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6b8d62c15d6fa5cb/Desktop/27_05/"/>
    </mc:Choice>
  </mc:AlternateContent>
  <xr:revisionPtr revIDLastSave="168" documentId="8_{44D691D2-67D0-4423-AE25-5E84AB62DF3F}" xr6:coauthVersionLast="47" xr6:coauthVersionMax="47" xr10:uidLastSave="{8DB72EFD-D4AE-4239-9C92-4D036154762F}"/>
  <bookViews>
    <workbookView xWindow="-110" yWindow="-110" windowWidth="22620" windowHeight="13500" tabRatio="811" activeTab="8" xr2:uid="{92B52E74-CDB7-41F6-B513-D28A58FB937A}"/>
  </bookViews>
  <sheets>
    <sheet name="INSTRUCTIONS" sheetId="4" r:id="rId1"/>
    <sheet name="DASHBOARD" sheetId="14" r:id="rId2"/>
    <sheet name="PIVOT_CHARTS" sheetId="15" r:id="rId3"/>
    <sheet name="PT_Master" sheetId="5" r:id="rId4"/>
    <sheet name="DR_Master" sheetId="6" r:id="rId5"/>
    <sheet name="SVC_RateCard" sheetId="7" r:id="rId6"/>
    <sheet name="BED_Master" sheetId="8" r:id="rId7"/>
    <sheet name="ADM_Log" sheetId="9" r:id="rId8"/>
    <sheet name="SVC_Log" sheetId="10" r:id="rId9"/>
    <sheet name="BILLING" sheetId="11" r:id="rId10"/>
    <sheet name="PAYMENTS" sheetId="12" r:id="rId11"/>
    <sheet name="INSURANCE" sheetId="13" r:id="rId12"/>
    <sheet name="LOOKUP" sheetId="2" state="hidden" r:id="rId13"/>
  </sheets>
  <definedNames>
    <definedName name="_xlcn.WorksheetConnection_CityMed_Backup.xlsxtbl_Admissions" hidden="1">tbl_Admissions[]</definedName>
    <definedName name="_xlcn.WorksheetConnection_CityMed_Backup.xlsxtbl_Billing" hidden="1">tbl_Billing[]</definedName>
    <definedName name="lst_ActiveStatus">LOOKUP!$T$4:$T$5</definedName>
    <definedName name="lst_AdmissionStatus">LOOKUP!$J$4:$J$8</definedName>
    <definedName name="lst_BedStatus">LOOKUP!$U$4:$U$7</definedName>
    <definedName name="lst_BloodGroup">LOOKUP!$B$4:$B$11</definedName>
    <definedName name="lst_ClaimStatus">LOOKUP!$L$4:$L$9</definedName>
    <definedName name="lst_Department">LOOKUP!$E$4:$E$12</definedName>
    <definedName name="lst_Designation">LOOKUP!$F$4:$F$8</definedName>
    <definedName name="lst_DiscountType">LOOKUP!$O$4:$O$8</definedName>
    <definedName name="lst_DoctorNames">LOOKUP!$V$4:$W$13</definedName>
    <definedName name="lst_DoctorStatus">LOOKUP!$R$4:$R$7</definedName>
    <definedName name="lst_Gender">LOOKUP!$A$4:$A$6</definedName>
    <definedName name="lst_GSTPercent">LOOKUP!$Q$4:$Q$7</definedName>
    <definedName name="lst_IDProof">LOOKUP!$C$4:$C$8</definedName>
    <definedName name="lst_InsCoverage">LOOKUP!$S$4:$S$6</definedName>
    <definedName name="lst_InsuranceProvider">LOOKUP!$P$4:$P$14</definedName>
    <definedName name="lst_PayerType">LOOKUP!$D$4:$D$6</definedName>
    <definedName name="lst_PaymentMode">LOOKUP!$K$4:$K$10</definedName>
    <definedName name="lst_PaymentStatus">LOOKUP!$M$4:$M$8</definedName>
    <definedName name="lst_ServiceCategory">LOOKUP!$G$4:$G$11</definedName>
    <definedName name="lst_StaffRole">LOOKUP!$N$4:$N$10</definedName>
    <definedName name="lst_VisitType">LOOKUP!$I$4:$I$6</definedName>
    <definedName name="lst_WardType">LOOKUP!$H$4:$H$8</definedName>
    <definedName name="Slicer_Department">#N/A</definedName>
    <definedName name="Slicer_Discount_Type">#N/A</definedName>
    <definedName name="Slicer_Payment_Status">#N/A</definedName>
    <definedName name="Slicer_Status">#N/A</definedName>
    <definedName name="Slicer_Visit_Type">#N/A</definedName>
  </definedNames>
  <calcPr calcId="191029"/>
  <pivotCaches>
    <pivotCache cacheId="0" r:id="rId14"/>
    <pivotCache cacheId="1" r:id="rId15"/>
    <pivotCache cacheId="2" r:id="rId16"/>
    <pivotCache cacheId="3" r:id="rId17"/>
  </pivotCaches>
  <extLst>
    <ext xmlns:x14="http://schemas.microsoft.com/office/spreadsheetml/2009/9/main" uri="{876F7934-8845-4945-9796-88D515C7AA90}">
      <x14:pivotCaches>
        <pivotCache cacheId="4" r:id="rId18"/>
        <pivotCache cacheId="5"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Billing" name="tbl_Billing" connection="WorksheetConnection_CityMed_Backup.xlsx!tbl_Billing"/>
          <x15:modelTable id="tbl_Admissions" name="tbl_Admissions" connection="WorksheetConnection_CityMed_Backup.xlsx!tbl_Admiss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0" l="1"/>
  <c r="D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C13" i="14"/>
  <c r="U6" i="11"/>
  <c r="E8" i="14" a="1"/>
  <c r="E8" i="14" s="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776" i="11"/>
  <c r="R777" i="11"/>
  <c r="R778" i="11"/>
  <c r="R779" i="11"/>
  <c r="R780" i="11"/>
  <c r="R781" i="11"/>
  <c r="R782" i="11"/>
  <c r="R783" i="11"/>
  <c r="R784" i="11"/>
  <c r="R785" i="11"/>
  <c r="R786" i="11"/>
  <c r="R787" i="11"/>
  <c r="R788"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863" i="11"/>
  <c r="R864" i="11"/>
  <c r="R865" i="11"/>
  <c r="R866" i="11"/>
  <c r="R867" i="11"/>
  <c r="R868" i="11"/>
  <c r="R869" i="11"/>
  <c r="R870" i="11"/>
  <c r="R871" i="11"/>
  <c r="R872" i="11"/>
  <c r="R873" i="11"/>
  <c r="R874" i="11"/>
  <c r="R875" i="11"/>
  <c r="R876" i="11"/>
  <c r="R877" i="11"/>
  <c r="R878" i="11"/>
  <c r="R879" i="11"/>
  <c r="R880" i="11"/>
  <c r="R881" i="11"/>
  <c r="R882" i="11"/>
  <c r="R883" i="11"/>
  <c r="R884" i="11"/>
  <c r="R885" i="11"/>
  <c r="R886" i="11"/>
  <c r="R887" i="11"/>
  <c r="R888" i="11"/>
  <c r="R889" i="11"/>
  <c r="R890" i="11"/>
  <c r="R891" i="11"/>
  <c r="R892" i="11"/>
  <c r="R893" i="11"/>
  <c r="R894" i="11"/>
  <c r="R895" i="11"/>
  <c r="R896" i="11"/>
  <c r="R897" i="11"/>
  <c r="R898" i="11"/>
  <c r="R899" i="11"/>
  <c r="R900" i="11"/>
  <c r="R901" i="11"/>
  <c r="R902" i="11"/>
  <c r="R903" i="11"/>
  <c r="R904" i="11"/>
  <c r="R905" i="11"/>
  <c r="R906" i="11"/>
  <c r="R907" i="11"/>
  <c r="R908" i="11"/>
  <c r="R909" i="11"/>
  <c r="R910" i="11"/>
  <c r="R911" i="11"/>
  <c r="R912" i="11"/>
  <c r="R913" i="11"/>
  <c r="R914" i="11"/>
  <c r="R915" i="11"/>
  <c r="R916" i="11"/>
  <c r="R917" i="11"/>
  <c r="R918" i="11"/>
  <c r="R919" i="11"/>
  <c r="R920" i="11"/>
  <c r="R921" i="11"/>
  <c r="R922" i="11"/>
  <c r="R923" i="11"/>
  <c r="R924" i="11"/>
  <c r="R925" i="11"/>
  <c r="R926" i="11"/>
  <c r="R927" i="11"/>
  <c r="R928" i="11"/>
  <c r="R929" i="11"/>
  <c r="R930" i="11"/>
  <c r="R931" i="11"/>
  <c r="R932" i="11"/>
  <c r="R933" i="11"/>
  <c r="R934" i="11"/>
  <c r="R935" i="11"/>
  <c r="R936" i="11"/>
  <c r="R937" i="11"/>
  <c r="R938" i="11"/>
  <c r="R939" i="11"/>
  <c r="R940" i="11"/>
  <c r="R941" i="11"/>
  <c r="R942" i="11"/>
  <c r="R943" i="11"/>
  <c r="R944" i="11"/>
  <c r="R945" i="11"/>
  <c r="R946" i="11"/>
  <c r="R947" i="11"/>
  <c r="R948" i="11"/>
  <c r="R949" i="11"/>
  <c r="R950" i="11"/>
  <c r="R951" i="11"/>
  <c r="R952" i="11"/>
  <c r="R953" i="11"/>
  <c r="R954" i="11"/>
  <c r="R955" i="11"/>
  <c r="R956" i="11"/>
  <c r="R957" i="11"/>
  <c r="R958" i="11"/>
  <c r="R959" i="11"/>
  <c r="R960" i="11"/>
  <c r="R961" i="11"/>
  <c r="R962" i="11"/>
  <c r="R963" i="11"/>
  <c r="R964" i="11"/>
  <c r="R965" i="11"/>
  <c r="R966" i="11"/>
  <c r="R967" i="11"/>
  <c r="R968" i="11"/>
  <c r="R969" i="11"/>
  <c r="R970" i="11"/>
  <c r="R971" i="11"/>
  <c r="R972" i="11"/>
  <c r="R973" i="11"/>
  <c r="R974" i="11"/>
  <c r="R975" i="11"/>
  <c r="R976" i="11"/>
  <c r="R977" i="11"/>
  <c r="R978" i="11"/>
  <c r="R979" i="11"/>
  <c r="R980" i="11"/>
  <c r="R981" i="11"/>
  <c r="R982" i="11"/>
  <c r="R983" i="11"/>
  <c r="R984" i="11"/>
  <c r="R985" i="11"/>
  <c r="R986" i="11"/>
  <c r="R987" i="11"/>
  <c r="R988" i="11"/>
  <c r="R989" i="11"/>
  <c r="R990" i="11"/>
  <c r="R991" i="11"/>
  <c r="R992" i="11"/>
  <c r="R993" i="11"/>
  <c r="R994" i="11"/>
  <c r="R995" i="11"/>
  <c r="R996" i="11"/>
  <c r="R997" i="11"/>
  <c r="R998" i="11"/>
  <c r="R999" i="11"/>
  <c r="R1000" i="11"/>
  <c r="R1001" i="11"/>
  <c r="R1002" i="11"/>
  <c r="R1003" i="11"/>
  <c r="R1004" i="11"/>
  <c r="E7" i="14" a="1"/>
  <c r="E7" i="14" s="1"/>
  <c r="C7" i="14"/>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E32" i="14"/>
  <c r="C32" i="14"/>
  <c r="C26" i="14"/>
  <c r="E26" i="14"/>
  <c r="G25" i="14"/>
  <c r="E25" i="14"/>
  <c r="G20" i="14"/>
  <c r="E20" i="14"/>
  <c r="G12" i="14"/>
  <c r="G8" i="14"/>
  <c r="G7" i="14"/>
  <c r="G6" i="14"/>
  <c r="E6" i="14"/>
  <c r="B3" i="14"/>
  <c r="A6" i="6"/>
  <c r="G5" i="9"/>
  <c r="K4" i="13"/>
  <c r="E31" i="14" s="1"/>
  <c r="E4" i="13"/>
  <c r="H103" i="13"/>
  <c r="N103" i="13" s="1"/>
  <c r="H104" i="13"/>
  <c r="N104" i="13" s="1"/>
  <c r="H105" i="13"/>
  <c r="N105" i="13" s="1"/>
  <c r="H106" i="13"/>
  <c r="N106" i="13" s="1"/>
  <c r="H107" i="13"/>
  <c r="N107" i="13" s="1"/>
  <c r="H108" i="13"/>
  <c r="N108" i="13" s="1"/>
  <c r="H109" i="13"/>
  <c r="N109" i="13" s="1"/>
  <c r="H110" i="13"/>
  <c r="N110" i="13" s="1"/>
  <c r="H111" i="13"/>
  <c r="N111" i="13" s="1"/>
  <c r="H112" i="13"/>
  <c r="N112" i="13" s="1"/>
  <c r="H113" i="13"/>
  <c r="N113" i="13" s="1"/>
  <c r="H114" i="13"/>
  <c r="N114" i="13" s="1"/>
  <c r="H115" i="13"/>
  <c r="N115" i="13" s="1"/>
  <c r="H116" i="13"/>
  <c r="N116" i="13" s="1"/>
  <c r="H117" i="13"/>
  <c r="N117" i="13" s="1"/>
  <c r="H118" i="13"/>
  <c r="N118" i="13" s="1"/>
  <c r="H119" i="13"/>
  <c r="N119" i="13" s="1"/>
  <c r="H120" i="13"/>
  <c r="N120" i="13" s="1"/>
  <c r="H121" i="13"/>
  <c r="N121" i="13" s="1"/>
  <c r="H122" i="13"/>
  <c r="N122" i="13" s="1"/>
  <c r="H123" i="13"/>
  <c r="N123" i="13" s="1"/>
  <c r="H124" i="13"/>
  <c r="N124" i="13" s="1"/>
  <c r="H125" i="13"/>
  <c r="N125" i="13" s="1"/>
  <c r="H126" i="13"/>
  <c r="N126" i="13" s="1"/>
  <c r="H127" i="13"/>
  <c r="N127" i="13" s="1"/>
  <c r="H128" i="13"/>
  <c r="N128" i="13" s="1"/>
  <c r="H129" i="13"/>
  <c r="N129" i="13" s="1"/>
  <c r="H130" i="13"/>
  <c r="N130" i="13" s="1"/>
  <c r="H131" i="13"/>
  <c r="N131" i="13" s="1"/>
  <c r="H132" i="13"/>
  <c r="N132" i="13" s="1"/>
  <c r="H133" i="13"/>
  <c r="N133" i="13" s="1"/>
  <c r="H134" i="13"/>
  <c r="N134" i="13" s="1"/>
  <c r="H135" i="13"/>
  <c r="N135" i="13" s="1"/>
  <c r="H136" i="13"/>
  <c r="N136" i="13" s="1"/>
  <c r="H137" i="13"/>
  <c r="N137" i="13" s="1"/>
  <c r="H138" i="13"/>
  <c r="N138" i="13" s="1"/>
  <c r="H139" i="13"/>
  <c r="N139" i="13" s="1"/>
  <c r="H140" i="13"/>
  <c r="N140" i="13" s="1"/>
  <c r="H141" i="13"/>
  <c r="N141" i="13" s="1"/>
  <c r="H142" i="13"/>
  <c r="N142" i="13" s="1"/>
  <c r="H143" i="13"/>
  <c r="N143" i="13" s="1"/>
  <c r="H144" i="13"/>
  <c r="N144" i="13" s="1"/>
  <c r="H145" i="13"/>
  <c r="N145" i="13" s="1"/>
  <c r="H146" i="13"/>
  <c r="N146" i="13" s="1"/>
  <c r="H147" i="13"/>
  <c r="N147" i="13" s="1"/>
  <c r="H148" i="13"/>
  <c r="N148" i="13" s="1"/>
  <c r="H149" i="13"/>
  <c r="N149" i="13" s="1"/>
  <c r="H150" i="13"/>
  <c r="N150" i="13" s="1"/>
  <c r="H151" i="13"/>
  <c r="N151" i="13" s="1"/>
  <c r="H152" i="13"/>
  <c r="N152" i="13" s="1"/>
  <c r="H153" i="13"/>
  <c r="N153" i="13" s="1"/>
  <c r="H154" i="13"/>
  <c r="N154" i="13" s="1"/>
  <c r="H155" i="13"/>
  <c r="N155" i="13" s="1"/>
  <c r="H156" i="13"/>
  <c r="N156" i="13" s="1"/>
  <c r="H157" i="13"/>
  <c r="N157" i="13" s="1"/>
  <c r="H158" i="13"/>
  <c r="N158" i="13" s="1"/>
  <c r="H159" i="13"/>
  <c r="N159" i="13" s="1"/>
  <c r="H160" i="13"/>
  <c r="N160" i="13" s="1"/>
  <c r="H161" i="13"/>
  <c r="N161" i="13" s="1"/>
  <c r="H162" i="13"/>
  <c r="N162" i="13" s="1"/>
  <c r="H163" i="13"/>
  <c r="N163" i="13" s="1"/>
  <c r="H164" i="13"/>
  <c r="N164" i="13" s="1"/>
  <c r="H165" i="13"/>
  <c r="N165" i="13" s="1"/>
  <c r="H166" i="13"/>
  <c r="N166" i="13" s="1"/>
  <c r="H167" i="13"/>
  <c r="N167" i="13" s="1"/>
  <c r="H168" i="13"/>
  <c r="N168" i="13" s="1"/>
  <c r="H169" i="13"/>
  <c r="N169" i="13" s="1"/>
  <c r="H170" i="13"/>
  <c r="N170" i="13" s="1"/>
  <c r="H171" i="13"/>
  <c r="N171" i="13" s="1"/>
  <c r="H172" i="13"/>
  <c r="N172" i="13" s="1"/>
  <c r="H173" i="13"/>
  <c r="N173" i="13" s="1"/>
  <c r="H174" i="13"/>
  <c r="N174" i="13" s="1"/>
  <c r="H175" i="13"/>
  <c r="N175" i="13" s="1"/>
  <c r="H176" i="13"/>
  <c r="N176" i="13" s="1"/>
  <c r="H177" i="13"/>
  <c r="N177" i="13" s="1"/>
  <c r="H178" i="13"/>
  <c r="N178" i="13" s="1"/>
  <c r="H179" i="13"/>
  <c r="N179" i="13" s="1"/>
  <c r="H180" i="13"/>
  <c r="N180" i="13" s="1"/>
  <c r="H181" i="13"/>
  <c r="N181" i="13" s="1"/>
  <c r="H182" i="13"/>
  <c r="N182" i="13" s="1"/>
  <c r="H183" i="13"/>
  <c r="N183" i="13" s="1"/>
  <c r="H184" i="13"/>
  <c r="N184" i="13" s="1"/>
  <c r="H185" i="13"/>
  <c r="N185" i="13" s="1"/>
  <c r="H186" i="13"/>
  <c r="N186" i="13" s="1"/>
  <c r="H187" i="13"/>
  <c r="N187" i="13" s="1"/>
  <c r="H188" i="13"/>
  <c r="N188" i="13" s="1"/>
  <c r="H189" i="13"/>
  <c r="N189" i="13" s="1"/>
  <c r="H190" i="13"/>
  <c r="N190" i="13" s="1"/>
  <c r="H191" i="13"/>
  <c r="N191" i="13" s="1"/>
  <c r="H192" i="13"/>
  <c r="N192" i="13" s="1"/>
  <c r="H193" i="13"/>
  <c r="N193" i="13" s="1"/>
  <c r="H194" i="13"/>
  <c r="N194" i="13" s="1"/>
  <c r="H195" i="13"/>
  <c r="N195" i="13" s="1"/>
  <c r="H196" i="13"/>
  <c r="N196" i="13" s="1"/>
  <c r="H197" i="13"/>
  <c r="N197" i="13" s="1"/>
  <c r="H198" i="13"/>
  <c r="N198" i="13" s="1"/>
  <c r="H199" i="13"/>
  <c r="N199" i="13" s="1"/>
  <c r="H200" i="13"/>
  <c r="N200" i="13" s="1"/>
  <c r="H201" i="13"/>
  <c r="N201" i="13" s="1"/>
  <c r="H202" i="13"/>
  <c r="N202" i="13" s="1"/>
  <c r="H203" i="13"/>
  <c r="N203" i="13" s="1"/>
  <c r="H204" i="13"/>
  <c r="N204" i="13" s="1"/>
  <c r="H205" i="13"/>
  <c r="N205" i="13" s="1"/>
  <c r="H206" i="13"/>
  <c r="N206" i="13" s="1"/>
  <c r="H207" i="13"/>
  <c r="N207" i="13" s="1"/>
  <c r="H208" i="13"/>
  <c r="N208" i="13" s="1"/>
  <c r="H209" i="13"/>
  <c r="N209" i="13" s="1"/>
  <c r="H210" i="13"/>
  <c r="N210" i="13" s="1"/>
  <c r="H211" i="13"/>
  <c r="N211" i="13" s="1"/>
  <c r="H212" i="13"/>
  <c r="N212" i="13" s="1"/>
  <c r="H213" i="13"/>
  <c r="N213" i="13" s="1"/>
  <c r="H214" i="13"/>
  <c r="N214" i="13" s="1"/>
  <c r="H215" i="13"/>
  <c r="N215" i="13" s="1"/>
  <c r="H216" i="13"/>
  <c r="N216" i="13" s="1"/>
  <c r="H217" i="13"/>
  <c r="N217" i="13" s="1"/>
  <c r="H218" i="13"/>
  <c r="N218" i="13" s="1"/>
  <c r="H219" i="13"/>
  <c r="N219" i="13" s="1"/>
  <c r="H220" i="13"/>
  <c r="N220" i="13" s="1"/>
  <c r="H221" i="13"/>
  <c r="N221" i="13" s="1"/>
  <c r="H222" i="13"/>
  <c r="N222" i="13" s="1"/>
  <c r="H223" i="13"/>
  <c r="N223" i="13" s="1"/>
  <c r="H224" i="13"/>
  <c r="N224" i="13" s="1"/>
  <c r="H225" i="13"/>
  <c r="N225" i="13" s="1"/>
  <c r="H226" i="13"/>
  <c r="N226" i="13" s="1"/>
  <c r="H227" i="13"/>
  <c r="N227" i="13" s="1"/>
  <c r="H228" i="13"/>
  <c r="N228" i="13" s="1"/>
  <c r="H229" i="13"/>
  <c r="N229" i="13" s="1"/>
  <c r="H230" i="13"/>
  <c r="N230" i="13" s="1"/>
  <c r="H231" i="13"/>
  <c r="N231" i="13" s="1"/>
  <c r="H232" i="13"/>
  <c r="N232" i="13" s="1"/>
  <c r="H233" i="13"/>
  <c r="N233" i="13" s="1"/>
  <c r="H234" i="13"/>
  <c r="N234" i="13" s="1"/>
  <c r="H235" i="13"/>
  <c r="N235" i="13" s="1"/>
  <c r="H236" i="13"/>
  <c r="N236" i="13" s="1"/>
  <c r="H237" i="13"/>
  <c r="N237" i="13" s="1"/>
  <c r="H238" i="13"/>
  <c r="N238" i="13" s="1"/>
  <c r="H239" i="13"/>
  <c r="N239" i="13" s="1"/>
  <c r="H240" i="13"/>
  <c r="N240" i="13" s="1"/>
  <c r="H241" i="13"/>
  <c r="N241" i="13" s="1"/>
  <c r="H242" i="13"/>
  <c r="N242" i="13" s="1"/>
  <c r="H243" i="13"/>
  <c r="N243" i="13" s="1"/>
  <c r="H244" i="13"/>
  <c r="N244" i="13" s="1"/>
  <c r="H245" i="13"/>
  <c r="N245" i="13" s="1"/>
  <c r="H246" i="13"/>
  <c r="N246" i="13" s="1"/>
  <c r="H247" i="13"/>
  <c r="N247" i="13" s="1"/>
  <c r="H248" i="13"/>
  <c r="N248" i="13" s="1"/>
  <c r="H249" i="13"/>
  <c r="N249" i="13" s="1"/>
  <c r="H250" i="13"/>
  <c r="N250" i="13" s="1"/>
  <c r="H251" i="13"/>
  <c r="N251" i="13" s="1"/>
  <c r="H252" i="13"/>
  <c r="N252" i="13" s="1"/>
  <c r="H253" i="13"/>
  <c r="N253" i="13" s="1"/>
  <c r="H254" i="13"/>
  <c r="N254" i="13" s="1"/>
  <c r="H255" i="13"/>
  <c r="N255" i="13" s="1"/>
  <c r="H256" i="13"/>
  <c r="N256" i="13" s="1"/>
  <c r="H257" i="13"/>
  <c r="N257" i="13" s="1"/>
  <c r="H258" i="13"/>
  <c r="N258" i="13" s="1"/>
  <c r="H259" i="13"/>
  <c r="N259" i="13" s="1"/>
  <c r="H260" i="13"/>
  <c r="N260" i="13" s="1"/>
  <c r="H261" i="13"/>
  <c r="N261" i="13" s="1"/>
  <c r="H262" i="13"/>
  <c r="N262" i="13" s="1"/>
  <c r="H263" i="13"/>
  <c r="N263" i="13" s="1"/>
  <c r="H264" i="13"/>
  <c r="N264" i="13" s="1"/>
  <c r="H265" i="13"/>
  <c r="N265" i="13" s="1"/>
  <c r="H266" i="13"/>
  <c r="N266" i="13" s="1"/>
  <c r="H267" i="13"/>
  <c r="N267" i="13" s="1"/>
  <c r="H268" i="13"/>
  <c r="N268" i="13" s="1"/>
  <c r="H269" i="13"/>
  <c r="N269" i="13" s="1"/>
  <c r="H270" i="13"/>
  <c r="N270" i="13" s="1"/>
  <c r="H271" i="13"/>
  <c r="N271" i="13" s="1"/>
  <c r="H272" i="13"/>
  <c r="N272" i="13" s="1"/>
  <c r="H273" i="13"/>
  <c r="N273" i="13" s="1"/>
  <c r="H274" i="13"/>
  <c r="N274" i="13" s="1"/>
  <c r="H275" i="13"/>
  <c r="N275" i="13" s="1"/>
  <c r="H276" i="13"/>
  <c r="N276" i="13" s="1"/>
  <c r="H277" i="13"/>
  <c r="N277" i="13" s="1"/>
  <c r="H278" i="13"/>
  <c r="N278" i="13" s="1"/>
  <c r="H279" i="13"/>
  <c r="N279" i="13" s="1"/>
  <c r="H280" i="13"/>
  <c r="N280" i="13" s="1"/>
  <c r="H281" i="13"/>
  <c r="N281" i="13" s="1"/>
  <c r="H282" i="13"/>
  <c r="N282" i="13" s="1"/>
  <c r="H283" i="13"/>
  <c r="N283" i="13" s="1"/>
  <c r="H284" i="13"/>
  <c r="N284" i="13" s="1"/>
  <c r="H285" i="13"/>
  <c r="N285" i="13" s="1"/>
  <c r="H286" i="13"/>
  <c r="N286" i="13" s="1"/>
  <c r="H287" i="13"/>
  <c r="N287" i="13" s="1"/>
  <c r="H288" i="13"/>
  <c r="N288" i="13" s="1"/>
  <c r="H289" i="13"/>
  <c r="N289" i="13" s="1"/>
  <c r="H290" i="13"/>
  <c r="N290" i="13" s="1"/>
  <c r="H291" i="13"/>
  <c r="N291" i="13" s="1"/>
  <c r="H292" i="13"/>
  <c r="N292" i="13" s="1"/>
  <c r="H293" i="13"/>
  <c r="N293" i="13" s="1"/>
  <c r="H294" i="13"/>
  <c r="N294" i="13" s="1"/>
  <c r="H295" i="13"/>
  <c r="N295" i="13" s="1"/>
  <c r="H296" i="13"/>
  <c r="N296" i="13" s="1"/>
  <c r="H297" i="13"/>
  <c r="N297" i="13" s="1"/>
  <c r="H298" i="13"/>
  <c r="N298" i="13" s="1"/>
  <c r="H299" i="13"/>
  <c r="N299" i="13" s="1"/>
  <c r="H300" i="13"/>
  <c r="N300" i="13" s="1"/>
  <c r="H301" i="13"/>
  <c r="N301" i="13" s="1"/>
  <c r="H302" i="13"/>
  <c r="N302" i="13" s="1"/>
  <c r="H303" i="13"/>
  <c r="N303" i="13" s="1"/>
  <c r="H304" i="13"/>
  <c r="N304" i="13" s="1"/>
  <c r="H305" i="13"/>
  <c r="N305" i="13" s="1"/>
  <c r="H306" i="13"/>
  <c r="N306" i="13" s="1"/>
  <c r="H307" i="13"/>
  <c r="N307" i="13" s="1"/>
  <c r="H308" i="13"/>
  <c r="N308" i="13" s="1"/>
  <c r="H309" i="13"/>
  <c r="N309" i="13" s="1"/>
  <c r="H310" i="13"/>
  <c r="N310" i="13" s="1"/>
  <c r="H311" i="13"/>
  <c r="N311" i="13" s="1"/>
  <c r="H312" i="13"/>
  <c r="N312" i="13" s="1"/>
  <c r="H313" i="13"/>
  <c r="N313" i="13" s="1"/>
  <c r="H314" i="13"/>
  <c r="N314" i="13" s="1"/>
  <c r="H315" i="13"/>
  <c r="N315" i="13" s="1"/>
  <c r="H316" i="13"/>
  <c r="N316" i="13" s="1"/>
  <c r="H317" i="13"/>
  <c r="N317" i="13" s="1"/>
  <c r="H318" i="13"/>
  <c r="N318" i="13" s="1"/>
  <c r="H319" i="13"/>
  <c r="N319" i="13" s="1"/>
  <c r="H320" i="13"/>
  <c r="N320" i="13" s="1"/>
  <c r="H321" i="13"/>
  <c r="N321" i="13" s="1"/>
  <c r="H322" i="13"/>
  <c r="N322" i="13" s="1"/>
  <c r="H323" i="13"/>
  <c r="N323" i="13" s="1"/>
  <c r="H324" i="13"/>
  <c r="N324" i="13" s="1"/>
  <c r="H325" i="13"/>
  <c r="N325" i="13" s="1"/>
  <c r="H326" i="13"/>
  <c r="N326" i="13" s="1"/>
  <c r="H327" i="13"/>
  <c r="N327" i="13" s="1"/>
  <c r="H328" i="13"/>
  <c r="N328" i="13" s="1"/>
  <c r="H329" i="13"/>
  <c r="N329" i="13" s="1"/>
  <c r="H330" i="13"/>
  <c r="N330" i="13" s="1"/>
  <c r="H331" i="13"/>
  <c r="N331" i="13" s="1"/>
  <c r="H332" i="13"/>
  <c r="N332" i="13" s="1"/>
  <c r="H333" i="13"/>
  <c r="N333" i="13" s="1"/>
  <c r="H334" i="13"/>
  <c r="N334" i="13" s="1"/>
  <c r="H335" i="13"/>
  <c r="N335" i="13" s="1"/>
  <c r="H336" i="13"/>
  <c r="N336" i="13" s="1"/>
  <c r="H337" i="13"/>
  <c r="N337" i="13" s="1"/>
  <c r="H338" i="13"/>
  <c r="N338" i="13" s="1"/>
  <c r="H339" i="13"/>
  <c r="N339" i="13" s="1"/>
  <c r="H340" i="13"/>
  <c r="N340" i="13" s="1"/>
  <c r="H341" i="13"/>
  <c r="N341" i="13" s="1"/>
  <c r="H342" i="13"/>
  <c r="N342" i="13" s="1"/>
  <c r="H343" i="13"/>
  <c r="N343" i="13" s="1"/>
  <c r="H344" i="13"/>
  <c r="N344" i="13" s="1"/>
  <c r="H345" i="13"/>
  <c r="N345" i="13" s="1"/>
  <c r="H346" i="13"/>
  <c r="N346" i="13" s="1"/>
  <c r="H347" i="13"/>
  <c r="N347" i="13" s="1"/>
  <c r="H348" i="13"/>
  <c r="N348" i="13" s="1"/>
  <c r="H349" i="13"/>
  <c r="N349" i="13" s="1"/>
  <c r="H350" i="13"/>
  <c r="N350" i="13" s="1"/>
  <c r="H351" i="13"/>
  <c r="N351" i="13" s="1"/>
  <c r="H352" i="13"/>
  <c r="N352" i="13" s="1"/>
  <c r="H353" i="13"/>
  <c r="N353" i="13" s="1"/>
  <c r="H354" i="13"/>
  <c r="N354" i="13" s="1"/>
  <c r="H355" i="13"/>
  <c r="N355" i="13" s="1"/>
  <c r="H356" i="13"/>
  <c r="N356" i="13" s="1"/>
  <c r="H357" i="13"/>
  <c r="N357" i="13" s="1"/>
  <c r="H358" i="13"/>
  <c r="N358" i="13" s="1"/>
  <c r="H359" i="13"/>
  <c r="N359" i="13" s="1"/>
  <c r="H360" i="13"/>
  <c r="N360" i="13" s="1"/>
  <c r="H361" i="13"/>
  <c r="N361" i="13" s="1"/>
  <c r="H362" i="13"/>
  <c r="N362" i="13" s="1"/>
  <c r="H363" i="13"/>
  <c r="N363" i="13" s="1"/>
  <c r="H364" i="13"/>
  <c r="N364" i="13" s="1"/>
  <c r="H365" i="13"/>
  <c r="N365" i="13" s="1"/>
  <c r="H366" i="13"/>
  <c r="N366" i="13" s="1"/>
  <c r="H367" i="13"/>
  <c r="N367" i="13" s="1"/>
  <c r="H368" i="13"/>
  <c r="N368" i="13" s="1"/>
  <c r="H369" i="13"/>
  <c r="N369" i="13" s="1"/>
  <c r="H370" i="13"/>
  <c r="N370" i="13" s="1"/>
  <c r="H371" i="13"/>
  <c r="N371" i="13" s="1"/>
  <c r="H372" i="13"/>
  <c r="N372" i="13" s="1"/>
  <c r="H373" i="13"/>
  <c r="N373" i="13" s="1"/>
  <c r="H374" i="13"/>
  <c r="N374" i="13" s="1"/>
  <c r="H375" i="13"/>
  <c r="N375" i="13" s="1"/>
  <c r="H376" i="13"/>
  <c r="N376" i="13" s="1"/>
  <c r="H377" i="13"/>
  <c r="N377" i="13" s="1"/>
  <c r="H378" i="13"/>
  <c r="N378" i="13" s="1"/>
  <c r="H379" i="13"/>
  <c r="N379" i="13" s="1"/>
  <c r="H380" i="13"/>
  <c r="N380" i="13" s="1"/>
  <c r="H381" i="13"/>
  <c r="N381" i="13" s="1"/>
  <c r="H382" i="13"/>
  <c r="N382" i="13" s="1"/>
  <c r="H383" i="13"/>
  <c r="N383" i="13" s="1"/>
  <c r="H384" i="13"/>
  <c r="N384" i="13" s="1"/>
  <c r="H385" i="13"/>
  <c r="N385" i="13" s="1"/>
  <c r="H386" i="13"/>
  <c r="N386" i="13" s="1"/>
  <c r="H387" i="13"/>
  <c r="N387" i="13" s="1"/>
  <c r="H388" i="13"/>
  <c r="N388" i="13" s="1"/>
  <c r="H389" i="13"/>
  <c r="N389" i="13" s="1"/>
  <c r="H390" i="13"/>
  <c r="N390" i="13" s="1"/>
  <c r="H391" i="13"/>
  <c r="N391" i="13" s="1"/>
  <c r="H392" i="13"/>
  <c r="N392" i="13" s="1"/>
  <c r="H393" i="13"/>
  <c r="N393" i="13" s="1"/>
  <c r="H394" i="13"/>
  <c r="N394" i="13" s="1"/>
  <c r="H395" i="13"/>
  <c r="N395" i="13" s="1"/>
  <c r="H396" i="13"/>
  <c r="N396" i="13" s="1"/>
  <c r="H397" i="13"/>
  <c r="N397" i="13" s="1"/>
  <c r="H398" i="13"/>
  <c r="N398" i="13" s="1"/>
  <c r="H399" i="13"/>
  <c r="N399" i="13" s="1"/>
  <c r="H400" i="13"/>
  <c r="N400" i="13" s="1"/>
  <c r="H401" i="13"/>
  <c r="N401" i="13" s="1"/>
  <c r="H402" i="13"/>
  <c r="N402" i="13" s="1"/>
  <c r="H403" i="13"/>
  <c r="N403" i="13" s="1"/>
  <c r="H404" i="13"/>
  <c r="N404" i="13" s="1"/>
  <c r="H405" i="13"/>
  <c r="N405" i="13" s="1"/>
  <c r="H406" i="13"/>
  <c r="N406" i="13" s="1"/>
  <c r="H407" i="13"/>
  <c r="N407" i="13" s="1"/>
  <c r="H408" i="13"/>
  <c r="N408" i="13" s="1"/>
  <c r="H409" i="13"/>
  <c r="N409" i="13" s="1"/>
  <c r="H410" i="13"/>
  <c r="N410" i="13" s="1"/>
  <c r="H411" i="13"/>
  <c r="N411" i="13" s="1"/>
  <c r="H412" i="13"/>
  <c r="N412" i="13" s="1"/>
  <c r="H413" i="13"/>
  <c r="N413" i="13" s="1"/>
  <c r="H414" i="13"/>
  <c r="N414" i="13" s="1"/>
  <c r="H415" i="13"/>
  <c r="N415" i="13" s="1"/>
  <c r="H416" i="13"/>
  <c r="N416" i="13" s="1"/>
  <c r="H417" i="13"/>
  <c r="N417" i="13" s="1"/>
  <c r="H418" i="13"/>
  <c r="N418" i="13" s="1"/>
  <c r="H419" i="13"/>
  <c r="N419" i="13" s="1"/>
  <c r="H420" i="13"/>
  <c r="N420" i="13" s="1"/>
  <c r="H421" i="13"/>
  <c r="N421" i="13" s="1"/>
  <c r="H422" i="13"/>
  <c r="N422" i="13" s="1"/>
  <c r="H423" i="13"/>
  <c r="N423" i="13" s="1"/>
  <c r="H424" i="13"/>
  <c r="N424" i="13" s="1"/>
  <c r="H425" i="13"/>
  <c r="N425" i="13" s="1"/>
  <c r="H426" i="13"/>
  <c r="N426" i="13" s="1"/>
  <c r="H427" i="13"/>
  <c r="N427" i="13" s="1"/>
  <c r="H428" i="13"/>
  <c r="N428" i="13" s="1"/>
  <c r="H429" i="13"/>
  <c r="N429" i="13" s="1"/>
  <c r="H430" i="13"/>
  <c r="N430" i="13" s="1"/>
  <c r="H431" i="13"/>
  <c r="N431" i="13" s="1"/>
  <c r="H432" i="13"/>
  <c r="N432" i="13" s="1"/>
  <c r="H433" i="13"/>
  <c r="N433" i="13" s="1"/>
  <c r="H434" i="13"/>
  <c r="N434" i="13" s="1"/>
  <c r="H435" i="13"/>
  <c r="N435" i="13" s="1"/>
  <c r="H436" i="13"/>
  <c r="N436" i="13" s="1"/>
  <c r="H437" i="13"/>
  <c r="N437" i="13" s="1"/>
  <c r="H438" i="13"/>
  <c r="N438" i="13" s="1"/>
  <c r="H439" i="13"/>
  <c r="N439" i="13" s="1"/>
  <c r="H440" i="13"/>
  <c r="N440" i="13" s="1"/>
  <c r="H441" i="13"/>
  <c r="N441" i="13" s="1"/>
  <c r="H442" i="13"/>
  <c r="N442" i="13" s="1"/>
  <c r="H443" i="13"/>
  <c r="N443" i="13" s="1"/>
  <c r="H444" i="13"/>
  <c r="N444" i="13" s="1"/>
  <c r="H445" i="13"/>
  <c r="N445" i="13" s="1"/>
  <c r="H446" i="13"/>
  <c r="N446" i="13" s="1"/>
  <c r="H447" i="13"/>
  <c r="N447" i="13" s="1"/>
  <c r="H448" i="13"/>
  <c r="N448" i="13" s="1"/>
  <c r="H449" i="13"/>
  <c r="N449" i="13" s="1"/>
  <c r="H450" i="13"/>
  <c r="N450" i="13" s="1"/>
  <c r="H451" i="13"/>
  <c r="N451" i="13" s="1"/>
  <c r="H452" i="13"/>
  <c r="N452" i="13" s="1"/>
  <c r="H453" i="13"/>
  <c r="N453" i="13" s="1"/>
  <c r="H454" i="13"/>
  <c r="N454" i="13" s="1"/>
  <c r="H455" i="13"/>
  <c r="N455" i="13" s="1"/>
  <c r="H456" i="13"/>
  <c r="N456" i="13" s="1"/>
  <c r="H457" i="13"/>
  <c r="N457" i="13" s="1"/>
  <c r="H458" i="13"/>
  <c r="N458" i="13" s="1"/>
  <c r="H459" i="13"/>
  <c r="N459" i="13" s="1"/>
  <c r="H460" i="13"/>
  <c r="N460" i="13" s="1"/>
  <c r="H461" i="13"/>
  <c r="N461" i="13" s="1"/>
  <c r="H462" i="13"/>
  <c r="N462" i="13" s="1"/>
  <c r="H463" i="13"/>
  <c r="N463" i="13" s="1"/>
  <c r="H464" i="13"/>
  <c r="N464" i="13" s="1"/>
  <c r="H465" i="13"/>
  <c r="N465" i="13" s="1"/>
  <c r="H466" i="13"/>
  <c r="N466" i="13" s="1"/>
  <c r="H467" i="13"/>
  <c r="N467" i="13" s="1"/>
  <c r="H468" i="13"/>
  <c r="N468" i="13" s="1"/>
  <c r="H469" i="13"/>
  <c r="N469" i="13" s="1"/>
  <c r="H470" i="13"/>
  <c r="N470" i="13" s="1"/>
  <c r="H471" i="13"/>
  <c r="N471" i="13" s="1"/>
  <c r="H472" i="13"/>
  <c r="N472" i="13" s="1"/>
  <c r="H473" i="13"/>
  <c r="N473" i="13" s="1"/>
  <c r="H474" i="13"/>
  <c r="N474" i="13" s="1"/>
  <c r="H475" i="13"/>
  <c r="N475" i="13" s="1"/>
  <c r="H476" i="13"/>
  <c r="N476" i="13" s="1"/>
  <c r="H477" i="13"/>
  <c r="N477" i="13" s="1"/>
  <c r="H478" i="13"/>
  <c r="N478" i="13" s="1"/>
  <c r="H479" i="13"/>
  <c r="N479" i="13" s="1"/>
  <c r="H480" i="13"/>
  <c r="N480" i="13" s="1"/>
  <c r="H481" i="13"/>
  <c r="N481" i="13" s="1"/>
  <c r="H482" i="13"/>
  <c r="N482" i="13" s="1"/>
  <c r="H483" i="13"/>
  <c r="N483" i="13" s="1"/>
  <c r="H484" i="13"/>
  <c r="N484" i="13" s="1"/>
  <c r="H485" i="13"/>
  <c r="N485" i="13" s="1"/>
  <c r="H486" i="13"/>
  <c r="N486" i="13" s="1"/>
  <c r="H487" i="13"/>
  <c r="N487" i="13" s="1"/>
  <c r="H488" i="13"/>
  <c r="N488" i="13" s="1"/>
  <c r="H489" i="13"/>
  <c r="N489" i="13" s="1"/>
  <c r="H490" i="13"/>
  <c r="N490" i="13" s="1"/>
  <c r="H491" i="13"/>
  <c r="N491" i="13" s="1"/>
  <c r="H492" i="13"/>
  <c r="N492" i="13" s="1"/>
  <c r="H493" i="13"/>
  <c r="N493" i="13" s="1"/>
  <c r="H494" i="13"/>
  <c r="N494" i="13" s="1"/>
  <c r="H495" i="13"/>
  <c r="N495" i="13" s="1"/>
  <c r="H496" i="13"/>
  <c r="N496" i="13" s="1"/>
  <c r="H497" i="13"/>
  <c r="N497" i="13" s="1"/>
  <c r="H498" i="13"/>
  <c r="N498" i="13" s="1"/>
  <c r="H499" i="13"/>
  <c r="N499" i="13" s="1"/>
  <c r="H500" i="13"/>
  <c r="N500" i="13" s="1"/>
  <c r="H501" i="13"/>
  <c r="N501" i="13" s="1"/>
  <c r="H502" i="13"/>
  <c r="N502" i="13" s="1"/>
  <c r="H503" i="13"/>
  <c r="N503" i="13" s="1"/>
  <c r="H504" i="13"/>
  <c r="N504" i="13" s="1"/>
  <c r="H505" i="13"/>
  <c r="N505" i="13" s="1"/>
  <c r="H506" i="13"/>
  <c r="N506" i="13" s="1"/>
  <c r="H507" i="13"/>
  <c r="N507" i="13" s="1"/>
  <c r="H508" i="13"/>
  <c r="N508" i="13" s="1"/>
  <c r="H509" i="13"/>
  <c r="N509" i="13" s="1"/>
  <c r="H510" i="13"/>
  <c r="N510" i="13" s="1"/>
  <c r="H511" i="13"/>
  <c r="N511" i="13" s="1"/>
  <c r="H512" i="13"/>
  <c r="N512" i="13" s="1"/>
  <c r="H513" i="13"/>
  <c r="N513" i="13" s="1"/>
  <c r="H514" i="13"/>
  <c r="N514" i="13" s="1"/>
  <c r="H515" i="13"/>
  <c r="N515" i="13" s="1"/>
  <c r="H516" i="13"/>
  <c r="N516" i="13" s="1"/>
  <c r="H517" i="13"/>
  <c r="N517" i="13" s="1"/>
  <c r="H518" i="13"/>
  <c r="N518" i="13" s="1"/>
  <c r="H519" i="13"/>
  <c r="N519" i="13" s="1"/>
  <c r="H520" i="13"/>
  <c r="N520" i="13" s="1"/>
  <c r="H521" i="13"/>
  <c r="N521" i="13" s="1"/>
  <c r="H522" i="13"/>
  <c r="N522" i="13" s="1"/>
  <c r="H523" i="13"/>
  <c r="N523" i="13" s="1"/>
  <c r="H524" i="13"/>
  <c r="N524" i="13" s="1"/>
  <c r="H525" i="13"/>
  <c r="N525" i="13" s="1"/>
  <c r="H526" i="13"/>
  <c r="N526" i="13" s="1"/>
  <c r="H527" i="13"/>
  <c r="N527" i="13" s="1"/>
  <c r="H528" i="13"/>
  <c r="N528" i="13" s="1"/>
  <c r="H529" i="13"/>
  <c r="N529" i="13" s="1"/>
  <c r="H530" i="13"/>
  <c r="N530" i="13" s="1"/>
  <c r="H531" i="13"/>
  <c r="N531" i="13" s="1"/>
  <c r="H532" i="13"/>
  <c r="N532" i="13" s="1"/>
  <c r="H533" i="13"/>
  <c r="N533" i="13" s="1"/>
  <c r="H534" i="13"/>
  <c r="N534" i="13" s="1"/>
  <c r="H535" i="13"/>
  <c r="N535" i="13" s="1"/>
  <c r="H536" i="13"/>
  <c r="N536" i="13" s="1"/>
  <c r="H537" i="13"/>
  <c r="N537" i="13" s="1"/>
  <c r="H538" i="13"/>
  <c r="N538" i="13" s="1"/>
  <c r="H539" i="13"/>
  <c r="N539" i="13" s="1"/>
  <c r="H540" i="13"/>
  <c r="N540" i="13" s="1"/>
  <c r="H541" i="13"/>
  <c r="N541" i="13" s="1"/>
  <c r="H542" i="13"/>
  <c r="N542" i="13" s="1"/>
  <c r="H543" i="13"/>
  <c r="N543" i="13" s="1"/>
  <c r="H544" i="13"/>
  <c r="N544" i="13" s="1"/>
  <c r="H545" i="13"/>
  <c r="N545" i="13" s="1"/>
  <c r="H546" i="13"/>
  <c r="N546" i="13" s="1"/>
  <c r="H547" i="13"/>
  <c r="N547" i="13" s="1"/>
  <c r="H548" i="13"/>
  <c r="N548" i="13" s="1"/>
  <c r="H549" i="13"/>
  <c r="N549" i="13" s="1"/>
  <c r="H550" i="13"/>
  <c r="N550" i="13" s="1"/>
  <c r="H551" i="13"/>
  <c r="N551" i="13" s="1"/>
  <c r="H552" i="13"/>
  <c r="N552" i="13" s="1"/>
  <c r="H553" i="13"/>
  <c r="N553" i="13" s="1"/>
  <c r="H554" i="13"/>
  <c r="N554" i="13" s="1"/>
  <c r="H555" i="13"/>
  <c r="N555" i="13" s="1"/>
  <c r="H556" i="13"/>
  <c r="N556" i="13" s="1"/>
  <c r="H557" i="13"/>
  <c r="N557" i="13" s="1"/>
  <c r="H558" i="13"/>
  <c r="N558" i="13" s="1"/>
  <c r="H559" i="13"/>
  <c r="N559" i="13" s="1"/>
  <c r="H560" i="13"/>
  <c r="N560" i="13" s="1"/>
  <c r="H561" i="13"/>
  <c r="N561" i="13" s="1"/>
  <c r="H562" i="13"/>
  <c r="N562" i="13" s="1"/>
  <c r="H563" i="13"/>
  <c r="N563" i="13" s="1"/>
  <c r="H564" i="13"/>
  <c r="N564" i="13" s="1"/>
  <c r="H565" i="13"/>
  <c r="N565" i="13" s="1"/>
  <c r="H566" i="13"/>
  <c r="N566" i="13" s="1"/>
  <c r="H567" i="13"/>
  <c r="N567" i="13" s="1"/>
  <c r="H568" i="13"/>
  <c r="N568" i="13" s="1"/>
  <c r="H569" i="13"/>
  <c r="N569" i="13" s="1"/>
  <c r="H570" i="13"/>
  <c r="N570" i="13" s="1"/>
  <c r="H571" i="13"/>
  <c r="N571" i="13" s="1"/>
  <c r="H572" i="13"/>
  <c r="N572" i="13" s="1"/>
  <c r="H573" i="13"/>
  <c r="N573" i="13" s="1"/>
  <c r="H574" i="13"/>
  <c r="N574" i="13" s="1"/>
  <c r="H575" i="13"/>
  <c r="N575" i="13" s="1"/>
  <c r="H576" i="13"/>
  <c r="N576" i="13" s="1"/>
  <c r="H577" i="13"/>
  <c r="N577" i="13" s="1"/>
  <c r="H578" i="13"/>
  <c r="N578" i="13" s="1"/>
  <c r="H579" i="13"/>
  <c r="N579" i="13" s="1"/>
  <c r="H580" i="13"/>
  <c r="N580" i="13" s="1"/>
  <c r="H581" i="13"/>
  <c r="N581" i="13" s="1"/>
  <c r="H582" i="13"/>
  <c r="N582" i="13" s="1"/>
  <c r="H583" i="13"/>
  <c r="N583" i="13" s="1"/>
  <c r="H584" i="13"/>
  <c r="N584" i="13" s="1"/>
  <c r="H585" i="13"/>
  <c r="N585" i="13" s="1"/>
  <c r="H586" i="13"/>
  <c r="N586" i="13" s="1"/>
  <c r="H587" i="13"/>
  <c r="N587" i="13" s="1"/>
  <c r="H588" i="13"/>
  <c r="N588" i="13" s="1"/>
  <c r="H589" i="13"/>
  <c r="N589" i="13" s="1"/>
  <c r="H590" i="13"/>
  <c r="N590" i="13" s="1"/>
  <c r="H591" i="13"/>
  <c r="N591" i="13" s="1"/>
  <c r="H592" i="13"/>
  <c r="N592" i="13" s="1"/>
  <c r="H593" i="13"/>
  <c r="N593" i="13" s="1"/>
  <c r="H594" i="13"/>
  <c r="N594" i="13" s="1"/>
  <c r="H595" i="13"/>
  <c r="N595" i="13" s="1"/>
  <c r="H596" i="13"/>
  <c r="N596" i="13" s="1"/>
  <c r="H597" i="13"/>
  <c r="N597" i="13" s="1"/>
  <c r="H598" i="13"/>
  <c r="N598" i="13" s="1"/>
  <c r="H599" i="13"/>
  <c r="N599" i="13" s="1"/>
  <c r="H600" i="13"/>
  <c r="N600" i="13" s="1"/>
  <c r="H601" i="13"/>
  <c r="N601" i="13" s="1"/>
  <c r="H602" i="13"/>
  <c r="N602" i="13" s="1"/>
  <c r="H603" i="13"/>
  <c r="N603" i="13" s="1"/>
  <c r="H604" i="13"/>
  <c r="N604" i="13" s="1"/>
  <c r="H605" i="13"/>
  <c r="N605" i="13" s="1"/>
  <c r="H606" i="13"/>
  <c r="N606" i="13" s="1"/>
  <c r="H607" i="13"/>
  <c r="N607" i="13" s="1"/>
  <c r="H608" i="13"/>
  <c r="N608" i="13" s="1"/>
  <c r="H609" i="13"/>
  <c r="N609" i="13" s="1"/>
  <c r="H610" i="13"/>
  <c r="N610" i="13" s="1"/>
  <c r="H611" i="13"/>
  <c r="N611" i="13" s="1"/>
  <c r="H612" i="13"/>
  <c r="N612" i="13" s="1"/>
  <c r="H613" i="13"/>
  <c r="N613" i="13" s="1"/>
  <c r="H614" i="13"/>
  <c r="N614" i="13" s="1"/>
  <c r="H615" i="13"/>
  <c r="N615" i="13" s="1"/>
  <c r="H616" i="13"/>
  <c r="N616" i="13" s="1"/>
  <c r="H617" i="13"/>
  <c r="N617" i="13" s="1"/>
  <c r="H618" i="13"/>
  <c r="N618" i="13" s="1"/>
  <c r="H619" i="13"/>
  <c r="N619" i="13" s="1"/>
  <c r="H620" i="13"/>
  <c r="N620" i="13" s="1"/>
  <c r="H621" i="13"/>
  <c r="N621" i="13" s="1"/>
  <c r="H622" i="13"/>
  <c r="N622" i="13" s="1"/>
  <c r="H623" i="13"/>
  <c r="N623" i="13" s="1"/>
  <c r="H624" i="13"/>
  <c r="N624" i="13" s="1"/>
  <c r="H625" i="13"/>
  <c r="N625" i="13" s="1"/>
  <c r="H626" i="13"/>
  <c r="N626" i="13" s="1"/>
  <c r="H627" i="13"/>
  <c r="N627" i="13" s="1"/>
  <c r="H628" i="13"/>
  <c r="N628" i="13" s="1"/>
  <c r="H629" i="13"/>
  <c r="N629" i="13" s="1"/>
  <c r="H630" i="13"/>
  <c r="N630" i="13" s="1"/>
  <c r="H631" i="13"/>
  <c r="N631" i="13" s="1"/>
  <c r="H632" i="13"/>
  <c r="N632" i="13" s="1"/>
  <c r="H633" i="13"/>
  <c r="N633" i="13" s="1"/>
  <c r="H634" i="13"/>
  <c r="N634" i="13" s="1"/>
  <c r="H635" i="13"/>
  <c r="N635" i="13" s="1"/>
  <c r="H636" i="13"/>
  <c r="N636" i="13" s="1"/>
  <c r="H637" i="13"/>
  <c r="N637" i="13" s="1"/>
  <c r="H638" i="13"/>
  <c r="N638" i="13" s="1"/>
  <c r="H639" i="13"/>
  <c r="N639" i="13" s="1"/>
  <c r="H640" i="13"/>
  <c r="N640" i="13" s="1"/>
  <c r="H641" i="13"/>
  <c r="N641" i="13" s="1"/>
  <c r="H642" i="13"/>
  <c r="N642" i="13" s="1"/>
  <c r="H643" i="13"/>
  <c r="N643" i="13" s="1"/>
  <c r="H644" i="13"/>
  <c r="N644" i="13" s="1"/>
  <c r="H645" i="13"/>
  <c r="N645" i="13" s="1"/>
  <c r="H646" i="13"/>
  <c r="N646" i="13" s="1"/>
  <c r="H647" i="13"/>
  <c r="N647" i="13" s="1"/>
  <c r="H648" i="13"/>
  <c r="N648" i="13" s="1"/>
  <c r="H649" i="13"/>
  <c r="N649" i="13" s="1"/>
  <c r="H650" i="13"/>
  <c r="N650" i="13" s="1"/>
  <c r="H651" i="13"/>
  <c r="N651" i="13" s="1"/>
  <c r="H652" i="13"/>
  <c r="N652" i="13" s="1"/>
  <c r="H653" i="13"/>
  <c r="N653" i="13" s="1"/>
  <c r="H654" i="13"/>
  <c r="N654" i="13" s="1"/>
  <c r="H655" i="13"/>
  <c r="N655" i="13" s="1"/>
  <c r="H656" i="13"/>
  <c r="N656" i="13" s="1"/>
  <c r="H657" i="13"/>
  <c r="N657" i="13" s="1"/>
  <c r="H658" i="13"/>
  <c r="N658" i="13" s="1"/>
  <c r="H659" i="13"/>
  <c r="N659" i="13" s="1"/>
  <c r="H660" i="13"/>
  <c r="N660" i="13" s="1"/>
  <c r="H661" i="13"/>
  <c r="N661" i="13" s="1"/>
  <c r="H662" i="13"/>
  <c r="N662" i="13" s="1"/>
  <c r="H663" i="13"/>
  <c r="N663" i="13" s="1"/>
  <c r="H664" i="13"/>
  <c r="N664" i="13" s="1"/>
  <c r="H665" i="13"/>
  <c r="N665" i="13" s="1"/>
  <c r="H666" i="13"/>
  <c r="N666" i="13" s="1"/>
  <c r="H667" i="13"/>
  <c r="N667" i="13" s="1"/>
  <c r="H668" i="13"/>
  <c r="N668" i="13" s="1"/>
  <c r="H669" i="13"/>
  <c r="N669" i="13" s="1"/>
  <c r="H670" i="13"/>
  <c r="N670" i="13" s="1"/>
  <c r="H671" i="13"/>
  <c r="N671" i="13" s="1"/>
  <c r="H672" i="13"/>
  <c r="N672" i="13" s="1"/>
  <c r="H673" i="13"/>
  <c r="N673" i="13" s="1"/>
  <c r="H674" i="13"/>
  <c r="N674" i="13" s="1"/>
  <c r="H675" i="13"/>
  <c r="N675" i="13" s="1"/>
  <c r="H676" i="13"/>
  <c r="N676" i="13" s="1"/>
  <c r="H677" i="13"/>
  <c r="N677" i="13" s="1"/>
  <c r="H678" i="13"/>
  <c r="N678" i="13" s="1"/>
  <c r="H679" i="13"/>
  <c r="N679" i="13" s="1"/>
  <c r="H680" i="13"/>
  <c r="N680" i="13" s="1"/>
  <c r="H681" i="13"/>
  <c r="N681" i="13" s="1"/>
  <c r="H682" i="13"/>
  <c r="N682" i="13" s="1"/>
  <c r="H683" i="13"/>
  <c r="N683" i="13" s="1"/>
  <c r="H684" i="13"/>
  <c r="N684" i="13" s="1"/>
  <c r="H685" i="13"/>
  <c r="N685" i="13" s="1"/>
  <c r="H686" i="13"/>
  <c r="N686" i="13" s="1"/>
  <c r="H687" i="13"/>
  <c r="N687" i="13" s="1"/>
  <c r="H688" i="13"/>
  <c r="N688" i="13" s="1"/>
  <c r="H689" i="13"/>
  <c r="N689" i="13" s="1"/>
  <c r="H690" i="13"/>
  <c r="N690" i="13" s="1"/>
  <c r="H691" i="13"/>
  <c r="N691" i="13" s="1"/>
  <c r="H692" i="13"/>
  <c r="N692" i="13" s="1"/>
  <c r="H693" i="13"/>
  <c r="N693" i="13" s="1"/>
  <c r="H694" i="13"/>
  <c r="N694" i="13" s="1"/>
  <c r="H695" i="13"/>
  <c r="N695" i="13" s="1"/>
  <c r="H696" i="13"/>
  <c r="N696" i="13" s="1"/>
  <c r="H697" i="13"/>
  <c r="N697" i="13" s="1"/>
  <c r="H698" i="13"/>
  <c r="N698" i="13" s="1"/>
  <c r="H699" i="13"/>
  <c r="N699" i="13" s="1"/>
  <c r="H700" i="13"/>
  <c r="N700" i="13" s="1"/>
  <c r="H701" i="13"/>
  <c r="N701" i="13" s="1"/>
  <c r="H702" i="13"/>
  <c r="N702" i="13" s="1"/>
  <c r="H703" i="13"/>
  <c r="N703" i="13" s="1"/>
  <c r="H704" i="13"/>
  <c r="N704" i="13" s="1"/>
  <c r="H705" i="13"/>
  <c r="N705" i="13" s="1"/>
  <c r="H706" i="13"/>
  <c r="N706" i="13" s="1"/>
  <c r="H707" i="13"/>
  <c r="N707" i="13" s="1"/>
  <c r="H708" i="13"/>
  <c r="N708" i="13" s="1"/>
  <c r="H709" i="13"/>
  <c r="N709" i="13" s="1"/>
  <c r="H710" i="13"/>
  <c r="N710" i="13" s="1"/>
  <c r="H711" i="13"/>
  <c r="N711" i="13" s="1"/>
  <c r="H712" i="13"/>
  <c r="N712" i="13" s="1"/>
  <c r="H713" i="13"/>
  <c r="N713" i="13" s="1"/>
  <c r="H714" i="13"/>
  <c r="N714" i="13" s="1"/>
  <c r="H715" i="13"/>
  <c r="N715" i="13" s="1"/>
  <c r="H716" i="13"/>
  <c r="N716" i="13" s="1"/>
  <c r="H717" i="13"/>
  <c r="N717" i="13" s="1"/>
  <c r="H718" i="13"/>
  <c r="N718" i="13" s="1"/>
  <c r="H719" i="13"/>
  <c r="N719" i="13" s="1"/>
  <c r="H720" i="13"/>
  <c r="N720" i="13" s="1"/>
  <c r="H721" i="13"/>
  <c r="N721" i="13" s="1"/>
  <c r="H722" i="13"/>
  <c r="N722" i="13" s="1"/>
  <c r="H723" i="13"/>
  <c r="N723" i="13" s="1"/>
  <c r="H724" i="13"/>
  <c r="N724" i="13" s="1"/>
  <c r="H725" i="13"/>
  <c r="N725" i="13" s="1"/>
  <c r="H726" i="13"/>
  <c r="N726" i="13" s="1"/>
  <c r="H727" i="13"/>
  <c r="N727" i="13" s="1"/>
  <c r="H728" i="13"/>
  <c r="N728" i="13" s="1"/>
  <c r="H729" i="13"/>
  <c r="N729" i="13" s="1"/>
  <c r="H730" i="13"/>
  <c r="N730" i="13" s="1"/>
  <c r="H731" i="13"/>
  <c r="N731" i="13" s="1"/>
  <c r="H732" i="13"/>
  <c r="N732" i="13" s="1"/>
  <c r="H733" i="13"/>
  <c r="N733" i="13" s="1"/>
  <c r="H734" i="13"/>
  <c r="N734" i="13" s="1"/>
  <c r="H735" i="13"/>
  <c r="N735" i="13" s="1"/>
  <c r="H736" i="13"/>
  <c r="N736" i="13" s="1"/>
  <c r="H737" i="13"/>
  <c r="N737" i="13" s="1"/>
  <c r="H738" i="13"/>
  <c r="N738" i="13" s="1"/>
  <c r="H739" i="13"/>
  <c r="N739" i="13" s="1"/>
  <c r="H740" i="13"/>
  <c r="N740" i="13" s="1"/>
  <c r="H741" i="13"/>
  <c r="N741" i="13" s="1"/>
  <c r="H742" i="13"/>
  <c r="N742" i="13" s="1"/>
  <c r="H743" i="13"/>
  <c r="N743" i="13" s="1"/>
  <c r="H744" i="13"/>
  <c r="N744" i="13" s="1"/>
  <c r="H745" i="13"/>
  <c r="N745" i="13" s="1"/>
  <c r="H746" i="13"/>
  <c r="N746" i="13" s="1"/>
  <c r="H747" i="13"/>
  <c r="N747" i="13" s="1"/>
  <c r="H748" i="13"/>
  <c r="N748" i="13" s="1"/>
  <c r="H749" i="13"/>
  <c r="N749" i="13" s="1"/>
  <c r="H750" i="13"/>
  <c r="N750" i="13" s="1"/>
  <c r="H751" i="13"/>
  <c r="N751" i="13" s="1"/>
  <c r="H752" i="13"/>
  <c r="N752" i="13" s="1"/>
  <c r="H753" i="13"/>
  <c r="N753" i="13" s="1"/>
  <c r="H754" i="13"/>
  <c r="N754" i="13" s="1"/>
  <c r="H755" i="13"/>
  <c r="N755" i="13" s="1"/>
  <c r="H756" i="13"/>
  <c r="N756" i="13" s="1"/>
  <c r="H757" i="13"/>
  <c r="N757" i="13" s="1"/>
  <c r="H758" i="13"/>
  <c r="N758" i="13" s="1"/>
  <c r="H759" i="13"/>
  <c r="N759" i="13" s="1"/>
  <c r="H760" i="13"/>
  <c r="N760" i="13" s="1"/>
  <c r="H761" i="13"/>
  <c r="N761" i="13" s="1"/>
  <c r="H762" i="13"/>
  <c r="N762" i="13" s="1"/>
  <c r="H763" i="13"/>
  <c r="N763" i="13" s="1"/>
  <c r="H764" i="13"/>
  <c r="N764" i="13" s="1"/>
  <c r="H765" i="13"/>
  <c r="N765" i="13" s="1"/>
  <c r="H766" i="13"/>
  <c r="N766" i="13" s="1"/>
  <c r="H767" i="13"/>
  <c r="N767" i="13" s="1"/>
  <c r="H768" i="13"/>
  <c r="N768" i="13" s="1"/>
  <c r="H769" i="13"/>
  <c r="N769" i="13" s="1"/>
  <c r="H770" i="13"/>
  <c r="N770" i="13" s="1"/>
  <c r="H771" i="13"/>
  <c r="N771" i="13" s="1"/>
  <c r="H772" i="13"/>
  <c r="N772" i="13" s="1"/>
  <c r="H773" i="13"/>
  <c r="N773" i="13" s="1"/>
  <c r="H774" i="13"/>
  <c r="N774" i="13" s="1"/>
  <c r="H775" i="13"/>
  <c r="N775" i="13" s="1"/>
  <c r="H776" i="13"/>
  <c r="N776" i="13" s="1"/>
  <c r="H777" i="13"/>
  <c r="N777" i="13" s="1"/>
  <c r="H778" i="13"/>
  <c r="N778" i="13" s="1"/>
  <c r="H779" i="13"/>
  <c r="N779" i="13" s="1"/>
  <c r="H780" i="13"/>
  <c r="N780" i="13" s="1"/>
  <c r="H781" i="13"/>
  <c r="N781" i="13" s="1"/>
  <c r="H782" i="13"/>
  <c r="N782" i="13" s="1"/>
  <c r="H783" i="13"/>
  <c r="N783" i="13" s="1"/>
  <c r="H784" i="13"/>
  <c r="N784" i="13" s="1"/>
  <c r="H785" i="13"/>
  <c r="N785" i="13" s="1"/>
  <c r="H786" i="13"/>
  <c r="N786" i="13" s="1"/>
  <c r="H787" i="13"/>
  <c r="N787" i="13" s="1"/>
  <c r="H788" i="13"/>
  <c r="N788" i="13" s="1"/>
  <c r="H789" i="13"/>
  <c r="N789" i="13" s="1"/>
  <c r="H790" i="13"/>
  <c r="N790" i="13" s="1"/>
  <c r="H791" i="13"/>
  <c r="N791" i="13" s="1"/>
  <c r="H792" i="13"/>
  <c r="N792" i="13" s="1"/>
  <c r="H793" i="13"/>
  <c r="N793" i="13" s="1"/>
  <c r="H794" i="13"/>
  <c r="N794" i="13" s="1"/>
  <c r="H795" i="13"/>
  <c r="N795" i="13" s="1"/>
  <c r="H796" i="13"/>
  <c r="N796" i="13" s="1"/>
  <c r="H797" i="13"/>
  <c r="N797" i="13" s="1"/>
  <c r="H798" i="13"/>
  <c r="N798" i="13" s="1"/>
  <c r="H799" i="13"/>
  <c r="N799" i="13" s="1"/>
  <c r="H800" i="13"/>
  <c r="N800" i="13" s="1"/>
  <c r="H801" i="13"/>
  <c r="N801" i="13" s="1"/>
  <c r="H802" i="13"/>
  <c r="N802" i="13" s="1"/>
  <c r="H803" i="13"/>
  <c r="N803" i="13" s="1"/>
  <c r="H804" i="13"/>
  <c r="N804" i="13" s="1"/>
  <c r="H805" i="13"/>
  <c r="N805" i="13" s="1"/>
  <c r="H806" i="13"/>
  <c r="N806" i="13" s="1"/>
  <c r="H807" i="13"/>
  <c r="N807" i="13" s="1"/>
  <c r="H808" i="13"/>
  <c r="N808" i="13" s="1"/>
  <c r="H809" i="13"/>
  <c r="N809" i="13" s="1"/>
  <c r="H810" i="13"/>
  <c r="N810" i="13" s="1"/>
  <c r="H811" i="13"/>
  <c r="N811" i="13" s="1"/>
  <c r="H812" i="13"/>
  <c r="N812" i="13" s="1"/>
  <c r="H813" i="13"/>
  <c r="N813" i="13" s="1"/>
  <c r="H814" i="13"/>
  <c r="N814" i="13" s="1"/>
  <c r="H815" i="13"/>
  <c r="N815" i="13" s="1"/>
  <c r="H816" i="13"/>
  <c r="N816" i="13" s="1"/>
  <c r="H817" i="13"/>
  <c r="N817" i="13" s="1"/>
  <c r="H818" i="13"/>
  <c r="N818" i="13" s="1"/>
  <c r="H819" i="13"/>
  <c r="N819" i="13" s="1"/>
  <c r="H820" i="13"/>
  <c r="N820" i="13" s="1"/>
  <c r="H821" i="13"/>
  <c r="N821" i="13" s="1"/>
  <c r="H822" i="13"/>
  <c r="N822" i="13" s="1"/>
  <c r="H823" i="13"/>
  <c r="N823" i="13" s="1"/>
  <c r="H824" i="13"/>
  <c r="N824" i="13" s="1"/>
  <c r="H825" i="13"/>
  <c r="N825" i="13" s="1"/>
  <c r="H826" i="13"/>
  <c r="N826" i="13" s="1"/>
  <c r="H827" i="13"/>
  <c r="N827" i="13" s="1"/>
  <c r="H828" i="13"/>
  <c r="N828" i="13" s="1"/>
  <c r="H829" i="13"/>
  <c r="N829" i="13" s="1"/>
  <c r="H830" i="13"/>
  <c r="N830" i="13" s="1"/>
  <c r="H831" i="13"/>
  <c r="N831" i="13" s="1"/>
  <c r="H832" i="13"/>
  <c r="N832" i="13" s="1"/>
  <c r="H833" i="13"/>
  <c r="N833" i="13" s="1"/>
  <c r="H834" i="13"/>
  <c r="N834" i="13" s="1"/>
  <c r="H835" i="13"/>
  <c r="N835" i="13" s="1"/>
  <c r="H836" i="13"/>
  <c r="N836" i="13" s="1"/>
  <c r="H837" i="13"/>
  <c r="N837" i="13" s="1"/>
  <c r="H838" i="13"/>
  <c r="N838" i="13" s="1"/>
  <c r="H839" i="13"/>
  <c r="N839" i="13" s="1"/>
  <c r="H840" i="13"/>
  <c r="N840" i="13" s="1"/>
  <c r="H841" i="13"/>
  <c r="N841" i="13" s="1"/>
  <c r="H842" i="13"/>
  <c r="N842" i="13" s="1"/>
  <c r="H843" i="13"/>
  <c r="N843" i="13" s="1"/>
  <c r="H844" i="13"/>
  <c r="N844" i="13" s="1"/>
  <c r="H845" i="13"/>
  <c r="N845" i="13" s="1"/>
  <c r="H846" i="13"/>
  <c r="N846" i="13" s="1"/>
  <c r="H847" i="13"/>
  <c r="N847" i="13" s="1"/>
  <c r="H848" i="13"/>
  <c r="N848" i="13" s="1"/>
  <c r="H849" i="13"/>
  <c r="N849" i="13" s="1"/>
  <c r="H850" i="13"/>
  <c r="N850" i="13" s="1"/>
  <c r="H851" i="13"/>
  <c r="N851" i="13" s="1"/>
  <c r="H852" i="13"/>
  <c r="N852" i="13" s="1"/>
  <c r="H853" i="13"/>
  <c r="N853" i="13" s="1"/>
  <c r="H854" i="13"/>
  <c r="N854" i="13" s="1"/>
  <c r="H855" i="13"/>
  <c r="N855" i="13" s="1"/>
  <c r="H856" i="13"/>
  <c r="N856" i="13" s="1"/>
  <c r="H857" i="13"/>
  <c r="N857" i="13" s="1"/>
  <c r="H858" i="13"/>
  <c r="N858" i="13" s="1"/>
  <c r="H859" i="13"/>
  <c r="N859" i="13" s="1"/>
  <c r="H860" i="13"/>
  <c r="N860" i="13" s="1"/>
  <c r="H861" i="13"/>
  <c r="N861" i="13" s="1"/>
  <c r="H862" i="13"/>
  <c r="N862" i="13" s="1"/>
  <c r="H863" i="13"/>
  <c r="N863" i="13" s="1"/>
  <c r="H864" i="13"/>
  <c r="N864" i="13" s="1"/>
  <c r="H865" i="13"/>
  <c r="N865" i="13" s="1"/>
  <c r="H866" i="13"/>
  <c r="N866" i="13" s="1"/>
  <c r="H867" i="13"/>
  <c r="N867" i="13" s="1"/>
  <c r="H868" i="13"/>
  <c r="N868" i="13" s="1"/>
  <c r="H869" i="13"/>
  <c r="N869" i="13" s="1"/>
  <c r="H870" i="13"/>
  <c r="N870" i="13" s="1"/>
  <c r="H871" i="13"/>
  <c r="N871" i="13" s="1"/>
  <c r="H872" i="13"/>
  <c r="N872" i="13" s="1"/>
  <c r="H873" i="13"/>
  <c r="N873" i="13" s="1"/>
  <c r="H874" i="13"/>
  <c r="N874" i="13" s="1"/>
  <c r="H875" i="13"/>
  <c r="N875" i="13" s="1"/>
  <c r="H876" i="13"/>
  <c r="N876" i="13" s="1"/>
  <c r="H877" i="13"/>
  <c r="N877" i="13" s="1"/>
  <c r="H878" i="13"/>
  <c r="N878" i="13" s="1"/>
  <c r="H879" i="13"/>
  <c r="N879" i="13" s="1"/>
  <c r="H880" i="13"/>
  <c r="N880" i="13" s="1"/>
  <c r="H881" i="13"/>
  <c r="N881" i="13" s="1"/>
  <c r="H882" i="13"/>
  <c r="N882" i="13" s="1"/>
  <c r="H883" i="13"/>
  <c r="N883" i="13" s="1"/>
  <c r="H884" i="13"/>
  <c r="N884" i="13" s="1"/>
  <c r="H885" i="13"/>
  <c r="N885" i="13" s="1"/>
  <c r="H886" i="13"/>
  <c r="N886" i="13" s="1"/>
  <c r="H887" i="13"/>
  <c r="N887" i="13" s="1"/>
  <c r="H888" i="13"/>
  <c r="N888" i="13" s="1"/>
  <c r="H889" i="13"/>
  <c r="N889" i="13" s="1"/>
  <c r="H890" i="13"/>
  <c r="N890" i="13" s="1"/>
  <c r="H891" i="13"/>
  <c r="N891" i="13" s="1"/>
  <c r="H892" i="13"/>
  <c r="N892" i="13" s="1"/>
  <c r="H893" i="13"/>
  <c r="N893" i="13" s="1"/>
  <c r="H894" i="13"/>
  <c r="N894" i="13" s="1"/>
  <c r="H895" i="13"/>
  <c r="N895" i="13" s="1"/>
  <c r="H896" i="13"/>
  <c r="N896" i="13" s="1"/>
  <c r="H897" i="13"/>
  <c r="N897" i="13" s="1"/>
  <c r="H898" i="13"/>
  <c r="N898" i="13" s="1"/>
  <c r="H899" i="13"/>
  <c r="N899" i="13" s="1"/>
  <c r="H900" i="13"/>
  <c r="N900" i="13" s="1"/>
  <c r="H901" i="13"/>
  <c r="N901" i="13" s="1"/>
  <c r="H902" i="13"/>
  <c r="N902" i="13" s="1"/>
  <c r="H903" i="13"/>
  <c r="N903" i="13" s="1"/>
  <c r="H904" i="13"/>
  <c r="N904" i="13" s="1"/>
  <c r="H905" i="13"/>
  <c r="N905" i="13" s="1"/>
  <c r="H906" i="13"/>
  <c r="N906" i="13" s="1"/>
  <c r="H907" i="13"/>
  <c r="N907" i="13" s="1"/>
  <c r="H908" i="13"/>
  <c r="N908" i="13" s="1"/>
  <c r="H909" i="13"/>
  <c r="N909" i="13" s="1"/>
  <c r="H910" i="13"/>
  <c r="N910" i="13" s="1"/>
  <c r="H911" i="13"/>
  <c r="N911" i="13" s="1"/>
  <c r="H912" i="13"/>
  <c r="N912" i="13" s="1"/>
  <c r="H913" i="13"/>
  <c r="N913" i="13" s="1"/>
  <c r="H914" i="13"/>
  <c r="N914" i="13" s="1"/>
  <c r="H915" i="13"/>
  <c r="N915" i="13" s="1"/>
  <c r="H916" i="13"/>
  <c r="N916" i="13" s="1"/>
  <c r="H917" i="13"/>
  <c r="N917" i="13" s="1"/>
  <c r="H918" i="13"/>
  <c r="N918" i="13" s="1"/>
  <c r="H919" i="13"/>
  <c r="N919" i="13" s="1"/>
  <c r="H920" i="13"/>
  <c r="N920" i="13" s="1"/>
  <c r="H921" i="13"/>
  <c r="N921" i="13" s="1"/>
  <c r="H922" i="13"/>
  <c r="N922" i="13" s="1"/>
  <c r="H923" i="13"/>
  <c r="N923" i="13" s="1"/>
  <c r="H924" i="13"/>
  <c r="N924" i="13" s="1"/>
  <c r="H925" i="13"/>
  <c r="N925" i="13" s="1"/>
  <c r="H926" i="13"/>
  <c r="N926" i="13" s="1"/>
  <c r="H927" i="13"/>
  <c r="N927" i="13" s="1"/>
  <c r="H928" i="13"/>
  <c r="N928" i="13" s="1"/>
  <c r="H929" i="13"/>
  <c r="N929" i="13" s="1"/>
  <c r="H930" i="13"/>
  <c r="N930" i="13" s="1"/>
  <c r="H931" i="13"/>
  <c r="N931" i="13" s="1"/>
  <c r="H932" i="13"/>
  <c r="N932" i="13" s="1"/>
  <c r="H933" i="13"/>
  <c r="N933" i="13" s="1"/>
  <c r="H934" i="13"/>
  <c r="N934" i="13" s="1"/>
  <c r="H935" i="13"/>
  <c r="N935" i="13" s="1"/>
  <c r="H936" i="13"/>
  <c r="N936" i="13" s="1"/>
  <c r="H937" i="13"/>
  <c r="N937" i="13" s="1"/>
  <c r="H938" i="13"/>
  <c r="N938" i="13" s="1"/>
  <c r="H939" i="13"/>
  <c r="N939" i="13" s="1"/>
  <c r="H940" i="13"/>
  <c r="N940" i="13" s="1"/>
  <c r="H941" i="13"/>
  <c r="N941" i="13" s="1"/>
  <c r="H942" i="13"/>
  <c r="N942" i="13" s="1"/>
  <c r="H943" i="13"/>
  <c r="N943" i="13" s="1"/>
  <c r="H944" i="13"/>
  <c r="N944" i="13" s="1"/>
  <c r="H945" i="13"/>
  <c r="N945" i="13" s="1"/>
  <c r="H946" i="13"/>
  <c r="N946" i="13" s="1"/>
  <c r="H947" i="13"/>
  <c r="N947" i="13" s="1"/>
  <c r="H948" i="13"/>
  <c r="N948" i="13" s="1"/>
  <c r="H949" i="13"/>
  <c r="N949" i="13" s="1"/>
  <c r="H950" i="13"/>
  <c r="N950" i="13" s="1"/>
  <c r="H951" i="13"/>
  <c r="N951" i="13" s="1"/>
  <c r="H952" i="13"/>
  <c r="N952" i="13" s="1"/>
  <c r="H953" i="13"/>
  <c r="N953" i="13" s="1"/>
  <c r="H954" i="13"/>
  <c r="N954" i="13" s="1"/>
  <c r="H955" i="13"/>
  <c r="N955" i="13" s="1"/>
  <c r="H956" i="13"/>
  <c r="N956" i="13" s="1"/>
  <c r="H957" i="13"/>
  <c r="N957" i="13" s="1"/>
  <c r="H958" i="13"/>
  <c r="N958" i="13" s="1"/>
  <c r="H959" i="13"/>
  <c r="N959" i="13" s="1"/>
  <c r="H960" i="13"/>
  <c r="N960" i="13" s="1"/>
  <c r="H961" i="13"/>
  <c r="N961" i="13" s="1"/>
  <c r="H962" i="13"/>
  <c r="N962" i="13" s="1"/>
  <c r="H963" i="13"/>
  <c r="N963" i="13" s="1"/>
  <c r="H964" i="13"/>
  <c r="N964" i="13" s="1"/>
  <c r="H965" i="13"/>
  <c r="N965" i="13" s="1"/>
  <c r="H966" i="13"/>
  <c r="N966" i="13" s="1"/>
  <c r="H967" i="13"/>
  <c r="N967" i="13" s="1"/>
  <c r="H968" i="13"/>
  <c r="N968" i="13" s="1"/>
  <c r="H969" i="13"/>
  <c r="N969" i="13" s="1"/>
  <c r="H970" i="13"/>
  <c r="N970" i="13" s="1"/>
  <c r="H971" i="13"/>
  <c r="N971" i="13" s="1"/>
  <c r="H972" i="13"/>
  <c r="N972" i="13" s="1"/>
  <c r="H973" i="13"/>
  <c r="N973" i="13" s="1"/>
  <c r="H974" i="13"/>
  <c r="N974" i="13" s="1"/>
  <c r="H975" i="13"/>
  <c r="N975" i="13" s="1"/>
  <c r="H976" i="13"/>
  <c r="N976" i="13" s="1"/>
  <c r="H977" i="13"/>
  <c r="N977" i="13" s="1"/>
  <c r="H978" i="13"/>
  <c r="N978" i="13" s="1"/>
  <c r="H979" i="13"/>
  <c r="N979" i="13" s="1"/>
  <c r="H980" i="13"/>
  <c r="N980" i="13" s="1"/>
  <c r="H981" i="13"/>
  <c r="N981" i="13" s="1"/>
  <c r="H982" i="13"/>
  <c r="N982" i="13" s="1"/>
  <c r="H983" i="13"/>
  <c r="N983" i="13" s="1"/>
  <c r="H984" i="13"/>
  <c r="N984" i="13" s="1"/>
  <c r="H985" i="13"/>
  <c r="N985" i="13" s="1"/>
  <c r="H986" i="13"/>
  <c r="N986" i="13" s="1"/>
  <c r="H987" i="13"/>
  <c r="N987" i="13" s="1"/>
  <c r="H988" i="13"/>
  <c r="N988" i="13" s="1"/>
  <c r="H989" i="13"/>
  <c r="N989" i="13" s="1"/>
  <c r="H990" i="13"/>
  <c r="N990" i="13" s="1"/>
  <c r="H991" i="13"/>
  <c r="N991" i="13" s="1"/>
  <c r="H992" i="13"/>
  <c r="N992" i="13" s="1"/>
  <c r="H993" i="13"/>
  <c r="N993" i="13" s="1"/>
  <c r="H994" i="13"/>
  <c r="N994" i="13" s="1"/>
  <c r="H995" i="13"/>
  <c r="N995" i="13" s="1"/>
  <c r="H996" i="13"/>
  <c r="N996" i="13" s="1"/>
  <c r="H997" i="13"/>
  <c r="N997" i="13" s="1"/>
  <c r="H998" i="13"/>
  <c r="N998" i="13" s="1"/>
  <c r="H999" i="13"/>
  <c r="N999" i="13" s="1"/>
  <c r="H1000" i="13"/>
  <c r="N1000" i="13" s="1"/>
  <c r="H1001" i="13"/>
  <c r="N1001" i="13" s="1"/>
  <c r="H1002" i="13"/>
  <c r="N1002" i="13" s="1"/>
  <c r="H1003" i="13"/>
  <c r="N1003" i="13" s="1"/>
  <c r="H1004" i="13"/>
  <c r="N1004" i="13" s="1"/>
  <c r="H1005" i="13"/>
  <c r="N1005" i="13" s="1"/>
  <c r="C103" i="13"/>
  <c r="C104" i="13"/>
  <c r="C105" i="13"/>
  <c r="C106" i="13"/>
  <c r="C107" i="13"/>
  <c r="C108" i="13"/>
  <c r="C109" i="13"/>
  <c r="C110" i="13"/>
  <c r="C111" i="13"/>
  <c r="C112" i="13"/>
  <c r="C113" i="13"/>
  <c r="C114" i="13"/>
  <c r="C115" i="13"/>
  <c r="C116" i="13"/>
  <c r="C117" i="13"/>
  <c r="C118" i="13"/>
  <c r="C119" i="13"/>
  <c r="E119" i="13" s="1"/>
  <c r="C120" i="13"/>
  <c r="C121" i="13"/>
  <c r="E121" i="13" s="1"/>
  <c r="C122" i="13"/>
  <c r="C123" i="13"/>
  <c r="C124" i="13"/>
  <c r="C125" i="13"/>
  <c r="C126" i="13"/>
  <c r="D126" i="13" s="1"/>
  <c r="C127" i="13"/>
  <c r="C128" i="13"/>
  <c r="C129" i="13"/>
  <c r="F129" i="13" s="1"/>
  <c r="C130" i="13"/>
  <c r="F130" i="13" s="1"/>
  <c r="C131" i="13"/>
  <c r="F131" i="13" s="1"/>
  <c r="C132" i="13"/>
  <c r="C133" i="13"/>
  <c r="C134" i="13"/>
  <c r="C135" i="13"/>
  <c r="E135" i="13" s="1"/>
  <c r="C136" i="13"/>
  <c r="C137" i="13"/>
  <c r="E137" i="13" s="1"/>
  <c r="C138" i="13"/>
  <c r="C139" i="13"/>
  <c r="C140" i="13"/>
  <c r="D140" i="13" s="1"/>
  <c r="C141" i="13"/>
  <c r="F141" i="13" s="1"/>
  <c r="C142" i="13"/>
  <c r="C143" i="13"/>
  <c r="C144" i="13"/>
  <c r="C145" i="13"/>
  <c r="C146" i="13"/>
  <c r="C147" i="13"/>
  <c r="D147" i="13" s="1"/>
  <c r="C148" i="13"/>
  <c r="E148" i="13" s="1"/>
  <c r="C149" i="13"/>
  <c r="C150" i="13"/>
  <c r="C151" i="13"/>
  <c r="E151" i="13" s="1"/>
  <c r="C152" i="13"/>
  <c r="C153" i="13"/>
  <c r="C154" i="13"/>
  <c r="C155" i="13"/>
  <c r="C156" i="13"/>
  <c r="C157" i="13"/>
  <c r="C158" i="13"/>
  <c r="E158" i="13" s="1"/>
  <c r="C159" i="13"/>
  <c r="F159" i="13" s="1"/>
  <c r="C160" i="13"/>
  <c r="C161" i="13"/>
  <c r="C162" i="13"/>
  <c r="C163" i="13"/>
  <c r="D163" i="13" s="1"/>
  <c r="C164" i="13"/>
  <c r="C165" i="13"/>
  <c r="C166" i="13"/>
  <c r="D166" i="13" s="1"/>
  <c r="C167" i="13"/>
  <c r="E167" i="13" s="1"/>
  <c r="C168" i="13"/>
  <c r="C169" i="13"/>
  <c r="F169" i="13" s="1"/>
  <c r="C170" i="13"/>
  <c r="C171" i="13"/>
  <c r="C172" i="13"/>
  <c r="C173" i="13"/>
  <c r="E173" i="13" s="1"/>
  <c r="C174" i="13"/>
  <c r="F174" i="13" s="1"/>
  <c r="C175" i="13"/>
  <c r="C176" i="13"/>
  <c r="D176" i="13" s="1"/>
  <c r="C177" i="13"/>
  <c r="D177" i="13" s="1"/>
  <c r="C178" i="13"/>
  <c r="E178" i="13" s="1"/>
  <c r="C179" i="13"/>
  <c r="C180" i="13"/>
  <c r="C181" i="13"/>
  <c r="C182" i="13"/>
  <c r="C183" i="13"/>
  <c r="E183" i="13" s="1"/>
  <c r="C184" i="13"/>
  <c r="C185" i="13"/>
  <c r="C186" i="13"/>
  <c r="C187" i="13"/>
  <c r="C188" i="13"/>
  <c r="C189" i="13"/>
  <c r="C190" i="13"/>
  <c r="C191" i="13"/>
  <c r="C192" i="13"/>
  <c r="E192" i="13" s="1"/>
  <c r="C193" i="13"/>
  <c r="C194" i="13"/>
  <c r="C195" i="13"/>
  <c r="C196" i="13"/>
  <c r="E196" i="13" s="1"/>
  <c r="C197" i="13"/>
  <c r="C198" i="13"/>
  <c r="E198" i="13" s="1"/>
  <c r="C199" i="13"/>
  <c r="E199" i="13" s="1"/>
  <c r="C200" i="13"/>
  <c r="C201" i="13"/>
  <c r="C202" i="13"/>
  <c r="C203" i="13"/>
  <c r="C204" i="13"/>
  <c r="D204" i="13" s="1"/>
  <c r="C205" i="13"/>
  <c r="D205" i="13" s="1"/>
  <c r="C206" i="13"/>
  <c r="C207" i="13"/>
  <c r="C208" i="13"/>
  <c r="C209" i="13"/>
  <c r="D209" i="13" s="1"/>
  <c r="C210" i="13"/>
  <c r="D210" i="13" s="1"/>
  <c r="C211" i="13"/>
  <c r="D211" i="13" s="1"/>
  <c r="C212" i="13"/>
  <c r="C213" i="13"/>
  <c r="C214" i="13"/>
  <c r="C215" i="13"/>
  <c r="C216" i="13"/>
  <c r="C217" i="13"/>
  <c r="C218" i="13"/>
  <c r="C219" i="13"/>
  <c r="D219" i="13" s="1"/>
  <c r="C220" i="13"/>
  <c r="D220" i="13" s="1"/>
  <c r="C221" i="13"/>
  <c r="D221" i="13" s="1"/>
  <c r="C222" i="13"/>
  <c r="C223" i="13"/>
  <c r="D223" i="13" s="1"/>
  <c r="C224" i="13"/>
  <c r="C225" i="13"/>
  <c r="C226" i="13"/>
  <c r="E226" i="13" s="1"/>
  <c r="C227" i="13"/>
  <c r="E227" i="13" s="1"/>
  <c r="C228" i="13"/>
  <c r="C229" i="13"/>
  <c r="C230" i="13"/>
  <c r="C231" i="13"/>
  <c r="E231" i="13" s="1"/>
  <c r="C232" i="13"/>
  <c r="C233" i="13"/>
  <c r="E233" i="13" s="1"/>
  <c r="C234" i="13"/>
  <c r="C235" i="13"/>
  <c r="C236" i="13"/>
  <c r="C237" i="13"/>
  <c r="D237" i="13" s="1"/>
  <c r="C238" i="13"/>
  <c r="C239" i="13"/>
  <c r="C240" i="13"/>
  <c r="C241" i="13"/>
  <c r="C242" i="13"/>
  <c r="D242" i="13" s="1"/>
  <c r="C243" i="13"/>
  <c r="C244" i="13"/>
  <c r="C245" i="13"/>
  <c r="E245" i="13" s="1"/>
  <c r="C246" i="13"/>
  <c r="C247" i="13"/>
  <c r="E247" i="13" s="1"/>
  <c r="C248" i="13"/>
  <c r="C249" i="13"/>
  <c r="C250" i="13"/>
  <c r="C251" i="13"/>
  <c r="C252" i="13"/>
  <c r="C253" i="13"/>
  <c r="D253" i="13" s="1"/>
  <c r="C254" i="13"/>
  <c r="C255" i="13"/>
  <c r="D255" i="13" s="1"/>
  <c r="C256" i="13"/>
  <c r="C257" i="13"/>
  <c r="C258" i="13"/>
  <c r="C259" i="13"/>
  <c r="C260" i="13"/>
  <c r="C261" i="13"/>
  <c r="C262" i="13"/>
  <c r="C263" i="13"/>
  <c r="C264" i="13"/>
  <c r="C265" i="13"/>
  <c r="C266" i="13"/>
  <c r="C267" i="13"/>
  <c r="C268" i="13"/>
  <c r="C269" i="13"/>
  <c r="C270" i="13"/>
  <c r="D270" i="13" s="1"/>
  <c r="C271" i="13"/>
  <c r="C272" i="13"/>
  <c r="C273" i="13"/>
  <c r="C274" i="13"/>
  <c r="C275" i="13"/>
  <c r="C276" i="13"/>
  <c r="C277" i="13"/>
  <c r="C278" i="13"/>
  <c r="C279" i="13"/>
  <c r="C280" i="13"/>
  <c r="C281" i="13"/>
  <c r="E281" i="13" s="1"/>
  <c r="C282" i="13"/>
  <c r="F282" i="13" s="1"/>
  <c r="C283" i="13"/>
  <c r="C284" i="13"/>
  <c r="C285" i="13"/>
  <c r="C286" i="13"/>
  <c r="F286" i="13" s="1"/>
  <c r="C287" i="13"/>
  <c r="C288" i="13"/>
  <c r="F288" i="13" s="1"/>
  <c r="C289" i="13"/>
  <c r="E289" i="13" s="1"/>
  <c r="C290" i="13"/>
  <c r="F290" i="13" s="1"/>
  <c r="C291" i="13"/>
  <c r="F291" i="13" s="1"/>
  <c r="C292" i="13"/>
  <c r="C293" i="13"/>
  <c r="C294" i="13"/>
  <c r="E294" i="13" s="1"/>
  <c r="C295" i="13"/>
  <c r="E295" i="13" s="1"/>
  <c r="C296" i="13"/>
  <c r="E296" i="13" s="1"/>
  <c r="C297" i="13"/>
  <c r="C298" i="13"/>
  <c r="C299" i="13"/>
  <c r="F299" i="13" s="1"/>
  <c r="C300" i="13"/>
  <c r="C301" i="13"/>
  <c r="C302" i="13"/>
  <c r="C303" i="13"/>
  <c r="C304" i="13"/>
  <c r="C305" i="13"/>
  <c r="C306" i="13"/>
  <c r="C307" i="13"/>
  <c r="C308" i="13"/>
  <c r="C309" i="13"/>
  <c r="C310" i="13"/>
  <c r="C311" i="13"/>
  <c r="C312" i="13"/>
  <c r="C313" i="13"/>
  <c r="C314" i="13"/>
  <c r="C315" i="13"/>
  <c r="C316" i="13"/>
  <c r="C317" i="13"/>
  <c r="D317" i="13" s="1"/>
  <c r="C318" i="13"/>
  <c r="D318" i="13" s="1"/>
  <c r="C319" i="13"/>
  <c r="D319" i="13" s="1"/>
  <c r="C320" i="13"/>
  <c r="C321" i="13"/>
  <c r="C322" i="13"/>
  <c r="C323" i="13"/>
  <c r="C324" i="13"/>
  <c r="C325" i="13"/>
  <c r="D325" i="13" s="1"/>
  <c r="C326" i="13"/>
  <c r="C327" i="13"/>
  <c r="C328" i="13"/>
  <c r="C329" i="13"/>
  <c r="E329" i="13" s="1"/>
  <c r="C330" i="13"/>
  <c r="C331" i="13"/>
  <c r="C332" i="13"/>
  <c r="D332" i="13" s="1"/>
  <c r="C333" i="13"/>
  <c r="C334" i="13"/>
  <c r="C335" i="13"/>
  <c r="E335" i="13" s="1"/>
  <c r="C336" i="13"/>
  <c r="F336" i="13" s="1"/>
  <c r="C337" i="13"/>
  <c r="E337" i="13" s="1"/>
  <c r="C338" i="13"/>
  <c r="C339" i="13"/>
  <c r="E339" i="13" s="1"/>
  <c r="C340" i="13"/>
  <c r="C341" i="13"/>
  <c r="C342" i="13"/>
  <c r="D342" i="13" s="1"/>
  <c r="C343" i="13"/>
  <c r="C344" i="13"/>
  <c r="D344" i="13" s="1"/>
  <c r="C345" i="13"/>
  <c r="D345" i="13" s="1"/>
  <c r="C346" i="13"/>
  <c r="E346" i="13" s="1"/>
  <c r="C347" i="13"/>
  <c r="E347" i="13" s="1"/>
  <c r="C348" i="13"/>
  <c r="E348" i="13" s="1"/>
  <c r="C349" i="13"/>
  <c r="D349" i="13" s="1"/>
  <c r="C350" i="13"/>
  <c r="C351" i="13"/>
  <c r="D351" i="13" s="1"/>
  <c r="C352" i="13"/>
  <c r="C353" i="13"/>
  <c r="C354" i="13"/>
  <c r="C355" i="13"/>
  <c r="C356" i="13"/>
  <c r="C357" i="13"/>
  <c r="C358" i="13"/>
  <c r="F358" i="13" s="1"/>
  <c r="C359" i="13"/>
  <c r="C360" i="13"/>
  <c r="C361" i="13"/>
  <c r="C362" i="13"/>
  <c r="C363" i="13"/>
  <c r="C364" i="13"/>
  <c r="E364" i="13" s="1"/>
  <c r="C365" i="13"/>
  <c r="C366" i="13"/>
  <c r="C367" i="13"/>
  <c r="C368" i="13"/>
  <c r="C369" i="13"/>
  <c r="C370" i="13"/>
  <c r="C371" i="13"/>
  <c r="C372" i="13"/>
  <c r="C373" i="13"/>
  <c r="C374" i="13"/>
  <c r="C375" i="13"/>
  <c r="C376" i="13"/>
  <c r="C377" i="13"/>
  <c r="C378" i="13"/>
  <c r="C379" i="13"/>
  <c r="D379" i="13" s="1"/>
  <c r="C380" i="13"/>
  <c r="C381" i="13"/>
  <c r="C382" i="13"/>
  <c r="E382" i="13" s="1"/>
  <c r="C383" i="13"/>
  <c r="C384" i="13"/>
  <c r="E384" i="13" s="1"/>
  <c r="C385" i="13"/>
  <c r="F385" i="13" s="1"/>
  <c r="C386" i="13"/>
  <c r="E386" i="13" s="1"/>
  <c r="C387" i="13"/>
  <c r="D387" i="13" s="1"/>
  <c r="C388" i="13"/>
  <c r="F388" i="13" s="1"/>
  <c r="C389" i="13"/>
  <c r="C390" i="13"/>
  <c r="C391" i="13"/>
  <c r="F391" i="13" s="1"/>
  <c r="C392" i="13"/>
  <c r="C393" i="13"/>
  <c r="C394" i="13"/>
  <c r="C395" i="13"/>
  <c r="D395" i="13" s="1"/>
  <c r="C396" i="13"/>
  <c r="C397" i="13"/>
  <c r="C398" i="13"/>
  <c r="C399" i="13"/>
  <c r="C400" i="13"/>
  <c r="C401" i="13"/>
  <c r="C402" i="13"/>
  <c r="C403" i="13"/>
  <c r="C404" i="13"/>
  <c r="E404" i="13" s="1"/>
  <c r="C405" i="13"/>
  <c r="E405" i="13" s="1"/>
  <c r="C406" i="13"/>
  <c r="C407" i="13"/>
  <c r="C408" i="13"/>
  <c r="C409" i="13"/>
  <c r="C410" i="13"/>
  <c r="C411" i="13"/>
  <c r="C412" i="13"/>
  <c r="C413" i="13"/>
  <c r="D413" i="13" s="1"/>
  <c r="C414" i="13"/>
  <c r="C415" i="13"/>
  <c r="F415" i="13" s="1"/>
  <c r="C416" i="13"/>
  <c r="C417" i="13"/>
  <c r="C418" i="13"/>
  <c r="F418" i="13" s="1"/>
  <c r="C419" i="13"/>
  <c r="C420" i="13"/>
  <c r="E420" i="13" s="1"/>
  <c r="C421" i="13"/>
  <c r="C422" i="13"/>
  <c r="C423" i="13"/>
  <c r="C424" i="13"/>
  <c r="C425" i="13"/>
  <c r="E425" i="13" s="1"/>
  <c r="C426" i="13"/>
  <c r="C427" i="13"/>
  <c r="C428" i="13"/>
  <c r="C429" i="13"/>
  <c r="C430" i="13"/>
  <c r="C431" i="13"/>
  <c r="F431" i="13" s="1"/>
  <c r="C432" i="13"/>
  <c r="C433" i="13"/>
  <c r="C434" i="13"/>
  <c r="C435" i="13"/>
  <c r="F435" i="13" s="1"/>
  <c r="C436" i="13"/>
  <c r="D436" i="13" s="1"/>
  <c r="C437" i="13"/>
  <c r="D437" i="13" s="1"/>
  <c r="C438" i="13"/>
  <c r="D438" i="13" s="1"/>
  <c r="C439" i="13"/>
  <c r="C440" i="13"/>
  <c r="C441" i="13"/>
  <c r="C442" i="13"/>
  <c r="C443" i="13"/>
  <c r="C444" i="13"/>
  <c r="C445" i="13"/>
  <c r="C446" i="13"/>
  <c r="C447" i="13"/>
  <c r="C448" i="13"/>
  <c r="E448" i="13" s="1"/>
  <c r="C449" i="13"/>
  <c r="E449" i="13" s="1"/>
  <c r="C450" i="13"/>
  <c r="C451" i="13"/>
  <c r="D451" i="13" s="1"/>
  <c r="C452" i="13"/>
  <c r="C453" i="13"/>
  <c r="C454" i="13"/>
  <c r="C455" i="13"/>
  <c r="C456" i="13"/>
  <c r="C457" i="13"/>
  <c r="D457" i="13" s="1"/>
  <c r="C458" i="13"/>
  <c r="C459" i="13"/>
  <c r="C460" i="13"/>
  <c r="C461" i="13"/>
  <c r="C462" i="13"/>
  <c r="C463" i="13"/>
  <c r="C464" i="13"/>
  <c r="F464" i="13" s="1"/>
  <c r="C465" i="13"/>
  <c r="C466" i="13"/>
  <c r="C467" i="13"/>
  <c r="C468" i="13"/>
  <c r="C469" i="13"/>
  <c r="C470" i="13"/>
  <c r="C471" i="13"/>
  <c r="C472" i="13"/>
  <c r="C473" i="13"/>
  <c r="C474" i="13"/>
  <c r="D474" i="13" s="1"/>
  <c r="C475" i="13"/>
  <c r="C476" i="13"/>
  <c r="C477" i="13"/>
  <c r="C478" i="13"/>
  <c r="C479" i="13"/>
  <c r="D479" i="13" s="1"/>
  <c r="C480" i="13"/>
  <c r="C481" i="13"/>
  <c r="C482" i="13"/>
  <c r="D482" i="13" s="1"/>
  <c r="C483" i="13"/>
  <c r="C484" i="13"/>
  <c r="C485" i="13"/>
  <c r="D485" i="13" s="1"/>
  <c r="C486" i="13"/>
  <c r="C487" i="13"/>
  <c r="C488" i="13"/>
  <c r="C489" i="13"/>
  <c r="C490" i="13"/>
  <c r="C491" i="13"/>
  <c r="C492" i="13"/>
  <c r="C493" i="13"/>
  <c r="C494" i="13"/>
  <c r="C495" i="13"/>
  <c r="C496" i="13"/>
  <c r="C497" i="13"/>
  <c r="C498" i="13"/>
  <c r="C499" i="13"/>
  <c r="D499" i="13" s="1"/>
  <c r="C500" i="13"/>
  <c r="E500" i="13" s="1"/>
  <c r="C501" i="13"/>
  <c r="C502" i="13"/>
  <c r="C503" i="13"/>
  <c r="E503" i="13" s="1"/>
  <c r="C504" i="13"/>
  <c r="C505" i="13"/>
  <c r="D505" i="13" s="1"/>
  <c r="C506" i="13"/>
  <c r="D506" i="13" s="1"/>
  <c r="C507" i="13"/>
  <c r="D507" i="13" s="1"/>
  <c r="C508" i="13"/>
  <c r="D508" i="13" s="1"/>
  <c r="C509" i="13"/>
  <c r="C510" i="13"/>
  <c r="D510" i="13" s="1"/>
  <c r="C511" i="13"/>
  <c r="E511" i="13" s="1"/>
  <c r="C512" i="13"/>
  <c r="F512" i="13" s="1"/>
  <c r="C513" i="13"/>
  <c r="F513" i="13" s="1"/>
  <c r="C514" i="13"/>
  <c r="F514" i="13" s="1"/>
  <c r="C515" i="13"/>
  <c r="C516" i="13"/>
  <c r="C517" i="13"/>
  <c r="C518" i="13"/>
  <c r="C519" i="13"/>
  <c r="C520" i="13"/>
  <c r="C521" i="13"/>
  <c r="D521" i="13" s="1"/>
  <c r="C522" i="13"/>
  <c r="C523" i="13"/>
  <c r="C524" i="13"/>
  <c r="D524" i="13" s="1"/>
  <c r="C525" i="13"/>
  <c r="D525" i="13" s="1"/>
  <c r="C526" i="13"/>
  <c r="D526" i="13" s="1"/>
  <c r="C527" i="13"/>
  <c r="C528" i="13"/>
  <c r="C529" i="13"/>
  <c r="D529" i="13" s="1"/>
  <c r="C530" i="13"/>
  <c r="C531" i="13"/>
  <c r="C532" i="13"/>
  <c r="C533" i="13"/>
  <c r="C534" i="13"/>
  <c r="F534" i="13" s="1"/>
  <c r="C535" i="13"/>
  <c r="C536" i="13"/>
  <c r="F536" i="13" s="1"/>
  <c r="C537" i="13"/>
  <c r="C538" i="13"/>
  <c r="C539" i="13"/>
  <c r="C540" i="13"/>
  <c r="C541" i="13"/>
  <c r="C542" i="13"/>
  <c r="D542" i="13" s="1"/>
  <c r="C543" i="13"/>
  <c r="C544" i="13"/>
  <c r="D544" i="13" s="1"/>
  <c r="C545" i="13"/>
  <c r="C546" i="13"/>
  <c r="C547" i="13"/>
  <c r="D547" i="13" s="1"/>
  <c r="C548" i="13"/>
  <c r="C549" i="13"/>
  <c r="C550" i="13"/>
  <c r="E550" i="13" s="1"/>
  <c r="C551" i="13"/>
  <c r="C552" i="13"/>
  <c r="E552" i="13" s="1"/>
  <c r="C553" i="13"/>
  <c r="C554" i="13"/>
  <c r="C555" i="13"/>
  <c r="C556" i="13"/>
  <c r="C557" i="13"/>
  <c r="C558" i="13"/>
  <c r="C559" i="13"/>
  <c r="C560" i="13"/>
  <c r="F560" i="13" s="1"/>
  <c r="C561" i="13"/>
  <c r="C562" i="13"/>
  <c r="C563" i="13"/>
  <c r="F563" i="13" s="1"/>
  <c r="C564" i="13"/>
  <c r="F564" i="13" s="1"/>
  <c r="C565" i="13"/>
  <c r="C566" i="13"/>
  <c r="C567" i="13"/>
  <c r="F567" i="13" s="1"/>
  <c r="C568" i="13"/>
  <c r="C569" i="13"/>
  <c r="C570" i="13"/>
  <c r="C571" i="13"/>
  <c r="C572" i="13"/>
  <c r="E572" i="13" s="1"/>
  <c r="C573" i="13"/>
  <c r="C574" i="13"/>
  <c r="C575" i="13"/>
  <c r="D575" i="13" s="1"/>
  <c r="C576" i="13"/>
  <c r="C577" i="13"/>
  <c r="C578" i="13"/>
  <c r="C579" i="13"/>
  <c r="C580" i="13"/>
  <c r="C581" i="13"/>
  <c r="C582" i="13"/>
  <c r="C583" i="13"/>
  <c r="C584" i="13"/>
  <c r="C585" i="13"/>
  <c r="C586" i="13"/>
  <c r="C587" i="13"/>
  <c r="C588" i="13"/>
  <c r="C589" i="13"/>
  <c r="E589" i="13" s="1"/>
  <c r="C590" i="13"/>
  <c r="C591" i="13"/>
  <c r="C592" i="13"/>
  <c r="C593" i="13"/>
  <c r="C594" i="13"/>
  <c r="C595" i="13"/>
  <c r="D595" i="13" s="1"/>
  <c r="C596" i="13"/>
  <c r="C597" i="13"/>
  <c r="C598" i="13"/>
  <c r="C599" i="13"/>
  <c r="C600" i="13"/>
  <c r="F600" i="13" s="1"/>
  <c r="C601" i="13"/>
  <c r="D601" i="13" s="1"/>
  <c r="C602" i="13"/>
  <c r="C603" i="13"/>
  <c r="D603" i="13" s="1"/>
  <c r="C604" i="13"/>
  <c r="C605" i="13"/>
  <c r="F605" i="13" s="1"/>
  <c r="C606" i="13"/>
  <c r="C607" i="13"/>
  <c r="C608" i="13"/>
  <c r="F608" i="13" s="1"/>
  <c r="C609" i="13"/>
  <c r="F609" i="13" s="1"/>
  <c r="C610" i="13"/>
  <c r="F610" i="13" s="1"/>
  <c r="C611" i="13"/>
  <c r="C612" i="13"/>
  <c r="C613" i="13"/>
  <c r="C614" i="13"/>
  <c r="C615" i="13"/>
  <c r="C616" i="13"/>
  <c r="D616" i="13" s="1"/>
  <c r="C617" i="13"/>
  <c r="F617" i="13" s="1"/>
  <c r="C618" i="13"/>
  <c r="C619" i="13"/>
  <c r="C620" i="13"/>
  <c r="E620" i="13" s="1"/>
  <c r="C621" i="13"/>
  <c r="E621" i="13" s="1"/>
  <c r="C622" i="13"/>
  <c r="C623" i="13"/>
  <c r="F623" i="13" s="1"/>
  <c r="C624" i="13"/>
  <c r="C625" i="13"/>
  <c r="C626" i="13"/>
  <c r="D626" i="13" s="1"/>
  <c r="C627" i="13"/>
  <c r="C628" i="13"/>
  <c r="C629" i="13"/>
  <c r="F629" i="13" s="1"/>
  <c r="C630" i="13"/>
  <c r="C631" i="13"/>
  <c r="C632" i="13"/>
  <c r="C633" i="13"/>
  <c r="C634" i="13"/>
  <c r="C635" i="13"/>
  <c r="C636" i="13"/>
  <c r="E636" i="13" s="1"/>
  <c r="C637" i="13"/>
  <c r="E637" i="13" s="1"/>
  <c r="C638" i="13"/>
  <c r="E638" i="13" s="1"/>
  <c r="C639" i="13"/>
  <c r="D639" i="13" s="1"/>
  <c r="C640" i="13"/>
  <c r="E640" i="13" s="1"/>
  <c r="C641" i="13"/>
  <c r="C642" i="13"/>
  <c r="C643" i="13"/>
  <c r="C644" i="13"/>
  <c r="C645" i="13"/>
  <c r="C646" i="13"/>
  <c r="C647" i="13"/>
  <c r="C648" i="13"/>
  <c r="C649" i="13"/>
  <c r="C650" i="13"/>
  <c r="C651" i="13"/>
  <c r="C652" i="13"/>
  <c r="C653" i="13"/>
  <c r="E653" i="13" s="1"/>
  <c r="C654" i="13"/>
  <c r="E654" i="13" s="1"/>
  <c r="C655" i="13"/>
  <c r="F655" i="13" s="1"/>
  <c r="C656" i="13"/>
  <c r="F656" i="13" s="1"/>
  <c r="C657" i="13"/>
  <c r="C658" i="13"/>
  <c r="F658" i="13" s="1"/>
  <c r="C659" i="13"/>
  <c r="C660" i="13"/>
  <c r="E660" i="13" s="1"/>
  <c r="C661" i="13"/>
  <c r="E661" i="13" s="1"/>
  <c r="C662" i="13"/>
  <c r="C663" i="13"/>
  <c r="C664" i="13"/>
  <c r="D664" i="13" s="1"/>
  <c r="C665" i="13"/>
  <c r="E665" i="13" s="1"/>
  <c r="C666" i="13"/>
  <c r="C667" i="13"/>
  <c r="C668" i="13"/>
  <c r="C669" i="13"/>
  <c r="C670" i="13"/>
  <c r="C671" i="13"/>
  <c r="F671" i="13" s="1"/>
  <c r="C672" i="13"/>
  <c r="C673" i="13"/>
  <c r="F673" i="13" s="1"/>
  <c r="C674" i="13"/>
  <c r="C675" i="13"/>
  <c r="C676" i="13"/>
  <c r="C677" i="13"/>
  <c r="C678" i="13"/>
  <c r="C679" i="13"/>
  <c r="C680" i="13"/>
  <c r="C681" i="13"/>
  <c r="C682" i="13"/>
  <c r="C683" i="13"/>
  <c r="C684" i="13"/>
  <c r="D684" i="13" s="1"/>
  <c r="C685" i="13"/>
  <c r="C686" i="13"/>
  <c r="E686" i="13" s="1"/>
  <c r="C687" i="13"/>
  <c r="C688" i="13"/>
  <c r="E688" i="13" s="1"/>
  <c r="C689" i="13"/>
  <c r="C690" i="13"/>
  <c r="C691" i="13"/>
  <c r="C692" i="13"/>
  <c r="D692" i="13" s="1"/>
  <c r="C693" i="13"/>
  <c r="C694" i="13"/>
  <c r="C695" i="13"/>
  <c r="C696" i="13"/>
  <c r="C697" i="13"/>
  <c r="C698" i="13"/>
  <c r="C699" i="13"/>
  <c r="D699" i="13" s="1"/>
  <c r="C700" i="13"/>
  <c r="C701" i="13"/>
  <c r="D701" i="13" s="1"/>
  <c r="C702" i="13"/>
  <c r="E702" i="13" s="1"/>
  <c r="C703" i="13"/>
  <c r="F703" i="13" s="1"/>
  <c r="C704" i="13"/>
  <c r="E704" i="13" s="1"/>
  <c r="C705" i="13"/>
  <c r="C706" i="13"/>
  <c r="C707" i="13"/>
  <c r="C708" i="13"/>
  <c r="C709" i="13"/>
  <c r="C710" i="13"/>
  <c r="F710" i="13" s="1"/>
  <c r="C711" i="13"/>
  <c r="F711" i="13" s="1"/>
  <c r="C712" i="13"/>
  <c r="F712" i="13" s="1"/>
  <c r="C713" i="13"/>
  <c r="C714" i="13"/>
  <c r="D714" i="13" s="1"/>
  <c r="C715" i="13"/>
  <c r="E715" i="13" s="1"/>
  <c r="C716" i="13"/>
  <c r="D716" i="13" s="1"/>
  <c r="C717" i="13"/>
  <c r="F717" i="13" s="1"/>
  <c r="C718" i="13"/>
  <c r="C719" i="13"/>
  <c r="C720" i="13"/>
  <c r="C721" i="13"/>
  <c r="F721" i="13" s="1"/>
  <c r="C722" i="13"/>
  <c r="D722" i="13" s="1"/>
  <c r="C723" i="13"/>
  <c r="C724" i="13"/>
  <c r="C725" i="13"/>
  <c r="C726" i="13"/>
  <c r="C727" i="13"/>
  <c r="D727" i="13" s="1"/>
  <c r="C728" i="13"/>
  <c r="C729" i="13"/>
  <c r="C730" i="13"/>
  <c r="C731" i="13"/>
  <c r="C732" i="13"/>
  <c r="D732" i="13" s="1"/>
  <c r="C733" i="13"/>
  <c r="C734" i="13"/>
  <c r="E734" i="13" s="1"/>
  <c r="C735" i="13"/>
  <c r="F735" i="13" s="1"/>
  <c r="C736" i="13"/>
  <c r="C737" i="13"/>
  <c r="C738" i="13"/>
  <c r="E738" i="13" s="1"/>
  <c r="C739" i="13"/>
  <c r="C740" i="13"/>
  <c r="F740" i="13" s="1"/>
  <c r="C741" i="13"/>
  <c r="C742" i="13"/>
  <c r="F742" i="13" s="1"/>
  <c r="C743" i="13"/>
  <c r="C744" i="13"/>
  <c r="C745" i="13"/>
  <c r="C746" i="13"/>
  <c r="C747" i="13"/>
  <c r="C748" i="13"/>
  <c r="D748" i="13" s="1"/>
  <c r="C749" i="13"/>
  <c r="D749" i="13" s="1"/>
  <c r="C750" i="13"/>
  <c r="C751" i="13"/>
  <c r="C752" i="13"/>
  <c r="E752" i="13" s="1"/>
  <c r="C753" i="13"/>
  <c r="C754" i="13"/>
  <c r="C755" i="13"/>
  <c r="C756" i="13"/>
  <c r="C757" i="13"/>
  <c r="E757" i="13" s="1"/>
  <c r="C758" i="13"/>
  <c r="C759" i="13"/>
  <c r="C760" i="13"/>
  <c r="C761" i="13"/>
  <c r="C762" i="13"/>
  <c r="C763" i="13"/>
  <c r="C764" i="13"/>
  <c r="C765" i="13"/>
  <c r="D765" i="13" s="1"/>
  <c r="C766" i="13"/>
  <c r="C767" i="13"/>
  <c r="F767" i="13" s="1"/>
  <c r="C768" i="13"/>
  <c r="C769" i="13"/>
  <c r="C770" i="13"/>
  <c r="C771" i="13"/>
  <c r="D771" i="13" s="1"/>
  <c r="C772" i="13"/>
  <c r="C773" i="13"/>
  <c r="C774" i="13"/>
  <c r="E774" i="13" s="1"/>
  <c r="C775" i="13"/>
  <c r="F775" i="13" s="1"/>
  <c r="C776" i="13"/>
  <c r="F776" i="13" s="1"/>
  <c r="C777" i="13"/>
  <c r="D777" i="13" s="1"/>
  <c r="C778" i="13"/>
  <c r="C779" i="13"/>
  <c r="C780" i="13"/>
  <c r="C781" i="13"/>
  <c r="F781" i="13" s="1"/>
  <c r="C782" i="13"/>
  <c r="C783" i="13"/>
  <c r="C784" i="13"/>
  <c r="C785" i="13"/>
  <c r="E785" i="13" s="1"/>
  <c r="C786" i="13"/>
  <c r="D786" i="13" s="1"/>
  <c r="C787" i="13"/>
  <c r="C788" i="13"/>
  <c r="C789" i="13"/>
  <c r="C790" i="13"/>
  <c r="C791" i="13"/>
  <c r="C792" i="13"/>
  <c r="C793" i="13"/>
  <c r="C794" i="13"/>
  <c r="C795" i="13"/>
  <c r="C796" i="13"/>
  <c r="C797" i="13"/>
  <c r="C798" i="13"/>
  <c r="C799" i="13"/>
  <c r="F799" i="13" s="1"/>
  <c r="C800" i="13"/>
  <c r="C801" i="13"/>
  <c r="C802" i="13"/>
  <c r="F802" i="13" s="1"/>
  <c r="C803" i="13"/>
  <c r="C804" i="13"/>
  <c r="C805" i="13"/>
  <c r="C806" i="13"/>
  <c r="C807" i="13"/>
  <c r="F807" i="13" s="1"/>
  <c r="C808" i="13"/>
  <c r="C809" i="13"/>
  <c r="C810" i="13"/>
  <c r="C811" i="13"/>
  <c r="C812" i="13"/>
  <c r="C813" i="13"/>
  <c r="C814" i="13"/>
  <c r="E814" i="13" s="1"/>
  <c r="C815" i="13"/>
  <c r="C816" i="13"/>
  <c r="E816" i="13" s="1"/>
  <c r="C817" i="13"/>
  <c r="C818" i="13"/>
  <c r="F818" i="13" s="1"/>
  <c r="C819" i="13"/>
  <c r="C820" i="13"/>
  <c r="C821" i="13"/>
  <c r="C822" i="13"/>
  <c r="E822" i="13" s="1"/>
  <c r="C823" i="13"/>
  <c r="E823" i="13" s="1"/>
  <c r="C824" i="13"/>
  <c r="C825" i="13"/>
  <c r="C826" i="13"/>
  <c r="C827" i="13"/>
  <c r="C828" i="13"/>
  <c r="C829" i="13"/>
  <c r="C830" i="13"/>
  <c r="C831" i="13"/>
  <c r="C832" i="13"/>
  <c r="C833" i="13"/>
  <c r="C834" i="13"/>
  <c r="C835" i="13"/>
  <c r="C836" i="13"/>
  <c r="C837" i="13"/>
  <c r="D837" i="13" s="1"/>
  <c r="C838" i="13"/>
  <c r="D838" i="13" s="1"/>
  <c r="C839" i="13"/>
  <c r="D839" i="13" s="1"/>
  <c r="C840" i="13"/>
  <c r="D840" i="13" s="1"/>
  <c r="C841" i="13"/>
  <c r="C842" i="13"/>
  <c r="C843" i="13"/>
  <c r="C844" i="13"/>
  <c r="C845" i="13"/>
  <c r="C846" i="13"/>
  <c r="C847" i="13"/>
  <c r="F847" i="13" s="1"/>
  <c r="C848" i="13"/>
  <c r="E848" i="13" s="1"/>
  <c r="C849" i="13"/>
  <c r="C850" i="13"/>
  <c r="C851" i="13"/>
  <c r="C852" i="13"/>
  <c r="C853" i="13"/>
  <c r="C854" i="13"/>
  <c r="C855" i="13"/>
  <c r="D855" i="13" s="1"/>
  <c r="C856" i="13"/>
  <c r="C857" i="13"/>
  <c r="E857" i="13" s="1"/>
  <c r="C858" i="13"/>
  <c r="C859" i="13"/>
  <c r="C860" i="13"/>
  <c r="C861" i="13"/>
  <c r="C862" i="13"/>
  <c r="C863" i="13"/>
  <c r="C864" i="13"/>
  <c r="C865" i="13"/>
  <c r="C866" i="13"/>
  <c r="C867" i="13"/>
  <c r="E867" i="13" s="1"/>
  <c r="C868" i="13"/>
  <c r="C869" i="13"/>
  <c r="C870" i="13"/>
  <c r="C871" i="13"/>
  <c r="E871" i="13" s="1"/>
  <c r="C872" i="13"/>
  <c r="C873" i="13"/>
  <c r="C874" i="13"/>
  <c r="C875" i="13"/>
  <c r="C876" i="13"/>
  <c r="C877" i="13"/>
  <c r="C878" i="13"/>
  <c r="C879" i="13"/>
  <c r="F879" i="13" s="1"/>
  <c r="C880" i="13"/>
  <c r="C881" i="13"/>
  <c r="C882" i="13"/>
  <c r="C883" i="13"/>
  <c r="C884" i="13"/>
  <c r="C885" i="13"/>
  <c r="C886" i="13"/>
  <c r="C887" i="13"/>
  <c r="C888" i="13"/>
  <c r="C889" i="13"/>
  <c r="C890" i="13"/>
  <c r="C891" i="13"/>
  <c r="C892" i="13"/>
  <c r="C893" i="13"/>
  <c r="C894" i="13"/>
  <c r="C895" i="13"/>
  <c r="C896" i="13"/>
  <c r="C897" i="13"/>
  <c r="C898" i="13"/>
  <c r="D898" i="13" s="1"/>
  <c r="C899" i="13"/>
  <c r="C900" i="13"/>
  <c r="C901" i="13"/>
  <c r="D901" i="13" s="1"/>
  <c r="C902" i="13"/>
  <c r="C903" i="13"/>
  <c r="D903" i="13" s="1"/>
  <c r="C904" i="13"/>
  <c r="E904" i="13" s="1"/>
  <c r="C905" i="13"/>
  <c r="C906" i="13"/>
  <c r="C907" i="13"/>
  <c r="C908" i="13"/>
  <c r="C909" i="13"/>
  <c r="C910" i="13"/>
  <c r="E910" i="13" s="1"/>
  <c r="C911" i="13"/>
  <c r="F911" i="13" s="1"/>
  <c r="C912" i="13"/>
  <c r="E912" i="13" s="1"/>
  <c r="C913" i="13"/>
  <c r="C914" i="13"/>
  <c r="C915" i="13"/>
  <c r="E915" i="13" s="1"/>
  <c r="C916" i="13"/>
  <c r="E916" i="13" s="1"/>
  <c r="C917" i="13"/>
  <c r="E917" i="13" s="1"/>
  <c r="C918" i="13"/>
  <c r="C919" i="13"/>
  <c r="D919" i="13" s="1"/>
  <c r="C920" i="13"/>
  <c r="C921" i="13"/>
  <c r="D921" i="13" s="1"/>
  <c r="C922" i="13"/>
  <c r="C923" i="13"/>
  <c r="D923" i="13" s="1"/>
  <c r="C924" i="13"/>
  <c r="C925" i="13"/>
  <c r="C926" i="13"/>
  <c r="C927" i="13"/>
  <c r="C928" i="13"/>
  <c r="C929" i="13"/>
  <c r="F929" i="13" s="1"/>
  <c r="C930" i="13"/>
  <c r="C931" i="13"/>
  <c r="C932" i="13"/>
  <c r="F932" i="13" s="1"/>
  <c r="C933" i="13"/>
  <c r="E933" i="13" s="1"/>
  <c r="C934" i="13"/>
  <c r="D934" i="13" s="1"/>
  <c r="C935" i="13"/>
  <c r="C936" i="13"/>
  <c r="C937" i="13"/>
  <c r="C938" i="13"/>
  <c r="C939" i="13"/>
  <c r="C940" i="13"/>
  <c r="C941" i="13"/>
  <c r="C942" i="13"/>
  <c r="C943" i="13"/>
  <c r="C944" i="13"/>
  <c r="D944" i="13" s="1"/>
  <c r="C945" i="13"/>
  <c r="C946" i="13"/>
  <c r="C947" i="13"/>
  <c r="C948" i="13"/>
  <c r="C949" i="13"/>
  <c r="C950" i="13"/>
  <c r="C951" i="13"/>
  <c r="C952" i="13"/>
  <c r="C953" i="13"/>
  <c r="C954" i="13"/>
  <c r="C955" i="13"/>
  <c r="C956" i="13"/>
  <c r="C957" i="13"/>
  <c r="C958" i="13"/>
  <c r="C959" i="13"/>
  <c r="C960" i="13"/>
  <c r="C961" i="13"/>
  <c r="C962" i="13"/>
  <c r="C963" i="13"/>
  <c r="C964" i="13"/>
  <c r="C965" i="13"/>
  <c r="D965" i="13" s="1"/>
  <c r="C966" i="13"/>
  <c r="D966" i="13" s="1"/>
  <c r="C967" i="13"/>
  <c r="D967" i="13" s="1"/>
  <c r="C968" i="13"/>
  <c r="D968" i="13" s="1"/>
  <c r="C969" i="13"/>
  <c r="C970" i="13"/>
  <c r="E970" i="13" s="1"/>
  <c r="C971" i="13"/>
  <c r="D971" i="13" s="1"/>
  <c r="C972" i="13"/>
  <c r="C973" i="13"/>
  <c r="F973" i="13" s="1"/>
  <c r="C974" i="13"/>
  <c r="C975" i="13"/>
  <c r="C976" i="13"/>
  <c r="D976" i="13" s="1"/>
  <c r="C977" i="13"/>
  <c r="F977" i="13" s="1"/>
  <c r="C978" i="13"/>
  <c r="D978" i="13" s="1"/>
  <c r="C979" i="13"/>
  <c r="C980" i="13"/>
  <c r="E980" i="13" s="1"/>
  <c r="C981" i="13"/>
  <c r="E981" i="13" s="1"/>
  <c r="C982" i="13"/>
  <c r="C983" i="13"/>
  <c r="C984" i="13"/>
  <c r="E984" i="13" s="1"/>
  <c r="C985" i="13"/>
  <c r="E985" i="13" s="1"/>
  <c r="C986" i="13"/>
  <c r="C987" i="13"/>
  <c r="D987" i="13" s="1"/>
  <c r="C988" i="13"/>
  <c r="D988" i="13" s="1"/>
  <c r="C989" i="13"/>
  <c r="C990" i="13"/>
  <c r="C991" i="13"/>
  <c r="F991" i="13" s="1"/>
  <c r="C992" i="13"/>
  <c r="F992" i="13" s="1"/>
  <c r="C993" i="13"/>
  <c r="F993" i="13" s="1"/>
  <c r="C994" i="13"/>
  <c r="D994" i="13" s="1"/>
  <c r="C995" i="13"/>
  <c r="C996" i="13"/>
  <c r="C997" i="13"/>
  <c r="C998" i="13"/>
  <c r="C999" i="13"/>
  <c r="C1000" i="13"/>
  <c r="C1001" i="13"/>
  <c r="C1002" i="13"/>
  <c r="C1003" i="13"/>
  <c r="C1004" i="13"/>
  <c r="C1005" i="13"/>
  <c r="D1005" i="13" s="1"/>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355" i="13"/>
  <c r="A356" i="13"/>
  <c r="A357" i="13"/>
  <c r="A358" i="13"/>
  <c r="A359" i="13"/>
  <c r="A360" i="13"/>
  <c r="A361" i="13"/>
  <c r="A362" i="13"/>
  <c r="A363" i="13"/>
  <c r="A364" i="13"/>
  <c r="A365" i="13"/>
  <c r="A366" i="13"/>
  <c r="A367" i="13"/>
  <c r="A368" i="13"/>
  <c r="A369" i="13"/>
  <c r="A370" i="13"/>
  <c r="A371" i="13"/>
  <c r="A372" i="13"/>
  <c r="A373" i="13"/>
  <c r="A374" i="13"/>
  <c r="A375" i="13"/>
  <c r="A376" i="13"/>
  <c r="A377" i="13"/>
  <c r="A378" i="13"/>
  <c r="A379" i="13"/>
  <c r="A380" i="13"/>
  <c r="A381" i="13"/>
  <c r="A382" i="13"/>
  <c r="A383" i="13"/>
  <c r="A384" i="13"/>
  <c r="A385" i="13"/>
  <c r="A386" i="13"/>
  <c r="A387" i="13"/>
  <c r="A388" i="13"/>
  <c r="A389" i="13"/>
  <c r="A390" i="13"/>
  <c r="A391" i="13"/>
  <c r="A392" i="13"/>
  <c r="A393" i="13"/>
  <c r="A394" i="13"/>
  <c r="A395" i="13"/>
  <c r="A396" i="13"/>
  <c r="A397" i="13"/>
  <c r="A398" i="13"/>
  <c r="A399" i="13"/>
  <c r="A400" i="13"/>
  <c r="A401" i="13"/>
  <c r="A402" i="13"/>
  <c r="A403" i="13"/>
  <c r="A404" i="13"/>
  <c r="A405" i="13"/>
  <c r="A406" i="13"/>
  <c r="A407" i="13"/>
  <c r="A408" i="13"/>
  <c r="A409" i="13"/>
  <c r="A410" i="13"/>
  <c r="A411" i="13"/>
  <c r="A412" i="13"/>
  <c r="A413" i="13"/>
  <c r="A414" i="13"/>
  <c r="A415" i="13"/>
  <c r="A416" i="13"/>
  <c r="A417" i="13"/>
  <c r="A418" i="13"/>
  <c r="A419" i="13"/>
  <c r="A420" i="13"/>
  <c r="A421" i="13"/>
  <c r="A422" i="13"/>
  <c r="A423" i="13"/>
  <c r="A424" i="13"/>
  <c r="A425" i="13"/>
  <c r="A426" i="13"/>
  <c r="A427" i="13"/>
  <c r="A428" i="13"/>
  <c r="A429" i="13"/>
  <c r="A430" i="13"/>
  <c r="A431" i="13"/>
  <c r="A432" i="13"/>
  <c r="A433" i="13"/>
  <c r="A434" i="13"/>
  <c r="A435" i="13"/>
  <c r="A436" i="13"/>
  <c r="A437" i="13"/>
  <c r="A438" i="13"/>
  <c r="A439" i="13"/>
  <c r="A440" i="13"/>
  <c r="A441" i="13"/>
  <c r="A442" i="13"/>
  <c r="A443" i="13"/>
  <c r="A444" i="13"/>
  <c r="A445" i="13"/>
  <c r="A446" i="13"/>
  <c r="A447" i="13"/>
  <c r="A448" i="13"/>
  <c r="A449" i="13"/>
  <c r="A450" i="13"/>
  <c r="A451" i="13"/>
  <c r="A452" i="13"/>
  <c r="A453" i="13"/>
  <c r="A454" i="13"/>
  <c r="A455" i="13"/>
  <c r="A456" i="13"/>
  <c r="A457" i="13"/>
  <c r="A458" i="13"/>
  <c r="A459" i="13"/>
  <c r="A460" i="13"/>
  <c r="A461" i="13"/>
  <c r="A462" i="13"/>
  <c r="A463" i="13"/>
  <c r="A464" i="13"/>
  <c r="A465" i="13"/>
  <c r="A466" i="13"/>
  <c r="A467" i="13"/>
  <c r="A468" i="13"/>
  <c r="A469" i="13"/>
  <c r="A470" i="13"/>
  <c r="A471" i="13"/>
  <c r="A472" i="13"/>
  <c r="A473" i="13"/>
  <c r="A474" i="13"/>
  <c r="A475" i="13"/>
  <c r="A476" i="13"/>
  <c r="A477" i="13"/>
  <c r="A478" i="13"/>
  <c r="A479" i="13"/>
  <c r="A480" i="13"/>
  <c r="A481" i="13"/>
  <c r="A482" i="13"/>
  <c r="A483" i="13"/>
  <c r="A484" i="13"/>
  <c r="A485" i="13"/>
  <c r="A486" i="13"/>
  <c r="A487" i="13"/>
  <c r="A488" i="13"/>
  <c r="A489" i="13"/>
  <c r="A490" i="13"/>
  <c r="A491" i="13"/>
  <c r="A492" i="13"/>
  <c r="A493" i="13"/>
  <c r="A494" i="13"/>
  <c r="A495" i="13"/>
  <c r="A496" i="13"/>
  <c r="A497" i="13"/>
  <c r="A498" i="13"/>
  <c r="A499" i="13"/>
  <c r="A500" i="13"/>
  <c r="A501" i="13"/>
  <c r="A502" i="13"/>
  <c r="A503" i="13"/>
  <c r="A504" i="13"/>
  <c r="A505" i="13"/>
  <c r="A506" i="13"/>
  <c r="A507" i="13"/>
  <c r="A508" i="13"/>
  <c r="A509" i="13"/>
  <c r="A510" i="13"/>
  <c r="A511" i="13"/>
  <c r="A512" i="13"/>
  <c r="A513" i="13"/>
  <c r="A514" i="13"/>
  <c r="A515" i="13"/>
  <c r="A516" i="13"/>
  <c r="A517" i="13"/>
  <c r="A518" i="13"/>
  <c r="A519" i="13"/>
  <c r="A520" i="13"/>
  <c r="A521" i="13"/>
  <c r="A522" i="13"/>
  <c r="A523" i="13"/>
  <c r="A524" i="13"/>
  <c r="A525" i="13"/>
  <c r="A526" i="13"/>
  <c r="A527" i="13"/>
  <c r="A528" i="13"/>
  <c r="A529" i="13"/>
  <c r="A530" i="13"/>
  <c r="A531" i="13"/>
  <c r="A532" i="13"/>
  <c r="A533" i="13"/>
  <c r="A534" i="13"/>
  <c r="A535" i="13"/>
  <c r="A536" i="13"/>
  <c r="A537" i="13"/>
  <c r="A538" i="13"/>
  <c r="A539" i="13"/>
  <c r="A540" i="13"/>
  <c r="A541" i="13"/>
  <c r="A542" i="13"/>
  <c r="A543" i="13"/>
  <c r="A544" i="13"/>
  <c r="A545" i="13"/>
  <c r="A546" i="13"/>
  <c r="A547" i="13"/>
  <c r="A548" i="13"/>
  <c r="A549" i="13"/>
  <c r="A550" i="13"/>
  <c r="A551" i="13"/>
  <c r="A552" i="13"/>
  <c r="A553" i="13"/>
  <c r="A554" i="13"/>
  <c r="A555" i="13"/>
  <c r="A556" i="13"/>
  <c r="A557" i="13"/>
  <c r="A558" i="13"/>
  <c r="A559" i="13"/>
  <c r="A560" i="13"/>
  <c r="A561" i="13"/>
  <c r="A562" i="13"/>
  <c r="A563" i="13"/>
  <c r="A564" i="13"/>
  <c r="A565" i="13"/>
  <c r="A566" i="13"/>
  <c r="A567" i="13"/>
  <c r="A568" i="13"/>
  <c r="A569" i="13"/>
  <c r="A570" i="13"/>
  <c r="A571" i="13"/>
  <c r="A572" i="13"/>
  <c r="A573" i="13"/>
  <c r="A574" i="13"/>
  <c r="A575" i="13"/>
  <c r="A576" i="13"/>
  <c r="A577" i="13"/>
  <c r="A578" i="13"/>
  <c r="A579" i="13"/>
  <c r="A580" i="13"/>
  <c r="A581" i="13"/>
  <c r="A582" i="13"/>
  <c r="A583" i="13"/>
  <c r="A584" i="13"/>
  <c r="A585" i="13"/>
  <c r="A586" i="13"/>
  <c r="A587" i="13"/>
  <c r="A588" i="13"/>
  <c r="A589" i="13"/>
  <c r="A590" i="13"/>
  <c r="A591" i="13"/>
  <c r="A592" i="13"/>
  <c r="A593" i="13"/>
  <c r="A594" i="13"/>
  <c r="A595" i="13"/>
  <c r="A596" i="13"/>
  <c r="A597" i="13"/>
  <c r="A598" i="13"/>
  <c r="A599" i="13"/>
  <c r="A600" i="13"/>
  <c r="A601" i="13"/>
  <c r="A602" i="13"/>
  <c r="A603" i="13"/>
  <c r="A604" i="13"/>
  <c r="A605" i="13"/>
  <c r="A606" i="13"/>
  <c r="A607" i="13"/>
  <c r="A608" i="13"/>
  <c r="A609" i="13"/>
  <c r="A610" i="13"/>
  <c r="A611" i="13"/>
  <c r="A612" i="13"/>
  <c r="A613" i="13"/>
  <c r="A614" i="13"/>
  <c r="A615" i="13"/>
  <c r="A616" i="13"/>
  <c r="A617" i="13"/>
  <c r="A618" i="13"/>
  <c r="A619" i="13"/>
  <c r="A620" i="13"/>
  <c r="A621" i="13"/>
  <c r="A622" i="13"/>
  <c r="A623" i="13"/>
  <c r="A624" i="13"/>
  <c r="A625" i="13"/>
  <c r="A626" i="13"/>
  <c r="A627" i="13"/>
  <c r="A628" i="13"/>
  <c r="A629" i="13"/>
  <c r="A630" i="13"/>
  <c r="A631" i="13"/>
  <c r="A632" i="13"/>
  <c r="A633" i="13"/>
  <c r="A634" i="13"/>
  <c r="A635" i="13"/>
  <c r="A636" i="13"/>
  <c r="A637" i="13"/>
  <c r="A638" i="13"/>
  <c r="A639" i="13"/>
  <c r="A640" i="13"/>
  <c r="A641" i="13"/>
  <c r="A642" i="13"/>
  <c r="A643" i="13"/>
  <c r="A644" i="13"/>
  <c r="A645" i="13"/>
  <c r="A646" i="13"/>
  <c r="A647" i="13"/>
  <c r="A648" i="13"/>
  <c r="A649" i="13"/>
  <c r="A650" i="13"/>
  <c r="A651" i="13"/>
  <c r="A652" i="13"/>
  <c r="A653" i="13"/>
  <c r="A654" i="13"/>
  <c r="A655" i="13"/>
  <c r="A656" i="13"/>
  <c r="A657" i="13"/>
  <c r="A658" i="13"/>
  <c r="A659" i="13"/>
  <c r="A660" i="13"/>
  <c r="A661" i="13"/>
  <c r="A662" i="13"/>
  <c r="A663" i="13"/>
  <c r="A664" i="13"/>
  <c r="A665" i="13"/>
  <c r="A666" i="13"/>
  <c r="A667" i="13"/>
  <c r="A668" i="13"/>
  <c r="A669" i="13"/>
  <c r="A670" i="13"/>
  <c r="A671" i="13"/>
  <c r="A672" i="13"/>
  <c r="A673" i="13"/>
  <c r="A674" i="13"/>
  <c r="A675" i="13"/>
  <c r="A676" i="13"/>
  <c r="A677" i="13"/>
  <c r="A678" i="13"/>
  <c r="A679" i="13"/>
  <c r="A680" i="13"/>
  <c r="A681" i="13"/>
  <c r="A682" i="13"/>
  <c r="A683" i="13"/>
  <c r="A684" i="13"/>
  <c r="A685" i="13"/>
  <c r="A686" i="13"/>
  <c r="A687" i="13"/>
  <c r="A688" i="13"/>
  <c r="A689" i="13"/>
  <c r="A690" i="13"/>
  <c r="A691" i="13"/>
  <c r="A692" i="13"/>
  <c r="A693" i="13"/>
  <c r="A694" i="13"/>
  <c r="A695" i="13"/>
  <c r="A696" i="13"/>
  <c r="A697" i="13"/>
  <c r="A698" i="13"/>
  <c r="A699" i="13"/>
  <c r="A700" i="13"/>
  <c r="A701" i="13"/>
  <c r="A702" i="13"/>
  <c r="A703" i="13"/>
  <c r="A704" i="13"/>
  <c r="A705" i="13"/>
  <c r="A706" i="13"/>
  <c r="A707" i="13"/>
  <c r="A708" i="13"/>
  <c r="A709" i="13"/>
  <c r="A710" i="13"/>
  <c r="A711" i="13"/>
  <c r="A712" i="13"/>
  <c r="A713" i="13"/>
  <c r="A714" i="13"/>
  <c r="A715" i="13"/>
  <c r="A716" i="13"/>
  <c r="A717" i="13"/>
  <c r="A718" i="13"/>
  <c r="A719" i="13"/>
  <c r="A720" i="13"/>
  <c r="A721" i="13"/>
  <c r="A722" i="13"/>
  <c r="A723" i="13"/>
  <c r="A724" i="13"/>
  <c r="A725" i="13"/>
  <c r="A726" i="13"/>
  <c r="A727" i="13"/>
  <c r="A728" i="13"/>
  <c r="A729" i="13"/>
  <c r="A730" i="13"/>
  <c r="A731" i="13"/>
  <c r="A732" i="13"/>
  <c r="A733" i="13"/>
  <c r="A734" i="13"/>
  <c r="A735" i="13"/>
  <c r="A736" i="13"/>
  <c r="A737" i="13"/>
  <c r="A738" i="13"/>
  <c r="A739" i="13"/>
  <c r="A740" i="13"/>
  <c r="A741" i="13"/>
  <c r="A742" i="13"/>
  <c r="A743" i="13"/>
  <c r="A744" i="13"/>
  <c r="A745" i="13"/>
  <c r="A746" i="13"/>
  <c r="A747" i="13"/>
  <c r="A748" i="13"/>
  <c r="A749" i="13"/>
  <c r="A750" i="13"/>
  <c r="A751" i="13"/>
  <c r="A752" i="13"/>
  <c r="A753" i="13"/>
  <c r="A754" i="13"/>
  <c r="A755" i="13"/>
  <c r="A756" i="13"/>
  <c r="A757" i="13"/>
  <c r="A758" i="13"/>
  <c r="A759" i="13"/>
  <c r="A760" i="13"/>
  <c r="A761" i="13"/>
  <c r="A762" i="13"/>
  <c r="A763" i="13"/>
  <c r="A764" i="13"/>
  <c r="A765" i="13"/>
  <c r="A766" i="13"/>
  <c r="A767" i="13"/>
  <c r="A768" i="13"/>
  <c r="A769" i="13"/>
  <c r="A770" i="13"/>
  <c r="A771" i="13"/>
  <c r="A772" i="13"/>
  <c r="A773" i="13"/>
  <c r="A774" i="13"/>
  <c r="A775" i="13"/>
  <c r="A776" i="13"/>
  <c r="A777" i="13"/>
  <c r="A778" i="13"/>
  <c r="A779" i="13"/>
  <c r="A780" i="13"/>
  <c r="A781" i="13"/>
  <c r="A782" i="13"/>
  <c r="A783" i="13"/>
  <c r="A784" i="13"/>
  <c r="A785" i="13"/>
  <c r="A786" i="13"/>
  <c r="A787" i="13"/>
  <c r="A788" i="13"/>
  <c r="A789" i="13"/>
  <c r="A790" i="13"/>
  <c r="A791" i="13"/>
  <c r="A792" i="13"/>
  <c r="A793" i="13"/>
  <c r="A794" i="13"/>
  <c r="A795" i="13"/>
  <c r="A796" i="13"/>
  <c r="A797" i="13"/>
  <c r="A798" i="13"/>
  <c r="A799" i="13"/>
  <c r="A800" i="13"/>
  <c r="A801" i="13"/>
  <c r="A802" i="13"/>
  <c r="A803" i="13"/>
  <c r="A804" i="13"/>
  <c r="A805" i="13"/>
  <c r="A806" i="13"/>
  <c r="A807" i="13"/>
  <c r="A808" i="13"/>
  <c r="A809" i="13"/>
  <c r="A810" i="13"/>
  <c r="A811" i="13"/>
  <c r="A812" i="13"/>
  <c r="A813" i="13"/>
  <c r="A814" i="13"/>
  <c r="A815" i="13"/>
  <c r="A816" i="13"/>
  <c r="A817" i="13"/>
  <c r="A818" i="13"/>
  <c r="A819" i="13"/>
  <c r="A820" i="13"/>
  <c r="A821" i="13"/>
  <c r="A822" i="13"/>
  <c r="A823" i="13"/>
  <c r="A824" i="13"/>
  <c r="A825" i="13"/>
  <c r="A826" i="13"/>
  <c r="A827" i="13"/>
  <c r="A828" i="13"/>
  <c r="A829" i="13"/>
  <c r="A830" i="13"/>
  <c r="A831" i="13"/>
  <c r="A832" i="13"/>
  <c r="A833" i="13"/>
  <c r="A834" i="13"/>
  <c r="A835" i="13"/>
  <c r="A836" i="13"/>
  <c r="A837" i="13"/>
  <c r="A838" i="13"/>
  <c r="A839" i="13"/>
  <c r="A840" i="13"/>
  <c r="A841" i="13"/>
  <c r="A842" i="13"/>
  <c r="A843" i="13"/>
  <c r="A844" i="13"/>
  <c r="A845" i="13"/>
  <c r="A846" i="13"/>
  <c r="A847" i="13"/>
  <c r="A848" i="13"/>
  <c r="A849" i="13"/>
  <c r="A850" i="13"/>
  <c r="A851" i="13"/>
  <c r="A852" i="13"/>
  <c r="A853" i="13"/>
  <c r="A854" i="13"/>
  <c r="A855" i="13"/>
  <c r="A856" i="13"/>
  <c r="A857" i="13"/>
  <c r="A858" i="13"/>
  <c r="A859" i="13"/>
  <c r="A860" i="13"/>
  <c r="A861" i="13"/>
  <c r="A862" i="13"/>
  <c r="A863" i="13"/>
  <c r="A864" i="13"/>
  <c r="A865" i="13"/>
  <c r="A866" i="13"/>
  <c r="A867" i="13"/>
  <c r="A868" i="13"/>
  <c r="A869" i="13"/>
  <c r="A870" i="13"/>
  <c r="A871" i="13"/>
  <c r="A872" i="13"/>
  <c r="A873" i="13"/>
  <c r="A874" i="13"/>
  <c r="A875" i="13"/>
  <c r="A876" i="13"/>
  <c r="A877" i="13"/>
  <c r="A878" i="13"/>
  <c r="A879" i="13"/>
  <c r="A880" i="13"/>
  <c r="A881" i="13"/>
  <c r="A882" i="13"/>
  <c r="A883" i="13"/>
  <c r="A884" i="13"/>
  <c r="A885" i="13"/>
  <c r="A886" i="13"/>
  <c r="A887" i="13"/>
  <c r="A888" i="13"/>
  <c r="A889" i="13"/>
  <c r="A890" i="13"/>
  <c r="A891" i="13"/>
  <c r="A892" i="13"/>
  <c r="A893" i="13"/>
  <c r="A894" i="13"/>
  <c r="A895" i="13"/>
  <c r="A896" i="13"/>
  <c r="A897" i="13"/>
  <c r="A898" i="13"/>
  <c r="A899" i="13"/>
  <c r="A900" i="13"/>
  <c r="A901" i="13"/>
  <c r="A902" i="13"/>
  <c r="A903" i="13"/>
  <c r="A904" i="13"/>
  <c r="A905" i="13"/>
  <c r="A906" i="13"/>
  <c r="A907" i="13"/>
  <c r="A908" i="13"/>
  <c r="A909" i="13"/>
  <c r="A910" i="13"/>
  <c r="A911" i="13"/>
  <c r="A912" i="13"/>
  <c r="A913" i="13"/>
  <c r="A914" i="13"/>
  <c r="A915" i="13"/>
  <c r="A916" i="13"/>
  <c r="A917" i="13"/>
  <c r="A918" i="13"/>
  <c r="A919" i="13"/>
  <c r="A920" i="13"/>
  <c r="A921" i="13"/>
  <c r="A922" i="13"/>
  <c r="A923" i="13"/>
  <c r="A924" i="13"/>
  <c r="A925" i="13"/>
  <c r="A926" i="13"/>
  <c r="A927" i="13"/>
  <c r="A928" i="13"/>
  <c r="A929" i="13"/>
  <c r="A930" i="13"/>
  <c r="A931" i="13"/>
  <c r="A932" i="13"/>
  <c r="A933" i="13"/>
  <c r="A934" i="13"/>
  <c r="A935" i="13"/>
  <c r="A936" i="13"/>
  <c r="A937" i="13"/>
  <c r="A938" i="13"/>
  <c r="A939" i="13"/>
  <c r="A940" i="13"/>
  <c r="A941" i="13"/>
  <c r="A942" i="13"/>
  <c r="A943" i="13"/>
  <c r="A944" i="13"/>
  <c r="A945" i="13"/>
  <c r="A946" i="13"/>
  <c r="A947" i="13"/>
  <c r="A948" i="13"/>
  <c r="A949" i="13"/>
  <c r="A950" i="13"/>
  <c r="A951" i="13"/>
  <c r="A952" i="13"/>
  <c r="A953" i="13"/>
  <c r="A954" i="13"/>
  <c r="A955" i="13"/>
  <c r="A956" i="13"/>
  <c r="A957" i="13"/>
  <c r="A958" i="13"/>
  <c r="A959" i="13"/>
  <c r="A960" i="13"/>
  <c r="A961" i="13"/>
  <c r="A962" i="13"/>
  <c r="A963" i="13"/>
  <c r="A964" i="13"/>
  <c r="A965" i="13"/>
  <c r="A966" i="13"/>
  <c r="A967" i="13"/>
  <c r="A968" i="13"/>
  <c r="A969" i="13"/>
  <c r="A970" i="13"/>
  <c r="A971" i="13"/>
  <c r="A972" i="13"/>
  <c r="A973" i="13"/>
  <c r="A974" i="13"/>
  <c r="A975" i="13"/>
  <c r="A976" i="13"/>
  <c r="A977" i="13"/>
  <c r="A978" i="13"/>
  <c r="A979" i="13"/>
  <c r="A980" i="13"/>
  <c r="A981" i="13"/>
  <c r="A982" i="13"/>
  <c r="A983" i="13"/>
  <c r="A984" i="13"/>
  <c r="A985" i="13"/>
  <c r="A986" i="13"/>
  <c r="A987" i="13"/>
  <c r="A988" i="13"/>
  <c r="A989" i="13"/>
  <c r="A990" i="13"/>
  <c r="A991" i="13"/>
  <c r="A992" i="13"/>
  <c r="A993" i="13"/>
  <c r="A994" i="13"/>
  <c r="A995" i="13"/>
  <c r="A996" i="13"/>
  <c r="A997" i="13"/>
  <c r="A998" i="13"/>
  <c r="A999" i="13"/>
  <c r="A1000" i="13"/>
  <c r="A1001" i="13"/>
  <c r="A1002" i="13"/>
  <c r="A1003" i="13"/>
  <c r="A1004" i="13"/>
  <c r="A1005" i="13"/>
  <c r="A6" i="13"/>
  <c r="C30" i="14" s="1"/>
  <c r="E4" i="12"/>
  <c r="C18" i="14" s="1"/>
  <c r="L997" i="12"/>
  <c r="K138" i="12"/>
  <c r="L138" i="12" s="1"/>
  <c r="K139" i="12"/>
  <c r="L139" i="12" s="1"/>
  <c r="K140" i="12"/>
  <c r="L140" i="12" s="1"/>
  <c r="K141" i="12"/>
  <c r="L141" i="12" s="1"/>
  <c r="K142" i="12"/>
  <c r="L142" i="12" s="1"/>
  <c r="K143" i="12"/>
  <c r="L143" i="12" s="1"/>
  <c r="K144" i="12"/>
  <c r="L144" i="12" s="1"/>
  <c r="K145" i="12"/>
  <c r="L145" i="12" s="1"/>
  <c r="K146" i="12"/>
  <c r="L146" i="12" s="1"/>
  <c r="K147" i="12"/>
  <c r="L147" i="12" s="1"/>
  <c r="K148" i="12"/>
  <c r="L148" i="12" s="1"/>
  <c r="K149" i="12"/>
  <c r="L149" i="12" s="1"/>
  <c r="K150" i="12"/>
  <c r="L150" i="12" s="1"/>
  <c r="K151" i="12"/>
  <c r="L151" i="12" s="1"/>
  <c r="K152" i="12"/>
  <c r="L152" i="12" s="1"/>
  <c r="K153" i="12"/>
  <c r="L153" i="12" s="1"/>
  <c r="K154" i="12"/>
  <c r="L154" i="12" s="1"/>
  <c r="K155" i="12"/>
  <c r="L155" i="12" s="1"/>
  <c r="K156" i="12"/>
  <c r="L156" i="12" s="1"/>
  <c r="K157" i="12"/>
  <c r="L157" i="12" s="1"/>
  <c r="K158" i="12"/>
  <c r="L158" i="12" s="1"/>
  <c r="K159" i="12"/>
  <c r="L159" i="12" s="1"/>
  <c r="K160" i="12"/>
  <c r="L160" i="12" s="1"/>
  <c r="K161" i="12"/>
  <c r="L161" i="12" s="1"/>
  <c r="K162" i="12"/>
  <c r="L162" i="12" s="1"/>
  <c r="K163" i="12"/>
  <c r="L163" i="12" s="1"/>
  <c r="K164" i="12"/>
  <c r="L164" i="12" s="1"/>
  <c r="K165" i="12"/>
  <c r="L165" i="12" s="1"/>
  <c r="K166" i="12"/>
  <c r="L166" i="12" s="1"/>
  <c r="K167" i="12"/>
  <c r="L167" i="12" s="1"/>
  <c r="K168" i="12"/>
  <c r="L168" i="12" s="1"/>
  <c r="K169" i="12"/>
  <c r="L169" i="12" s="1"/>
  <c r="K170" i="12"/>
  <c r="L170" i="12" s="1"/>
  <c r="K171" i="12"/>
  <c r="L171" i="12" s="1"/>
  <c r="K172" i="12"/>
  <c r="L172" i="12" s="1"/>
  <c r="K173" i="12"/>
  <c r="L173" i="12" s="1"/>
  <c r="K174" i="12"/>
  <c r="L174" i="12" s="1"/>
  <c r="K175" i="12"/>
  <c r="L175" i="12" s="1"/>
  <c r="K176" i="12"/>
  <c r="L176" i="12" s="1"/>
  <c r="K177" i="12"/>
  <c r="L177" i="12" s="1"/>
  <c r="K178" i="12"/>
  <c r="L178" i="12" s="1"/>
  <c r="K179" i="12"/>
  <c r="L179" i="12" s="1"/>
  <c r="K180" i="12"/>
  <c r="L180" i="12" s="1"/>
  <c r="K181" i="12"/>
  <c r="L181" i="12" s="1"/>
  <c r="K182" i="12"/>
  <c r="L182" i="12" s="1"/>
  <c r="K183" i="12"/>
  <c r="L183" i="12" s="1"/>
  <c r="K184" i="12"/>
  <c r="L184" i="12" s="1"/>
  <c r="K185" i="12"/>
  <c r="L185" i="12" s="1"/>
  <c r="K186" i="12"/>
  <c r="L186" i="12" s="1"/>
  <c r="K187" i="12"/>
  <c r="L187" i="12" s="1"/>
  <c r="K188" i="12"/>
  <c r="L188" i="12" s="1"/>
  <c r="K189" i="12"/>
  <c r="L189" i="12" s="1"/>
  <c r="K190" i="12"/>
  <c r="L190" i="12" s="1"/>
  <c r="K191" i="12"/>
  <c r="L191" i="12" s="1"/>
  <c r="K192" i="12"/>
  <c r="L192" i="12" s="1"/>
  <c r="K193" i="12"/>
  <c r="L193" i="12" s="1"/>
  <c r="K194" i="12"/>
  <c r="L194" i="12" s="1"/>
  <c r="K195" i="12"/>
  <c r="L195" i="12" s="1"/>
  <c r="K196" i="12"/>
  <c r="L196" i="12" s="1"/>
  <c r="K197" i="12"/>
  <c r="L197" i="12" s="1"/>
  <c r="K198" i="12"/>
  <c r="L198" i="12" s="1"/>
  <c r="K199" i="12"/>
  <c r="L199" i="12" s="1"/>
  <c r="K200" i="12"/>
  <c r="L200" i="12" s="1"/>
  <c r="K201" i="12"/>
  <c r="L201" i="12" s="1"/>
  <c r="K202" i="12"/>
  <c r="L202" i="12" s="1"/>
  <c r="K203" i="12"/>
  <c r="L203" i="12" s="1"/>
  <c r="K204" i="12"/>
  <c r="L204" i="12" s="1"/>
  <c r="K205" i="12"/>
  <c r="L205" i="12" s="1"/>
  <c r="K206" i="12"/>
  <c r="L206" i="12" s="1"/>
  <c r="K207" i="12"/>
  <c r="L207" i="12" s="1"/>
  <c r="K208" i="12"/>
  <c r="L208" i="12" s="1"/>
  <c r="K209" i="12"/>
  <c r="L209" i="12" s="1"/>
  <c r="K210" i="12"/>
  <c r="L210" i="12" s="1"/>
  <c r="K211" i="12"/>
  <c r="L211" i="12" s="1"/>
  <c r="K212" i="12"/>
  <c r="L212" i="12" s="1"/>
  <c r="K213" i="12"/>
  <c r="L213" i="12" s="1"/>
  <c r="K214" i="12"/>
  <c r="L214" i="12" s="1"/>
  <c r="K215" i="12"/>
  <c r="L215" i="12" s="1"/>
  <c r="K216" i="12"/>
  <c r="L216" i="12" s="1"/>
  <c r="K217" i="12"/>
  <c r="L217" i="12" s="1"/>
  <c r="K218" i="12"/>
  <c r="L218" i="12" s="1"/>
  <c r="K219" i="12"/>
  <c r="L219" i="12" s="1"/>
  <c r="K220" i="12"/>
  <c r="L220" i="12" s="1"/>
  <c r="K221" i="12"/>
  <c r="L221" i="12" s="1"/>
  <c r="K222" i="12"/>
  <c r="L222" i="12" s="1"/>
  <c r="K223" i="12"/>
  <c r="L223" i="12" s="1"/>
  <c r="K224" i="12"/>
  <c r="L224" i="12" s="1"/>
  <c r="K225" i="12"/>
  <c r="L225" i="12" s="1"/>
  <c r="K226" i="12"/>
  <c r="L226" i="12" s="1"/>
  <c r="K227" i="12"/>
  <c r="L227" i="12" s="1"/>
  <c r="K228" i="12"/>
  <c r="L228" i="12" s="1"/>
  <c r="K229" i="12"/>
  <c r="L229" i="12" s="1"/>
  <c r="K230" i="12"/>
  <c r="L230" i="12" s="1"/>
  <c r="K231" i="12"/>
  <c r="L231" i="12" s="1"/>
  <c r="K232" i="12"/>
  <c r="L232" i="12" s="1"/>
  <c r="K233" i="12"/>
  <c r="L233" i="12" s="1"/>
  <c r="K234" i="12"/>
  <c r="L234" i="12" s="1"/>
  <c r="K235" i="12"/>
  <c r="L235" i="12" s="1"/>
  <c r="K236" i="12"/>
  <c r="L236" i="12" s="1"/>
  <c r="K237" i="12"/>
  <c r="L237" i="12" s="1"/>
  <c r="K238" i="12"/>
  <c r="L238" i="12" s="1"/>
  <c r="K239" i="12"/>
  <c r="L239" i="12" s="1"/>
  <c r="K240" i="12"/>
  <c r="L240" i="12" s="1"/>
  <c r="K241" i="12"/>
  <c r="L241" i="12" s="1"/>
  <c r="K242" i="12"/>
  <c r="L242" i="12" s="1"/>
  <c r="K243" i="12"/>
  <c r="L243" i="12" s="1"/>
  <c r="K244" i="12"/>
  <c r="L244" i="12" s="1"/>
  <c r="K245" i="12"/>
  <c r="L245" i="12" s="1"/>
  <c r="K246" i="12"/>
  <c r="L246" i="12" s="1"/>
  <c r="K247" i="12"/>
  <c r="L247" i="12" s="1"/>
  <c r="K248" i="12"/>
  <c r="L248" i="12" s="1"/>
  <c r="K249" i="12"/>
  <c r="L249" i="12" s="1"/>
  <c r="K250" i="12"/>
  <c r="L250" i="12" s="1"/>
  <c r="K251" i="12"/>
  <c r="L251" i="12" s="1"/>
  <c r="K252" i="12"/>
  <c r="L252" i="12" s="1"/>
  <c r="K253" i="12"/>
  <c r="L253" i="12" s="1"/>
  <c r="K254" i="12"/>
  <c r="L254" i="12" s="1"/>
  <c r="K255" i="12"/>
  <c r="L255" i="12" s="1"/>
  <c r="K256" i="12"/>
  <c r="L256" i="12" s="1"/>
  <c r="K257" i="12"/>
  <c r="L257" i="12" s="1"/>
  <c r="K258" i="12"/>
  <c r="L258" i="12" s="1"/>
  <c r="K259" i="12"/>
  <c r="L259" i="12" s="1"/>
  <c r="K260" i="12"/>
  <c r="L260" i="12" s="1"/>
  <c r="K261" i="12"/>
  <c r="L261" i="12" s="1"/>
  <c r="K262" i="12"/>
  <c r="L262" i="12" s="1"/>
  <c r="K263" i="12"/>
  <c r="L263" i="12" s="1"/>
  <c r="K264" i="12"/>
  <c r="L264" i="12" s="1"/>
  <c r="K265" i="12"/>
  <c r="L265" i="12" s="1"/>
  <c r="K266" i="12"/>
  <c r="L266" i="12" s="1"/>
  <c r="K267" i="12"/>
  <c r="L267" i="12" s="1"/>
  <c r="K268" i="12"/>
  <c r="L268" i="12" s="1"/>
  <c r="K269" i="12"/>
  <c r="L269" i="12" s="1"/>
  <c r="K270" i="12"/>
  <c r="L270" i="12" s="1"/>
  <c r="K271" i="12"/>
  <c r="L271" i="12" s="1"/>
  <c r="K272" i="12"/>
  <c r="L272" i="12" s="1"/>
  <c r="K273" i="12"/>
  <c r="L273" i="12" s="1"/>
  <c r="K274" i="12"/>
  <c r="L274" i="12" s="1"/>
  <c r="K275" i="12"/>
  <c r="L275" i="12" s="1"/>
  <c r="K276" i="12"/>
  <c r="L276" i="12" s="1"/>
  <c r="K277" i="12"/>
  <c r="L277" i="12" s="1"/>
  <c r="K278" i="12"/>
  <c r="L278" i="12" s="1"/>
  <c r="K279" i="12"/>
  <c r="L279" i="12" s="1"/>
  <c r="K280" i="12"/>
  <c r="L280" i="12" s="1"/>
  <c r="K281" i="12"/>
  <c r="L281" i="12" s="1"/>
  <c r="K282" i="12"/>
  <c r="L282" i="12" s="1"/>
  <c r="K283" i="12"/>
  <c r="L283" i="12" s="1"/>
  <c r="K284" i="12"/>
  <c r="L284" i="12" s="1"/>
  <c r="K285" i="12"/>
  <c r="L285" i="12" s="1"/>
  <c r="K286" i="12"/>
  <c r="L286" i="12" s="1"/>
  <c r="K287" i="12"/>
  <c r="L287" i="12" s="1"/>
  <c r="K288" i="12"/>
  <c r="L288" i="12" s="1"/>
  <c r="K289" i="12"/>
  <c r="L289" i="12" s="1"/>
  <c r="K290" i="12"/>
  <c r="L290" i="12" s="1"/>
  <c r="K291" i="12"/>
  <c r="L291" i="12" s="1"/>
  <c r="K292" i="12"/>
  <c r="L292" i="12" s="1"/>
  <c r="K293" i="12"/>
  <c r="L293" i="12" s="1"/>
  <c r="K294" i="12"/>
  <c r="L294" i="12" s="1"/>
  <c r="K295" i="12"/>
  <c r="L295" i="12" s="1"/>
  <c r="K296" i="12"/>
  <c r="L296" i="12" s="1"/>
  <c r="K297" i="12"/>
  <c r="L297" i="12" s="1"/>
  <c r="K298" i="12"/>
  <c r="L298" i="12" s="1"/>
  <c r="K299" i="12"/>
  <c r="L299" i="12" s="1"/>
  <c r="K300" i="12"/>
  <c r="L300" i="12" s="1"/>
  <c r="K301" i="12"/>
  <c r="L301" i="12" s="1"/>
  <c r="K302" i="12"/>
  <c r="L302" i="12" s="1"/>
  <c r="K303" i="12"/>
  <c r="L303" i="12" s="1"/>
  <c r="K304" i="12"/>
  <c r="L304" i="12" s="1"/>
  <c r="K305" i="12"/>
  <c r="L305" i="12" s="1"/>
  <c r="K306" i="12"/>
  <c r="L306" i="12" s="1"/>
  <c r="K307" i="12"/>
  <c r="L307" i="12" s="1"/>
  <c r="K308" i="12"/>
  <c r="L308" i="12" s="1"/>
  <c r="K309" i="12"/>
  <c r="L309" i="12" s="1"/>
  <c r="K310" i="12"/>
  <c r="L310" i="12" s="1"/>
  <c r="K311" i="12"/>
  <c r="L311" i="12" s="1"/>
  <c r="K312" i="12"/>
  <c r="L312" i="12" s="1"/>
  <c r="K313" i="12"/>
  <c r="L313" i="12" s="1"/>
  <c r="K314" i="12"/>
  <c r="L314" i="12" s="1"/>
  <c r="K315" i="12"/>
  <c r="L315" i="12" s="1"/>
  <c r="K316" i="12"/>
  <c r="L316" i="12" s="1"/>
  <c r="K317" i="12"/>
  <c r="L317" i="12" s="1"/>
  <c r="K318" i="12"/>
  <c r="L318" i="12" s="1"/>
  <c r="K319" i="12"/>
  <c r="L319" i="12" s="1"/>
  <c r="K320" i="12"/>
  <c r="L320" i="12" s="1"/>
  <c r="K321" i="12"/>
  <c r="L321" i="12" s="1"/>
  <c r="K322" i="12"/>
  <c r="L322" i="12" s="1"/>
  <c r="K323" i="12"/>
  <c r="L323" i="12" s="1"/>
  <c r="K324" i="12"/>
  <c r="L324" i="12" s="1"/>
  <c r="K325" i="12"/>
  <c r="L325" i="12" s="1"/>
  <c r="K326" i="12"/>
  <c r="L326" i="12" s="1"/>
  <c r="K327" i="12"/>
  <c r="L327" i="12" s="1"/>
  <c r="K328" i="12"/>
  <c r="L328" i="12" s="1"/>
  <c r="K329" i="12"/>
  <c r="L329" i="12" s="1"/>
  <c r="K330" i="12"/>
  <c r="L330" i="12" s="1"/>
  <c r="K331" i="12"/>
  <c r="L331" i="12" s="1"/>
  <c r="K332" i="12"/>
  <c r="L332" i="12" s="1"/>
  <c r="K333" i="12"/>
  <c r="L333" i="12" s="1"/>
  <c r="K334" i="12"/>
  <c r="L334" i="12" s="1"/>
  <c r="K335" i="12"/>
  <c r="L335" i="12" s="1"/>
  <c r="K336" i="12"/>
  <c r="L336" i="12" s="1"/>
  <c r="K337" i="12"/>
  <c r="L337" i="12" s="1"/>
  <c r="K338" i="12"/>
  <c r="L338" i="12" s="1"/>
  <c r="K339" i="12"/>
  <c r="L339" i="12" s="1"/>
  <c r="K340" i="12"/>
  <c r="L340" i="12" s="1"/>
  <c r="K341" i="12"/>
  <c r="L341" i="12" s="1"/>
  <c r="K342" i="12"/>
  <c r="L342" i="12" s="1"/>
  <c r="K343" i="12"/>
  <c r="L343" i="12" s="1"/>
  <c r="K344" i="12"/>
  <c r="L344" i="12" s="1"/>
  <c r="K345" i="12"/>
  <c r="L345" i="12" s="1"/>
  <c r="K346" i="12"/>
  <c r="L346" i="12" s="1"/>
  <c r="K347" i="12"/>
  <c r="L347" i="12" s="1"/>
  <c r="K348" i="12"/>
  <c r="L348" i="12" s="1"/>
  <c r="K349" i="12"/>
  <c r="L349" i="12" s="1"/>
  <c r="K350" i="12"/>
  <c r="L350" i="12" s="1"/>
  <c r="K351" i="12"/>
  <c r="L351" i="12" s="1"/>
  <c r="K352" i="12"/>
  <c r="L352" i="12" s="1"/>
  <c r="K353" i="12"/>
  <c r="L353" i="12" s="1"/>
  <c r="K354" i="12"/>
  <c r="L354" i="12" s="1"/>
  <c r="K355" i="12"/>
  <c r="L355" i="12" s="1"/>
  <c r="K356" i="12"/>
  <c r="L356" i="12" s="1"/>
  <c r="K357" i="12"/>
  <c r="L357" i="12" s="1"/>
  <c r="K358" i="12"/>
  <c r="L358" i="12" s="1"/>
  <c r="K359" i="12"/>
  <c r="L359" i="12" s="1"/>
  <c r="K360" i="12"/>
  <c r="L360" i="12" s="1"/>
  <c r="K361" i="12"/>
  <c r="L361" i="12" s="1"/>
  <c r="K362" i="12"/>
  <c r="L362" i="12" s="1"/>
  <c r="K363" i="12"/>
  <c r="L363" i="12" s="1"/>
  <c r="K364" i="12"/>
  <c r="L364" i="12" s="1"/>
  <c r="K365" i="12"/>
  <c r="L365" i="12" s="1"/>
  <c r="K366" i="12"/>
  <c r="L366" i="12" s="1"/>
  <c r="K367" i="12"/>
  <c r="L367" i="12" s="1"/>
  <c r="K368" i="12"/>
  <c r="L368" i="12" s="1"/>
  <c r="K369" i="12"/>
  <c r="L369" i="12" s="1"/>
  <c r="K370" i="12"/>
  <c r="L370" i="12" s="1"/>
  <c r="K371" i="12"/>
  <c r="L371" i="12" s="1"/>
  <c r="K372" i="12"/>
  <c r="L372" i="12" s="1"/>
  <c r="K373" i="12"/>
  <c r="L373" i="12" s="1"/>
  <c r="K374" i="12"/>
  <c r="L374" i="12" s="1"/>
  <c r="K375" i="12"/>
  <c r="L375" i="12" s="1"/>
  <c r="K376" i="12"/>
  <c r="L376" i="12" s="1"/>
  <c r="K377" i="12"/>
  <c r="L377" i="12" s="1"/>
  <c r="K378" i="12"/>
  <c r="L378" i="12" s="1"/>
  <c r="K379" i="12"/>
  <c r="L379" i="12" s="1"/>
  <c r="K380" i="12"/>
  <c r="L380" i="12" s="1"/>
  <c r="K381" i="12"/>
  <c r="L381" i="12" s="1"/>
  <c r="K382" i="12"/>
  <c r="L382" i="12" s="1"/>
  <c r="K383" i="12"/>
  <c r="L383" i="12" s="1"/>
  <c r="K384" i="12"/>
  <c r="L384" i="12" s="1"/>
  <c r="K385" i="12"/>
  <c r="L385" i="12" s="1"/>
  <c r="K386" i="12"/>
  <c r="L386" i="12" s="1"/>
  <c r="K387" i="12"/>
  <c r="L387" i="12" s="1"/>
  <c r="K388" i="12"/>
  <c r="L388" i="12" s="1"/>
  <c r="K389" i="12"/>
  <c r="L389" i="12" s="1"/>
  <c r="K390" i="12"/>
  <c r="L390" i="12" s="1"/>
  <c r="K391" i="12"/>
  <c r="L391" i="12" s="1"/>
  <c r="K392" i="12"/>
  <c r="L392" i="12" s="1"/>
  <c r="K393" i="12"/>
  <c r="L393" i="12" s="1"/>
  <c r="K394" i="12"/>
  <c r="L394" i="12" s="1"/>
  <c r="K395" i="12"/>
  <c r="L395" i="12" s="1"/>
  <c r="K396" i="12"/>
  <c r="L396" i="12" s="1"/>
  <c r="K397" i="12"/>
  <c r="L397" i="12" s="1"/>
  <c r="K398" i="12"/>
  <c r="L398" i="12" s="1"/>
  <c r="K399" i="12"/>
  <c r="L399" i="12" s="1"/>
  <c r="K400" i="12"/>
  <c r="L400" i="12" s="1"/>
  <c r="K401" i="12"/>
  <c r="L401" i="12" s="1"/>
  <c r="K402" i="12"/>
  <c r="L402" i="12" s="1"/>
  <c r="K403" i="12"/>
  <c r="L403" i="12" s="1"/>
  <c r="K404" i="12"/>
  <c r="L404" i="12" s="1"/>
  <c r="K405" i="12"/>
  <c r="L405" i="12" s="1"/>
  <c r="K406" i="12"/>
  <c r="L406" i="12" s="1"/>
  <c r="K407" i="12"/>
  <c r="L407" i="12" s="1"/>
  <c r="K408" i="12"/>
  <c r="L408" i="12" s="1"/>
  <c r="K409" i="12"/>
  <c r="L409" i="12" s="1"/>
  <c r="K410" i="12"/>
  <c r="L410" i="12" s="1"/>
  <c r="K411" i="12"/>
  <c r="L411" i="12" s="1"/>
  <c r="K412" i="12"/>
  <c r="L412" i="12" s="1"/>
  <c r="K413" i="12"/>
  <c r="L413" i="12" s="1"/>
  <c r="K414" i="12"/>
  <c r="L414" i="12" s="1"/>
  <c r="K415" i="12"/>
  <c r="L415" i="12" s="1"/>
  <c r="K416" i="12"/>
  <c r="L416" i="12" s="1"/>
  <c r="K417" i="12"/>
  <c r="L417" i="12" s="1"/>
  <c r="K418" i="12"/>
  <c r="L418" i="12" s="1"/>
  <c r="K419" i="12"/>
  <c r="L419" i="12" s="1"/>
  <c r="K420" i="12"/>
  <c r="L420" i="12" s="1"/>
  <c r="K421" i="12"/>
  <c r="L421" i="12" s="1"/>
  <c r="K422" i="12"/>
  <c r="L422" i="12" s="1"/>
  <c r="K423" i="12"/>
  <c r="L423" i="12" s="1"/>
  <c r="K424" i="12"/>
  <c r="L424" i="12" s="1"/>
  <c r="K425" i="12"/>
  <c r="L425" i="12" s="1"/>
  <c r="K426" i="12"/>
  <c r="L426" i="12" s="1"/>
  <c r="K427" i="12"/>
  <c r="L427" i="12" s="1"/>
  <c r="K428" i="12"/>
  <c r="L428" i="12" s="1"/>
  <c r="K429" i="12"/>
  <c r="L429" i="12" s="1"/>
  <c r="K430" i="12"/>
  <c r="L430" i="12" s="1"/>
  <c r="K431" i="12"/>
  <c r="L431" i="12" s="1"/>
  <c r="K432" i="12"/>
  <c r="L432" i="12" s="1"/>
  <c r="K433" i="12"/>
  <c r="L433" i="12" s="1"/>
  <c r="K434" i="12"/>
  <c r="L434" i="12" s="1"/>
  <c r="K435" i="12"/>
  <c r="L435" i="12" s="1"/>
  <c r="K436" i="12"/>
  <c r="L436" i="12" s="1"/>
  <c r="K437" i="12"/>
  <c r="L437" i="12" s="1"/>
  <c r="K438" i="12"/>
  <c r="L438" i="12" s="1"/>
  <c r="K439" i="12"/>
  <c r="L439" i="12" s="1"/>
  <c r="K440" i="12"/>
  <c r="L440" i="12" s="1"/>
  <c r="K441" i="12"/>
  <c r="L441" i="12" s="1"/>
  <c r="K442" i="12"/>
  <c r="L442" i="12" s="1"/>
  <c r="K443" i="12"/>
  <c r="L443" i="12" s="1"/>
  <c r="K444" i="12"/>
  <c r="L444" i="12" s="1"/>
  <c r="K445" i="12"/>
  <c r="L445" i="12" s="1"/>
  <c r="K446" i="12"/>
  <c r="L446" i="12" s="1"/>
  <c r="K447" i="12"/>
  <c r="L447" i="12" s="1"/>
  <c r="K448" i="12"/>
  <c r="L448" i="12" s="1"/>
  <c r="K449" i="12"/>
  <c r="L449" i="12" s="1"/>
  <c r="K450" i="12"/>
  <c r="L450" i="12" s="1"/>
  <c r="K451" i="12"/>
  <c r="L451" i="12" s="1"/>
  <c r="K452" i="12"/>
  <c r="L452" i="12" s="1"/>
  <c r="K453" i="12"/>
  <c r="L453" i="12" s="1"/>
  <c r="K454" i="12"/>
  <c r="L454" i="12" s="1"/>
  <c r="K455" i="12"/>
  <c r="L455" i="12" s="1"/>
  <c r="K456" i="12"/>
  <c r="L456" i="12" s="1"/>
  <c r="K457" i="12"/>
  <c r="L457" i="12" s="1"/>
  <c r="K458" i="12"/>
  <c r="L458" i="12" s="1"/>
  <c r="K459" i="12"/>
  <c r="L459" i="12" s="1"/>
  <c r="K460" i="12"/>
  <c r="L460" i="12" s="1"/>
  <c r="K461" i="12"/>
  <c r="L461" i="12" s="1"/>
  <c r="K462" i="12"/>
  <c r="L462" i="12" s="1"/>
  <c r="K463" i="12"/>
  <c r="L463" i="12" s="1"/>
  <c r="K464" i="12"/>
  <c r="L464" i="12" s="1"/>
  <c r="K465" i="12"/>
  <c r="L465" i="12" s="1"/>
  <c r="K466" i="12"/>
  <c r="L466" i="12" s="1"/>
  <c r="K467" i="12"/>
  <c r="L467" i="12" s="1"/>
  <c r="K468" i="12"/>
  <c r="L468" i="12" s="1"/>
  <c r="K469" i="12"/>
  <c r="L469" i="12" s="1"/>
  <c r="K470" i="12"/>
  <c r="L470" i="12" s="1"/>
  <c r="K471" i="12"/>
  <c r="L471" i="12" s="1"/>
  <c r="K472" i="12"/>
  <c r="L472" i="12" s="1"/>
  <c r="K473" i="12"/>
  <c r="L473" i="12" s="1"/>
  <c r="K474" i="12"/>
  <c r="L474" i="12" s="1"/>
  <c r="K475" i="12"/>
  <c r="L475" i="12" s="1"/>
  <c r="K476" i="12"/>
  <c r="L476" i="12" s="1"/>
  <c r="K477" i="12"/>
  <c r="L477" i="12" s="1"/>
  <c r="K478" i="12"/>
  <c r="L478" i="12" s="1"/>
  <c r="K479" i="12"/>
  <c r="L479" i="12" s="1"/>
  <c r="K480" i="12"/>
  <c r="L480" i="12" s="1"/>
  <c r="K481" i="12"/>
  <c r="L481" i="12" s="1"/>
  <c r="K482" i="12"/>
  <c r="L482" i="12" s="1"/>
  <c r="K483" i="12"/>
  <c r="L483" i="12" s="1"/>
  <c r="K484" i="12"/>
  <c r="L484" i="12" s="1"/>
  <c r="K485" i="12"/>
  <c r="L485" i="12" s="1"/>
  <c r="K486" i="12"/>
  <c r="L486" i="12" s="1"/>
  <c r="K487" i="12"/>
  <c r="L487" i="12" s="1"/>
  <c r="K488" i="12"/>
  <c r="L488" i="12" s="1"/>
  <c r="K489" i="12"/>
  <c r="L489" i="12" s="1"/>
  <c r="K490" i="12"/>
  <c r="L490" i="12" s="1"/>
  <c r="K491" i="12"/>
  <c r="L491" i="12" s="1"/>
  <c r="K492" i="12"/>
  <c r="L492" i="12" s="1"/>
  <c r="K493" i="12"/>
  <c r="L493" i="12" s="1"/>
  <c r="K494" i="12"/>
  <c r="L494" i="12" s="1"/>
  <c r="K495" i="12"/>
  <c r="L495" i="12" s="1"/>
  <c r="K496" i="12"/>
  <c r="L496" i="12" s="1"/>
  <c r="K497" i="12"/>
  <c r="L497" i="12" s="1"/>
  <c r="K498" i="12"/>
  <c r="L498" i="12" s="1"/>
  <c r="K499" i="12"/>
  <c r="L499" i="12" s="1"/>
  <c r="K500" i="12"/>
  <c r="L500" i="12" s="1"/>
  <c r="K501" i="12"/>
  <c r="L501" i="12" s="1"/>
  <c r="K502" i="12"/>
  <c r="L502" i="12" s="1"/>
  <c r="K503" i="12"/>
  <c r="L503" i="12" s="1"/>
  <c r="K504" i="12"/>
  <c r="L504" i="12" s="1"/>
  <c r="K505" i="12"/>
  <c r="L505" i="12" s="1"/>
  <c r="K506" i="12"/>
  <c r="L506" i="12" s="1"/>
  <c r="K507" i="12"/>
  <c r="L507" i="12" s="1"/>
  <c r="K508" i="12"/>
  <c r="L508" i="12" s="1"/>
  <c r="K509" i="12"/>
  <c r="L509" i="12" s="1"/>
  <c r="K510" i="12"/>
  <c r="L510" i="12" s="1"/>
  <c r="K511" i="12"/>
  <c r="L511" i="12" s="1"/>
  <c r="K512" i="12"/>
  <c r="L512" i="12" s="1"/>
  <c r="K513" i="12"/>
  <c r="L513" i="12" s="1"/>
  <c r="K514" i="12"/>
  <c r="L514" i="12" s="1"/>
  <c r="K515" i="12"/>
  <c r="L515" i="12" s="1"/>
  <c r="K516" i="12"/>
  <c r="L516" i="12" s="1"/>
  <c r="K517" i="12"/>
  <c r="L517" i="12" s="1"/>
  <c r="K518" i="12"/>
  <c r="L518" i="12" s="1"/>
  <c r="K519" i="12"/>
  <c r="L519" i="12" s="1"/>
  <c r="K520" i="12"/>
  <c r="L520" i="12" s="1"/>
  <c r="K521" i="12"/>
  <c r="L521" i="12" s="1"/>
  <c r="K522" i="12"/>
  <c r="L522" i="12" s="1"/>
  <c r="K523" i="12"/>
  <c r="L523" i="12" s="1"/>
  <c r="K524" i="12"/>
  <c r="L524" i="12" s="1"/>
  <c r="K525" i="12"/>
  <c r="L525" i="12" s="1"/>
  <c r="K526" i="12"/>
  <c r="L526" i="12" s="1"/>
  <c r="K527" i="12"/>
  <c r="L527" i="12" s="1"/>
  <c r="K528" i="12"/>
  <c r="L528" i="12" s="1"/>
  <c r="K529" i="12"/>
  <c r="L529" i="12" s="1"/>
  <c r="K530" i="12"/>
  <c r="L530" i="12" s="1"/>
  <c r="K531" i="12"/>
  <c r="L531" i="12" s="1"/>
  <c r="K532" i="12"/>
  <c r="L532" i="12" s="1"/>
  <c r="K533" i="12"/>
  <c r="L533" i="12" s="1"/>
  <c r="K534" i="12"/>
  <c r="L534" i="12" s="1"/>
  <c r="K535" i="12"/>
  <c r="L535" i="12" s="1"/>
  <c r="K536" i="12"/>
  <c r="L536" i="12" s="1"/>
  <c r="K537" i="12"/>
  <c r="L537" i="12" s="1"/>
  <c r="K538" i="12"/>
  <c r="L538" i="12" s="1"/>
  <c r="K539" i="12"/>
  <c r="L539" i="12" s="1"/>
  <c r="K540" i="12"/>
  <c r="L540" i="12" s="1"/>
  <c r="K541" i="12"/>
  <c r="L541" i="12" s="1"/>
  <c r="K542" i="12"/>
  <c r="L542" i="12" s="1"/>
  <c r="K543" i="12"/>
  <c r="L543" i="12" s="1"/>
  <c r="K544" i="12"/>
  <c r="L544" i="12" s="1"/>
  <c r="K545" i="12"/>
  <c r="L545" i="12" s="1"/>
  <c r="K546" i="12"/>
  <c r="L546" i="12" s="1"/>
  <c r="K547" i="12"/>
  <c r="L547" i="12" s="1"/>
  <c r="K548" i="12"/>
  <c r="L548" i="12" s="1"/>
  <c r="K549" i="12"/>
  <c r="L549" i="12" s="1"/>
  <c r="K550" i="12"/>
  <c r="L550" i="12" s="1"/>
  <c r="K551" i="12"/>
  <c r="L551" i="12" s="1"/>
  <c r="K552" i="12"/>
  <c r="L552" i="12" s="1"/>
  <c r="K553" i="12"/>
  <c r="L553" i="12" s="1"/>
  <c r="K554" i="12"/>
  <c r="L554" i="12" s="1"/>
  <c r="K555" i="12"/>
  <c r="L555" i="12" s="1"/>
  <c r="K556" i="12"/>
  <c r="L556" i="12" s="1"/>
  <c r="K557" i="12"/>
  <c r="L557" i="12" s="1"/>
  <c r="K558" i="12"/>
  <c r="L558" i="12" s="1"/>
  <c r="K559" i="12"/>
  <c r="L559" i="12" s="1"/>
  <c r="K560" i="12"/>
  <c r="L560" i="12" s="1"/>
  <c r="K561" i="12"/>
  <c r="L561" i="12" s="1"/>
  <c r="K562" i="12"/>
  <c r="L562" i="12" s="1"/>
  <c r="K563" i="12"/>
  <c r="L563" i="12" s="1"/>
  <c r="K564" i="12"/>
  <c r="L564" i="12" s="1"/>
  <c r="K565" i="12"/>
  <c r="L565" i="12" s="1"/>
  <c r="K566" i="12"/>
  <c r="L566" i="12" s="1"/>
  <c r="K567" i="12"/>
  <c r="L567" i="12" s="1"/>
  <c r="K568" i="12"/>
  <c r="L568" i="12" s="1"/>
  <c r="K569" i="12"/>
  <c r="L569" i="12" s="1"/>
  <c r="K570" i="12"/>
  <c r="L570" i="12" s="1"/>
  <c r="K571" i="12"/>
  <c r="L571" i="12" s="1"/>
  <c r="K572" i="12"/>
  <c r="L572" i="12" s="1"/>
  <c r="K573" i="12"/>
  <c r="L573" i="12" s="1"/>
  <c r="K574" i="12"/>
  <c r="L574" i="12" s="1"/>
  <c r="K575" i="12"/>
  <c r="L575" i="12" s="1"/>
  <c r="K576" i="12"/>
  <c r="L576" i="12" s="1"/>
  <c r="K577" i="12"/>
  <c r="L577" i="12" s="1"/>
  <c r="K578" i="12"/>
  <c r="L578" i="12" s="1"/>
  <c r="K579" i="12"/>
  <c r="L579" i="12" s="1"/>
  <c r="K580" i="12"/>
  <c r="L580" i="12" s="1"/>
  <c r="K581" i="12"/>
  <c r="L581" i="12" s="1"/>
  <c r="K582" i="12"/>
  <c r="L582" i="12" s="1"/>
  <c r="K583" i="12"/>
  <c r="L583" i="12" s="1"/>
  <c r="K584" i="12"/>
  <c r="L584" i="12" s="1"/>
  <c r="K585" i="12"/>
  <c r="L585" i="12" s="1"/>
  <c r="K586" i="12"/>
  <c r="L586" i="12" s="1"/>
  <c r="K587" i="12"/>
  <c r="L587" i="12" s="1"/>
  <c r="K588" i="12"/>
  <c r="L588" i="12" s="1"/>
  <c r="K589" i="12"/>
  <c r="L589" i="12" s="1"/>
  <c r="K590" i="12"/>
  <c r="L590" i="12" s="1"/>
  <c r="K591" i="12"/>
  <c r="L591" i="12" s="1"/>
  <c r="K592" i="12"/>
  <c r="L592" i="12" s="1"/>
  <c r="K593" i="12"/>
  <c r="L593" i="12" s="1"/>
  <c r="K594" i="12"/>
  <c r="L594" i="12" s="1"/>
  <c r="K595" i="12"/>
  <c r="L595" i="12" s="1"/>
  <c r="K596" i="12"/>
  <c r="L596" i="12" s="1"/>
  <c r="K597" i="12"/>
  <c r="L597" i="12" s="1"/>
  <c r="K598" i="12"/>
  <c r="L598" i="12" s="1"/>
  <c r="K599" i="12"/>
  <c r="L599" i="12" s="1"/>
  <c r="K600" i="12"/>
  <c r="L600" i="12" s="1"/>
  <c r="K601" i="12"/>
  <c r="L601" i="12" s="1"/>
  <c r="K602" i="12"/>
  <c r="L602" i="12" s="1"/>
  <c r="K603" i="12"/>
  <c r="L603" i="12" s="1"/>
  <c r="K604" i="12"/>
  <c r="L604" i="12" s="1"/>
  <c r="K605" i="12"/>
  <c r="L605" i="12" s="1"/>
  <c r="K606" i="12"/>
  <c r="L606" i="12" s="1"/>
  <c r="K607" i="12"/>
  <c r="L607" i="12" s="1"/>
  <c r="K608" i="12"/>
  <c r="L608" i="12" s="1"/>
  <c r="K609" i="12"/>
  <c r="L609" i="12" s="1"/>
  <c r="K610" i="12"/>
  <c r="L610" i="12" s="1"/>
  <c r="K611" i="12"/>
  <c r="L611" i="12" s="1"/>
  <c r="K612" i="12"/>
  <c r="L612" i="12" s="1"/>
  <c r="K613" i="12"/>
  <c r="L613" i="12" s="1"/>
  <c r="K614" i="12"/>
  <c r="L614" i="12" s="1"/>
  <c r="K615" i="12"/>
  <c r="L615" i="12" s="1"/>
  <c r="K616" i="12"/>
  <c r="L616" i="12" s="1"/>
  <c r="K617" i="12"/>
  <c r="L617" i="12" s="1"/>
  <c r="K618" i="12"/>
  <c r="L618" i="12" s="1"/>
  <c r="K619" i="12"/>
  <c r="L619" i="12" s="1"/>
  <c r="K620" i="12"/>
  <c r="L620" i="12" s="1"/>
  <c r="K621" i="12"/>
  <c r="L621" i="12" s="1"/>
  <c r="K622" i="12"/>
  <c r="L622" i="12" s="1"/>
  <c r="K623" i="12"/>
  <c r="L623" i="12" s="1"/>
  <c r="K624" i="12"/>
  <c r="L624" i="12" s="1"/>
  <c r="K625" i="12"/>
  <c r="L625" i="12" s="1"/>
  <c r="K626" i="12"/>
  <c r="L626" i="12" s="1"/>
  <c r="K627" i="12"/>
  <c r="L627" i="12" s="1"/>
  <c r="K628" i="12"/>
  <c r="L628" i="12" s="1"/>
  <c r="K629" i="12"/>
  <c r="L629" i="12" s="1"/>
  <c r="K630" i="12"/>
  <c r="L630" i="12" s="1"/>
  <c r="K631" i="12"/>
  <c r="L631" i="12" s="1"/>
  <c r="K632" i="12"/>
  <c r="L632" i="12" s="1"/>
  <c r="K633" i="12"/>
  <c r="L633" i="12" s="1"/>
  <c r="K634" i="12"/>
  <c r="L634" i="12" s="1"/>
  <c r="K635" i="12"/>
  <c r="L635" i="12" s="1"/>
  <c r="K636" i="12"/>
  <c r="L636" i="12" s="1"/>
  <c r="K637" i="12"/>
  <c r="L637" i="12" s="1"/>
  <c r="K638" i="12"/>
  <c r="L638" i="12" s="1"/>
  <c r="K639" i="12"/>
  <c r="L639" i="12" s="1"/>
  <c r="K640" i="12"/>
  <c r="L640" i="12" s="1"/>
  <c r="K641" i="12"/>
  <c r="L641" i="12" s="1"/>
  <c r="K642" i="12"/>
  <c r="L642" i="12" s="1"/>
  <c r="K643" i="12"/>
  <c r="L643" i="12" s="1"/>
  <c r="K644" i="12"/>
  <c r="L644" i="12" s="1"/>
  <c r="K645" i="12"/>
  <c r="L645" i="12" s="1"/>
  <c r="K646" i="12"/>
  <c r="L646" i="12" s="1"/>
  <c r="K647" i="12"/>
  <c r="L647" i="12" s="1"/>
  <c r="K648" i="12"/>
  <c r="L648" i="12" s="1"/>
  <c r="K649" i="12"/>
  <c r="L649" i="12" s="1"/>
  <c r="K650" i="12"/>
  <c r="L650" i="12" s="1"/>
  <c r="K651" i="12"/>
  <c r="L651" i="12" s="1"/>
  <c r="K652" i="12"/>
  <c r="L652" i="12" s="1"/>
  <c r="K653" i="12"/>
  <c r="L653" i="12" s="1"/>
  <c r="K654" i="12"/>
  <c r="L654" i="12" s="1"/>
  <c r="K655" i="12"/>
  <c r="L655" i="12" s="1"/>
  <c r="K656" i="12"/>
  <c r="L656" i="12" s="1"/>
  <c r="K657" i="12"/>
  <c r="L657" i="12" s="1"/>
  <c r="K658" i="12"/>
  <c r="L658" i="12" s="1"/>
  <c r="K659" i="12"/>
  <c r="L659" i="12" s="1"/>
  <c r="K660" i="12"/>
  <c r="L660" i="12" s="1"/>
  <c r="K661" i="12"/>
  <c r="L661" i="12" s="1"/>
  <c r="K662" i="12"/>
  <c r="L662" i="12" s="1"/>
  <c r="K663" i="12"/>
  <c r="L663" i="12" s="1"/>
  <c r="K664" i="12"/>
  <c r="L664" i="12" s="1"/>
  <c r="K665" i="12"/>
  <c r="L665" i="12" s="1"/>
  <c r="K666" i="12"/>
  <c r="L666" i="12" s="1"/>
  <c r="K667" i="12"/>
  <c r="L667" i="12" s="1"/>
  <c r="K668" i="12"/>
  <c r="L668" i="12" s="1"/>
  <c r="K669" i="12"/>
  <c r="L669" i="12" s="1"/>
  <c r="K670" i="12"/>
  <c r="L670" i="12" s="1"/>
  <c r="K671" i="12"/>
  <c r="L671" i="12" s="1"/>
  <c r="K672" i="12"/>
  <c r="L672" i="12" s="1"/>
  <c r="K673" i="12"/>
  <c r="L673" i="12" s="1"/>
  <c r="K674" i="12"/>
  <c r="L674" i="12" s="1"/>
  <c r="K675" i="12"/>
  <c r="L675" i="12" s="1"/>
  <c r="K676" i="12"/>
  <c r="L676" i="12" s="1"/>
  <c r="K677" i="12"/>
  <c r="L677" i="12" s="1"/>
  <c r="K678" i="12"/>
  <c r="L678" i="12" s="1"/>
  <c r="K679" i="12"/>
  <c r="L679" i="12" s="1"/>
  <c r="K680" i="12"/>
  <c r="L680" i="12" s="1"/>
  <c r="K681" i="12"/>
  <c r="L681" i="12" s="1"/>
  <c r="K682" i="12"/>
  <c r="L682" i="12" s="1"/>
  <c r="K683" i="12"/>
  <c r="L683" i="12" s="1"/>
  <c r="K684" i="12"/>
  <c r="L684" i="12" s="1"/>
  <c r="K685" i="12"/>
  <c r="L685" i="12" s="1"/>
  <c r="K686" i="12"/>
  <c r="L686" i="12" s="1"/>
  <c r="K687" i="12"/>
  <c r="L687" i="12" s="1"/>
  <c r="K688" i="12"/>
  <c r="L688" i="12" s="1"/>
  <c r="K689" i="12"/>
  <c r="L689" i="12" s="1"/>
  <c r="K690" i="12"/>
  <c r="L690" i="12" s="1"/>
  <c r="K691" i="12"/>
  <c r="L691" i="12" s="1"/>
  <c r="K692" i="12"/>
  <c r="L692" i="12" s="1"/>
  <c r="K693" i="12"/>
  <c r="L693" i="12" s="1"/>
  <c r="K694" i="12"/>
  <c r="L694" i="12" s="1"/>
  <c r="K695" i="12"/>
  <c r="L695" i="12" s="1"/>
  <c r="K696" i="12"/>
  <c r="L696" i="12" s="1"/>
  <c r="K697" i="12"/>
  <c r="L697" i="12" s="1"/>
  <c r="K698" i="12"/>
  <c r="L698" i="12" s="1"/>
  <c r="K699" i="12"/>
  <c r="L699" i="12" s="1"/>
  <c r="K700" i="12"/>
  <c r="L700" i="12" s="1"/>
  <c r="K701" i="12"/>
  <c r="L701" i="12" s="1"/>
  <c r="K702" i="12"/>
  <c r="L702" i="12" s="1"/>
  <c r="K703" i="12"/>
  <c r="L703" i="12" s="1"/>
  <c r="K704" i="12"/>
  <c r="L704" i="12" s="1"/>
  <c r="K705" i="12"/>
  <c r="L705" i="12" s="1"/>
  <c r="K706" i="12"/>
  <c r="L706" i="12" s="1"/>
  <c r="K707" i="12"/>
  <c r="L707" i="12" s="1"/>
  <c r="K708" i="12"/>
  <c r="L708" i="12" s="1"/>
  <c r="K709" i="12"/>
  <c r="L709" i="12" s="1"/>
  <c r="K710" i="12"/>
  <c r="L710" i="12" s="1"/>
  <c r="K711" i="12"/>
  <c r="L711" i="12" s="1"/>
  <c r="K712" i="12"/>
  <c r="L712" i="12" s="1"/>
  <c r="K713" i="12"/>
  <c r="L713" i="12" s="1"/>
  <c r="K714" i="12"/>
  <c r="L714" i="12" s="1"/>
  <c r="K715" i="12"/>
  <c r="L715" i="12" s="1"/>
  <c r="K716" i="12"/>
  <c r="L716" i="12" s="1"/>
  <c r="K717" i="12"/>
  <c r="L717" i="12" s="1"/>
  <c r="K718" i="12"/>
  <c r="L718" i="12" s="1"/>
  <c r="K719" i="12"/>
  <c r="L719" i="12" s="1"/>
  <c r="K720" i="12"/>
  <c r="L720" i="12" s="1"/>
  <c r="K721" i="12"/>
  <c r="L721" i="12" s="1"/>
  <c r="K722" i="12"/>
  <c r="L722" i="12" s="1"/>
  <c r="K723" i="12"/>
  <c r="L723" i="12" s="1"/>
  <c r="K724" i="12"/>
  <c r="L724" i="12" s="1"/>
  <c r="K725" i="12"/>
  <c r="L725" i="12" s="1"/>
  <c r="K726" i="12"/>
  <c r="L726" i="12" s="1"/>
  <c r="K727" i="12"/>
  <c r="L727" i="12" s="1"/>
  <c r="K728" i="12"/>
  <c r="L728" i="12" s="1"/>
  <c r="K729" i="12"/>
  <c r="L729" i="12" s="1"/>
  <c r="K730" i="12"/>
  <c r="L730" i="12" s="1"/>
  <c r="K731" i="12"/>
  <c r="L731" i="12" s="1"/>
  <c r="K732" i="12"/>
  <c r="L732" i="12" s="1"/>
  <c r="K733" i="12"/>
  <c r="L733" i="12" s="1"/>
  <c r="K734" i="12"/>
  <c r="L734" i="12" s="1"/>
  <c r="K735" i="12"/>
  <c r="L735" i="12" s="1"/>
  <c r="K736" i="12"/>
  <c r="L736" i="12" s="1"/>
  <c r="K737" i="12"/>
  <c r="L737" i="12" s="1"/>
  <c r="K738" i="12"/>
  <c r="L738" i="12" s="1"/>
  <c r="K739" i="12"/>
  <c r="L739" i="12" s="1"/>
  <c r="K740" i="12"/>
  <c r="L740" i="12" s="1"/>
  <c r="K741" i="12"/>
  <c r="L741" i="12" s="1"/>
  <c r="K742" i="12"/>
  <c r="L742" i="12" s="1"/>
  <c r="K743" i="12"/>
  <c r="L743" i="12" s="1"/>
  <c r="K744" i="12"/>
  <c r="L744" i="12" s="1"/>
  <c r="K745" i="12"/>
  <c r="L745" i="12" s="1"/>
  <c r="K746" i="12"/>
  <c r="L746" i="12" s="1"/>
  <c r="K747" i="12"/>
  <c r="L747" i="12" s="1"/>
  <c r="K748" i="12"/>
  <c r="L748" i="12" s="1"/>
  <c r="K749" i="12"/>
  <c r="L749" i="12" s="1"/>
  <c r="K750" i="12"/>
  <c r="L750" i="12" s="1"/>
  <c r="K751" i="12"/>
  <c r="L751" i="12" s="1"/>
  <c r="K752" i="12"/>
  <c r="L752" i="12" s="1"/>
  <c r="K753" i="12"/>
  <c r="L753" i="12" s="1"/>
  <c r="K754" i="12"/>
  <c r="L754" i="12" s="1"/>
  <c r="K755" i="12"/>
  <c r="L755" i="12" s="1"/>
  <c r="K756" i="12"/>
  <c r="L756" i="12" s="1"/>
  <c r="K757" i="12"/>
  <c r="L757" i="12" s="1"/>
  <c r="K758" i="12"/>
  <c r="L758" i="12" s="1"/>
  <c r="K759" i="12"/>
  <c r="L759" i="12" s="1"/>
  <c r="K760" i="12"/>
  <c r="L760" i="12" s="1"/>
  <c r="K761" i="12"/>
  <c r="L761" i="12" s="1"/>
  <c r="K762" i="12"/>
  <c r="L762" i="12" s="1"/>
  <c r="K763" i="12"/>
  <c r="L763" i="12" s="1"/>
  <c r="K764" i="12"/>
  <c r="L764" i="12" s="1"/>
  <c r="K765" i="12"/>
  <c r="L765" i="12" s="1"/>
  <c r="K766" i="12"/>
  <c r="L766" i="12" s="1"/>
  <c r="K767" i="12"/>
  <c r="L767" i="12" s="1"/>
  <c r="K768" i="12"/>
  <c r="L768" i="12" s="1"/>
  <c r="K769" i="12"/>
  <c r="L769" i="12" s="1"/>
  <c r="K770" i="12"/>
  <c r="L770" i="12" s="1"/>
  <c r="K771" i="12"/>
  <c r="L771" i="12" s="1"/>
  <c r="K772" i="12"/>
  <c r="L772" i="12" s="1"/>
  <c r="K773" i="12"/>
  <c r="L773" i="12" s="1"/>
  <c r="K774" i="12"/>
  <c r="L774" i="12" s="1"/>
  <c r="K775" i="12"/>
  <c r="L775" i="12" s="1"/>
  <c r="K776" i="12"/>
  <c r="L776" i="12" s="1"/>
  <c r="K777" i="12"/>
  <c r="L777" i="12" s="1"/>
  <c r="K778" i="12"/>
  <c r="L778" i="12" s="1"/>
  <c r="K779" i="12"/>
  <c r="L779" i="12" s="1"/>
  <c r="K780" i="12"/>
  <c r="L780" i="12" s="1"/>
  <c r="K781" i="12"/>
  <c r="L781" i="12" s="1"/>
  <c r="K782" i="12"/>
  <c r="L782" i="12" s="1"/>
  <c r="K783" i="12"/>
  <c r="L783" i="12" s="1"/>
  <c r="K784" i="12"/>
  <c r="L784" i="12" s="1"/>
  <c r="K785" i="12"/>
  <c r="L785" i="12" s="1"/>
  <c r="K786" i="12"/>
  <c r="L786" i="12" s="1"/>
  <c r="K787" i="12"/>
  <c r="L787" i="12" s="1"/>
  <c r="K788" i="12"/>
  <c r="L788" i="12" s="1"/>
  <c r="K789" i="12"/>
  <c r="L789" i="12" s="1"/>
  <c r="K790" i="12"/>
  <c r="L790" i="12" s="1"/>
  <c r="K791" i="12"/>
  <c r="L791" i="12" s="1"/>
  <c r="K792" i="12"/>
  <c r="L792" i="12" s="1"/>
  <c r="K793" i="12"/>
  <c r="L793" i="12" s="1"/>
  <c r="K794" i="12"/>
  <c r="L794" i="12" s="1"/>
  <c r="K795" i="12"/>
  <c r="L795" i="12" s="1"/>
  <c r="K796" i="12"/>
  <c r="L796" i="12" s="1"/>
  <c r="K797" i="12"/>
  <c r="L797" i="12" s="1"/>
  <c r="K798" i="12"/>
  <c r="L798" i="12" s="1"/>
  <c r="K799" i="12"/>
  <c r="L799" i="12" s="1"/>
  <c r="K800" i="12"/>
  <c r="L800" i="12" s="1"/>
  <c r="K801" i="12"/>
  <c r="L801" i="12" s="1"/>
  <c r="K802" i="12"/>
  <c r="L802" i="12" s="1"/>
  <c r="K803" i="12"/>
  <c r="L803" i="12" s="1"/>
  <c r="K804" i="12"/>
  <c r="L804" i="12" s="1"/>
  <c r="K805" i="12"/>
  <c r="L805" i="12" s="1"/>
  <c r="K806" i="12"/>
  <c r="L806" i="12" s="1"/>
  <c r="K807" i="12"/>
  <c r="L807" i="12" s="1"/>
  <c r="K808" i="12"/>
  <c r="L808" i="12" s="1"/>
  <c r="K809" i="12"/>
  <c r="L809" i="12" s="1"/>
  <c r="K810" i="12"/>
  <c r="L810" i="12" s="1"/>
  <c r="K811" i="12"/>
  <c r="L811" i="12" s="1"/>
  <c r="K812" i="12"/>
  <c r="L812" i="12" s="1"/>
  <c r="K813" i="12"/>
  <c r="L813" i="12" s="1"/>
  <c r="K814" i="12"/>
  <c r="L814" i="12" s="1"/>
  <c r="K815" i="12"/>
  <c r="L815" i="12" s="1"/>
  <c r="K816" i="12"/>
  <c r="L816" i="12" s="1"/>
  <c r="K817" i="12"/>
  <c r="L817" i="12" s="1"/>
  <c r="K818" i="12"/>
  <c r="L818" i="12" s="1"/>
  <c r="K819" i="12"/>
  <c r="L819" i="12" s="1"/>
  <c r="K820" i="12"/>
  <c r="L820" i="12" s="1"/>
  <c r="K821" i="12"/>
  <c r="L821" i="12" s="1"/>
  <c r="K822" i="12"/>
  <c r="L822" i="12" s="1"/>
  <c r="K823" i="12"/>
  <c r="L823" i="12" s="1"/>
  <c r="K824" i="12"/>
  <c r="L824" i="12" s="1"/>
  <c r="K825" i="12"/>
  <c r="L825" i="12" s="1"/>
  <c r="K826" i="12"/>
  <c r="L826" i="12" s="1"/>
  <c r="K827" i="12"/>
  <c r="L827" i="12" s="1"/>
  <c r="K828" i="12"/>
  <c r="L828" i="12" s="1"/>
  <c r="K829" i="12"/>
  <c r="L829" i="12" s="1"/>
  <c r="K830" i="12"/>
  <c r="L830" i="12" s="1"/>
  <c r="K831" i="12"/>
  <c r="L831" i="12" s="1"/>
  <c r="K832" i="12"/>
  <c r="L832" i="12" s="1"/>
  <c r="K833" i="12"/>
  <c r="L833" i="12" s="1"/>
  <c r="K834" i="12"/>
  <c r="L834" i="12" s="1"/>
  <c r="K835" i="12"/>
  <c r="L835" i="12" s="1"/>
  <c r="K836" i="12"/>
  <c r="L836" i="12" s="1"/>
  <c r="K837" i="12"/>
  <c r="L837" i="12" s="1"/>
  <c r="K838" i="12"/>
  <c r="L838" i="12" s="1"/>
  <c r="K839" i="12"/>
  <c r="L839" i="12" s="1"/>
  <c r="K840" i="12"/>
  <c r="L840" i="12" s="1"/>
  <c r="K841" i="12"/>
  <c r="L841" i="12" s="1"/>
  <c r="K842" i="12"/>
  <c r="L842" i="12" s="1"/>
  <c r="K843" i="12"/>
  <c r="L843" i="12" s="1"/>
  <c r="K844" i="12"/>
  <c r="L844" i="12" s="1"/>
  <c r="K845" i="12"/>
  <c r="L845" i="12" s="1"/>
  <c r="K846" i="12"/>
  <c r="L846" i="12" s="1"/>
  <c r="K847" i="12"/>
  <c r="L847" i="12" s="1"/>
  <c r="K848" i="12"/>
  <c r="L848" i="12" s="1"/>
  <c r="K849" i="12"/>
  <c r="L849" i="12" s="1"/>
  <c r="K850" i="12"/>
  <c r="L850" i="12" s="1"/>
  <c r="K851" i="12"/>
  <c r="L851" i="12" s="1"/>
  <c r="K852" i="12"/>
  <c r="L852" i="12" s="1"/>
  <c r="K853" i="12"/>
  <c r="L853" i="12" s="1"/>
  <c r="K854" i="12"/>
  <c r="L854" i="12" s="1"/>
  <c r="K855" i="12"/>
  <c r="L855" i="12" s="1"/>
  <c r="K856" i="12"/>
  <c r="L856" i="12" s="1"/>
  <c r="K857" i="12"/>
  <c r="L857" i="12" s="1"/>
  <c r="K858" i="12"/>
  <c r="L858" i="12" s="1"/>
  <c r="K859" i="12"/>
  <c r="L859" i="12" s="1"/>
  <c r="K860" i="12"/>
  <c r="L860" i="12" s="1"/>
  <c r="K861" i="12"/>
  <c r="L861" i="12" s="1"/>
  <c r="K862" i="12"/>
  <c r="L862" i="12" s="1"/>
  <c r="K863" i="12"/>
  <c r="L863" i="12" s="1"/>
  <c r="K864" i="12"/>
  <c r="L864" i="12" s="1"/>
  <c r="K865" i="12"/>
  <c r="L865" i="12" s="1"/>
  <c r="K866" i="12"/>
  <c r="L866" i="12" s="1"/>
  <c r="K867" i="12"/>
  <c r="L867" i="12" s="1"/>
  <c r="K868" i="12"/>
  <c r="L868" i="12" s="1"/>
  <c r="K869" i="12"/>
  <c r="L869" i="12" s="1"/>
  <c r="K870" i="12"/>
  <c r="L870" i="12" s="1"/>
  <c r="K871" i="12"/>
  <c r="L871" i="12" s="1"/>
  <c r="K872" i="12"/>
  <c r="L872" i="12" s="1"/>
  <c r="K873" i="12"/>
  <c r="L873" i="12" s="1"/>
  <c r="K874" i="12"/>
  <c r="L874" i="12" s="1"/>
  <c r="K875" i="12"/>
  <c r="L875" i="12" s="1"/>
  <c r="K876" i="12"/>
  <c r="L876" i="12" s="1"/>
  <c r="K877" i="12"/>
  <c r="L877" i="12" s="1"/>
  <c r="K878" i="12"/>
  <c r="L878" i="12" s="1"/>
  <c r="K879" i="12"/>
  <c r="L879" i="12" s="1"/>
  <c r="K880" i="12"/>
  <c r="L880" i="12" s="1"/>
  <c r="K881" i="12"/>
  <c r="L881" i="12" s="1"/>
  <c r="K882" i="12"/>
  <c r="L882" i="12" s="1"/>
  <c r="K883" i="12"/>
  <c r="L883" i="12" s="1"/>
  <c r="K884" i="12"/>
  <c r="L884" i="12" s="1"/>
  <c r="K885" i="12"/>
  <c r="L885" i="12" s="1"/>
  <c r="K886" i="12"/>
  <c r="L886" i="12" s="1"/>
  <c r="K887" i="12"/>
  <c r="L887" i="12" s="1"/>
  <c r="K888" i="12"/>
  <c r="L888" i="12" s="1"/>
  <c r="K889" i="12"/>
  <c r="L889" i="12" s="1"/>
  <c r="K890" i="12"/>
  <c r="L890" i="12" s="1"/>
  <c r="K891" i="12"/>
  <c r="L891" i="12" s="1"/>
  <c r="K892" i="12"/>
  <c r="L892" i="12" s="1"/>
  <c r="K893" i="12"/>
  <c r="L893" i="12" s="1"/>
  <c r="K894" i="12"/>
  <c r="L894" i="12" s="1"/>
  <c r="K895" i="12"/>
  <c r="L895" i="12" s="1"/>
  <c r="K896" i="12"/>
  <c r="L896" i="12" s="1"/>
  <c r="K897" i="12"/>
  <c r="L897" i="12" s="1"/>
  <c r="K898" i="12"/>
  <c r="L898" i="12" s="1"/>
  <c r="K899" i="12"/>
  <c r="L899" i="12" s="1"/>
  <c r="K900" i="12"/>
  <c r="L900" i="12" s="1"/>
  <c r="K901" i="12"/>
  <c r="L901" i="12" s="1"/>
  <c r="K902" i="12"/>
  <c r="L902" i="12" s="1"/>
  <c r="K903" i="12"/>
  <c r="L903" i="12" s="1"/>
  <c r="K904" i="12"/>
  <c r="L904" i="12" s="1"/>
  <c r="K905" i="12"/>
  <c r="L905" i="12" s="1"/>
  <c r="K906" i="12"/>
  <c r="L906" i="12" s="1"/>
  <c r="K907" i="12"/>
  <c r="L907" i="12" s="1"/>
  <c r="K908" i="12"/>
  <c r="L908" i="12" s="1"/>
  <c r="K909" i="12"/>
  <c r="L909" i="12" s="1"/>
  <c r="K910" i="12"/>
  <c r="L910" i="12" s="1"/>
  <c r="K911" i="12"/>
  <c r="L911" i="12" s="1"/>
  <c r="K912" i="12"/>
  <c r="L912" i="12" s="1"/>
  <c r="K913" i="12"/>
  <c r="L913" i="12" s="1"/>
  <c r="K914" i="12"/>
  <c r="L914" i="12" s="1"/>
  <c r="K915" i="12"/>
  <c r="L915" i="12" s="1"/>
  <c r="K916" i="12"/>
  <c r="L916" i="12" s="1"/>
  <c r="K917" i="12"/>
  <c r="L917" i="12" s="1"/>
  <c r="K918" i="12"/>
  <c r="L918" i="12" s="1"/>
  <c r="K919" i="12"/>
  <c r="L919" i="12" s="1"/>
  <c r="K920" i="12"/>
  <c r="L920" i="12" s="1"/>
  <c r="K921" i="12"/>
  <c r="L921" i="12" s="1"/>
  <c r="K922" i="12"/>
  <c r="L922" i="12" s="1"/>
  <c r="K923" i="12"/>
  <c r="L923" i="12" s="1"/>
  <c r="K924" i="12"/>
  <c r="L924" i="12" s="1"/>
  <c r="K925" i="12"/>
  <c r="L925" i="12" s="1"/>
  <c r="K926" i="12"/>
  <c r="L926" i="12" s="1"/>
  <c r="K927" i="12"/>
  <c r="L927" i="12" s="1"/>
  <c r="K928" i="12"/>
  <c r="L928" i="12" s="1"/>
  <c r="K929" i="12"/>
  <c r="L929" i="12" s="1"/>
  <c r="K930" i="12"/>
  <c r="L930" i="12" s="1"/>
  <c r="K931" i="12"/>
  <c r="L931" i="12" s="1"/>
  <c r="K932" i="12"/>
  <c r="L932" i="12" s="1"/>
  <c r="K933" i="12"/>
  <c r="L933" i="12" s="1"/>
  <c r="K934" i="12"/>
  <c r="L934" i="12" s="1"/>
  <c r="K935" i="12"/>
  <c r="L935" i="12" s="1"/>
  <c r="K936" i="12"/>
  <c r="L936" i="12" s="1"/>
  <c r="K937" i="12"/>
  <c r="L937" i="12" s="1"/>
  <c r="K938" i="12"/>
  <c r="L938" i="12" s="1"/>
  <c r="K939" i="12"/>
  <c r="L939" i="12" s="1"/>
  <c r="K940" i="12"/>
  <c r="L940" i="12" s="1"/>
  <c r="K941" i="12"/>
  <c r="L941" i="12" s="1"/>
  <c r="K942" i="12"/>
  <c r="L942" i="12" s="1"/>
  <c r="K943" i="12"/>
  <c r="L943" i="12" s="1"/>
  <c r="K944" i="12"/>
  <c r="L944" i="12" s="1"/>
  <c r="K945" i="12"/>
  <c r="L945" i="12" s="1"/>
  <c r="K946" i="12"/>
  <c r="L946" i="12" s="1"/>
  <c r="K947" i="12"/>
  <c r="L947" i="12" s="1"/>
  <c r="K948" i="12"/>
  <c r="L948" i="12" s="1"/>
  <c r="K949" i="12"/>
  <c r="L949" i="12" s="1"/>
  <c r="K950" i="12"/>
  <c r="L950" i="12" s="1"/>
  <c r="K951" i="12"/>
  <c r="L951" i="12" s="1"/>
  <c r="K952" i="12"/>
  <c r="L952" i="12" s="1"/>
  <c r="K953" i="12"/>
  <c r="L953" i="12" s="1"/>
  <c r="K954" i="12"/>
  <c r="L954" i="12" s="1"/>
  <c r="K955" i="12"/>
  <c r="L955" i="12" s="1"/>
  <c r="K956" i="12"/>
  <c r="L956" i="12" s="1"/>
  <c r="K957" i="12"/>
  <c r="L957" i="12" s="1"/>
  <c r="K958" i="12"/>
  <c r="L958" i="12" s="1"/>
  <c r="K959" i="12"/>
  <c r="L959" i="12" s="1"/>
  <c r="K960" i="12"/>
  <c r="L960" i="12" s="1"/>
  <c r="K961" i="12"/>
  <c r="L961" i="12" s="1"/>
  <c r="K962" i="12"/>
  <c r="L962" i="12" s="1"/>
  <c r="K963" i="12"/>
  <c r="L963" i="12" s="1"/>
  <c r="K964" i="12"/>
  <c r="L964" i="12" s="1"/>
  <c r="K965" i="12"/>
  <c r="L965" i="12" s="1"/>
  <c r="K966" i="12"/>
  <c r="L966" i="12" s="1"/>
  <c r="K967" i="12"/>
  <c r="L967" i="12" s="1"/>
  <c r="K968" i="12"/>
  <c r="L968" i="12" s="1"/>
  <c r="K969" i="12"/>
  <c r="L969" i="12" s="1"/>
  <c r="K970" i="12"/>
  <c r="L970" i="12" s="1"/>
  <c r="K971" i="12"/>
  <c r="L971" i="12" s="1"/>
  <c r="K972" i="12"/>
  <c r="L972" i="12" s="1"/>
  <c r="K973" i="12"/>
  <c r="L973" i="12" s="1"/>
  <c r="K974" i="12"/>
  <c r="L974" i="12" s="1"/>
  <c r="K975" i="12"/>
  <c r="L975" i="12" s="1"/>
  <c r="K976" i="12"/>
  <c r="L976" i="12" s="1"/>
  <c r="K977" i="12"/>
  <c r="L977" i="12" s="1"/>
  <c r="K978" i="12"/>
  <c r="L978" i="12" s="1"/>
  <c r="K979" i="12"/>
  <c r="L979" i="12" s="1"/>
  <c r="K980" i="12"/>
  <c r="L980" i="12" s="1"/>
  <c r="K981" i="12"/>
  <c r="L981" i="12" s="1"/>
  <c r="K982" i="12"/>
  <c r="L982" i="12" s="1"/>
  <c r="K983" i="12"/>
  <c r="L983" i="12" s="1"/>
  <c r="K984" i="12"/>
  <c r="L984" i="12" s="1"/>
  <c r="K985" i="12"/>
  <c r="L985" i="12" s="1"/>
  <c r="K986" i="12"/>
  <c r="L986" i="12" s="1"/>
  <c r="K987" i="12"/>
  <c r="L987" i="12" s="1"/>
  <c r="K988" i="12"/>
  <c r="L988" i="12" s="1"/>
  <c r="K989" i="12"/>
  <c r="L989" i="12" s="1"/>
  <c r="K990" i="12"/>
  <c r="L990" i="12" s="1"/>
  <c r="K991" i="12"/>
  <c r="L991" i="12" s="1"/>
  <c r="K992" i="12"/>
  <c r="L992" i="12" s="1"/>
  <c r="K993" i="12"/>
  <c r="L993" i="12" s="1"/>
  <c r="K994" i="12"/>
  <c r="L994" i="12" s="1"/>
  <c r="K995" i="12"/>
  <c r="L995" i="12" s="1"/>
  <c r="K998" i="12"/>
  <c r="L998" i="12" s="1"/>
  <c r="K999" i="12"/>
  <c r="L999" i="12" s="1"/>
  <c r="K1000" i="12"/>
  <c r="L1000" i="12" s="1"/>
  <c r="K1001" i="12"/>
  <c r="L1001" i="12" s="1"/>
  <c r="K1002" i="12"/>
  <c r="L1002" i="12" s="1"/>
  <c r="K1003" i="12"/>
  <c r="L1003" i="12" s="1"/>
  <c r="K1004" i="12"/>
  <c r="L1004" i="12" s="1"/>
  <c r="K1005" i="12"/>
  <c r="L1005" i="12" s="1"/>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E1002" i="12"/>
  <c r="E1003" i="12"/>
  <c r="E1004" i="12"/>
  <c r="E1005" i="12"/>
  <c r="C138" i="12"/>
  <c r="D138" i="12" s="1"/>
  <c r="C139" i="12"/>
  <c r="D139" i="12" s="1"/>
  <c r="C140" i="12"/>
  <c r="D140" i="12" s="1"/>
  <c r="C141" i="12"/>
  <c r="D141" i="12" s="1"/>
  <c r="C142" i="12"/>
  <c r="D142" i="12" s="1"/>
  <c r="C143" i="12"/>
  <c r="D143" i="12" s="1"/>
  <c r="C144" i="12"/>
  <c r="D144" i="12" s="1"/>
  <c r="C145" i="12"/>
  <c r="D145" i="12" s="1"/>
  <c r="C146" i="12"/>
  <c r="D146" i="12" s="1"/>
  <c r="C147" i="12"/>
  <c r="D147" i="12" s="1"/>
  <c r="C148" i="12"/>
  <c r="D148" i="12" s="1"/>
  <c r="C149" i="12"/>
  <c r="D149" i="12" s="1"/>
  <c r="C150" i="12"/>
  <c r="D150" i="12" s="1"/>
  <c r="C151" i="12"/>
  <c r="D151" i="12" s="1"/>
  <c r="C152" i="12"/>
  <c r="D152" i="12" s="1"/>
  <c r="C153" i="12"/>
  <c r="D153" i="12" s="1"/>
  <c r="C154" i="12"/>
  <c r="D154" i="12" s="1"/>
  <c r="C155" i="12"/>
  <c r="D155" i="12" s="1"/>
  <c r="C156" i="12"/>
  <c r="D156" i="12" s="1"/>
  <c r="C157" i="12"/>
  <c r="D157" i="12" s="1"/>
  <c r="C158" i="12"/>
  <c r="D158" i="12" s="1"/>
  <c r="C159" i="12"/>
  <c r="D159" i="12" s="1"/>
  <c r="C160" i="12"/>
  <c r="D160" i="12" s="1"/>
  <c r="C161" i="12"/>
  <c r="D161" i="12" s="1"/>
  <c r="C162" i="12"/>
  <c r="D162" i="12" s="1"/>
  <c r="C163" i="12"/>
  <c r="D163" i="12" s="1"/>
  <c r="C164" i="12"/>
  <c r="D164" i="12" s="1"/>
  <c r="C165" i="12"/>
  <c r="D165" i="12" s="1"/>
  <c r="C166" i="12"/>
  <c r="D166" i="12" s="1"/>
  <c r="C167" i="12"/>
  <c r="D167" i="12" s="1"/>
  <c r="C168" i="12"/>
  <c r="D168" i="12" s="1"/>
  <c r="C169" i="12"/>
  <c r="D169" i="12" s="1"/>
  <c r="C170" i="12"/>
  <c r="D170" i="12" s="1"/>
  <c r="C171" i="12"/>
  <c r="D171" i="12" s="1"/>
  <c r="C172" i="12"/>
  <c r="D172" i="12" s="1"/>
  <c r="C173" i="12"/>
  <c r="D173" i="12" s="1"/>
  <c r="C174" i="12"/>
  <c r="D174" i="12" s="1"/>
  <c r="C175" i="12"/>
  <c r="D175" i="12" s="1"/>
  <c r="C176" i="12"/>
  <c r="D176" i="12" s="1"/>
  <c r="C177" i="12"/>
  <c r="D177" i="12" s="1"/>
  <c r="C178" i="12"/>
  <c r="D178" i="12" s="1"/>
  <c r="C179" i="12"/>
  <c r="D179" i="12" s="1"/>
  <c r="C180" i="12"/>
  <c r="D180" i="12" s="1"/>
  <c r="C181" i="12"/>
  <c r="D181" i="12" s="1"/>
  <c r="C182" i="12"/>
  <c r="D182" i="12" s="1"/>
  <c r="C183" i="12"/>
  <c r="D183" i="12" s="1"/>
  <c r="C184" i="12"/>
  <c r="D184" i="12" s="1"/>
  <c r="C185" i="12"/>
  <c r="D185" i="12" s="1"/>
  <c r="C186" i="12"/>
  <c r="D186" i="12" s="1"/>
  <c r="C187" i="12"/>
  <c r="D187" i="12" s="1"/>
  <c r="C188" i="12"/>
  <c r="D188" i="12" s="1"/>
  <c r="C189" i="12"/>
  <c r="D189" i="12" s="1"/>
  <c r="C190" i="12"/>
  <c r="D190" i="12" s="1"/>
  <c r="C191" i="12"/>
  <c r="D191" i="12" s="1"/>
  <c r="C192" i="12"/>
  <c r="D192" i="12" s="1"/>
  <c r="C193" i="12"/>
  <c r="D193" i="12" s="1"/>
  <c r="C194" i="12"/>
  <c r="D194" i="12" s="1"/>
  <c r="C195" i="12"/>
  <c r="D195" i="12" s="1"/>
  <c r="C196" i="12"/>
  <c r="D196" i="12" s="1"/>
  <c r="C197" i="12"/>
  <c r="D197" i="12" s="1"/>
  <c r="C198" i="12"/>
  <c r="D198" i="12" s="1"/>
  <c r="C199" i="12"/>
  <c r="D199" i="12" s="1"/>
  <c r="C200" i="12"/>
  <c r="D200" i="12" s="1"/>
  <c r="C201" i="12"/>
  <c r="D201" i="12" s="1"/>
  <c r="C202" i="12"/>
  <c r="D202" i="12" s="1"/>
  <c r="C203" i="12"/>
  <c r="D203" i="12" s="1"/>
  <c r="C204" i="12"/>
  <c r="D204" i="12" s="1"/>
  <c r="C205" i="12"/>
  <c r="D205" i="12" s="1"/>
  <c r="C206" i="12"/>
  <c r="D206" i="12" s="1"/>
  <c r="C207" i="12"/>
  <c r="D207" i="12" s="1"/>
  <c r="C208" i="12"/>
  <c r="D208" i="12" s="1"/>
  <c r="C209" i="12"/>
  <c r="D209" i="12" s="1"/>
  <c r="C210" i="12"/>
  <c r="D210" i="12" s="1"/>
  <c r="C211" i="12"/>
  <c r="D211" i="12" s="1"/>
  <c r="C212" i="12"/>
  <c r="D212" i="12" s="1"/>
  <c r="C213" i="12"/>
  <c r="D213" i="12" s="1"/>
  <c r="C214" i="12"/>
  <c r="D214" i="12" s="1"/>
  <c r="C215" i="12"/>
  <c r="D215" i="12" s="1"/>
  <c r="C216" i="12"/>
  <c r="D216" i="12" s="1"/>
  <c r="C217" i="12"/>
  <c r="D217" i="12" s="1"/>
  <c r="C218" i="12"/>
  <c r="D218" i="12" s="1"/>
  <c r="C219" i="12"/>
  <c r="D219" i="12" s="1"/>
  <c r="C220" i="12"/>
  <c r="D220" i="12" s="1"/>
  <c r="C221" i="12"/>
  <c r="D221" i="12" s="1"/>
  <c r="C222" i="12"/>
  <c r="D222" i="12" s="1"/>
  <c r="C223" i="12"/>
  <c r="D223" i="12" s="1"/>
  <c r="C224" i="12"/>
  <c r="D224" i="12" s="1"/>
  <c r="C225" i="12"/>
  <c r="D225" i="12" s="1"/>
  <c r="C226" i="12"/>
  <c r="D226" i="12" s="1"/>
  <c r="C227" i="12"/>
  <c r="D227" i="12" s="1"/>
  <c r="C228" i="12"/>
  <c r="D228" i="12" s="1"/>
  <c r="C229" i="12"/>
  <c r="D229" i="12" s="1"/>
  <c r="C230" i="12"/>
  <c r="D230" i="12" s="1"/>
  <c r="C231" i="12"/>
  <c r="D231" i="12" s="1"/>
  <c r="C232" i="12"/>
  <c r="D232" i="12" s="1"/>
  <c r="C233" i="12"/>
  <c r="D233" i="12" s="1"/>
  <c r="C234" i="12"/>
  <c r="D234" i="12" s="1"/>
  <c r="C235" i="12"/>
  <c r="D235" i="12" s="1"/>
  <c r="C236" i="12"/>
  <c r="D236" i="12" s="1"/>
  <c r="C237" i="12"/>
  <c r="D237" i="12" s="1"/>
  <c r="C238" i="12"/>
  <c r="D238" i="12" s="1"/>
  <c r="C239" i="12"/>
  <c r="D239" i="12" s="1"/>
  <c r="C240" i="12"/>
  <c r="D240" i="12" s="1"/>
  <c r="C241" i="12"/>
  <c r="D241" i="12" s="1"/>
  <c r="C242" i="12"/>
  <c r="D242" i="12" s="1"/>
  <c r="C243" i="12"/>
  <c r="D243" i="12" s="1"/>
  <c r="C244" i="12"/>
  <c r="D244" i="12" s="1"/>
  <c r="C245" i="12"/>
  <c r="D245" i="12" s="1"/>
  <c r="C246" i="12"/>
  <c r="D246" i="12" s="1"/>
  <c r="C247" i="12"/>
  <c r="D247" i="12" s="1"/>
  <c r="C248" i="12"/>
  <c r="D248" i="12" s="1"/>
  <c r="C249" i="12"/>
  <c r="D249" i="12" s="1"/>
  <c r="C250" i="12"/>
  <c r="D250" i="12" s="1"/>
  <c r="C251" i="12"/>
  <c r="D251" i="12" s="1"/>
  <c r="C252" i="12"/>
  <c r="D252" i="12" s="1"/>
  <c r="C253" i="12"/>
  <c r="D253" i="12" s="1"/>
  <c r="C254" i="12"/>
  <c r="D254" i="12" s="1"/>
  <c r="C255" i="12"/>
  <c r="D255" i="12" s="1"/>
  <c r="C256" i="12"/>
  <c r="D256" i="12" s="1"/>
  <c r="C257" i="12"/>
  <c r="D257" i="12" s="1"/>
  <c r="C258" i="12"/>
  <c r="D258" i="12" s="1"/>
  <c r="C259" i="12"/>
  <c r="D259" i="12" s="1"/>
  <c r="C260" i="12"/>
  <c r="D260" i="12" s="1"/>
  <c r="C261" i="12"/>
  <c r="D261" i="12" s="1"/>
  <c r="C262" i="12"/>
  <c r="D262" i="12" s="1"/>
  <c r="C263" i="12"/>
  <c r="D263" i="12" s="1"/>
  <c r="C264" i="12"/>
  <c r="D264" i="12" s="1"/>
  <c r="C265" i="12"/>
  <c r="D265" i="12" s="1"/>
  <c r="C266" i="12"/>
  <c r="D266" i="12" s="1"/>
  <c r="C267" i="12"/>
  <c r="D267" i="12" s="1"/>
  <c r="C268" i="12"/>
  <c r="D268" i="12" s="1"/>
  <c r="C269" i="12"/>
  <c r="D269" i="12" s="1"/>
  <c r="C270" i="12"/>
  <c r="D270" i="12" s="1"/>
  <c r="C271" i="12"/>
  <c r="D271" i="12" s="1"/>
  <c r="C272" i="12"/>
  <c r="D272" i="12" s="1"/>
  <c r="C273" i="12"/>
  <c r="D273" i="12" s="1"/>
  <c r="C274" i="12"/>
  <c r="D274" i="12" s="1"/>
  <c r="C275" i="12"/>
  <c r="D275" i="12" s="1"/>
  <c r="C276" i="12"/>
  <c r="D276" i="12" s="1"/>
  <c r="C277" i="12"/>
  <c r="D277" i="12" s="1"/>
  <c r="C278" i="12"/>
  <c r="D278" i="12" s="1"/>
  <c r="C279" i="12"/>
  <c r="D279" i="12" s="1"/>
  <c r="C280" i="12"/>
  <c r="D280" i="12" s="1"/>
  <c r="C281" i="12"/>
  <c r="D281" i="12" s="1"/>
  <c r="C282" i="12"/>
  <c r="D282" i="12" s="1"/>
  <c r="C283" i="12"/>
  <c r="D283" i="12" s="1"/>
  <c r="C284" i="12"/>
  <c r="D284" i="12" s="1"/>
  <c r="C285" i="12"/>
  <c r="D285" i="12" s="1"/>
  <c r="C286" i="12"/>
  <c r="D286" i="12" s="1"/>
  <c r="C287" i="12"/>
  <c r="D287" i="12" s="1"/>
  <c r="C288" i="12"/>
  <c r="D288" i="12" s="1"/>
  <c r="C289" i="12"/>
  <c r="D289" i="12" s="1"/>
  <c r="C290" i="12"/>
  <c r="D290" i="12" s="1"/>
  <c r="C291" i="12"/>
  <c r="D291" i="12" s="1"/>
  <c r="C292" i="12"/>
  <c r="D292" i="12" s="1"/>
  <c r="C293" i="12"/>
  <c r="D293" i="12" s="1"/>
  <c r="C294" i="12"/>
  <c r="D294" i="12" s="1"/>
  <c r="C295" i="12"/>
  <c r="D295" i="12" s="1"/>
  <c r="C296" i="12"/>
  <c r="D296" i="12" s="1"/>
  <c r="C297" i="12"/>
  <c r="D297" i="12" s="1"/>
  <c r="C298" i="12"/>
  <c r="D298" i="12" s="1"/>
  <c r="C299" i="12"/>
  <c r="D299" i="12" s="1"/>
  <c r="C300" i="12"/>
  <c r="D300" i="12" s="1"/>
  <c r="C301" i="12"/>
  <c r="D301" i="12" s="1"/>
  <c r="C302" i="12"/>
  <c r="D302" i="12" s="1"/>
  <c r="C303" i="12"/>
  <c r="D303" i="12" s="1"/>
  <c r="C304" i="12"/>
  <c r="D304" i="12" s="1"/>
  <c r="C305" i="12"/>
  <c r="D305" i="12" s="1"/>
  <c r="C306" i="12"/>
  <c r="D306" i="12" s="1"/>
  <c r="C307" i="12"/>
  <c r="D307" i="12" s="1"/>
  <c r="C308" i="12"/>
  <c r="D308" i="12" s="1"/>
  <c r="C309" i="12"/>
  <c r="D309" i="12" s="1"/>
  <c r="C310" i="12"/>
  <c r="D310" i="12" s="1"/>
  <c r="C311" i="12"/>
  <c r="D311" i="12" s="1"/>
  <c r="C312" i="12"/>
  <c r="D312" i="12" s="1"/>
  <c r="C313" i="12"/>
  <c r="D313" i="12" s="1"/>
  <c r="C314" i="12"/>
  <c r="D314" i="12" s="1"/>
  <c r="C315" i="12"/>
  <c r="D315" i="12" s="1"/>
  <c r="C316" i="12"/>
  <c r="D316" i="12" s="1"/>
  <c r="C317" i="12"/>
  <c r="D317" i="12" s="1"/>
  <c r="C318" i="12"/>
  <c r="D318" i="12" s="1"/>
  <c r="C319" i="12"/>
  <c r="D319" i="12" s="1"/>
  <c r="C320" i="12"/>
  <c r="D320" i="12" s="1"/>
  <c r="C321" i="12"/>
  <c r="D321" i="12" s="1"/>
  <c r="C322" i="12"/>
  <c r="D322" i="12" s="1"/>
  <c r="C323" i="12"/>
  <c r="D323" i="12" s="1"/>
  <c r="C324" i="12"/>
  <c r="D324" i="12" s="1"/>
  <c r="C325" i="12"/>
  <c r="D325" i="12" s="1"/>
  <c r="C326" i="12"/>
  <c r="D326" i="12" s="1"/>
  <c r="C327" i="12"/>
  <c r="D327" i="12" s="1"/>
  <c r="C328" i="12"/>
  <c r="D328" i="12" s="1"/>
  <c r="C329" i="12"/>
  <c r="D329" i="12" s="1"/>
  <c r="C330" i="12"/>
  <c r="D330" i="12" s="1"/>
  <c r="C331" i="12"/>
  <c r="D331" i="12" s="1"/>
  <c r="C332" i="12"/>
  <c r="D332" i="12" s="1"/>
  <c r="C333" i="12"/>
  <c r="D333" i="12" s="1"/>
  <c r="C334" i="12"/>
  <c r="D334" i="12" s="1"/>
  <c r="C335" i="12"/>
  <c r="D335" i="12" s="1"/>
  <c r="C336" i="12"/>
  <c r="D336" i="12" s="1"/>
  <c r="C337" i="12"/>
  <c r="D337" i="12" s="1"/>
  <c r="C338" i="12"/>
  <c r="D338" i="12" s="1"/>
  <c r="C339" i="12"/>
  <c r="D339" i="12" s="1"/>
  <c r="C340" i="12"/>
  <c r="D340" i="12" s="1"/>
  <c r="C341" i="12"/>
  <c r="D341" i="12" s="1"/>
  <c r="C342" i="12"/>
  <c r="D342" i="12" s="1"/>
  <c r="C343" i="12"/>
  <c r="D343" i="12" s="1"/>
  <c r="C344" i="12"/>
  <c r="D344" i="12" s="1"/>
  <c r="C345" i="12"/>
  <c r="D345" i="12" s="1"/>
  <c r="C346" i="12"/>
  <c r="D346" i="12" s="1"/>
  <c r="C347" i="12"/>
  <c r="D347" i="12" s="1"/>
  <c r="C348" i="12"/>
  <c r="D348" i="12" s="1"/>
  <c r="C349" i="12"/>
  <c r="D349" i="12" s="1"/>
  <c r="C350" i="12"/>
  <c r="D350" i="12" s="1"/>
  <c r="C351" i="12"/>
  <c r="D351" i="12" s="1"/>
  <c r="C352" i="12"/>
  <c r="D352" i="12" s="1"/>
  <c r="C353" i="12"/>
  <c r="D353" i="12" s="1"/>
  <c r="C354" i="12"/>
  <c r="D354" i="12" s="1"/>
  <c r="C355" i="12"/>
  <c r="D355" i="12" s="1"/>
  <c r="C356" i="12"/>
  <c r="D356" i="12" s="1"/>
  <c r="C357" i="12"/>
  <c r="D357" i="12" s="1"/>
  <c r="C358" i="12"/>
  <c r="D358" i="12" s="1"/>
  <c r="C359" i="12"/>
  <c r="D359" i="12" s="1"/>
  <c r="C360" i="12"/>
  <c r="D360" i="12" s="1"/>
  <c r="C361" i="12"/>
  <c r="D361" i="12" s="1"/>
  <c r="C362" i="12"/>
  <c r="D362" i="12" s="1"/>
  <c r="C363" i="12"/>
  <c r="D363" i="12" s="1"/>
  <c r="C364" i="12"/>
  <c r="D364" i="12" s="1"/>
  <c r="C365" i="12"/>
  <c r="D365" i="12" s="1"/>
  <c r="C366" i="12"/>
  <c r="D366" i="12" s="1"/>
  <c r="C367" i="12"/>
  <c r="D367" i="12" s="1"/>
  <c r="C368" i="12"/>
  <c r="D368" i="12" s="1"/>
  <c r="C369" i="12"/>
  <c r="D369" i="12" s="1"/>
  <c r="C370" i="12"/>
  <c r="D370" i="12" s="1"/>
  <c r="C371" i="12"/>
  <c r="D371" i="12" s="1"/>
  <c r="C372" i="12"/>
  <c r="D372" i="12" s="1"/>
  <c r="C373" i="12"/>
  <c r="D373" i="12" s="1"/>
  <c r="C374" i="12"/>
  <c r="D374" i="12" s="1"/>
  <c r="C375" i="12"/>
  <c r="D375" i="12" s="1"/>
  <c r="C376" i="12"/>
  <c r="D376" i="12" s="1"/>
  <c r="C377" i="12"/>
  <c r="D377" i="12" s="1"/>
  <c r="C378" i="12"/>
  <c r="D378" i="12" s="1"/>
  <c r="C379" i="12"/>
  <c r="D379" i="12" s="1"/>
  <c r="C380" i="12"/>
  <c r="D380" i="12" s="1"/>
  <c r="C381" i="12"/>
  <c r="D381" i="12" s="1"/>
  <c r="C382" i="12"/>
  <c r="D382" i="12" s="1"/>
  <c r="C383" i="12"/>
  <c r="D383" i="12" s="1"/>
  <c r="C384" i="12"/>
  <c r="D384" i="12" s="1"/>
  <c r="C385" i="12"/>
  <c r="D385" i="12" s="1"/>
  <c r="C386" i="12"/>
  <c r="D386" i="12" s="1"/>
  <c r="C387" i="12"/>
  <c r="D387" i="12" s="1"/>
  <c r="C388" i="12"/>
  <c r="D388" i="12" s="1"/>
  <c r="C389" i="12"/>
  <c r="D389" i="12" s="1"/>
  <c r="C390" i="12"/>
  <c r="D390" i="12" s="1"/>
  <c r="C391" i="12"/>
  <c r="D391" i="12" s="1"/>
  <c r="C392" i="12"/>
  <c r="D392" i="12" s="1"/>
  <c r="C393" i="12"/>
  <c r="D393" i="12" s="1"/>
  <c r="C394" i="12"/>
  <c r="D394" i="12" s="1"/>
  <c r="C395" i="12"/>
  <c r="D395" i="12" s="1"/>
  <c r="C396" i="12"/>
  <c r="D396" i="12" s="1"/>
  <c r="C397" i="12"/>
  <c r="D397" i="12" s="1"/>
  <c r="C398" i="12"/>
  <c r="D398" i="12" s="1"/>
  <c r="C399" i="12"/>
  <c r="D399" i="12" s="1"/>
  <c r="C400" i="12"/>
  <c r="D400" i="12" s="1"/>
  <c r="C401" i="12"/>
  <c r="D401" i="12" s="1"/>
  <c r="C402" i="12"/>
  <c r="D402" i="12" s="1"/>
  <c r="C403" i="12"/>
  <c r="D403" i="12" s="1"/>
  <c r="C404" i="12"/>
  <c r="D404" i="12" s="1"/>
  <c r="C405" i="12"/>
  <c r="D405" i="12" s="1"/>
  <c r="C406" i="12"/>
  <c r="D406" i="12" s="1"/>
  <c r="C407" i="12"/>
  <c r="D407" i="12" s="1"/>
  <c r="C408" i="12"/>
  <c r="D408" i="12" s="1"/>
  <c r="C409" i="12"/>
  <c r="D409" i="12" s="1"/>
  <c r="C410" i="12"/>
  <c r="D410" i="12" s="1"/>
  <c r="C411" i="12"/>
  <c r="D411" i="12" s="1"/>
  <c r="C412" i="12"/>
  <c r="D412" i="12" s="1"/>
  <c r="C413" i="12"/>
  <c r="D413" i="12" s="1"/>
  <c r="C414" i="12"/>
  <c r="D414" i="12" s="1"/>
  <c r="C415" i="12"/>
  <c r="D415" i="12" s="1"/>
  <c r="C416" i="12"/>
  <c r="D416" i="12" s="1"/>
  <c r="C417" i="12"/>
  <c r="D417" i="12" s="1"/>
  <c r="C418" i="12"/>
  <c r="D418" i="12" s="1"/>
  <c r="C419" i="12"/>
  <c r="D419" i="12" s="1"/>
  <c r="C420" i="12"/>
  <c r="D420" i="12" s="1"/>
  <c r="C421" i="12"/>
  <c r="D421" i="12" s="1"/>
  <c r="C422" i="12"/>
  <c r="D422" i="12" s="1"/>
  <c r="C423" i="12"/>
  <c r="D423" i="12" s="1"/>
  <c r="C424" i="12"/>
  <c r="D424" i="12" s="1"/>
  <c r="C425" i="12"/>
  <c r="D425" i="12" s="1"/>
  <c r="C426" i="12"/>
  <c r="D426" i="12" s="1"/>
  <c r="C427" i="12"/>
  <c r="D427" i="12" s="1"/>
  <c r="C428" i="12"/>
  <c r="D428" i="12" s="1"/>
  <c r="C429" i="12"/>
  <c r="D429" i="12" s="1"/>
  <c r="C430" i="12"/>
  <c r="D430" i="12" s="1"/>
  <c r="C431" i="12"/>
  <c r="D431" i="12" s="1"/>
  <c r="C432" i="12"/>
  <c r="D432" i="12" s="1"/>
  <c r="C433" i="12"/>
  <c r="D433" i="12" s="1"/>
  <c r="C434" i="12"/>
  <c r="D434" i="12" s="1"/>
  <c r="C435" i="12"/>
  <c r="D435" i="12" s="1"/>
  <c r="C436" i="12"/>
  <c r="D436" i="12" s="1"/>
  <c r="C437" i="12"/>
  <c r="D437" i="12" s="1"/>
  <c r="C438" i="12"/>
  <c r="D438" i="12" s="1"/>
  <c r="C439" i="12"/>
  <c r="D439" i="12" s="1"/>
  <c r="C440" i="12"/>
  <c r="D440" i="12" s="1"/>
  <c r="C441" i="12"/>
  <c r="D441" i="12" s="1"/>
  <c r="C442" i="12"/>
  <c r="D442" i="12" s="1"/>
  <c r="C443" i="12"/>
  <c r="D443" i="12" s="1"/>
  <c r="C444" i="12"/>
  <c r="D444" i="12" s="1"/>
  <c r="C445" i="12"/>
  <c r="D445" i="12" s="1"/>
  <c r="C446" i="12"/>
  <c r="D446" i="12" s="1"/>
  <c r="C447" i="12"/>
  <c r="D447" i="12" s="1"/>
  <c r="C448" i="12"/>
  <c r="D448" i="12" s="1"/>
  <c r="C449" i="12"/>
  <c r="D449" i="12" s="1"/>
  <c r="C450" i="12"/>
  <c r="D450" i="12" s="1"/>
  <c r="C451" i="12"/>
  <c r="D451" i="12" s="1"/>
  <c r="C452" i="12"/>
  <c r="D452" i="12" s="1"/>
  <c r="C453" i="12"/>
  <c r="D453" i="12" s="1"/>
  <c r="C454" i="12"/>
  <c r="D454" i="12" s="1"/>
  <c r="C455" i="12"/>
  <c r="D455" i="12" s="1"/>
  <c r="C456" i="12"/>
  <c r="D456" i="12" s="1"/>
  <c r="C457" i="12"/>
  <c r="D457" i="12" s="1"/>
  <c r="C458" i="12"/>
  <c r="D458" i="12" s="1"/>
  <c r="C459" i="12"/>
  <c r="D459" i="12" s="1"/>
  <c r="C460" i="12"/>
  <c r="D460" i="12" s="1"/>
  <c r="C461" i="12"/>
  <c r="D461" i="12" s="1"/>
  <c r="C462" i="12"/>
  <c r="D462" i="12" s="1"/>
  <c r="C463" i="12"/>
  <c r="D463" i="12" s="1"/>
  <c r="C464" i="12"/>
  <c r="D464" i="12" s="1"/>
  <c r="C465" i="12"/>
  <c r="D465" i="12" s="1"/>
  <c r="C466" i="12"/>
  <c r="D466" i="12" s="1"/>
  <c r="C467" i="12"/>
  <c r="D467" i="12" s="1"/>
  <c r="C468" i="12"/>
  <c r="D468" i="12" s="1"/>
  <c r="C469" i="12"/>
  <c r="D469" i="12" s="1"/>
  <c r="C470" i="12"/>
  <c r="D470" i="12" s="1"/>
  <c r="C471" i="12"/>
  <c r="D471" i="12" s="1"/>
  <c r="C472" i="12"/>
  <c r="D472" i="12" s="1"/>
  <c r="C473" i="12"/>
  <c r="D473" i="12" s="1"/>
  <c r="C474" i="12"/>
  <c r="D474" i="12" s="1"/>
  <c r="C475" i="12"/>
  <c r="D475" i="12" s="1"/>
  <c r="C476" i="12"/>
  <c r="D476" i="12" s="1"/>
  <c r="C477" i="12"/>
  <c r="D477" i="12" s="1"/>
  <c r="C478" i="12"/>
  <c r="D478" i="12" s="1"/>
  <c r="C479" i="12"/>
  <c r="D479" i="12" s="1"/>
  <c r="C480" i="12"/>
  <c r="D480" i="12" s="1"/>
  <c r="C481" i="12"/>
  <c r="D481" i="12" s="1"/>
  <c r="C482" i="12"/>
  <c r="D482" i="12" s="1"/>
  <c r="C483" i="12"/>
  <c r="D483" i="12" s="1"/>
  <c r="C484" i="12"/>
  <c r="D484" i="12" s="1"/>
  <c r="C485" i="12"/>
  <c r="D485" i="12" s="1"/>
  <c r="C486" i="12"/>
  <c r="D486" i="12" s="1"/>
  <c r="C487" i="12"/>
  <c r="D487" i="12" s="1"/>
  <c r="C488" i="12"/>
  <c r="D488" i="12" s="1"/>
  <c r="C489" i="12"/>
  <c r="D489" i="12" s="1"/>
  <c r="C490" i="12"/>
  <c r="D490" i="12" s="1"/>
  <c r="C491" i="12"/>
  <c r="D491" i="12" s="1"/>
  <c r="C492" i="12"/>
  <c r="D492" i="12" s="1"/>
  <c r="C493" i="12"/>
  <c r="D493" i="12" s="1"/>
  <c r="C494" i="12"/>
  <c r="D494" i="12" s="1"/>
  <c r="C495" i="12"/>
  <c r="D495" i="12" s="1"/>
  <c r="C496" i="12"/>
  <c r="D496" i="12" s="1"/>
  <c r="C497" i="12"/>
  <c r="D497" i="12" s="1"/>
  <c r="C498" i="12"/>
  <c r="D498" i="12" s="1"/>
  <c r="C499" i="12"/>
  <c r="D499" i="12" s="1"/>
  <c r="C500" i="12"/>
  <c r="D500" i="12" s="1"/>
  <c r="C501" i="12"/>
  <c r="D501" i="12" s="1"/>
  <c r="C502" i="12"/>
  <c r="D502" i="12" s="1"/>
  <c r="C503" i="12"/>
  <c r="D503" i="12" s="1"/>
  <c r="C504" i="12"/>
  <c r="D504" i="12" s="1"/>
  <c r="C505" i="12"/>
  <c r="D505" i="12" s="1"/>
  <c r="C506" i="12"/>
  <c r="D506" i="12" s="1"/>
  <c r="C507" i="12"/>
  <c r="D507" i="12" s="1"/>
  <c r="C508" i="12"/>
  <c r="D508" i="12" s="1"/>
  <c r="C509" i="12"/>
  <c r="D509" i="12" s="1"/>
  <c r="C510" i="12"/>
  <c r="D510" i="12" s="1"/>
  <c r="C511" i="12"/>
  <c r="D511" i="12" s="1"/>
  <c r="C512" i="12"/>
  <c r="D512" i="12" s="1"/>
  <c r="C513" i="12"/>
  <c r="D513" i="12" s="1"/>
  <c r="C514" i="12"/>
  <c r="D514" i="12" s="1"/>
  <c r="C515" i="12"/>
  <c r="D515" i="12" s="1"/>
  <c r="C516" i="12"/>
  <c r="D516" i="12" s="1"/>
  <c r="C517" i="12"/>
  <c r="D517" i="12" s="1"/>
  <c r="C518" i="12"/>
  <c r="D518" i="12" s="1"/>
  <c r="C519" i="12"/>
  <c r="D519" i="12" s="1"/>
  <c r="C520" i="12"/>
  <c r="D520" i="12" s="1"/>
  <c r="C521" i="12"/>
  <c r="D521" i="12" s="1"/>
  <c r="C522" i="12"/>
  <c r="D522" i="12" s="1"/>
  <c r="C523" i="12"/>
  <c r="D523" i="12" s="1"/>
  <c r="C524" i="12"/>
  <c r="D524" i="12" s="1"/>
  <c r="C525" i="12"/>
  <c r="D525" i="12" s="1"/>
  <c r="C526" i="12"/>
  <c r="D526" i="12" s="1"/>
  <c r="C527" i="12"/>
  <c r="D527" i="12" s="1"/>
  <c r="C528" i="12"/>
  <c r="D528" i="12" s="1"/>
  <c r="C529" i="12"/>
  <c r="D529" i="12" s="1"/>
  <c r="C530" i="12"/>
  <c r="D530" i="12" s="1"/>
  <c r="C531" i="12"/>
  <c r="D531" i="12" s="1"/>
  <c r="C532" i="12"/>
  <c r="D532" i="12" s="1"/>
  <c r="C533" i="12"/>
  <c r="D533" i="12" s="1"/>
  <c r="C534" i="12"/>
  <c r="D534" i="12" s="1"/>
  <c r="C535" i="12"/>
  <c r="D535" i="12" s="1"/>
  <c r="C536" i="12"/>
  <c r="D536" i="12" s="1"/>
  <c r="C537" i="12"/>
  <c r="D537" i="12" s="1"/>
  <c r="C538" i="12"/>
  <c r="D538" i="12" s="1"/>
  <c r="C539" i="12"/>
  <c r="D539" i="12" s="1"/>
  <c r="C540" i="12"/>
  <c r="D540" i="12" s="1"/>
  <c r="C541" i="12"/>
  <c r="D541" i="12" s="1"/>
  <c r="C542" i="12"/>
  <c r="D542" i="12" s="1"/>
  <c r="C543" i="12"/>
  <c r="D543" i="12" s="1"/>
  <c r="C544" i="12"/>
  <c r="D544" i="12" s="1"/>
  <c r="C545" i="12"/>
  <c r="D545" i="12" s="1"/>
  <c r="C546" i="12"/>
  <c r="D546" i="12" s="1"/>
  <c r="C547" i="12"/>
  <c r="D547" i="12" s="1"/>
  <c r="C548" i="12"/>
  <c r="D548" i="12" s="1"/>
  <c r="C549" i="12"/>
  <c r="D549" i="12" s="1"/>
  <c r="C550" i="12"/>
  <c r="D550" i="12" s="1"/>
  <c r="C551" i="12"/>
  <c r="D551" i="12" s="1"/>
  <c r="C552" i="12"/>
  <c r="D552" i="12" s="1"/>
  <c r="C553" i="12"/>
  <c r="D553" i="12" s="1"/>
  <c r="C554" i="12"/>
  <c r="D554" i="12" s="1"/>
  <c r="C555" i="12"/>
  <c r="D555" i="12" s="1"/>
  <c r="C556" i="12"/>
  <c r="D556" i="12" s="1"/>
  <c r="C557" i="12"/>
  <c r="D557" i="12" s="1"/>
  <c r="C558" i="12"/>
  <c r="D558" i="12" s="1"/>
  <c r="C559" i="12"/>
  <c r="D559" i="12" s="1"/>
  <c r="C560" i="12"/>
  <c r="D560" i="12" s="1"/>
  <c r="C561" i="12"/>
  <c r="D561" i="12" s="1"/>
  <c r="C562" i="12"/>
  <c r="D562" i="12" s="1"/>
  <c r="C563" i="12"/>
  <c r="D563" i="12" s="1"/>
  <c r="C564" i="12"/>
  <c r="D564" i="12" s="1"/>
  <c r="C565" i="12"/>
  <c r="D565" i="12" s="1"/>
  <c r="C566" i="12"/>
  <c r="D566" i="12" s="1"/>
  <c r="C567" i="12"/>
  <c r="D567" i="12" s="1"/>
  <c r="C568" i="12"/>
  <c r="D568" i="12" s="1"/>
  <c r="C569" i="12"/>
  <c r="D569" i="12" s="1"/>
  <c r="C570" i="12"/>
  <c r="D570" i="12" s="1"/>
  <c r="C571" i="12"/>
  <c r="D571" i="12" s="1"/>
  <c r="C572" i="12"/>
  <c r="D572" i="12" s="1"/>
  <c r="C573" i="12"/>
  <c r="D573" i="12" s="1"/>
  <c r="C574" i="12"/>
  <c r="D574" i="12" s="1"/>
  <c r="C575" i="12"/>
  <c r="D575" i="12" s="1"/>
  <c r="C576" i="12"/>
  <c r="D576" i="12" s="1"/>
  <c r="C577" i="12"/>
  <c r="D577" i="12" s="1"/>
  <c r="C578" i="12"/>
  <c r="D578" i="12" s="1"/>
  <c r="C579" i="12"/>
  <c r="D579" i="12" s="1"/>
  <c r="C580" i="12"/>
  <c r="D580" i="12" s="1"/>
  <c r="C581" i="12"/>
  <c r="D581" i="12" s="1"/>
  <c r="C582" i="12"/>
  <c r="D582" i="12" s="1"/>
  <c r="C583" i="12"/>
  <c r="D583" i="12" s="1"/>
  <c r="C584" i="12"/>
  <c r="D584" i="12" s="1"/>
  <c r="C585" i="12"/>
  <c r="D585" i="12" s="1"/>
  <c r="C586" i="12"/>
  <c r="D586" i="12" s="1"/>
  <c r="C587" i="12"/>
  <c r="D587" i="12" s="1"/>
  <c r="C588" i="12"/>
  <c r="D588" i="12" s="1"/>
  <c r="C589" i="12"/>
  <c r="D589" i="12" s="1"/>
  <c r="C590" i="12"/>
  <c r="D590" i="12" s="1"/>
  <c r="C591" i="12"/>
  <c r="D591" i="12" s="1"/>
  <c r="C592" i="12"/>
  <c r="D592" i="12" s="1"/>
  <c r="C593" i="12"/>
  <c r="D593" i="12" s="1"/>
  <c r="C594" i="12"/>
  <c r="D594" i="12" s="1"/>
  <c r="C595" i="12"/>
  <c r="D595" i="12" s="1"/>
  <c r="C596" i="12"/>
  <c r="D596" i="12" s="1"/>
  <c r="C597" i="12"/>
  <c r="D597" i="12" s="1"/>
  <c r="C598" i="12"/>
  <c r="D598" i="12" s="1"/>
  <c r="C599" i="12"/>
  <c r="D599" i="12" s="1"/>
  <c r="C600" i="12"/>
  <c r="D600" i="12" s="1"/>
  <c r="C601" i="12"/>
  <c r="D601" i="12" s="1"/>
  <c r="C602" i="12"/>
  <c r="D602" i="12" s="1"/>
  <c r="C603" i="12"/>
  <c r="D603" i="12" s="1"/>
  <c r="C604" i="12"/>
  <c r="D604" i="12" s="1"/>
  <c r="C605" i="12"/>
  <c r="D605" i="12" s="1"/>
  <c r="C606" i="12"/>
  <c r="D606" i="12" s="1"/>
  <c r="C607" i="12"/>
  <c r="D607" i="12" s="1"/>
  <c r="C608" i="12"/>
  <c r="D608" i="12" s="1"/>
  <c r="C609" i="12"/>
  <c r="D609" i="12" s="1"/>
  <c r="C610" i="12"/>
  <c r="D610" i="12" s="1"/>
  <c r="C611" i="12"/>
  <c r="D611" i="12" s="1"/>
  <c r="C612" i="12"/>
  <c r="D612" i="12" s="1"/>
  <c r="C613" i="12"/>
  <c r="D613" i="12" s="1"/>
  <c r="C614" i="12"/>
  <c r="D614" i="12" s="1"/>
  <c r="C615" i="12"/>
  <c r="D615" i="12" s="1"/>
  <c r="C616" i="12"/>
  <c r="D616" i="12" s="1"/>
  <c r="C617" i="12"/>
  <c r="D617" i="12" s="1"/>
  <c r="C618" i="12"/>
  <c r="D618" i="12" s="1"/>
  <c r="C619" i="12"/>
  <c r="D619" i="12" s="1"/>
  <c r="C620" i="12"/>
  <c r="D620" i="12" s="1"/>
  <c r="C621" i="12"/>
  <c r="D621" i="12" s="1"/>
  <c r="C622" i="12"/>
  <c r="D622" i="12" s="1"/>
  <c r="C623" i="12"/>
  <c r="D623" i="12" s="1"/>
  <c r="C624" i="12"/>
  <c r="D624" i="12" s="1"/>
  <c r="C625" i="12"/>
  <c r="D625" i="12" s="1"/>
  <c r="C626" i="12"/>
  <c r="D626" i="12" s="1"/>
  <c r="C627" i="12"/>
  <c r="D627" i="12" s="1"/>
  <c r="C628" i="12"/>
  <c r="D628" i="12" s="1"/>
  <c r="C629" i="12"/>
  <c r="D629" i="12" s="1"/>
  <c r="C630" i="12"/>
  <c r="D630" i="12" s="1"/>
  <c r="C631" i="12"/>
  <c r="D631" i="12" s="1"/>
  <c r="C632" i="12"/>
  <c r="D632" i="12" s="1"/>
  <c r="C633" i="12"/>
  <c r="D633" i="12" s="1"/>
  <c r="C634" i="12"/>
  <c r="D634" i="12" s="1"/>
  <c r="C635" i="12"/>
  <c r="D635" i="12" s="1"/>
  <c r="C636" i="12"/>
  <c r="D636" i="12" s="1"/>
  <c r="C637" i="12"/>
  <c r="D637" i="12" s="1"/>
  <c r="C638" i="12"/>
  <c r="D638" i="12" s="1"/>
  <c r="C639" i="12"/>
  <c r="D639" i="12" s="1"/>
  <c r="C640" i="12"/>
  <c r="D640" i="12" s="1"/>
  <c r="C641" i="12"/>
  <c r="D641" i="12" s="1"/>
  <c r="C642" i="12"/>
  <c r="D642" i="12" s="1"/>
  <c r="C643" i="12"/>
  <c r="D643" i="12" s="1"/>
  <c r="C644" i="12"/>
  <c r="D644" i="12" s="1"/>
  <c r="C645" i="12"/>
  <c r="D645" i="12" s="1"/>
  <c r="C646" i="12"/>
  <c r="D646" i="12" s="1"/>
  <c r="C647" i="12"/>
  <c r="D647" i="12" s="1"/>
  <c r="C648" i="12"/>
  <c r="D648" i="12" s="1"/>
  <c r="C649" i="12"/>
  <c r="D649" i="12" s="1"/>
  <c r="C650" i="12"/>
  <c r="D650" i="12" s="1"/>
  <c r="C651" i="12"/>
  <c r="D651" i="12" s="1"/>
  <c r="C652" i="12"/>
  <c r="D652" i="12" s="1"/>
  <c r="C653" i="12"/>
  <c r="D653" i="12" s="1"/>
  <c r="C654" i="12"/>
  <c r="D654" i="12" s="1"/>
  <c r="C655" i="12"/>
  <c r="D655" i="12" s="1"/>
  <c r="C656" i="12"/>
  <c r="D656" i="12" s="1"/>
  <c r="C657" i="12"/>
  <c r="D657" i="12" s="1"/>
  <c r="C658" i="12"/>
  <c r="D658" i="12" s="1"/>
  <c r="C659" i="12"/>
  <c r="D659" i="12" s="1"/>
  <c r="C660" i="12"/>
  <c r="D660" i="12" s="1"/>
  <c r="C661" i="12"/>
  <c r="D661" i="12" s="1"/>
  <c r="C662" i="12"/>
  <c r="D662" i="12" s="1"/>
  <c r="C663" i="12"/>
  <c r="D663" i="12" s="1"/>
  <c r="C664" i="12"/>
  <c r="D664" i="12" s="1"/>
  <c r="C665" i="12"/>
  <c r="D665" i="12" s="1"/>
  <c r="C666" i="12"/>
  <c r="D666" i="12" s="1"/>
  <c r="C667" i="12"/>
  <c r="D667" i="12" s="1"/>
  <c r="C668" i="12"/>
  <c r="D668" i="12" s="1"/>
  <c r="C669" i="12"/>
  <c r="D669" i="12" s="1"/>
  <c r="C670" i="12"/>
  <c r="D670" i="12" s="1"/>
  <c r="C671" i="12"/>
  <c r="D671" i="12" s="1"/>
  <c r="C672" i="12"/>
  <c r="D672" i="12" s="1"/>
  <c r="C673" i="12"/>
  <c r="D673" i="12" s="1"/>
  <c r="C674" i="12"/>
  <c r="D674" i="12" s="1"/>
  <c r="C675" i="12"/>
  <c r="D675" i="12" s="1"/>
  <c r="C676" i="12"/>
  <c r="D676" i="12" s="1"/>
  <c r="C677" i="12"/>
  <c r="D677" i="12" s="1"/>
  <c r="C678" i="12"/>
  <c r="D678" i="12" s="1"/>
  <c r="C679" i="12"/>
  <c r="D679" i="12" s="1"/>
  <c r="C680" i="12"/>
  <c r="D680" i="12" s="1"/>
  <c r="C681" i="12"/>
  <c r="D681" i="12" s="1"/>
  <c r="C682" i="12"/>
  <c r="D682" i="12" s="1"/>
  <c r="C683" i="12"/>
  <c r="D683" i="12" s="1"/>
  <c r="C684" i="12"/>
  <c r="D684" i="12" s="1"/>
  <c r="C685" i="12"/>
  <c r="D685" i="12" s="1"/>
  <c r="C686" i="12"/>
  <c r="D686" i="12" s="1"/>
  <c r="C687" i="12"/>
  <c r="D687" i="12" s="1"/>
  <c r="C688" i="12"/>
  <c r="D688" i="12" s="1"/>
  <c r="C689" i="12"/>
  <c r="D689" i="12" s="1"/>
  <c r="C690" i="12"/>
  <c r="D690" i="12" s="1"/>
  <c r="C691" i="12"/>
  <c r="D691" i="12" s="1"/>
  <c r="C692" i="12"/>
  <c r="D692" i="12" s="1"/>
  <c r="C693" i="12"/>
  <c r="D693" i="12" s="1"/>
  <c r="C694" i="12"/>
  <c r="D694" i="12" s="1"/>
  <c r="C695" i="12"/>
  <c r="D695" i="12" s="1"/>
  <c r="C696" i="12"/>
  <c r="D696" i="12" s="1"/>
  <c r="C697" i="12"/>
  <c r="D697" i="12" s="1"/>
  <c r="C698" i="12"/>
  <c r="D698" i="12" s="1"/>
  <c r="C699" i="12"/>
  <c r="D699" i="12" s="1"/>
  <c r="C700" i="12"/>
  <c r="D700" i="12" s="1"/>
  <c r="C701" i="12"/>
  <c r="D701" i="12" s="1"/>
  <c r="C702" i="12"/>
  <c r="D702" i="12" s="1"/>
  <c r="C703" i="12"/>
  <c r="D703" i="12" s="1"/>
  <c r="C704" i="12"/>
  <c r="D704" i="12" s="1"/>
  <c r="C705" i="12"/>
  <c r="D705" i="12" s="1"/>
  <c r="C706" i="12"/>
  <c r="D706" i="12" s="1"/>
  <c r="C707" i="12"/>
  <c r="D707" i="12" s="1"/>
  <c r="C708" i="12"/>
  <c r="D708" i="12" s="1"/>
  <c r="C709" i="12"/>
  <c r="D709" i="12" s="1"/>
  <c r="C710" i="12"/>
  <c r="D710" i="12" s="1"/>
  <c r="C711" i="12"/>
  <c r="D711" i="12" s="1"/>
  <c r="C712" i="12"/>
  <c r="D712" i="12" s="1"/>
  <c r="C713" i="12"/>
  <c r="D713" i="12" s="1"/>
  <c r="C714" i="12"/>
  <c r="D714" i="12" s="1"/>
  <c r="C715" i="12"/>
  <c r="D715" i="12" s="1"/>
  <c r="C716" i="12"/>
  <c r="D716" i="12" s="1"/>
  <c r="C717" i="12"/>
  <c r="D717" i="12" s="1"/>
  <c r="C718" i="12"/>
  <c r="D718" i="12" s="1"/>
  <c r="C719" i="12"/>
  <c r="D719" i="12" s="1"/>
  <c r="C720" i="12"/>
  <c r="D720" i="12" s="1"/>
  <c r="C721" i="12"/>
  <c r="D721" i="12" s="1"/>
  <c r="C722" i="12"/>
  <c r="D722" i="12" s="1"/>
  <c r="C723" i="12"/>
  <c r="D723" i="12" s="1"/>
  <c r="C724" i="12"/>
  <c r="D724" i="12" s="1"/>
  <c r="C725" i="12"/>
  <c r="D725" i="12" s="1"/>
  <c r="C726" i="12"/>
  <c r="D726" i="12" s="1"/>
  <c r="C727" i="12"/>
  <c r="D727" i="12" s="1"/>
  <c r="C728" i="12"/>
  <c r="D728" i="12" s="1"/>
  <c r="C729" i="12"/>
  <c r="D729" i="12" s="1"/>
  <c r="C730" i="12"/>
  <c r="D730" i="12" s="1"/>
  <c r="C731" i="12"/>
  <c r="D731" i="12" s="1"/>
  <c r="C732" i="12"/>
  <c r="D732" i="12" s="1"/>
  <c r="C733" i="12"/>
  <c r="D733" i="12" s="1"/>
  <c r="C734" i="12"/>
  <c r="D734" i="12" s="1"/>
  <c r="C735" i="12"/>
  <c r="D735" i="12" s="1"/>
  <c r="C736" i="12"/>
  <c r="D736" i="12" s="1"/>
  <c r="C737" i="12"/>
  <c r="D737" i="12" s="1"/>
  <c r="C738" i="12"/>
  <c r="D738" i="12" s="1"/>
  <c r="C739" i="12"/>
  <c r="D739" i="12" s="1"/>
  <c r="C740" i="12"/>
  <c r="D740" i="12" s="1"/>
  <c r="C741" i="12"/>
  <c r="D741" i="12" s="1"/>
  <c r="C742" i="12"/>
  <c r="D742" i="12" s="1"/>
  <c r="C743" i="12"/>
  <c r="D743" i="12" s="1"/>
  <c r="C744" i="12"/>
  <c r="D744" i="12" s="1"/>
  <c r="C745" i="12"/>
  <c r="D745" i="12" s="1"/>
  <c r="C746" i="12"/>
  <c r="D746" i="12" s="1"/>
  <c r="C747" i="12"/>
  <c r="D747" i="12" s="1"/>
  <c r="C748" i="12"/>
  <c r="D748" i="12" s="1"/>
  <c r="C749" i="12"/>
  <c r="D749" i="12" s="1"/>
  <c r="C750" i="12"/>
  <c r="D750" i="12" s="1"/>
  <c r="C751" i="12"/>
  <c r="D751" i="12" s="1"/>
  <c r="C752" i="12"/>
  <c r="D752" i="12" s="1"/>
  <c r="C753" i="12"/>
  <c r="D753" i="12" s="1"/>
  <c r="C754" i="12"/>
  <c r="D754" i="12" s="1"/>
  <c r="C755" i="12"/>
  <c r="D755" i="12" s="1"/>
  <c r="C756" i="12"/>
  <c r="D756" i="12" s="1"/>
  <c r="C757" i="12"/>
  <c r="D757" i="12" s="1"/>
  <c r="C758" i="12"/>
  <c r="D758" i="12" s="1"/>
  <c r="C759" i="12"/>
  <c r="D759" i="12" s="1"/>
  <c r="C760" i="12"/>
  <c r="D760" i="12" s="1"/>
  <c r="C761" i="12"/>
  <c r="D761" i="12" s="1"/>
  <c r="C762" i="12"/>
  <c r="D762" i="12" s="1"/>
  <c r="C763" i="12"/>
  <c r="D763" i="12" s="1"/>
  <c r="C764" i="12"/>
  <c r="D764" i="12" s="1"/>
  <c r="C765" i="12"/>
  <c r="D765" i="12" s="1"/>
  <c r="C766" i="12"/>
  <c r="D766" i="12" s="1"/>
  <c r="C767" i="12"/>
  <c r="D767" i="12" s="1"/>
  <c r="C768" i="12"/>
  <c r="D768" i="12" s="1"/>
  <c r="C769" i="12"/>
  <c r="D769" i="12" s="1"/>
  <c r="C770" i="12"/>
  <c r="D770" i="12" s="1"/>
  <c r="C771" i="12"/>
  <c r="D771" i="12" s="1"/>
  <c r="C772" i="12"/>
  <c r="D772" i="12" s="1"/>
  <c r="C773" i="12"/>
  <c r="D773" i="12" s="1"/>
  <c r="C774" i="12"/>
  <c r="D774" i="12" s="1"/>
  <c r="C775" i="12"/>
  <c r="D775" i="12" s="1"/>
  <c r="C776" i="12"/>
  <c r="D776" i="12" s="1"/>
  <c r="C777" i="12"/>
  <c r="D777" i="12" s="1"/>
  <c r="C778" i="12"/>
  <c r="D778" i="12" s="1"/>
  <c r="C779" i="12"/>
  <c r="D779" i="12" s="1"/>
  <c r="C780" i="12"/>
  <c r="D780" i="12" s="1"/>
  <c r="C781" i="12"/>
  <c r="D781" i="12" s="1"/>
  <c r="C782" i="12"/>
  <c r="D782" i="12" s="1"/>
  <c r="C783" i="12"/>
  <c r="D783" i="12" s="1"/>
  <c r="C784" i="12"/>
  <c r="D784" i="12" s="1"/>
  <c r="C785" i="12"/>
  <c r="D785" i="12" s="1"/>
  <c r="C786" i="12"/>
  <c r="D786" i="12" s="1"/>
  <c r="C787" i="12"/>
  <c r="D787" i="12" s="1"/>
  <c r="C788" i="12"/>
  <c r="D788" i="12" s="1"/>
  <c r="C789" i="12"/>
  <c r="D789" i="12" s="1"/>
  <c r="C790" i="12"/>
  <c r="D790" i="12" s="1"/>
  <c r="C791" i="12"/>
  <c r="D791" i="12" s="1"/>
  <c r="C792" i="12"/>
  <c r="D792" i="12" s="1"/>
  <c r="C793" i="12"/>
  <c r="D793" i="12" s="1"/>
  <c r="C794" i="12"/>
  <c r="D794" i="12" s="1"/>
  <c r="C795" i="12"/>
  <c r="D795" i="12" s="1"/>
  <c r="C796" i="12"/>
  <c r="D796" i="12" s="1"/>
  <c r="C797" i="12"/>
  <c r="D797" i="12" s="1"/>
  <c r="C798" i="12"/>
  <c r="D798" i="12" s="1"/>
  <c r="C799" i="12"/>
  <c r="D799" i="12" s="1"/>
  <c r="C800" i="12"/>
  <c r="D800" i="12" s="1"/>
  <c r="C801" i="12"/>
  <c r="D801" i="12" s="1"/>
  <c r="C802" i="12"/>
  <c r="D802" i="12" s="1"/>
  <c r="C803" i="12"/>
  <c r="D803" i="12" s="1"/>
  <c r="C804" i="12"/>
  <c r="D804" i="12" s="1"/>
  <c r="C805" i="12"/>
  <c r="D805" i="12" s="1"/>
  <c r="C806" i="12"/>
  <c r="D806" i="12" s="1"/>
  <c r="C807" i="12"/>
  <c r="D807" i="12" s="1"/>
  <c r="C808" i="12"/>
  <c r="D808" i="12" s="1"/>
  <c r="C809" i="12"/>
  <c r="D809" i="12" s="1"/>
  <c r="C810" i="12"/>
  <c r="D810" i="12" s="1"/>
  <c r="C811" i="12"/>
  <c r="D811" i="12" s="1"/>
  <c r="C812" i="12"/>
  <c r="D812" i="12" s="1"/>
  <c r="C813" i="12"/>
  <c r="D813" i="12" s="1"/>
  <c r="C814" i="12"/>
  <c r="D814" i="12" s="1"/>
  <c r="C815" i="12"/>
  <c r="D815" i="12" s="1"/>
  <c r="C816" i="12"/>
  <c r="D816" i="12" s="1"/>
  <c r="C817" i="12"/>
  <c r="D817" i="12" s="1"/>
  <c r="C818" i="12"/>
  <c r="D818" i="12" s="1"/>
  <c r="C819" i="12"/>
  <c r="D819" i="12" s="1"/>
  <c r="C820" i="12"/>
  <c r="D820" i="12" s="1"/>
  <c r="C821" i="12"/>
  <c r="D821" i="12" s="1"/>
  <c r="C822" i="12"/>
  <c r="D822" i="12" s="1"/>
  <c r="C823" i="12"/>
  <c r="D823" i="12" s="1"/>
  <c r="C824" i="12"/>
  <c r="D824" i="12" s="1"/>
  <c r="C825" i="12"/>
  <c r="D825" i="12" s="1"/>
  <c r="C826" i="12"/>
  <c r="D826" i="12" s="1"/>
  <c r="C827" i="12"/>
  <c r="D827" i="12" s="1"/>
  <c r="C828" i="12"/>
  <c r="D828" i="12" s="1"/>
  <c r="C829" i="12"/>
  <c r="D829" i="12" s="1"/>
  <c r="C830" i="12"/>
  <c r="D830" i="12" s="1"/>
  <c r="C831" i="12"/>
  <c r="D831" i="12" s="1"/>
  <c r="C832" i="12"/>
  <c r="D832" i="12" s="1"/>
  <c r="C833" i="12"/>
  <c r="D833" i="12" s="1"/>
  <c r="C834" i="12"/>
  <c r="D834" i="12" s="1"/>
  <c r="C835" i="12"/>
  <c r="D835" i="12" s="1"/>
  <c r="C836" i="12"/>
  <c r="D836" i="12" s="1"/>
  <c r="C837" i="12"/>
  <c r="D837" i="12" s="1"/>
  <c r="C838" i="12"/>
  <c r="D838" i="12" s="1"/>
  <c r="C839" i="12"/>
  <c r="D839" i="12" s="1"/>
  <c r="C840" i="12"/>
  <c r="D840" i="12" s="1"/>
  <c r="C841" i="12"/>
  <c r="D841" i="12" s="1"/>
  <c r="C842" i="12"/>
  <c r="D842" i="12" s="1"/>
  <c r="C843" i="12"/>
  <c r="D843" i="12" s="1"/>
  <c r="C844" i="12"/>
  <c r="D844" i="12" s="1"/>
  <c r="C845" i="12"/>
  <c r="D845" i="12" s="1"/>
  <c r="C846" i="12"/>
  <c r="D846" i="12" s="1"/>
  <c r="C847" i="12"/>
  <c r="D847" i="12" s="1"/>
  <c r="C848" i="12"/>
  <c r="D848" i="12" s="1"/>
  <c r="C849" i="12"/>
  <c r="D849" i="12" s="1"/>
  <c r="C850" i="12"/>
  <c r="D850" i="12" s="1"/>
  <c r="C851" i="12"/>
  <c r="D851" i="12" s="1"/>
  <c r="C852" i="12"/>
  <c r="D852" i="12" s="1"/>
  <c r="C853" i="12"/>
  <c r="D853" i="12" s="1"/>
  <c r="C854" i="12"/>
  <c r="D854" i="12" s="1"/>
  <c r="C855" i="12"/>
  <c r="D855" i="12" s="1"/>
  <c r="C856" i="12"/>
  <c r="D856" i="12" s="1"/>
  <c r="C857" i="12"/>
  <c r="D857" i="12" s="1"/>
  <c r="C858" i="12"/>
  <c r="D858" i="12" s="1"/>
  <c r="C859" i="12"/>
  <c r="D859" i="12" s="1"/>
  <c r="C860" i="12"/>
  <c r="D860" i="12" s="1"/>
  <c r="C861" i="12"/>
  <c r="D861" i="12" s="1"/>
  <c r="C862" i="12"/>
  <c r="D862" i="12" s="1"/>
  <c r="C863" i="12"/>
  <c r="D863" i="12" s="1"/>
  <c r="C864" i="12"/>
  <c r="D864" i="12" s="1"/>
  <c r="C865" i="12"/>
  <c r="D865" i="12" s="1"/>
  <c r="C866" i="12"/>
  <c r="D866" i="12" s="1"/>
  <c r="C867" i="12"/>
  <c r="D867" i="12" s="1"/>
  <c r="C868" i="12"/>
  <c r="D868" i="12" s="1"/>
  <c r="C869" i="12"/>
  <c r="D869" i="12" s="1"/>
  <c r="C870" i="12"/>
  <c r="D870" i="12" s="1"/>
  <c r="C871" i="12"/>
  <c r="D871" i="12" s="1"/>
  <c r="C872" i="12"/>
  <c r="D872" i="12" s="1"/>
  <c r="C873" i="12"/>
  <c r="D873" i="12" s="1"/>
  <c r="C874" i="12"/>
  <c r="D874" i="12" s="1"/>
  <c r="C875" i="12"/>
  <c r="D875" i="12" s="1"/>
  <c r="C876" i="12"/>
  <c r="D876" i="12" s="1"/>
  <c r="C877" i="12"/>
  <c r="D877" i="12" s="1"/>
  <c r="C878" i="12"/>
  <c r="D878" i="12" s="1"/>
  <c r="C879" i="12"/>
  <c r="D879" i="12" s="1"/>
  <c r="C880" i="12"/>
  <c r="D880" i="12" s="1"/>
  <c r="C881" i="12"/>
  <c r="D881" i="12" s="1"/>
  <c r="C882" i="12"/>
  <c r="D882" i="12" s="1"/>
  <c r="C883" i="12"/>
  <c r="D883" i="12" s="1"/>
  <c r="C884" i="12"/>
  <c r="D884" i="12" s="1"/>
  <c r="C885" i="12"/>
  <c r="D885" i="12" s="1"/>
  <c r="C886" i="12"/>
  <c r="D886" i="12" s="1"/>
  <c r="C887" i="12"/>
  <c r="D887" i="12" s="1"/>
  <c r="C888" i="12"/>
  <c r="D888" i="12" s="1"/>
  <c r="C889" i="12"/>
  <c r="D889" i="12" s="1"/>
  <c r="C890" i="12"/>
  <c r="D890" i="12" s="1"/>
  <c r="C891" i="12"/>
  <c r="D891" i="12" s="1"/>
  <c r="C892" i="12"/>
  <c r="D892" i="12" s="1"/>
  <c r="C893" i="12"/>
  <c r="D893" i="12" s="1"/>
  <c r="C894" i="12"/>
  <c r="D894" i="12" s="1"/>
  <c r="C895" i="12"/>
  <c r="D895" i="12" s="1"/>
  <c r="C896" i="12"/>
  <c r="D896" i="12" s="1"/>
  <c r="C897" i="12"/>
  <c r="D897" i="12" s="1"/>
  <c r="C898" i="12"/>
  <c r="D898" i="12" s="1"/>
  <c r="C899" i="12"/>
  <c r="D899" i="12" s="1"/>
  <c r="C900" i="12"/>
  <c r="D900" i="12" s="1"/>
  <c r="C901" i="12"/>
  <c r="D901" i="12" s="1"/>
  <c r="C902" i="12"/>
  <c r="D902" i="12" s="1"/>
  <c r="C903" i="12"/>
  <c r="D903" i="12" s="1"/>
  <c r="C904" i="12"/>
  <c r="D904" i="12" s="1"/>
  <c r="C905" i="12"/>
  <c r="D905" i="12" s="1"/>
  <c r="C906" i="12"/>
  <c r="D906" i="12" s="1"/>
  <c r="C907" i="12"/>
  <c r="D907" i="12" s="1"/>
  <c r="C908" i="12"/>
  <c r="D908" i="12" s="1"/>
  <c r="C909" i="12"/>
  <c r="D909" i="12" s="1"/>
  <c r="C910" i="12"/>
  <c r="D910" i="12" s="1"/>
  <c r="C911" i="12"/>
  <c r="D911" i="12" s="1"/>
  <c r="C912" i="12"/>
  <c r="D912" i="12" s="1"/>
  <c r="C913" i="12"/>
  <c r="D913" i="12" s="1"/>
  <c r="C914" i="12"/>
  <c r="D914" i="12" s="1"/>
  <c r="C915" i="12"/>
  <c r="D915" i="12" s="1"/>
  <c r="C916" i="12"/>
  <c r="D916" i="12" s="1"/>
  <c r="C917" i="12"/>
  <c r="D917" i="12" s="1"/>
  <c r="C918" i="12"/>
  <c r="D918" i="12" s="1"/>
  <c r="C919" i="12"/>
  <c r="D919" i="12" s="1"/>
  <c r="C920" i="12"/>
  <c r="D920" i="12" s="1"/>
  <c r="C921" i="12"/>
  <c r="D921" i="12" s="1"/>
  <c r="C922" i="12"/>
  <c r="D922" i="12" s="1"/>
  <c r="C923" i="12"/>
  <c r="D923" i="12" s="1"/>
  <c r="C924" i="12"/>
  <c r="D924" i="12" s="1"/>
  <c r="C925" i="12"/>
  <c r="D925" i="12" s="1"/>
  <c r="C926" i="12"/>
  <c r="D926" i="12" s="1"/>
  <c r="C927" i="12"/>
  <c r="D927" i="12" s="1"/>
  <c r="C928" i="12"/>
  <c r="D928" i="12" s="1"/>
  <c r="C929" i="12"/>
  <c r="D929" i="12" s="1"/>
  <c r="C930" i="12"/>
  <c r="D930" i="12" s="1"/>
  <c r="C931" i="12"/>
  <c r="D931" i="12" s="1"/>
  <c r="C932" i="12"/>
  <c r="D932" i="12" s="1"/>
  <c r="C933" i="12"/>
  <c r="D933" i="12" s="1"/>
  <c r="C934" i="12"/>
  <c r="D934" i="12" s="1"/>
  <c r="C935" i="12"/>
  <c r="D935" i="12" s="1"/>
  <c r="C936" i="12"/>
  <c r="D936" i="12" s="1"/>
  <c r="C937" i="12"/>
  <c r="D937" i="12" s="1"/>
  <c r="C938" i="12"/>
  <c r="D938" i="12" s="1"/>
  <c r="C939" i="12"/>
  <c r="D939" i="12" s="1"/>
  <c r="C940" i="12"/>
  <c r="D940" i="12" s="1"/>
  <c r="C941" i="12"/>
  <c r="D941" i="12" s="1"/>
  <c r="C942" i="12"/>
  <c r="D942" i="12" s="1"/>
  <c r="C943" i="12"/>
  <c r="D943" i="12" s="1"/>
  <c r="C944" i="12"/>
  <c r="D944" i="12" s="1"/>
  <c r="C945" i="12"/>
  <c r="D945" i="12" s="1"/>
  <c r="C946" i="12"/>
  <c r="D946" i="12" s="1"/>
  <c r="C947" i="12"/>
  <c r="D947" i="12" s="1"/>
  <c r="C948" i="12"/>
  <c r="D948" i="12" s="1"/>
  <c r="C949" i="12"/>
  <c r="D949" i="12" s="1"/>
  <c r="C950" i="12"/>
  <c r="D950" i="12" s="1"/>
  <c r="C951" i="12"/>
  <c r="D951" i="12" s="1"/>
  <c r="C952" i="12"/>
  <c r="D952" i="12" s="1"/>
  <c r="C953" i="12"/>
  <c r="D953" i="12" s="1"/>
  <c r="C954" i="12"/>
  <c r="D954" i="12" s="1"/>
  <c r="C955" i="12"/>
  <c r="D955" i="12" s="1"/>
  <c r="C956" i="12"/>
  <c r="D956" i="12" s="1"/>
  <c r="C957" i="12"/>
  <c r="D957" i="12" s="1"/>
  <c r="C958" i="12"/>
  <c r="D958" i="12" s="1"/>
  <c r="C959" i="12"/>
  <c r="D959" i="12" s="1"/>
  <c r="C960" i="12"/>
  <c r="D960" i="12" s="1"/>
  <c r="C961" i="12"/>
  <c r="D961" i="12" s="1"/>
  <c r="C962" i="12"/>
  <c r="D962" i="12" s="1"/>
  <c r="C963" i="12"/>
  <c r="D963" i="12" s="1"/>
  <c r="C964" i="12"/>
  <c r="D964" i="12" s="1"/>
  <c r="C965" i="12"/>
  <c r="D965" i="12" s="1"/>
  <c r="C966" i="12"/>
  <c r="D966" i="12" s="1"/>
  <c r="C967" i="12"/>
  <c r="D967" i="12" s="1"/>
  <c r="C968" i="12"/>
  <c r="D968" i="12" s="1"/>
  <c r="C969" i="12"/>
  <c r="D969" i="12" s="1"/>
  <c r="C970" i="12"/>
  <c r="D970" i="12" s="1"/>
  <c r="C971" i="12"/>
  <c r="D971" i="12" s="1"/>
  <c r="C972" i="12"/>
  <c r="D972" i="12" s="1"/>
  <c r="C973" i="12"/>
  <c r="D973" i="12" s="1"/>
  <c r="C974" i="12"/>
  <c r="D974" i="12" s="1"/>
  <c r="C975" i="12"/>
  <c r="D975" i="12" s="1"/>
  <c r="C976" i="12"/>
  <c r="D976" i="12" s="1"/>
  <c r="C977" i="12"/>
  <c r="D977" i="12" s="1"/>
  <c r="C978" i="12"/>
  <c r="D978" i="12" s="1"/>
  <c r="C979" i="12"/>
  <c r="D979" i="12" s="1"/>
  <c r="C980" i="12"/>
  <c r="D980" i="12" s="1"/>
  <c r="C981" i="12"/>
  <c r="D981" i="12" s="1"/>
  <c r="C982" i="12"/>
  <c r="D982" i="12" s="1"/>
  <c r="C983" i="12"/>
  <c r="D983" i="12" s="1"/>
  <c r="C984" i="12"/>
  <c r="D984" i="12" s="1"/>
  <c r="C985" i="12"/>
  <c r="D985" i="12" s="1"/>
  <c r="C986" i="12"/>
  <c r="D986" i="12" s="1"/>
  <c r="C987" i="12"/>
  <c r="D987" i="12" s="1"/>
  <c r="C988" i="12"/>
  <c r="D988" i="12" s="1"/>
  <c r="C989" i="12"/>
  <c r="D989" i="12" s="1"/>
  <c r="C990" i="12"/>
  <c r="D990" i="12" s="1"/>
  <c r="C991" i="12"/>
  <c r="D991" i="12" s="1"/>
  <c r="C992" i="12"/>
  <c r="D992" i="12" s="1"/>
  <c r="C993" i="12"/>
  <c r="D993" i="12" s="1"/>
  <c r="C994" i="12"/>
  <c r="D994" i="12" s="1"/>
  <c r="C995" i="12"/>
  <c r="D995" i="12" s="1"/>
  <c r="C996" i="12"/>
  <c r="D996" i="12" s="1"/>
  <c r="C997" i="12"/>
  <c r="D997" i="12" s="1"/>
  <c r="C998" i="12"/>
  <c r="D998" i="12" s="1"/>
  <c r="C999" i="12"/>
  <c r="D999" i="12" s="1"/>
  <c r="C1000" i="12"/>
  <c r="D1000" i="12" s="1"/>
  <c r="C1001" i="12"/>
  <c r="D1001" i="12" s="1"/>
  <c r="C1002" i="12"/>
  <c r="D1002" i="12" s="1"/>
  <c r="C1003" i="12"/>
  <c r="D1003" i="12" s="1"/>
  <c r="C1004" i="12"/>
  <c r="D1004" i="12" s="1"/>
  <c r="C1005" i="12"/>
  <c r="D1005" i="12" s="1"/>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405" i="12"/>
  <c r="A406" i="12"/>
  <c r="A407" i="12"/>
  <c r="A408" i="12"/>
  <c r="A409" i="12"/>
  <c r="A410" i="12"/>
  <c r="A411" i="12"/>
  <c r="A412" i="12"/>
  <c r="A413" i="12"/>
  <c r="A414" i="12"/>
  <c r="A415" i="12"/>
  <c r="A416" i="12"/>
  <c r="A417" i="12"/>
  <c r="A418" i="12"/>
  <c r="A419" i="12"/>
  <c r="A420" i="12"/>
  <c r="A421" i="12"/>
  <c r="A422" i="12"/>
  <c r="A423" i="12"/>
  <c r="A424" i="12"/>
  <c r="A425" i="12"/>
  <c r="A426" i="12"/>
  <c r="A427" i="12"/>
  <c r="A428" i="12"/>
  <c r="A429" i="12"/>
  <c r="A430" i="12"/>
  <c r="A431" i="12"/>
  <c r="A432" i="12"/>
  <c r="A433" i="12"/>
  <c r="A434" i="12"/>
  <c r="A435" i="12"/>
  <c r="A436" i="12"/>
  <c r="A437" i="12"/>
  <c r="A438" i="12"/>
  <c r="A439" i="12"/>
  <c r="A440" i="12"/>
  <c r="A441" i="12"/>
  <c r="A442" i="12"/>
  <c r="A443" i="12"/>
  <c r="A444" i="12"/>
  <c r="A445" i="12"/>
  <c r="A446" i="12"/>
  <c r="A447" i="12"/>
  <c r="A448" i="12"/>
  <c r="A449" i="12"/>
  <c r="A450" i="12"/>
  <c r="A451" i="12"/>
  <c r="A452" i="12"/>
  <c r="A453" i="12"/>
  <c r="A454" i="12"/>
  <c r="A455" i="12"/>
  <c r="A456" i="12"/>
  <c r="A457" i="12"/>
  <c r="A458" i="12"/>
  <c r="A459" i="12"/>
  <c r="A460" i="12"/>
  <c r="A461" i="12"/>
  <c r="A462" i="12"/>
  <c r="A463" i="12"/>
  <c r="A464" i="12"/>
  <c r="A465" i="12"/>
  <c r="A466" i="12"/>
  <c r="A467" i="12"/>
  <c r="A468" i="12"/>
  <c r="A469" i="12"/>
  <c r="A470" i="12"/>
  <c r="A471" i="12"/>
  <c r="A472" i="12"/>
  <c r="A473" i="12"/>
  <c r="A474" i="12"/>
  <c r="A475" i="12"/>
  <c r="A476" i="12"/>
  <c r="A477" i="12"/>
  <c r="A478" i="12"/>
  <c r="A479" i="12"/>
  <c r="A480" i="12"/>
  <c r="A481" i="12"/>
  <c r="A482" i="12"/>
  <c r="A483" i="12"/>
  <c r="A484" i="12"/>
  <c r="A485" i="12"/>
  <c r="A486" i="12"/>
  <c r="A487" i="12"/>
  <c r="A488" i="12"/>
  <c r="A489" i="12"/>
  <c r="A490" i="12"/>
  <c r="A491" i="12"/>
  <c r="A492" i="12"/>
  <c r="A493" i="12"/>
  <c r="A494" i="12"/>
  <c r="A495" i="12"/>
  <c r="A496" i="12"/>
  <c r="A497" i="12"/>
  <c r="A498" i="12"/>
  <c r="A499" i="12"/>
  <c r="A500" i="12"/>
  <c r="A501" i="12"/>
  <c r="A502" i="12"/>
  <c r="A503" i="12"/>
  <c r="A504" i="12"/>
  <c r="A505" i="12"/>
  <c r="A506" i="12"/>
  <c r="A507" i="12"/>
  <c r="A508" i="12"/>
  <c r="A509" i="12"/>
  <c r="A510" i="12"/>
  <c r="A511" i="12"/>
  <c r="A512" i="12"/>
  <c r="A513" i="12"/>
  <c r="A514" i="12"/>
  <c r="A515" i="12"/>
  <c r="A516" i="12"/>
  <c r="A517" i="12"/>
  <c r="A518" i="12"/>
  <c r="A519" i="12"/>
  <c r="A520" i="12"/>
  <c r="A521" i="12"/>
  <c r="A522" i="12"/>
  <c r="A523" i="12"/>
  <c r="A524" i="12"/>
  <c r="A525" i="12"/>
  <c r="A526" i="12"/>
  <c r="A527" i="12"/>
  <c r="A528" i="12"/>
  <c r="A529" i="12"/>
  <c r="A530" i="12"/>
  <c r="A531" i="12"/>
  <c r="A532" i="12"/>
  <c r="A533" i="12"/>
  <c r="A534" i="12"/>
  <c r="A535" i="12"/>
  <c r="A536" i="12"/>
  <c r="A537" i="12"/>
  <c r="A538" i="12"/>
  <c r="A539" i="12"/>
  <c r="A540" i="12"/>
  <c r="A541" i="12"/>
  <c r="A542" i="12"/>
  <c r="A543" i="12"/>
  <c r="A544" i="12"/>
  <c r="A545" i="12"/>
  <c r="A546" i="12"/>
  <c r="A547" i="12"/>
  <c r="A548" i="12"/>
  <c r="A549" i="12"/>
  <c r="A550" i="12"/>
  <c r="A551" i="12"/>
  <c r="A552" i="12"/>
  <c r="A553" i="12"/>
  <c r="A554" i="12"/>
  <c r="A555" i="12"/>
  <c r="A556" i="12"/>
  <c r="A557" i="12"/>
  <c r="A558" i="12"/>
  <c r="A559" i="12"/>
  <c r="A560" i="12"/>
  <c r="A561" i="12"/>
  <c r="A562" i="12"/>
  <c r="A563" i="12"/>
  <c r="A564" i="12"/>
  <c r="A565" i="12"/>
  <c r="A566" i="12"/>
  <c r="A567" i="12"/>
  <c r="A568" i="12"/>
  <c r="A569" i="12"/>
  <c r="A570" i="12"/>
  <c r="A571" i="12"/>
  <c r="A572" i="12"/>
  <c r="A573" i="12"/>
  <c r="A574" i="12"/>
  <c r="A575" i="12"/>
  <c r="A576" i="12"/>
  <c r="A577" i="12"/>
  <c r="A578" i="12"/>
  <c r="A579" i="12"/>
  <c r="A580" i="12"/>
  <c r="A581" i="12"/>
  <c r="A582" i="12"/>
  <c r="A583" i="12"/>
  <c r="A584" i="12"/>
  <c r="A585" i="12"/>
  <c r="A586" i="12"/>
  <c r="A587" i="12"/>
  <c r="A588" i="12"/>
  <c r="A589" i="12"/>
  <c r="A590" i="12"/>
  <c r="A591" i="12"/>
  <c r="A592" i="12"/>
  <c r="A593" i="12"/>
  <c r="A594" i="12"/>
  <c r="A595" i="12"/>
  <c r="A596" i="12"/>
  <c r="A597" i="12"/>
  <c r="A598" i="12"/>
  <c r="A599" i="12"/>
  <c r="A600" i="12"/>
  <c r="A601" i="12"/>
  <c r="A602" i="12"/>
  <c r="A603" i="12"/>
  <c r="A604" i="12"/>
  <c r="A605" i="12"/>
  <c r="A606" i="12"/>
  <c r="A607" i="12"/>
  <c r="A608" i="12"/>
  <c r="A609" i="12"/>
  <c r="A610" i="12"/>
  <c r="A611" i="12"/>
  <c r="A612" i="12"/>
  <c r="A613" i="12"/>
  <c r="A614" i="12"/>
  <c r="A615" i="12"/>
  <c r="A616" i="12"/>
  <c r="A617" i="12"/>
  <c r="A618" i="12"/>
  <c r="A619" i="12"/>
  <c r="A620" i="12"/>
  <c r="A621" i="12"/>
  <c r="A622" i="12"/>
  <c r="A623" i="12"/>
  <c r="A624" i="12"/>
  <c r="A625" i="12"/>
  <c r="A626" i="12"/>
  <c r="A627" i="12"/>
  <c r="A628" i="12"/>
  <c r="A629" i="12"/>
  <c r="A630" i="12"/>
  <c r="A631" i="12"/>
  <c r="A632" i="12"/>
  <c r="A633" i="12"/>
  <c r="A634" i="12"/>
  <c r="A635" i="12"/>
  <c r="A636" i="12"/>
  <c r="A637" i="12"/>
  <c r="A638" i="12"/>
  <c r="A639" i="12"/>
  <c r="A640" i="12"/>
  <c r="A641" i="12"/>
  <c r="A642" i="12"/>
  <c r="A643" i="12"/>
  <c r="A644" i="12"/>
  <c r="A645" i="12"/>
  <c r="A646" i="12"/>
  <c r="A647" i="12"/>
  <c r="A648" i="12"/>
  <c r="A649" i="12"/>
  <c r="A650" i="12"/>
  <c r="A651" i="12"/>
  <c r="A652" i="12"/>
  <c r="A653" i="12"/>
  <c r="A654" i="12"/>
  <c r="A655" i="12"/>
  <c r="A656" i="12"/>
  <c r="A657" i="12"/>
  <c r="A658" i="12"/>
  <c r="A659" i="12"/>
  <c r="A660" i="12"/>
  <c r="A661" i="12"/>
  <c r="A662" i="12"/>
  <c r="A663" i="12"/>
  <c r="A664" i="12"/>
  <c r="A665" i="12"/>
  <c r="A666" i="12"/>
  <c r="A667" i="12"/>
  <c r="A668" i="12"/>
  <c r="A669" i="12"/>
  <c r="A670" i="12"/>
  <c r="A671" i="12"/>
  <c r="A672" i="12"/>
  <c r="A673" i="12"/>
  <c r="A674" i="12"/>
  <c r="A675" i="12"/>
  <c r="A676" i="12"/>
  <c r="A677" i="12"/>
  <c r="A678" i="12"/>
  <c r="A679" i="12"/>
  <c r="A680" i="12"/>
  <c r="A681" i="12"/>
  <c r="A682" i="12"/>
  <c r="A683" i="12"/>
  <c r="A684" i="12"/>
  <c r="A685" i="12"/>
  <c r="A686" i="12"/>
  <c r="A687" i="12"/>
  <c r="A688" i="12"/>
  <c r="A689" i="12"/>
  <c r="A690" i="12"/>
  <c r="A691" i="12"/>
  <c r="A692" i="12"/>
  <c r="A693" i="12"/>
  <c r="A694" i="12"/>
  <c r="A695" i="12"/>
  <c r="A696" i="12"/>
  <c r="A697" i="12"/>
  <c r="A698" i="12"/>
  <c r="A699" i="12"/>
  <c r="A700" i="12"/>
  <c r="A701" i="12"/>
  <c r="A702" i="12"/>
  <c r="A703" i="12"/>
  <c r="A704" i="12"/>
  <c r="A705" i="12"/>
  <c r="A706" i="12"/>
  <c r="A707" i="12"/>
  <c r="A708" i="12"/>
  <c r="A709" i="12"/>
  <c r="A710" i="12"/>
  <c r="A711" i="12"/>
  <c r="A712" i="12"/>
  <c r="A713" i="12"/>
  <c r="A714" i="12"/>
  <c r="A715" i="12"/>
  <c r="A716" i="12"/>
  <c r="A717" i="12"/>
  <c r="A718" i="12"/>
  <c r="A719" i="12"/>
  <c r="A720" i="12"/>
  <c r="A721" i="12"/>
  <c r="A722" i="12"/>
  <c r="A723" i="12"/>
  <c r="A724" i="12"/>
  <c r="A725" i="12"/>
  <c r="A726" i="12"/>
  <c r="A727" i="12"/>
  <c r="A728" i="12"/>
  <c r="A729" i="12"/>
  <c r="A730" i="12"/>
  <c r="A731" i="12"/>
  <c r="A732" i="12"/>
  <c r="A733" i="12"/>
  <c r="A734" i="12"/>
  <c r="A735" i="12"/>
  <c r="A736" i="12"/>
  <c r="A737" i="12"/>
  <c r="A738" i="12"/>
  <c r="A739" i="12"/>
  <c r="A740" i="12"/>
  <c r="A741" i="12"/>
  <c r="A742" i="12"/>
  <c r="A743" i="12"/>
  <c r="A744" i="12"/>
  <c r="A745" i="12"/>
  <c r="A746" i="12"/>
  <c r="A747" i="12"/>
  <c r="A748" i="12"/>
  <c r="A749" i="12"/>
  <c r="A750" i="12"/>
  <c r="A751" i="12"/>
  <c r="A752" i="12"/>
  <c r="A753" i="12"/>
  <c r="A754" i="12"/>
  <c r="A755" i="12"/>
  <c r="A756" i="12"/>
  <c r="A757" i="12"/>
  <c r="A758" i="12"/>
  <c r="A759" i="12"/>
  <c r="A760" i="12"/>
  <c r="A761" i="12"/>
  <c r="A762" i="12"/>
  <c r="A763" i="12"/>
  <c r="A764" i="12"/>
  <c r="A765" i="12"/>
  <c r="A766" i="12"/>
  <c r="A767" i="12"/>
  <c r="A768" i="12"/>
  <c r="A769" i="12"/>
  <c r="A770" i="12"/>
  <c r="A771" i="12"/>
  <c r="A772" i="12"/>
  <c r="A773" i="12"/>
  <c r="A774" i="12"/>
  <c r="A775" i="12"/>
  <c r="A776" i="12"/>
  <c r="A777" i="12"/>
  <c r="A778" i="12"/>
  <c r="A779" i="12"/>
  <c r="A780" i="12"/>
  <c r="A781" i="12"/>
  <c r="A782" i="12"/>
  <c r="A783" i="12"/>
  <c r="A784" i="12"/>
  <c r="A785" i="12"/>
  <c r="A786" i="12"/>
  <c r="A787" i="12"/>
  <c r="A788" i="12"/>
  <c r="A789" i="12"/>
  <c r="A790" i="12"/>
  <c r="A791" i="12"/>
  <c r="A792" i="12"/>
  <c r="A793" i="12"/>
  <c r="A794" i="12"/>
  <c r="A795" i="12"/>
  <c r="A796" i="12"/>
  <c r="A797" i="12"/>
  <c r="A798" i="12"/>
  <c r="A799" i="12"/>
  <c r="A800" i="12"/>
  <c r="A801" i="12"/>
  <c r="A802" i="12"/>
  <c r="A803" i="12"/>
  <c r="A804" i="12"/>
  <c r="A805" i="12"/>
  <c r="A806" i="12"/>
  <c r="A807" i="12"/>
  <c r="A808" i="12"/>
  <c r="A809" i="12"/>
  <c r="A810" i="12"/>
  <c r="A811" i="12"/>
  <c r="A812" i="12"/>
  <c r="A813" i="12"/>
  <c r="A814" i="12"/>
  <c r="A815" i="12"/>
  <c r="A816" i="12"/>
  <c r="A817" i="12"/>
  <c r="A818" i="12"/>
  <c r="A819" i="12"/>
  <c r="A820" i="12"/>
  <c r="A821" i="12"/>
  <c r="A822" i="12"/>
  <c r="A823" i="12"/>
  <c r="A824" i="12"/>
  <c r="A825" i="12"/>
  <c r="A826" i="12"/>
  <c r="A827" i="12"/>
  <c r="A828" i="12"/>
  <c r="A829" i="12"/>
  <c r="A830" i="12"/>
  <c r="A831" i="12"/>
  <c r="A832" i="12"/>
  <c r="A833" i="12"/>
  <c r="A834" i="12"/>
  <c r="A835" i="12"/>
  <c r="A836" i="12"/>
  <c r="A837" i="12"/>
  <c r="A838" i="12"/>
  <c r="A839" i="12"/>
  <c r="A840" i="12"/>
  <c r="A841" i="12"/>
  <c r="A842" i="12"/>
  <c r="A843" i="12"/>
  <c r="A844" i="12"/>
  <c r="A845" i="12"/>
  <c r="A846" i="12"/>
  <c r="A847" i="12"/>
  <c r="A848" i="12"/>
  <c r="A849" i="12"/>
  <c r="A850" i="12"/>
  <c r="A851" i="12"/>
  <c r="A852" i="12"/>
  <c r="A853" i="12"/>
  <c r="A854" i="12"/>
  <c r="A855" i="12"/>
  <c r="A856" i="12"/>
  <c r="A857" i="12"/>
  <c r="A858" i="12"/>
  <c r="A859" i="12"/>
  <c r="A860" i="12"/>
  <c r="A861" i="12"/>
  <c r="A862" i="12"/>
  <c r="A863" i="12"/>
  <c r="A864" i="12"/>
  <c r="A865" i="12"/>
  <c r="A866" i="12"/>
  <c r="A867" i="12"/>
  <c r="A868" i="12"/>
  <c r="A869" i="12"/>
  <c r="A870" i="12"/>
  <c r="A871" i="12"/>
  <c r="A872" i="12"/>
  <c r="A873" i="12"/>
  <c r="A874" i="12"/>
  <c r="A875" i="12"/>
  <c r="A876" i="12"/>
  <c r="A877" i="12"/>
  <c r="A878" i="12"/>
  <c r="A879" i="12"/>
  <c r="A880" i="12"/>
  <c r="A881" i="12"/>
  <c r="A882" i="12"/>
  <c r="A883" i="12"/>
  <c r="A884" i="12"/>
  <c r="A885" i="12"/>
  <c r="A886" i="12"/>
  <c r="A887" i="12"/>
  <c r="A888" i="12"/>
  <c r="A889" i="12"/>
  <c r="A890" i="12"/>
  <c r="A891" i="12"/>
  <c r="A892" i="12"/>
  <c r="A893" i="12"/>
  <c r="A894" i="12"/>
  <c r="A895" i="12"/>
  <c r="A896" i="12"/>
  <c r="A897" i="12"/>
  <c r="A898" i="12"/>
  <c r="A899" i="12"/>
  <c r="A900" i="12"/>
  <c r="A901" i="12"/>
  <c r="A902" i="12"/>
  <c r="A903" i="12"/>
  <c r="A904" i="12"/>
  <c r="A905" i="12"/>
  <c r="A906" i="12"/>
  <c r="A907" i="12"/>
  <c r="A908" i="12"/>
  <c r="A909" i="12"/>
  <c r="A910" i="12"/>
  <c r="A911" i="12"/>
  <c r="A912" i="12"/>
  <c r="A913" i="12"/>
  <c r="A914" i="12"/>
  <c r="A915" i="12"/>
  <c r="A916" i="12"/>
  <c r="A917" i="12"/>
  <c r="A918" i="12"/>
  <c r="A919" i="12"/>
  <c r="A920" i="12"/>
  <c r="A921" i="12"/>
  <c r="A922" i="12"/>
  <c r="A923" i="12"/>
  <c r="A924" i="12"/>
  <c r="A925" i="12"/>
  <c r="A926" i="12"/>
  <c r="A927" i="12"/>
  <c r="A928" i="12"/>
  <c r="A929" i="12"/>
  <c r="A930" i="12"/>
  <c r="A931" i="12"/>
  <c r="A932" i="12"/>
  <c r="A933" i="12"/>
  <c r="A934" i="12"/>
  <c r="A935" i="12"/>
  <c r="A936" i="12"/>
  <c r="A937" i="12"/>
  <c r="A938" i="12"/>
  <c r="A939" i="12"/>
  <c r="A940" i="12"/>
  <c r="A941" i="12"/>
  <c r="A942" i="12"/>
  <c r="A943" i="12"/>
  <c r="A944" i="12"/>
  <c r="A945" i="12"/>
  <c r="A946" i="12"/>
  <c r="A947" i="12"/>
  <c r="A948" i="12"/>
  <c r="A949" i="12"/>
  <c r="A950" i="12"/>
  <c r="A951" i="12"/>
  <c r="A952" i="12"/>
  <c r="A953" i="12"/>
  <c r="A954" i="12"/>
  <c r="A955" i="12"/>
  <c r="A956" i="12"/>
  <c r="A957" i="12"/>
  <c r="A958" i="12"/>
  <c r="A959" i="12"/>
  <c r="A960" i="12"/>
  <c r="A961" i="12"/>
  <c r="A962" i="12"/>
  <c r="A963" i="12"/>
  <c r="A964" i="12"/>
  <c r="A965" i="12"/>
  <c r="A966" i="12"/>
  <c r="A967" i="12"/>
  <c r="A968" i="12"/>
  <c r="A969" i="12"/>
  <c r="A970" i="12"/>
  <c r="A971" i="12"/>
  <c r="A972" i="12"/>
  <c r="A973" i="12"/>
  <c r="A974" i="12"/>
  <c r="A975" i="12"/>
  <c r="A976" i="12"/>
  <c r="A977" i="12"/>
  <c r="A978" i="12"/>
  <c r="A979" i="12"/>
  <c r="A980" i="12"/>
  <c r="A981" i="12"/>
  <c r="A982" i="12"/>
  <c r="A983" i="12"/>
  <c r="A984" i="12"/>
  <c r="A985" i="12"/>
  <c r="A986" i="12"/>
  <c r="A987" i="12"/>
  <c r="A988" i="12"/>
  <c r="A989" i="12"/>
  <c r="A990" i="12"/>
  <c r="A991" i="12"/>
  <c r="A992" i="12"/>
  <c r="A993" i="12"/>
  <c r="A994" i="12"/>
  <c r="A995" i="12"/>
  <c r="A996" i="12"/>
  <c r="A997" i="12"/>
  <c r="A998" i="12"/>
  <c r="A999" i="12"/>
  <c r="A1000" i="12"/>
  <c r="A1001" i="12"/>
  <c r="A1002" i="12"/>
  <c r="A1003" i="12"/>
  <c r="A1004" i="12"/>
  <c r="A1005" i="12"/>
  <c r="A6" i="12"/>
  <c r="J155" i="11"/>
  <c r="M155" i="11" s="1"/>
  <c r="O155" i="11" s="1"/>
  <c r="J156" i="11"/>
  <c r="M156" i="11" s="1"/>
  <c r="O156" i="11" s="1"/>
  <c r="J157" i="11"/>
  <c r="M157" i="11" s="1"/>
  <c r="O157" i="11" s="1"/>
  <c r="J158" i="11"/>
  <c r="M158" i="11" s="1"/>
  <c r="O158" i="11" s="1"/>
  <c r="J159" i="11"/>
  <c r="M159" i="11" s="1"/>
  <c r="O159" i="11" s="1"/>
  <c r="J160" i="11"/>
  <c r="M160" i="11" s="1"/>
  <c r="O160" i="11" s="1"/>
  <c r="J161" i="11"/>
  <c r="M161" i="11" s="1"/>
  <c r="O161" i="11" s="1"/>
  <c r="J162" i="11"/>
  <c r="M162" i="11" s="1"/>
  <c r="O162" i="11" s="1"/>
  <c r="J163" i="11"/>
  <c r="M163" i="11" s="1"/>
  <c r="O163" i="11" s="1"/>
  <c r="J164" i="11"/>
  <c r="M164" i="11" s="1"/>
  <c r="O164" i="11" s="1"/>
  <c r="J165" i="11"/>
  <c r="M165" i="11" s="1"/>
  <c r="O165" i="11" s="1"/>
  <c r="J166" i="11"/>
  <c r="M166" i="11" s="1"/>
  <c r="O166" i="11" s="1"/>
  <c r="J167" i="11"/>
  <c r="M167" i="11" s="1"/>
  <c r="O167" i="11" s="1"/>
  <c r="J168" i="11"/>
  <c r="M168" i="11" s="1"/>
  <c r="O168" i="11" s="1"/>
  <c r="J169" i="11"/>
  <c r="M169" i="11" s="1"/>
  <c r="O169" i="11" s="1"/>
  <c r="J170" i="11"/>
  <c r="M170" i="11" s="1"/>
  <c r="O170" i="11" s="1"/>
  <c r="J171" i="11"/>
  <c r="M171" i="11" s="1"/>
  <c r="O171" i="11" s="1"/>
  <c r="J172" i="11"/>
  <c r="M172" i="11" s="1"/>
  <c r="O172" i="11" s="1"/>
  <c r="J173" i="11"/>
  <c r="M173" i="11" s="1"/>
  <c r="O173" i="11" s="1"/>
  <c r="J174" i="11"/>
  <c r="M174" i="11" s="1"/>
  <c r="O174" i="11" s="1"/>
  <c r="J175" i="11"/>
  <c r="M175" i="11" s="1"/>
  <c r="O175" i="11" s="1"/>
  <c r="J176" i="11"/>
  <c r="M176" i="11" s="1"/>
  <c r="O176" i="11" s="1"/>
  <c r="J177" i="11"/>
  <c r="M177" i="11" s="1"/>
  <c r="O177" i="11" s="1"/>
  <c r="J178" i="11"/>
  <c r="M178" i="11" s="1"/>
  <c r="O178" i="11" s="1"/>
  <c r="J179" i="11"/>
  <c r="M179" i="11" s="1"/>
  <c r="O179" i="11" s="1"/>
  <c r="J180" i="11"/>
  <c r="M180" i="11" s="1"/>
  <c r="O180" i="11" s="1"/>
  <c r="J181" i="11"/>
  <c r="M181" i="11" s="1"/>
  <c r="O181" i="11" s="1"/>
  <c r="J182" i="11"/>
  <c r="M182" i="11" s="1"/>
  <c r="O182" i="11" s="1"/>
  <c r="J183" i="11"/>
  <c r="M183" i="11" s="1"/>
  <c r="O183" i="11" s="1"/>
  <c r="J184" i="11"/>
  <c r="M184" i="11" s="1"/>
  <c r="O184" i="11" s="1"/>
  <c r="J185" i="11"/>
  <c r="M185" i="11" s="1"/>
  <c r="O185" i="11" s="1"/>
  <c r="J186" i="11"/>
  <c r="M186" i="11" s="1"/>
  <c r="O186" i="11" s="1"/>
  <c r="J187" i="11"/>
  <c r="M187" i="11" s="1"/>
  <c r="O187" i="11" s="1"/>
  <c r="J188" i="11"/>
  <c r="M188" i="11" s="1"/>
  <c r="O188" i="11" s="1"/>
  <c r="J189" i="11"/>
  <c r="M189" i="11" s="1"/>
  <c r="O189" i="11" s="1"/>
  <c r="J190" i="11"/>
  <c r="M190" i="11" s="1"/>
  <c r="O190" i="11" s="1"/>
  <c r="J191" i="11"/>
  <c r="M191" i="11" s="1"/>
  <c r="O191" i="11" s="1"/>
  <c r="J192" i="11"/>
  <c r="M192" i="11" s="1"/>
  <c r="O192" i="11" s="1"/>
  <c r="J193" i="11"/>
  <c r="M193" i="11" s="1"/>
  <c r="O193" i="11" s="1"/>
  <c r="J194" i="11"/>
  <c r="M194" i="11" s="1"/>
  <c r="O194" i="11" s="1"/>
  <c r="J195" i="11"/>
  <c r="M195" i="11" s="1"/>
  <c r="O195" i="11" s="1"/>
  <c r="J196" i="11"/>
  <c r="M196" i="11" s="1"/>
  <c r="O196" i="11" s="1"/>
  <c r="J197" i="11"/>
  <c r="M197" i="11" s="1"/>
  <c r="O197" i="11" s="1"/>
  <c r="J198" i="11"/>
  <c r="M198" i="11" s="1"/>
  <c r="O198" i="11" s="1"/>
  <c r="J199" i="11"/>
  <c r="M199" i="11" s="1"/>
  <c r="O199" i="11" s="1"/>
  <c r="J200" i="11"/>
  <c r="M200" i="11" s="1"/>
  <c r="O200" i="11" s="1"/>
  <c r="J201" i="11"/>
  <c r="M201" i="11" s="1"/>
  <c r="O201" i="11" s="1"/>
  <c r="J202" i="11"/>
  <c r="M202" i="11" s="1"/>
  <c r="O202" i="11" s="1"/>
  <c r="J203" i="11"/>
  <c r="M203" i="11" s="1"/>
  <c r="O203" i="11" s="1"/>
  <c r="J204" i="11"/>
  <c r="M204" i="11" s="1"/>
  <c r="O204" i="11" s="1"/>
  <c r="J205" i="11"/>
  <c r="M205" i="11" s="1"/>
  <c r="O205" i="11" s="1"/>
  <c r="J206" i="11"/>
  <c r="M206" i="11" s="1"/>
  <c r="O206" i="11" s="1"/>
  <c r="J207" i="11"/>
  <c r="M207" i="11" s="1"/>
  <c r="O207" i="11" s="1"/>
  <c r="J208" i="11"/>
  <c r="M208" i="11" s="1"/>
  <c r="O208" i="11" s="1"/>
  <c r="J209" i="11"/>
  <c r="M209" i="11" s="1"/>
  <c r="O209" i="11" s="1"/>
  <c r="J210" i="11"/>
  <c r="M210" i="11" s="1"/>
  <c r="O210" i="11" s="1"/>
  <c r="J211" i="11"/>
  <c r="M211" i="11" s="1"/>
  <c r="O211" i="11" s="1"/>
  <c r="J212" i="11"/>
  <c r="M212" i="11" s="1"/>
  <c r="O212" i="11" s="1"/>
  <c r="J213" i="11"/>
  <c r="M213" i="11" s="1"/>
  <c r="O213" i="11" s="1"/>
  <c r="J214" i="11"/>
  <c r="M214" i="11" s="1"/>
  <c r="O214" i="11" s="1"/>
  <c r="J215" i="11"/>
  <c r="M215" i="11" s="1"/>
  <c r="O215" i="11" s="1"/>
  <c r="J216" i="11"/>
  <c r="M216" i="11" s="1"/>
  <c r="O216" i="11" s="1"/>
  <c r="J217" i="11"/>
  <c r="M217" i="11" s="1"/>
  <c r="O217" i="11" s="1"/>
  <c r="J218" i="11"/>
  <c r="M218" i="11" s="1"/>
  <c r="O218" i="11" s="1"/>
  <c r="J219" i="11"/>
  <c r="M219" i="11" s="1"/>
  <c r="O219" i="11" s="1"/>
  <c r="J220" i="11"/>
  <c r="M220" i="11" s="1"/>
  <c r="O220" i="11" s="1"/>
  <c r="J221" i="11"/>
  <c r="M221" i="11" s="1"/>
  <c r="O221" i="11" s="1"/>
  <c r="J222" i="11"/>
  <c r="M222" i="11" s="1"/>
  <c r="O222" i="11" s="1"/>
  <c r="J223" i="11"/>
  <c r="M223" i="11" s="1"/>
  <c r="O223" i="11" s="1"/>
  <c r="J224" i="11"/>
  <c r="M224" i="11" s="1"/>
  <c r="O224" i="11" s="1"/>
  <c r="J225" i="11"/>
  <c r="M225" i="11" s="1"/>
  <c r="O225" i="11" s="1"/>
  <c r="J226" i="11"/>
  <c r="M226" i="11" s="1"/>
  <c r="O226" i="11" s="1"/>
  <c r="J227" i="11"/>
  <c r="M227" i="11" s="1"/>
  <c r="O227" i="11" s="1"/>
  <c r="J228" i="11"/>
  <c r="M228" i="11" s="1"/>
  <c r="O228" i="11" s="1"/>
  <c r="J229" i="11"/>
  <c r="M229" i="11" s="1"/>
  <c r="O229" i="11" s="1"/>
  <c r="J230" i="11"/>
  <c r="M230" i="11" s="1"/>
  <c r="O230" i="11" s="1"/>
  <c r="J231" i="11"/>
  <c r="M231" i="11" s="1"/>
  <c r="O231" i="11" s="1"/>
  <c r="J232" i="11"/>
  <c r="M232" i="11" s="1"/>
  <c r="O232" i="11" s="1"/>
  <c r="J233" i="11"/>
  <c r="M233" i="11" s="1"/>
  <c r="O233" i="11" s="1"/>
  <c r="J234" i="11"/>
  <c r="M234" i="11" s="1"/>
  <c r="O234" i="11" s="1"/>
  <c r="J235" i="11"/>
  <c r="M235" i="11" s="1"/>
  <c r="O235" i="11" s="1"/>
  <c r="J236" i="11"/>
  <c r="M236" i="11" s="1"/>
  <c r="O236" i="11" s="1"/>
  <c r="J237" i="11"/>
  <c r="M237" i="11" s="1"/>
  <c r="O237" i="11" s="1"/>
  <c r="J238" i="11"/>
  <c r="M238" i="11" s="1"/>
  <c r="O238" i="11" s="1"/>
  <c r="J239" i="11"/>
  <c r="M239" i="11" s="1"/>
  <c r="O239" i="11" s="1"/>
  <c r="J240" i="11"/>
  <c r="M240" i="11" s="1"/>
  <c r="O240" i="11" s="1"/>
  <c r="J241" i="11"/>
  <c r="M241" i="11" s="1"/>
  <c r="O241" i="11" s="1"/>
  <c r="J242" i="11"/>
  <c r="M242" i="11" s="1"/>
  <c r="O242" i="11" s="1"/>
  <c r="J243" i="11"/>
  <c r="M243" i="11" s="1"/>
  <c r="O243" i="11" s="1"/>
  <c r="J244" i="11"/>
  <c r="M244" i="11" s="1"/>
  <c r="O244" i="11" s="1"/>
  <c r="J245" i="11"/>
  <c r="M245" i="11" s="1"/>
  <c r="O245" i="11" s="1"/>
  <c r="J246" i="11"/>
  <c r="M246" i="11" s="1"/>
  <c r="O246" i="11" s="1"/>
  <c r="J247" i="11"/>
  <c r="M247" i="11" s="1"/>
  <c r="O247" i="11" s="1"/>
  <c r="J248" i="11"/>
  <c r="M248" i="11" s="1"/>
  <c r="O248" i="11" s="1"/>
  <c r="J249" i="11"/>
  <c r="M249" i="11" s="1"/>
  <c r="O249" i="11" s="1"/>
  <c r="J250" i="11"/>
  <c r="M250" i="11" s="1"/>
  <c r="O250" i="11" s="1"/>
  <c r="J251" i="11"/>
  <c r="M251" i="11" s="1"/>
  <c r="O251" i="11" s="1"/>
  <c r="J252" i="11"/>
  <c r="M252" i="11" s="1"/>
  <c r="O252" i="11" s="1"/>
  <c r="J253" i="11"/>
  <c r="M253" i="11" s="1"/>
  <c r="O253" i="11" s="1"/>
  <c r="J254" i="11"/>
  <c r="M254" i="11" s="1"/>
  <c r="O254" i="11" s="1"/>
  <c r="J255" i="11"/>
  <c r="M255" i="11" s="1"/>
  <c r="O255" i="11" s="1"/>
  <c r="J256" i="11"/>
  <c r="M256" i="11" s="1"/>
  <c r="O256" i="11" s="1"/>
  <c r="J257" i="11"/>
  <c r="M257" i="11" s="1"/>
  <c r="O257" i="11" s="1"/>
  <c r="J258" i="11"/>
  <c r="M258" i="11" s="1"/>
  <c r="O258" i="11" s="1"/>
  <c r="J259" i="11"/>
  <c r="M259" i="11" s="1"/>
  <c r="O259" i="11" s="1"/>
  <c r="J260" i="11"/>
  <c r="M260" i="11" s="1"/>
  <c r="O260" i="11" s="1"/>
  <c r="J261" i="11"/>
  <c r="M261" i="11" s="1"/>
  <c r="O261" i="11" s="1"/>
  <c r="J262" i="11"/>
  <c r="M262" i="11" s="1"/>
  <c r="O262" i="11" s="1"/>
  <c r="J263" i="11"/>
  <c r="M263" i="11" s="1"/>
  <c r="O263" i="11" s="1"/>
  <c r="J264" i="11"/>
  <c r="M264" i="11" s="1"/>
  <c r="O264" i="11" s="1"/>
  <c r="J265" i="11"/>
  <c r="M265" i="11" s="1"/>
  <c r="O265" i="11" s="1"/>
  <c r="J266" i="11"/>
  <c r="M266" i="11" s="1"/>
  <c r="O266" i="11" s="1"/>
  <c r="J267" i="11"/>
  <c r="M267" i="11" s="1"/>
  <c r="O267" i="11" s="1"/>
  <c r="J268" i="11"/>
  <c r="M268" i="11" s="1"/>
  <c r="O268" i="11" s="1"/>
  <c r="J269" i="11"/>
  <c r="M269" i="11" s="1"/>
  <c r="O269" i="11" s="1"/>
  <c r="J270" i="11"/>
  <c r="M270" i="11" s="1"/>
  <c r="O270" i="11" s="1"/>
  <c r="J271" i="11"/>
  <c r="M271" i="11" s="1"/>
  <c r="O271" i="11" s="1"/>
  <c r="J272" i="11"/>
  <c r="M272" i="11" s="1"/>
  <c r="O272" i="11" s="1"/>
  <c r="J273" i="11"/>
  <c r="M273" i="11" s="1"/>
  <c r="O273" i="11" s="1"/>
  <c r="J274" i="11"/>
  <c r="M274" i="11" s="1"/>
  <c r="O274" i="11" s="1"/>
  <c r="J275" i="11"/>
  <c r="M275" i="11" s="1"/>
  <c r="O275" i="11" s="1"/>
  <c r="J276" i="11"/>
  <c r="M276" i="11" s="1"/>
  <c r="O276" i="11" s="1"/>
  <c r="J277" i="11"/>
  <c r="M277" i="11" s="1"/>
  <c r="O277" i="11" s="1"/>
  <c r="J278" i="11"/>
  <c r="M278" i="11" s="1"/>
  <c r="O278" i="11" s="1"/>
  <c r="J279" i="11"/>
  <c r="M279" i="11" s="1"/>
  <c r="O279" i="11" s="1"/>
  <c r="J280" i="11"/>
  <c r="M280" i="11" s="1"/>
  <c r="O280" i="11" s="1"/>
  <c r="J281" i="11"/>
  <c r="M281" i="11" s="1"/>
  <c r="O281" i="11" s="1"/>
  <c r="J282" i="11"/>
  <c r="M282" i="11" s="1"/>
  <c r="O282" i="11" s="1"/>
  <c r="J283" i="11"/>
  <c r="M283" i="11" s="1"/>
  <c r="O283" i="11" s="1"/>
  <c r="J284" i="11"/>
  <c r="M284" i="11" s="1"/>
  <c r="O284" i="11" s="1"/>
  <c r="J285" i="11"/>
  <c r="M285" i="11" s="1"/>
  <c r="O285" i="11" s="1"/>
  <c r="J286" i="11"/>
  <c r="M286" i="11" s="1"/>
  <c r="O286" i="11" s="1"/>
  <c r="J287" i="11"/>
  <c r="M287" i="11" s="1"/>
  <c r="O287" i="11" s="1"/>
  <c r="J288" i="11"/>
  <c r="M288" i="11" s="1"/>
  <c r="O288" i="11" s="1"/>
  <c r="J289" i="11"/>
  <c r="M289" i="11" s="1"/>
  <c r="O289" i="11" s="1"/>
  <c r="J290" i="11"/>
  <c r="M290" i="11" s="1"/>
  <c r="O290" i="11" s="1"/>
  <c r="J291" i="11"/>
  <c r="M291" i="11" s="1"/>
  <c r="O291" i="11" s="1"/>
  <c r="J292" i="11"/>
  <c r="M292" i="11" s="1"/>
  <c r="O292" i="11" s="1"/>
  <c r="J293" i="11"/>
  <c r="M293" i="11" s="1"/>
  <c r="O293" i="11" s="1"/>
  <c r="J294" i="11"/>
  <c r="M294" i="11" s="1"/>
  <c r="O294" i="11" s="1"/>
  <c r="J295" i="11"/>
  <c r="M295" i="11" s="1"/>
  <c r="O295" i="11" s="1"/>
  <c r="J296" i="11"/>
  <c r="M296" i="11" s="1"/>
  <c r="O296" i="11" s="1"/>
  <c r="J297" i="11"/>
  <c r="M297" i="11" s="1"/>
  <c r="O297" i="11" s="1"/>
  <c r="J298" i="11"/>
  <c r="M298" i="11" s="1"/>
  <c r="O298" i="11" s="1"/>
  <c r="J299" i="11"/>
  <c r="M299" i="11" s="1"/>
  <c r="O299" i="11" s="1"/>
  <c r="J300" i="11"/>
  <c r="M300" i="11" s="1"/>
  <c r="O300" i="11" s="1"/>
  <c r="J301" i="11"/>
  <c r="M301" i="11" s="1"/>
  <c r="O301" i="11" s="1"/>
  <c r="J302" i="11"/>
  <c r="M302" i="11" s="1"/>
  <c r="O302" i="11" s="1"/>
  <c r="J303" i="11"/>
  <c r="M303" i="11" s="1"/>
  <c r="O303" i="11" s="1"/>
  <c r="J304" i="11"/>
  <c r="M304" i="11" s="1"/>
  <c r="O304" i="11" s="1"/>
  <c r="J305" i="11"/>
  <c r="M305" i="11" s="1"/>
  <c r="O305" i="11" s="1"/>
  <c r="J306" i="11"/>
  <c r="M306" i="11" s="1"/>
  <c r="O306" i="11" s="1"/>
  <c r="J307" i="11"/>
  <c r="M307" i="11" s="1"/>
  <c r="O307" i="11" s="1"/>
  <c r="J308" i="11"/>
  <c r="M308" i="11" s="1"/>
  <c r="O308" i="11" s="1"/>
  <c r="J309" i="11"/>
  <c r="M309" i="11" s="1"/>
  <c r="O309" i="11" s="1"/>
  <c r="J310" i="11"/>
  <c r="M310" i="11" s="1"/>
  <c r="O310" i="11" s="1"/>
  <c r="J311" i="11"/>
  <c r="M311" i="11" s="1"/>
  <c r="O311" i="11" s="1"/>
  <c r="J312" i="11"/>
  <c r="M312" i="11" s="1"/>
  <c r="O312" i="11" s="1"/>
  <c r="J313" i="11"/>
  <c r="M313" i="11" s="1"/>
  <c r="O313" i="11" s="1"/>
  <c r="J314" i="11"/>
  <c r="M314" i="11" s="1"/>
  <c r="O314" i="11" s="1"/>
  <c r="J315" i="11"/>
  <c r="M315" i="11" s="1"/>
  <c r="O315" i="11" s="1"/>
  <c r="J316" i="11"/>
  <c r="M316" i="11" s="1"/>
  <c r="O316" i="11" s="1"/>
  <c r="J317" i="11"/>
  <c r="M317" i="11" s="1"/>
  <c r="O317" i="11" s="1"/>
  <c r="J318" i="11"/>
  <c r="M318" i="11" s="1"/>
  <c r="O318" i="11" s="1"/>
  <c r="J319" i="11"/>
  <c r="M319" i="11" s="1"/>
  <c r="O319" i="11" s="1"/>
  <c r="J320" i="11"/>
  <c r="M320" i="11" s="1"/>
  <c r="O320" i="11" s="1"/>
  <c r="J321" i="11"/>
  <c r="M321" i="11" s="1"/>
  <c r="O321" i="11" s="1"/>
  <c r="J322" i="11"/>
  <c r="M322" i="11" s="1"/>
  <c r="O322" i="11" s="1"/>
  <c r="J323" i="11"/>
  <c r="M323" i="11" s="1"/>
  <c r="O323" i="11" s="1"/>
  <c r="J324" i="11"/>
  <c r="M324" i="11" s="1"/>
  <c r="O324" i="11" s="1"/>
  <c r="J325" i="11"/>
  <c r="M325" i="11" s="1"/>
  <c r="O325" i="11" s="1"/>
  <c r="J326" i="11"/>
  <c r="M326" i="11" s="1"/>
  <c r="O326" i="11" s="1"/>
  <c r="J327" i="11"/>
  <c r="M327" i="11" s="1"/>
  <c r="O327" i="11" s="1"/>
  <c r="J328" i="11"/>
  <c r="M328" i="11" s="1"/>
  <c r="O328" i="11" s="1"/>
  <c r="J329" i="11"/>
  <c r="M329" i="11" s="1"/>
  <c r="O329" i="11" s="1"/>
  <c r="J330" i="11"/>
  <c r="M330" i="11" s="1"/>
  <c r="O330" i="11" s="1"/>
  <c r="J331" i="11"/>
  <c r="M331" i="11" s="1"/>
  <c r="O331" i="11" s="1"/>
  <c r="J332" i="11"/>
  <c r="M332" i="11" s="1"/>
  <c r="O332" i="11" s="1"/>
  <c r="J333" i="11"/>
  <c r="M333" i="11" s="1"/>
  <c r="O333" i="11" s="1"/>
  <c r="J334" i="11"/>
  <c r="M334" i="11" s="1"/>
  <c r="O334" i="11" s="1"/>
  <c r="J335" i="11"/>
  <c r="M335" i="11" s="1"/>
  <c r="O335" i="11" s="1"/>
  <c r="J336" i="11"/>
  <c r="M336" i="11" s="1"/>
  <c r="O336" i="11" s="1"/>
  <c r="J337" i="11"/>
  <c r="M337" i="11" s="1"/>
  <c r="O337" i="11" s="1"/>
  <c r="J338" i="11"/>
  <c r="M338" i="11" s="1"/>
  <c r="O338" i="11" s="1"/>
  <c r="J339" i="11"/>
  <c r="M339" i="11" s="1"/>
  <c r="O339" i="11" s="1"/>
  <c r="J340" i="11"/>
  <c r="M340" i="11" s="1"/>
  <c r="O340" i="11" s="1"/>
  <c r="J341" i="11"/>
  <c r="M341" i="11" s="1"/>
  <c r="O341" i="11" s="1"/>
  <c r="J342" i="11"/>
  <c r="M342" i="11" s="1"/>
  <c r="O342" i="11" s="1"/>
  <c r="J343" i="11"/>
  <c r="M343" i="11" s="1"/>
  <c r="O343" i="11" s="1"/>
  <c r="J344" i="11"/>
  <c r="M344" i="11" s="1"/>
  <c r="O344" i="11" s="1"/>
  <c r="J345" i="11"/>
  <c r="M345" i="11" s="1"/>
  <c r="O345" i="11" s="1"/>
  <c r="J346" i="11"/>
  <c r="M346" i="11" s="1"/>
  <c r="O346" i="11" s="1"/>
  <c r="J347" i="11"/>
  <c r="M347" i="11" s="1"/>
  <c r="O347" i="11" s="1"/>
  <c r="J348" i="11"/>
  <c r="M348" i="11" s="1"/>
  <c r="O348" i="11" s="1"/>
  <c r="J349" i="11"/>
  <c r="M349" i="11" s="1"/>
  <c r="O349" i="11" s="1"/>
  <c r="J350" i="11"/>
  <c r="M350" i="11" s="1"/>
  <c r="O350" i="11" s="1"/>
  <c r="J351" i="11"/>
  <c r="M351" i="11" s="1"/>
  <c r="O351" i="11" s="1"/>
  <c r="J352" i="11"/>
  <c r="M352" i="11" s="1"/>
  <c r="O352" i="11" s="1"/>
  <c r="J353" i="11"/>
  <c r="M353" i="11" s="1"/>
  <c r="O353" i="11" s="1"/>
  <c r="J354" i="11"/>
  <c r="M354" i="11" s="1"/>
  <c r="O354" i="11" s="1"/>
  <c r="J355" i="11"/>
  <c r="M355" i="11" s="1"/>
  <c r="O355" i="11" s="1"/>
  <c r="J356" i="11"/>
  <c r="M356" i="11" s="1"/>
  <c r="O356" i="11" s="1"/>
  <c r="J357" i="11"/>
  <c r="M357" i="11" s="1"/>
  <c r="O357" i="11" s="1"/>
  <c r="J358" i="11"/>
  <c r="M358" i="11" s="1"/>
  <c r="O358" i="11" s="1"/>
  <c r="J359" i="11"/>
  <c r="M359" i="11" s="1"/>
  <c r="O359" i="11" s="1"/>
  <c r="J360" i="11"/>
  <c r="M360" i="11" s="1"/>
  <c r="O360" i="11" s="1"/>
  <c r="J361" i="11"/>
  <c r="M361" i="11" s="1"/>
  <c r="O361" i="11" s="1"/>
  <c r="J362" i="11"/>
  <c r="M362" i="11" s="1"/>
  <c r="O362" i="11" s="1"/>
  <c r="J363" i="11"/>
  <c r="M363" i="11" s="1"/>
  <c r="O363" i="11" s="1"/>
  <c r="J364" i="11"/>
  <c r="M364" i="11" s="1"/>
  <c r="O364" i="11" s="1"/>
  <c r="J365" i="11"/>
  <c r="M365" i="11" s="1"/>
  <c r="O365" i="11" s="1"/>
  <c r="J366" i="11"/>
  <c r="M366" i="11" s="1"/>
  <c r="O366" i="11" s="1"/>
  <c r="J367" i="11"/>
  <c r="M367" i="11" s="1"/>
  <c r="O367" i="11" s="1"/>
  <c r="J368" i="11"/>
  <c r="M368" i="11" s="1"/>
  <c r="O368" i="11" s="1"/>
  <c r="J369" i="11"/>
  <c r="M369" i="11" s="1"/>
  <c r="O369" i="11" s="1"/>
  <c r="J370" i="11"/>
  <c r="M370" i="11" s="1"/>
  <c r="O370" i="11" s="1"/>
  <c r="J371" i="11"/>
  <c r="M371" i="11" s="1"/>
  <c r="O371" i="11" s="1"/>
  <c r="J372" i="11"/>
  <c r="M372" i="11" s="1"/>
  <c r="O372" i="11" s="1"/>
  <c r="J373" i="11"/>
  <c r="M373" i="11" s="1"/>
  <c r="O373" i="11" s="1"/>
  <c r="J374" i="11"/>
  <c r="M374" i="11" s="1"/>
  <c r="O374" i="11" s="1"/>
  <c r="J375" i="11"/>
  <c r="M375" i="11" s="1"/>
  <c r="O375" i="11" s="1"/>
  <c r="J376" i="11"/>
  <c r="M376" i="11" s="1"/>
  <c r="O376" i="11" s="1"/>
  <c r="J377" i="11"/>
  <c r="M377" i="11" s="1"/>
  <c r="O377" i="11" s="1"/>
  <c r="J378" i="11"/>
  <c r="M378" i="11" s="1"/>
  <c r="O378" i="11" s="1"/>
  <c r="J379" i="11"/>
  <c r="M379" i="11" s="1"/>
  <c r="O379" i="11" s="1"/>
  <c r="J380" i="11"/>
  <c r="M380" i="11" s="1"/>
  <c r="O380" i="11" s="1"/>
  <c r="J381" i="11"/>
  <c r="M381" i="11" s="1"/>
  <c r="O381" i="11" s="1"/>
  <c r="J382" i="11"/>
  <c r="M382" i="11" s="1"/>
  <c r="O382" i="11" s="1"/>
  <c r="J383" i="11"/>
  <c r="M383" i="11" s="1"/>
  <c r="O383" i="11" s="1"/>
  <c r="J384" i="11"/>
  <c r="M384" i="11" s="1"/>
  <c r="O384" i="11" s="1"/>
  <c r="J385" i="11"/>
  <c r="M385" i="11" s="1"/>
  <c r="O385" i="11" s="1"/>
  <c r="J386" i="11"/>
  <c r="M386" i="11" s="1"/>
  <c r="O386" i="11" s="1"/>
  <c r="J387" i="11"/>
  <c r="M387" i="11" s="1"/>
  <c r="O387" i="11" s="1"/>
  <c r="J388" i="11"/>
  <c r="M388" i="11" s="1"/>
  <c r="O388" i="11" s="1"/>
  <c r="J389" i="11"/>
  <c r="M389" i="11" s="1"/>
  <c r="O389" i="11" s="1"/>
  <c r="J390" i="11"/>
  <c r="M390" i="11" s="1"/>
  <c r="O390" i="11" s="1"/>
  <c r="J391" i="11"/>
  <c r="M391" i="11" s="1"/>
  <c r="O391" i="11" s="1"/>
  <c r="J392" i="11"/>
  <c r="M392" i="11" s="1"/>
  <c r="O392" i="11" s="1"/>
  <c r="J393" i="11"/>
  <c r="M393" i="11" s="1"/>
  <c r="O393" i="11" s="1"/>
  <c r="J394" i="11"/>
  <c r="M394" i="11" s="1"/>
  <c r="O394" i="11" s="1"/>
  <c r="J395" i="11"/>
  <c r="M395" i="11" s="1"/>
  <c r="O395" i="11" s="1"/>
  <c r="J396" i="11"/>
  <c r="M396" i="11" s="1"/>
  <c r="O396" i="11" s="1"/>
  <c r="J397" i="11"/>
  <c r="M397" i="11" s="1"/>
  <c r="O397" i="11" s="1"/>
  <c r="J398" i="11"/>
  <c r="M398" i="11" s="1"/>
  <c r="O398" i="11" s="1"/>
  <c r="J399" i="11"/>
  <c r="M399" i="11" s="1"/>
  <c r="O399" i="11" s="1"/>
  <c r="J400" i="11"/>
  <c r="M400" i="11" s="1"/>
  <c r="O400" i="11" s="1"/>
  <c r="J401" i="11"/>
  <c r="M401" i="11" s="1"/>
  <c r="O401" i="11" s="1"/>
  <c r="J402" i="11"/>
  <c r="M402" i="11" s="1"/>
  <c r="O402" i="11" s="1"/>
  <c r="J403" i="11"/>
  <c r="M403" i="11" s="1"/>
  <c r="O403" i="11" s="1"/>
  <c r="J404" i="11"/>
  <c r="M404" i="11" s="1"/>
  <c r="O404" i="11" s="1"/>
  <c r="J405" i="11"/>
  <c r="M405" i="11" s="1"/>
  <c r="O405" i="11" s="1"/>
  <c r="J406" i="11"/>
  <c r="M406" i="11" s="1"/>
  <c r="O406" i="11" s="1"/>
  <c r="J407" i="11"/>
  <c r="M407" i="11" s="1"/>
  <c r="O407" i="11" s="1"/>
  <c r="J408" i="11"/>
  <c r="M408" i="11" s="1"/>
  <c r="O408" i="11" s="1"/>
  <c r="J409" i="11"/>
  <c r="M409" i="11" s="1"/>
  <c r="O409" i="11" s="1"/>
  <c r="J410" i="11"/>
  <c r="M410" i="11" s="1"/>
  <c r="O410" i="11" s="1"/>
  <c r="J411" i="11"/>
  <c r="M411" i="11" s="1"/>
  <c r="O411" i="11" s="1"/>
  <c r="J412" i="11"/>
  <c r="M412" i="11" s="1"/>
  <c r="O412" i="11" s="1"/>
  <c r="J413" i="11"/>
  <c r="M413" i="11" s="1"/>
  <c r="O413" i="11" s="1"/>
  <c r="J414" i="11"/>
  <c r="M414" i="11" s="1"/>
  <c r="O414" i="11" s="1"/>
  <c r="J415" i="11"/>
  <c r="M415" i="11" s="1"/>
  <c r="O415" i="11" s="1"/>
  <c r="J416" i="11"/>
  <c r="M416" i="11" s="1"/>
  <c r="O416" i="11" s="1"/>
  <c r="J417" i="11"/>
  <c r="M417" i="11" s="1"/>
  <c r="O417" i="11" s="1"/>
  <c r="J418" i="11"/>
  <c r="M418" i="11" s="1"/>
  <c r="O418" i="11" s="1"/>
  <c r="J419" i="11"/>
  <c r="M419" i="11" s="1"/>
  <c r="O419" i="11" s="1"/>
  <c r="J420" i="11"/>
  <c r="M420" i="11" s="1"/>
  <c r="O420" i="11" s="1"/>
  <c r="J421" i="11"/>
  <c r="M421" i="11" s="1"/>
  <c r="O421" i="11" s="1"/>
  <c r="J422" i="11"/>
  <c r="M422" i="11" s="1"/>
  <c r="O422" i="11" s="1"/>
  <c r="J423" i="11"/>
  <c r="M423" i="11" s="1"/>
  <c r="O423" i="11" s="1"/>
  <c r="J424" i="11"/>
  <c r="M424" i="11" s="1"/>
  <c r="O424" i="11" s="1"/>
  <c r="J425" i="11"/>
  <c r="M425" i="11" s="1"/>
  <c r="O425" i="11" s="1"/>
  <c r="J426" i="11"/>
  <c r="M426" i="11" s="1"/>
  <c r="O426" i="11" s="1"/>
  <c r="J427" i="11"/>
  <c r="M427" i="11" s="1"/>
  <c r="O427" i="11" s="1"/>
  <c r="J428" i="11"/>
  <c r="M428" i="11" s="1"/>
  <c r="O428" i="11" s="1"/>
  <c r="J429" i="11"/>
  <c r="M429" i="11" s="1"/>
  <c r="O429" i="11" s="1"/>
  <c r="J430" i="11"/>
  <c r="M430" i="11" s="1"/>
  <c r="O430" i="11" s="1"/>
  <c r="J431" i="11"/>
  <c r="M431" i="11" s="1"/>
  <c r="O431" i="11" s="1"/>
  <c r="J432" i="11"/>
  <c r="M432" i="11" s="1"/>
  <c r="O432" i="11" s="1"/>
  <c r="J433" i="11"/>
  <c r="M433" i="11" s="1"/>
  <c r="O433" i="11" s="1"/>
  <c r="J434" i="11"/>
  <c r="M434" i="11" s="1"/>
  <c r="O434" i="11" s="1"/>
  <c r="J435" i="11"/>
  <c r="M435" i="11" s="1"/>
  <c r="O435" i="11" s="1"/>
  <c r="J436" i="11"/>
  <c r="M436" i="11" s="1"/>
  <c r="O436" i="11" s="1"/>
  <c r="J437" i="11"/>
  <c r="M437" i="11" s="1"/>
  <c r="O437" i="11" s="1"/>
  <c r="J438" i="11"/>
  <c r="M438" i="11" s="1"/>
  <c r="O438" i="11" s="1"/>
  <c r="J439" i="11"/>
  <c r="M439" i="11" s="1"/>
  <c r="O439" i="11" s="1"/>
  <c r="J440" i="11"/>
  <c r="M440" i="11" s="1"/>
  <c r="O440" i="11" s="1"/>
  <c r="J441" i="11"/>
  <c r="M441" i="11" s="1"/>
  <c r="O441" i="11" s="1"/>
  <c r="J442" i="11"/>
  <c r="M442" i="11" s="1"/>
  <c r="O442" i="11" s="1"/>
  <c r="J443" i="11"/>
  <c r="M443" i="11" s="1"/>
  <c r="O443" i="11" s="1"/>
  <c r="J444" i="11"/>
  <c r="M444" i="11" s="1"/>
  <c r="O444" i="11" s="1"/>
  <c r="J445" i="11"/>
  <c r="M445" i="11" s="1"/>
  <c r="O445" i="11" s="1"/>
  <c r="J446" i="11"/>
  <c r="M446" i="11" s="1"/>
  <c r="O446" i="11" s="1"/>
  <c r="J447" i="11"/>
  <c r="M447" i="11" s="1"/>
  <c r="O447" i="11" s="1"/>
  <c r="J448" i="11"/>
  <c r="M448" i="11" s="1"/>
  <c r="O448" i="11" s="1"/>
  <c r="J449" i="11"/>
  <c r="M449" i="11" s="1"/>
  <c r="O449" i="11" s="1"/>
  <c r="J450" i="11"/>
  <c r="M450" i="11" s="1"/>
  <c r="O450" i="11" s="1"/>
  <c r="J451" i="11"/>
  <c r="M451" i="11" s="1"/>
  <c r="O451" i="11" s="1"/>
  <c r="J452" i="11"/>
  <c r="M452" i="11" s="1"/>
  <c r="O452" i="11" s="1"/>
  <c r="J453" i="11"/>
  <c r="M453" i="11" s="1"/>
  <c r="O453" i="11" s="1"/>
  <c r="J454" i="11"/>
  <c r="M454" i="11" s="1"/>
  <c r="O454" i="11" s="1"/>
  <c r="J455" i="11"/>
  <c r="M455" i="11" s="1"/>
  <c r="O455" i="11" s="1"/>
  <c r="J456" i="11"/>
  <c r="M456" i="11" s="1"/>
  <c r="O456" i="11" s="1"/>
  <c r="J457" i="11"/>
  <c r="M457" i="11" s="1"/>
  <c r="O457" i="11" s="1"/>
  <c r="J458" i="11"/>
  <c r="M458" i="11" s="1"/>
  <c r="O458" i="11" s="1"/>
  <c r="J459" i="11"/>
  <c r="M459" i="11" s="1"/>
  <c r="O459" i="11" s="1"/>
  <c r="J460" i="11"/>
  <c r="M460" i="11" s="1"/>
  <c r="O460" i="11" s="1"/>
  <c r="J461" i="11"/>
  <c r="M461" i="11" s="1"/>
  <c r="O461" i="11" s="1"/>
  <c r="J462" i="11"/>
  <c r="M462" i="11" s="1"/>
  <c r="O462" i="11" s="1"/>
  <c r="J463" i="11"/>
  <c r="M463" i="11" s="1"/>
  <c r="O463" i="11" s="1"/>
  <c r="J464" i="11"/>
  <c r="M464" i="11" s="1"/>
  <c r="O464" i="11" s="1"/>
  <c r="J465" i="11"/>
  <c r="M465" i="11" s="1"/>
  <c r="O465" i="11" s="1"/>
  <c r="J466" i="11"/>
  <c r="M466" i="11" s="1"/>
  <c r="O466" i="11" s="1"/>
  <c r="J467" i="11"/>
  <c r="M467" i="11" s="1"/>
  <c r="O467" i="11" s="1"/>
  <c r="J468" i="11"/>
  <c r="M468" i="11" s="1"/>
  <c r="O468" i="11" s="1"/>
  <c r="J469" i="11"/>
  <c r="M469" i="11" s="1"/>
  <c r="O469" i="11" s="1"/>
  <c r="J470" i="11"/>
  <c r="M470" i="11" s="1"/>
  <c r="O470" i="11" s="1"/>
  <c r="J471" i="11"/>
  <c r="M471" i="11" s="1"/>
  <c r="O471" i="11" s="1"/>
  <c r="J472" i="11"/>
  <c r="M472" i="11" s="1"/>
  <c r="O472" i="11" s="1"/>
  <c r="J473" i="11"/>
  <c r="M473" i="11" s="1"/>
  <c r="O473" i="11" s="1"/>
  <c r="J474" i="11"/>
  <c r="M474" i="11" s="1"/>
  <c r="O474" i="11" s="1"/>
  <c r="J475" i="11"/>
  <c r="M475" i="11" s="1"/>
  <c r="O475" i="11" s="1"/>
  <c r="J476" i="11"/>
  <c r="M476" i="11" s="1"/>
  <c r="O476" i="11" s="1"/>
  <c r="J477" i="11"/>
  <c r="M477" i="11" s="1"/>
  <c r="O477" i="11" s="1"/>
  <c r="J478" i="11"/>
  <c r="M478" i="11" s="1"/>
  <c r="O478" i="11" s="1"/>
  <c r="J479" i="11"/>
  <c r="M479" i="11" s="1"/>
  <c r="O479" i="11" s="1"/>
  <c r="J480" i="11"/>
  <c r="M480" i="11" s="1"/>
  <c r="O480" i="11" s="1"/>
  <c r="J481" i="11"/>
  <c r="M481" i="11" s="1"/>
  <c r="O481" i="11" s="1"/>
  <c r="J482" i="11"/>
  <c r="M482" i="11" s="1"/>
  <c r="O482" i="11" s="1"/>
  <c r="J483" i="11"/>
  <c r="M483" i="11" s="1"/>
  <c r="O483" i="11" s="1"/>
  <c r="J484" i="11"/>
  <c r="M484" i="11" s="1"/>
  <c r="O484" i="11" s="1"/>
  <c r="J485" i="11"/>
  <c r="M485" i="11" s="1"/>
  <c r="O485" i="11" s="1"/>
  <c r="J486" i="11"/>
  <c r="M486" i="11" s="1"/>
  <c r="O486" i="11" s="1"/>
  <c r="J487" i="11"/>
  <c r="M487" i="11" s="1"/>
  <c r="O487" i="11" s="1"/>
  <c r="J488" i="11"/>
  <c r="M488" i="11" s="1"/>
  <c r="O488" i="11" s="1"/>
  <c r="J489" i="11"/>
  <c r="M489" i="11" s="1"/>
  <c r="O489" i="11" s="1"/>
  <c r="J490" i="11"/>
  <c r="M490" i="11" s="1"/>
  <c r="O490" i="11" s="1"/>
  <c r="J491" i="11"/>
  <c r="M491" i="11" s="1"/>
  <c r="O491" i="11" s="1"/>
  <c r="J492" i="11"/>
  <c r="M492" i="11" s="1"/>
  <c r="O492" i="11" s="1"/>
  <c r="J493" i="11"/>
  <c r="M493" i="11" s="1"/>
  <c r="O493" i="11" s="1"/>
  <c r="J494" i="11"/>
  <c r="M494" i="11" s="1"/>
  <c r="O494" i="11" s="1"/>
  <c r="J495" i="11"/>
  <c r="M495" i="11" s="1"/>
  <c r="O495" i="11" s="1"/>
  <c r="J496" i="11"/>
  <c r="M496" i="11" s="1"/>
  <c r="O496" i="11" s="1"/>
  <c r="J497" i="11"/>
  <c r="M497" i="11" s="1"/>
  <c r="O497" i="11" s="1"/>
  <c r="J498" i="11"/>
  <c r="M498" i="11" s="1"/>
  <c r="O498" i="11" s="1"/>
  <c r="J499" i="11"/>
  <c r="M499" i="11" s="1"/>
  <c r="O499" i="11" s="1"/>
  <c r="J500" i="11"/>
  <c r="M500" i="11" s="1"/>
  <c r="O500" i="11" s="1"/>
  <c r="J501" i="11"/>
  <c r="M501" i="11" s="1"/>
  <c r="O501" i="11" s="1"/>
  <c r="J502" i="11"/>
  <c r="M502" i="11" s="1"/>
  <c r="O502" i="11" s="1"/>
  <c r="J503" i="11"/>
  <c r="M503" i="11" s="1"/>
  <c r="O503" i="11" s="1"/>
  <c r="J504" i="11"/>
  <c r="M504" i="11" s="1"/>
  <c r="O504" i="11" s="1"/>
  <c r="J505" i="11"/>
  <c r="M505" i="11" s="1"/>
  <c r="O505" i="11" s="1"/>
  <c r="J506" i="11"/>
  <c r="M506" i="11" s="1"/>
  <c r="O506" i="11" s="1"/>
  <c r="J507" i="11"/>
  <c r="M507" i="11" s="1"/>
  <c r="O507" i="11" s="1"/>
  <c r="J508" i="11"/>
  <c r="M508" i="11" s="1"/>
  <c r="O508" i="11" s="1"/>
  <c r="J509" i="11"/>
  <c r="M509" i="11" s="1"/>
  <c r="O509" i="11" s="1"/>
  <c r="J510" i="11"/>
  <c r="M510" i="11" s="1"/>
  <c r="O510" i="11" s="1"/>
  <c r="J511" i="11"/>
  <c r="M511" i="11" s="1"/>
  <c r="O511" i="11" s="1"/>
  <c r="J512" i="11"/>
  <c r="M512" i="11" s="1"/>
  <c r="O512" i="11" s="1"/>
  <c r="J513" i="11"/>
  <c r="M513" i="11" s="1"/>
  <c r="O513" i="11" s="1"/>
  <c r="J514" i="11"/>
  <c r="M514" i="11" s="1"/>
  <c r="O514" i="11" s="1"/>
  <c r="J515" i="11"/>
  <c r="M515" i="11" s="1"/>
  <c r="O515" i="11" s="1"/>
  <c r="J516" i="11"/>
  <c r="M516" i="11" s="1"/>
  <c r="O516" i="11" s="1"/>
  <c r="J517" i="11"/>
  <c r="M517" i="11" s="1"/>
  <c r="O517" i="11" s="1"/>
  <c r="J518" i="11"/>
  <c r="M518" i="11" s="1"/>
  <c r="O518" i="11" s="1"/>
  <c r="J519" i="11"/>
  <c r="M519" i="11" s="1"/>
  <c r="O519" i="11" s="1"/>
  <c r="J520" i="11"/>
  <c r="M520" i="11" s="1"/>
  <c r="O520" i="11" s="1"/>
  <c r="J521" i="11"/>
  <c r="M521" i="11" s="1"/>
  <c r="O521" i="11" s="1"/>
  <c r="J522" i="11"/>
  <c r="M522" i="11" s="1"/>
  <c r="O522" i="11" s="1"/>
  <c r="J523" i="11"/>
  <c r="M523" i="11" s="1"/>
  <c r="O523" i="11" s="1"/>
  <c r="J524" i="11"/>
  <c r="M524" i="11" s="1"/>
  <c r="O524" i="11" s="1"/>
  <c r="J525" i="11"/>
  <c r="M525" i="11" s="1"/>
  <c r="O525" i="11" s="1"/>
  <c r="J526" i="11"/>
  <c r="M526" i="11" s="1"/>
  <c r="O526" i="11" s="1"/>
  <c r="J527" i="11"/>
  <c r="M527" i="11" s="1"/>
  <c r="O527" i="11" s="1"/>
  <c r="J528" i="11"/>
  <c r="M528" i="11" s="1"/>
  <c r="O528" i="11" s="1"/>
  <c r="J529" i="11"/>
  <c r="M529" i="11" s="1"/>
  <c r="O529" i="11" s="1"/>
  <c r="J530" i="11"/>
  <c r="M530" i="11" s="1"/>
  <c r="O530" i="11" s="1"/>
  <c r="J531" i="11"/>
  <c r="M531" i="11" s="1"/>
  <c r="O531" i="11" s="1"/>
  <c r="J532" i="11"/>
  <c r="M532" i="11" s="1"/>
  <c r="O532" i="11" s="1"/>
  <c r="J533" i="11"/>
  <c r="M533" i="11" s="1"/>
  <c r="O533" i="11" s="1"/>
  <c r="J534" i="11"/>
  <c r="M534" i="11" s="1"/>
  <c r="O534" i="11" s="1"/>
  <c r="J535" i="11"/>
  <c r="M535" i="11" s="1"/>
  <c r="O535" i="11" s="1"/>
  <c r="J536" i="11"/>
  <c r="M536" i="11" s="1"/>
  <c r="O536" i="11" s="1"/>
  <c r="J537" i="11"/>
  <c r="M537" i="11" s="1"/>
  <c r="O537" i="11" s="1"/>
  <c r="J538" i="11"/>
  <c r="M538" i="11" s="1"/>
  <c r="O538" i="11" s="1"/>
  <c r="J539" i="11"/>
  <c r="M539" i="11" s="1"/>
  <c r="O539" i="11" s="1"/>
  <c r="J540" i="11"/>
  <c r="M540" i="11" s="1"/>
  <c r="O540" i="11" s="1"/>
  <c r="J541" i="11"/>
  <c r="M541" i="11" s="1"/>
  <c r="O541" i="11" s="1"/>
  <c r="J542" i="11"/>
  <c r="M542" i="11" s="1"/>
  <c r="O542" i="11" s="1"/>
  <c r="J543" i="11"/>
  <c r="M543" i="11" s="1"/>
  <c r="O543" i="11" s="1"/>
  <c r="J544" i="11"/>
  <c r="M544" i="11" s="1"/>
  <c r="O544" i="11" s="1"/>
  <c r="J545" i="11"/>
  <c r="M545" i="11" s="1"/>
  <c r="O545" i="11" s="1"/>
  <c r="J546" i="11"/>
  <c r="M546" i="11" s="1"/>
  <c r="O546" i="11" s="1"/>
  <c r="J547" i="11"/>
  <c r="M547" i="11" s="1"/>
  <c r="O547" i="11" s="1"/>
  <c r="J548" i="11"/>
  <c r="M548" i="11" s="1"/>
  <c r="O548" i="11" s="1"/>
  <c r="J549" i="11"/>
  <c r="M549" i="11" s="1"/>
  <c r="O549" i="11" s="1"/>
  <c r="J550" i="11"/>
  <c r="M550" i="11" s="1"/>
  <c r="O550" i="11" s="1"/>
  <c r="J551" i="11"/>
  <c r="M551" i="11" s="1"/>
  <c r="O551" i="11" s="1"/>
  <c r="J552" i="11"/>
  <c r="M552" i="11" s="1"/>
  <c r="O552" i="11" s="1"/>
  <c r="J553" i="11"/>
  <c r="M553" i="11" s="1"/>
  <c r="O553" i="11" s="1"/>
  <c r="J554" i="11"/>
  <c r="M554" i="11" s="1"/>
  <c r="O554" i="11" s="1"/>
  <c r="J555" i="11"/>
  <c r="M555" i="11" s="1"/>
  <c r="O555" i="11" s="1"/>
  <c r="J556" i="11"/>
  <c r="M556" i="11" s="1"/>
  <c r="O556" i="11" s="1"/>
  <c r="J557" i="11"/>
  <c r="M557" i="11" s="1"/>
  <c r="O557" i="11" s="1"/>
  <c r="J558" i="11"/>
  <c r="M558" i="11" s="1"/>
  <c r="O558" i="11" s="1"/>
  <c r="J559" i="11"/>
  <c r="M559" i="11" s="1"/>
  <c r="O559" i="11" s="1"/>
  <c r="J560" i="11"/>
  <c r="M560" i="11" s="1"/>
  <c r="O560" i="11" s="1"/>
  <c r="J561" i="11"/>
  <c r="M561" i="11" s="1"/>
  <c r="O561" i="11" s="1"/>
  <c r="J562" i="11"/>
  <c r="M562" i="11" s="1"/>
  <c r="O562" i="11" s="1"/>
  <c r="J563" i="11"/>
  <c r="M563" i="11" s="1"/>
  <c r="O563" i="11" s="1"/>
  <c r="J564" i="11"/>
  <c r="M564" i="11" s="1"/>
  <c r="O564" i="11" s="1"/>
  <c r="J565" i="11"/>
  <c r="M565" i="11" s="1"/>
  <c r="O565" i="11" s="1"/>
  <c r="J566" i="11"/>
  <c r="M566" i="11" s="1"/>
  <c r="O566" i="11" s="1"/>
  <c r="J567" i="11"/>
  <c r="M567" i="11" s="1"/>
  <c r="O567" i="11" s="1"/>
  <c r="J568" i="11"/>
  <c r="M568" i="11" s="1"/>
  <c r="O568" i="11" s="1"/>
  <c r="J569" i="11"/>
  <c r="M569" i="11" s="1"/>
  <c r="O569" i="11" s="1"/>
  <c r="J570" i="11"/>
  <c r="M570" i="11" s="1"/>
  <c r="O570" i="11" s="1"/>
  <c r="J571" i="11"/>
  <c r="M571" i="11" s="1"/>
  <c r="O571" i="11" s="1"/>
  <c r="J572" i="11"/>
  <c r="M572" i="11" s="1"/>
  <c r="O572" i="11" s="1"/>
  <c r="J573" i="11"/>
  <c r="M573" i="11" s="1"/>
  <c r="O573" i="11" s="1"/>
  <c r="J574" i="11"/>
  <c r="M574" i="11" s="1"/>
  <c r="O574" i="11" s="1"/>
  <c r="J575" i="11"/>
  <c r="M575" i="11" s="1"/>
  <c r="O575" i="11" s="1"/>
  <c r="J576" i="11"/>
  <c r="M576" i="11" s="1"/>
  <c r="O576" i="11" s="1"/>
  <c r="J577" i="11"/>
  <c r="M577" i="11" s="1"/>
  <c r="O577" i="11" s="1"/>
  <c r="J578" i="11"/>
  <c r="M578" i="11" s="1"/>
  <c r="O578" i="11" s="1"/>
  <c r="J579" i="11"/>
  <c r="M579" i="11" s="1"/>
  <c r="O579" i="11" s="1"/>
  <c r="J580" i="11"/>
  <c r="M580" i="11" s="1"/>
  <c r="O580" i="11" s="1"/>
  <c r="J581" i="11"/>
  <c r="M581" i="11" s="1"/>
  <c r="O581" i="11" s="1"/>
  <c r="J582" i="11"/>
  <c r="M582" i="11" s="1"/>
  <c r="O582" i="11" s="1"/>
  <c r="J583" i="11"/>
  <c r="M583" i="11" s="1"/>
  <c r="O583" i="11" s="1"/>
  <c r="J584" i="11"/>
  <c r="M584" i="11" s="1"/>
  <c r="O584" i="11" s="1"/>
  <c r="J585" i="11"/>
  <c r="M585" i="11" s="1"/>
  <c r="O585" i="11" s="1"/>
  <c r="J586" i="11"/>
  <c r="M586" i="11" s="1"/>
  <c r="O586" i="11" s="1"/>
  <c r="J587" i="11"/>
  <c r="M587" i="11" s="1"/>
  <c r="O587" i="11" s="1"/>
  <c r="J588" i="11"/>
  <c r="M588" i="11" s="1"/>
  <c r="O588" i="11" s="1"/>
  <c r="J589" i="11"/>
  <c r="M589" i="11" s="1"/>
  <c r="O589" i="11" s="1"/>
  <c r="J590" i="11"/>
  <c r="M590" i="11" s="1"/>
  <c r="O590" i="11" s="1"/>
  <c r="J591" i="11"/>
  <c r="M591" i="11" s="1"/>
  <c r="O591" i="11" s="1"/>
  <c r="J592" i="11"/>
  <c r="M592" i="11" s="1"/>
  <c r="O592" i="11" s="1"/>
  <c r="J593" i="11"/>
  <c r="M593" i="11" s="1"/>
  <c r="O593" i="11" s="1"/>
  <c r="J594" i="11"/>
  <c r="M594" i="11" s="1"/>
  <c r="O594" i="11" s="1"/>
  <c r="J595" i="11"/>
  <c r="M595" i="11" s="1"/>
  <c r="O595" i="11" s="1"/>
  <c r="J596" i="11"/>
  <c r="M596" i="11" s="1"/>
  <c r="O596" i="11" s="1"/>
  <c r="J597" i="11"/>
  <c r="M597" i="11" s="1"/>
  <c r="O597" i="11" s="1"/>
  <c r="J598" i="11"/>
  <c r="M598" i="11" s="1"/>
  <c r="O598" i="11" s="1"/>
  <c r="J599" i="11"/>
  <c r="M599" i="11" s="1"/>
  <c r="O599" i="11" s="1"/>
  <c r="J600" i="11"/>
  <c r="M600" i="11" s="1"/>
  <c r="O600" i="11" s="1"/>
  <c r="J601" i="11"/>
  <c r="M601" i="11" s="1"/>
  <c r="O601" i="11" s="1"/>
  <c r="J602" i="11"/>
  <c r="M602" i="11" s="1"/>
  <c r="O602" i="11" s="1"/>
  <c r="J603" i="11"/>
  <c r="M603" i="11" s="1"/>
  <c r="O603" i="11" s="1"/>
  <c r="J604" i="11"/>
  <c r="M604" i="11" s="1"/>
  <c r="O604" i="11" s="1"/>
  <c r="J605" i="11"/>
  <c r="M605" i="11" s="1"/>
  <c r="O605" i="11" s="1"/>
  <c r="J606" i="11"/>
  <c r="M606" i="11" s="1"/>
  <c r="O606" i="11" s="1"/>
  <c r="J607" i="11"/>
  <c r="M607" i="11" s="1"/>
  <c r="O607" i="11" s="1"/>
  <c r="J608" i="11"/>
  <c r="M608" i="11" s="1"/>
  <c r="O608" i="11" s="1"/>
  <c r="J609" i="11"/>
  <c r="M609" i="11" s="1"/>
  <c r="O609" i="11" s="1"/>
  <c r="J610" i="11"/>
  <c r="M610" i="11" s="1"/>
  <c r="O610" i="11" s="1"/>
  <c r="J611" i="11"/>
  <c r="M611" i="11" s="1"/>
  <c r="O611" i="11" s="1"/>
  <c r="J612" i="11"/>
  <c r="M612" i="11" s="1"/>
  <c r="O612" i="11" s="1"/>
  <c r="J613" i="11"/>
  <c r="M613" i="11" s="1"/>
  <c r="O613" i="11" s="1"/>
  <c r="J614" i="11"/>
  <c r="M614" i="11" s="1"/>
  <c r="O614" i="11" s="1"/>
  <c r="J615" i="11"/>
  <c r="M615" i="11" s="1"/>
  <c r="O615" i="11" s="1"/>
  <c r="J616" i="11"/>
  <c r="M616" i="11" s="1"/>
  <c r="O616" i="11" s="1"/>
  <c r="J617" i="11"/>
  <c r="M617" i="11" s="1"/>
  <c r="O617" i="11" s="1"/>
  <c r="J618" i="11"/>
  <c r="M618" i="11" s="1"/>
  <c r="O618" i="11" s="1"/>
  <c r="J619" i="11"/>
  <c r="M619" i="11" s="1"/>
  <c r="O619" i="11" s="1"/>
  <c r="J620" i="11"/>
  <c r="M620" i="11" s="1"/>
  <c r="O620" i="11" s="1"/>
  <c r="J621" i="11"/>
  <c r="M621" i="11" s="1"/>
  <c r="O621" i="11" s="1"/>
  <c r="J622" i="11"/>
  <c r="M622" i="11" s="1"/>
  <c r="O622" i="11" s="1"/>
  <c r="J623" i="11"/>
  <c r="M623" i="11" s="1"/>
  <c r="O623" i="11" s="1"/>
  <c r="J624" i="11"/>
  <c r="M624" i="11" s="1"/>
  <c r="O624" i="11" s="1"/>
  <c r="J625" i="11"/>
  <c r="M625" i="11" s="1"/>
  <c r="O625" i="11" s="1"/>
  <c r="J626" i="11"/>
  <c r="M626" i="11" s="1"/>
  <c r="O626" i="11" s="1"/>
  <c r="J627" i="11"/>
  <c r="M627" i="11" s="1"/>
  <c r="O627" i="11" s="1"/>
  <c r="J628" i="11"/>
  <c r="M628" i="11" s="1"/>
  <c r="O628" i="11" s="1"/>
  <c r="J629" i="11"/>
  <c r="M629" i="11" s="1"/>
  <c r="O629" i="11" s="1"/>
  <c r="J630" i="11"/>
  <c r="M630" i="11" s="1"/>
  <c r="O630" i="11" s="1"/>
  <c r="J631" i="11"/>
  <c r="M631" i="11" s="1"/>
  <c r="O631" i="11" s="1"/>
  <c r="J632" i="11"/>
  <c r="M632" i="11" s="1"/>
  <c r="O632" i="11" s="1"/>
  <c r="J633" i="11"/>
  <c r="M633" i="11" s="1"/>
  <c r="O633" i="11" s="1"/>
  <c r="J634" i="11"/>
  <c r="M634" i="11" s="1"/>
  <c r="O634" i="11" s="1"/>
  <c r="J635" i="11"/>
  <c r="M635" i="11" s="1"/>
  <c r="O635" i="11" s="1"/>
  <c r="J636" i="11"/>
  <c r="M636" i="11" s="1"/>
  <c r="O636" i="11" s="1"/>
  <c r="J637" i="11"/>
  <c r="M637" i="11" s="1"/>
  <c r="O637" i="11" s="1"/>
  <c r="J638" i="11"/>
  <c r="M638" i="11" s="1"/>
  <c r="O638" i="11" s="1"/>
  <c r="J639" i="11"/>
  <c r="M639" i="11" s="1"/>
  <c r="O639" i="11" s="1"/>
  <c r="J640" i="11"/>
  <c r="M640" i="11" s="1"/>
  <c r="O640" i="11" s="1"/>
  <c r="J641" i="11"/>
  <c r="M641" i="11" s="1"/>
  <c r="O641" i="11" s="1"/>
  <c r="J642" i="11"/>
  <c r="M642" i="11" s="1"/>
  <c r="O642" i="11" s="1"/>
  <c r="J643" i="11"/>
  <c r="M643" i="11" s="1"/>
  <c r="O643" i="11" s="1"/>
  <c r="J644" i="11"/>
  <c r="M644" i="11" s="1"/>
  <c r="O644" i="11" s="1"/>
  <c r="J645" i="11"/>
  <c r="M645" i="11" s="1"/>
  <c r="O645" i="11" s="1"/>
  <c r="J646" i="11"/>
  <c r="M646" i="11" s="1"/>
  <c r="O646" i="11" s="1"/>
  <c r="J647" i="11"/>
  <c r="M647" i="11" s="1"/>
  <c r="O647" i="11" s="1"/>
  <c r="J648" i="11"/>
  <c r="M648" i="11" s="1"/>
  <c r="O648" i="11" s="1"/>
  <c r="J649" i="11"/>
  <c r="M649" i="11" s="1"/>
  <c r="O649" i="11" s="1"/>
  <c r="J650" i="11"/>
  <c r="M650" i="11" s="1"/>
  <c r="O650" i="11" s="1"/>
  <c r="J651" i="11"/>
  <c r="M651" i="11" s="1"/>
  <c r="O651" i="11" s="1"/>
  <c r="J652" i="11"/>
  <c r="M652" i="11" s="1"/>
  <c r="O652" i="11" s="1"/>
  <c r="J653" i="11"/>
  <c r="M653" i="11" s="1"/>
  <c r="O653" i="11" s="1"/>
  <c r="J654" i="11"/>
  <c r="M654" i="11" s="1"/>
  <c r="O654" i="11" s="1"/>
  <c r="J655" i="11"/>
  <c r="M655" i="11" s="1"/>
  <c r="O655" i="11" s="1"/>
  <c r="J656" i="11"/>
  <c r="M656" i="11" s="1"/>
  <c r="O656" i="11" s="1"/>
  <c r="J657" i="11"/>
  <c r="M657" i="11" s="1"/>
  <c r="O657" i="11" s="1"/>
  <c r="J658" i="11"/>
  <c r="M658" i="11" s="1"/>
  <c r="O658" i="11" s="1"/>
  <c r="J659" i="11"/>
  <c r="M659" i="11" s="1"/>
  <c r="O659" i="11" s="1"/>
  <c r="J660" i="11"/>
  <c r="M660" i="11" s="1"/>
  <c r="O660" i="11" s="1"/>
  <c r="J661" i="11"/>
  <c r="M661" i="11" s="1"/>
  <c r="O661" i="11" s="1"/>
  <c r="J662" i="11"/>
  <c r="M662" i="11" s="1"/>
  <c r="O662" i="11" s="1"/>
  <c r="J663" i="11"/>
  <c r="M663" i="11" s="1"/>
  <c r="O663" i="11" s="1"/>
  <c r="J664" i="11"/>
  <c r="M664" i="11" s="1"/>
  <c r="O664" i="11" s="1"/>
  <c r="J665" i="11"/>
  <c r="M665" i="11" s="1"/>
  <c r="O665" i="11" s="1"/>
  <c r="J666" i="11"/>
  <c r="M666" i="11" s="1"/>
  <c r="O666" i="11" s="1"/>
  <c r="J667" i="11"/>
  <c r="M667" i="11" s="1"/>
  <c r="O667" i="11" s="1"/>
  <c r="J668" i="11"/>
  <c r="M668" i="11" s="1"/>
  <c r="O668" i="11" s="1"/>
  <c r="J669" i="11"/>
  <c r="M669" i="11" s="1"/>
  <c r="O669" i="11" s="1"/>
  <c r="J670" i="11"/>
  <c r="M670" i="11" s="1"/>
  <c r="O670" i="11" s="1"/>
  <c r="J671" i="11"/>
  <c r="M671" i="11" s="1"/>
  <c r="O671" i="11" s="1"/>
  <c r="J672" i="11"/>
  <c r="M672" i="11" s="1"/>
  <c r="O672" i="11" s="1"/>
  <c r="J673" i="11"/>
  <c r="M673" i="11" s="1"/>
  <c r="O673" i="11" s="1"/>
  <c r="J674" i="11"/>
  <c r="M674" i="11" s="1"/>
  <c r="O674" i="11" s="1"/>
  <c r="J675" i="11"/>
  <c r="M675" i="11" s="1"/>
  <c r="O675" i="11" s="1"/>
  <c r="J676" i="11"/>
  <c r="M676" i="11" s="1"/>
  <c r="O676" i="11" s="1"/>
  <c r="J677" i="11"/>
  <c r="M677" i="11" s="1"/>
  <c r="O677" i="11" s="1"/>
  <c r="J678" i="11"/>
  <c r="M678" i="11" s="1"/>
  <c r="O678" i="11" s="1"/>
  <c r="J679" i="11"/>
  <c r="M679" i="11" s="1"/>
  <c r="O679" i="11" s="1"/>
  <c r="J680" i="11"/>
  <c r="M680" i="11" s="1"/>
  <c r="O680" i="11" s="1"/>
  <c r="J681" i="11"/>
  <c r="M681" i="11" s="1"/>
  <c r="O681" i="11" s="1"/>
  <c r="J682" i="11"/>
  <c r="M682" i="11" s="1"/>
  <c r="O682" i="11" s="1"/>
  <c r="J683" i="11"/>
  <c r="M683" i="11" s="1"/>
  <c r="O683" i="11" s="1"/>
  <c r="J684" i="11"/>
  <c r="M684" i="11" s="1"/>
  <c r="O684" i="11" s="1"/>
  <c r="J685" i="11"/>
  <c r="M685" i="11" s="1"/>
  <c r="O685" i="11" s="1"/>
  <c r="J686" i="11"/>
  <c r="M686" i="11" s="1"/>
  <c r="O686" i="11" s="1"/>
  <c r="J687" i="11"/>
  <c r="M687" i="11" s="1"/>
  <c r="O687" i="11" s="1"/>
  <c r="J688" i="11"/>
  <c r="M688" i="11" s="1"/>
  <c r="O688" i="11" s="1"/>
  <c r="J689" i="11"/>
  <c r="M689" i="11" s="1"/>
  <c r="O689" i="11" s="1"/>
  <c r="J690" i="11"/>
  <c r="M690" i="11" s="1"/>
  <c r="O690" i="11" s="1"/>
  <c r="J691" i="11"/>
  <c r="M691" i="11" s="1"/>
  <c r="O691" i="11" s="1"/>
  <c r="J692" i="11"/>
  <c r="M692" i="11" s="1"/>
  <c r="O692" i="11" s="1"/>
  <c r="J693" i="11"/>
  <c r="M693" i="11" s="1"/>
  <c r="O693" i="11" s="1"/>
  <c r="J694" i="11"/>
  <c r="M694" i="11" s="1"/>
  <c r="O694" i="11" s="1"/>
  <c r="J695" i="11"/>
  <c r="M695" i="11" s="1"/>
  <c r="O695" i="11" s="1"/>
  <c r="J696" i="11"/>
  <c r="M696" i="11" s="1"/>
  <c r="O696" i="11" s="1"/>
  <c r="J697" i="11"/>
  <c r="M697" i="11" s="1"/>
  <c r="O697" i="11" s="1"/>
  <c r="J698" i="11"/>
  <c r="M698" i="11" s="1"/>
  <c r="O698" i="11" s="1"/>
  <c r="J699" i="11"/>
  <c r="M699" i="11" s="1"/>
  <c r="O699" i="11" s="1"/>
  <c r="J700" i="11"/>
  <c r="M700" i="11" s="1"/>
  <c r="O700" i="11" s="1"/>
  <c r="J701" i="11"/>
  <c r="M701" i="11" s="1"/>
  <c r="O701" i="11" s="1"/>
  <c r="J702" i="11"/>
  <c r="M702" i="11" s="1"/>
  <c r="O702" i="11" s="1"/>
  <c r="J703" i="11"/>
  <c r="M703" i="11" s="1"/>
  <c r="O703" i="11" s="1"/>
  <c r="J704" i="11"/>
  <c r="M704" i="11" s="1"/>
  <c r="O704" i="11" s="1"/>
  <c r="J705" i="11"/>
  <c r="M705" i="11" s="1"/>
  <c r="O705" i="11" s="1"/>
  <c r="J706" i="11"/>
  <c r="M706" i="11" s="1"/>
  <c r="O706" i="11" s="1"/>
  <c r="J707" i="11"/>
  <c r="M707" i="11" s="1"/>
  <c r="O707" i="11" s="1"/>
  <c r="J708" i="11"/>
  <c r="M708" i="11" s="1"/>
  <c r="O708" i="11" s="1"/>
  <c r="J709" i="11"/>
  <c r="M709" i="11" s="1"/>
  <c r="O709" i="11" s="1"/>
  <c r="J710" i="11"/>
  <c r="M710" i="11" s="1"/>
  <c r="O710" i="11" s="1"/>
  <c r="J711" i="11"/>
  <c r="M711" i="11" s="1"/>
  <c r="O711" i="11" s="1"/>
  <c r="J712" i="11"/>
  <c r="M712" i="11" s="1"/>
  <c r="O712" i="11" s="1"/>
  <c r="J713" i="11"/>
  <c r="M713" i="11" s="1"/>
  <c r="O713" i="11" s="1"/>
  <c r="J714" i="11"/>
  <c r="M714" i="11" s="1"/>
  <c r="O714" i="11" s="1"/>
  <c r="J715" i="11"/>
  <c r="M715" i="11" s="1"/>
  <c r="O715" i="11" s="1"/>
  <c r="J716" i="11"/>
  <c r="M716" i="11" s="1"/>
  <c r="O716" i="11" s="1"/>
  <c r="J717" i="11"/>
  <c r="M717" i="11" s="1"/>
  <c r="O717" i="11" s="1"/>
  <c r="J718" i="11"/>
  <c r="M718" i="11" s="1"/>
  <c r="O718" i="11" s="1"/>
  <c r="J719" i="11"/>
  <c r="M719" i="11" s="1"/>
  <c r="O719" i="11" s="1"/>
  <c r="J720" i="11"/>
  <c r="M720" i="11" s="1"/>
  <c r="O720" i="11" s="1"/>
  <c r="J721" i="11"/>
  <c r="M721" i="11" s="1"/>
  <c r="O721" i="11" s="1"/>
  <c r="J722" i="11"/>
  <c r="M722" i="11" s="1"/>
  <c r="O722" i="11" s="1"/>
  <c r="J723" i="11"/>
  <c r="M723" i="11" s="1"/>
  <c r="O723" i="11" s="1"/>
  <c r="J724" i="11"/>
  <c r="M724" i="11" s="1"/>
  <c r="O724" i="11" s="1"/>
  <c r="J725" i="11"/>
  <c r="M725" i="11" s="1"/>
  <c r="O725" i="11" s="1"/>
  <c r="J726" i="11"/>
  <c r="M726" i="11" s="1"/>
  <c r="O726" i="11" s="1"/>
  <c r="J727" i="11"/>
  <c r="M727" i="11" s="1"/>
  <c r="O727" i="11" s="1"/>
  <c r="J728" i="11"/>
  <c r="M728" i="11" s="1"/>
  <c r="O728" i="11" s="1"/>
  <c r="J729" i="11"/>
  <c r="M729" i="11" s="1"/>
  <c r="O729" i="11" s="1"/>
  <c r="J730" i="11"/>
  <c r="M730" i="11" s="1"/>
  <c r="O730" i="11" s="1"/>
  <c r="J731" i="11"/>
  <c r="M731" i="11" s="1"/>
  <c r="O731" i="11" s="1"/>
  <c r="J732" i="11"/>
  <c r="M732" i="11" s="1"/>
  <c r="O732" i="11" s="1"/>
  <c r="J733" i="11"/>
  <c r="M733" i="11" s="1"/>
  <c r="O733" i="11" s="1"/>
  <c r="J734" i="11"/>
  <c r="M734" i="11" s="1"/>
  <c r="O734" i="11" s="1"/>
  <c r="J735" i="11"/>
  <c r="M735" i="11" s="1"/>
  <c r="O735" i="11" s="1"/>
  <c r="J736" i="11"/>
  <c r="M736" i="11" s="1"/>
  <c r="O736" i="11" s="1"/>
  <c r="J737" i="11"/>
  <c r="M737" i="11" s="1"/>
  <c r="O737" i="11" s="1"/>
  <c r="J738" i="11"/>
  <c r="M738" i="11" s="1"/>
  <c r="O738" i="11" s="1"/>
  <c r="J739" i="11"/>
  <c r="M739" i="11" s="1"/>
  <c r="O739" i="11" s="1"/>
  <c r="J740" i="11"/>
  <c r="M740" i="11" s="1"/>
  <c r="O740" i="11" s="1"/>
  <c r="J741" i="11"/>
  <c r="M741" i="11" s="1"/>
  <c r="O741" i="11" s="1"/>
  <c r="J742" i="11"/>
  <c r="M742" i="11" s="1"/>
  <c r="O742" i="11" s="1"/>
  <c r="J743" i="11"/>
  <c r="M743" i="11" s="1"/>
  <c r="O743" i="11" s="1"/>
  <c r="J744" i="11"/>
  <c r="M744" i="11" s="1"/>
  <c r="O744" i="11" s="1"/>
  <c r="J745" i="11"/>
  <c r="M745" i="11" s="1"/>
  <c r="O745" i="11" s="1"/>
  <c r="J746" i="11"/>
  <c r="M746" i="11" s="1"/>
  <c r="O746" i="11" s="1"/>
  <c r="J747" i="11"/>
  <c r="M747" i="11" s="1"/>
  <c r="O747" i="11" s="1"/>
  <c r="J748" i="11"/>
  <c r="M748" i="11" s="1"/>
  <c r="O748" i="11" s="1"/>
  <c r="J749" i="11"/>
  <c r="M749" i="11" s="1"/>
  <c r="O749" i="11" s="1"/>
  <c r="J750" i="11"/>
  <c r="M750" i="11" s="1"/>
  <c r="O750" i="11" s="1"/>
  <c r="J751" i="11"/>
  <c r="M751" i="11" s="1"/>
  <c r="O751" i="11" s="1"/>
  <c r="J752" i="11"/>
  <c r="M752" i="11" s="1"/>
  <c r="O752" i="11" s="1"/>
  <c r="J753" i="11"/>
  <c r="M753" i="11" s="1"/>
  <c r="O753" i="11" s="1"/>
  <c r="J754" i="11"/>
  <c r="M754" i="11" s="1"/>
  <c r="O754" i="11" s="1"/>
  <c r="J755" i="11"/>
  <c r="M755" i="11" s="1"/>
  <c r="O755" i="11" s="1"/>
  <c r="J756" i="11"/>
  <c r="M756" i="11" s="1"/>
  <c r="O756" i="11" s="1"/>
  <c r="J757" i="11"/>
  <c r="M757" i="11" s="1"/>
  <c r="O757" i="11" s="1"/>
  <c r="J758" i="11"/>
  <c r="M758" i="11" s="1"/>
  <c r="O758" i="11" s="1"/>
  <c r="J759" i="11"/>
  <c r="M759" i="11" s="1"/>
  <c r="O759" i="11" s="1"/>
  <c r="J760" i="11"/>
  <c r="M760" i="11" s="1"/>
  <c r="O760" i="11" s="1"/>
  <c r="J761" i="11"/>
  <c r="M761" i="11" s="1"/>
  <c r="O761" i="11" s="1"/>
  <c r="J762" i="11"/>
  <c r="M762" i="11" s="1"/>
  <c r="O762" i="11" s="1"/>
  <c r="J763" i="11"/>
  <c r="M763" i="11" s="1"/>
  <c r="O763" i="11" s="1"/>
  <c r="J764" i="11"/>
  <c r="M764" i="11" s="1"/>
  <c r="O764" i="11" s="1"/>
  <c r="J765" i="11"/>
  <c r="M765" i="11" s="1"/>
  <c r="O765" i="11" s="1"/>
  <c r="J766" i="11"/>
  <c r="M766" i="11" s="1"/>
  <c r="O766" i="11" s="1"/>
  <c r="J767" i="11"/>
  <c r="M767" i="11" s="1"/>
  <c r="O767" i="11" s="1"/>
  <c r="J768" i="11"/>
  <c r="M768" i="11" s="1"/>
  <c r="O768" i="11" s="1"/>
  <c r="J769" i="11"/>
  <c r="M769" i="11" s="1"/>
  <c r="O769" i="11" s="1"/>
  <c r="J770" i="11"/>
  <c r="M770" i="11" s="1"/>
  <c r="O770" i="11" s="1"/>
  <c r="J771" i="11"/>
  <c r="M771" i="11" s="1"/>
  <c r="O771" i="11" s="1"/>
  <c r="J772" i="11"/>
  <c r="M772" i="11" s="1"/>
  <c r="O772" i="11" s="1"/>
  <c r="J773" i="11"/>
  <c r="M773" i="11" s="1"/>
  <c r="O773" i="11" s="1"/>
  <c r="J774" i="11"/>
  <c r="M774" i="11" s="1"/>
  <c r="O774" i="11" s="1"/>
  <c r="J775" i="11"/>
  <c r="M775" i="11" s="1"/>
  <c r="O775" i="11" s="1"/>
  <c r="J776" i="11"/>
  <c r="M776" i="11" s="1"/>
  <c r="O776" i="11" s="1"/>
  <c r="J777" i="11"/>
  <c r="M777" i="11" s="1"/>
  <c r="O777" i="11" s="1"/>
  <c r="J778" i="11"/>
  <c r="M778" i="11" s="1"/>
  <c r="O778" i="11" s="1"/>
  <c r="J779" i="11"/>
  <c r="M779" i="11" s="1"/>
  <c r="O779" i="11" s="1"/>
  <c r="J780" i="11"/>
  <c r="M780" i="11" s="1"/>
  <c r="O780" i="11" s="1"/>
  <c r="J781" i="11"/>
  <c r="M781" i="11" s="1"/>
  <c r="O781" i="11" s="1"/>
  <c r="J782" i="11"/>
  <c r="M782" i="11" s="1"/>
  <c r="O782" i="11" s="1"/>
  <c r="J783" i="11"/>
  <c r="M783" i="11" s="1"/>
  <c r="O783" i="11" s="1"/>
  <c r="J784" i="11"/>
  <c r="M784" i="11" s="1"/>
  <c r="O784" i="11" s="1"/>
  <c r="J785" i="11"/>
  <c r="M785" i="11" s="1"/>
  <c r="O785" i="11" s="1"/>
  <c r="J786" i="11"/>
  <c r="M786" i="11" s="1"/>
  <c r="O786" i="11" s="1"/>
  <c r="J787" i="11"/>
  <c r="M787" i="11" s="1"/>
  <c r="O787" i="11" s="1"/>
  <c r="J788" i="11"/>
  <c r="M788" i="11" s="1"/>
  <c r="O788" i="11" s="1"/>
  <c r="J789" i="11"/>
  <c r="M789" i="11" s="1"/>
  <c r="O789" i="11" s="1"/>
  <c r="J790" i="11"/>
  <c r="M790" i="11" s="1"/>
  <c r="O790" i="11" s="1"/>
  <c r="J791" i="11"/>
  <c r="M791" i="11" s="1"/>
  <c r="O791" i="11" s="1"/>
  <c r="J792" i="11"/>
  <c r="M792" i="11" s="1"/>
  <c r="O792" i="11" s="1"/>
  <c r="J793" i="11"/>
  <c r="M793" i="11" s="1"/>
  <c r="O793" i="11" s="1"/>
  <c r="J794" i="11"/>
  <c r="M794" i="11" s="1"/>
  <c r="O794" i="11" s="1"/>
  <c r="J795" i="11"/>
  <c r="M795" i="11" s="1"/>
  <c r="O795" i="11" s="1"/>
  <c r="J796" i="11"/>
  <c r="M796" i="11" s="1"/>
  <c r="O796" i="11" s="1"/>
  <c r="J797" i="11"/>
  <c r="M797" i="11" s="1"/>
  <c r="O797" i="11" s="1"/>
  <c r="J798" i="11"/>
  <c r="M798" i="11" s="1"/>
  <c r="O798" i="11" s="1"/>
  <c r="J799" i="11"/>
  <c r="M799" i="11" s="1"/>
  <c r="O799" i="11" s="1"/>
  <c r="J800" i="11"/>
  <c r="M800" i="11" s="1"/>
  <c r="O800" i="11" s="1"/>
  <c r="J801" i="11"/>
  <c r="M801" i="11" s="1"/>
  <c r="O801" i="11" s="1"/>
  <c r="J802" i="11"/>
  <c r="M802" i="11" s="1"/>
  <c r="O802" i="11" s="1"/>
  <c r="J803" i="11"/>
  <c r="M803" i="11" s="1"/>
  <c r="O803" i="11" s="1"/>
  <c r="J804" i="11"/>
  <c r="M804" i="11" s="1"/>
  <c r="O804" i="11" s="1"/>
  <c r="J805" i="11"/>
  <c r="M805" i="11" s="1"/>
  <c r="O805" i="11" s="1"/>
  <c r="J806" i="11"/>
  <c r="M806" i="11" s="1"/>
  <c r="O806" i="11" s="1"/>
  <c r="J807" i="11"/>
  <c r="M807" i="11" s="1"/>
  <c r="O807" i="11" s="1"/>
  <c r="J808" i="11"/>
  <c r="M808" i="11" s="1"/>
  <c r="O808" i="11" s="1"/>
  <c r="J809" i="11"/>
  <c r="M809" i="11" s="1"/>
  <c r="O809" i="11" s="1"/>
  <c r="J810" i="11"/>
  <c r="M810" i="11" s="1"/>
  <c r="O810" i="11" s="1"/>
  <c r="J811" i="11"/>
  <c r="M811" i="11" s="1"/>
  <c r="O811" i="11" s="1"/>
  <c r="J812" i="11"/>
  <c r="M812" i="11" s="1"/>
  <c r="O812" i="11" s="1"/>
  <c r="J813" i="11"/>
  <c r="M813" i="11" s="1"/>
  <c r="O813" i="11" s="1"/>
  <c r="J814" i="11"/>
  <c r="M814" i="11" s="1"/>
  <c r="O814" i="11" s="1"/>
  <c r="J815" i="11"/>
  <c r="M815" i="11" s="1"/>
  <c r="O815" i="11" s="1"/>
  <c r="J816" i="11"/>
  <c r="M816" i="11" s="1"/>
  <c r="O816" i="11" s="1"/>
  <c r="J817" i="11"/>
  <c r="M817" i="11" s="1"/>
  <c r="O817" i="11" s="1"/>
  <c r="J818" i="11"/>
  <c r="M818" i="11" s="1"/>
  <c r="O818" i="11" s="1"/>
  <c r="J819" i="11"/>
  <c r="M819" i="11" s="1"/>
  <c r="O819" i="11" s="1"/>
  <c r="J820" i="11"/>
  <c r="M820" i="11" s="1"/>
  <c r="O820" i="11" s="1"/>
  <c r="J821" i="11"/>
  <c r="M821" i="11" s="1"/>
  <c r="O821" i="11" s="1"/>
  <c r="J822" i="11"/>
  <c r="M822" i="11" s="1"/>
  <c r="O822" i="11" s="1"/>
  <c r="J823" i="11"/>
  <c r="M823" i="11" s="1"/>
  <c r="O823" i="11" s="1"/>
  <c r="J824" i="11"/>
  <c r="M824" i="11" s="1"/>
  <c r="O824" i="11" s="1"/>
  <c r="J825" i="11"/>
  <c r="M825" i="11" s="1"/>
  <c r="O825" i="11" s="1"/>
  <c r="J826" i="11"/>
  <c r="M826" i="11" s="1"/>
  <c r="O826" i="11" s="1"/>
  <c r="J827" i="11"/>
  <c r="M827" i="11" s="1"/>
  <c r="O827" i="11" s="1"/>
  <c r="J828" i="11"/>
  <c r="M828" i="11" s="1"/>
  <c r="O828" i="11" s="1"/>
  <c r="J829" i="11"/>
  <c r="M829" i="11" s="1"/>
  <c r="O829" i="11" s="1"/>
  <c r="J830" i="11"/>
  <c r="M830" i="11" s="1"/>
  <c r="O830" i="11" s="1"/>
  <c r="J831" i="11"/>
  <c r="M831" i="11" s="1"/>
  <c r="O831" i="11" s="1"/>
  <c r="J832" i="11"/>
  <c r="M832" i="11" s="1"/>
  <c r="O832" i="11" s="1"/>
  <c r="J833" i="11"/>
  <c r="M833" i="11" s="1"/>
  <c r="O833" i="11" s="1"/>
  <c r="J834" i="11"/>
  <c r="M834" i="11" s="1"/>
  <c r="O834" i="11" s="1"/>
  <c r="J835" i="11"/>
  <c r="M835" i="11" s="1"/>
  <c r="O835" i="11" s="1"/>
  <c r="J836" i="11"/>
  <c r="M836" i="11" s="1"/>
  <c r="O836" i="11" s="1"/>
  <c r="J837" i="11"/>
  <c r="M837" i="11" s="1"/>
  <c r="O837" i="11" s="1"/>
  <c r="J838" i="11"/>
  <c r="M838" i="11" s="1"/>
  <c r="O838" i="11" s="1"/>
  <c r="J839" i="11"/>
  <c r="M839" i="11" s="1"/>
  <c r="O839" i="11" s="1"/>
  <c r="J840" i="11"/>
  <c r="M840" i="11" s="1"/>
  <c r="O840" i="11" s="1"/>
  <c r="J841" i="11"/>
  <c r="M841" i="11" s="1"/>
  <c r="O841" i="11" s="1"/>
  <c r="J842" i="11"/>
  <c r="M842" i="11" s="1"/>
  <c r="O842" i="11" s="1"/>
  <c r="J843" i="11"/>
  <c r="M843" i="11" s="1"/>
  <c r="O843" i="11" s="1"/>
  <c r="J844" i="11"/>
  <c r="M844" i="11" s="1"/>
  <c r="O844" i="11" s="1"/>
  <c r="J845" i="11"/>
  <c r="M845" i="11" s="1"/>
  <c r="O845" i="11" s="1"/>
  <c r="J846" i="11"/>
  <c r="M846" i="11" s="1"/>
  <c r="O846" i="11" s="1"/>
  <c r="J847" i="11"/>
  <c r="M847" i="11" s="1"/>
  <c r="O847" i="11" s="1"/>
  <c r="J848" i="11"/>
  <c r="M848" i="11" s="1"/>
  <c r="O848" i="11" s="1"/>
  <c r="J849" i="11"/>
  <c r="M849" i="11" s="1"/>
  <c r="O849" i="11" s="1"/>
  <c r="J850" i="11"/>
  <c r="M850" i="11" s="1"/>
  <c r="O850" i="11" s="1"/>
  <c r="J851" i="11"/>
  <c r="M851" i="11" s="1"/>
  <c r="O851" i="11" s="1"/>
  <c r="J852" i="11"/>
  <c r="M852" i="11" s="1"/>
  <c r="O852" i="11" s="1"/>
  <c r="J853" i="11"/>
  <c r="M853" i="11" s="1"/>
  <c r="O853" i="11" s="1"/>
  <c r="J854" i="11"/>
  <c r="M854" i="11" s="1"/>
  <c r="O854" i="11" s="1"/>
  <c r="J855" i="11"/>
  <c r="M855" i="11" s="1"/>
  <c r="O855" i="11" s="1"/>
  <c r="J856" i="11"/>
  <c r="M856" i="11" s="1"/>
  <c r="O856" i="11" s="1"/>
  <c r="J857" i="11"/>
  <c r="M857" i="11" s="1"/>
  <c r="O857" i="11" s="1"/>
  <c r="J858" i="11"/>
  <c r="M858" i="11" s="1"/>
  <c r="O858" i="11" s="1"/>
  <c r="J859" i="11"/>
  <c r="M859" i="11" s="1"/>
  <c r="O859" i="11" s="1"/>
  <c r="J860" i="11"/>
  <c r="M860" i="11" s="1"/>
  <c r="O860" i="11" s="1"/>
  <c r="J861" i="11"/>
  <c r="M861" i="11" s="1"/>
  <c r="O861" i="11" s="1"/>
  <c r="J862" i="11"/>
  <c r="M862" i="11" s="1"/>
  <c r="O862" i="11" s="1"/>
  <c r="J863" i="11"/>
  <c r="M863" i="11" s="1"/>
  <c r="O863" i="11" s="1"/>
  <c r="J864" i="11"/>
  <c r="M864" i="11" s="1"/>
  <c r="O864" i="11" s="1"/>
  <c r="J865" i="11"/>
  <c r="M865" i="11" s="1"/>
  <c r="O865" i="11" s="1"/>
  <c r="J866" i="11"/>
  <c r="M866" i="11" s="1"/>
  <c r="O866" i="11" s="1"/>
  <c r="J867" i="11"/>
  <c r="M867" i="11" s="1"/>
  <c r="O867" i="11" s="1"/>
  <c r="J868" i="11"/>
  <c r="M868" i="11" s="1"/>
  <c r="O868" i="11" s="1"/>
  <c r="J869" i="11"/>
  <c r="M869" i="11" s="1"/>
  <c r="O869" i="11" s="1"/>
  <c r="J870" i="11"/>
  <c r="M870" i="11" s="1"/>
  <c r="O870" i="11" s="1"/>
  <c r="J871" i="11"/>
  <c r="M871" i="11" s="1"/>
  <c r="O871" i="11" s="1"/>
  <c r="J872" i="11"/>
  <c r="M872" i="11" s="1"/>
  <c r="O872" i="11" s="1"/>
  <c r="J873" i="11"/>
  <c r="M873" i="11" s="1"/>
  <c r="O873" i="11" s="1"/>
  <c r="J874" i="11"/>
  <c r="M874" i="11" s="1"/>
  <c r="O874" i="11" s="1"/>
  <c r="J875" i="11"/>
  <c r="M875" i="11" s="1"/>
  <c r="O875" i="11" s="1"/>
  <c r="J876" i="11"/>
  <c r="M876" i="11" s="1"/>
  <c r="O876" i="11" s="1"/>
  <c r="J877" i="11"/>
  <c r="M877" i="11" s="1"/>
  <c r="O877" i="11" s="1"/>
  <c r="J878" i="11"/>
  <c r="M878" i="11" s="1"/>
  <c r="O878" i="11" s="1"/>
  <c r="J879" i="11"/>
  <c r="M879" i="11" s="1"/>
  <c r="O879" i="11" s="1"/>
  <c r="J880" i="11"/>
  <c r="M880" i="11" s="1"/>
  <c r="O880" i="11" s="1"/>
  <c r="J881" i="11"/>
  <c r="M881" i="11" s="1"/>
  <c r="O881" i="11" s="1"/>
  <c r="J882" i="11"/>
  <c r="M882" i="11" s="1"/>
  <c r="O882" i="11" s="1"/>
  <c r="J883" i="11"/>
  <c r="M883" i="11" s="1"/>
  <c r="O883" i="11" s="1"/>
  <c r="J884" i="11"/>
  <c r="M884" i="11" s="1"/>
  <c r="O884" i="11" s="1"/>
  <c r="J885" i="11"/>
  <c r="M885" i="11" s="1"/>
  <c r="O885" i="11" s="1"/>
  <c r="J886" i="11"/>
  <c r="M886" i="11" s="1"/>
  <c r="O886" i="11" s="1"/>
  <c r="J887" i="11"/>
  <c r="M887" i="11" s="1"/>
  <c r="O887" i="11" s="1"/>
  <c r="J888" i="11"/>
  <c r="M888" i="11" s="1"/>
  <c r="O888" i="11" s="1"/>
  <c r="J889" i="11"/>
  <c r="M889" i="11" s="1"/>
  <c r="O889" i="11" s="1"/>
  <c r="J890" i="11"/>
  <c r="M890" i="11" s="1"/>
  <c r="O890" i="11" s="1"/>
  <c r="J891" i="11"/>
  <c r="M891" i="11" s="1"/>
  <c r="O891" i="11" s="1"/>
  <c r="J892" i="11"/>
  <c r="M892" i="11" s="1"/>
  <c r="O892" i="11" s="1"/>
  <c r="J893" i="11"/>
  <c r="M893" i="11" s="1"/>
  <c r="O893" i="11" s="1"/>
  <c r="J894" i="11"/>
  <c r="M894" i="11" s="1"/>
  <c r="O894" i="11" s="1"/>
  <c r="J895" i="11"/>
  <c r="M895" i="11" s="1"/>
  <c r="O895" i="11" s="1"/>
  <c r="J896" i="11"/>
  <c r="M896" i="11" s="1"/>
  <c r="O896" i="11" s="1"/>
  <c r="J897" i="11"/>
  <c r="M897" i="11" s="1"/>
  <c r="O897" i="11" s="1"/>
  <c r="J898" i="11"/>
  <c r="M898" i="11" s="1"/>
  <c r="O898" i="11" s="1"/>
  <c r="J899" i="11"/>
  <c r="M899" i="11" s="1"/>
  <c r="O899" i="11" s="1"/>
  <c r="J900" i="11"/>
  <c r="M900" i="11" s="1"/>
  <c r="O900" i="11" s="1"/>
  <c r="J901" i="11"/>
  <c r="M901" i="11" s="1"/>
  <c r="O901" i="11" s="1"/>
  <c r="J902" i="11"/>
  <c r="M902" i="11" s="1"/>
  <c r="O902" i="11" s="1"/>
  <c r="J903" i="11"/>
  <c r="M903" i="11" s="1"/>
  <c r="O903" i="11" s="1"/>
  <c r="J904" i="11"/>
  <c r="M904" i="11" s="1"/>
  <c r="O904" i="11" s="1"/>
  <c r="J905" i="11"/>
  <c r="M905" i="11" s="1"/>
  <c r="O905" i="11" s="1"/>
  <c r="J906" i="11"/>
  <c r="M906" i="11" s="1"/>
  <c r="O906" i="11" s="1"/>
  <c r="J907" i="11"/>
  <c r="M907" i="11" s="1"/>
  <c r="O907" i="11" s="1"/>
  <c r="J908" i="11"/>
  <c r="M908" i="11" s="1"/>
  <c r="O908" i="11" s="1"/>
  <c r="J909" i="11"/>
  <c r="M909" i="11" s="1"/>
  <c r="O909" i="11" s="1"/>
  <c r="J910" i="11"/>
  <c r="M910" i="11" s="1"/>
  <c r="O910" i="11" s="1"/>
  <c r="J911" i="11"/>
  <c r="M911" i="11" s="1"/>
  <c r="O911" i="11" s="1"/>
  <c r="J912" i="11"/>
  <c r="M912" i="11" s="1"/>
  <c r="O912" i="11" s="1"/>
  <c r="J913" i="11"/>
  <c r="M913" i="11" s="1"/>
  <c r="O913" i="11" s="1"/>
  <c r="J914" i="11"/>
  <c r="M914" i="11" s="1"/>
  <c r="O914" i="11" s="1"/>
  <c r="J915" i="11"/>
  <c r="M915" i="11" s="1"/>
  <c r="O915" i="11" s="1"/>
  <c r="J916" i="11"/>
  <c r="M916" i="11" s="1"/>
  <c r="O916" i="11" s="1"/>
  <c r="J917" i="11"/>
  <c r="M917" i="11" s="1"/>
  <c r="O917" i="11" s="1"/>
  <c r="J918" i="11"/>
  <c r="M918" i="11" s="1"/>
  <c r="O918" i="11" s="1"/>
  <c r="J919" i="11"/>
  <c r="M919" i="11" s="1"/>
  <c r="O919" i="11" s="1"/>
  <c r="J920" i="11"/>
  <c r="M920" i="11" s="1"/>
  <c r="O920" i="11" s="1"/>
  <c r="J921" i="11"/>
  <c r="M921" i="11" s="1"/>
  <c r="O921" i="11" s="1"/>
  <c r="J922" i="11"/>
  <c r="M922" i="11" s="1"/>
  <c r="O922" i="11" s="1"/>
  <c r="J923" i="11"/>
  <c r="M923" i="11" s="1"/>
  <c r="O923" i="11" s="1"/>
  <c r="J924" i="11"/>
  <c r="M924" i="11" s="1"/>
  <c r="O924" i="11" s="1"/>
  <c r="J925" i="11"/>
  <c r="M925" i="11" s="1"/>
  <c r="O925" i="11" s="1"/>
  <c r="J926" i="11"/>
  <c r="M926" i="11" s="1"/>
  <c r="O926" i="11" s="1"/>
  <c r="J927" i="11"/>
  <c r="M927" i="11" s="1"/>
  <c r="O927" i="11" s="1"/>
  <c r="J928" i="11"/>
  <c r="M928" i="11" s="1"/>
  <c r="O928" i="11" s="1"/>
  <c r="J929" i="11"/>
  <c r="M929" i="11" s="1"/>
  <c r="O929" i="11" s="1"/>
  <c r="J930" i="11"/>
  <c r="M930" i="11" s="1"/>
  <c r="O930" i="11" s="1"/>
  <c r="J931" i="11"/>
  <c r="M931" i="11" s="1"/>
  <c r="O931" i="11" s="1"/>
  <c r="J932" i="11"/>
  <c r="M932" i="11" s="1"/>
  <c r="O932" i="11" s="1"/>
  <c r="J933" i="11"/>
  <c r="M933" i="11" s="1"/>
  <c r="O933" i="11" s="1"/>
  <c r="J934" i="11"/>
  <c r="M934" i="11" s="1"/>
  <c r="O934" i="11" s="1"/>
  <c r="J935" i="11"/>
  <c r="M935" i="11" s="1"/>
  <c r="O935" i="11" s="1"/>
  <c r="J936" i="11"/>
  <c r="M936" i="11" s="1"/>
  <c r="O936" i="11" s="1"/>
  <c r="J937" i="11"/>
  <c r="M937" i="11" s="1"/>
  <c r="O937" i="11" s="1"/>
  <c r="J938" i="11"/>
  <c r="M938" i="11" s="1"/>
  <c r="O938" i="11" s="1"/>
  <c r="J939" i="11"/>
  <c r="M939" i="11" s="1"/>
  <c r="O939" i="11" s="1"/>
  <c r="J940" i="11"/>
  <c r="M940" i="11" s="1"/>
  <c r="O940" i="11" s="1"/>
  <c r="J941" i="11"/>
  <c r="M941" i="11" s="1"/>
  <c r="O941" i="11" s="1"/>
  <c r="J942" i="11"/>
  <c r="M942" i="11" s="1"/>
  <c r="O942" i="11" s="1"/>
  <c r="J943" i="11"/>
  <c r="M943" i="11" s="1"/>
  <c r="O943" i="11" s="1"/>
  <c r="J944" i="11"/>
  <c r="M944" i="11" s="1"/>
  <c r="O944" i="11" s="1"/>
  <c r="J945" i="11"/>
  <c r="M945" i="11" s="1"/>
  <c r="O945" i="11" s="1"/>
  <c r="J946" i="11"/>
  <c r="M946" i="11" s="1"/>
  <c r="O946" i="11" s="1"/>
  <c r="J947" i="11"/>
  <c r="M947" i="11" s="1"/>
  <c r="O947" i="11" s="1"/>
  <c r="J948" i="11"/>
  <c r="M948" i="11" s="1"/>
  <c r="O948" i="11" s="1"/>
  <c r="J949" i="11"/>
  <c r="M949" i="11" s="1"/>
  <c r="O949" i="11" s="1"/>
  <c r="J950" i="11"/>
  <c r="M950" i="11" s="1"/>
  <c r="O950" i="11" s="1"/>
  <c r="J951" i="11"/>
  <c r="M951" i="11" s="1"/>
  <c r="O951" i="11" s="1"/>
  <c r="J952" i="11"/>
  <c r="M952" i="11" s="1"/>
  <c r="O952" i="11" s="1"/>
  <c r="J953" i="11"/>
  <c r="M953" i="11" s="1"/>
  <c r="O953" i="11" s="1"/>
  <c r="J954" i="11"/>
  <c r="M954" i="11" s="1"/>
  <c r="O954" i="11" s="1"/>
  <c r="J955" i="11"/>
  <c r="M955" i="11" s="1"/>
  <c r="O955" i="11" s="1"/>
  <c r="J956" i="11"/>
  <c r="M956" i="11" s="1"/>
  <c r="O956" i="11" s="1"/>
  <c r="J957" i="11"/>
  <c r="M957" i="11" s="1"/>
  <c r="O957" i="11" s="1"/>
  <c r="J958" i="11"/>
  <c r="M958" i="11" s="1"/>
  <c r="O958" i="11" s="1"/>
  <c r="J959" i="11"/>
  <c r="M959" i="11" s="1"/>
  <c r="O959" i="11" s="1"/>
  <c r="J960" i="11"/>
  <c r="M960" i="11" s="1"/>
  <c r="O960" i="11" s="1"/>
  <c r="J961" i="11"/>
  <c r="M961" i="11" s="1"/>
  <c r="O961" i="11" s="1"/>
  <c r="J962" i="11"/>
  <c r="M962" i="11" s="1"/>
  <c r="O962" i="11" s="1"/>
  <c r="J963" i="11"/>
  <c r="M963" i="11" s="1"/>
  <c r="O963" i="11" s="1"/>
  <c r="J964" i="11"/>
  <c r="M964" i="11" s="1"/>
  <c r="O964" i="11" s="1"/>
  <c r="J965" i="11"/>
  <c r="M965" i="11" s="1"/>
  <c r="O965" i="11" s="1"/>
  <c r="J966" i="11"/>
  <c r="M966" i="11" s="1"/>
  <c r="O966" i="11" s="1"/>
  <c r="J967" i="11"/>
  <c r="M967" i="11" s="1"/>
  <c r="O967" i="11" s="1"/>
  <c r="J968" i="11"/>
  <c r="M968" i="11" s="1"/>
  <c r="O968" i="11" s="1"/>
  <c r="J969" i="11"/>
  <c r="M969" i="11" s="1"/>
  <c r="O969" i="11" s="1"/>
  <c r="J970" i="11"/>
  <c r="M970" i="11" s="1"/>
  <c r="O970" i="11" s="1"/>
  <c r="J971" i="11"/>
  <c r="M971" i="11" s="1"/>
  <c r="O971" i="11" s="1"/>
  <c r="J972" i="11"/>
  <c r="M972" i="11" s="1"/>
  <c r="O972" i="11" s="1"/>
  <c r="J973" i="11"/>
  <c r="M973" i="11" s="1"/>
  <c r="O973" i="11" s="1"/>
  <c r="J974" i="11"/>
  <c r="M974" i="11" s="1"/>
  <c r="O974" i="11" s="1"/>
  <c r="J975" i="11"/>
  <c r="M975" i="11" s="1"/>
  <c r="O975" i="11" s="1"/>
  <c r="J976" i="11"/>
  <c r="M976" i="11" s="1"/>
  <c r="O976" i="11" s="1"/>
  <c r="J977" i="11"/>
  <c r="M977" i="11" s="1"/>
  <c r="O977" i="11" s="1"/>
  <c r="J978" i="11"/>
  <c r="M978" i="11" s="1"/>
  <c r="O978" i="11" s="1"/>
  <c r="J979" i="11"/>
  <c r="M979" i="11" s="1"/>
  <c r="O979" i="11" s="1"/>
  <c r="J980" i="11"/>
  <c r="M980" i="11" s="1"/>
  <c r="O980" i="11" s="1"/>
  <c r="J981" i="11"/>
  <c r="M981" i="11" s="1"/>
  <c r="O981" i="11" s="1"/>
  <c r="J982" i="11"/>
  <c r="M982" i="11" s="1"/>
  <c r="O982" i="11" s="1"/>
  <c r="J983" i="11"/>
  <c r="M983" i="11" s="1"/>
  <c r="O983" i="11" s="1"/>
  <c r="J984" i="11"/>
  <c r="M984" i="11" s="1"/>
  <c r="O984" i="11" s="1"/>
  <c r="J985" i="11"/>
  <c r="M985" i="11" s="1"/>
  <c r="O985" i="11" s="1"/>
  <c r="J986" i="11"/>
  <c r="M986" i="11" s="1"/>
  <c r="O986" i="11" s="1"/>
  <c r="J987" i="11"/>
  <c r="M987" i="11" s="1"/>
  <c r="O987" i="11" s="1"/>
  <c r="J988" i="11"/>
  <c r="M988" i="11" s="1"/>
  <c r="O988" i="11" s="1"/>
  <c r="J989" i="11"/>
  <c r="M989" i="11" s="1"/>
  <c r="O989" i="11" s="1"/>
  <c r="J990" i="11"/>
  <c r="M990" i="11" s="1"/>
  <c r="O990" i="11" s="1"/>
  <c r="J991" i="11"/>
  <c r="M991" i="11" s="1"/>
  <c r="O991" i="11" s="1"/>
  <c r="J992" i="11"/>
  <c r="M992" i="11" s="1"/>
  <c r="O992" i="11" s="1"/>
  <c r="J993" i="11"/>
  <c r="M993" i="11" s="1"/>
  <c r="O993" i="11" s="1"/>
  <c r="J994" i="11"/>
  <c r="M994" i="11" s="1"/>
  <c r="O994" i="11" s="1"/>
  <c r="J995" i="11"/>
  <c r="M995" i="11" s="1"/>
  <c r="O995" i="11" s="1"/>
  <c r="J996" i="11"/>
  <c r="M996" i="11" s="1"/>
  <c r="O996" i="11" s="1"/>
  <c r="J997" i="11"/>
  <c r="M997" i="11" s="1"/>
  <c r="O997" i="11" s="1"/>
  <c r="J998" i="11"/>
  <c r="M998" i="11" s="1"/>
  <c r="O998" i="11" s="1"/>
  <c r="J999" i="11"/>
  <c r="M999" i="11" s="1"/>
  <c r="O999" i="11" s="1"/>
  <c r="J1000" i="11"/>
  <c r="M1000" i="11" s="1"/>
  <c r="O1000" i="11" s="1"/>
  <c r="J1001" i="11"/>
  <c r="M1001" i="11" s="1"/>
  <c r="O1001" i="11" s="1"/>
  <c r="J1002" i="11"/>
  <c r="M1002" i="11" s="1"/>
  <c r="O1002" i="11" s="1"/>
  <c r="J1003" i="11"/>
  <c r="M1003" i="11" s="1"/>
  <c r="O1003" i="11" s="1"/>
  <c r="J1004" i="11"/>
  <c r="M1004" i="11" s="1"/>
  <c r="O1004" i="11" s="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G6" i="11"/>
  <c r="G7" i="11"/>
  <c r="J7" i="11" s="1"/>
  <c r="M7" i="11" s="1"/>
  <c r="O7" i="11" s="1"/>
  <c r="G8" i="11"/>
  <c r="J8" i="11" s="1"/>
  <c r="M8" i="11" s="1"/>
  <c r="O8" i="11" s="1"/>
  <c r="G9" i="11"/>
  <c r="J9" i="11" s="1"/>
  <c r="M9" i="11" s="1"/>
  <c r="O9" i="11" s="1"/>
  <c r="G10" i="11"/>
  <c r="J10" i="11" s="1"/>
  <c r="M10" i="11" s="1"/>
  <c r="O10" i="11" s="1"/>
  <c r="G11" i="11"/>
  <c r="J11" i="11" s="1"/>
  <c r="M11" i="11" s="1"/>
  <c r="O11" i="11" s="1"/>
  <c r="G12" i="11"/>
  <c r="J12" i="11" s="1"/>
  <c r="M12" i="11" s="1"/>
  <c r="O12" i="11" s="1"/>
  <c r="G13" i="11"/>
  <c r="J13" i="11" s="1"/>
  <c r="M13" i="11" s="1"/>
  <c r="O13" i="11" s="1"/>
  <c r="G14" i="11"/>
  <c r="J14" i="11" s="1"/>
  <c r="M14" i="11" s="1"/>
  <c r="O14" i="11" s="1"/>
  <c r="G15" i="11"/>
  <c r="J15" i="11" s="1"/>
  <c r="M15" i="11" s="1"/>
  <c r="O15" i="11" s="1"/>
  <c r="G16" i="11"/>
  <c r="J16" i="11" s="1"/>
  <c r="M16" i="11" s="1"/>
  <c r="O16" i="11" s="1"/>
  <c r="G17" i="11"/>
  <c r="J17" i="11" s="1"/>
  <c r="M17" i="11" s="1"/>
  <c r="O17" i="11" s="1"/>
  <c r="G18" i="11"/>
  <c r="J18" i="11" s="1"/>
  <c r="M18" i="11" s="1"/>
  <c r="O18" i="11" s="1"/>
  <c r="G19" i="11"/>
  <c r="J19" i="11" s="1"/>
  <c r="M19" i="11" s="1"/>
  <c r="O19" i="11" s="1"/>
  <c r="G20" i="11"/>
  <c r="J20" i="11" s="1"/>
  <c r="M20" i="11" s="1"/>
  <c r="O20" i="11" s="1"/>
  <c r="G21" i="11"/>
  <c r="J21" i="11" s="1"/>
  <c r="M21" i="11" s="1"/>
  <c r="O21" i="11" s="1"/>
  <c r="G22" i="11"/>
  <c r="J22" i="11" s="1"/>
  <c r="M22" i="11" s="1"/>
  <c r="O22" i="11" s="1"/>
  <c r="G23" i="11"/>
  <c r="J23" i="11" s="1"/>
  <c r="M23" i="11" s="1"/>
  <c r="O23" i="11" s="1"/>
  <c r="G24" i="11"/>
  <c r="J24" i="11" s="1"/>
  <c r="M24" i="11" s="1"/>
  <c r="O24" i="11" s="1"/>
  <c r="G25" i="11"/>
  <c r="J25" i="11" s="1"/>
  <c r="M25" i="11" s="1"/>
  <c r="O25" i="11" s="1"/>
  <c r="G26" i="11"/>
  <c r="J26" i="11" s="1"/>
  <c r="M26" i="11" s="1"/>
  <c r="O26" i="11" s="1"/>
  <c r="G27" i="11"/>
  <c r="J27" i="11" s="1"/>
  <c r="M27" i="11" s="1"/>
  <c r="O27" i="11" s="1"/>
  <c r="G28" i="11"/>
  <c r="J28" i="11" s="1"/>
  <c r="M28" i="11" s="1"/>
  <c r="O28" i="11" s="1"/>
  <c r="G29" i="11"/>
  <c r="J29" i="11" s="1"/>
  <c r="M29" i="11" s="1"/>
  <c r="O29" i="11" s="1"/>
  <c r="G30" i="11"/>
  <c r="J30" i="11" s="1"/>
  <c r="M30" i="11" s="1"/>
  <c r="O30" i="11" s="1"/>
  <c r="G31" i="11"/>
  <c r="J31" i="11" s="1"/>
  <c r="M31" i="11" s="1"/>
  <c r="O31" i="11" s="1"/>
  <c r="G32" i="11"/>
  <c r="J32" i="11" s="1"/>
  <c r="M32" i="11" s="1"/>
  <c r="O32" i="11" s="1"/>
  <c r="G33" i="11"/>
  <c r="J33" i="11" s="1"/>
  <c r="M33" i="11" s="1"/>
  <c r="O33" i="11" s="1"/>
  <c r="G34" i="11"/>
  <c r="J34" i="11" s="1"/>
  <c r="M34" i="11" s="1"/>
  <c r="O34" i="11" s="1"/>
  <c r="G35" i="11"/>
  <c r="J35" i="11" s="1"/>
  <c r="M35" i="11" s="1"/>
  <c r="O35" i="11" s="1"/>
  <c r="G36" i="11"/>
  <c r="J36" i="11" s="1"/>
  <c r="M36" i="11" s="1"/>
  <c r="O36" i="11" s="1"/>
  <c r="G37" i="11"/>
  <c r="J37" i="11" s="1"/>
  <c r="M37" i="11" s="1"/>
  <c r="O37" i="11" s="1"/>
  <c r="G38" i="11"/>
  <c r="J38" i="11" s="1"/>
  <c r="M38" i="11" s="1"/>
  <c r="O38" i="11" s="1"/>
  <c r="G39" i="11"/>
  <c r="J39" i="11" s="1"/>
  <c r="M39" i="11" s="1"/>
  <c r="O39" i="11" s="1"/>
  <c r="G40" i="11"/>
  <c r="J40" i="11" s="1"/>
  <c r="M40" i="11" s="1"/>
  <c r="O40" i="11" s="1"/>
  <c r="G41" i="11"/>
  <c r="J41" i="11" s="1"/>
  <c r="M41" i="11" s="1"/>
  <c r="O41" i="11" s="1"/>
  <c r="G42" i="11"/>
  <c r="J42" i="11" s="1"/>
  <c r="M42" i="11" s="1"/>
  <c r="O42" i="11" s="1"/>
  <c r="G43" i="11"/>
  <c r="J43" i="11" s="1"/>
  <c r="M43" i="11" s="1"/>
  <c r="O43" i="11" s="1"/>
  <c r="G44" i="11"/>
  <c r="J44" i="11" s="1"/>
  <c r="M44" i="11" s="1"/>
  <c r="O44" i="11" s="1"/>
  <c r="G45" i="11"/>
  <c r="J45" i="11" s="1"/>
  <c r="M45" i="11" s="1"/>
  <c r="O45" i="11" s="1"/>
  <c r="G46" i="11"/>
  <c r="J46" i="11" s="1"/>
  <c r="M46" i="11" s="1"/>
  <c r="O46" i="11" s="1"/>
  <c r="G47" i="11"/>
  <c r="J47" i="11" s="1"/>
  <c r="M47" i="11" s="1"/>
  <c r="O47" i="11" s="1"/>
  <c r="G48" i="11"/>
  <c r="J48" i="11" s="1"/>
  <c r="M48" i="11" s="1"/>
  <c r="O48" i="11" s="1"/>
  <c r="G49" i="11"/>
  <c r="J49" i="11" s="1"/>
  <c r="M49" i="11" s="1"/>
  <c r="O49" i="11" s="1"/>
  <c r="G50" i="11"/>
  <c r="J50" i="11" s="1"/>
  <c r="M50" i="11" s="1"/>
  <c r="O50" i="11" s="1"/>
  <c r="G51" i="11"/>
  <c r="J51" i="11" s="1"/>
  <c r="M51" i="11" s="1"/>
  <c r="O51" i="11" s="1"/>
  <c r="G52" i="11"/>
  <c r="J52" i="11" s="1"/>
  <c r="M52" i="11" s="1"/>
  <c r="O52" i="11" s="1"/>
  <c r="G53" i="11"/>
  <c r="J53" i="11" s="1"/>
  <c r="M53" i="11" s="1"/>
  <c r="O53" i="11" s="1"/>
  <c r="G54" i="11"/>
  <c r="J54" i="11" s="1"/>
  <c r="M54" i="11" s="1"/>
  <c r="O54" i="11" s="1"/>
  <c r="G55" i="11"/>
  <c r="J55" i="11" s="1"/>
  <c r="M55" i="11" s="1"/>
  <c r="O55" i="11" s="1"/>
  <c r="G56" i="11"/>
  <c r="J56" i="11" s="1"/>
  <c r="M56" i="11" s="1"/>
  <c r="O56" i="11" s="1"/>
  <c r="G57" i="11"/>
  <c r="J57" i="11" s="1"/>
  <c r="M57" i="11" s="1"/>
  <c r="O57" i="11" s="1"/>
  <c r="G58" i="11"/>
  <c r="J58" i="11" s="1"/>
  <c r="M58" i="11" s="1"/>
  <c r="O58" i="11" s="1"/>
  <c r="G59" i="11"/>
  <c r="J59" i="11" s="1"/>
  <c r="M59" i="11" s="1"/>
  <c r="O59" i="11" s="1"/>
  <c r="G60" i="11"/>
  <c r="J60" i="11" s="1"/>
  <c r="M60" i="11" s="1"/>
  <c r="O60" i="11" s="1"/>
  <c r="G61" i="11"/>
  <c r="J61" i="11" s="1"/>
  <c r="M61" i="11" s="1"/>
  <c r="O61" i="11" s="1"/>
  <c r="G62" i="11"/>
  <c r="J62" i="11" s="1"/>
  <c r="M62" i="11" s="1"/>
  <c r="O62" i="11" s="1"/>
  <c r="G63" i="11"/>
  <c r="J63" i="11" s="1"/>
  <c r="M63" i="11" s="1"/>
  <c r="O63" i="11" s="1"/>
  <c r="G64" i="11"/>
  <c r="J64" i="11" s="1"/>
  <c r="M64" i="11" s="1"/>
  <c r="O64" i="11" s="1"/>
  <c r="G65" i="11"/>
  <c r="J65" i="11" s="1"/>
  <c r="M65" i="11" s="1"/>
  <c r="O65" i="11" s="1"/>
  <c r="G66" i="11"/>
  <c r="J66" i="11" s="1"/>
  <c r="M66" i="11" s="1"/>
  <c r="O66" i="11" s="1"/>
  <c r="G67" i="11"/>
  <c r="J67" i="11" s="1"/>
  <c r="M67" i="11" s="1"/>
  <c r="O67" i="11" s="1"/>
  <c r="G68" i="11"/>
  <c r="J68" i="11" s="1"/>
  <c r="M68" i="11" s="1"/>
  <c r="O68" i="11" s="1"/>
  <c r="G69" i="11"/>
  <c r="J69" i="11" s="1"/>
  <c r="M69" i="11" s="1"/>
  <c r="O69" i="11" s="1"/>
  <c r="G70" i="11"/>
  <c r="J70" i="11" s="1"/>
  <c r="M70" i="11" s="1"/>
  <c r="O70" i="11" s="1"/>
  <c r="G71" i="11"/>
  <c r="J71" i="11" s="1"/>
  <c r="M71" i="11" s="1"/>
  <c r="O71" i="11" s="1"/>
  <c r="G72" i="11"/>
  <c r="J72" i="11" s="1"/>
  <c r="M72" i="11" s="1"/>
  <c r="O72" i="11" s="1"/>
  <c r="G73" i="11"/>
  <c r="J73" i="11" s="1"/>
  <c r="M73" i="11" s="1"/>
  <c r="O73" i="11" s="1"/>
  <c r="G74" i="11"/>
  <c r="J74" i="11" s="1"/>
  <c r="M74" i="11" s="1"/>
  <c r="O74" i="11" s="1"/>
  <c r="G75" i="11"/>
  <c r="J75" i="11" s="1"/>
  <c r="M75" i="11" s="1"/>
  <c r="O75" i="11" s="1"/>
  <c r="G76" i="11"/>
  <c r="J76" i="11" s="1"/>
  <c r="M76" i="11" s="1"/>
  <c r="O76" i="11" s="1"/>
  <c r="G77" i="11"/>
  <c r="J77" i="11" s="1"/>
  <c r="M77" i="11" s="1"/>
  <c r="O77" i="11" s="1"/>
  <c r="G78" i="11"/>
  <c r="J78" i="11" s="1"/>
  <c r="M78" i="11" s="1"/>
  <c r="O78" i="11" s="1"/>
  <c r="G79" i="11"/>
  <c r="J79" i="11" s="1"/>
  <c r="M79" i="11" s="1"/>
  <c r="O79" i="11" s="1"/>
  <c r="G80" i="11"/>
  <c r="J80" i="11" s="1"/>
  <c r="M80" i="11" s="1"/>
  <c r="O80" i="11" s="1"/>
  <c r="G81" i="11"/>
  <c r="J81" i="11" s="1"/>
  <c r="M81" i="11" s="1"/>
  <c r="O81" i="11" s="1"/>
  <c r="G82" i="11"/>
  <c r="J82" i="11" s="1"/>
  <c r="M82" i="11" s="1"/>
  <c r="O82" i="11" s="1"/>
  <c r="G83" i="11"/>
  <c r="J83" i="11" s="1"/>
  <c r="M83" i="11" s="1"/>
  <c r="O83" i="11" s="1"/>
  <c r="G84" i="11"/>
  <c r="J84" i="11" s="1"/>
  <c r="M84" i="11" s="1"/>
  <c r="O84" i="11" s="1"/>
  <c r="G85" i="11"/>
  <c r="J85" i="11" s="1"/>
  <c r="M85" i="11" s="1"/>
  <c r="O85" i="11" s="1"/>
  <c r="G86" i="11"/>
  <c r="J86" i="11" s="1"/>
  <c r="M86" i="11" s="1"/>
  <c r="O86" i="11" s="1"/>
  <c r="G87" i="11"/>
  <c r="J87" i="11" s="1"/>
  <c r="M87" i="11" s="1"/>
  <c r="O87" i="11" s="1"/>
  <c r="G88" i="11"/>
  <c r="J88" i="11" s="1"/>
  <c r="M88" i="11" s="1"/>
  <c r="O88" i="11" s="1"/>
  <c r="G89" i="11"/>
  <c r="J89" i="11" s="1"/>
  <c r="M89" i="11" s="1"/>
  <c r="O89" i="11" s="1"/>
  <c r="G90" i="11"/>
  <c r="J90" i="11" s="1"/>
  <c r="M90" i="11" s="1"/>
  <c r="O90" i="11" s="1"/>
  <c r="G91" i="11"/>
  <c r="J91" i="11" s="1"/>
  <c r="M91" i="11" s="1"/>
  <c r="O91" i="11" s="1"/>
  <c r="G92" i="11"/>
  <c r="J92" i="11" s="1"/>
  <c r="M92" i="11" s="1"/>
  <c r="O92" i="11" s="1"/>
  <c r="G93" i="11"/>
  <c r="J93" i="11" s="1"/>
  <c r="M93" i="11" s="1"/>
  <c r="O93" i="11" s="1"/>
  <c r="G94" i="11"/>
  <c r="J94" i="11" s="1"/>
  <c r="M94" i="11" s="1"/>
  <c r="O94" i="11" s="1"/>
  <c r="G95" i="11"/>
  <c r="J95" i="11" s="1"/>
  <c r="M95" i="11" s="1"/>
  <c r="O95" i="11" s="1"/>
  <c r="G96" i="11"/>
  <c r="J96" i="11" s="1"/>
  <c r="M96" i="11" s="1"/>
  <c r="O96" i="11" s="1"/>
  <c r="G97" i="11"/>
  <c r="J97" i="11" s="1"/>
  <c r="M97" i="11" s="1"/>
  <c r="O97" i="11" s="1"/>
  <c r="G98" i="11"/>
  <c r="J98" i="11" s="1"/>
  <c r="M98" i="11" s="1"/>
  <c r="O98" i="11" s="1"/>
  <c r="G99" i="11"/>
  <c r="J99" i="11" s="1"/>
  <c r="M99" i="11" s="1"/>
  <c r="O99" i="11" s="1"/>
  <c r="G100" i="11"/>
  <c r="J100" i="11" s="1"/>
  <c r="M100" i="11" s="1"/>
  <c r="O100" i="11" s="1"/>
  <c r="G101" i="11"/>
  <c r="J101" i="11" s="1"/>
  <c r="M101" i="11" s="1"/>
  <c r="O101" i="11" s="1"/>
  <c r="G102" i="11"/>
  <c r="J102" i="11" s="1"/>
  <c r="M102" i="11" s="1"/>
  <c r="O102" i="11" s="1"/>
  <c r="G103" i="11"/>
  <c r="J103" i="11" s="1"/>
  <c r="M103" i="11" s="1"/>
  <c r="O103" i="11" s="1"/>
  <c r="G104" i="11"/>
  <c r="J104" i="11" s="1"/>
  <c r="M104" i="11" s="1"/>
  <c r="O104" i="11" s="1"/>
  <c r="G105" i="11"/>
  <c r="J105" i="11" s="1"/>
  <c r="M105" i="11" s="1"/>
  <c r="O105" i="11" s="1"/>
  <c r="G106" i="11"/>
  <c r="J106" i="11" s="1"/>
  <c r="M106" i="11" s="1"/>
  <c r="O106" i="11" s="1"/>
  <c r="G107" i="11"/>
  <c r="J107" i="11" s="1"/>
  <c r="M107" i="11" s="1"/>
  <c r="O107" i="11" s="1"/>
  <c r="G108" i="11"/>
  <c r="J108" i="11" s="1"/>
  <c r="M108" i="11" s="1"/>
  <c r="O108" i="11" s="1"/>
  <c r="G109" i="11"/>
  <c r="J109" i="11" s="1"/>
  <c r="M109" i="11" s="1"/>
  <c r="O109" i="11" s="1"/>
  <c r="G110" i="11"/>
  <c r="J110" i="11" s="1"/>
  <c r="M110" i="11" s="1"/>
  <c r="O110" i="11" s="1"/>
  <c r="G111" i="11"/>
  <c r="J111" i="11" s="1"/>
  <c r="M111" i="11" s="1"/>
  <c r="O111" i="11" s="1"/>
  <c r="G112" i="11"/>
  <c r="J112" i="11" s="1"/>
  <c r="M112" i="11" s="1"/>
  <c r="O112" i="11" s="1"/>
  <c r="G113" i="11"/>
  <c r="J113" i="11" s="1"/>
  <c r="M113" i="11" s="1"/>
  <c r="O113" i="11" s="1"/>
  <c r="G114" i="11"/>
  <c r="J114" i="11" s="1"/>
  <c r="M114" i="11" s="1"/>
  <c r="O114" i="11" s="1"/>
  <c r="G115" i="11"/>
  <c r="J115" i="11" s="1"/>
  <c r="M115" i="11" s="1"/>
  <c r="O115" i="11" s="1"/>
  <c r="G116" i="11"/>
  <c r="J116" i="11" s="1"/>
  <c r="M116" i="11" s="1"/>
  <c r="O116" i="11" s="1"/>
  <c r="G117" i="11"/>
  <c r="J117" i="11" s="1"/>
  <c r="M117" i="11" s="1"/>
  <c r="O117" i="11" s="1"/>
  <c r="G118" i="11"/>
  <c r="J118" i="11" s="1"/>
  <c r="M118" i="11" s="1"/>
  <c r="O118" i="11" s="1"/>
  <c r="G119" i="11"/>
  <c r="J119" i="11" s="1"/>
  <c r="M119" i="11" s="1"/>
  <c r="O119" i="11" s="1"/>
  <c r="G120" i="11"/>
  <c r="J120" i="11" s="1"/>
  <c r="M120" i="11" s="1"/>
  <c r="O120" i="11" s="1"/>
  <c r="G121" i="11"/>
  <c r="J121" i="11" s="1"/>
  <c r="M121" i="11" s="1"/>
  <c r="O121" i="11" s="1"/>
  <c r="G122" i="11"/>
  <c r="J122" i="11" s="1"/>
  <c r="M122" i="11" s="1"/>
  <c r="O122" i="11" s="1"/>
  <c r="G123" i="11"/>
  <c r="J123" i="11" s="1"/>
  <c r="M123" i="11" s="1"/>
  <c r="O123" i="11" s="1"/>
  <c r="G124" i="11"/>
  <c r="J124" i="11" s="1"/>
  <c r="M124" i="11" s="1"/>
  <c r="O124" i="11" s="1"/>
  <c r="G125" i="11"/>
  <c r="J125" i="11" s="1"/>
  <c r="M125" i="11" s="1"/>
  <c r="O125" i="11" s="1"/>
  <c r="G126" i="11"/>
  <c r="J126" i="11" s="1"/>
  <c r="M126" i="11" s="1"/>
  <c r="O126" i="11" s="1"/>
  <c r="G127" i="11"/>
  <c r="J127" i="11" s="1"/>
  <c r="M127" i="11" s="1"/>
  <c r="O127" i="11" s="1"/>
  <c r="G128" i="11"/>
  <c r="J128" i="11" s="1"/>
  <c r="M128" i="11" s="1"/>
  <c r="O128" i="11" s="1"/>
  <c r="G129" i="11"/>
  <c r="J129" i="11" s="1"/>
  <c r="M129" i="11" s="1"/>
  <c r="O129" i="11" s="1"/>
  <c r="G130" i="11"/>
  <c r="J130" i="11" s="1"/>
  <c r="M130" i="11" s="1"/>
  <c r="O130" i="11" s="1"/>
  <c r="G131" i="11"/>
  <c r="J131" i="11" s="1"/>
  <c r="M131" i="11" s="1"/>
  <c r="O131" i="11" s="1"/>
  <c r="G132" i="11"/>
  <c r="J132" i="11" s="1"/>
  <c r="M132" i="11" s="1"/>
  <c r="O132" i="11" s="1"/>
  <c r="G133" i="11"/>
  <c r="J133" i="11" s="1"/>
  <c r="M133" i="11" s="1"/>
  <c r="O133" i="11" s="1"/>
  <c r="G134" i="11"/>
  <c r="J134" i="11" s="1"/>
  <c r="M134" i="11" s="1"/>
  <c r="O134" i="11" s="1"/>
  <c r="G135" i="11"/>
  <c r="J135" i="11" s="1"/>
  <c r="M135" i="11" s="1"/>
  <c r="O135" i="11" s="1"/>
  <c r="G136" i="11"/>
  <c r="J136" i="11" s="1"/>
  <c r="M136" i="11" s="1"/>
  <c r="O136" i="11" s="1"/>
  <c r="G137" i="11"/>
  <c r="J137" i="11" s="1"/>
  <c r="M137" i="11" s="1"/>
  <c r="O137" i="11" s="1"/>
  <c r="G138" i="11"/>
  <c r="J138" i="11" s="1"/>
  <c r="M138" i="11" s="1"/>
  <c r="O138" i="11" s="1"/>
  <c r="G139" i="11"/>
  <c r="J139" i="11" s="1"/>
  <c r="M139" i="11" s="1"/>
  <c r="O139" i="11" s="1"/>
  <c r="G140" i="11"/>
  <c r="J140" i="11" s="1"/>
  <c r="M140" i="11" s="1"/>
  <c r="O140" i="11" s="1"/>
  <c r="G141" i="11"/>
  <c r="J141" i="11" s="1"/>
  <c r="M141" i="11" s="1"/>
  <c r="O141" i="11" s="1"/>
  <c r="G142" i="11"/>
  <c r="J142" i="11" s="1"/>
  <c r="M142" i="11" s="1"/>
  <c r="O142" i="11" s="1"/>
  <c r="G143" i="11"/>
  <c r="J143" i="11" s="1"/>
  <c r="M143" i="11" s="1"/>
  <c r="O143" i="11" s="1"/>
  <c r="G144" i="11"/>
  <c r="J144" i="11" s="1"/>
  <c r="M144" i="11" s="1"/>
  <c r="O144" i="11" s="1"/>
  <c r="G145" i="11"/>
  <c r="J145" i="11" s="1"/>
  <c r="M145" i="11" s="1"/>
  <c r="O145" i="11" s="1"/>
  <c r="G146" i="11"/>
  <c r="J146" i="11" s="1"/>
  <c r="M146" i="11" s="1"/>
  <c r="O146" i="11" s="1"/>
  <c r="G147" i="11"/>
  <c r="J147" i="11" s="1"/>
  <c r="M147" i="11" s="1"/>
  <c r="O147" i="11" s="1"/>
  <c r="G148" i="11"/>
  <c r="J148" i="11" s="1"/>
  <c r="M148" i="11" s="1"/>
  <c r="O148" i="11" s="1"/>
  <c r="G149" i="11"/>
  <c r="J149" i="11" s="1"/>
  <c r="M149" i="11" s="1"/>
  <c r="O149" i="11" s="1"/>
  <c r="G150" i="11"/>
  <c r="J150" i="11" s="1"/>
  <c r="M150" i="11" s="1"/>
  <c r="O150" i="11" s="1"/>
  <c r="G151" i="11"/>
  <c r="J151" i="11" s="1"/>
  <c r="M151" i="11" s="1"/>
  <c r="O151" i="11" s="1"/>
  <c r="G152" i="11"/>
  <c r="J152" i="11" s="1"/>
  <c r="M152" i="11" s="1"/>
  <c r="O152" i="11" s="1"/>
  <c r="G153" i="11"/>
  <c r="J153" i="11" s="1"/>
  <c r="M153" i="11" s="1"/>
  <c r="O153" i="11" s="1"/>
  <c r="G154" i="11"/>
  <c r="J154" i="11" s="1"/>
  <c r="M154" i="11" s="1"/>
  <c r="O154" i="11" s="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5"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3" i="11"/>
  <c r="A334" i="11"/>
  <c r="A335" i="11"/>
  <c r="A336" i="11"/>
  <c r="A337" i="11"/>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4" i="11"/>
  <c r="A425" i="11"/>
  <c r="A426" i="11"/>
  <c r="A427" i="11"/>
  <c r="A428" i="11"/>
  <c r="A429" i="11"/>
  <c r="A430" i="11"/>
  <c r="A431" i="11"/>
  <c r="A432" i="11"/>
  <c r="A433" i="11"/>
  <c r="A434" i="11"/>
  <c r="A435" i="11"/>
  <c r="A436" i="11"/>
  <c r="A437" i="11"/>
  <c r="A438" i="11"/>
  <c r="A439" i="11"/>
  <c r="A440" i="11"/>
  <c r="A441" i="11"/>
  <c r="A442" i="11"/>
  <c r="A443" i="11"/>
  <c r="A444" i="11"/>
  <c r="A445" i="11"/>
  <c r="A446" i="11"/>
  <c r="A447" i="11"/>
  <c r="A448" i="11"/>
  <c r="A449" i="11"/>
  <c r="A450" i="11"/>
  <c r="A451" i="11"/>
  <c r="A452" i="11"/>
  <c r="A453" i="11"/>
  <c r="A454" i="11"/>
  <c r="A455" i="11"/>
  <c r="A456" i="11"/>
  <c r="A457" i="11"/>
  <c r="A458"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A502" i="11"/>
  <c r="A503" i="11"/>
  <c r="A504" i="11"/>
  <c r="A505" i="11"/>
  <c r="A506" i="11"/>
  <c r="A507" i="11"/>
  <c r="A508" i="11"/>
  <c r="A509" i="11"/>
  <c r="A510" i="11"/>
  <c r="A511" i="11"/>
  <c r="A512" i="11"/>
  <c r="A513" i="11"/>
  <c r="A514" i="11"/>
  <c r="A515" i="11"/>
  <c r="A516" i="11"/>
  <c r="A517" i="11"/>
  <c r="A518" i="11"/>
  <c r="A519" i="11"/>
  <c r="A520" i="11"/>
  <c r="A521" i="11"/>
  <c r="A522" i="11"/>
  <c r="A523" i="11"/>
  <c r="A524" i="11"/>
  <c r="A525" i="11"/>
  <c r="A526" i="11"/>
  <c r="A527" i="11"/>
  <c r="A528" i="11"/>
  <c r="A529" i="11"/>
  <c r="A530" i="11"/>
  <c r="A531" i="11"/>
  <c r="A532" i="11"/>
  <c r="A533"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A634" i="11"/>
  <c r="A635" i="11"/>
  <c r="A636" i="11"/>
  <c r="A637" i="11"/>
  <c r="A638" i="11"/>
  <c r="A639" i="11"/>
  <c r="A640" i="11"/>
  <c r="A641" i="11"/>
  <c r="A642" i="11"/>
  <c r="A643" i="11"/>
  <c r="A644" i="11"/>
  <c r="A645" i="11"/>
  <c r="A646" i="11"/>
  <c r="A647" i="11"/>
  <c r="A648" i="11"/>
  <c r="A649" i="11"/>
  <c r="A650" i="11"/>
  <c r="A651" i="11"/>
  <c r="A652" i="11"/>
  <c r="A653" i="11"/>
  <c r="A654" i="11"/>
  <c r="A655" i="11"/>
  <c r="A656" i="11"/>
  <c r="A657" i="11"/>
  <c r="A658" i="11"/>
  <c r="A659" i="11"/>
  <c r="A660" i="11"/>
  <c r="A661" i="11"/>
  <c r="A662" i="11"/>
  <c r="A663" i="11"/>
  <c r="A664" i="11"/>
  <c r="A665" i="11"/>
  <c r="A666" i="11"/>
  <c r="A667" i="11"/>
  <c r="A668" i="11"/>
  <c r="A669" i="11"/>
  <c r="A670" i="11"/>
  <c r="A671" i="11"/>
  <c r="A672" i="11"/>
  <c r="A673" i="11"/>
  <c r="A674" i="11"/>
  <c r="A675" i="11"/>
  <c r="A676" i="11"/>
  <c r="A677" i="11"/>
  <c r="A678" i="11"/>
  <c r="A679" i="11"/>
  <c r="A680" i="11"/>
  <c r="A681" i="11"/>
  <c r="A682" i="11"/>
  <c r="A683" i="11"/>
  <c r="A684" i="11"/>
  <c r="A685" i="11"/>
  <c r="A686" i="11"/>
  <c r="A687" i="11"/>
  <c r="A688" i="11"/>
  <c r="A689" i="11"/>
  <c r="A690" i="11"/>
  <c r="A691" i="11"/>
  <c r="A692" i="11"/>
  <c r="A693" i="11"/>
  <c r="A694" i="11"/>
  <c r="A695" i="11"/>
  <c r="A696" i="11"/>
  <c r="A697" i="11"/>
  <c r="A698" i="11"/>
  <c r="A699" i="11"/>
  <c r="A700" i="11"/>
  <c r="A701" i="11"/>
  <c r="A702" i="11"/>
  <c r="A703" i="11"/>
  <c r="A704" i="11"/>
  <c r="A705" i="11"/>
  <c r="A706" i="11"/>
  <c r="A707" i="11"/>
  <c r="A708" i="11"/>
  <c r="A709" i="11"/>
  <c r="A710" i="11"/>
  <c r="A711" i="11"/>
  <c r="A712" i="11"/>
  <c r="A713" i="11"/>
  <c r="A714" i="11"/>
  <c r="A715" i="11"/>
  <c r="A716" i="11"/>
  <c r="A717" i="11"/>
  <c r="A718" i="11"/>
  <c r="A719" i="11"/>
  <c r="A720" i="11"/>
  <c r="A721" i="11"/>
  <c r="A722" i="11"/>
  <c r="A723" i="11"/>
  <c r="A724" i="11"/>
  <c r="A725" i="11"/>
  <c r="A726" i="11"/>
  <c r="A727" i="11"/>
  <c r="A728" i="11"/>
  <c r="A729" i="11"/>
  <c r="A730" i="11"/>
  <c r="A731" i="11"/>
  <c r="A732" i="11"/>
  <c r="A733" i="11"/>
  <c r="A734" i="11"/>
  <c r="A735" i="11"/>
  <c r="A736" i="11"/>
  <c r="A737" i="11"/>
  <c r="A738" i="11"/>
  <c r="A739" i="11"/>
  <c r="A740" i="11"/>
  <c r="A741" i="11"/>
  <c r="A742" i="11"/>
  <c r="A743" i="11"/>
  <c r="A744" i="11"/>
  <c r="A745" i="11"/>
  <c r="A746" i="11"/>
  <c r="A747" i="11"/>
  <c r="A748" i="11"/>
  <c r="A749" i="11"/>
  <c r="A750" i="11"/>
  <c r="A751" i="11"/>
  <c r="A752" i="11"/>
  <c r="A753" i="11"/>
  <c r="A754" i="11"/>
  <c r="A755" i="11"/>
  <c r="A756" i="11"/>
  <c r="A757" i="11"/>
  <c r="A758" i="11"/>
  <c r="A759" i="11"/>
  <c r="A760" i="11"/>
  <c r="A761" i="11"/>
  <c r="A762" i="11"/>
  <c r="A763" i="11"/>
  <c r="A764" i="11"/>
  <c r="A765" i="11"/>
  <c r="A766" i="11"/>
  <c r="A767" i="11"/>
  <c r="A768" i="11"/>
  <c r="A769" i="11"/>
  <c r="A770" i="11"/>
  <c r="A771" i="11"/>
  <c r="A772" i="11"/>
  <c r="A773" i="11"/>
  <c r="A774" i="11"/>
  <c r="A775" i="11"/>
  <c r="A776" i="11"/>
  <c r="A777" i="11"/>
  <c r="A778" i="11"/>
  <c r="A779" i="11"/>
  <c r="A780" i="11"/>
  <c r="A781" i="11"/>
  <c r="A782" i="11"/>
  <c r="A783" i="11"/>
  <c r="A784" i="11"/>
  <c r="A785" i="11"/>
  <c r="A786" i="11"/>
  <c r="A787" i="11"/>
  <c r="A788" i="11"/>
  <c r="A789" i="11"/>
  <c r="A790" i="11"/>
  <c r="A791" i="11"/>
  <c r="A792" i="11"/>
  <c r="A793" i="11"/>
  <c r="A794" i="11"/>
  <c r="A795" i="11"/>
  <c r="A796" i="11"/>
  <c r="A797" i="11"/>
  <c r="A798" i="11"/>
  <c r="A799" i="11"/>
  <c r="A800" i="11"/>
  <c r="A801" i="11"/>
  <c r="A802" i="11"/>
  <c r="A803" i="11"/>
  <c r="A804" i="11"/>
  <c r="A805" i="11"/>
  <c r="A806" i="11"/>
  <c r="A807" i="11"/>
  <c r="A808" i="11"/>
  <c r="A809" i="11"/>
  <c r="A810" i="11"/>
  <c r="A811" i="11"/>
  <c r="A812" i="11"/>
  <c r="A813" i="11"/>
  <c r="A814" i="11"/>
  <c r="A815" i="11"/>
  <c r="A816" i="11"/>
  <c r="A817" i="11"/>
  <c r="A818" i="11"/>
  <c r="A819" i="11"/>
  <c r="A820" i="11"/>
  <c r="A821" i="11"/>
  <c r="A822" i="11"/>
  <c r="A823" i="11"/>
  <c r="A824" i="11"/>
  <c r="A825" i="11"/>
  <c r="A826" i="11"/>
  <c r="A827" i="11"/>
  <c r="A828" i="11"/>
  <c r="A829" i="11"/>
  <c r="A830" i="11"/>
  <c r="A831" i="11"/>
  <c r="A832" i="11"/>
  <c r="A833" i="11"/>
  <c r="A834" i="11"/>
  <c r="A835" i="11"/>
  <c r="A836" i="11"/>
  <c r="A837" i="11"/>
  <c r="A838" i="11"/>
  <c r="A839" i="11"/>
  <c r="A840" i="11"/>
  <c r="A841" i="11"/>
  <c r="A842" i="11"/>
  <c r="A843" i="11"/>
  <c r="A844" i="11"/>
  <c r="A845" i="11"/>
  <c r="A846" i="11"/>
  <c r="A847" i="11"/>
  <c r="A848" i="11"/>
  <c r="A849" i="11"/>
  <c r="A850" i="11"/>
  <c r="A851" i="11"/>
  <c r="A852" i="11"/>
  <c r="A853" i="11"/>
  <c r="A854" i="11"/>
  <c r="A855" i="11"/>
  <c r="A856" i="11"/>
  <c r="A857" i="11"/>
  <c r="A858" i="11"/>
  <c r="A859" i="11"/>
  <c r="A860" i="11"/>
  <c r="A861" i="11"/>
  <c r="A862" i="11"/>
  <c r="A863" i="11"/>
  <c r="A864" i="11"/>
  <c r="A865" i="11"/>
  <c r="A866" i="11"/>
  <c r="A867" i="11"/>
  <c r="A868" i="11"/>
  <c r="A869" i="11"/>
  <c r="A870" i="11"/>
  <c r="A871" i="11"/>
  <c r="A872" i="11"/>
  <c r="A873" i="11"/>
  <c r="A874" i="11"/>
  <c r="A875" i="11"/>
  <c r="A876" i="11"/>
  <c r="A877" i="11"/>
  <c r="A878" i="11"/>
  <c r="A879" i="11"/>
  <c r="A880" i="11"/>
  <c r="A881" i="11"/>
  <c r="A882" i="11"/>
  <c r="A883" i="11"/>
  <c r="A884" i="11"/>
  <c r="A885" i="11"/>
  <c r="A886" i="11"/>
  <c r="A887" i="11"/>
  <c r="A888" i="11"/>
  <c r="A889" i="11"/>
  <c r="A890" i="11"/>
  <c r="A891" i="11"/>
  <c r="A892" i="11"/>
  <c r="A893" i="11"/>
  <c r="A894" i="11"/>
  <c r="A895" i="11"/>
  <c r="A896" i="11"/>
  <c r="A897" i="11"/>
  <c r="A898" i="11"/>
  <c r="A899" i="11"/>
  <c r="A900" i="11"/>
  <c r="A901" i="11"/>
  <c r="A902" i="11"/>
  <c r="A903" i="11"/>
  <c r="A904" i="11"/>
  <c r="A905" i="11"/>
  <c r="A906" i="11"/>
  <c r="A907" i="11"/>
  <c r="A908" i="11"/>
  <c r="A909" i="11"/>
  <c r="A910" i="11"/>
  <c r="A911" i="11"/>
  <c r="A912" i="11"/>
  <c r="A913" i="11"/>
  <c r="A914" i="11"/>
  <c r="A915" i="11"/>
  <c r="A916" i="11"/>
  <c r="A917" i="11"/>
  <c r="A918" i="11"/>
  <c r="A919" i="11"/>
  <c r="A920" i="11"/>
  <c r="A921" i="11"/>
  <c r="A922" i="11"/>
  <c r="A923" i="11"/>
  <c r="A924" i="11"/>
  <c r="A925" i="11"/>
  <c r="A926" i="11"/>
  <c r="A927" i="11"/>
  <c r="A928" i="11"/>
  <c r="A929" i="11"/>
  <c r="A930" i="11"/>
  <c r="A931" i="11"/>
  <c r="A932" i="11"/>
  <c r="A933" i="11"/>
  <c r="A934" i="11"/>
  <c r="A935" i="11"/>
  <c r="A936" i="11"/>
  <c r="A937" i="11"/>
  <c r="A938" i="11"/>
  <c r="A939" i="11"/>
  <c r="A940" i="11"/>
  <c r="A941" i="11"/>
  <c r="A942" i="11"/>
  <c r="A943" i="11"/>
  <c r="A944" i="11"/>
  <c r="A945" i="11"/>
  <c r="A946" i="11"/>
  <c r="A947" i="11"/>
  <c r="A948" i="11"/>
  <c r="A949" i="11"/>
  <c r="A950" i="11"/>
  <c r="A951" i="11"/>
  <c r="A952" i="11"/>
  <c r="A953" i="11"/>
  <c r="A954" i="11"/>
  <c r="A955" i="11"/>
  <c r="A956" i="11"/>
  <c r="A957" i="11"/>
  <c r="A958" i="11"/>
  <c r="A959" i="11"/>
  <c r="A960" i="11"/>
  <c r="A961" i="11"/>
  <c r="A962" i="11"/>
  <c r="A963" i="11"/>
  <c r="A964" i="11"/>
  <c r="A965" i="11"/>
  <c r="A966" i="11"/>
  <c r="A967" i="11"/>
  <c r="A968" i="11"/>
  <c r="A969" i="11"/>
  <c r="A970" i="11"/>
  <c r="A971" i="11"/>
  <c r="A972" i="11"/>
  <c r="A973" i="11"/>
  <c r="A974" i="11"/>
  <c r="A975" i="11"/>
  <c r="A976" i="11"/>
  <c r="A977" i="11"/>
  <c r="A978" i="11"/>
  <c r="A979" i="11"/>
  <c r="A980" i="11"/>
  <c r="A981" i="11"/>
  <c r="A982" i="11"/>
  <c r="A983" i="11"/>
  <c r="A984" i="11"/>
  <c r="A985" i="11"/>
  <c r="A986" i="11"/>
  <c r="A987" i="11"/>
  <c r="A988" i="11"/>
  <c r="A989" i="11"/>
  <c r="A990" i="11"/>
  <c r="A991" i="11"/>
  <c r="A992" i="11"/>
  <c r="A993" i="11"/>
  <c r="A994" i="11"/>
  <c r="A995" i="11"/>
  <c r="A996" i="11"/>
  <c r="A997" i="11"/>
  <c r="A998" i="11"/>
  <c r="A999" i="11"/>
  <c r="A1000" i="11"/>
  <c r="A1001" i="11"/>
  <c r="A1002" i="11"/>
  <c r="A1003" i="11"/>
  <c r="A1004" i="11"/>
  <c r="A5" i="11"/>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5" i="10"/>
  <c r="K6" i="10"/>
  <c r="L6" i="10" s="1"/>
  <c r="K7" i="10"/>
  <c r="L7" i="10" s="1"/>
  <c r="K8" i="10"/>
  <c r="L8" i="10" s="1"/>
  <c r="K9" i="10"/>
  <c r="L9" i="10" s="1"/>
  <c r="K10" i="10"/>
  <c r="L10" i="10" s="1"/>
  <c r="K11" i="10"/>
  <c r="L11" i="10" s="1"/>
  <c r="K12" i="10"/>
  <c r="L12" i="10" s="1"/>
  <c r="K13" i="10"/>
  <c r="L13" i="10" s="1"/>
  <c r="K14" i="10"/>
  <c r="L14" i="10" s="1"/>
  <c r="K15" i="10"/>
  <c r="L15" i="10" s="1"/>
  <c r="K16" i="10"/>
  <c r="L16" i="10" s="1"/>
  <c r="K17" i="10"/>
  <c r="L17" i="10" s="1"/>
  <c r="K18" i="10"/>
  <c r="L18" i="10" s="1"/>
  <c r="K19" i="10"/>
  <c r="L19" i="10" s="1"/>
  <c r="K20" i="10"/>
  <c r="L20" i="10" s="1"/>
  <c r="K21" i="10"/>
  <c r="L21" i="10" s="1"/>
  <c r="K22" i="10"/>
  <c r="L22" i="10" s="1"/>
  <c r="K23" i="10"/>
  <c r="L23" i="10" s="1"/>
  <c r="K24" i="10"/>
  <c r="L24" i="10" s="1"/>
  <c r="K25" i="10"/>
  <c r="L25" i="10" s="1"/>
  <c r="K26" i="10"/>
  <c r="L26" i="10" s="1"/>
  <c r="K27" i="10"/>
  <c r="L27" i="10" s="1"/>
  <c r="K28" i="10"/>
  <c r="L28" i="10" s="1"/>
  <c r="K29" i="10"/>
  <c r="L29" i="10" s="1"/>
  <c r="K30" i="10"/>
  <c r="L30" i="10" s="1"/>
  <c r="K31" i="10"/>
  <c r="L31" i="10" s="1"/>
  <c r="K32" i="10"/>
  <c r="L32" i="10" s="1"/>
  <c r="K33" i="10"/>
  <c r="L33" i="10" s="1"/>
  <c r="K34" i="10"/>
  <c r="L34" i="10" s="1"/>
  <c r="K35" i="10"/>
  <c r="L35" i="10" s="1"/>
  <c r="K36" i="10"/>
  <c r="L36" i="10" s="1"/>
  <c r="K37" i="10"/>
  <c r="L37" i="10" s="1"/>
  <c r="K38" i="10"/>
  <c r="L38" i="10" s="1"/>
  <c r="K39" i="10"/>
  <c r="L39" i="10" s="1"/>
  <c r="K40" i="10"/>
  <c r="L40" i="10" s="1"/>
  <c r="K41" i="10"/>
  <c r="L41" i="10" s="1"/>
  <c r="K42" i="10"/>
  <c r="L42" i="10" s="1"/>
  <c r="K43" i="10"/>
  <c r="L43" i="10" s="1"/>
  <c r="K44" i="10"/>
  <c r="L44" i="10" s="1"/>
  <c r="K45" i="10"/>
  <c r="L45" i="10" s="1"/>
  <c r="K46" i="10"/>
  <c r="L46" i="10" s="1"/>
  <c r="K47" i="10"/>
  <c r="L47" i="10" s="1"/>
  <c r="K48" i="10"/>
  <c r="L48" i="10" s="1"/>
  <c r="K49" i="10"/>
  <c r="L49" i="10" s="1"/>
  <c r="K50" i="10"/>
  <c r="L50" i="10" s="1"/>
  <c r="K51" i="10"/>
  <c r="L51" i="10" s="1"/>
  <c r="K52" i="10"/>
  <c r="L52" i="10" s="1"/>
  <c r="K53" i="10"/>
  <c r="L53" i="10" s="1"/>
  <c r="K54" i="10"/>
  <c r="L54" i="10" s="1"/>
  <c r="K55" i="10"/>
  <c r="L55" i="10" s="1"/>
  <c r="K56" i="10"/>
  <c r="L56" i="10" s="1"/>
  <c r="K57" i="10"/>
  <c r="L57" i="10" s="1"/>
  <c r="K58" i="10"/>
  <c r="L58" i="10" s="1"/>
  <c r="K59" i="10"/>
  <c r="L59" i="10" s="1"/>
  <c r="K60" i="10"/>
  <c r="L60" i="10" s="1"/>
  <c r="K61" i="10"/>
  <c r="L61" i="10" s="1"/>
  <c r="K62" i="10"/>
  <c r="L62" i="10" s="1"/>
  <c r="K63" i="10"/>
  <c r="L63" i="10" s="1"/>
  <c r="K64" i="10"/>
  <c r="L64" i="10" s="1"/>
  <c r="K65" i="10"/>
  <c r="L65" i="10" s="1"/>
  <c r="K66" i="10"/>
  <c r="L66" i="10" s="1"/>
  <c r="K67" i="10"/>
  <c r="L67" i="10" s="1"/>
  <c r="K68" i="10"/>
  <c r="L68" i="10" s="1"/>
  <c r="K69" i="10"/>
  <c r="L69" i="10" s="1"/>
  <c r="K70" i="10"/>
  <c r="L70" i="10" s="1"/>
  <c r="K71" i="10"/>
  <c r="L71" i="10" s="1"/>
  <c r="K72" i="10"/>
  <c r="L72" i="10" s="1"/>
  <c r="K73" i="10"/>
  <c r="L73" i="10" s="1"/>
  <c r="K74" i="10"/>
  <c r="L74" i="10" s="1"/>
  <c r="K75" i="10"/>
  <c r="L75" i="10" s="1"/>
  <c r="K76" i="10"/>
  <c r="L76" i="10" s="1"/>
  <c r="K77" i="10"/>
  <c r="L77" i="10" s="1"/>
  <c r="K78" i="10"/>
  <c r="L78" i="10" s="1"/>
  <c r="K79" i="10"/>
  <c r="L79" i="10" s="1"/>
  <c r="K80" i="10"/>
  <c r="L80" i="10" s="1"/>
  <c r="K81" i="10"/>
  <c r="L81" i="10" s="1"/>
  <c r="K82" i="10"/>
  <c r="L82" i="10" s="1"/>
  <c r="K83" i="10"/>
  <c r="L83" i="10" s="1"/>
  <c r="K84" i="10"/>
  <c r="L84" i="10" s="1"/>
  <c r="K85" i="10"/>
  <c r="L85" i="10" s="1"/>
  <c r="K86" i="10"/>
  <c r="L86" i="10" s="1"/>
  <c r="K87" i="10"/>
  <c r="L87" i="10" s="1"/>
  <c r="K88" i="10"/>
  <c r="L88" i="10" s="1"/>
  <c r="K89" i="10"/>
  <c r="L89" i="10" s="1"/>
  <c r="K90" i="10"/>
  <c r="L90" i="10" s="1"/>
  <c r="K91" i="10"/>
  <c r="L91" i="10" s="1"/>
  <c r="K92" i="10"/>
  <c r="L92" i="10" s="1"/>
  <c r="K93" i="10"/>
  <c r="L93" i="10" s="1"/>
  <c r="K94" i="10"/>
  <c r="L94" i="10" s="1"/>
  <c r="K95" i="10"/>
  <c r="L95" i="10" s="1"/>
  <c r="K96" i="10"/>
  <c r="L96" i="10" s="1"/>
  <c r="K97" i="10"/>
  <c r="L97" i="10" s="1"/>
  <c r="K98" i="10"/>
  <c r="L98" i="10" s="1"/>
  <c r="K99" i="10"/>
  <c r="L99" i="10" s="1"/>
  <c r="K100" i="10"/>
  <c r="L100" i="10" s="1"/>
  <c r="K101" i="10"/>
  <c r="L101" i="10" s="1"/>
  <c r="K102" i="10"/>
  <c r="L102" i="10" s="1"/>
  <c r="K103" i="10"/>
  <c r="L103" i="10" s="1"/>
  <c r="K104" i="10"/>
  <c r="L104" i="10" s="1"/>
  <c r="K105" i="10"/>
  <c r="L105" i="10" s="1"/>
  <c r="K106" i="10"/>
  <c r="L106" i="10" s="1"/>
  <c r="K107" i="10"/>
  <c r="L107" i="10" s="1"/>
  <c r="K108" i="10"/>
  <c r="L108" i="10" s="1"/>
  <c r="K109" i="10"/>
  <c r="L109" i="10" s="1"/>
  <c r="K110" i="10"/>
  <c r="L110" i="10" s="1"/>
  <c r="K111" i="10"/>
  <c r="L111" i="10" s="1"/>
  <c r="K112" i="10"/>
  <c r="L112" i="10" s="1"/>
  <c r="K113" i="10"/>
  <c r="L113" i="10" s="1"/>
  <c r="K114" i="10"/>
  <c r="L114" i="10" s="1"/>
  <c r="K115" i="10"/>
  <c r="L115" i="10" s="1"/>
  <c r="K116" i="10"/>
  <c r="L116" i="10" s="1"/>
  <c r="K117" i="10"/>
  <c r="L117" i="10" s="1"/>
  <c r="K118" i="10"/>
  <c r="L118" i="10" s="1"/>
  <c r="K119" i="10"/>
  <c r="L119" i="10" s="1"/>
  <c r="K120" i="10"/>
  <c r="L120" i="10" s="1"/>
  <c r="K121" i="10"/>
  <c r="L121" i="10" s="1"/>
  <c r="K122" i="10"/>
  <c r="L122" i="10" s="1"/>
  <c r="K123" i="10"/>
  <c r="L123" i="10" s="1"/>
  <c r="K124" i="10"/>
  <c r="L124" i="10" s="1"/>
  <c r="K125" i="10"/>
  <c r="L125" i="10" s="1"/>
  <c r="K126" i="10"/>
  <c r="L126" i="10" s="1"/>
  <c r="K127" i="10"/>
  <c r="L127" i="10" s="1"/>
  <c r="K128" i="10"/>
  <c r="L128" i="10" s="1"/>
  <c r="K129" i="10"/>
  <c r="L129" i="10" s="1"/>
  <c r="K130" i="10"/>
  <c r="L130" i="10" s="1"/>
  <c r="K131" i="10"/>
  <c r="L131" i="10" s="1"/>
  <c r="K132" i="10"/>
  <c r="L132" i="10" s="1"/>
  <c r="K133" i="10"/>
  <c r="L133" i="10" s="1"/>
  <c r="K134" i="10"/>
  <c r="L134" i="10" s="1"/>
  <c r="K135" i="10"/>
  <c r="L135" i="10" s="1"/>
  <c r="K136" i="10"/>
  <c r="L136" i="10" s="1"/>
  <c r="K137" i="10"/>
  <c r="L137" i="10" s="1"/>
  <c r="K138" i="10"/>
  <c r="L138" i="10" s="1"/>
  <c r="K139" i="10"/>
  <c r="L139" i="10" s="1"/>
  <c r="K140" i="10"/>
  <c r="L140" i="10" s="1"/>
  <c r="K141" i="10"/>
  <c r="L141" i="10" s="1"/>
  <c r="K142" i="10"/>
  <c r="L142" i="10" s="1"/>
  <c r="K143" i="10"/>
  <c r="L143" i="10" s="1"/>
  <c r="K144" i="10"/>
  <c r="L144" i="10" s="1"/>
  <c r="K145" i="10"/>
  <c r="L145" i="10" s="1"/>
  <c r="K146" i="10"/>
  <c r="L146" i="10" s="1"/>
  <c r="K147" i="10"/>
  <c r="L147" i="10" s="1"/>
  <c r="K148" i="10"/>
  <c r="L148" i="10" s="1"/>
  <c r="K149" i="10"/>
  <c r="L149" i="10" s="1"/>
  <c r="K150" i="10"/>
  <c r="L150" i="10" s="1"/>
  <c r="K151" i="10"/>
  <c r="L151" i="10" s="1"/>
  <c r="K152" i="10"/>
  <c r="L152" i="10" s="1"/>
  <c r="K153" i="10"/>
  <c r="L153" i="10" s="1"/>
  <c r="K154" i="10"/>
  <c r="L154" i="10" s="1"/>
  <c r="K155" i="10"/>
  <c r="L155" i="10" s="1"/>
  <c r="K156" i="10"/>
  <c r="L156" i="10" s="1"/>
  <c r="K157" i="10"/>
  <c r="L157" i="10" s="1"/>
  <c r="K158" i="10"/>
  <c r="L158" i="10" s="1"/>
  <c r="K159" i="10"/>
  <c r="L159" i="10" s="1"/>
  <c r="K160" i="10"/>
  <c r="L160" i="10" s="1"/>
  <c r="K161" i="10"/>
  <c r="L161" i="10" s="1"/>
  <c r="K162" i="10"/>
  <c r="L162" i="10" s="1"/>
  <c r="K163" i="10"/>
  <c r="L163" i="10" s="1"/>
  <c r="K164" i="10"/>
  <c r="L164" i="10" s="1"/>
  <c r="K165" i="10"/>
  <c r="L165" i="10" s="1"/>
  <c r="K166" i="10"/>
  <c r="L166" i="10" s="1"/>
  <c r="K167" i="10"/>
  <c r="L167" i="10" s="1"/>
  <c r="K168" i="10"/>
  <c r="L168" i="10" s="1"/>
  <c r="K169" i="10"/>
  <c r="L169" i="10" s="1"/>
  <c r="K170" i="10"/>
  <c r="L170" i="10" s="1"/>
  <c r="K171" i="10"/>
  <c r="L171" i="10" s="1"/>
  <c r="K172" i="10"/>
  <c r="L172" i="10" s="1"/>
  <c r="K173" i="10"/>
  <c r="L173" i="10" s="1"/>
  <c r="K174" i="10"/>
  <c r="L174" i="10" s="1"/>
  <c r="K175" i="10"/>
  <c r="L175" i="10" s="1"/>
  <c r="K176" i="10"/>
  <c r="L176" i="10" s="1"/>
  <c r="K177" i="10"/>
  <c r="L177" i="10" s="1"/>
  <c r="K178" i="10"/>
  <c r="L178" i="10" s="1"/>
  <c r="K179" i="10"/>
  <c r="L179" i="10" s="1"/>
  <c r="K180" i="10"/>
  <c r="L180" i="10" s="1"/>
  <c r="K181" i="10"/>
  <c r="L181" i="10" s="1"/>
  <c r="K182" i="10"/>
  <c r="L182" i="10" s="1"/>
  <c r="K183" i="10"/>
  <c r="L183" i="10" s="1"/>
  <c r="K184" i="10"/>
  <c r="L184" i="10" s="1"/>
  <c r="K185" i="10"/>
  <c r="L185" i="10" s="1"/>
  <c r="K186" i="10"/>
  <c r="L186" i="10" s="1"/>
  <c r="K187" i="10"/>
  <c r="L187" i="10" s="1"/>
  <c r="K188" i="10"/>
  <c r="L188" i="10" s="1"/>
  <c r="K189" i="10"/>
  <c r="L189" i="10" s="1"/>
  <c r="K190" i="10"/>
  <c r="L190" i="10" s="1"/>
  <c r="K191" i="10"/>
  <c r="L191" i="10" s="1"/>
  <c r="K192" i="10"/>
  <c r="L192" i="10" s="1"/>
  <c r="K193" i="10"/>
  <c r="L193" i="10" s="1"/>
  <c r="K194" i="10"/>
  <c r="L194" i="10" s="1"/>
  <c r="K195" i="10"/>
  <c r="L195" i="10" s="1"/>
  <c r="K196" i="10"/>
  <c r="L196" i="10" s="1"/>
  <c r="K197" i="10"/>
  <c r="L197" i="10" s="1"/>
  <c r="K198" i="10"/>
  <c r="L198" i="10" s="1"/>
  <c r="K199" i="10"/>
  <c r="L199" i="10" s="1"/>
  <c r="K200" i="10"/>
  <c r="L200" i="10" s="1"/>
  <c r="K201" i="10"/>
  <c r="L201" i="10" s="1"/>
  <c r="K202" i="10"/>
  <c r="L202" i="10" s="1"/>
  <c r="K203" i="10"/>
  <c r="L203" i="10" s="1"/>
  <c r="K204" i="10"/>
  <c r="L204" i="10" s="1"/>
  <c r="K205" i="10"/>
  <c r="L205" i="10" s="1"/>
  <c r="K206" i="10"/>
  <c r="L206" i="10" s="1"/>
  <c r="K207" i="10"/>
  <c r="L207" i="10" s="1"/>
  <c r="K208" i="10"/>
  <c r="L208" i="10" s="1"/>
  <c r="K209" i="10"/>
  <c r="L209" i="10" s="1"/>
  <c r="K210" i="10"/>
  <c r="L210" i="10" s="1"/>
  <c r="K211" i="10"/>
  <c r="L211" i="10" s="1"/>
  <c r="K212" i="10"/>
  <c r="L212" i="10" s="1"/>
  <c r="K213" i="10"/>
  <c r="L213" i="10" s="1"/>
  <c r="K214" i="10"/>
  <c r="L214" i="10" s="1"/>
  <c r="K215" i="10"/>
  <c r="L215" i="10" s="1"/>
  <c r="K216" i="10"/>
  <c r="L216" i="10" s="1"/>
  <c r="K217" i="10"/>
  <c r="L217" i="10" s="1"/>
  <c r="K218" i="10"/>
  <c r="L218" i="10" s="1"/>
  <c r="K219" i="10"/>
  <c r="L219" i="10" s="1"/>
  <c r="K220" i="10"/>
  <c r="L220" i="10" s="1"/>
  <c r="K221" i="10"/>
  <c r="L221" i="10" s="1"/>
  <c r="K222" i="10"/>
  <c r="L222" i="10" s="1"/>
  <c r="K223" i="10"/>
  <c r="L223" i="10" s="1"/>
  <c r="K224" i="10"/>
  <c r="L224" i="10" s="1"/>
  <c r="K225" i="10"/>
  <c r="L225" i="10" s="1"/>
  <c r="K226" i="10"/>
  <c r="L226" i="10" s="1"/>
  <c r="K227" i="10"/>
  <c r="L227" i="10" s="1"/>
  <c r="K228" i="10"/>
  <c r="L228" i="10" s="1"/>
  <c r="K229" i="10"/>
  <c r="L229" i="10" s="1"/>
  <c r="K230" i="10"/>
  <c r="L230" i="10" s="1"/>
  <c r="K231" i="10"/>
  <c r="L231" i="10" s="1"/>
  <c r="K232" i="10"/>
  <c r="L232" i="10" s="1"/>
  <c r="K233" i="10"/>
  <c r="L233" i="10" s="1"/>
  <c r="K234" i="10"/>
  <c r="L234" i="10" s="1"/>
  <c r="K235" i="10"/>
  <c r="L235" i="10" s="1"/>
  <c r="K236" i="10"/>
  <c r="L236" i="10" s="1"/>
  <c r="K237" i="10"/>
  <c r="L237" i="10" s="1"/>
  <c r="K238" i="10"/>
  <c r="L238" i="10" s="1"/>
  <c r="K239" i="10"/>
  <c r="L239" i="10" s="1"/>
  <c r="K240" i="10"/>
  <c r="L240" i="10" s="1"/>
  <c r="K241" i="10"/>
  <c r="L241" i="10" s="1"/>
  <c r="K242" i="10"/>
  <c r="L242" i="10" s="1"/>
  <c r="K243" i="10"/>
  <c r="L243" i="10" s="1"/>
  <c r="K244" i="10"/>
  <c r="L244" i="10" s="1"/>
  <c r="K245" i="10"/>
  <c r="L245" i="10" s="1"/>
  <c r="K246" i="10"/>
  <c r="L246" i="10" s="1"/>
  <c r="K247" i="10"/>
  <c r="L247" i="10" s="1"/>
  <c r="K248" i="10"/>
  <c r="L248" i="10" s="1"/>
  <c r="K249" i="10"/>
  <c r="L249" i="10" s="1"/>
  <c r="K250" i="10"/>
  <c r="L250" i="10" s="1"/>
  <c r="K251" i="10"/>
  <c r="L251" i="10" s="1"/>
  <c r="K252" i="10"/>
  <c r="L252" i="10" s="1"/>
  <c r="K253" i="10"/>
  <c r="L253" i="10" s="1"/>
  <c r="K254" i="10"/>
  <c r="L254" i="10" s="1"/>
  <c r="K255" i="10"/>
  <c r="L255" i="10" s="1"/>
  <c r="K256" i="10"/>
  <c r="L256" i="10" s="1"/>
  <c r="K257" i="10"/>
  <c r="L257" i="10" s="1"/>
  <c r="K258" i="10"/>
  <c r="L258" i="10" s="1"/>
  <c r="K259" i="10"/>
  <c r="L259" i="10" s="1"/>
  <c r="K260" i="10"/>
  <c r="L260" i="10" s="1"/>
  <c r="K261" i="10"/>
  <c r="L261" i="10" s="1"/>
  <c r="K262" i="10"/>
  <c r="L262" i="10" s="1"/>
  <c r="K263" i="10"/>
  <c r="L263" i="10" s="1"/>
  <c r="K264" i="10"/>
  <c r="L264" i="10" s="1"/>
  <c r="K265" i="10"/>
  <c r="L265" i="10" s="1"/>
  <c r="K266" i="10"/>
  <c r="L266" i="10" s="1"/>
  <c r="K267" i="10"/>
  <c r="L267" i="10" s="1"/>
  <c r="K268" i="10"/>
  <c r="L268" i="10" s="1"/>
  <c r="K269" i="10"/>
  <c r="L269" i="10" s="1"/>
  <c r="K270" i="10"/>
  <c r="L270" i="10" s="1"/>
  <c r="K271" i="10"/>
  <c r="L271" i="10" s="1"/>
  <c r="K272" i="10"/>
  <c r="L272" i="10" s="1"/>
  <c r="K273" i="10"/>
  <c r="L273" i="10" s="1"/>
  <c r="K274" i="10"/>
  <c r="L274" i="10" s="1"/>
  <c r="K275" i="10"/>
  <c r="L275" i="10" s="1"/>
  <c r="K276" i="10"/>
  <c r="L276" i="10" s="1"/>
  <c r="K277" i="10"/>
  <c r="L277" i="10" s="1"/>
  <c r="K278" i="10"/>
  <c r="L278" i="10" s="1"/>
  <c r="K279" i="10"/>
  <c r="L279" i="10" s="1"/>
  <c r="K280" i="10"/>
  <c r="L280" i="10" s="1"/>
  <c r="K281" i="10"/>
  <c r="L281" i="10" s="1"/>
  <c r="K282" i="10"/>
  <c r="L282" i="10" s="1"/>
  <c r="K283" i="10"/>
  <c r="L283" i="10" s="1"/>
  <c r="K284" i="10"/>
  <c r="L284" i="10" s="1"/>
  <c r="K285" i="10"/>
  <c r="L285" i="10" s="1"/>
  <c r="K286" i="10"/>
  <c r="L286" i="10" s="1"/>
  <c r="K287" i="10"/>
  <c r="L287" i="10" s="1"/>
  <c r="K288" i="10"/>
  <c r="L288" i="10" s="1"/>
  <c r="K289" i="10"/>
  <c r="L289" i="10" s="1"/>
  <c r="K290" i="10"/>
  <c r="L290" i="10" s="1"/>
  <c r="K291" i="10"/>
  <c r="L291" i="10" s="1"/>
  <c r="K292" i="10"/>
  <c r="L292" i="10" s="1"/>
  <c r="K293" i="10"/>
  <c r="L293" i="10" s="1"/>
  <c r="K294" i="10"/>
  <c r="L294" i="10" s="1"/>
  <c r="K295" i="10"/>
  <c r="L295" i="10" s="1"/>
  <c r="K296" i="10"/>
  <c r="L296" i="10" s="1"/>
  <c r="K297" i="10"/>
  <c r="L297" i="10" s="1"/>
  <c r="K298" i="10"/>
  <c r="L298" i="10" s="1"/>
  <c r="K299" i="10"/>
  <c r="L299" i="10" s="1"/>
  <c r="K300" i="10"/>
  <c r="L300" i="10" s="1"/>
  <c r="K301" i="10"/>
  <c r="L301" i="10" s="1"/>
  <c r="K302" i="10"/>
  <c r="L302" i="10" s="1"/>
  <c r="K303" i="10"/>
  <c r="L303" i="10" s="1"/>
  <c r="K304" i="10"/>
  <c r="L304" i="10" s="1"/>
  <c r="K305" i="10"/>
  <c r="L305" i="10" s="1"/>
  <c r="K306" i="10"/>
  <c r="L306" i="10" s="1"/>
  <c r="K307" i="10"/>
  <c r="L307" i="10" s="1"/>
  <c r="K308" i="10"/>
  <c r="L308" i="10" s="1"/>
  <c r="K309" i="10"/>
  <c r="L309" i="10" s="1"/>
  <c r="K310" i="10"/>
  <c r="L310" i="10" s="1"/>
  <c r="K311" i="10"/>
  <c r="L311" i="10" s="1"/>
  <c r="K312" i="10"/>
  <c r="L312" i="10" s="1"/>
  <c r="K313" i="10"/>
  <c r="L313" i="10" s="1"/>
  <c r="K314" i="10"/>
  <c r="L314" i="10" s="1"/>
  <c r="K315" i="10"/>
  <c r="L315" i="10" s="1"/>
  <c r="K316" i="10"/>
  <c r="L316" i="10" s="1"/>
  <c r="K317" i="10"/>
  <c r="L317" i="10" s="1"/>
  <c r="K318" i="10"/>
  <c r="L318" i="10" s="1"/>
  <c r="K319" i="10"/>
  <c r="L319" i="10" s="1"/>
  <c r="K320" i="10"/>
  <c r="L320" i="10" s="1"/>
  <c r="K321" i="10"/>
  <c r="L321" i="10" s="1"/>
  <c r="K322" i="10"/>
  <c r="L322" i="10" s="1"/>
  <c r="K323" i="10"/>
  <c r="L323" i="10" s="1"/>
  <c r="K324" i="10"/>
  <c r="L324" i="10" s="1"/>
  <c r="K325" i="10"/>
  <c r="L325" i="10" s="1"/>
  <c r="K326" i="10"/>
  <c r="L326" i="10" s="1"/>
  <c r="K327" i="10"/>
  <c r="L327" i="10" s="1"/>
  <c r="K328" i="10"/>
  <c r="L328" i="10" s="1"/>
  <c r="K329" i="10"/>
  <c r="L329" i="10" s="1"/>
  <c r="K330" i="10"/>
  <c r="L330" i="10" s="1"/>
  <c r="K331" i="10"/>
  <c r="L331" i="10" s="1"/>
  <c r="K332" i="10"/>
  <c r="L332" i="10" s="1"/>
  <c r="K333" i="10"/>
  <c r="L333" i="10" s="1"/>
  <c r="K334" i="10"/>
  <c r="L334" i="10" s="1"/>
  <c r="K335" i="10"/>
  <c r="L335" i="10" s="1"/>
  <c r="K336" i="10"/>
  <c r="L336" i="10" s="1"/>
  <c r="K337" i="10"/>
  <c r="L337" i="10" s="1"/>
  <c r="K338" i="10"/>
  <c r="L338" i="10" s="1"/>
  <c r="K339" i="10"/>
  <c r="L339" i="10" s="1"/>
  <c r="K340" i="10"/>
  <c r="L340" i="10" s="1"/>
  <c r="K341" i="10"/>
  <c r="L341" i="10" s="1"/>
  <c r="K342" i="10"/>
  <c r="L342" i="10" s="1"/>
  <c r="K343" i="10"/>
  <c r="L343" i="10" s="1"/>
  <c r="K344" i="10"/>
  <c r="L344" i="10" s="1"/>
  <c r="K345" i="10"/>
  <c r="L345" i="10" s="1"/>
  <c r="K346" i="10"/>
  <c r="L346" i="10" s="1"/>
  <c r="K347" i="10"/>
  <c r="L347" i="10" s="1"/>
  <c r="K348" i="10"/>
  <c r="L348" i="10" s="1"/>
  <c r="K349" i="10"/>
  <c r="L349" i="10" s="1"/>
  <c r="K350" i="10"/>
  <c r="L350" i="10" s="1"/>
  <c r="K351" i="10"/>
  <c r="L351" i="10" s="1"/>
  <c r="K352" i="10"/>
  <c r="L352" i="10" s="1"/>
  <c r="K353" i="10"/>
  <c r="L353" i="10" s="1"/>
  <c r="K354" i="10"/>
  <c r="L354" i="10" s="1"/>
  <c r="K355" i="10"/>
  <c r="L355" i="10" s="1"/>
  <c r="K356" i="10"/>
  <c r="L356" i="10" s="1"/>
  <c r="K357" i="10"/>
  <c r="L357" i="10" s="1"/>
  <c r="K358" i="10"/>
  <c r="L358" i="10" s="1"/>
  <c r="K359" i="10"/>
  <c r="L359" i="10" s="1"/>
  <c r="K360" i="10"/>
  <c r="L360" i="10" s="1"/>
  <c r="K361" i="10"/>
  <c r="L361" i="10" s="1"/>
  <c r="K362" i="10"/>
  <c r="L362" i="10" s="1"/>
  <c r="K363" i="10"/>
  <c r="L363" i="10" s="1"/>
  <c r="K364" i="10"/>
  <c r="L364" i="10" s="1"/>
  <c r="K365" i="10"/>
  <c r="L365" i="10" s="1"/>
  <c r="K366" i="10"/>
  <c r="L366" i="10" s="1"/>
  <c r="K367" i="10"/>
  <c r="L367" i="10" s="1"/>
  <c r="K368" i="10"/>
  <c r="L368" i="10" s="1"/>
  <c r="K369" i="10"/>
  <c r="L369" i="10" s="1"/>
  <c r="K370" i="10"/>
  <c r="L370" i="10" s="1"/>
  <c r="K371" i="10"/>
  <c r="L371" i="10" s="1"/>
  <c r="K372" i="10"/>
  <c r="L372" i="10" s="1"/>
  <c r="K373" i="10"/>
  <c r="L373" i="10" s="1"/>
  <c r="K374" i="10"/>
  <c r="L374" i="10" s="1"/>
  <c r="K375" i="10"/>
  <c r="L375" i="10" s="1"/>
  <c r="K376" i="10"/>
  <c r="L376" i="10" s="1"/>
  <c r="K377" i="10"/>
  <c r="L377" i="10" s="1"/>
  <c r="K378" i="10"/>
  <c r="L378" i="10" s="1"/>
  <c r="K379" i="10"/>
  <c r="L379" i="10" s="1"/>
  <c r="K380" i="10"/>
  <c r="L380" i="10" s="1"/>
  <c r="K381" i="10"/>
  <c r="L381" i="10" s="1"/>
  <c r="K382" i="10"/>
  <c r="L382" i="10" s="1"/>
  <c r="K383" i="10"/>
  <c r="L383" i="10" s="1"/>
  <c r="K384" i="10"/>
  <c r="L384" i="10" s="1"/>
  <c r="K385" i="10"/>
  <c r="L385" i="10" s="1"/>
  <c r="K386" i="10"/>
  <c r="L386" i="10" s="1"/>
  <c r="K387" i="10"/>
  <c r="L387" i="10" s="1"/>
  <c r="K388" i="10"/>
  <c r="L388" i="10" s="1"/>
  <c r="K389" i="10"/>
  <c r="L389" i="10" s="1"/>
  <c r="K390" i="10"/>
  <c r="L390" i="10" s="1"/>
  <c r="K391" i="10"/>
  <c r="L391" i="10" s="1"/>
  <c r="K392" i="10"/>
  <c r="L392" i="10" s="1"/>
  <c r="K393" i="10"/>
  <c r="L393" i="10" s="1"/>
  <c r="K394" i="10"/>
  <c r="L394" i="10" s="1"/>
  <c r="K395" i="10"/>
  <c r="L395" i="10" s="1"/>
  <c r="K396" i="10"/>
  <c r="L396" i="10" s="1"/>
  <c r="K397" i="10"/>
  <c r="L397" i="10" s="1"/>
  <c r="K398" i="10"/>
  <c r="L398" i="10" s="1"/>
  <c r="K399" i="10"/>
  <c r="L399" i="10" s="1"/>
  <c r="K400" i="10"/>
  <c r="L400" i="10" s="1"/>
  <c r="K401" i="10"/>
  <c r="L401" i="10" s="1"/>
  <c r="K402" i="10"/>
  <c r="L402" i="10" s="1"/>
  <c r="K403" i="10"/>
  <c r="L403" i="10" s="1"/>
  <c r="K404" i="10"/>
  <c r="L404" i="10" s="1"/>
  <c r="K405" i="10"/>
  <c r="L405" i="10" s="1"/>
  <c r="K406" i="10"/>
  <c r="L406" i="10" s="1"/>
  <c r="K407" i="10"/>
  <c r="L407" i="10" s="1"/>
  <c r="K408" i="10"/>
  <c r="L408" i="10" s="1"/>
  <c r="K409" i="10"/>
  <c r="L409" i="10" s="1"/>
  <c r="K410" i="10"/>
  <c r="L410" i="10" s="1"/>
  <c r="K411" i="10"/>
  <c r="L411" i="10" s="1"/>
  <c r="K412" i="10"/>
  <c r="L412" i="10" s="1"/>
  <c r="K413" i="10"/>
  <c r="L413" i="10" s="1"/>
  <c r="K414" i="10"/>
  <c r="L414" i="10" s="1"/>
  <c r="K415" i="10"/>
  <c r="L415" i="10" s="1"/>
  <c r="K416" i="10"/>
  <c r="L416" i="10" s="1"/>
  <c r="K417" i="10"/>
  <c r="L417" i="10" s="1"/>
  <c r="K418" i="10"/>
  <c r="L418" i="10" s="1"/>
  <c r="K419" i="10"/>
  <c r="L419" i="10" s="1"/>
  <c r="K420" i="10"/>
  <c r="L420" i="10" s="1"/>
  <c r="K421" i="10"/>
  <c r="L421" i="10" s="1"/>
  <c r="K422" i="10"/>
  <c r="L422" i="10" s="1"/>
  <c r="K423" i="10"/>
  <c r="L423" i="10" s="1"/>
  <c r="K424" i="10"/>
  <c r="L424" i="10" s="1"/>
  <c r="K425" i="10"/>
  <c r="L425" i="10" s="1"/>
  <c r="K426" i="10"/>
  <c r="L426" i="10" s="1"/>
  <c r="K427" i="10"/>
  <c r="L427" i="10" s="1"/>
  <c r="K428" i="10"/>
  <c r="L428" i="10" s="1"/>
  <c r="K429" i="10"/>
  <c r="L429" i="10" s="1"/>
  <c r="K430" i="10"/>
  <c r="L430" i="10" s="1"/>
  <c r="K431" i="10"/>
  <c r="L431" i="10" s="1"/>
  <c r="K432" i="10"/>
  <c r="L432" i="10" s="1"/>
  <c r="K433" i="10"/>
  <c r="L433" i="10" s="1"/>
  <c r="K434" i="10"/>
  <c r="L434" i="10" s="1"/>
  <c r="K435" i="10"/>
  <c r="L435" i="10" s="1"/>
  <c r="K436" i="10"/>
  <c r="L436" i="10" s="1"/>
  <c r="K437" i="10"/>
  <c r="L437" i="10" s="1"/>
  <c r="K438" i="10"/>
  <c r="L438" i="10" s="1"/>
  <c r="K439" i="10"/>
  <c r="L439" i="10" s="1"/>
  <c r="K440" i="10"/>
  <c r="L440" i="10" s="1"/>
  <c r="K441" i="10"/>
  <c r="L441" i="10" s="1"/>
  <c r="K442" i="10"/>
  <c r="L442" i="10" s="1"/>
  <c r="K443" i="10"/>
  <c r="L443" i="10" s="1"/>
  <c r="K444" i="10"/>
  <c r="L444" i="10" s="1"/>
  <c r="K445" i="10"/>
  <c r="L445" i="10" s="1"/>
  <c r="K446" i="10"/>
  <c r="L446" i="10" s="1"/>
  <c r="K447" i="10"/>
  <c r="L447" i="10" s="1"/>
  <c r="K448" i="10"/>
  <c r="L448" i="10" s="1"/>
  <c r="K449" i="10"/>
  <c r="L449" i="10" s="1"/>
  <c r="K450" i="10"/>
  <c r="L450" i="10" s="1"/>
  <c r="K451" i="10"/>
  <c r="L451" i="10" s="1"/>
  <c r="K452" i="10"/>
  <c r="L452" i="10" s="1"/>
  <c r="K453" i="10"/>
  <c r="L453" i="10" s="1"/>
  <c r="K454" i="10"/>
  <c r="L454" i="10" s="1"/>
  <c r="K455" i="10"/>
  <c r="L455" i="10" s="1"/>
  <c r="K456" i="10"/>
  <c r="L456" i="10" s="1"/>
  <c r="K457" i="10"/>
  <c r="L457" i="10" s="1"/>
  <c r="K458" i="10"/>
  <c r="L458" i="10" s="1"/>
  <c r="K459" i="10"/>
  <c r="L459" i="10" s="1"/>
  <c r="K460" i="10"/>
  <c r="L460" i="10" s="1"/>
  <c r="K461" i="10"/>
  <c r="L461" i="10" s="1"/>
  <c r="K462" i="10"/>
  <c r="L462" i="10" s="1"/>
  <c r="K463" i="10"/>
  <c r="L463" i="10" s="1"/>
  <c r="K464" i="10"/>
  <c r="L464" i="10" s="1"/>
  <c r="K465" i="10"/>
  <c r="L465" i="10" s="1"/>
  <c r="K466" i="10"/>
  <c r="L466" i="10" s="1"/>
  <c r="K467" i="10"/>
  <c r="L467" i="10" s="1"/>
  <c r="K468" i="10"/>
  <c r="L468" i="10" s="1"/>
  <c r="K469" i="10"/>
  <c r="L469" i="10" s="1"/>
  <c r="K470" i="10"/>
  <c r="L470" i="10" s="1"/>
  <c r="K471" i="10"/>
  <c r="L471" i="10" s="1"/>
  <c r="K472" i="10"/>
  <c r="L472" i="10" s="1"/>
  <c r="K473" i="10"/>
  <c r="L473" i="10" s="1"/>
  <c r="K474" i="10"/>
  <c r="L474" i="10" s="1"/>
  <c r="K475" i="10"/>
  <c r="L475" i="10" s="1"/>
  <c r="K476" i="10"/>
  <c r="L476" i="10" s="1"/>
  <c r="K477" i="10"/>
  <c r="L477" i="10" s="1"/>
  <c r="K478" i="10"/>
  <c r="L478" i="10" s="1"/>
  <c r="K479" i="10"/>
  <c r="L479" i="10" s="1"/>
  <c r="K480" i="10"/>
  <c r="L480" i="10" s="1"/>
  <c r="K481" i="10"/>
  <c r="L481" i="10" s="1"/>
  <c r="K482" i="10"/>
  <c r="L482" i="10" s="1"/>
  <c r="K483" i="10"/>
  <c r="L483" i="10" s="1"/>
  <c r="K484" i="10"/>
  <c r="L484" i="10" s="1"/>
  <c r="K485" i="10"/>
  <c r="L485" i="10" s="1"/>
  <c r="K486" i="10"/>
  <c r="L486" i="10" s="1"/>
  <c r="K487" i="10"/>
  <c r="L487" i="10" s="1"/>
  <c r="K488" i="10"/>
  <c r="L488" i="10" s="1"/>
  <c r="K489" i="10"/>
  <c r="L489" i="10" s="1"/>
  <c r="K490" i="10"/>
  <c r="L490" i="10" s="1"/>
  <c r="K491" i="10"/>
  <c r="L491" i="10" s="1"/>
  <c r="K492" i="10"/>
  <c r="L492" i="10" s="1"/>
  <c r="K493" i="10"/>
  <c r="L493" i="10" s="1"/>
  <c r="K494" i="10"/>
  <c r="L494" i="10" s="1"/>
  <c r="K495" i="10"/>
  <c r="L495" i="10" s="1"/>
  <c r="K496" i="10"/>
  <c r="L496" i="10" s="1"/>
  <c r="K497" i="10"/>
  <c r="L497" i="10" s="1"/>
  <c r="K498" i="10"/>
  <c r="L498" i="10" s="1"/>
  <c r="K499" i="10"/>
  <c r="L499" i="10" s="1"/>
  <c r="K500" i="10"/>
  <c r="L500" i="10" s="1"/>
  <c r="K501" i="10"/>
  <c r="L501" i="10" s="1"/>
  <c r="K502" i="10"/>
  <c r="L502" i="10" s="1"/>
  <c r="K503" i="10"/>
  <c r="L503" i="10" s="1"/>
  <c r="K504" i="10"/>
  <c r="L504" i="10" s="1"/>
  <c r="K505" i="10"/>
  <c r="L505" i="10" s="1"/>
  <c r="K506" i="10"/>
  <c r="L506" i="10" s="1"/>
  <c r="K507" i="10"/>
  <c r="L507" i="10" s="1"/>
  <c r="K508" i="10"/>
  <c r="L508" i="10" s="1"/>
  <c r="K509" i="10"/>
  <c r="L509" i="10" s="1"/>
  <c r="K510" i="10"/>
  <c r="L510" i="10" s="1"/>
  <c r="K511" i="10"/>
  <c r="L511" i="10" s="1"/>
  <c r="K512" i="10"/>
  <c r="L512" i="10" s="1"/>
  <c r="K513" i="10"/>
  <c r="L513" i="10" s="1"/>
  <c r="K514" i="10"/>
  <c r="L514" i="10" s="1"/>
  <c r="K515" i="10"/>
  <c r="L515" i="10" s="1"/>
  <c r="K516" i="10"/>
  <c r="L516" i="10" s="1"/>
  <c r="K517" i="10"/>
  <c r="L517" i="10" s="1"/>
  <c r="K518" i="10"/>
  <c r="L518" i="10" s="1"/>
  <c r="K519" i="10"/>
  <c r="L519" i="10" s="1"/>
  <c r="K520" i="10"/>
  <c r="L520" i="10" s="1"/>
  <c r="K521" i="10"/>
  <c r="L521" i="10" s="1"/>
  <c r="K522" i="10"/>
  <c r="L522" i="10" s="1"/>
  <c r="K523" i="10"/>
  <c r="L523" i="10" s="1"/>
  <c r="K524" i="10"/>
  <c r="L524" i="10" s="1"/>
  <c r="K525" i="10"/>
  <c r="L525" i="10" s="1"/>
  <c r="K526" i="10"/>
  <c r="L526" i="10" s="1"/>
  <c r="K527" i="10"/>
  <c r="L527" i="10" s="1"/>
  <c r="K528" i="10"/>
  <c r="L528" i="10" s="1"/>
  <c r="K529" i="10"/>
  <c r="L529" i="10" s="1"/>
  <c r="K530" i="10"/>
  <c r="L530" i="10" s="1"/>
  <c r="K531" i="10"/>
  <c r="L531" i="10" s="1"/>
  <c r="K532" i="10"/>
  <c r="L532" i="10" s="1"/>
  <c r="K533" i="10"/>
  <c r="L533" i="10" s="1"/>
  <c r="K534" i="10"/>
  <c r="L534" i="10" s="1"/>
  <c r="K535" i="10"/>
  <c r="L535" i="10" s="1"/>
  <c r="K536" i="10"/>
  <c r="L536" i="10" s="1"/>
  <c r="K537" i="10"/>
  <c r="L537" i="10" s="1"/>
  <c r="K538" i="10"/>
  <c r="L538" i="10" s="1"/>
  <c r="K539" i="10"/>
  <c r="L539" i="10" s="1"/>
  <c r="K540" i="10"/>
  <c r="L540" i="10" s="1"/>
  <c r="K541" i="10"/>
  <c r="L541" i="10" s="1"/>
  <c r="K542" i="10"/>
  <c r="L542" i="10" s="1"/>
  <c r="K543" i="10"/>
  <c r="L543" i="10" s="1"/>
  <c r="K544" i="10"/>
  <c r="L544" i="10" s="1"/>
  <c r="K545" i="10"/>
  <c r="L545" i="10" s="1"/>
  <c r="K546" i="10"/>
  <c r="L546" i="10" s="1"/>
  <c r="K547" i="10"/>
  <c r="L547" i="10" s="1"/>
  <c r="K548" i="10"/>
  <c r="L548" i="10" s="1"/>
  <c r="K549" i="10"/>
  <c r="L549" i="10" s="1"/>
  <c r="K550" i="10"/>
  <c r="L550" i="10" s="1"/>
  <c r="K551" i="10"/>
  <c r="L551" i="10" s="1"/>
  <c r="K552" i="10"/>
  <c r="L552" i="10" s="1"/>
  <c r="K553" i="10"/>
  <c r="L553" i="10" s="1"/>
  <c r="K554" i="10"/>
  <c r="L554" i="10" s="1"/>
  <c r="K555" i="10"/>
  <c r="L555" i="10" s="1"/>
  <c r="K556" i="10"/>
  <c r="L556" i="10" s="1"/>
  <c r="K557" i="10"/>
  <c r="L557" i="10" s="1"/>
  <c r="K558" i="10"/>
  <c r="L558" i="10" s="1"/>
  <c r="K559" i="10"/>
  <c r="L559" i="10" s="1"/>
  <c r="K560" i="10"/>
  <c r="L560" i="10" s="1"/>
  <c r="K561" i="10"/>
  <c r="L561" i="10" s="1"/>
  <c r="K562" i="10"/>
  <c r="L562" i="10" s="1"/>
  <c r="K563" i="10"/>
  <c r="L563" i="10" s="1"/>
  <c r="K564" i="10"/>
  <c r="L564" i="10" s="1"/>
  <c r="K565" i="10"/>
  <c r="L565" i="10" s="1"/>
  <c r="K566" i="10"/>
  <c r="L566" i="10" s="1"/>
  <c r="K567" i="10"/>
  <c r="L567" i="10" s="1"/>
  <c r="K568" i="10"/>
  <c r="L568" i="10" s="1"/>
  <c r="K569" i="10"/>
  <c r="L569" i="10" s="1"/>
  <c r="K570" i="10"/>
  <c r="L570" i="10" s="1"/>
  <c r="K571" i="10"/>
  <c r="L571" i="10" s="1"/>
  <c r="K572" i="10"/>
  <c r="L572" i="10" s="1"/>
  <c r="K573" i="10"/>
  <c r="L573" i="10" s="1"/>
  <c r="K574" i="10"/>
  <c r="L574" i="10" s="1"/>
  <c r="K575" i="10"/>
  <c r="L575" i="10" s="1"/>
  <c r="K576" i="10"/>
  <c r="L576" i="10" s="1"/>
  <c r="K577" i="10"/>
  <c r="L577" i="10" s="1"/>
  <c r="K578" i="10"/>
  <c r="L578" i="10" s="1"/>
  <c r="K579" i="10"/>
  <c r="L579" i="10" s="1"/>
  <c r="K580" i="10"/>
  <c r="L580" i="10" s="1"/>
  <c r="K581" i="10"/>
  <c r="L581" i="10" s="1"/>
  <c r="K582" i="10"/>
  <c r="L582" i="10" s="1"/>
  <c r="K583" i="10"/>
  <c r="L583" i="10" s="1"/>
  <c r="K584" i="10"/>
  <c r="L584" i="10" s="1"/>
  <c r="K585" i="10"/>
  <c r="L585" i="10" s="1"/>
  <c r="K586" i="10"/>
  <c r="L586" i="10" s="1"/>
  <c r="K587" i="10"/>
  <c r="L587" i="10" s="1"/>
  <c r="K588" i="10"/>
  <c r="L588" i="10" s="1"/>
  <c r="K589" i="10"/>
  <c r="L589" i="10" s="1"/>
  <c r="K590" i="10"/>
  <c r="L590" i="10" s="1"/>
  <c r="K591" i="10"/>
  <c r="L591" i="10" s="1"/>
  <c r="K592" i="10"/>
  <c r="L592" i="10" s="1"/>
  <c r="K593" i="10"/>
  <c r="L593" i="10" s="1"/>
  <c r="K594" i="10"/>
  <c r="L594" i="10" s="1"/>
  <c r="K595" i="10"/>
  <c r="L595" i="10" s="1"/>
  <c r="K596" i="10"/>
  <c r="L596" i="10" s="1"/>
  <c r="K597" i="10"/>
  <c r="L597" i="10" s="1"/>
  <c r="K598" i="10"/>
  <c r="L598" i="10" s="1"/>
  <c r="K599" i="10"/>
  <c r="L599" i="10" s="1"/>
  <c r="K600" i="10"/>
  <c r="L600" i="10" s="1"/>
  <c r="K601" i="10"/>
  <c r="L601" i="10" s="1"/>
  <c r="K602" i="10"/>
  <c r="L602" i="10" s="1"/>
  <c r="K603" i="10"/>
  <c r="L603" i="10" s="1"/>
  <c r="K604" i="10"/>
  <c r="L604" i="10" s="1"/>
  <c r="K605" i="10"/>
  <c r="L605" i="10" s="1"/>
  <c r="K606" i="10"/>
  <c r="L606" i="10" s="1"/>
  <c r="K607" i="10"/>
  <c r="L607" i="10" s="1"/>
  <c r="K608" i="10"/>
  <c r="L608" i="10" s="1"/>
  <c r="K609" i="10"/>
  <c r="L609" i="10" s="1"/>
  <c r="K610" i="10"/>
  <c r="L610" i="10" s="1"/>
  <c r="K611" i="10"/>
  <c r="L611" i="10" s="1"/>
  <c r="K612" i="10"/>
  <c r="L612" i="10" s="1"/>
  <c r="K613" i="10"/>
  <c r="L613" i="10" s="1"/>
  <c r="K614" i="10"/>
  <c r="L614" i="10" s="1"/>
  <c r="K615" i="10"/>
  <c r="L615" i="10" s="1"/>
  <c r="K616" i="10"/>
  <c r="L616" i="10" s="1"/>
  <c r="K617" i="10"/>
  <c r="L617" i="10" s="1"/>
  <c r="K618" i="10"/>
  <c r="L618" i="10" s="1"/>
  <c r="K619" i="10"/>
  <c r="L619" i="10" s="1"/>
  <c r="K620" i="10"/>
  <c r="L620" i="10" s="1"/>
  <c r="K621" i="10"/>
  <c r="L621" i="10" s="1"/>
  <c r="K622" i="10"/>
  <c r="L622" i="10" s="1"/>
  <c r="K623" i="10"/>
  <c r="L623" i="10" s="1"/>
  <c r="K624" i="10"/>
  <c r="L624" i="10" s="1"/>
  <c r="K625" i="10"/>
  <c r="L625" i="10" s="1"/>
  <c r="K626" i="10"/>
  <c r="L626" i="10" s="1"/>
  <c r="K627" i="10"/>
  <c r="L627" i="10" s="1"/>
  <c r="K628" i="10"/>
  <c r="L628" i="10" s="1"/>
  <c r="K629" i="10"/>
  <c r="L629" i="10" s="1"/>
  <c r="K630" i="10"/>
  <c r="L630" i="10" s="1"/>
  <c r="K631" i="10"/>
  <c r="L631" i="10" s="1"/>
  <c r="K632" i="10"/>
  <c r="L632" i="10" s="1"/>
  <c r="K633" i="10"/>
  <c r="L633" i="10" s="1"/>
  <c r="K634" i="10"/>
  <c r="L634" i="10" s="1"/>
  <c r="K635" i="10"/>
  <c r="L635" i="10" s="1"/>
  <c r="K636" i="10"/>
  <c r="L636" i="10" s="1"/>
  <c r="K637" i="10"/>
  <c r="L637" i="10" s="1"/>
  <c r="K638" i="10"/>
  <c r="L638" i="10" s="1"/>
  <c r="K639" i="10"/>
  <c r="L639" i="10" s="1"/>
  <c r="K640" i="10"/>
  <c r="L640" i="10" s="1"/>
  <c r="K641" i="10"/>
  <c r="L641" i="10" s="1"/>
  <c r="K642" i="10"/>
  <c r="L642" i="10" s="1"/>
  <c r="K643" i="10"/>
  <c r="L643" i="10" s="1"/>
  <c r="K644" i="10"/>
  <c r="L644" i="10" s="1"/>
  <c r="K645" i="10"/>
  <c r="L645" i="10" s="1"/>
  <c r="K646" i="10"/>
  <c r="L646" i="10" s="1"/>
  <c r="K647" i="10"/>
  <c r="L647" i="10" s="1"/>
  <c r="K648" i="10"/>
  <c r="L648" i="10" s="1"/>
  <c r="K649" i="10"/>
  <c r="L649" i="10" s="1"/>
  <c r="K650" i="10"/>
  <c r="L650" i="10" s="1"/>
  <c r="K651" i="10"/>
  <c r="L651" i="10" s="1"/>
  <c r="K652" i="10"/>
  <c r="L652" i="10" s="1"/>
  <c r="K653" i="10"/>
  <c r="L653" i="10" s="1"/>
  <c r="K654" i="10"/>
  <c r="L654" i="10" s="1"/>
  <c r="K655" i="10"/>
  <c r="L655" i="10" s="1"/>
  <c r="K656" i="10"/>
  <c r="L656" i="10" s="1"/>
  <c r="K657" i="10"/>
  <c r="L657" i="10" s="1"/>
  <c r="K658" i="10"/>
  <c r="L658" i="10" s="1"/>
  <c r="K659" i="10"/>
  <c r="L659" i="10" s="1"/>
  <c r="K660" i="10"/>
  <c r="L660" i="10" s="1"/>
  <c r="K661" i="10"/>
  <c r="L661" i="10" s="1"/>
  <c r="K662" i="10"/>
  <c r="L662" i="10" s="1"/>
  <c r="K663" i="10"/>
  <c r="L663" i="10" s="1"/>
  <c r="K664" i="10"/>
  <c r="L664" i="10" s="1"/>
  <c r="K665" i="10"/>
  <c r="L665" i="10" s="1"/>
  <c r="K666" i="10"/>
  <c r="L666" i="10" s="1"/>
  <c r="K667" i="10"/>
  <c r="L667" i="10" s="1"/>
  <c r="K668" i="10"/>
  <c r="L668" i="10" s="1"/>
  <c r="K669" i="10"/>
  <c r="L669" i="10" s="1"/>
  <c r="K670" i="10"/>
  <c r="L670" i="10" s="1"/>
  <c r="K671" i="10"/>
  <c r="L671" i="10" s="1"/>
  <c r="K672" i="10"/>
  <c r="L672" i="10" s="1"/>
  <c r="K673" i="10"/>
  <c r="L673" i="10" s="1"/>
  <c r="K674" i="10"/>
  <c r="L674" i="10" s="1"/>
  <c r="K675" i="10"/>
  <c r="L675" i="10" s="1"/>
  <c r="K676" i="10"/>
  <c r="L676" i="10" s="1"/>
  <c r="K677" i="10"/>
  <c r="L677" i="10" s="1"/>
  <c r="K678" i="10"/>
  <c r="L678" i="10" s="1"/>
  <c r="K679" i="10"/>
  <c r="L679" i="10" s="1"/>
  <c r="K680" i="10"/>
  <c r="L680" i="10" s="1"/>
  <c r="K681" i="10"/>
  <c r="L681" i="10" s="1"/>
  <c r="K682" i="10"/>
  <c r="L682" i="10" s="1"/>
  <c r="K683" i="10"/>
  <c r="L683" i="10" s="1"/>
  <c r="K684" i="10"/>
  <c r="L684" i="10" s="1"/>
  <c r="K685" i="10"/>
  <c r="L685" i="10" s="1"/>
  <c r="K686" i="10"/>
  <c r="L686" i="10" s="1"/>
  <c r="K687" i="10"/>
  <c r="L687" i="10" s="1"/>
  <c r="K688" i="10"/>
  <c r="L688" i="10" s="1"/>
  <c r="K689" i="10"/>
  <c r="L689" i="10" s="1"/>
  <c r="K690" i="10"/>
  <c r="L690" i="10" s="1"/>
  <c r="K691" i="10"/>
  <c r="L691" i="10" s="1"/>
  <c r="K692" i="10"/>
  <c r="L692" i="10" s="1"/>
  <c r="K693" i="10"/>
  <c r="L693" i="10" s="1"/>
  <c r="K694" i="10"/>
  <c r="L694" i="10" s="1"/>
  <c r="K695" i="10"/>
  <c r="L695" i="10" s="1"/>
  <c r="K696" i="10"/>
  <c r="L696" i="10" s="1"/>
  <c r="K697" i="10"/>
  <c r="L697" i="10" s="1"/>
  <c r="K698" i="10"/>
  <c r="L698" i="10" s="1"/>
  <c r="K699" i="10"/>
  <c r="L699" i="10" s="1"/>
  <c r="K700" i="10"/>
  <c r="L700" i="10" s="1"/>
  <c r="K701" i="10"/>
  <c r="L701" i="10" s="1"/>
  <c r="K702" i="10"/>
  <c r="L702" i="10" s="1"/>
  <c r="K703" i="10"/>
  <c r="L703" i="10" s="1"/>
  <c r="K704" i="10"/>
  <c r="L704" i="10" s="1"/>
  <c r="K705" i="10"/>
  <c r="L705" i="10" s="1"/>
  <c r="K706" i="10"/>
  <c r="L706" i="10" s="1"/>
  <c r="K707" i="10"/>
  <c r="L707" i="10" s="1"/>
  <c r="K708" i="10"/>
  <c r="L708" i="10" s="1"/>
  <c r="K709" i="10"/>
  <c r="L709" i="10" s="1"/>
  <c r="K710" i="10"/>
  <c r="L710" i="10" s="1"/>
  <c r="K711" i="10"/>
  <c r="L711" i="10" s="1"/>
  <c r="K712" i="10"/>
  <c r="L712" i="10" s="1"/>
  <c r="K713" i="10"/>
  <c r="L713" i="10" s="1"/>
  <c r="K714" i="10"/>
  <c r="L714" i="10" s="1"/>
  <c r="K715" i="10"/>
  <c r="L715" i="10" s="1"/>
  <c r="K716" i="10"/>
  <c r="L716" i="10" s="1"/>
  <c r="K717" i="10"/>
  <c r="L717" i="10" s="1"/>
  <c r="K718" i="10"/>
  <c r="L718" i="10" s="1"/>
  <c r="K719" i="10"/>
  <c r="L719" i="10" s="1"/>
  <c r="K720" i="10"/>
  <c r="L720" i="10" s="1"/>
  <c r="K721" i="10"/>
  <c r="L721" i="10" s="1"/>
  <c r="K722" i="10"/>
  <c r="L722" i="10" s="1"/>
  <c r="K723" i="10"/>
  <c r="L723" i="10" s="1"/>
  <c r="K724" i="10"/>
  <c r="L724" i="10" s="1"/>
  <c r="K725" i="10"/>
  <c r="L725" i="10" s="1"/>
  <c r="K726" i="10"/>
  <c r="L726" i="10" s="1"/>
  <c r="K727" i="10"/>
  <c r="L727" i="10" s="1"/>
  <c r="K728" i="10"/>
  <c r="L728" i="10" s="1"/>
  <c r="K729" i="10"/>
  <c r="L729" i="10" s="1"/>
  <c r="K730" i="10"/>
  <c r="L730" i="10" s="1"/>
  <c r="K731" i="10"/>
  <c r="L731" i="10" s="1"/>
  <c r="K732" i="10"/>
  <c r="L732" i="10" s="1"/>
  <c r="K733" i="10"/>
  <c r="L733" i="10" s="1"/>
  <c r="K734" i="10"/>
  <c r="L734" i="10" s="1"/>
  <c r="K735" i="10"/>
  <c r="L735" i="10" s="1"/>
  <c r="K736" i="10"/>
  <c r="L736" i="10" s="1"/>
  <c r="K737" i="10"/>
  <c r="L737" i="10" s="1"/>
  <c r="K738" i="10"/>
  <c r="L738" i="10" s="1"/>
  <c r="K739" i="10"/>
  <c r="L739" i="10" s="1"/>
  <c r="K740" i="10"/>
  <c r="L740" i="10" s="1"/>
  <c r="K741" i="10"/>
  <c r="L741" i="10" s="1"/>
  <c r="K742" i="10"/>
  <c r="L742" i="10" s="1"/>
  <c r="K743" i="10"/>
  <c r="L743" i="10" s="1"/>
  <c r="K744" i="10"/>
  <c r="L744" i="10" s="1"/>
  <c r="K745" i="10"/>
  <c r="L745" i="10" s="1"/>
  <c r="K746" i="10"/>
  <c r="L746" i="10" s="1"/>
  <c r="K747" i="10"/>
  <c r="L747" i="10" s="1"/>
  <c r="K748" i="10"/>
  <c r="L748" i="10" s="1"/>
  <c r="K749" i="10"/>
  <c r="L749" i="10" s="1"/>
  <c r="K750" i="10"/>
  <c r="L750" i="10" s="1"/>
  <c r="K751" i="10"/>
  <c r="L751" i="10" s="1"/>
  <c r="K752" i="10"/>
  <c r="L752" i="10" s="1"/>
  <c r="K753" i="10"/>
  <c r="L753" i="10" s="1"/>
  <c r="K754" i="10"/>
  <c r="L754" i="10" s="1"/>
  <c r="K755" i="10"/>
  <c r="L755" i="10" s="1"/>
  <c r="K756" i="10"/>
  <c r="L756" i="10" s="1"/>
  <c r="K757" i="10"/>
  <c r="L757" i="10" s="1"/>
  <c r="K758" i="10"/>
  <c r="L758" i="10" s="1"/>
  <c r="K759" i="10"/>
  <c r="L759" i="10" s="1"/>
  <c r="K760" i="10"/>
  <c r="L760" i="10" s="1"/>
  <c r="K761" i="10"/>
  <c r="L761" i="10" s="1"/>
  <c r="K762" i="10"/>
  <c r="L762" i="10" s="1"/>
  <c r="K763" i="10"/>
  <c r="L763" i="10" s="1"/>
  <c r="K764" i="10"/>
  <c r="L764" i="10" s="1"/>
  <c r="K765" i="10"/>
  <c r="L765" i="10" s="1"/>
  <c r="K766" i="10"/>
  <c r="L766" i="10" s="1"/>
  <c r="K767" i="10"/>
  <c r="L767" i="10" s="1"/>
  <c r="K768" i="10"/>
  <c r="L768" i="10" s="1"/>
  <c r="K769" i="10"/>
  <c r="L769" i="10" s="1"/>
  <c r="K770" i="10"/>
  <c r="L770" i="10" s="1"/>
  <c r="K771" i="10"/>
  <c r="L771" i="10" s="1"/>
  <c r="K772" i="10"/>
  <c r="L772" i="10" s="1"/>
  <c r="K773" i="10"/>
  <c r="L773" i="10" s="1"/>
  <c r="K774" i="10"/>
  <c r="L774" i="10" s="1"/>
  <c r="K775" i="10"/>
  <c r="L775" i="10" s="1"/>
  <c r="K776" i="10"/>
  <c r="L776" i="10" s="1"/>
  <c r="K777" i="10"/>
  <c r="L777" i="10" s="1"/>
  <c r="K778" i="10"/>
  <c r="L778" i="10" s="1"/>
  <c r="K779" i="10"/>
  <c r="L779" i="10" s="1"/>
  <c r="K780" i="10"/>
  <c r="L780" i="10" s="1"/>
  <c r="K781" i="10"/>
  <c r="L781" i="10" s="1"/>
  <c r="K782" i="10"/>
  <c r="L782" i="10" s="1"/>
  <c r="K783" i="10"/>
  <c r="L783" i="10" s="1"/>
  <c r="K784" i="10"/>
  <c r="L784" i="10" s="1"/>
  <c r="K785" i="10"/>
  <c r="L785" i="10" s="1"/>
  <c r="K786" i="10"/>
  <c r="L786" i="10" s="1"/>
  <c r="K787" i="10"/>
  <c r="L787" i="10" s="1"/>
  <c r="K788" i="10"/>
  <c r="L788" i="10" s="1"/>
  <c r="K789" i="10"/>
  <c r="L789" i="10" s="1"/>
  <c r="K790" i="10"/>
  <c r="L790" i="10" s="1"/>
  <c r="K791" i="10"/>
  <c r="L791" i="10" s="1"/>
  <c r="K792" i="10"/>
  <c r="L792" i="10" s="1"/>
  <c r="K793" i="10"/>
  <c r="L793" i="10" s="1"/>
  <c r="K794" i="10"/>
  <c r="L794" i="10" s="1"/>
  <c r="K795" i="10"/>
  <c r="L795" i="10" s="1"/>
  <c r="K796" i="10"/>
  <c r="L796" i="10" s="1"/>
  <c r="K797" i="10"/>
  <c r="L797" i="10" s="1"/>
  <c r="K798" i="10"/>
  <c r="L798" i="10" s="1"/>
  <c r="K799" i="10"/>
  <c r="L799" i="10" s="1"/>
  <c r="K800" i="10"/>
  <c r="L800" i="10" s="1"/>
  <c r="K801" i="10"/>
  <c r="L801" i="10" s="1"/>
  <c r="K802" i="10"/>
  <c r="L802" i="10" s="1"/>
  <c r="K803" i="10"/>
  <c r="L803" i="10" s="1"/>
  <c r="K804" i="10"/>
  <c r="L804" i="10" s="1"/>
  <c r="K805" i="10"/>
  <c r="L805" i="10" s="1"/>
  <c r="K806" i="10"/>
  <c r="L806" i="10" s="1"/>
  <c r="K807" i="10"/>
  <c r="L807" i="10" s="1"/>
  <c r="K808" i="10"/>
  <c r="L808" i="10" s="1"/>
  <c r="K809" i="10"/>
  <c r="L809" i="10" s="1"/>
  <c r="K810" i="10"/>
  <c r="L810" i="10" s="1"/>
  <c r="K811" i="10"/>
  <c r="L811" i="10" s="1"/>
  <c r="K812" i="10"/>
  <c r="L812" i="10" s="1"/>
  <c r="K813" i="10"/>
  <c r="L813" i="10" s="1"/>
  <c r="K814" i="10"/>
  <c r="L814" i="10" s="1"/>
  <c r="K815" i="10"/>
  <c r="L815" i="10" s="1"/>
  <c r="K816" i="10"/>
  <c r="L816" i="10" s="1"/>
  <c r="K817" i="10"/>
  <c r="L817" i="10" s="1"/>
  <c r="K818" i="10"/>
  <c r="L818" i="10" s="1"/>
  <c r="K819" i="10"/>
  <c r="L819" i="10" s="1"/>
  <c r="K820" i="10"/>
  <c r="L820" i="10" s="1"/>
  <c r="K821" i="10"/>
  <c r="L821" i="10" s="1"/>
  <c r="K822" i="10"/>
  <c r="L822" i="10" s="1"/>
  <c r="K823" i="10"/>
  <c r="L823" i="10" s="1"/>
  <c r="K824" i="10"/>
  <c r="L824" i="10" s="1"/>
  <c r="K825" i="10"/>
  <c r="L825" i="10" s="1"/>
  <c r="K826" i="10"/>
  <c r="L826" i="10" s="1"/>
  <c r="K827" i="10"/>
  <c r="L827" i="10" s="1"/>
  <c r="K828" i="10"/>
  <c r="L828" i="10" s="1"/>
  <c r="K829" i="10"/>
  <c r="L829" i="10" s="1"/>
  <c r="K830" i="10"/>
  <c r="L830" i="10" s="1"/>
  <c r="K831" i="10"/>
  <c r="L831" i="10" s="1"/>
  <c r="K832" i="10"/>
  <c r="L832" i="10" s="1"/>
  <c r="K833" i="10"/>
  <c r="L833" i="10" s="1"/>
  <c r="K834" i="10"/>
  <c r="L834" i="10" s="1"/>
  <c r="K835" i="10"/>
  <c r="L835" i="10" s="1"/>
  <c r="K836" i="10"/>
  <c r="L836" i="10" s="1"/>
  <c r="K837" i="10"/>
  <c r="L837" i="10" s="1"/>
  <c r="K838" i="10"/>
  <c r="L838" i="10" s="1"/>
  <c r="K839" i="10"/>
  <c r="L839" i="10" s="1"/>
  <c r="K840" i="10"/>
  <c r="L840" i="10" s="1"/>
  <c r="K841" i="10"/>
  <c r="L841" i="10" s="1"/>
  <c r="K842" i="10"/>
  <c r="L842" i="10" s="1"/>
  <c r="K843" i="10"/>
  <c r="L843" i="10" s="1"/>
  <c r="K844" i="10"/>
  <c r="L844" i="10" s="1"/>
  <c r="K845" i="10"/>
  <c r="L845" i="10" s="1"/>
  <c r="K846" i="10"/>
  <c r="L846" i="10" s="1"/>
  <c r="K847" i="10"/>
  <c r="L847" i="10" s="1"/>
  <c r="K848" i="10"/>
  <c r="L848" i="10" s="1"/>
  <c r="K849" i="10"/>
  <c r="L849" i="10" s="1"/>
  <c r="K850" i="10"/>
  <c r="L850" i="10" s="1"/>
  <c r="K851" i="10"/>
  <c r="L851" i="10" s="1"/>
  <c r="K852" i="10"/>
  <c r="L852" i="10" s="1"/>
  <c r="K853" i="10"/>
  <c r="L853" i="10" s="1"/>
  <c r="K854" i="10"/>
  <c r="L854" i="10" s="1"/>
  <c r="K855" i="10"/>
  <c r="L855" i="10" s="1"/>
  <c r="K856" i="10"/>
  <c r="L856" i="10" s="1"/>
  <c r="K857" i="10"/>
  <c r="L857" i="10" s="1"/>
  <c r="K858" i="10"/>
  <c r="L858" i="10" s="1"/>
  <c r="K859" i="10"/>
  <c r="L859" i="10" s="1"/>
  <c r="K860" i="10"/>
  <c r="L860" i="10" s="1"/>
  <c r="K861" i="10"/>
  <c r="L861" i="10" s="1"/>
  <c r="K862" i="10"/>
  <c r="L862" i="10" s="1"/>
  <c r="K863" i="10"/>
  <c r="L863" i="10" s="1"/>
  <c r="K864" i="10"/>
  <c r="L864" i="10" s="1"/>
  <c r="K865" i="10"/>
  <c r="L865" i="10" s="1"/>
  <c r="K866" i="10"/>
  <c r="L866" i="10" s="1"/>
  <c r="K867" i="10"/>
  <c r="L867" i="10" s="1"/>
  <c r="K868" i="10"/>
  <c r="L868" i="10" s="1"/>
  <c r="K869" i="10"/>
  <c r="L869" i="10" s="1"/>
  <c r="K870" i="10"/>
  <c r="L870" i="10" s="1"/>
  <c r="K871" i="10"/>
  <c r="L871" i="10" s="1"/>
  <c r="K872" i="10"/>
  <c r="L872" i="10" s="1"/>
  <c r="K873" i="10"/>
  <c r="L873" i="10" s="1"/>
  <c r="K874" i="10"/>
  <c r="L874" i="10" s="1"/>
  <c r="K875" i="10"/>
  <c r="L875" i="10" s="1"/>
  <c r="K876" i="10"/>
  <c r="L876" i="10" s="1"/>
  <c r="K877" i="10"/>
  <c r="L877" i="10" s="1"/>
  <c r="K878" i="10"/>
  <c r="L878" i="10" s="1"/>
  <c r="K879" i="10"/>
  <c r="L879" i="10" s="1"/>
  <c r="K880" i="10"/>
  <c r="L880" i="10" s="1"/>
  <c r="K881" i="10"/>
  <c r="L881" i="10" s="1"/>
  <c r="K882" i="10"/>
  <c r="L882" i="10" s="1"/>
  <c r="K883" i="10"/>
  <c r="L883" i="10" s="1"/>
  <c r="K884" i="10"/>
  <c r="L884" i="10" s="1"/>
  <c r="K885" i="10"/>
  <c r="L885" i="10" s="1"/>
  <c r="K886" i="10"/>
  <c r="L886" i="10" s="1"/>
  <c r="K887" i="10"/>
  <c r="L887" i="10" s="1"/>
  <c r="K888" i="10"/>
  <c r="L888" i="10" s="1"/>
  <c r="K889" i="10"/>
  <c r="L889" i="10" s="1"/>
  <c r="K890" i="10"/>
  <c r="L890" i="10" s="1"/>
  <c r="K891" i="10"/>
  <c r="L891" i="10" s="1"/>
  <c r="K892" i="10"/>
  <c r="L892" i="10" s="1"/>
  <c r="K893" i="10"/>
  <c r="L893" i="10" s="1"/>
  <c r="K894" i="10"/>
  <c r="L894" i="10" s="1"/>
  <c r="K895" i="10"/>
  <c r="L895" i="10" s="1"/>
  <c r="K896" i="10"/>
  <c r="L896" i="10" s="1"/>
  <c r="K897" i="10"/>
  <c r="L897" i="10" s="1"/>
  <c r="K898" i="10"/>
  <c r="L898" i="10" s="1"/>
  <c r="K899" i="10"/>
  <c r="L899" i="10" s="1"/>
  <c r="K900" i="10"/>
  <c r="L900" i="10" s="1"/>
  <c r="K901" i="10"/>
  <c r="L901" i="10" s="1"/>
  <c r="K902" i="10"/>
  <c r="L902" i="10" s="1"/>
  <c r="K903" i="10"/>
  <c r="L903" i="10" s="1"/>
  <c r="K904" i="10"/>
  <c r="L904" i="10" s="1"/>
  <c r="K905" i="10"/>
  <c r="L905" i="10" s="1"/>
  <c r="K906" i="10"/>
  <c r="L906" i="10" s="1"/>
  <c r="K907" i="10"/>
  <c r="L907" i="10" s="1"/>
  <c r="K908" i="10"/>
  <c r="L908" i="10" s="1"/>
  <c r="K909" i="10"/>
  <c r="L909" i="10" s="1"/>
  <c r="K910" i="10"/>
  <c r="L910" i="10" s="1"/>
  <c r="K911" i="10"/>
  <c r="L911" i="10" s="1"/>
  <c r="K912" i="10"/>
  <c r="L912" i="10" s="1"/>
  <c r="K913" i="10"/>
  <c r="L913" i="10" s="1"/>
  <c r="K914" i="10"/>
  <c r="L914" i="10" s="1"/>
  <c r="K915" i="10"/>
  <c r="L915" i="10" s="1"/>
  <c r="K916" i="10"/>
  <c r="L916" i="10" s="1"/>
  <c r="K917" i="10"/>
  <c r="L917" i="10" s="1"/>
  <c r="K918" i="10"/>
  <c r="L918" i="10" s="1"/>
  <c r="K919" i="10"/>
  <c r="L919" i="10" s="1"/>
  <c r="K920" i="10"/>
  <c r="L920" i="10" s="1"/>
  <c r="K921" i="10"/>
  <c r="L921" i="10" s="1"/>
  <c r="K922" i="10"/>
  <c r="L922" i="10" s="1"/>
  <c r="K923" i="10"/>
  <c r="L923" i="10" s="1"/>
  <c r="K924" i="10"/>
  <c r="L924" i="10" s="1"/>
  <c r="K925" i="10"/>
  <c r="L925" i="10" s="1"/>
  <c r="K926" i="10"/>
  <c r="L926" i="10" s="1"/>
  <c r="K927" i="10"/>
  <c r="L927" i="10" s="1"/>
  <c r="K928" i="10"/>
  <c r="L928" i="10" s="1"/>
  <c r="K929" i="10"/>
  <c r="L929" i="10" s="1"/>
  <c r="K930" i="10"/>
  <c r="L930" i="10" s="1"/>
  <c r="K931" i="10"/>
  <c r="L931" i="10" s="1"/>
  <c r="K932" i="10"/>
  <c r="L932" i="10" s="1"/>
  <c r="K933" i="10"/>
  <c r="L933" i="10" s="1"/>
  <c r="K934" i="10"/>
  <c r="L934" i="10" s="1"/>
  <c r="K935" i="10"/>
  <c r="L935" i="10" s="1"/>
  <c r="K936" i="10"/>
  <c r="L936" i="10" s="1"/>
  <c r="K937" i="10"/>
  <c r="L937" i="10" s="1"/>
  <c r="K938" i="10"/>
  <c r="L938" i="10" s="1"/>
  <c r="K939" i="10"/>
  <c r="L939" i="10" s="1"/>
  <c r="K940" i="10"/>
  <c r="L940" i="10" s="1"/>
  <c r="K941" i="10"/>
  <c r="L941" i="10" s="1"/>
  <c r="K942" i="10"/>
  <c r="L942" i="10" s="1"/>
  <c r="K943" i="10"/>
  <c r="L943" i="10" s="1"/>
  <c r="K944" i="10"/>
  <c r="L944" i="10" s="1"/>
  <c r="K945" i="10"/>
  <c r="L945" i="10" s="1"/>
  <c r="K946" i="10"/>
  <c r="L946" i="10" s="1"/>
  <c r="K947" i="10"/>
  <c r="L947" i="10" s="1"/>
  <c r="K948" i="10"/>
  <c r="L948" i="10" s="1"/>
  <c r="K949" i="10"/>
  <c r="L949" i="10" s="1"/>
  <c r="K950" i="10"/>
  <c r="L950" i="10" s="1"/>
  <c r="K951" i="10"/>
  <c r="L951" i="10" s="1"/>
  <c r="K952" i="10"/>
  <c r="L952" i="10" s="1"/>
  <c r="K953" i="10"/>
  <c r="L953" i="10" s="1"/>
  <c r="K954" i="10"/>
  <c r="L954" i="10" s="1"/>
  <c r="K955" i="10"/>
  <c r="L955" i="10" s="1"/>
  <c r="K956" i="10"/>
  <c r="L956" i="10" s="1"/>
  <c r="K957" i="10"/>
  <c r="L957" i="10" s="1"/>
  <c r="K958" i="10"/>
  <c r="L958" i="10" s="1"/>
  <c r="K959" i="10"/>
  <c r="L959" i="10" s="1"/>
  <c r="K960" i="10"/>
  <c r="L960" i="10" s="1"/>
  <c r="K961" i="10"/>
  <c r="L961" i="10" s="1"/>
  <c r="K962" i="10"/>
  <c r="L962" i="10" s="1"/>
  <c r="K963" i="10"/>
  <c r="L963" i="10" s="1"/>
  <c r="K964" i="10"/>
  <c r="L964" i="10" s="1"/>
  <c r="K965" i="10"/>
  <c r="L965" i="10" s="1"/>
  <c r="K966" i="10"/>
  <c r="L966" i="10" s="1"/>
  <c r="K967" i="10"/>
  <c r="L967" i="10" s="1"/>
  <c r="K968" i="10"/>
  <c r="L968" i="10" s="1"/>
  <c r="K969" i="10"/>
  <c r="L969" i="10" s="1"/>
  <c r="K970" i="10"/>
  <c r="L970" i="10" s="1"/>
  <c r="K971" i="10"/>
  <c r="L971" i="10" s="1"/>
  <c r="K972" i="10"/>
  <c r="L972" i="10" s="1"/>
  <c r="K973" i="10"/>
  <c r="L973" i="10" s="1"/>
  <c r="K974" i="10"/>
  <c r="L974" i="10" s="1"/>
  <c r="K975" i="10"/>
  <c r="L975" i="10" s="1"/>
  <c r="K976" i="10"/>
  <c r="L976" i="10" s="1"/>
  <c r="K977" i="10"/>
  <c r="L977" i="10" s="1"/>
  <c r="K978" i="10"/>
  <c r="L978" i="10" s="1"/>
  <c r="K979" i="10"/>
  <c r="L979" i="10" s="1"/>
  <c r="K980" i="10"/>
  <c r="L980" i="10" s="1"/>
  <c r="K981" i="10"/>
  <c r="L981" i="10" s="1"/>
  <c r="K982" i="10"/>
  <c r="L982" i="10" s="1"/>
  <c r="K983" i="10"/>
  <c r="L983" i="10" s="1"/>
  <c r="K984" i="10"/>
  <c r="L984" i="10" s="1"/>
  <c r="K985" i="10"/>
  <c r="L985" i="10" s="1"/>
  <c r="K986" i="10"/>
  <c r="L986" i="10" s="1"/>
  <c r="K987" i="10"/>
  <c r="L987" i="10" s="1"/>
  <c r="K988" i="10"/>
  <c r="L988" i="10" s="1"/>
  <c r="K989" i="10"/>
  <c r="L989" i="10" s="1"/>
  <c r="K990" i="10"/>
  <c r="L990" i="10" s="1"/>
  <c r="K991" i="10"/>
  <c r="L991" i="10" s="1"/>
  <c r="K992" i="10"/>
  <c r="L992" i="10" s="1"/>
  <c r="K993" i="10"/>
  <c r="L993" i="10" s="1"/>
  <c r="K994" i="10"/>
  <c r="L994" i="10" s="1"/>
  <c r="K995" i="10"/>
  <c r="L995" i="10" s="1"/>
  <c r="K996" i="10"/>
  <c r="L996" i="10" s="1"/>
  <c r="K997" i="10"/>
  <c r="L997" i="10" s="1"/>
  <c r="K998" i="10"/>
  <c r="L998" i="10" s="1"/>
  <c r="K999" i="10"/>
  <c r="L999" i="10" s="1"/>
  <c r="K1000" i="10"/>
  <c r="L1000" i="10" s="1"/>
  <c r="K1001" i="10"/>
  <c r="L1001" i="10" s="1"/>
  <c r="K1002" i="10"/>
  <c r="L1002" i="10" s="1"/>
  <c r="K1003" i="10"/>
  <c r="L1003" i="10" s="1"/>
  <c r="K1004" i="10"/>
  <c r="L1004" i="10" s="1"/>
  <c r="K5" i="10"/>
  <c r="L5" i="10" s="1"/>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A836" i="10"/>
  <c r="A837" i="10"/>
  <c r="A838" i="10"/>
  <c r="A839" i="10"/>
  <c r="A840" i="10"/>
  <c r="A841" i="10"/>
  <c r="A842" i="10"/>
  <c r="A843" i="10"/>
  <c r="A844" i="10"/>
  <c r="A845" i="10"/>
  <c r="A846" i="10"/>
  <c r="A847" i="10"/>
  <c r="A848" i="10"/>
  <c r="A849" i="10"/>
  <c r="A850" i="10"/>
  <c r="A851" i="10"/>
  <c r="A852" i="10"/>
  <c r="A853" i="10"/>
  <c r="A854" i="10"/>
  <c r="A855" i="10"/>
  <c r="A856" i="10"/>
  <c r="A857" i="10"/>
  <c r="A858" i="10"/>
  <c r="A859" i="10"/>
  <c r="A860" i="10"/>
  <c r="A861" i="10"/>
  <c r="A862" i="10"/>
  <c r="A863" i="10"/>
  <c r="A864" i="10"/>
  <c r="A865" i="10"/>
  <c r="A866" i="10"/>
  <c r="A867" i="10"/>
  <c r="A868" i="10"/>
  <c r="A869" i="10"/>
  <c r="A870" i="10"/>
  <c r="A871" i="10"/>
  <c r="A872" i="10"/>
  <c r="A873" i="10"/>
  <c r="A874" i="10"/>
  <c r="A875" i="10"/>
  <c r="A876" i="10"/>
  <c r="A877" i="10"/>
  <c r="A878" i="10"/>
  <c r="A879" i="10"/>
  <c r="A880" i="10"/>
  <c r="A881" i="10"/>
  <c r="A882" i="10"/>
  <c r="A883" i="10"/>
  <c r="A884" i="10"/>
  <c r="A885" i="10"/>
  <c r="A886" i="10"/>
  <c r="A887" i="10"/>
  <c r="A888" i="10"/>
  <c r="A889" i="10"/>
  <c r="A890" i="10"/>
  <c r="A891" i="10"/>
  <c r="A892" i="10"/>
  <c r="A893" i="10"/>
  <c r="A894" i="10"/>
  <c r="A895" i="10"/>
  <c r="A896" i="10"/>
  <c r="A897" i="10"/>
  <c r="A898" i="10"/>
  <c r="A899" i="10"/>
  <c r="A900" i="10"/>
  <c r="A901" i="10"/>
  <c r="A902" i="10"/>
  <c r="A903" i="10"/>
  <c r="A904" i="10"/>
  <c r="A905" i="10"/>
  <c r="A906" i="10"/>
  <c r="A907" i="10"/>
  <c r="A908" i="10"/>
  <c r="A909" i="10"/>
  <c r="A910" i="10"/>
  <c r="A911" i="10"/>
  <c r="A912" i="10"/>
  <c r="A913" i="10"/>
  <c r="A914" i="10"/>
  <c r="A915" i="10"/>
  <c r="A916" i="10"/>
  <c r="A917" i="10"/>
  <c r="A918" i="10"/>
  <c r="A919" i="10"/>
  <c r="A920" i="10"/>
  <c r="A921" i="10"/>
  <c r="A922" i="10"/>
  <c r="A923" i="10"/>
  <c r="A924" i="10"/>
  <c r="A925" i="10"/>
  <c r="A926" i="10"/>
  <c r="A927" i="10"/>
  <c r="A928" i="10"/>
  <c r="A929" i="10"/>
  <c r="A930" i="10"/>
  <c r="A931" i="10"/>
  <c r="A932" i="10"/>
  <c r="A933" i="10"/>
  <c r="A934" i="10"/>
  <c r="A935" i="10"/>
  <c r="A936" i="10"/>
  <c r="A937" i="10"/>
  <c r="A938" i="10"/>
  <c r="A939" i="10"/>
  <c r="A940" i="10"/>
  <c r="A941" i="10"/>
  <c r="A942" i="10"/>
  <c r="A943" i="10"/>
  <c r="A944" i="10"/>
  <c r="A945" i="10"/>
  <c r="A946" i="10"/>
  <c r="A947" i="10"/>
  <c r="A948" i="10"/>
  <c r="A949" i="10"/>
  <c r="A950" i="10"/>
  <c r="A951" i="10"/>
  <c r="A952" i="10"/>
  <c r="A953" i="10"/>
  <c r="A954" i="10"/>
  <c r="A955" i="10"/>
  <c r="A956" i="10"/>
  <c r="A957" i="10"/>
  <c r="A958" i="10"/>
  <c r="A959" i="10"/>
  <c r="A960" i="10"/>
  <c r="A961" i="10"/>
  <c r="A962" i="10"/>
  <c r="A963" i="10"/>
  <c r="A964" i="10"/>
  <c r="A965" i="10"/>
  <c r="A966" i="10"/>
  <c r="A967" i="10"/>
  <c r="A968" i="10"/>
  <c r="A969" i="10"/>
  <c r="A970" i="10"/>
  <c r="A971" i="10"/>
  <c r="A972" i="10"/>
  <c r="A973" i="10"/>
  <c r="A974" i="10"/>
  <c r="A975" i="10"/>
  <c r="A976" i="10"/>
  <c r="A977" i="10"/>
  <c r="A978" i="10"/>
  <c r="A979" i="10"/>
  <c r="A980" i="10"/>
  <c r="A981" i="10"/>
  <c r="A982" i="10"/>
  <c r="A983" i="10"/>
  <c r="A984" i="10"/>
  <c r="A985" i="10"/>
  <c r="A986" i="10"/>
  <c r="A987" i="10"/>
  <c r="A988" i="10"/>
  <c r="A989" i="10"/>
  <c r="A990" i="10"/>
  <c r="A991" i="10"/>
  <c r="A992" i="10"/>
  <c r="A993" i="10"/>
  <c r="A994" i="10"/>
  <c r="A995" i="10"/>
  <c r="A996" i="10"/>
  <c r="A997" i="10"/>
  <c r="A998" i="10"/>
  <c r="A999" i="10"/>
  <c r="A1000" i="10"/>
  <c r="A1001" i="10"/>
  <c r="A1002" i="10"/>
  <c r="A1003" i="10"/>
  <c r="A1004" i="10"/>
  <c r="A5" i="10"/>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959" i="9"/>
  <c r="A960" i="9"/>
  <c r="A961" i="9"/>
  <c r="A962" i="9"/>
  <c r="A963" i="9"/>
  <c r="A964" i="9"/>
  <c r="A965" i="9"/>
  <c r="A966" i="9"/>
  <c r="A967" i="9"/>
  <c r="A968" i="9"/>
  <c r="A969" i="9"/>
  <c r="A970" i="9"/>
  <c r="A971" i="9"/>
  <c r="A972" i="9"/>
  <c r="A973" i="9"/>
  <c r="A974" i="9"/>
  <c r="A975" i="9"/>
  <c r="A976" i="9"/>
  <c r="A977" i="9"/>
  <c r="A978" i="9"/>
  <c r="A979" i="9"/>
  <c r="A980" i="9"/>
  <c r="A981" i="9"/>
  <c r="A982" i="9"/>
  <c r="A983" i="9"/>
  <c r="A984" i="9"/>
  <c r="A985" i="9"/>
  <c r="A986" i="9"/>
  <c r="A987" i="9"/>
  <c r="A988" i="9"/>
  <c r="A989" i="9"/>
  <c r="A990" i="9"/>
  <c r="A991" i="9"/>
  <c r="A992" i="9"/>
  <c r="A993" i="9"/>
  <c r="A994" i="9"/>
  <c r="A995" i="9"/>
  <c r="A996" i="9"/>
  <c r="A997" i="9"/>
  <c r="A998" i="9"/>
  <c r="A999" i="9"/>
  <c r="A1000" i="9"/>
  <c r="A1001" i="9"/>
  <c r="A1002" i="9"/>
  <c r="A1003" i="9"/>
  <c r="A1004" i="9"/>
  <c r="A5" i="9"/>
  <c r="G3" i="8"/>
  <c r="E24" i="14" s="1"/>
  <c r="E3" i="8"/>
  <c r="C25" i="14" s="1"/>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5" i="8"/>
  <c r="C3" i="8" s="1"/>
  <c r="I30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H6" i="7"/>
  <c r="I6" i="7" s="1"/>
  <c r="H7" i="7"/>
  <c r="I7" i="7" s="1"/>
  <c r="H8" i="7"/>
  <c r="I8" i="7" s="1"/>
  <c r="H9" i="7"/>
  <c r="I9" i="7" s="1"/>
  <c r="H10" i="7"/>
  <c r="I10" i="7" s="1"/>
  <c r="H11" i="7"/>
  <c r="I11" i="7" s="1"/>
  <c r="H12" i="7"/>
  <c r="I12" i="7" s="1"/>
  <c r="H13" i="7"/>
  <c r="I13" i="7" s="1"/>
  <c r="H14" i="7"/>
  <c r="I14" i="7" s="1"/>
  <c r="H15" i="7"/>
  <c r="I15" i="7" s="1"/>
  <c r="H16" i="7"/>
  <c r="I16" i="7" s="1"/>
  <c r="H17" i="7"/>
  <c r="I17" i="7" s="1"/>
  <c r="H18" i="7"/>
  <c r="I18" i="7" s="1"/>
  <c r="H19" i="7"/>
  <c r="I19" i="7" s="1"/>
  <c r="H20" i="7"/>
  <c r="I20" i="7" s="1"/>
  <c r="H21" i="7"/>
  <c r="I21" i="7" s="1"/>
  <c r="H22" i="7"/>
  <c r="I22" i="7" s="1"/>
  <c r="H23" i="7"/>
  <c r="I23" i="7" s="1"/>
  <c r="H24" i="7"/>
  <c r="I24" i="7" s="1"/>
  <c r="H25" i="7"/>
  <c r="I25" i="7" s="1"/>
  <c r="H26" i="7"/>
  <c r="I26" i="7" s="1"/>
  <c r="H27" i="7"/>
  <c r="I27" i="7" s="1"/>
  <c r="H28" i="7"/>
  <c r="I28" i="7" s="1"/>
  <c r="H29" i="7"/>
  <c r="I29" i="7" s="1"/>
  <c r="H30" i="7"/>
  <c r="I30" i="7" s="1"/>
  <c r="H31" i="7"/>
  <c r="I31" i="7" s="1"/>
  <c r="H32" i="7"/>
  <c r="I32" i="7" s="1"/>
  <c r="H33" i="7"/>
  <c r="I33" i="7" s="1"/>
  <c r="H34" i="7"/>
  <c r="I34" i="7" s="1"/>
  <c r="H35" i="7"/>
  <c r="I35" i="7" s="1"/>
  <c r="H36" i="7"/>
  <c r="I36" i="7" s="1"/>
  <c r="H37" i="7"/>
  <c r="I37" i="7" s="1"/>
  <c r="H38" i="7"/>
  <c r="I38" i="7" s="1"/>
  <c r="H39" i="7"/>
  <c r="I39" i="7" s="1"/>
  <c r="H40" i="7"/>
  <c r="I40" i="7" s="1"/>
  <c r="H41" i="7"/>
  <c r="I41" i="7" s="1"/>
  <c r="H42" i="7"/>
  <c r="I42" i="7" s="1"/>
  <c r="H43" i="7"/>
  <c r="I43" i="7" s="1"/>
  <c r="H44" i="7"/>
  <c r="I44" i="7" s="1"/>
  <c r="H45" i="7"/>
  <c r="I45" i="7" s="1"/>
  <c r="H46" i="7"/>
  <c r="I46" i="7" s="1"/>
  <c r="H47" i="7"/>
  <c r="I47" i="7" s="1"/>
  <c r="H48" i="7"/>
  <c r="I48" i="7" s="1"/>
  <c r="H49" i="7"/>
  <c r="I49" i="7" s="1"/>
  <c r="H50" i="7"/>
  <c r="I50" i="7" s="1"/>
  <c r="H51" i="7"/>
  <c r="I51" i="7" s="1"/>
  <c r="H52" i="7"/>
  <c r="I52" i="7" s="1"/>
  <c r="H53" i="7"/>
  <c r="I53" i="7" s="1"/>
  <c r="H54" i="7"/>
  <c r="I54" i="7" s="1"/>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5" i="7"/>
  <c r="I5" i="7" s="1"/>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5" i="7"/>
  <c r="A5"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9" i="5"/>
  <c r="A10"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5" i="5"/>
  <c r="A6" i="5"/>
  <c r="A7" i="5"/>
  <c r="A8"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5" i="5"/>
  <c r="C6" i="14" s="1"/>
  <c r="C16" i="4"/>
  <c r="H6" i="13" l="1"/>
  <c r="H7" i="13"/>
  <c r="H8" i="13"/>
  <c r="N8" i="13" s="1"/>
  <c r="H9" i="13"/>
  <c r="N9" i="13" s="1"/>
  <c r="H10" i="13"/>
  <c r="N10" i="13" s="1"/>
  <c r="H11" i="13"/>
  <c r="N11" i="13" s="1"/>
  <c r="H12" i="13"/>
  <c r="N12" i="13" s="1"/>
  <c r="H13" i="13"/>
  <c r="N13" i="13" s="1"/>
  <c r="H14" i="13"/>
  <c r="N14" i="13" s="1"/>
  <c r="H15" i="13"/>
  <c r="N15" i="13" s="1"/>
  <c r="H16" i="13"/>
  <c r="N16" i="13" s="1"/>
  <c r="H17" i="13"/>
  <c r="N17" i="13" s="1"/>
  <c r="H18" i="13"/>
  <c r="N18" i="13" s="1"/>
  <c r="H19" i="13"/>
  <c r="N19" i="13" s="1"/>
  <c r="H20" i="13"/>
  <c r="N20" i="13" s="1"/>
  <c r="H21" i="13"/>
  <c r="N21" i="13" s="1"/>
  <c r="H22" i="13"/>
  <c r="N22" i="13" s="1"/>
  <c r="H23" i="13"/>
  <c r="N23" i="13" s="1"/>
  <c r="H24" i="13"/>
  <c r="N24" i="13" s="1"/>
  <c r="H25" i="13"/>
  <c r="N25" i="13" s="1"/>
  <c r="H26" i="13"/>
  <c r="N26" i="13" s="1"/>
  <c r="H27" i="13"/>
  <c r="N27" i="13" s="1"/>
  <c r="H28" i="13"/>
  <c r="N28" i="13" s="1"/>
  <c r="H29" i="13"/>
  <c r="N29" i="13" s="1"/>
  <c r="H30" i="13"/>
  <c r="N30" i="13" s="1"/>
  <c r="H31" i="13"/>
  <c r="N31" i="13" s="1"/>
  <c r="H32" i="13"/>
  <c r="N32" i="13" s="1"/>
  <c r="H33" i="13"/>
  <c r="N33" i="13" s="1"/>
  <c r="H34" i="13"/>
  <c r="N34" i="13" s="1"/>
  <c r="H35" i="13"/>
  <c r="N35" i="13" s="1"/>
  <c r="H36" i="13"/>
  <c r="N36" i="13" s="1"/>
  <c r="H37" i="13"/>
  <c r="N37" i="13" s="1"/>
  <c r="H38" i="13"/>
  <c r="N38" i="13" s="1"/>
  <c r="H39" i="13"/>
  <c r="N39" i="13" s="1"/>
  <c r="H40" i="13"/>
  <c r="N40" i="13" s="1"/>
  <c r="H41" i="13"/>
  <c r="N41" i="13" s="1"/>
  <c r="H42" i="13"/>
  <c r="N42" i="13" s="1"/>
  <c r="H43" i="13"/>
  <c r="N43" i="13" s="1"/>
  <c r="H44" i="13"/>
  <c r="N44" i="13" s="1"/>
  <c r="H45" i="13"/>
  <c r="N45" i="13" s="1"/>
  <c r="H46" i="13"/>
  <c r="N46" i="13" s="1"/>
  <c r="H47" i="13"/>
  <c r="N47" i="13" s="1"/>
  <c r="H48" i="13"/>
  <c r="N48" i="13" s="1"/>
  <c r="H49" i="13"/>
  <c r="N49" i="13" s="1"/>
  <c r="H50" i="13"/>
  <c r="N50" i="13" s="1"/>
  <c r="H51" i="13"/>
  <c r="N51" i="13" s="1"/>
  <c r="H52" i="13"/>
  <c r="N52" i="13" s="1"/>
  <c r="H53" i="13"/>
  <c r="N53" i="13" s="1"/>
  <c r="H54" i="13"/>
  <c r="N54" i="13" s="1"/>
  <c r="H55" i="13"/>
  <c r="N55" i="13" s="1"/>
  <c r="H56" i="13"/>
  <c r="N56" i="13" s="1"/>
  <c r="H57" i="13"/>
  <c r="N57" i="13" s="1"/>
  <c r="H58" i="13"/>
  <c r="N58" i="13" s="1"/>
  <c r="H59" i="13"/>
  <c r="N59" i="13" s="1"/>
  <c r="H60" i="13"/>
  <c r="N60" i="13" s="1"/>
  <c r="H61" i="13"/>
  <c r="N61" i="13" s="1"/>
  <c r="H62" i="13"/>
  <c r="N62" i="13" s="1"/>
  <c r="H63" i="13"/>
  <c r="N63" i="13" s="1"/>
  <c r="H64" i="13"/>
  <c r="N64" i="13" s="1"/>
  <c r="H65" i="13"/>
  <c r="N65" i="13" s="1"/>
  <c r="H66" i="13"/>
  <c r="N66" i="13" s="1"/>
  <c r="H67" i="13"/>
  <c r="N67" i="13" s="1"/>
  <c r="H68" i="13"/>
  <c r="N68" i="13" s="1"/>
  <c r="H69" i="13"/>
  <c r="N69" i="13" s="1"/>
  <c r="H70" i="13"/>
  <c r="N70" i="13" s="1"/>
  <c r="H71" i="13"/>
  <c r="N71" i="13" s="1"/>
  <c r="H72" i="13"/>
  <c r="N72" i="13" s="1"/>
  <c r="H73" i="13"/>
  <c r="N73" i="13" s="1"/>
  <c r="H74" i="13"/>
  <c r="N74" i="13" s="1"/>
  <c r="H75" i="13"/>
  <c r="N75" i="13" s="1"/>
  <c r="H76" i="13"/>
  <c r="N76" i="13" s="1"/>
  <c r="H77" i="13"/>
  <c r="N77" i="13" s="1"/>
  <c r="H78" i="13"/>
  <c r="N78" i="13" s="1"/>
  <c r="H79" i="13"/>
  <c r="N79" i="13" s="1"/>
  <c r="H80" i="13"/>
  <c r="N80" i="13" s="1"/>
  <c r="H81" i="13"/>
  <c r="N81" i="13" s="1"/>
  <c r="H82" i="13"/>
  <c r="N82" i="13" s="1"/>
  <c r="H83" i="13"/>
  <c r="N83" i="13" s="1"/>
  <c r="H84" i="13"/>
  <c r="N84" i="13" s="1"/>
  <c r="H85" i="13"/>
  <c r="N85" i="13" s="1"/>
  <c r="H86" i="13"/>
  <c r="N86" i="13" s="1"/>
  <c r="H87" i="13"/>
  <c r="N87" i="13" s="1"/>
  <c r="H88" i="13"/>
  <c r="N88" i="13" s="1"/>
  <c r="H89" i="13"/>
  <c r="N89" i="13" s="1"/>
  <c r="H90" i="13"/>
  <c r="N90" i="13" s="1"/>
  <c r="H91" i="13"/>
  <c r="N91" i="13" s="1"/>
  <c r="H92" i="13"/>
  <c r="N92" i="13" s="1"/>
  <c r="H93" i="13"/>
  <c r="N93" i="13" s="1"/>
  <c r="H94" i="13"/>
  <c r="N94" i="13" s="1"/>
  <c r="H95" i="13"/>
  <c r="N95" i="13" s="1"/>
  <c r="H96" i="13"/>
  <c r="N96" i="13" s="1"/>
  <c r="H97" i="13"/>
  <c r="N97" i="13" s="1"/>
  <c r="H98" i="13"/>
  <c r="N98" i="13" s="1"/>
  <c r="H99" i="13"/>
  <c r="N99" i="13" s="1"/>
  <c r="H100" i="13"/>
  <c r="N100" i="13" s="1"/>
  <c r="H101" i="13"/>
  <c r="N101" i="13" s="1"/>
  <c r="H102" i="13"/>
  <c r="N102" i="13" s="1"/>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K8" i="12"/>
  <c r="L8" i="12" s="1"/>
  <c r="K9" i="12"/>
  <c r="L9" i="12" s="1"/>
  <c r="K10" i="12"/>
  <c r="L10" i="12" s="1"/>
  <c r="K11" i="12"/>
  <c r="L11" i="12" s="1"/>
  <c r="K12" i="12"/>
  <c r="L12" i="12" s="1"/>
  <c r="K13" i="12"/>
  <c r="L13" i="12" s="1"/>
  <c r="K14" i="12"/>
  <c r="L14" i="12" s="1"/>
  <c r="K15" i="12"/>
  <c r="L15" i="12" s="1"/>
  <c r="K16" i="12"/>
  <c r="L16" i="12" s="1"/>
  <c r="K17" i="12"/>
  <c r="L17" i="12" s="1"/>
  <c r="K18" i="12"/>
  <c r="L18" i="12" s="1"/>
  <c r="K19" i="12"/>
  <c r="L19" i="12" s="1"/>
  <c r="K20" i="12"/>
  <c r="L20" i="12" s="1"/>
  <c r="K21" i="12"/>
  <c r="L21" i="12" s="1"/>
  <c r="K22" i="12"/>
  <c r="L22" i="12" s="1"/>
  <c r="K23" i="12"/>
  <c r="L23" i="12" s="1"/>
  <c r="K24" i="12"/>
  <c r="L24" i="12" s="1"/>
  <c r="K25" i="12"/>
  <c r="L25" i="12" s="1"/>
  <c r="K26" i="12"/>
  <c r="L26" i="12" s="1"/>
  <c r="K27" i="12"/>
  <c r="L27" i="12" s="1"/>
  <c r="K28" i="12"/>
  <c r="L28" i="12" s="1"/>
  <c r="K29" i="12"/>
  <c r="L29" i="12" s="1"/>
  <c r="K30" i="12"/>
  <c r="L30" i="12" s="1"/>
  <c r="K31" i="12"/>
  <c r="L31" i="12" s="1"/>
  <c r="K32" i="12"/>
  <c r="L32" i="12" s="1"/>
  <c r="K33" i="12"/>
  <c r="L33" i="12" s="1"/>
  <c r="K34" i="12"/>
  <c r="L34" i="12" s="1"/>
  <c r="K35" i="12"/>
  <c r="L35" i="12" s="1"/>
  <c r="K36" i="12"/>
  <c r="L36" i="12" s="1"/>
  <c r="K37" i="12"/>
  <c r="L37" i="12" s="1"/>
  <c r="K38" i="12"/>
  <c r="L38" i="12" s="1"/>
  <c r="K39" i="12"/>
  <c r="L39" i="12" s="1"/>
  <c r="K40" i="12"/>
  <c r="L40" i="12" s="1"/>
  <c r="K41" i="12"/>
  <c r="L41" i="12" s="1"/>
  <c r="K42" i="12"/>
  <c r="L42" i="12" s="1"/>
  <c r="K43" i="12"/>
  <c r="L43" i="12" s="1"/>
  <c r="K44" i="12"/>
  <c r="L44" i="12" s="1"/>
  <c r="K45" i="12"/>
  <c r="L45" i="12" s="1"/>
  <c r="K46" i="12"/>
  <c r="L46" i="12" s="1"/>
  <c r="K47" i="12"/>
  <c r="L47" i="12" s="1"/>
  <c r="K48" i="12"/>
  <c r="L48" i="12" s="1"/>
  <c r="K49" i="12"/>
  <c r="L49" i="12" s="1"/>
  <c r="K50" i="12"/>
  <c r="L50" i="12" s="1"/>
  <c r="K51" i="12"/>
  <c r="L51" i="12" s="1"/>
  <c r="K52" i="12"/>
  <c r="L52" i="12" s="1"/>
  <c r="K53" i="12"/>
  <c r="L53" i="12" s="1"/>
  <c r="K54" i="12"/>
  <c r="L54" i="12" s="1"/>
  <c r="K55" i="12"/>
  <c r="L55" i="12" s="1"/>
  <c r="K56" i="12"/>
  <c r="L56" i="12" s="1"/>
  <c r="K57" i="12"/>
  <c r="L57" i="12" s="1"/>
  <c r="K58" i="12"/>
  <c r="L58" i="12" s="1"/>
  <c r="K59" i="12"/>
  <c r="L59" i="12" s="1"/>
  <c r="K60" i="12"/>
  <c r="L60" i="12" s="1"/>
  <c r="K61" i="12"/>
  <c r="L61" i="12" s="1"/>
  <c r="K63" i="12"/>
  <c r="L63" i="12" s="1"/>
  <c r="K64" i="12"/>
  <c r="L64" i="12" s="1"/>
  <c r="K65" i="12"/>
  <c r="L65" i="12" s="1"/>
  <c r="K66" i="12"/>
  <c r="L66" i="12" s="1"/>
  <c r="K67" i="12"/>
  <c r="L67" i="12" s="1"/>
  <c r="K68" i="12"/>
  <c r="L68" i="12" s="1"/>
  <c r="K69" i="12"/>
  <c r="L69" i="12" s="1"/>
  <c r="K70" i="12"/>
  <c r="L70" i="12" s="1"/>
  <c r="K72" i="12"/>
  <c r="L72" i="12" s="1"/>
  <c r="K74" i="12"/>
  <c r="L74" i="12" s="1"/>
  <c r="K76" i="12"/>
  <c r="L76" i="12" s="1"/>
  <c r="K77" i="12"/>
  <c r="L77" i="12" s="1"/>
  <c r="K79" i="12"/>
  <c r="L79" i="12" s="1"/>
  <c r="K81" i="12"/>
  <c r="L81" i="12" s="1"/>
  <c r="K83" i="12"/>
  <c r="L83" i="12" s="1"/>
  <c r="K85" i="12"/>
  <c r="L85" i="12" s="1"/>
  <c r="K87" i="12"/>
  <c r="L87" i="12" s="1"/>
  <c r="K88" i="12"/>
  <c r="L88" i="12" s="1"/>
  <c r="K90" i="12"/>
  <c r="L90" i="12" s="1"/>
  <c r="K92" i="12"/>
  <c r="L92" i="12" s="1"/>
  <c r="K94" i="12"/>
  <c r="L94" i="12" s="1"/>
  <c r="K97" i="12"/>
  <c r="L97" i="12" s="1"/>
  <c r="K99" i="12"/>
  <c r="L99" i="12" s="1"/>
  <c r="K101" i="12"/>
  <c r="L101" i="12" s="1"/>
  <c r="K102" i="12"/>
  <c r="L102" i="12" s="1"/>
  <c r="K104" i="12"/>
  <c r="L104" i="12" s="1"/>
  <c r="K106" i="12"/>
  <c r="L106" i="12" s="1"/>
  <c r="K108" i="12"/>
  <c r="L108" i="12" s="1"/>
  <c r="K110" i="12"/>
  <c r="L110" i="12" s="1"/>
  <c r="K112" i="12"/>
  <c r="L112" i="12" s="1"/>
  <c r="K114" i="12"/>
  <c r="L114" i="12" s="1"/>
  <c r="K116" i="12"/>
  <c r="L116" i="12" s="1"/>
  <c r="K118" i="12"/>
  <c r="L118" i="12" s="1"/>
  <c r="K120" i="12"/>
  <c r="L120" i="12" s="1"/>
  <c r="K122" i="12"/>
  <c r="L122" i="12" s="1"/>
  <c r="K124" i="12"/>
  <c r="L124" i="12" s="1"/>
  <c r="K126" i="12"/>
  <c r="L126" i="12" s="1"/>
  <c r="K128" i="12"/>
  <c r="L128" i="12" s="1"/>
  <c r="K130" i="12"/>
  <c r="L130" i="12" s="1"/>
  <c r="K131" i="12"/>
  <c r="L131" i="12" s="1"/>
  <c r="K133" i="12"/>
  <c r="L133" i="12" s="1"/>
  <c r="K135" i="12"/>
  <c r="L135" i="12" s="1"/>
  <c r="K137" i="12"/>
  <c r="L137" i="12" s="1"/>
  <c r="K62" i="12"/>
  <c r="L62" i="12" s="1"/>
  <c r="K71" i="12"/>
  <c r="L71" i="12" s="1"/>
  <c r="K73" i="12"/>
  <c r="L73" i="12" s="1"/>
  <c r="K75" i="12"/>
  <c r="L75" i="12" s="1"/>
  <c r="K78" i="12"/>
  <c r="L78" i="12" s="1"/>
  <c r="K80" i="12"/>
  <c r="L80" i="12" s="1"/>
  <c r="K82" i="12"/>
  <c r="L82" i="12" s="1"/>
  <c r="K84" i="12"/>
  <c r="L84" i="12" s="1"/>
  <c r="K86" i="12"/>
  <c r="L86" i="12" s="1"/>
  <c r="K89" i="12"/>
  <c r="L89" i="12" s="1"/>
  <c r="K91" i="12"/>
  <c r="L91" i="12" s="1"/>
  <c r="K93" i="12"/>
  <c r="L93" i="12" s="1"/>
  <c r="K95" i="12"/>
  <c r="L95" i="12" s="1"/>
  <c r="K96" i="12"/>
  <c r="L96" i="12" s="1"/>
  <c r="K98" i="12"/>
  <c r="L98" i="12" s="1"/>
  <c r="K100" i="12"/>
  <c r="L100" i="12" s="1"/>
  <c r="K103" i="12"/>
  <c r="L103" i="12" s="1"/>
  <c r="K105" i="12"/>
  <c r="L105" i="12" s="1"/>
  <c r="K107" i="12"/>
  <c r="L107" i="12" s="1"/>
  <c r="K109" i="12"/>
  <c r="L109" i="12" s="1"/>
  <c r="K111" i="12"/>
  <c r="L111" i="12" s="1"/>
  <c r="K113" i="12"/>
  <c r="L113" i="12" s="1"/>
  <c r="K115" i="12"/>
  <c r="L115" i="12" s="1"/>
  <c r="K117" i="12"/>
  <c r="L117" i="12" s="1"/>
  <c r="K119" i="12"/>
  <c r="L119" i="12" s="1"/>
  <c r="K121" i="12"/>
  <c r="L121" i="12" s="1"/>
  <c r="K123" i="12"/>
  <c r="L123" i="12" s="1"/>
  <c r="K125" i="12"/>
  <c r="L125" i="12" s="1"/>
  <c r="K127" i="12"/>
  <c r="L127" i="12" s="1"/>
  <c r="K129" i="12"/>
  <c r="L129" i="12" s="1"/>
  <c r="K132" i="12"/>
  <c r="L132" i="12" s="1"/>
  <c r="K134" i="12"/>
  <c r="L134" i="12" s="1"/>
  <c r="K136" i="12"/>
  <c r="L136" i="12" s="1"/>
  <c r="K6" i="12"/>
  <c r="L6" i="12" s="1"/>
  <c r="E8" i="12"/>
  <c r="J8" i="12" s="1"/>
  <c r="E9" i="12"/>
  <c r="J9" i="12" s="1"/>
  <c r="E10" i="12"/>
  <c r="J10" i="12" s="1"/>
  <c r="E11" i="12"/>
  <c r="J11" i="12" s="1"/>
  <c r="E12" i="12"/>
  <c r="J12" i="12" s="1"/>
  <c r="E13" i="12"/>
  <c r="J13" i="12" s="1"/>
  <c r="E14" i="12"/>
  <c r="J14" i="12" s="1"/>
  <c r="E15" i="12"/>
  <c r="J15" i="12" s="1"/>
  <c r="E16" i="12"/>
  <c r="J16" i="12" s="1"/>
  <c r="E17" i="12"/>
  <c r="J17" i="12" s="1"/>
  <c r="E18" i="12"/>
  <c r="J18" i="12" s="1"/>
  <c r="E19" i="12"/>
  <c r="J19" i="12" s="1"/>
  <c r="E20" i="12"/>
  <c r="J20" i="12" s="1"/>
  <c r="E21" i="12"/>
  <c r="J21" i="12" s="1"/>
  <c r="E22" i="12"/>
  <c r="J22" i="12" s="1"/>
  <c r="E23" i="12"/>
  <c r="J23" i="12" s="1"/>
  <c r="E24" i="12"/>
  <c r="J24" i="12" s="1"/>
  <c r="E25" i="12"/>
  <c r="J25" i="12" s="1"/>
  <c r="E26" i="12"/>
  <c r="J26" i="12" s="1"/>
  <c r="E27" i="12"/>
  <c r="J27" i="12" s="1"/>
  <c r="E28" i="12"/>
  <c r="J28" i="12" s="1"/>
  <c r="E29" i="12"/>
  <c r="J29" i="12" s="1"/>
  <c r="E30" i="12"/>
  <c r="J30" i="12" s="1"/>
  <c r="E31" i="12"/>
  <c r="J31" i="12" s="1"/>
  <c r="E32" i="12"/>
  <c r="J32" i="12" s="1"/>
  <c r="E33" i="12"/>
  <c r="J33" i="12" s="1"/>
  <c r="E34" i="12"/>
  <c r="J34" i="12" s="1"/>
  <c r="E35" i="12"/>
  <c r="J35" i="12" s="1"/>
  <c r="E36" i="12"/>
  <c r="J36" i="12" s="1"/>
  <c r="E37" i="12"/>
  <c r="J37" i="12" s="1"/>
  <c r="E38" i="12"/>
  <c r="J38" i="12" s="1"/>
  <c r="E39" i="12"/>
  <c r="J39" i="12" s="1"/>
  <c r="E40" i="12"/>
  <c r="J40" i="12" s="1"/>
  <c r="E41" i="12"/>
  <c r="J41" i="12" s="1"/>
  <c r="E42" i="12"/>
  <c r="J42" i="12" s="1"/>
  <c r="E43" i="12"/>
  <c r="J43" i="12" s="1"/>
  <c r="E44" i="12"/>
  <c r="J44" i="12" s="1"/>
  <c r="E45" i="12"/>
  <c r="J45" i="12" s="1"/>
  <c r="E46" i="12"/>
  <c r="J46" i="12" s="1"/>
  <c r="E47" i="12"/>
  <c r="J47" i="12" s="1"/>
  <c r="E48" i="12"/>
  <c r="J48" i="12" s="1"/>
  <c r="E49" i="12"/>
  <c r="J49" i="12" s="1"/>
  <c r="E50" i="12"/>
  <c r="J50" i="12" s="1"/>
  <c r="E51" i="12"/>
  <c r="J51" i="12" s="1"/>
  <c r="E52" i="12"/>
  <c r="J52" i="12" s="1"/>
  <c r="E53" i="12"/>
  <c r="J53" i="12" s="1"/>
  <c r="E54" i="12"/>
  <c r="J54" i="12" s="1"/>
  <c r="E55" i="12"/>
  <c r="J55" i="12" s="1"/>
  <c r="E56" i="12"/>
  <c r="J56" i="12" s="1"/>
  <c r="E57" i="12"/>
  <c r="J57" i="12" s="1"/>
  <c r="E58" i="12"/>
  <c r="J58" i="12" s="1"/>
  <c r="E59" i="12"/>
  <c r="J59" i="12" s="1"/>
  <c r="E60" i="12"/>
  <c r="J60" i="12" s="1"/>
  <c r="E61" i="12"/>
  <c r="J61" i="12" s="1"/>
  <c r="E62" i="12"/>
  <c r="J62" i="12" s="1"/>
  <c r="E63" i="12"/>
  <c r="J63" i="12" s="1"/>
  <c r="E64" i="12"/>
  <c r="J64" i="12" s="1"/>
  <c r="E65" i="12"/>
  <c r="J65" i="12" s="1"/>
  <c r="E66" i="12"/>
  <c r="J66" i="12" s="1"/>
  <c r="E67" i="12"/>
  <c r="J67" i="12" s="1"/>
  <c r="E68" i="12"/>
  <c r="J68" i="12" s="1"/>
  <c r="E69" i="12"/>
  <c r="J69" i="12" s="1"/>
  <c r="E70" i="12"/>
  <c r="J70" i="12" s="1"/>
  <c r="E71" i="12"/>
  <c r="J71" i="12" s="1"/>
  <c r="E72" i="12"/>
  <c r="J72" i="12" s="1"/>
  <c r="E73" i="12"/>
  <c r="J73" i="12" s="1"/>
  <c r="E74" i="12"/>
  <c r="J74" i="12" s="1"/>
  <c r="E75" i="12"/>
  <c r="J75" i="12" s="1"/>
  <c r="E76" i="12"/>
  <c r="J76" i="12" s="1"/>
  <c r="E77" i="12"/>
  <c r="J77" i="12" s="1"/>
  <c r="E78" i="12"/>
  <c r="J78" i="12" s="1"/>
  <c r="E79" i="12"/>
  <c r="J79" i="12" s="1"/>
  <c r="E80" i="12"/>
  <c r="J80" i="12" s="1"/>
  <c r="E81" i="12"/>
  <c r="J81" i="12" s="1"/>
  <c r="E82" i="12"/>
  <c r="J82" i="12" s="1"/>
  <c r="E83" i="12"/>
  <c r="J83" i="12" s="1"/>
  <c r="E84" i="12"/>
  <c r="J84" i="12" s="1"/>
  <c r="E85" i="12"/>
  <c r="J85" i="12" s="1"/>
  <c r="E86" i="12"/>
  <c r="J86" i="12" s="1"/>
  <c r="E87" i="12"/>
  <c r="J87" i="12" s="1"/>
  <c r="E88" i="12"/>
  <c r="J88" i="12" s="1"/>
  <c r="E89" i="12"/>
  <c r="J89" i="12" s="1"/>
  <c r="E90" i="12"/>
  <c r="J90" i="12" s="1"/>
  <c r="E91" i="12"/>
  <c r="J91" i="12" s="1"/>
  <c r="E92" i="12"/>
  <c r="J92" i="12" s="1"/>
  <c r="E93" i="12"/>
  <c r="J93" i="12" s="1"/>
  <c r="E94" i="12"/>
  <c r="J94" i="12" s="1"/>
  <c r="E95" i="12"/>
  <c r="J95" i="12" s="1"/>
  <c r="E96" i="12"/>
  <c r="J96" i="12" s="1"/>
  <c r="E97" i="12"/>
  <c r="J97" i="12" s="1"/>
  <c r="E98" i="12"/>
  <c r="J98" i="12" s="1"/>
  <c r="E99" i="12"/>
  <c r="J99" i="12" s="1"/>
  <c r="E100" i="12"/>
  <c r="J100" i="12" s="1"/>
  <c r="E101" i="12"/>
  <c r="J101" i="12" s="1"/>
  <c r="E102" i="12"/>
  <c r="J102" i="12" s="1"/>
  <c r="E103" i="12"/>
  <c r="J103" i="12" s="1"/>
  <c r="E104" i="12"/>
  <c r="J104" i="12" s="1"/>
  <c r="E105" i="12"/>
  <c r="J105" i="12" s="1"/>
  <c r="E106" i="12"/>
  <c r="J106" i="12" s="1"/>
  <c r="E107" i="12"/>
  <c r="J107" i="12" s="1"/>
  <c r="E108" i="12"/>
  <c r="J108" i="12" s="1"/>
  <c r="E109" i="12"/>
  <c r="J109" i="12" s="1"/>
  <c r="E110" i="12"/>
  <c r="J110" i="12" s="1"/>
  <c r="E111" i="12"/>
  <c r="J111" i="12" s="1"/>
  <c r="E112" i="12"/>
  <c r="J112" i="12" s="1"/>
  <c r="E113" i="12"/>
  <c r="J113" i="12" s="1"/>
  <c r="E114" i="12"/>
  <c r="J114" i="12" s="1"/>
  <c r="E115" i="12"/>
  <c r="J115" i="12" s="1"/>
  <c r="E116" i="12"/>
  <c r="J116" i="12" s="1"/>
  <c r="E117" i="12"/>
  <c r="J117" i="12" s="1"/>
  <c r="E118" i="12"/>
  <c r="J118" i="12" s="1"/>
  <c r="E119" i="12"/>
  <c r="J119" i="12" s="1"/>
  <c r="E120" i="12"/>
  <c r="J120" i="12" s="1"/>
  <c r="E121" i="12"/>
  <c r="J121" i="12" s="1"/>
  <c r="E122" i="12"/>
  <c r="J122" i="12" s="1"/>
  <c r="E123" i="12"/>
  <c r="J123" i="12" s="1"/>
  <c r="E124" i="12"/>
  <c r="J124" i="12" s="1"/>
  <c r="E125" i="12"/>
  <c r="J125" i="12" s="1"/>
  <c r="E126" i="12"/>
  <c r="J126" i="12" s="1"/>
  <c r="E127" i="12"/>
  <c r="J127" i="12" s="1"/>
  <c r="E128" i="12"/>
  <c r="J128" i="12" s="1"/>
  <c r="E129" i="12"/>
  <c r="J129" i="12" s="1"/>
  <c r="E130" i="12"/>
  <c r="J130" i="12" s="1"/>
  <c r="E131" i="12"/>
  <c r="J131" i="12" s="1"/>
  <c r="E132" i="12"/>
  <c r="J132" i="12" s="1"/>
  <c r="E133" i="12"/>
  <c r="J133" i="12" s="1"/>
  <c r="E134" i="12"/>
  <c r="J134" i="12" s="1"/>
  <c r="E135" i="12"/>
  <c r="J135" i="12" s="1"/>
  <c r="E136" i="12"/>
  <c r="J136" i="12" s="1"/>
  <c r="E137" i="12"/>
  <c r="J137" i="12" s="1"/>
  <c r="C8" i="12"/>
  <c r="D8" i="12" s="1"/>
  <c r="C9" i="12"/>
  <c r="D9" i="12" s="1"/>
  <c r="C10" i="12"/>
  <c r="D10" i="12" s="1"/>
  <c r="C11" i="12"/>
  <c r="D11" i="12" s="1"/>
  <c r="C12" i="12"/>
  <c r="D12" i="12" s="1"/>
  <c r="C13" i="12"/>
  <c r="D13" i="12" s="1"/>
  <c r="C14" i="12"/>
  <c r="D14" i="12" s="1"/>
  <c r="C15" i="12"/>
  <c r="D15" i="12" s="1"/>
  <c r="C16" i="12"/>
  <c r="D16" i="12" s="1"/>
  <c r="C17" i="12"/>
  <c r="D17" i="12" s="1"/>
  <c r="C18" i="12"/>
  <c r="D18" i="12" s="1"/>
  <c r="C19" i="12"/>
  <c r="D19" i="12" s="1"/>
  <c r="C20" i="12"/>
  <c r="D20" i="12" s="1"/>
  <c r="C21" i="12"/>
  <c r="D21" i="12" s="1"/>
  <c r="C22" i="12"/>
  <c r="D22" i="12" s="1"/>
  <c r="C23" i="12"/>
  <c r="D23" i="12" s="1"/>
  <c r="C24" i="12"/>
  <c r="D24" i="12" s="1"/>
  <c r="C25" i="12"/>
  <c r="D25" i="12" s="1"/>
  <c r="C26" i="12"/>
  <c r="D26" i="12" s="1"/>
  <c r="C27" i="12"/>
  <c r="D27" i="12" s="1"/>
  <c r="C28" i="12"/>
  <c r="D28" i="12" s="1"/>
  <c r="C29" i="12"/>
  <c r="D29" i="12" s="1"/>
  <c r="C30" i="12"/>
  <c r="D30" i="12" s="1"/>
  <c r="C31" i="12"/>
  <c r="D31" i="12" s="1"/>
  <c r="C32" i="12"/>
  <c r="D32" i="12" s="1"/>
  <c r="C33" i="12"/>
  <c r="D33" i="12" s="1"/>
  <c r="C34" i="12"/>
  <c r="D34" i="12" s="1"/>
  <c r="C35" i="12"/>
  <c r="D35" i="12" s="1"/>
  <c r="C36" i="12"/>
  <c r="D36" i="12" s="1"/>
  <c r="C37" i="12"/>
  <c r="D37" i="12" s="1"/>
  <c r="C38" i="12"/>
  <c r="D38" i="12" s="1"/>
  <c r="C39" i="12"/>
  <c r="D39" i="12" s="1"/>
  <c r="C40" i="12"/>
  <c r="D40" i="12" s="1"/>
  <c r="C41" i="12"/>
  <c r="D41" i="12" s="1"/>
  <c r="C42" i="12"/>
  <c r="D42" i="12" s="1"/>
  <c r="C43" i="12"/>
  <c r="D43" i="12" s="1"/>
  <c r="C44" i="12"/>
  <c r="D44" i="12" s="1"/>
  <c r="C45" i="12"/>
  <c r="D45" i="12" s="1"/>
  <c r="C46" i="12"/>
  <c r="D46" i="12" s="1"/>
  <c r="C47" i="12"/>
  <c r="D47" i="12" s="1"/>
  <c r="C48" i="12"/>
  <c r="D48" i="12" s="1"/>
  <c r="C49" i="12"/>
  <c r="D49" i="12" s="1"/>
  <c r="C50" i="12"/>
  <c r="D50" i="12" s="1"/>
  <c r="C51" i="12"/>
  <c r="D51" i="12" s="1"/>
  <c r="C52" i="12"/>
  <c r="D52" i="12" s="1"/>
  <c r="C53" i="12"/>
  <c r="D53" i="12" s="1"/>
  <c r="C54" i="12"/>
  <c r="D54" i="12" s="1"/>
  <c r="C55" i="12"/>
  <c r="D55" i="12" s="1"/>
  <c r="C56" i="12"/>
  <c r="D56" i="12" s="1"/>
  <c r="C57" i="12"/>
  <c r="D57" i="12" s="1"/>
  <c r="C58" i="12"/>
  <c r="D58" i="12" s="1"/>
  <c r="C59" i="12"/>
  <c r="D59" i="12" s="1"/>
  <c r="C60" i="12"/>
  <c r="D60" i="12" s="1"/>
  <c r="C61" i="12"/>
  <c r="D61" i="12" s="1"/>
  <c r="C62" i="12"/>
  <c r="D62" i="12" s="1"/>
  <c r="C63" i="12"/>
  <c r="D63" i="12" s="1"/>
  <c r="C64" i="12"/>
  <c r="D64" i="12" s="1"/>
  <c r="C65" i="12"/>
  <c r="D65" i="12" s="1"/>
  <c r="C66" i="12"/>
  <c r="D66" i="12" s="1"/>
  <c r="C67" i="12"/>
  <c r="D67" i="12" s="1"/>
  <c r="C68" i="12"/>
  <c r="D68" i="12" s="1"/>
  <c r="C69" i="12"/>
  <c r="D69" i="12" s="1"/>
  <c r="C70" i="12"/>
  <c r="D70" i="12" s="1"/>
  <c r="C71" i="12"/>
  <c r="D71" i="12" s="1"/>
  <c r="C72" i="12"/>
  <c r="D72" i="12" s="1"/>
  <c r="C73" i="12"/>
  <c r="D73" i="12" s="1"/>
  <c r="C74" i="12"/>
  <c r="D74" i="12" s="1"/>
  <c r="C75" i="12"/>
  <c r="D75" i="12" s="1"/>
  <c r="C76" i="12"/>
  <c r="D76" i="12" s="1"/>
  <c r="C77" i="12"/>
  <c r="D77" i="12" s="1"/>
  <c r="C78" i="12"/>
  <c r="D78" i="12" s="1"/>
  <c r="C79" i="12"/>
  <c r="D79" i="12" s="1"/>
  <c r="C80" i="12"/>
  <c r="D80" i="12" s="1"/>
  <c r="C81" i="12"/>
  <c r="D81" i="12" s="1"/>
  <c r="C82" i="12"/>
  <c r="D82" i="12" s="1"/>
  <c r="C83" i="12"/>
  <c r="D83" i="12" s="1"/>
  <c r="C84" i="12"/>
  <c r="D84" i="12" s="1"/>
  <c r="C85" i="12"/>
  <c r="D85" i="12" s="1"/>
  <c r="C86" i="12"/>
  <c r="D86" i="12" s="1"/>
  <c r="C87" i="12"/>
  <c r="D87" i="12" s="1"/>
  <c r="C88" i="12"/>
  <c r="D88" i="12" s="1"/>
  <c r="C89" i="12"/>
  <c r="D89" i="12" s="1"/>
  <c r="C90" i="12"/>
  <c r="D90" i="12" s="1"/>
  <c r="C91" i="12"/>
  <c r="D91" i="12" s="1"/>
  <c r="C92" i="12"/>
  <c r="D92" i="12" s="1"/>
  <c r="C93" i="12"/>
  <c r="D93" i="12" s="1"/>
  <c r="C94" i="12"/>
  <c r="D94" i="12" s="1"/>
  <c r="C95" i="12"/>
  <c r="D95" i="12" s="1"/>
  <c r="C96" i="12"/>
  <c r="D96" i="12" s="1"/>
  <c r="C97" i="12"/>
  <c r="D97" i="12" s="1"/>
  <c r="C98" i="12"/>
  <c r="D98" i="12" s="1"/>
  <c r="C99" i="12"/>
  <c r="D99" i="12" s="1"/>
  <c r="C100" i="12"/>
  <c r="D100" i="12" s="1"/>
  <c r="C101" i="12"/>
  <c r="D101" i="12" s="1"/>
  <c r="C102" i="12"/>
  <c r="D102" i="12" s="1"/>
  <c r="C103" i="12"/>
  <c r="D103" i="12" s="1"/>
  <c r="C104" i="12"/>
  <c r="D104" i="12" s="1"/>
  <c r="C105" i="12"/>
  <c r="D105" i="12" s="1"/>
  <c r="C106" i="12"/>
  <c r="D106" i="12" s="1"/>
  <c r="C107" i="12"/>
  <c r="D107" i="12" s="1"/>
  <c r="C108" i="12"/>
  <c r="D108" i="12" s="1"/>
  <c r="C109" i="12"/>
  <c r="D109" i="12" s="1"/>
  <c r="C110" i="12"/>
  <c r="D110" i="12" s="1"/>
  <c r="C111" i="12"/>
  <c r="D111" i="12" s="1"/>
  <c r="C112" i="12"/>
  <c r="D112" i="12" s="1"/>
  <c r="C113" i="12"/>
  <c r="D113" i="12" s="1"/>
  <c r="C114" i="12"/>
  <c r="D114" i="12" s="1"/>
  <c r="C115" i="12"/>
  <c r="D115" i="12" s="1"/>
  <c r="C116" i="12"/>
  <c r="D116" i="12" s="1"/>
  <c r="C117" i="12"/>
  <c r="D117" i="12" s="1"/>
  <c r="C118" i="12"/>
  <c r="D118" i="12" s="1"/>
  <c r="C119" i="12"/>
  <c r="D119" i="12" s="1"/>
  <c r="C120" i="12"/>
  <c r="D120" i="12" s="1"/>
  <c r="C121" i="12"/>
  <c r="D121" i="12" s="1"/>
  <c r="C122" i="12"/>
  <c r="D122" i="12" s="1"/>
  <c r="C123" i="12"/>
  <c r="D123" i="12" s="1"/>
  <c r="C124" i="12"/>
  <c r="D124" i="12" s="1"/>
  <c r="C125" i="12"/>
  <c r="D125" i="12" s="1"/>
  <c r="C126" i="12"/>
  <c r="D126" i="12" s="1"/>
  <c r="C127" i="12"/>
  <c r="D127" i="12" s="1"/>
  <c r="C128" i="12"/>
  <c r="D128" i="12" s="1"/>
  <c r="C129" i="12"/>
  <c r="D129" i="12" s="1"/>
  <c r="C130" i="12"/>
  <c r="D130" i="12" s="1"/>
  <c r="C131" i="12"/>
  <c r="D131" i="12" s="1"/>
  <c r="C132" i="12"/>
  <c r="D132" i="12" s="1"/>
  <c r="C133" i="12"/>
  <c r="D133" i="12" s="1"/>
  <c r="C134" i="12"/>
  <c r="D134" i="12" s="1"/>
  <c r="C135" i="12"/>
  <c r="D135" i="12" s="1"/>
  <c r="C136" i="12"/>
  <c r="D136" i="12" s="1"/>
  <c r="C137" i="12"/>
  <c r="D137" i="12" s="1"/>
  <c r="G32" i="14"/>
  <c r="G30" i="14"/>
  <c r="C14" i="14"/>
  <c r="C8" i="14"/>
  <c r="G26" i="14"/>
  <c r="C24" i="14"/>
  <c r="G24" i="14"/>
  <c r="I3" i="8"/>
  <c r="K7" i="12"/>
  <c r="L7" i="12" s="1"/>
  <c r="N6" i="10"/>
  <c r="O6" i="10"/>
  <c r="N7" i="10"/>
  <c r="O7" i="10"/>
  <c r="N8" i="10"/>
  <c r="O8" i="10"/>
  <c r="N9" i="10"/>
  <c r="O9" i="10"/>
  <c r="N10" i="10"/>
  <c r="O10" i="10"/>
  <c r="O11" i="10"/>
  <c r="N11" i="10"/>
  <c r="O12" i="10"/>
  <c r="N12" i="10"/>
  <c r="O13" i="10"/>
  <c r="N13" i="10"/>
  <c r="N14" i="10"/>
  <c r="O14" i="10"/>
  <c r="N15" i="10"/>
  <c r="O15" i="10"/>
  <c r="N16" i="10"/>
  <c r="O16" i="10"/>
  <c r="N17" i="10"/>
  <c r="O17" i="10"/>
  <c r="N18" i="10"/>
  <c r="O18" i="10"/>
  <c r="N19" i="10"/>
  <c r="O19" i="10"/>
  <c r="N20" i="10"/>
  <c r="O20" i="10"/>
  <c r="N21" i="10"/>
  <c r="O21" i="10"/>
  <c r="N22" i="10"/>
  <c r="O22" i="10"/>
  <c r="N23" i="10"/>
  <c r="O23" i="10"/>
  <c r="N24" i="10"/>
  <c r="O24" i="10"/>
  <c r="N25" i="10"/>
  <c r="O25" i="10"/>
  <c r="N26" i="10"/>
  <c r="O26" i="10"/>
  <c r="N27" i="10"/>
  <c r="O27" i="10"/>
  <c r="O28" i="10"/>
  <c r="N28" i="10"/>
  <c r="O29" i="10"/>
  <c r="N29" i="10"/>
  <c r="N30" i="10"/>
  <c r="O30" i="10"/>
  <c r="N31" i="10"/>
  <c r="O31" i="10"/>
  <c r="N32" i="10"/>
  <c r="O32" i="10"/>
  <c r="N33" i="10"/>
  <c r="O33" i="10"/>
  <c r="O34" i="10"/>
  <c r="N34" i="10"/>
  <c r="O35" i="10"/>
  <c r="N35" i="10"/>
  <c r="N36" i="10"/>
  <c r="O36" i="10"/>
  <c r="N37" i="10"/>
  <c r="O37" i="10"/>
  <c r="N38" i="10"/>
  <c r="O38" i="10"/>
  <c r="N39" i="10"/>
  <c r="O39" i="10"/>
  <c r="N40" i="10"/>
  <c r="O40" i="10"/>
  <c r="N41" i="10"/>
  <c r="O41" i="10"/>
  <c r="N42" i="10"/>
  <c r="O42" i="10"/>
  <c r="N43" i="10"/>
  <c r="O43" i="10"/>
  <c r="N44" i="10"/>
  <c r="O44" i="10"/>
  <c r="N45" i="10"/>
  <c r="O45" i="10"/>
  <c r="N46" i="10"/>
  <c r="O46" i="10"/>
  <c r="N47" i="10"/>
  <c r="O47" i="10"/>
  <c r="O48" i="10"/>
  <c r="N48" i="10"/>
  <c r="O49" i="10"/>
  <c r="N49" i="10"/>
  <c r="N50" i="10"/>
  <c r="O50" i="10"/>
  <c r="N51" i="10"/>
  <c r="O51" i="10"/>
  <c r="N52" i="10"/>
  <c r="O52" i="10"/>
  <c r="N53" i="10"/>
  <c r="O53" i="10"/>
  <c r="N54" i="10"/>
  <c r="O54" i="10"/>
  <c r="N55" i="10"/>
  <c r="O55" i="10"/>
  <c r="N56" i="10"/>
  <c r="O56" i="10"/>
  <c r="N57" i="10"/>
  <c r="O57" i="10"/>
  <c r="N58" i="10"/>
  <c r="O58" i="10"/>
  <c r="N59" i="10"/>
  <c r="O59" i="10"/>
  <c r="N60" i="10"/>
  <c r="O60" i="10"/>
  <c r="N61" i="10"/>
  <c r="O61" i="10"/>
  <c r="N62" i="10"/>
  <c r="O62" i="10"/>
  <c r="O63" i="10"/>
  <c r="N63" i="10"/>
  <c r="N64" i="10"/>
  <c r="O64" i="10"/>
  <c r="N65" i="10"/>
  <c r="O65" i="10"/>
  <c r="N66" i="10"/>
  <c r="O66" i="10"/>
  <c r="O67" i="10"/>
  <c r="N67" i="10"/>
  <c r="N68" i="10"/>
  <c r="O68" i="10"/>
  <c r="N69" i="10"/>
  <c r="O69" i="10"/>
  <c r="O70" i="10"/>
  <c r="N70" i="10"/>
  <c r="N71" i="10"/>
  <c r="O71" i="10"/>
  <c r="N72" i="10"/>
  <c r="O72" i="10"/>
  <c r="N73" i="10"/>
  <c r="O73" i="10"/>
  <c r="O74" i="10"/>
  <c r="N74" i="10"/>
  <c r="N75" i="10"/>
  <c r="O75" i="10"/>
  <c r="O76" i="10"/>
  <c r="N76" i="10"/>
  <c r="O77" i="10"/>
  <c r="N77" i="10"/>
  <c r="O78" i="10"/>
  <c r="N78" i="10"/>
  <c r="N79" i="10"/>
  <c r="O79" i="10"/>
  <c r="N80" i="10"/>
  <c r="O80" i="10"/>
  <c r="N81" i="10"/>
  <c r="O81" i="10"/>
  <c r="N82" i="10"/>
  <c r="O82" i="10"/>
  <c r="N83" i="10"/>
  <c r="O83" i="10"/>
  <c r="O84" i="10"/>
  <c r="N84" i="10"/>
  <c r="N85" i="10"/>
  <c r="O85" i="10"/>
  <c r="N86" i="10"/>
  <c r="O86" i="10"/>
  <c r="N87" i="10"/>
  <c r="O87" i="10"/>
  <c r="N88" i="10"/>
  <c r="O88" i="10"/>
  <c r="N89" i="10"/>
  <c r="O89" i="10"/>
  <c r="N90" i="10"/>
  <c r="O90" i="10"/>
  <c r="N91" i="10"/>
  <c r="O91" i="10"/>
  <c r="N92" i="10"/>
  <c r="O92" i="10"/>
  <c r="N93" i="10"/>
  <c r="O93" i="10"/>
  <c r="O94" i="10"/>
  <c r="N94" i="10"/>
  <c r="N95" i="10"/>
  <c r="O95" i="10"/>
  <c r="N96" i="10"/>
  <c r="O96" i="10"/>
  <c r="O97" i="10"/>
  <c r="N97" i="10"/>
  <c r="N98" i="10"/>
  <c r="O98" i="10"/>
  <c r="N99" i="10"/>
  <c r="O99" i="10"/>
  <c r="N100" i="10"/>
  <c r="O100" i="10"/>
  <c r="N101" i="10"/>
  <c r="O101" i="10"/>
  <c r="N102" i="10"/>
  <c r="O102" i="10"/>
  <c r="N103" i="10"/>
  <c r="O103" i="10"/>
  <c r="N104" i="10"/>
  <c r="O104" i="10"/>
  <c r="N105" i="10"/>
  <c r="O105" i="10"/>
  <c r="O106" i="10"/>
  <c r="N106" i="10"/>
  <c r="N107" i="10"/>
  <c r="O107" i="10"/>
  <c r="N108" i="10"/>
  <c r="O108" i="10"/>
  <c r="N109" i="10"/>
  <c r="O109" i="10"/>
  <c r="O110" i="10"/>
  <c r="N110" i="10"/>
  <c r="O111" i="10"/>
  <c r="N111" i="10"/>
  <c r="O112" i="10"/>
  <c r="N112" i="10"/>
  <c r="N113" i="10"/>
  <c r="O113" i="10"/>
  <c r="N114" i="10"/>
  <c r="O114" i="10"/>
  <c r="O115" i="10"/>
  <c r="N115" i="10"/>
  <c r="N116" i="10"/>
  <c r="O116" i="10"/>
  <c r="N117" i="10"/>
  <c r="O117" i="10"/>
  <c r="O118" i="10"/>
  <c r="N118" i="10"/>
  <c r="N119" i="10"/>
  <c r="O119" i="10"/>
  <c r="N120" i="10"/>
  <c r="O120" i="10"/>
  <c r="N121" i="10"/>
  <c r="O121" i="10"/>
  <c r="N122" i="10"/>
  <c r="O122" i="10"/>
  <c r="N123" i="10"/>
  <c r="O123" i="10"/>
  <c r="O124" i="10"/>
  <c r="N124" i="10"/>
  <c r="O125" i="10"/>
  <c r="N125" i="10"/>
  <c r="N126" i="10"/>
  <c r="O126" i="10"/>
  <c r="O127" i="10"/>
  <c r="N127" i="10"/>
  <c r="O128" i="10"/>
  <c r="N128" i="10"/>
  <c r="N129" i="10"/>
  <c r="O129" i="10"/>
  <c r="N130" i="10"/>
  <c r="O130" i="10"/>
  <c r="N131" i="10"/>
  <c r="O131" i="10"/>
  <c r="N132" i="10"/>
  <c r="O132" i="10"/>
  <c r="N133" i="10"/>
  <c r="O133" i="10"/>
  <c r="O134" i="10"/>
  <c r="N134" i="10"/>
  <c r="O135" i="10"/>
  <c r="N135" i="10"/>
  <c r="O136" i="10"/>
  <c r="N136" i="10"/>
  <c r="N137" i="10"/>
  <c r="O137" i="10"/>
  <c r="N138" i="10"/>
  <c r="O138" i="10"/>
  <c r="N139" i="10"/>
  <c r="O139" i="10"/>
  <c r="N140" i="10"/>
  <c r="O140" i="10"/>
  <c r="N141" i="10"/>
  <c r="O141" i="10"/>
  <c r="O142" i="10"/>
  <c r="N142" i="10"/>
  <c r="O143" i="10"/>
  <c r="N143" i="10"/>
  <c r="N144" i="10"/>
  <c r="O144" i="10"/>
  <c r="N145" i="10"/>
  <c r="O145" i="10"/>
  <c r="N146" i="10"/>
  <c r="O146" i="10"/>
  <c r="N147" i="10"/>
  <c r="O147" i="10"/>
  <c r="N148" i="10"/>
  <c r="O148" i="10"/>
  <c r="O149" i="10"/>
  <c r="N149" i="10"/>
  <c r="N150" i="10"/>
  <c r="O150" i="10"/>
  <c r="N151" i="10"/>
  <c r="O151" i="10"/>
  <c r="N152" i="10"/>
  <c r="O152" i="10"/>
  <c r="O153" i="10"/>
  <c r="N153" i="10"/>
  <c r="O154" i="10"/>
  <c r="N154" i="10"/>
  <c r="N155" i="10"/>
  <c r="O155" i="10"/>
  <c r="O156" i="10"/>
  <c r="N156" i="10"/>
  <c r="O157" i="10"/>
  <c r="N157" i="10"/>
  <c r="N158" i="10"/>
  <c r="O158" i="10"/>
  <c r="O159" i="10"/>
  <c r="N159" i="10"/>
  <c r="O160" i="10"/>
  <c r="N160" i="10"/>
  <c r="N161" i="10"/>
  <c r="O161" i="10"/>
  <c r="O162" i="10"/>
  <c r="N162" i="10"/>
  <c r="N163" i="10"/>
  <c r="O163" i="10"/>
  <c r="N164" i="10"/>
  <c r="O164" i="10"/>
  <c r="N165" i="10"/>
  <c r="O165" i="10"/>
  <c r="N166" i="10"/>
  <c r="O166" i="10"/>
  <c r="O167" i="10"/>
  <c r="N167" i="10"/>
  <c r="N168" i="10"/>
  <c r="O168" i="10"/>
  <c r="N169" i="10"/>
  <c r="O169" i="10"/>
  <c r="N170" i="10"/>
  <c r="O170" i="10"/>
  <c r="N171" i="10"/>
  <c r="O171" i="10"/>
  <c r="N172" i="10"/>
  <c r="O172" i="10"/>
  <c r="O173" i="10"/>
  <c r="N173" i="10"/>
  <c r="N174" i="10"/>
  <c r="O174" i="10"/>
  <c r="N175" i="10"/>
  <c r="O175" i="10"/>
  <c r="N176" i="10"/>
  <c r="O176" i="10"/>
  <c r="N177" i="10"/>
  <c r="O177" i="10"/>
  <c r="N178" i="10"/>
  <c r="O178" i="10"/>
  <c r="N179" i="10"/>
  <c r="O179" i="10"/>
  <c r="N180" i="10"/>
  <c r="O180" i="10"/>
  <c r="N181" i="10"/>
  <c r="O181" i="10"/>
  <c r="N182" i="10"/>
  <c r="O182" i="10"/>
  <c r="N183" i="10"/>
  <c r="O183" i="10"/>
  <c r="O184" i="10"/>
  <c r="N184" i="10"/>
  <c r="N185" i="10"/>
  <c r="O185" i="10"/>
  <c r="N186" i="10"/>
  <c r="O186" i="10"/>
  <c r="O187" i="10"/>
  <c r="N187" i="10"/>
  <c r="O188" i="10"/>
  <c r="N188" i="10"/>
  <c r="N189" i="10"/>
  <c r="O189" i="10"/>
  <c r="N190" i="10"/>
  <c r="O190" i="10"/>
  <c r="N191" i="10"/>
  <c r="O191" i="10"/>
  <c r="N192" i="10"/>
  <c r="O192" i="10"/>
  <c r="O193" i="10"/>
  <c r="N193" i="10"/>
  <c r="N194" i="10"/>
  <c r="O194" i="10"/>
  <c r="N195" i="10"/>
  <c r="O195" i="10"/>
  <c r="O196" i="10"/>
  <c r="N196" i="10"/>
  <c r="O197" i="10"/>
  <c r="N197" i="10"/>
  <c r="N198" i="10"/>
  <c r="O198" i="10"/>
  <c r="N199" i="10"/>
  <c r="O199" i="10"/>
  <c r="O200" i="10"/>
  <c r="N200" i="10"/>
  <c r="O201" i="10"/>
  <c r="N201" i="10"/>
  <c r="N202" i="10"/>
  <c r="O202" i="10"/>
  <c r="N203" i="10"/>
  <c r="O203" i="10"/>
  <c r="N204" i="10"/>
  <c r="O204" i="10"/>
  <c r="N205" i="10"/>
  <c r="O205" i="10"/>
  <c r="N206" i="10"/>
  <c r="O206" i="10"/>
  <c r="N207" i="10"/>
  <c r="O207" i="10"/>
  <c r="O208" i="10"/>
  <c r="N208" i="10"/>
  <c r="O209" i="10"/>
  <c r="N209" i="10"/>
  <c r="N210" i="10"/>
  <c r="O210" i="10"/>
  <c r="N211" i="10"/>
  <c r="O211" i="10"/>
  <c r="N212" i="10"/>
  <c r="O212" i="10"/>
  <c r="N213" i="10"/>
  <c r="O213" i="10"/>
  <c r="O214" i="10"/>
  <c r="N214" i="10"/>
  <c r="N215" i="10"/>
  <c r="O215" i="10"/>
  <c r="N216" i="10"/>
  <c r="O216" i="10"/>
  <c r="N217" i="10"/>
  <c r="O217" i="10"/>
  <c r="O218" i="10"/>
  <c r="N218" i="10"/>
  <c r="O219" i="10"/>
  <c r="N219" i="10"/>
  <c r="O220" i="10"/>
  <c r="N220" i="10"/>
  <c r="O221" i="10"/>
  <c r="N221" i="10"/>
  <c r="N222" i="10"/>
  <c r="O222" i="10"/>
  <c r="O223" i="10"/>
  <c r="N223" i="10"/>
  <c r="O224" i="10"/>
  <c r="N224" i="10"/>
  <c r="O225" i="10"/>
  <c r="N225" i="10"/>
  <c r="N226" i="10"/>
  <c r="O226" i="10"/>
  <c r="N227" i="10"/>
  <c r="O227" i="10"/>
  <c r="N228" i="10"/>
  <c r="O228" i="10"/>
  <c r="N229" i="10"/>
  <c r="O229" i="10"/>
  <c r="N230" i="10"/>
  <c r="O230" i="10"/>
  <c r="N231" i="10"/>
  <c r="O231" i="10"/>
  <c r="O232" i="10"/>
  <c r="N232" i="10"/>
  <c r="O233" i="10"/>
  <c r="N233" i="10"/>
  <c r="N234" i="10"/>
  <c r="O234" i="10"/>
  <c r="N235" i="10"/>
  <c r="O235" i="10"/>
  <c r="N236" i="10"/>
  <c r="O236" i="10"/>
  <c r="N237" i="10"/>
  <c r="O237" i="10"/>
  <c r="O238" i="10"/>
  <c r="N238" i="10"/>
  <c r="N239" i="10"/>
  <c r="O239" i="10"/>
  <c r="N240" i="10"/>
  <c r="O240" i="10"/>
  <c r="N241" i="10"/>
  <c r="O241" i="10"/>
  <c r="O242" i="10"/>
  <c r="N242" i="10"/>
  <c r="N243" i="10"/>
  <c r="O243" i="10"/>
  <c r="N244" i="10"/>
  <c r="O244" i="10"/>
  <c r="N245" i="10"/>
  <c r="O245" i="10"/>
  <c r="N246" i="10"/>
  <c r="O246" i="10"/>
  <c r="N247" i="10"/>
  <c r="O247" i="10"/>
  <c r="N248" i="10"/>
  <c r="O248" i="10"/>
  <c r="N249" i="10"/>
  <c r="O249" i="10"/>
  <c r="N250" i="10"/>
  <c r="O250" i="10"/>
  <c r="N251" i="10"/>
  <c r="O251" i="10"/>
  <c r="O252" i="10"/>
  <c r="N252" i="10"/>
  <c r="N253" i="10"/>
  <c r="O253" i="10"/>
  <c r="O254" i="10"/>
  <c r="N254" i="10"/>
  <c r="N255" i="10"/>
  <c r="O255" i="10"/>
  <c r="O256" i="10"/>
  <c r="N256" i="10"/>
  <c r="O257" i="10"/>
  <c r="N257" i="10"/>
  <c r="N258" i="10"/>
  <c r="O258" i="10"/>
  <c r="N259" i="10"/>
  <c r="O259" i="10"/>
  <c r="N260" i="10"/>
  <c r="O260" i="10"/>
  <c r="N261" i="10"/>
  <c r="O261" i="10"/>
  <c r="N262" i="10"/>
  <c r="O262" i="10"/>
  <c r="O263" i="10"/>
  <c r="N263" i="10"/>
  <c r="N264" i="10"/>
  <c r="O264" i="10"/>
  <c r="N265" i="10"/>
  <c r="O265" i="10"/>
  <c r="N266" i="10"/>
  <c r="O266" i="10"/>
  <c r="O267" i="10"/>
  <c r="N267" i="10"/>
  <c r="N268" i="10"/>
  <c r="O268" i="10"/>
  <c r="O269" i="10"/>
  <c r="N269" i="10"/>
  <c r="O270" i="10"/>
  <c r="N270" i="10"/>
  <c r="N271" i="10"/>
  <c r="O271" i="10"/>
  <c r="N272" i="10"/>
  <c r="O272" i="10"/>
  <c r="N273" i="10"/>
  <c r="O273" i="10"/>
  <c r="O274" i="10"/>
  <c r="N274" i="10"/>
  <c r="O275" i="10"/>
  <c r="N275" i="10"/>
  <c r="O276" i="10"/>
  <c r="N276" i="10"/>
  <c r="O277" i="10"/>
  <c r="N277" i="10"/>
  <c r="N278" i="10"/>
  <c r="O278" i="10"/>
  <c r="O279" i="10"/>
  <c r="N279" i="10"/>
  <c r="O280" i="10"/>
  <c r="N280" i="10"/>
  <c r="N281" i="10"/>
  <c r="O281" i="10"/>
  <c r="O282" i="10"/>
  <c r="N282" i="10"/>
  <c r="O283" i="10"/>
  <c r="N283" i="10"/>
  <c r="N284" i="10"/>
  <c r="O284" i="10"/>
  <c r="N285" i="10"/>
  <c r="O285" i="10"/>
  <c r="O286" i="10"/>
  <c r="N286" i="10"/>
  <c r="N287" i="10"/>
  <c r="O287" i="10"/>
  <c r="N288" i="10"/>
  <c r="O288" i="10"/>
  <c r="N289" i="10"/>
  <c r="O289" i="10"/>
  <c r="N290" i="10"/>
  <c r="O290" i="10"/>
  <c r="N291" i="10"/>
  <c r="O291" i="10"/>
  <c r="N292" i="10"/>
  <c r="O292" i="10"/>
  <c r="N293" i="10"/>
  <c r="O293" i="10"/>
  <c r="O294" i="10"/>
  <c r="N294" i="10"/>
  <c r="N295" i="10"/>
  <c r="O295" i="10"/>
  <c r="N296" i="10"/>
  <c r="O296" i="10"/>
  <c r="N297" i="10"/>
  <c r="O297" i="10"/>
  <c r="N298" i="10"/>
  <c r="O298" i="10"/>
  <c r="N299" i="10"/>
  <c r="O299" i="10"/>
  <c r="O300" i="10"/>
  <c r="N300" i="10"/>
  <c r="N301" i="10"/>
  <c r="O301" i="10"/>
  <c r="N302" i="10"/>
  <c r="O302" i="10"/>
  <c r="O303" i="10"/>
  <c r="N303" i="10"/>
  <c r="O304" i="10"/>
  <c r="N304" i="10"/>
  <c r="N305" i="10"/>
  <c r="O305" i="10"/>
  <c r="N306" i="10"/>
  <c r="O306" i="10"/>
  <c r="N307" i="10"/>
  <c r="O307" i="10"/>
  <c r="O308" i="10"/>
  <c r="N308" i="10"/>
  <c r="N309" i="10"/>
  <c r="O309" i="10"/>
  <c r="N310" i="10"/>
  <c r="O310" i="10"/>
  <c r="N311" i="10"/>
  <c r="O311" i="10"/>
  <c r="O312" i="10"/>
  <c r="N312" i="10"/>
  <c r="O313" i="10"/>
  <c r="N313" i="10"/>
  <c r="N314" i="10"/>
  <c r="O314" i="10"/>
  <c r="N315" i="10"/>
  <c r="O315" i="10"/>
  <c r="N316" i="10"/>
  <c r="O316" i="10"/>
  <c r="N317" i="10"/>
  <c r="O317" i="10"/>
  <c r="N318" i="10"/>
  <c r="O318" i="10"/>
  <c r="O319" i="10"/>
  <c r="N319" i="10"/>
  <c r="O320" i="10"/>
  <c r="N320" i="10"/>
  <c r="O321" i="10"/>
  <c r="N321" i="10"/>
  <c r="O322" i="10"/>
  <c r="N322" i="10"/>
  <c r="N323" i="10"/>
  <c r="O323" i="10"/>
  <c r="O324" i="10"/>
  <c r="N324" i="10"/>
  <c r="N325" i="10"/>
  <c r="O325" i="10"/>
  <c r="O326" i="10"/>
  <c r="N326" i="10"/>
  <c r="O327" i="10"/>
  <c r="N327" i="10"/>
  <c r="O328" i="10"/>
  <c r="N328" i="10"/>
  <c r="N329" i="10"/>
  <c r="O329" i="10"/>
  <c r="N330" i="10"/>
  <c r="O330" i="10"/>
  <c r="O331" i="10"/>
  <c r="N331" i="10"/>
  <c r="O332" i="10"/>
  <c r="N332" i="10"/>
  <c r="N333" i="10"/>
  <c r="O333" i="10"/>
  <c r="N334" i="10"/>
  <c r="O334" i="10"/>
  <c r="N335" i="10"/>
  <c r="O335" i="10"/>
  <c r="N336" i="10"/>
  <c r="O336" i="10"/>
  <c r="N337" i="10"/>
  <c r="O337" i="10"/>
  <c r="O338" i="10"/>
  <c r="N338" i="10"/>
  <c r="N339" i="10"/>
  <c r="O339" i="10"/>
  <c r="O340" i="10"/>
  <c r="N340" i="10"/>
  <c r="N341" i="10"/>
  <c r="O341" i="10"/>
  <c r="N342" i="10"/>
  <c r="O342" i="10"/>
  <c r="N343" i="10"/>
  <c r="O343" i="10"/>
  <c r="N344" i="10"/>
  <c r="O344" i="10"/>
  <c r="O345" i="10"/>
  <c r="N345" i="10"/>
  <c r="N346" i="10"/>
  <c r="O346" i="10"/>
  <c r="N347" i="10"/>
  <c r="O347" i="10"/>
  <c r="N348" i="10"/>
  <c r="O348" i="10"/>
  <c r="N349" i="10"/>
  <c r="O349" i="10"/>
  <c r="O350" i="10"/>
  <c r="N350" i="10"/>
  <c r="N351" i="10"/>
  <c r="O351" i="10"/>
  <c r="O352" i="10"/>
  <c r="N352" i="10"/>
  <c r="N353" i="10"/>
  <c r="O353" i="10"/>
  <c r="N354" i="10"/>
  <c r="O354" i="10"/>
  <c r="N355" i="10"/>
  <c r="O355" i="10"/>
  <c r="N356" i="10"/>
  <c r="O356" i="10"/>
  <c r="O357" i="10"/>
  <c r="N357" i="10"/>
  <c r="N358" i="10"/>
  <c r="O358" i="10"/>
  <c r="N359" i="10"/>
  <c r="O359" i="10"/>
  <c r="O360" i="10"/>
  <c r="N360" i="10"/>
  <c r="O361" i="10"/>
  <c r="N361" i="10"/>
  <c r="O362" i="10"/>
  <c r="N362" i="10"/>
  <c r="N363" i="10"/>
  <c r="O363" i="10"/>
  <c r="O364" i="10"/>
  <c r="N364" i="10"/>
  <c r="N365" i="10"/>
  <c r="O365" i="10"/>
  <c r="N366" i="10"/>
  <c r="O366" i="10"/>
  <c r="O367" i="10"/>
  <c r="N367" i="10"/>
  <c r="O368" i="10"/>
  <c r="N368" i="10"/>
  <c r="N369" i="10"/>
  <c r="O369" i="10"/>
  <c r="N370" i="10"/>
  <c r="O370" i="10"/>
  <c r="O371" i="10"/>
  <c r="N371" i="10"/>
  <c r="O372" i="10"/>
  <c r="N372" i="10"/>
  <c r="N373" i="10"/>
  <c r="O373" i="10"/>
  <c r="N374" i="10"/>
  <c r="O374" i="10"/>
  <c r="N375" i="10"/>
  <c r="O375" i="10"/>
  <c r="N376" i="10"/>
  <c r="O376" i="10"/>
  <c r="N377" i="10"/>
  <c r="O377" i="10"/>
  <c r="N378" i="10"/>
  <c r="O378" i="10"/>
  <c r="N379" i="10"/>
  <c r="O379" i="10"/>
  <c r="N380" i="10"/>
  <c r="O380" i="10"/>
  <c r="N381" i="10"/>
  <c r="O381" i="10"/>
  <c r="N382" i="10"/>
  <c r="O382" i="10"/>
  <c r="N383" i="10"/>
  <c r="O383" i="10"/>
  <c r="N384" i="10"/>
  <c r="O384" i="10"/>
  <c r="O385" i="10"/>
  <c r="N385" i="10"/>
  <c r="N386" i="10"/>
  <c r="O386" i="10"/>
  <c r="N387" i="10"/>
  <c r="O387" i="10"/>
  <c r="N388" i="10"/>
  <c r="O388" i="10"/>
  <c r="N389" i="10"/>
  <c r="O389" i="10"/>
  <c r="N390" i="10"/>
  <c r="O390" i="10"/>
  <c r="O391" i="10"/>
  <c r="N391" i="10"/>
  <c r="O392" i="10"/>
  <c r="N392" i="10"/>
  <c r="N393" i="10"/>
  <c r="O393" i="10"/>
  <c r="N394" i="10"/>
  <c r="O394" i="10"/>
  <c r="O395" i="10"/>
  <c r="N395" i="10"/>
  <c r="N396" i="10"/>
  <c r="O396" i="10"/>
  <c r="N397" i="10"/>
  <c r="O397" i="10"/>
  <c r="N398" i="10"/>
  <c r="O398" i="10"/>
  <c r="O399" i="10"/>
  <c r="N399" i="10"/>
  <c r="O400" i="10"/>
  <c r="N400" i="10"/>
  <c r="O401" i="10"/>
  <c r="N401" i="10"/>
  <c r="N402" i="10"/>
  <c r="O402" i="10"/>
  <c r="O403" i="10"/>
  <c r="N403" i="10"/>
  <c r="O404" i="10"/>
  <c r="N404" i="10"/>
  <c r="N405" i="10"/>
  <c r="O405" i="10"/>
  <c r="O406" i="10"/>
  <c r="N406" i="10"/>
  <c r="O407" i="10"/>
  <c r="N407" i="10"/>
  <c r="N408" i="10"/>
  <c r="O408" i="10"/>
  <c r="N409" i="10"/>
  <c r="O409" i="10"/>
  <c r="N410" i="10"/>
  <c r="O410" i="10"/>
  <c r="N411" i="10"/>
  <c r="O411" i="10"/>
  <c r="N412" i="10"/>
  <c r="O412" i="10"/>
  <c r="N413" i="10"/>
  <c r="O413" i="10"/>
  <c r="N414" i="10"/>
  <c r="O414" i="10"/>
  <c r="N415" i="10"/>
  <c r="O415" i="10"/>
  <c r="N416" i="10"/>
  <c r="O416" i="10"/>
  <c r="N417" i="10"/>
  <c r="O417" i="10"/>
  <c r="O418" i="10"/>
  <c r="N418" i="10"/>
  <c r="O419" i="10"/>
  <c r="N419" i="10"/>
  <c r="N420" i="10"/>
  <c r="O420" i="10"/>
  <c r="N421" i="10"/>
  <c r="O421" i="10"/>
  <c r="N422" i="10"/>
  <c r="O422" i="10"/>
  <c r="O423" i="10"/>
  <c r="N423" i="10"/>
  <c r="N424" i="10"/>
  <c r="O424" i="10"/>
  <c r="N425" i="10"/>
  <c r="O425" i="10"/>
  <c r="N426" i="10"/>
  <c r="O426" i="10"/>
  <c r="O427" i="10"/>
  <c r="N427" i="10"/>
  <c r="N428" i="10"/>
  <c r="O428" i="10"/>
  <c r="N429" i="10"/>
  <c r="O429" i="10"/>
  <c r="O430" i="10"/>
  <c r="N430" i="10"/>
  <c r="O431" i="10"/>
  <c r="N431" i="10"/>
  <c r="O432" i="10"/>
  <c r="N432" i="10"/>
  <c r="N433" i="10"/>
  <c r="O433" i="10"/>
  <c r="N434" i="10"/>
  <c r="O434" i="10"/>
  <c r="N435" i="10"/>
  <c r="O435" i="10"/>
  <c r="N436" i="10"/>
  <c r="O436" i="10"/>
  <c r="O437" i="10"/>
  <c r="N437" i="10"/>
  <c r="N438" i="10"/>
  <c r="O438" i="10"/>
  <c r="N439" i="10"/>
  <c r="O439" i="10"/>
  <c r="N440" i="10"/>
  <c r="O440" i="10"/>
  <c r="N441" i="10"/>
  <c r="O441" i="10"/>
  <c r="N442" i="10"/>
  <c r="O442" i="10"/>
  <c r="O443" i="10"/>
  <c r="N443" i="10"/>
  <c r="O444" i="10"/>
  <c r="N444" i="10"/>
  <c r="N445" i="10"/>
  <c r="O445" i="10"/>
  <c r="N446" i="10"/>
  <c r="O446" i="10"/>
  <c r="N447" i="10"/>
  <c r="O447" i="10"/>
  <c r="O448" i="10"/>
  <c r="N448" i="10"/>
  <c r="O449" i="10"/>
  <c r="N449" i="10"/>
  <c r="N450" i="10"/>
  <c r="O450" i="10"/>
  <c r="N451" i="10"/>
  <c r="O451" i="10"/>
  <c r="N452" i="10"/>
  <c r="O452" i="10"/>
  <c r="N453" i="10"/>
  <c r="O453" i="10"/>
  <c r="N454" i="10"/>
  <c r="O454" i="10"/>
  <c r="O455" i="10"/>
  <c r="N455" i="10"/>
  <c r="N456" i="10"/>
  <c r="O456" i="10"/>
  <c r="N457" i="10"/>
  <c r="O457" i="10"/>
  <c r="N458" i="10"/>
  <c r="O458" i="10"/>
  <c r="O459" i="10"/>
  <c r="N459" i="10"/>
  <c r="O460" i="10"/>
  <c r="N460" i="10"/>
  <c r="N461" i="10"/>
  <c r="O461" i="10"/>
  <c r="N462" i="10"/>
  <c r="O462" i="10"/>
  <c r="N463" i="10"/>
  <c r="O463" i="10"/>
  <c r="O464" i="10"/>
  <c r="N464" i="10"/>
  <c r="O465" i="10"/>
  <c r="N465" i="10"/>
  <c r="O466" i="10"/>
  <c r="N466" i="10"/>
  <c r="N467" i="10"/>
  <c r="O467" i="10"/>
  <c r="N468" i="10"/>
  <c r="O468" i="10"/>
  <c r="N469" i="10"/>
  <c r="O469" i="10"/>
  <c r="N470" i="10"/>
  <c r="O470" i="10"/>
  <c r="O471" i="10"/>
  <c r="N471" i="10"/>
  <c r="N472" i="10"/>
  <c r="O472" i="10"/>
  <c r="N473" i="10"/>
  <c r="O473" i="10"/>
  <c r="N474" i="10"/>
  <c r="O474" i="10"/>
  <c r="N475" i="10"/>
  <c r="O475" i="10"/>
  <c r="O476" i="10"/>
  <c r="N476" i="10"/>
  <c r="N477" i="10"/>
  <c r="O477" i="10"/>
  <c r="N478" i="10"/>
  <c r="O478" i="10"/>
  <c r="N479" i="10"/>
  <c r="O479" i="10"/>
  <c r="N480" i="10"/>
  <c r="O480" i="10"/>
  <c r="N481" i="10"/>
  <c r="O481" i="10"/>
  <c r="N482" i="10"/>
  <c r="O482" i="10"/>
  <c r="N483" i="10"/>
  <c r="O483" i="10"/>
  <c r="N484" i="10"/>
  <c r="O484" i="10"/>
  <c r="O485" i="10"/>
  <c r="N485" i="10"/>
  <c r="N486" i="10"/>
  <c r="O486" i="10"/>
  <c r="O487" i="10"/>
  <c r="N487" i="10"/>
  <c r="O488" i="10"/>
  <c r="N488" i="10"/>
  <c r="O489" i="10"/>
  <c r="N489" i="10"/>
  <c r="O490" i="10"/>
  <c r="N490" i="10"/>
  <c r="O491" i="10"/>
  <c r="N491" i="10"/>
  <c r="N492" i="10"/>
  <c r="O492" i="10"/>
  <c r="O493" i="10"/>
  <c r="N493" i="10"/>
  <c r="O494" i="10"/>
  <c r="N494" i="10"/>
  <c r="N495" i="10"/>
  <c r="O495" i="10"/>
  <c r="N496" i="10"/>
  <c r="O496" i="10"/>
  <c r="O497" i="10"/>
  <c r="N497" i="10"/>
  <c r="O498" i="10"/>
  <c r="N498" i="10"/>
  <c r="N499" i="10"/>
  <c r="O499" i="10"/>
  <c r="O500" i="10"/>
  <c r="N500" i="10"/>
  <c r="O501" i="10"/>
  <c r="N501" i="10"/>
  <c r="O502" i="10"/>
  <c r="N502" i="10"/>
  <c r="N503" i="10"/>
  <c r="O503" i="10"/>
  <c r="N504" i="10"/>
  <c r="O504" i="10"/>
  <c r="O505" i="10"/>
  <c r="N505" i="10"/>
  <c r="N506" i="10"/>
  <c r="O506" i="10"/>
  <c r="N507" i="10"/>
  <c r="O507" i="10"/>
  <c r="N508" i="10"/>
  <c r="O508" i="10"/>
  <c r="O509" i="10"/>
  <c r="N509" i="10"/>
  <c r="N510" i="10"/>
  <c r="O510" i="10"/>
  <c r="N511" i="10"/>
  <c r="O511" i="10"/>
  <c r="N512" i="10"/>
  <c r="O512" i="10"/>
  <c r="N513" i="10"/>
  <c r="O513" i="10"/>
  <c r="N514" i="10"/>
  <c r="O514" i="10"/>
  <c r="O515" i="10"/>
  <c r="N515" i="10"/>
  <c r="N516" i="10"/>
  <c r="O516" i="10"/>
  <c r="N517" i="10"/>
  <c r="O517" i="10"/>
  <c r="N518" i="10"/>
  <c r="O518" i="10"/>
  <c r="N519" i="10"/>
  <c r="O519" i="10"/>
  <c r="N520" i="10"/>
  <c r="O520" i="10"/>
  <c r="N521" i="10"/>
  <c r="O521" i="10"/>
  <c r="O522" i="10"/>
  <c r="N522" i="10"/>
  <c r="N523" i="10"/>
  <c r="O523" i="10"/>
  <c r="N524" i="10"/>
  <c r="O524" i="10"/>
  <c r="O525" i="10"/>
  <c r="N525" i="10"/>
  <c r="N526" i="10"/>
  <c r="O526" i="10"/>
  <c r="N527" i="10"/>
  <c r="O527" i="10"/>
  <c r="N528" i="10"/>
  <c r="O528" i="10"/>
  <c r="N529" i="10"/>
  <c r="O529" i="10"/>
  <c r="N530" i="10"/>
  <c r="O530" i="10"/>
  <c r="O531" i="10"/>
  <c r="N531" i="10"/>
  <c r="O532" i="10"/>
  <c r="N532" i="10"/>
  <c r="O533" i="10"/>
  <c r="N533" i="10"/>
  <c r="O534" i="10"/>
  <c r="N534" i="10"/>
  <c r="N535" i="10"/>
  <c r="O535" i="10"/>
  <c r="N536" i="10"/>
  <c r="O536" i="10"/>
  <c r="N537" i="10"/>
  <c r="O537" i="10"/>
  <c r="N538" i="10"/>
  <c r="O538" i="10"/>
  <c r="O539" i="10"/>
  <c r="N539" i="10"/>
  <c r="O540" i="10"/>
  <c r="N540" i="10"/>
  <c r="N541" i="10"/>
  <c r="O541" i="10"/>
  <c r="N542" i="10"/>
  <c r="O542" i="10"/>
  <c r="N543" i="10"/>
  <c r="O543" i="10"/>
  <c r="O544" i="10"/>
  <c r="N544" i="10"/>
  <c r="O545" i="10"/>
  <c r="N545" i="10"/>
  <c r="O546" i="10"/>
  <c r="N546" i="10"/>
  <c r="N547" i="10"/>
  <c r="O547" i="10"/>
  <c r="N548" i="10"/>
  <c r="O548" i="10"/>
  <c r="O549" i="10"/>
  <c r="N549" i="10"/>
  <c r="N550" i="10"/>
  <c r="O550" i="10"/>
  <c r="N551" i="10"/>
  <c r="O551" i="10"/>
  <c r="N552" i="10"/>
  <c r="O552" i="10"/>
  <c r="N553" i="10"/>
  <c r="O553" i="10"/>
  <c r="O554" i="10"/>
  <c r="N554" i="10"/>
  <c r="O555" i="10"/>
  <c r="N555" i="10"/>
  <c r="O556" i="10"/>
  <c r="N556" i="10"/>
  <c r="O557" i="10"/>
  <c r="N557" i="10"/>
  <c r="O558" i="10"/>
  <c r="N558" i="10"/>
  <c r="N559" i="10"/>
  <c r="O559" i="10"/>
  <c r="N560" i="10"/>
  <c r="O560" i="10"/>
  <c r="O561" i="10"/>
  <c r="N561" i="10"/>
  <c r="N562" i="10"/>
  <c r="O562" i="10"/>
  <c r="N563" i="10"/>
  <c r="O563" i="10"/>
  <c r="N564" i="10"/>
  <c r="O564" i="10"/>
  <c r="N565" i="10"/>
  <c r="O565" i="10"/>
  <c r="N566" i="10"/>
  <c r="O566" i="10"/>
  <c r="N567" i="10"/>
  <c r="O567" i="10"/>
  <c r="N568" i="10"/>
  <c r="O568" i="10"/>
  <c r="N569" i="10"/>
  <c r="O569" i="10"/>
  <c r="N570" i="10"/>
  <c r="O570" i="10"/>
  <c r="N571" i="10"/>
  <c r="O571" i="10"/>
  <c r="N572" i="10"/>
  <c r="O572" i="10"/>
  <c r="N573" i="10"/>
  <c r="O573" i="10"/>
  <c r="O574" i="10"/>
  <c r="N574" i="10"/>
  <c r="N575" i="10"/>
  <c r="O575" i="10"/>
  <c r="O576" i="10"/>
  <c r="N576" i="10"/>
  <c r="N577" i="10"/>
  <c r="O577" i="10"/>
  <c r="O578" i="10"/>
  <c r="N578" i="10"/>
  <c r="N579" i="10"/>
  <c r="O579" i="10"/>
  <c r="N580" i="10"/>
  <c r="O580" i="10"/>
  <c r="N581" i="10"/>
  <c r="O581" i="10"/>
  <c r="N582" i="10"/>
  <c r="O582" i="10"/>
  <c r="N583" i="10"/>
  <c r="O583" i="10"/>
  <c r="O584" i="10"/>
  <c r="N584" i="10"/>
  <c r="N585" i="10"/>
  <c r="O585" i="10"/>
  <c r="N586" i="10"/>
  <c r="O586" i="10"/>
  <c r="N587" i="10"/>
  <c r="O587" i="10"/>
  <c r="O588" i="10"/>
  <c r="N588" i="10"/>
  <c r="N589" i="10"/>
  <c r="O589" i="10"/>
  <c r="N590" i="10"/>
  <c r="O590" i="10"/>
  <c r="N591" i="10"/>
  <c r="O591" i="10"/>
  <c r="O592" i="10"/>
  <c r="N592" i="10"/>
  <c r="N593" i="10"/>
  <c r="O593" i="10"/>
  <c r="N594" i="10"/>
  <c r="O594" i="10"/>
  <c r="O595" i="10"/>
  <c r="N595" i="10"/>
  <c r="O596" i="10"/>
  <c r="N596" i="10"/>
  <c r="O597" i="10"/>
  <c r="N597" i="10"/>
  <c r="O598" i="10"/>
  <c r="N598" i="10"/>
  <c r="O599" i="10"/>
  <c r="N599" i="10"/>
  <c r="N600" i="10"/>
  <c r="O600" i="10"/>
  <c r="N601" i="10"/>
  <c r="O601" i="10"/>
  <c r="O602" i="10"/>
  <c r="N602" i="10"/>
  <c r="O603" i="10"/>
  <c r="N603" i="10"/>
  <c r="O604" i="10"/>
  <c r="N604" i="10"/>
  <c r="N605" i="10"/>
  <c r="O605" i="10"/>
  <c r="N606" i="10"/>
  <c r="O606" i="10"/>
  <c r="N607" i="10"/>
  <c r="O607" i="10"/>
  <c r="N608" i="10"/>
  <c r="O608" i="10"/>
  <c r="N609" i="10"/>
  <c r="O609" i="10"/>
  <c r="N610" i="10"/>
  <c r="O610" i="10"/>
  <c r="O611" i="10"/>
  <c r="N611" i="10"/>
  <c r="N612" i="10"/>
  <c r="O612" i="10"/>
  <c r="O613" i="10"/>
  <c r="N613" i="10"/>
  <c r="N614" i="10"/>
  <c r="O614" i="10"/>
  <c r="N615" i="10"/>
  <c r="O615" i="10"/>
  <c r="N616" i="10"/>
  <c r="O616" i="10"/>
  <c r="N617" i="10"/>
  <c r="O617" i="10"/>
  <c r="O618" i="10"/>
  <c r="N618" i="10"/>
  <c r="O619" i="10"/>
  <c r="N619" i="10"/>
  <c r="O620" i="10"/>
  <c r="N620" i="10"/>
  <c r="N621" i="10"/>
  <c r="O621" i="10"/>
  <c r="N622" i="10"/>
  <c r="O622" i="10"/>
  <c r="N623" i="10"/>
  <c r="O623" i="10"/>
  <c r="N624" i="10"/>
  <c r="O624" i="10"/>
  <c r="O625" i="10"/>
  <c r="N625" i="10"/>
  <c r="N626" i="10"/>
  <c r="O626" i="10"/>
  <c r="N627" i="10"/>
  <c r="O627" i="10"/>
  <c r="N628" i="10"/>
  <c r="O628" i="10"/>
  <c r="N629" i="10"/>
  <c r="O629" i="10"/>
  <c r="N630" i="10"/>
  <c r="O630" i="10"/>
  <c r="N631" i="10"/>
  <c r="O631" i="10"/>
  <c r="N632" i="10"/>
  <c r="O632" i="10"/>
  <c r="N633" i="10"/>
  <c r="O633" i="10"/>
  <c r="N634" i="10"/>
  <c r="O634" i="10"/>
  <c r="N635" i="10"/>
  <c r="O635" i="10"/>
  <c r="N636" i="10"/>
  <c r="O636" i="10"/>
  <c r="N637" i="10"/>
  <c r="O637" i="10"/>
  <c r="O638" i="10"/>
  <c r="N638" i="10"/>
  <c r="N639" i="10"/>
  <c r="O639" i="10"/>
  <c r="N640" i="10"/>
  <c r="O640" i="10"/>
  <c r="N641" i="10"/>
  <c r="O641" i="10"/>
  <c r="O642" i="10"/>
  <c r="N642" i="10"/>
  <c r="O643" i="10"/>
  <c r="N643" i="10"/>
  <c r="O644" i="10"/>
  <c r="N644" i="10"/>
  <c r="O645" i="10"/>
  <c r="N645" i="10"/>
  <c r="N646" i="10"/>
  <c r="O646" i="10"/>
  <c r="N647" i="10"/>
  <c r="O647" i="10"/>
  <c r="O648" i="10"/>
  <c r="N648" i="10"/>
  <c r="O649" i="10"/>
  <c r="N649" i="10"/>
  <c r="N650" i="10"/>
  <c r="O650" i="10"/>
  <c r="N651" i="10"/>
  <c r="O651" i="10"/>
  <c r="N652" i="10"/>
  <c r="O652" i="10"/>
  <c r="O653" i="10"/>
  <c r="N653" i="10"/>
  <c r="O654" i="10"/>
  <c r="N654" i="10"/>
  <c r="N655" i="10"/>
  <c r="O655" i="10"/>
  <c r="N656" i="10"/>
  <c r="O656" i="10"/>
  <c r="N657" i="10"/>
  <c r="O657" i="10"/>
  <c r="N658" i="10"/>
  <c r="O658" i="10"/>
  <c r="O659" i="10"/>
  <c r="N659" i="10"/>
  <c r="N660" i="10"/>
  <c r="O660" i="10"/>
  <c r="N661" i="10"/>
  <c r="O661" i="10"/>
  <c r="O662" i="10"/>
  <c r="N662" i="10"/>
  <c r="O663" i="10"/>
  <c r="N663" i="10"/>
  <c r="O664" i="10"/>
  <c r="N664" i="10"/>
  <c r="N665" i="10"/>
  <c r="O665" i="10"/>
  <c r="N666" i="10"/>
  <c r="O666" i="10"/>
  <c r="N667" i="10"/>
  <c r="O667" i="10"/>
  <c r="O668" i="10"/>
  <c r="N668" i="10"/>
  <c r="O669" i="10"/>
  <c r="N669" i="10"/>
  <c r="N670" i="10"/>
  <c r="O670" i="10"/>
  <c r="N671" i="10"/>
  <c r="O671" i="10"/>
  <c r="N672" i="10"/>
  <c r="O672" i="10"/>
  <c r="N673" i="10"/>
  <c r="O673" i="10"/>
  <c r="N674" i="10"/>
  <c r="O674" i="10"/>
  <c r="O675" i="10"/>
  <c r="N675" i="10"/>
  <c r="O676" i="10"/>
  <c r="N676" i="10"/>
  <c r="N677" i="10"/>
  <c r="O677" i="10"/>
  <c r="N678" i="10"/>
  <c r="O678" i="10"/>
  <c r="N679" i="10"/>
  <c r="O679" i="10"/>
  <c r="O680" i="10"/>
  <c r="N680" i="10"/>
  <c r="O681" i="10"/>
  <c r="N681" i="10"/>
  <c r="O682" i="10"/>
  <c r="N682" i="10"/>
  <c r="O683" i="10"/>
  <c r="N683" i="10"/>
  <c r="O684" i="10"/>
  <c r="N684" i="10"/>
  <c r="N685" i="10"/>
  <c r="O685" i="10"/>
  <c r="O686" i="10"/>
  <c r="N686" i="10"/>
  <c r="O687" i="10"/>
  <c r="N687" i="10"/>
  <c r="O688" i="10"/>
  <c r="N688" i="10"/>
  <c r="O689" i="10"/>
  <c r="N689" i="10"/>
  <c r="N690" i="10"/>
  <c r="O690" i="10"/>
  <c r="N691" i="10"/>
  <c r="O691" i="10"/>
  <c r="N692" i="10"/>
  <c r="O692" i="10"/>
  <c r="O693" i="10"/>
  <c r="N693" i="10"/>
  <c r="N694" i="10"/>
  <c r="O694" i="10"/>
  <c r="O695" i="10"/>
  <c r="N695" i="10"/>
  <c r="N696" i="10"/>
  <c r="O696" i="10"/>
  <c r="N697" i="10"/>
  <c r="O697" i="10"/>
  <c r="O698" i="10"/>
  <c r="N698" i="10"/>
  <c r="O699" i="10"/>
  <c r="N699" i="10"/>
  <c r="O700" i="10"/>
  <c r="N700" i="10"/>
  <c r="O701" i="10"/>
  <c r="N701" i="10"/>
  <c r="N702" i="10"/>
  <c r="O702" i="10"/>
  <c r="N703" i="10"/>
  <c r="O703" i="10"/>
  <c r="N704" i="10"/>
  <c r="O704" i="10"/>
  <c r="N705" i="10"/>
  <c r="O705" i="10"/>
  <c r="O706" i="10"/>
  <c r="N706" i="10"/>
  <c r="O707" i="10"/>
  <c r="N707" i="10"/>
  <c r="N708" i="10"/>
  <c r="O708" i="10"/>
  <c r="N709" i="10"/>
  <c r="O709" i="10"/>
  <c r="N710" i="10"/>
  <c r="O710" i="10"/>
  <c r="O711" i="10"/>
  <c r="N711" i="10"/>
  <c r="N712" i="10"/>
  <c r="O712" i="10"/>
  <c r="O713" i="10"/>
  <c r="N713" i="10"/>
  <c r="O714" i="10"/>
  <c r="N714" i="10"/>
  <c r="O715" i="10"/>
  <c r="N715" i="10"/>
  <c r="O716" i="10"/>
  <c r="N716" i="10"/>
  <c r="O717" i="10"/>
  <c r="N717" i="10"/>
  <c r="O718" i="10"/>
  <c r="N718" i="10"/>
  <c r="N719" i="10"/>
  <c r="O719" i="10"/>
  <c r="O720" i="10"/>
  <c r="N720" i="10"/>
  <c r="N721" i="10"/>
  <c r="O721" i="10"/>
  <c r="O722" i="10"/>
  <c r="N722" i="10"/>
  <c r="N723" i="10"/>
  <c r="O723" i="10"/>
  <c r="N724" i="10"/>
  <c r="O724" i="10"/>
  <c r="O725" i="10"/>
  <c r="N725" i="10"/>
  <c r="N726" i="10"/>
  <c r="O726" i="10"/>
  <c r="N727" i="10"/>
  <c r="O727" i="10"/>
  <c r="N728" i="10"/>
  <c r="O728" i="10"/>
  <c r="N729" i="10"/>
  <c r="O729" i="10"/>
  <c r="O730" i="10"/>
  <c r="N730" i="10"/>
  <c r="N731" i="10"/>
  <c r="O731" i="10"/>
  <c r="O732" i="10"/>
  <c r="N732" i="10"/>
  <c r="O733" i="10"/>
  <c r="N733" i="10"/>
  <c r="N734" i="10"/>
  <c r="O734" i="10"/>
  <c r="N735" i="10"/>
  <c r="O735" i="10"/>
  <c r="N736" i="10"/>
  <c r="O736" i="10"/>
  <c r="N737" i="10"/>
  <c r="O737" i="10"/>
  <c r="O738" i="10"/>
  <c r="N738" i="10"/>
  <c r="N739" i="10"/>
  <c r="O739" i="10"/>
  <c r="N740" i="10"/>
  <c r="O740" i="10"/>
  <c r="O741" i="10"/>
  <c r="N741" i="10"/>
  <c r="O742" i="10"/>
  <c r="N742" i="10"/>
  <c r="N743" i="10"/>
  <c r="O743" i="10"/>
  <c r="O744" i="10"/>
  <c r="N744" i="10"/>
  <c r="N745" i="10"/>
  <c r="O745" i="10"/>
  <c r="N746" i="10"/>
  <c r="O746" i="10"/>
  <c r="O747" i="10"/>
  <c r="N747" i="10"/>
  <c r="O748" i="10"/>
  <c r="N748" i="10"/>
  <c r="N749" i="10"/>
  <c r="O749" i="10"/>
  <c r="N750" i="10"/>
  <c r="O750" i="10"/>
  <c r="O751" i="10"/>
  <c r="N751" i="10"/>
  <c r="O752" i="10"/>
  <c r="N752" i="10"/>
  <c r="O753" i="10"/>
  <c r="N753" i="10"/>
  <c r="N754" i="10"/>
  <c r="O754" i="10"/>
  <c r="N755" i="10"/>
  <c r="O755" i="10"/>
  <c r="N756" i="10"/>
  <c r="O756" i="10"/>
  <c r="O757" i="10"/>
  <c r="N757" i="10"/>
  <c r="N758" i="10"/>
  <c r="O758" i="10"/>
  <c r="N759" i="10"/>
  <c r="O759" i="10"/>
  <c r="O760" i="10"/>
  <c r="N760" i="10"/>
  <c r="O761" i="10"/>
  <c r="N761" i="10"/>
  <c r="N762" i="10"/>
  <c r="O762" i="10"/>
  <c r="N763" i="10"/>
  <c r="O763" i="10"/>
  <c r="N764" i="10"/>
  <c r="O764" i="10"/>
  <c r="N765" i="10"/>
  <c r="O765" i="10"/>
  <c r="N766" i="10"/>
  <c r="O766" i="10"/>
  <c r="N767" i="10"/>
  <c r="O767" i="10"/>
  <c r="N768" i="10"/>
  <c r="O768" i="10"/>
  <c r="N769" i="10"/>
  <c r="O769" i="10"/>
  <c r="N770" i="10"/>
  <c r="O770" i="10"/>
  <c r="N771" i="10"/>
  <c r="O771" i="10"/>
  <c r="O772" i="10"/>
  <c r="N772" i="10"/>
  <c r="N773" i="10"/>
  <c r="O773" i="10"/>
  <c r="O774" i="10"/>
  <c r="N774" i="10"/>
  <c r="N775" i="10"/>
  <c r="O775" i="10"/>
  <c r="O776" i="10"/>
  <c r="N776" i="10"/>
  <c r="O777" i="10"/>
  <c r="N777" i="10"/>
  <c r="O778" i="10"/>
  <c r="N778" i="10"/>
  <c r="N779" i="10"/>
  <c r="O779" i="10"/>
  <c r="N780" i="10"/>
  <c r="O780" i="10"/>
  <c r="N781" i="10"/>
  <c r="O781" i="10"/>
  <c r="N782" i="10"/>
  <c r="O782" i="10"/>
  <c r="N783" i="10"/>
  <c r="O783" i="10"/>
  <c r="N784" i="10"/>
  <c r="O784" i="10"/>
  <c r="N785" i="10"/>
  <c r="O785" i="10"/>
  <c r="N786" i="10"/>
  <c r="O786" i="10"/>
  <c r="O787" i="10"/>
  <c r="N787" i="10"/>
  <c r="O788" i="10"/>
  <c r="N788" i="10"/>
  <c r="N789" i="10"/>
  <c r="O789" i="10"/>
  <c r="N790" i="10"/>
  <c r="O790" i="10"/>
  <c r="O791" i="10"/>
  <c r="N791" i="10"/>
  <c r="N792" i="10"/>
  <c r="O792" i="10"/>
  <c r="N793" i="10"/>
  <c r="O793" i="10"/>
  <c r="O794" i="10"/>
  <c r="N794" i="10"/>
  <c r="N795" i="10"/>
  <c r="O795" i="10"/>
  <c r="N796" i="10"/>
  <c r="O796" i="10"/>
  <c r="N797" i="10"/>
  <c r="O797" i="10"/>
  <c r="N798" i="10"/>
  <c r="O798" i="10"/>
  <c r="N799" i="10"/>
  <c r="O799" i="10"/>
  <c r="N800" i="10"/>
  <c r="O800" i="10"/>
  <c r="O801" i="10"/>
  <c r="N801" i="10"/>
  <c r="O802" i="10"/>
  <c r="N802" i="10"/>
  <c r="N803" i="10"/>
  <c r="O803" i="10"/>
  <c r="O804" i="10"/>
  <c r="N804" i="10"/>
  <c r="O805" i="10"/>
  <c r="N805" i="10"/>
  <c r="N806" i="10"/>
  <c r="O806" i="10"/>
  <c r="N807" i="10"/>
  <c r="O807" i="10"/>
  <c r="N808" i="10"/>
  <c r="O808" i="10"/>
  <c r="N809" i="10"/>
  <c r="O809" i="10"/>
  <c r="N810" i="10"/>
  <c r="O810" i="10"/>
  <c r="N811" i="10"/>
  <c r="O811" i="10"/>
  <c r="N812" i="10"/>
  <c r="O812" i="10"/>
  <c r="N813" i="10"/>
  <c r="O813" i="10"/>
  <c r="N814" i="10"/>
  <c r="O814" i="10"/>
  <c r="N815" i="10"/>
  <c r="O815" i="10"/>
  <c r="N816" i="10"/>
  <c r="O816" i="10"/>
  <c r="O817" i="10"/>
  <c r="N817" i="10"/>
  <c r="O818" i="10"/>
  <c r="N818" i="10"/>
  <c r="O819" i="10"/>
  <c r="N819" i="10"/>
  <c r="N820" i="10"/>
  <c r="O820" i="10"/>
  <c r="N821" i="10"/>
  <c r="O821" i="10"/>
  <c r="N822" i="10"/>
  <c r="O822" i="10"/>
  <c r="N823" i="10"/>
  <c r="O823" i="10"/>
  <c r="N824" i="10"/>
  <c r="O824" i="10"/>
  <c r="O825" i="10"/>
  <c r="N825" i="10"/>
  <c r="N826" i="10"/>
  <c r="O826" i="10"/>
  <c r="N827" i="10"/>
  <c r="O827" i="10"/>
  <c r="N828" i="10"/>
  <c r="O828" i="10"/>
  <c r="O829" i="10"/>
  <c r="N829" i="10"/>
  <c r="O830" i="10"/>
  <c r="N830" i="10"/>
  <c r="N831" i="10"/>
  <c r="O831" i="10"/>
  <c r="N832" i="10"/>
  <c r="O832" i="10"/>
  <c r="O833" i="10"/>
  <c r="N833" i="10"/>
  <c r="O834" i="10"/>
  <c r="N834" i="10"/>
  <c r="N835" i="10"/>
  <c r="O835" i="10"/>
  <c r="N836" i="10"/>
  <c r="O836" i="10"/>
  <c r="N837" i="10"/>
  <c r="O837" i="10"/>
  <c r="N838" i="10"/>
  <c r="O838" i="10"/>
  <c r="N839" i="10"/>
  <c r="O839" i="10"/>
  <c r="N840" i="10"/>
  <c r="O840" i="10"/>
  <c r="N841" i="10"/>
  <c r="O841" i="10"/>
  <c r="N842" i="10"/>
  <c r="O842" i="10"/>
  <c r="N843" i="10"/>
  <c r="O843" i="10"/>
  <c r="N844" i="10"/>
  <c r="O844" i="10"/>
  <c r="N845" i="10"/>
  <c r="O845" i="10"/>
  <c r="N846" i="10"/>
  <c r="O846" i="10"/>
  <c r="N847" i="10"/>
  <c r="O847" i="10"/>
  <c r="O848" i="10"/>
  <c r="N848" i="10"/>
  <c r="N849" i="10"/>
  <c r="O849" i="10"/>
  <c r="O850" i="10"/>
  <c r="N850" i="10"/>
  <c r="O851" i="10"/>
  <c r="N851" i="10"/>
  <c r="N852" i="10"/>
  <c r="O852" i="10"/>
  <c r="N853" i="10"/>
  <c r="O853" i="10"/>
  <c r="N854" i="10"/>
  <c r="O854" i="10"/>
  <c r="N855" i="10"/>
  <c r="O855" i="10"/>
  <c r="N856" i="10"/>
  <c r="O856" i="10"/>
  <c r="N857" i="10"/>
  <c r="O857" i="10"/>
  <c r="N858" i="10"/>
  <c r="O858" i="10"/>
  <c r="O859" i="10"/>
  <c r="N859" i="10"/>
  <c r="O860" i="10"/>
  <c r="N860" i="10"/>
  <c r="N861" i="10"/>
  <c r="O861" i="10"/>
  <c r="N862" i="10"/>
  <c r="O862" i="10"/>
  <c r="O863" i="10"/>
  <c r="N863" i="10"/>
  <c r="O864" i="10"/>
  <c r="N864" i="10"/>
  <c r="O865" i="10"/>
  <c r="N865" i="10"/>
  <c r="N866" i="10"/>
  <c r="O866" i="10"/>
  <c r="N867" i="10"/>
  <c r="O867" i="10"/>
  <c r="O868" i="10"/>
  <c r="N868" i="10"/>
  <c r="N869" i="10"/>
  <c r="O869" i="10"/>
  <c r="N870" i="10"/>
  <c r="O870" i="10"/>
  <c r="N871" i="10"/>
  <c r="O871" i="10"/>
  <c r="N872" i="10"/>
  <c r="O872" i="10"/>
  <c r="N873" i="10"/>
  <c r="O873" i="10"/>
  <c r="N874" i="10"/>
  <c r="O874" i="10"/>
  <c r="N875" i="10"/>
  <c r="O875" i="10"/>
  <c r="N876" i="10"/>
  <c r="O876" i="10"/>
  <c r="N877" i="10"/>
  <c r="O877" i="10"/>
  <c r="N878" i="10"/>
  <c r="O878" i="10"/>
  <c r="N879" i="10"/>
  <c r="O879" i="10"/>
  <c r="O880" i="10"/>
  <c r="N880" i="10"/>
  <c r="O881" i="10"/>
  <c r="N881" i="10"/>
  <c r="N882" i="10"/>
  <c r="O882" i="10"/>
  <c r="N883" i="10"/>
  <c r="O883" i="10"/>
  <c r="N884" i="10"/>
  <c r="O884" i="10"/>
  <c r="N885" i="10"/>
  <c r="O885" i="10"/>
  <c r="O886" i="10"/>
  <c r="N886" i="10"/>
  <c r="O887" i="10"/>
  <c r="N887" i="10"/>
  <c r="O888" i="10"/>
  <c r="N888" i="10"/>
  <c r="N889" i="10"/>
  <c r="O889" i="10"/>
  <c r="N890" i="10"/>
  <c r="O890" i="10"/>
  <c r="N891" i="10"/>
  <c r="O891" i="10"/>
  <c r="N892" i="10"/>
  <c r="O892" i="10"/>
  <c r="O893" i="10"/>
  <c r="N893" i="10"/>
  <c r="N894" i="10"/>
  <c r="O894" i="10"/>
  <c r="O895" i="10"/>
  <c r="N895" i="10"/>
  <c r="O896" i="10"/>
  <c r="N896" i="10"/>
  <c r="N897" i="10"/>
  <c r="O897" i="10"/>
  <c r="N898" i="10"/>
  <c r="O898" i="10"/>
  <c r="N899" i="10"/>
  <c r="O899" i="10"/>
  <c r="N900" i="10"/>
  <c r="O900" i="10"/>
  <c r="O901" i="10"/>
  <c r="N901" i="10"/>
  <c r="N902" i="10"/>
  <c r="O902" i="10"/>
  <c r="N903" i="10"/>
  <c r="O903" i="10"/>
  <c r="N904" i="10"/>
  <c r="O904" i="10"/>
  <c r="N905" i="10"/>
  <c r="O905" i="10"/>
  <c r="O906" i="10"/>
  <c r="N906" i="10"/>
  <c r="N907" i="10"/>
  <c r="O907" i="10"/>
  <c r="N908" i="10"/>
  <c r="O908" i="10"/>
  <c r="N909" i="10"/>
  <c r="O909" i="10"/>
  <c r="O910" i="10"/>
  <c r="N910" i="10"/>
  <c r="N911" i="10"/>
  <c r="O911" i="10"/>
  <c r="N912" i="10"/>
  <c r="O912" i="10"/>
  <c r="N913" i="10"/>
  <c r="O913" i="10"/>
  <c r="O914" i="10"/>
  <c r="N914" i="10"/>
  <c r="N915" i="10"/>
  <c r="O915" i="10"/>
  <c r="N916" i="10"/>
  <c r="O916" i="10"/>
  <c r="O917" i="10"/>
  <c r="N917" i="10"/>
  <c r="N918" i="10"/>
  <c r="O918" i="10"/>
  <c r="N919" i="10"/>
  <c r="O919" i="10"/>
  <c r="N920" i="10"/>
  <c r="O920" i="10"/>
  <c r="O921" i="10"/>
  <c r="N921" i="10"/>
  <c r="O922" i="10"/>
  <c r="N922" i="10"/>
  <c r="N923" i="10"/>
  <c r="O923" i="10"/>
  <c r="N924" i="10"/>
  <c r="O924" i="10"/>
  <c r="N925" i="10"/>
  <c r="O925" i="10"/>
  <c r="N926" i="10"/>
  <c r="O926" i="10"/>
  <c r="N927" i="10"/>
  <c r="O927" i="10"/>
  <c r="O928" i="10"/>
  <c r="N928" i="10"/>
  <c r="O929" i="10"/>
  <c r="N929" i="10"/>
  <c r="O930" i="10"/>
  <c r="N930" i="10"/>
  <c r="N931" i="10"/>
  <c r="O931" i="10"/>
  <c r="N932" i="10"/>
  <c r="O932" i="10"/>
  <c r="N933" i="10"/>
  <c r="O933" i="10"/>
  <c r="O934" i="10"/>
  <c r="N934" i="10"/>
  <c r="O935" i="10"/>
  <c r="N935" i="10"/>
  <c r="O936" i="10"/>
  <c r="N936" i="10"/>
  <c r="O937" i="10"/>
  <c r="N937" i="10"/>
  <c r="N938" i="10"/>
  <c r="O938" i="10"/>
  <c r="N939" i="10"/>
  <c r="O939" i="10"/>
  <c r="N940" i="10"/>
  <c r="O940" i="10"/>
  <c r="N941" i="10"/>
  <c r="O941" i="10"/>
  <c r="O942" i="10"/>
  <c r="N942" i="10"/>
  <c r="O943" i="10"/>
  <c r="N943" i="10"/>
  <c r="O944" i="10"/>
  <c r="N944" i="10"/>
  <c r="O945" i="10"/>
  <c r="N945" i="10"/>
  <c r="O946" i="10"/>
  <c r="N946" i="10"/>
  <c r="O947" i="10"/>
  <c r="N947" i="10"/>
  <c r="O948" i="10"/>
  <c r="N948" i="10"/>
  <c r="O949" i="10"/>
  <c r="N949" i="10"/>
  <c r="N950" i="10"/>
  <c r="O950" i="10"/>
  <c r="N951" i="10"/>
  <c r="O951" i="10"/>
  <c r="N952" i="10"/>
  <c r="O952" i="10"/>
  <c r="N953" i="10"/>
  <c r="O953" i="10"/>
  <c r="N954" i="10"/>
  <c r="O954" i="10"/>
  <c r="O955" i="10"/>
  <c r="N955" i="10"/>
  <c r="N956" i="10"/>
  <c r="O956" i="10"/>
  <c r="N957" i="10"/>
  <c r="O957" i="10"/>
  <c r="N958" i="10"/>
  <c r="O958" i="10"/>
  <c r="O959" i="10"/>
  <c r="N959" i="10"/>
  <c r="O960" i="10"/>
  <c r="N960" i="10"/>
  <c r="O961" i="10"/>
  <c r="N961" i="10"/>
  <c r="O962" i="10"/>
  <c r="N962" i="10"/>
  <c r="N963" i="10"/>
  <c r="O963" i="10"/>
  <c r="N964" i="10"/>
  <c r="O964" i="10"/>
  <c r="N965" i="10"/>
  <c r="O965" i="10"/>
  <c r="N966" i="10"/>
  <c r="O966" i="10"/>
  <c r="O967" i="10"/>
  <c r="N967" i="10"/>
  <c r="N968" i="10"/>
  <c r="O968" i="10"/>
  <c r="N969" i="10"/>
  <c r="O969" i="10"/>
  <c r="O970" i="10"/>
  <c r="N970" i="10"/>
  <c r="O971" i="10"/>
  <c r="N971" i="10"/>
  <c r="O972" i="10"/>
  <c r="N972" i="10"/>
  <c r="O973" i="10"/>
  <c r="N973" i="10"/>
  <c r="O974" i="10"/>
  <c r="N974" i="10"/>
  <c r="N975" i="10"/>
  <c r="O975" i="10"/>
  <c r="N976" i="10"/>
  <c r="O976" i="10"/>
  <c r="N977" i="10"/>
  <c r="O977" i="10"/>
  <c r="O978" i="10"/>
  <c r="N978" i="10"/>
  <c r="O979" i="10"/>
  <c r="N979" i="10"/>
  <c r="O980" i="10"/>
  <c r="N980" i="10"/>
  <c r="N981" i="10"/>
  <c r="O981" i="10"/>
  <c r="O982" i="10"/>
  <c r="N982" i="10"/>
  <c r="O983" i="10"/>
  <c r="N983" i="10"/>
  <c r="N984" i="10"/>
  <c r="O984" i="10"/>
  <c r="N985" i="10"/>
  <c r="O985" i="10"/>
  <c r="N986" i="10"/>
  <c r="O986" i="10"/>
  <c r="N987" i="10"/>
  <c r="O987" i="10"/>
  <c r="N988" i="10"/>
  <c r="O988" i="10"/>
  <c r="N989" i="10"/>
  <c r="O989" i="10"/>
  <c r="N990" i="10"/>
  <c r="O990" i="10"/>
  <c r="N991" i="10"/>
  <c r="O991" i="10"/>
  <c r="N992" i="10"/>
  <c r="O992" i="10"/>
  <c r="N993" i="10"/>
  <c r="O993" i="10"/>
  <c r="N994" i="10"/>
  <c r="O994" i="10"/>
  <c r="N995" i="10"/>
  <c r="O995" i="10"/>
  <c r="N996" i="10"/>
  <c r="O996" i="10"/>
  <c r="N997" i="10"/>
  <c r="O997" i="10"/>
  <c r="N998" i="10"/>
  <c r="O998" i="10"/>
  <c r="N999" i="10"/>
  <c r="O999" i="10"/>
  <c r="O1000" i="10"/>
  <c r="N1000" i="10"/>
  <c r="O1001" i="10"/>
  <c r="N1001" i="10"/>
  <c r="N1002" i="10"/>
  <c r="O1002" i="10"/>
  <c r="N1003" i="10"/>
  <c r="O1003" i="10"/>
  <c r="N1004" i="10"/>
  <c r="O1004" i="10"/>
  <c r="C5" i="11"/>
  <c r="H6" i="11"/>
  <c r="H5" i="11"/>
  <c r="C6" i="11"/>
  <c r="I6" i="11"/>
  <c r="I5" i="11"/>
  <c r="G14" i="14" s="1"/>
  <c r="F104" i="13"/>
  <c r="D104" i="13"/>
  <c r="F106" i="13"/>
  <c r="E106" i="13"/>
  <c r="D106" i="13"/>
  <c r="D108" i="13"/>
  <c r="F108" i="13"/>
  <c r="E108" i="13"/>
  <c r="F110" i="13"/>
  <c r="E110" i="13"/>
  <c r="D110" i="13"/>
  <c r="F112" i="13"/>
  <c r="E112" i="13"/>
  <c r="F113" i="13"/>
  <c r="E113" i="13"/>
  <c r="D114" i="13"/>
  <c r="F114" i="13"/>
  <c r="E114" i="13"/>
  <c r="D115" i="13"/>
  <c r="F115" i="13"/>
  <c r="E115" i="13"/>
  <c r="F116" i="13"/>
  <c r="D116" i="13"/>
  <c r="E116" i="13"/>
  <c r="F117" i="13"/>
  <c r="D117" i="13"/>
  <c r="E117" i="13"/>
  <c r="D118" i="13"/>
  <c r="F118" i="13"/>
  <c r="E118" i="13"/>
  <c r="F120" i="13"/>
  <c r="E120" i="13"/>
  <c r="D120" i="13"/>
  <c r="E122" i="13"/>
  <c r="F122" i="13"/>
  <c r="D122" i="13"/>
  <c r="E123" i="13"/>
  <c r="F123" i="13"/>
  <c r="F136" i="13"/>
  <c r="D136" i="13"/>
  <c r="E136" i="13"/>
  <c r="F138" i="13"/>
  <c r="D138" i="13"/>
  <c r="E138" i="13"/>
  <c r="F139" i="13"/>
  <c r="D139" i="13"/>
  <c r="E139" i="13"/>
  <c r="E144" i="13"/>
  <c r="D144" i="13"/>
  <c r="F146" i="13"/>
  <c r="E146" i="13"/>
  <c r="D146" i="13"/>
  <c r="F152" i="13"/>
  <c r="E152" i="13"/>
  <c r="D152" i="13"/>
  <c r="F154" i="13"/>
  <c r="E154" i="13"/>
  <c r="D154" i="13"/>
  <c r="F155" i="13"/>
  <c r="E155" i="13"/>
  <c r="D155" i="13"/>
  <c r="F156" i="13"/>
  <c r="D156" i="13"/>
  <c r="E156" i="13"/>
  <c r="E157" i="13"/>
  <c r="F157" i="13"/>
  <c r="D157" i="13"/>
  <c r="D160" i="13"/>
  <c r="F160" i="13"/>
  <c r="E160" i="13"/>
  <c r="E161" i="13"/>
  <c r="D161" i="13"/>
  <c r="F168" i="13"/>
  <c r="E168" i="13"/>
  <c r="D168" i="13"/>
  <c r="F170" i="13"/>
  <c r="E170" i="13"/>
  <c r="D170" i="13"/>
  <c r="F171" i="13"/>
  <c r="E171" i="13"/>
  <c r="F172" i="13"/>
  <c r="E172" i="13"/>
  <c r="F184" i="13"/>
  <c r="E184" i="13"/>
  <c r="D184" i="13"/>
  <c r="F186" i="13"/>
  <c r="E186" i="13"/>
  <c r="D186" i="13"/>
  <c r="F187" i="13"/>
  <c r="E187" i="13"/>
  <c r="D187" i="13"/>
  <c r="F188" i="13"/>
  <c r="E188" i="13"/>
  <c r="D188" i="13"/>
  <c r="E189" i="13"/>
  <c r="D189" i="13"/>
  <c r="F189" i="13"/>
  <c r="F190" i="13"/>
  <c r="D190" i="13"/>
  <c r="E190" i="13"/>
  <c r="E191" i="13"/>
  <c r="F191" i="13"/>
  <c r="D193" i="13"/>
  <c r="F193" i="13"/>
  <c r="E193" i="13"/>
  <c r="D194" i="13"/>
  <c r="E194" i="13"/>
  <c r="F194" i="13"/>
  <c r="F195" i="13"/>
  <c r="E195" i="13"/>
  <c r="E200" i="13"/>
  <c r="D200" i="13"/>
  <c r="F200" i="13"/>
  <c r="F202" i="13"/>
  <c r="D202" i="13"/>
  <c r="F203" i="13"/>
  <c r="D203" i="13"/>
  <c r="E206" i="13"/>
  <c r="D206" i="13"/>
  <c r="F206" i="13"/>
  <c r="E207" i="13"/>
  <c r="D207" i="13"/>
  <c r="F207" i="13"/>
  <c r="F208" i="13"/>
  <c r="D208" i="13"/>
  <c r="F216" i="13"/>
  <c r="D216" i="13"/>
  <c r="E216" i="13"/>
  <c r="F218" i="13"/>
  <c r="D218" i="13"/>
  <c r="E218" i="13"/>
  <c r="E222" i="13"/>
  <c r="F222" i="13"/>
  <c r="D222" i="13"/>
  <c r="F224" i="13"/>
  <c r="D224" i="13"/>
  <c r="E224" i="13"/>
  <c r="E225" i="13"/>
  <c r="F225" i="13"/>
  <c r="D225" i="13"/>
  <c r="F232" i="13"/>
  <c r="D232" i="13"/>
  <c r="E232" i="13"/>
  <c r="E234" i="13"/>
  <c r="F234" i="13"/>
  <c r="D234" i="13"/>
  <c r="E235" i="13"/>
  <c r="D235" i="13"/>
  <c r="F235" i="13"/>
  <c r="F236" i="13"/>
  <c r="E236" i="13"/>
  <c r="D236" i="13"/>
  <c r="F238" i="13"/>
  <c r="E238" i="13"/>
  <c r="E240" i="13"/>
  <c r="F240" i="13"/>
  <c r="D243" i="13"/>
  <c r="F243" i="13"/>
  <c r="D246" i="13"/>
  <c r="E246" i="13"/>
  <c r="D250" i="13"/>
  <c r="F250" i="13"/>
  <c r="E250" i="13"/>
  <c r="E251" i="13"/>
  <c r="F251" i="13"/>
  <c r="D251" i="13"/>
  <c r="E252" i="13"/>
  <c r="D252" i="13"/>
  <c r="F254" i="13"/>
  <c r="D254" i="13"/>
  <c r="F256" i="13"/>
  <c r="D256" i="13"/>
  <c r="F257" i="13"/>
  <c r="D257" i="13"/>
  <c r="F258" i="13"/>
  <c r="D258" i="13"/>
  <c r="F266" i="13"/>
  <c r="E266" i="13"/>
  <c r="D267" i="13"/>
  <c r="F267" i="13"/>
  <c r="E267" i="13"/>
  <c r="D268" i="13"/>
  <c r="E268" i="13"/>
  <c r="F268" i="13"/>
  <c r="E269" i="13"/>
  <c r="F269" i="13"/>
  <c r="E271" i="13"/>
  <c r="D271" i="13"/>
  <c r="F271" i="13"/>
  <c r="D272" i="13"/>
  <c r="E272" i="13"/>
  <c r="F272" i="13"/>
  <c r="F273" i="13"/>
  <c r="D273" i="13"/>
  <c r="E273" i="13"/>
  <c r="F274" i="13"/>
  <c r="D274" i="13"/>
  <c r="E274" i="13"/>
  <c r="F275" i="13"/>
  <c r="D275" i="13"/>
  <c r="E275" i="13"/>
  <c r="D276" i="13"/>
  <c r="E276" i="13"/>
  <c r="F276" i="13"/>
  <c r="F283" i="13"/>
  <c r="D283" i="13"/>
  <c r="F284" i="13"/>
  <c r="D284" i="13"/>
  <c r="E284" i="13"/>
  <c r="E298" i="13"/>
  <c r="D298" i="13"/>
  <c r="F298" i="13"/>
  <c r="F300" i="13"/>
  <c r="D300" i="13"/>
  <c r="E300" i="13"/>
  <c r="E301" i="13"/>
  <c r="D301" i="13"/>
  <c r="E302" i="13"/>
  <c r="F302" i="13"/>
  <c r="D302" i="13"/>
  <c r="E303" i="13"/>
  <c r="F303" i="13"/>
  <c r="D303" i="13"/>
  <c r="E304" i="13"/>
  <c r="D304" i="13"/>
  <c r="F304" i="13"/>
  <c r="E305" i="13"/>
  <c r="D305" i="13"/>
  <c r="F305" i="13"/>
  <c r="E306" i="13"/>
  <c r="F306" i="13"/>
  <c r="E307" i="13"/>
  <c r="F307" i="13"/>
  <c r="D314" i="13"/>
  <c r="F314" i="13"/>
  <c r="E314" i="13"/>
  <c r="F315" i="13"/>
  <c r="E315" i="13"/>
  <c r="D315" i="13"/>
  <c r="E320" i="13"/>
  <c r="D320" i="13"/>
  <c r="F320" i="13"/>
  <c r="F321" i="13"/>
  <c r="E321" i="13"/>
  <c r="D321" i="13"/>
  <c r="E322" i="13"/>
  <c r="D322" i="13"/>
  <c r="F322" i="13"/>
  <c r="F323" i="13"/>
  <c r="E323" i="13"/>
  <c r="D323" i="13"/>
  <c r="F324" i="13"/>
  <c r="D324" i="13"/>
  <c r="F326" i="13"/>
  <c r="D326" i="13"/>
  <c r="D334" i="13"/>
  <c r="E334" i="13"/>
  <c r="F334" i="13"/>
  <c r="D350" i="13"/>
  <c r="F350" i="13"/>
  <c r="E350" i="13"/>
  <c r="F352" i="13"/>
  <c r="D352" i="13"/>
  <c r="E352" i="13"/>
  <c r="D353" i="13"/>
  <c r="E353" i="13"/>
  <c r="F353" i="13"/>
  <c r="F354" i="13"/>
  <c r="E354" i="13"/>
  <c r="E355" i="13"/>
  <c r="F355" i="13"/>
  <c r="E362" i="13"/>
  <c r="D362" i="13"/>
  <c r="F362" i="13"/>
  <c r="D363" i="13"/>
  <c r="E363" i="13"/>
  <c r="F366" i="13"/>
  <c r="D366" i="13"/>
  <c r="E366" i="13"/>
  <c r="F368" i="13"/>
  <c r="D368" i="13"/>
  <c r="E369" i="13"/>
  <c r="D369" i="13"/>
  <c r="F370" i="13"/>
  <c r="D370" i="13"/>
  <c r="F371" i="13"/>
  <c r="D371" i="13"/>
  <c r="F372" i="13"/>
  <c r="D372" i="13"/>
  <c r="F373" i="13"/>
  <c r="D373" i="13"/>
  <c r="F378" i="13"/>
  <c r="E378" i="13"/>
  <c r="D378" i="13"/>
  <c r="E383" i="13"/>
  <c r="F383" i="13"/>
  <c r="E389" i="13"/>
  <c r="F389" i="13"/>
  <c r="D389" i="13"/>
  <c r="E390" i="13"/>
  <c r="F390" i="13"/>
  <c r="D390" i="13"/>
  <c r="E392" i="13"/>
  <c r="F392" i="13"/>
  <c r="D392" i="13"/>
  <c r="E393" i="13"/>
  <c r="F393" i="13"/>
  <c r="D393" i="13"/>
  <c r="E394" i="13"/>
  <c r="D394" i="13"/>
  <c r="F400" i="13"/>
  <c r="E400" i="13"/>
  <c r="F402" i="13"/>
  <c r="E402" i="13"/>
  <c r="F403" i="13"/>
  <c r="E403" i="13"/>
  <c r="E410" i="13"/>
  <c r="F410" i="13"/>
  <c r="D410" i="13"/>
  <c r="E411" i="13"/>
  <c r="D411" i="13"/>
  <c r="F411" i="13"/>
  <c r="F412" i="13"/>
  <c r="D412" i="13"/>
  <c r="E417" i="13"/>
  <c r="F417" i="13"/>
  <c r="D417" i="13"/>
  <c r="E419" i="13"/>
  <c r="F419" i="13"/>
  <c r="D419" i="13"/>
  <c r="F426" i="13"/>
  <c r="E426" i="13"/>
  <c r="F427" i="13"/>
  <c r="E427" i="13"/>
  <c r="D427" i="13"/>
  <c r="F428" i="13"/>
  <c r="E428" i="13"/>
  <c r="D428" i="13"/>
  <c r="F429" i="13"/>
  <c r="D429" i="13"/>
  <c r="E429" i="13"/>
  <c r="F430" i="13"/>
  <c r="E430" i="13"/>
  <c r="D430" i="13"/>
  <c r="E434" i="13"/>
  <c r="F434" i="13"/>
  <c r="D434" i="13"/>
  <c r="F442" i="13"/>
  <c r="D442" i="13"/>
  <c r="E442" i="13"/>
  <c r="F443" i="13"/>
  <c r="E443" i="13"/>
  <c r="F444" i="13"/>
  <c r="E444" i="13"/>
  <c r="F445" i="13"/>
  <c r="E445" i="13"/>
  <c r="F446" i="13"/>
  <c r="E446" i="13"/>
  <c r="D446" i="13"/>
  <c r="E447" i="13"/>
  <c r="F447" i="13"/>
  <c r="D450" i="13"/>
  <c r="E450" i="13"/>
  <c r="E458" i="13"/>
  <c r="F458" i="13"/>
  <c r="D458" i="13"/>
  <c r="E459" i="13"/>
  <c r="F459" i="13"/>
  <c r="D459" i="13"/>
  <c r="F460" i="13"/>
  <c r="D460" i="13"/>
  <c r="F461" i="13"/>
  <c r="D461" i="13"/>
  <c r="F462" i="13"/>
  <c r="E462" i="13"/>
  <c r="D462" i="13"/>
  <c r="E463" i="13"/>
  <c r="D463" i="13"/>
  <c r="F463" i="13"/>
  <c r="D465" i="13"/>
  <c r="F465" i="13"/>
  <c r="D466" i="13"/>
  <c r="F466" i="13"/>
  <c r="F475" i="13"/>
  <c r="E475" i="13"/>
  <c r="D475" i="13"/>
  <c r="F476" i="13"/>
  <c r="D476" i="13"/>
  <c r="E476" i="13"/>
  <c r="F477" i="13"/>
  <c r="E477" i="13"/>
  <c r="D477" i="13"/>
  <c r="F478" i="13"/>
  <c r="D478" i="13"/>
  <c r="E478" i="13"/>
  <c r="F480" i="13"/>
  <c r="E480" i="13"/>
  <c r="D480" i="13"/>
  <c r="F481" i="13"/>
  <c r="D481" i="13"/>
  <c r="E481" i="13"/>
  <c r="E490" i="13"/>
  <c r="F490" i="13"/>
  <c r="D491" i="13"/>
  <c r="F491" i="13"/>
  <c r="E491" i="13"/>
  <c r="F493" i="13"/>
  <c r="E493" i="13"/>
  <c r="F494" i="13"/>
  <c r="E494" i="13"/>
  <c r="E495" i="13"/>
  <c r="F495" i="13"/>
  <c r="F496" i="13"/>
  <c r="E496" i="13"/>
  <c r="D497" i="13"/>
  <c r="F497" i="13"/>
  <c r="E497" i="13"/>
  <c r="D498" i="13"/>
  <c r="F498" i="13"/>
  <c r="E498" i="13"/>
  <c r="F509" i="13"/>
  <c r="D509" i="13"/>
  <c r="E522" i="13"/>
  <c r="F522" i="13"/>
  <c r="D522" i="13"/>
  <c r="F523" i="13"/>
  <c r="E523" i="13"/>
  <c r="D523" i="13"/>
  <c r="E527" i="13"/>
  <c r="F527" i="13"/>
  <c r="D527" i="13"/>
  <c r="F528" i="13"/>
  <c r="E528" i="13"/>
  <c r="D528" i="13"/>
  <c r="F530" i="13"/>
  <c r="E530" i="13"/>
  <c r="D530" i="13"/>
  <c r="F531" i="13"/>
  <c r="E531" i="13"/>
  <c r="D538" i="13"/>
  <c r="E538" i="13"/>
  <c r="F539" i="13"/>
  <c r="E539" i="13"/>
  <c r="F540" i="13"/>
  <c r="E540" i="13"/>
  <c r="D540" i="13"/>
  <c r="F541" i="13"/>
  <c r="E541" i="13"/>
  <c r="E543" i="13"/>
  <c r="D543" i="13"/>
  <c r="E545" i="13"/>
  <c r="D545" i="13"/>
  <c r="F546" i="13"/>
  <c r="E546" i="13"/>
  <c r="D546" i="13"/>
  <c r="F548" i="13"/>
  <c r="D548" i="13"/>
  <c r="F549" i="13"/>
  <c r="D549" i="13"/>
  <c r="F554" i="13"/>
  <c r="E554" i="13"/>
  <c r="D554" i="13"/>
  <c r="F556" i="13"/>
  <c r="D556" i="13"/>
  <c r="F557" i="13"/>
  <c r="D557" i="13"/>
  <c r="F558" i="13"/>
  <c r="E558" i="13"/>
  <c r="E561" i="13"/>
  <c r="F561" i="13"/>
  <c r="D570" i="13"/>
  <c r="E570" i="13"/>
  <c r="F571" i="13"/>
  <c r="D571" i="13"/>
  <c r="E571" i="13"/>
  <c r="F573" i="13"/>
  <c r="D573" i="13"/>
  <c r="E573" i="13"/>
  <c r="F574" i="13"/>
  <c r="D574" i="13"/>
  <c r="E574" i="13"/>
  <c r="F576" i="13"/>
  <c r="D576" i="13"/>
  <c r="E576" i="13"/>
  <c r="F577" i="13"/>
  <c r="D577" i="13"/>
  <c r="E578" i="13"/>
  <c r="D578" i="13"/>
  <c r="D586" i="13"/>
  <c r="F586" i="13"/>
  <c r="E586" i="13"/>
  <c r="D587" i="13"/>
  <c r="E587" i="13"/>
  <c r="F587" i="13"/>
  <c r="F588" i="13"/>
  <c r="E588" i="13"/>
  <c r="D588" i="13"/>
  <c r="F590" i="13"/>
  <c r="E590" i="13"/>
  <c r="D590" i="13"/>
  <c r="E591" i="13"/>
  <c r="D591" i="13"/>
  <c r="F591" i="13"/>
  <c r="F592" i="13"/>
  <c r="E592" i="13"/>
  <c r="D592" i="13"/>
  <c r="E593" i="13"/>
  <c r="D593" i="13"/>
  <c r="F593" i="13"/>
  <c r="E594" i="13"/>
  <c r="D594" i="13"/>
  <c r="F594" i="13"/>
  <c r="E596" i="13"/>
  <c r="D596" i="13"/>
  <c r="F596" i="13"/>
  <c r="D598" i="13"/>
  <c r="F598" i="13"/>
  <c r="D602" i="13"/>
  <c r="F602" i="13"/>
  <c r="E618" i="13"/>
  <c r="F618" i="13"/>
  <c r="D618" i="13"/>
  <c r="D619" i="13"/>
  <c r="E619" i="13"/>
  <c r="F619" i="13"/>
  <c r="F622" i="13"/>
  <c r="E622" i="13"/>
  <c r="D622" i="13"/>
  <c r="F624" i="13"/>
  <c r="D624" i="13"/>
  <c r="F625" i="13"/>
  <c r="D625" i="13"/>
  <c r="E634" i="13"/>
  <c r="D634" i="13"/>
  <c r="F634" i="13"/>
  <c r="F635" i="13"/>
  <c r="E635" i="13"/>
  <c r="D635" i="13"/>
  <c r="F641" i="13"/>
  <c r="E641" i="13"/>
  <c r="D641" i="13"/>
  <c r="E642" i="13"/>
  <c r="F642" i="13"/>
  <c r="D642" i="13"/>
  <c r="F643" i="13"/>
  <c r="E643" i="13"/>
  <c r="D643" i="13"/>
  <c r="F644" i="13"/>
  <c r="E644" i="13"/>
  <c r="D644" i="13"/>
  <c r="E650" i="13"/>
  <c r="F650" i="13"/>
  <c r="E651" i="13"/>
  <c r="F651" i="13"/>
  <c r="D651" i="13"/>
  <c r="F652" i="13"/>
  <c r="E652" i="13"/>
  <c r="D657" i="13"/>
  <c r="F657" i="13"/>
  <c r="F662" i="13"/>
  <c r="E662" i="13"/>
  <c r="F666" i="13"/>
  <c r="D666" i="13"/>
  <c r="E666" i="13"/>
  <c r="E667" i="13"/>
  <c r="D667" i="13"/>
  <c r="F667" i="13"/>
  <c r="F668" i="13"/>
  <c r="D668" i="13"/>
  <c r="E668" i="13"/>
  <c r="F669" i="13"/>
  <c r="E669" i="13"/>
  <c r="D674" i="13"/>
  <c r="F674" i="13"/>
  <c r="E682" i="13"/>
  <c r="D682" i="13"/>
  <c r="F683" i="13"/>
  <c r="D683" i="13"/>
  <c r="E683" i="13"/>
  <c r="F685" i="13"/>
  <c r="D685" i="13"/>
  <c r="E685" i="13"/>
  <c r="F689" i="13"/>
  <c r="D689" i="13"/>
  <c r="E689" i="13"/>
  <c r="D690" i="13"/>
  <c r="E690" i="13"/>
  <c r="F691" i="13"/>
  <c r="D691" i="13"/>
  <c r="E691" i="13"/>
  <c r="E698" i="13"/>
  <c r="F698" i="13"/>
  <c r="D698" i="13"/>
  <c r="F700" i="13"/>
  <c r="D700" i="13"/>
  <c r="E700" i="13"/>
  <c r="F705" i="13"/>
  <c r="E705" i="13"/>
  <c r="D705" i="13"/>
  <c r="D706" i="13"/>
  <c r="E706" i="13"/>
  <c r="F706" i="13"/>
  <c r="F707" i="13"/>
  <c r="E707" i="13"/>
  <c r="D708" i="13"/>
  <c r="E708" i="13"/>
  <c r="F709" i="13"/>
  <c r="E709" i="13"/>
  <c r="F728" i="13"/>
  <c r="D728" i="13"/>
  <c r="F729" i="13"/>
  <c r="D729" i="13"/>
  <c r="D730" i="13"/>
  <c r="F730" i="13"/>
  <c r="E730" i="13"/>
  <c r="E731" i="13"/>
  <c r="F731" i="13"/>
  <c r="D731" i="13"/>
  <c r="F737" i="13"/>
  <c r="E737" i="13"/>
  <c r="D746" i="13"/>
  <c r="E746" i="13"/>
  <c r="F746" i="13"/>
  <c r="F747" i="13"/>
  <c r="E747" i="13"/>
  <c r="D747" i="13"/>
  <c r="E753" i="13"/>
  <c r="D753" i="13"/>
  <c r="D754" i="13"/>
  <c r="E754" i="13"/>
  <c r="F755" i="13"/>
  <c r="D755" i="13"/>
  <c r="E755" i="13"/>
  <c r="F756" i="13"/>
  <c r="D756" i="13"/>
  <c r="E756" i="13"/>
  <c r="F762" i="13"/>
  <c r="D762" i="13"/>
  <c r="F763" i="13"/>
  <c r="E763" i="13"/>
  <c r="D763" i="13"/>
  <c r="F764" i="13"/>
  <c r="D764" i="13"/>
  <c r="F769" i="13"/>
  <c r="D769" i="13"/>
  <c r="E772" i="13"/>
  <c r="F772" i="13"/>
  <c r="D772" i="13"/>
  <c r="E773" i="13"/>
  <c r="F773" i="13"/>
  <c r="F778" i="13"/>
  <c r="E778" i="13"/>
  <c r="F779" i="13"/>
  <c r="E779" i="13"/>
  <c r="F780" i="13"/>
  <c r="E780" i="13"/>
  <c r="D780" i="13"/>
  <c r="F794" i="13"/>
  <c r="E794" i="13"/>
  <c r="D794" i="13"/>
  <c r="D795" i="13"/>
  <c r="F795" i="13"/>
  <c r="E795" i="13"/>
  <c r="E796" i="13"/>
  <c r="D796" i="13"/>
  <c r="F796" i="13"/>
  <c r="D797" i="13"/>
  <c r="E797" i="13"/>
  <c r="F797" i="13"/>
  <c r="D798" i="13"/>
  <c r="E798" i="13"/>
  <c r="F798" i="13"/>
  <c r="E801" i="13"/>
  <c r="F801" i="13"/>
  <c r="D803" i="13"/>
  <c r="E803" i="13"/>
  <c r="F803" i="13"/>
  <c r="D805" i="13"/>
  <c r="E805" i="13"/>
  <c r="F805" i="13"/>
  <c r="F810" i="13"/>
  <c r="E810" i="13"/>
  <c r="D810" i="13"/>
  <c r="F811" i="13"/>
  <c r="D811" i="13"/>
  <c r="F812" i="13"/>
  <c r="D812" i="13"/>
  <c r="E812" i="13"/>
  <c r="F813" i="13"/>
  <c r="E813" i="13"/>
  <c r="D813" i="13"/>
  <c r="E817" i="13"/>
  <c r="D817" i="13"/>
  <c r="E826" i="13"/>
  <c r="F826" i="13"/>
  <c r="D826" i="13"/>
  <c r="F827" i="13"/>
  <c r="E827" i="13"/>
  <c r="D827" i="13"/>
  <c r="E828" i="13"/>
  <c r="D828" i="13"/>
  <c r="F828" i="13"/>
  <c r="F829" i="13"/>
  <c r="D829" i="13"/>
  <c r="E833" i="13"/>
  <c r="D833" i="13"/>
  <c r="F833" i="13"/>
  <c r="E835" i="13"/>
  <c r="D835" i="13"/>
  <c r="E836" i="13"/>
  <c r="D836" i="13"/>
  <c r="D842" i="13"/>
  <c r="E842" i="13"/>
  <c r="F842" i="13"/>
  <c r="D843" i="13"/>
  <c r="E843" i="13"/>
  <c r="E844" i="13"/>
  <c r="F844" i="13"/>
  <c r="D844" i="13"/>
  <c r="D845" i="13"/>
  <c r="F845" i="13"/>
  <c r="E845" i="13"/>
  <c r="D846" i="13"/>
  <c r="F846" i="13"/>
  <c r="E846" i="13"/>
  <c r="F849" i="13"/>
  <c r="E849" i="13"/>
  <c r="E856" i="13"/>
  <c r="D856" i="13"/>
  <c r="E858" i="13"/>
  <c r="F858" i="13"/>
  <c r="D858" i="13"/>
  <c r="D859" i="13"/>
  <c r="E859" i="13"/>
  <c r="F859" i="13"/>
  <c r="E860" i="13"/>
  <c r="F860" i="13"/>
  <c r="D860" i="13"/>
  <c r="D861" i="13"/>
  <c r="E861" i="13"/>
  <c r="F861" i="13"/>
  <c r="D862" i="13"/>
  <c r="E862" i="13"/>
  <c r="D864" i="13"/>
  <c r="E864" i="13"/>
  <c r="F865" i="13"/>
  <c r="E865" i="13"/>
  <c r="D866" i="13"/>
  <c r="E866" i="13"/>
  <c r="F874" i="13"/>
  <c r="D874" i="13"/>
  <c r="E874" i="13"/>
  <c r="E875" i="13"/>
  <c r="D875" i="13"/>
  <c r="F875" i="13"/>
  <c r="E876" i="13"/>
  <c r="D876" i="13"/>
  <c r="F876" i="13"/>
  <c r="E877" i="13"/>
  <c r="D877" i="13"/>
  <c r="F877" i="13"/>
  <c r="D878" i="13"/>
  <c r="F878" i="13"/>
  <c r="E878" i="13"/>
  <c r="D880" i="13"/>
  <c r="F880" i="13"/>
  <c r="E881" i="13"/>
  <c r="D881" i="13"/>
  <c r="F881" i="13"/>
  <c r="D882" i="13"/>
  <c r="F882" i="13"/>
  <c r="E883" i="13"/>
  <c r="D883" i="13"/>
  <c r="F883" i="13"/>
  <c r="E884" i="13"/>
  <c r="D884" i="13"/>
  <c r="F884" i="13"/>
  <c r="F890" i="13"/>
  <c r="D890" i="13"/>
  <c r="E890" i="13"/>
  <c r="F891" i="13"/>
  <c r="D891" i="13"/>
  <c r="E891" i="13"/>
  <c r="F892" i="13"/>
  <c r="D892" i="13"/>
  <c r="E892" i="13"/>
  <c r="F893" i="13"/>
  <c r="D893" i="13"/>
  <c r="E893" i="13"/>
  <c r="D894" i="13"/>
  <c r="E894" i="13"/>
  <c r="D896" i="13"/>
  <c r="E896" i="13"/>
  <c r="E897" i="13"/>
  <c r="D897" i="13"/>
  <c r="E906" i="13"/>
  <c r="F906" i="13"/>
  <c r="D907" i="13"/>
  <c r="E907" i="13"/>
  <c r="F907" i="13"/>
  <c r="F908" i="13"/>
  <c r="D908" i="13"/>
  <c r="E908" i="13"/>
  <c r="F909" i="13"/>
  <c r="E909" i="13"/>
  <c r="D913" i="13"/>
  <c r="E913" i="13"/>
  <c r="F913" i="13"/>
  <c r="D914" i="13"/>
  <c r="E914" i="13"/>
  <c r="F914" i="13"/>
  <c r="E922" i="13"/>
  <c r="F922" i="13"/>
  <c r="D922" i="13"/>
  <c r="E924" i="13"/>
  <c r="D924" i="13"/>
  <c r="F924" i="13"/>
  <c r="D925" i="13"/>
  <c r="F925" i="13"/>
  <c r="D926" i="13"/>
  <c r="F926" i="13"/>
  <c r="D930" i="13"/>
  <c r="F930" i="13"/>
  <c r="E938" i="13"/>
  <c r="D938" i="13"/>
  <c r="F938" i="13"/>
  <c r="D939" i="13"/>
  <c r="E939" i="13"/>
  <c r="F939" i="13"/>
  <c r="E940" i="13"/>
  <c r="D940" i="13"/>
  <c r="F941" i="13"/>
  <c r="D941" i="13"/>
  <c r="E941" i="13"/>
  <c r="D942" i="13"/>
  <c r="E942" i="13"/>
  <c r="E945" i="13"/>
  <c r="D945" i="13"/>
  <c r="E954" i="13"/>
  <c r="D954" i="13"/>
  <c r="F954" i="13"/>
  <c r="E955" i="13"/>
  <c r="F955" i="13"/>
  <c r="D955" i="13"/>
  <c r="D956" i="13"/>
  <c r="E956" i="13"/>
  <c r="F956" i="13"/>
  <c r="E957" i="13"/>
  <c r="D957" i="13"/>
  <c r="F957" i="13"/>
  <c r="D958" i="13"/>
  <c r="E958" i="13"/>
  <c r="F958" i="13"/>
  <c r="D960" i="13"/>
  <c r="F960" i="13"/>
  <c r="E960" i="13"/>
  <c r="F961" i="13"/>
  <c r="D961" i="13"/>
  <c r="E961" i="13"/>
  <c r="D962" i="13"/>
  <c r="F962" i="13"/>
  <c r="E962" i="13"/>
  <c r="F963" i="13"/>
  <c r="D963" i="13"/>
  <c r="E963" i="13"/>
  <c r="F964" i="13"/>
  <c r="D964" i="13"/>
  <c r="E964" i="13"/>
  <c r="E972" i="13"/>
  <c r="D972" i="13"/>
  <c r="D982" i="13"/>
  <c r="E982" i="13"/>
  <c r="F983" i="13"/>
  <c r="E983" i="13"/>
  <c r="F986" i="13"/>
  <c r="D986" i="13"/>
  <c r="E989" i="13"/>
  <c r="F989" i="13"/>
  <c r="D1002" i="13"/>
  <c r="E1002" i="13"/>
  <c r="F1002" i="13"/>
  <c r="E1003" i="13"/>
  <c r="D1003" i="13"/>
  <c r="F1003" i="13"/>
  <c r="E1004" i="13"/>
  <c r="D1004" i="13"/>
  <c r="F1004" i="13"/>
  <c r="F7" i="11"/>
  <c r="D7" i="11"/>
  <c r="D8" i="11"/>
  <c r="F8" i="11"/>
  <c r="F9" i="11"/>
  <c r="D9" i="11"/>
  <c r="D10" i="11"/>
  <c r="F10" i="11"/>
  <c r="F11" i="11"/>
  <c r="D11" i="11"/>
  <c r="D12" i="11"/>
  <c r="F12" i="11"/>
  <c r="D13" i="11"/>
  <c r="F13" i="11"/>
  <c r="D14" i="11"/>
  <c r="F14" i="11"/>
  <c r="F15" i="11"/>
  <c r="D15" i="11"/>
  <c r="D16" i="11"/>
  <c r="F16" i="11"/>
  <c r="F17" i="11"/>
  <c r="D17" i="11"/>
  <c r="D18" i="11"/>
  <c r="F18" i="11"/>
  <c r="F19" i="11"/>
  <c r="D19" i="11"/>
  <c r="D20" i="11"/>
  <c r="F20" i="11"/>
  <c r="F21" i="11"/>
  <c r="D21" i="11"/>
  <c r="D22" i="11"/>
  <c r="F22" i="11"/>
  <c r="F23" i="11"/>
  <c r="D23" i="11"/>
  <c r="D24" i="11"/>
  <c r="F24" i="11"/>
  <c r="D25" i="11"/>
  <c r="F25" i="11"/>
  <c r="F26" i="11"/>
  <c r="D26" i="11"/>
  <c r="F27" i="11"/>
  <c r="D27" i="11"/>
  <c r="F28" i="11"/>
  <c r="D28" i="11"/>
  <c r="F29" i="11"/>
  <c r="D29" i="11"/>
  <c r="F30" i="11"/>
  <c r="D30" i="11"/>
  <c r="F31" i="11"/>
  <c r="D31" i="11"/>
  <c r="D32" i="11"/>
  <c r="F32" i="11"/>
  <c r="F33" i="11"/>
  <c r="D33" i="11"/>
  <c r="F34" i="11"/>
  <c r="D34" i="11"/>
  <c r="D35" i="11"/>
  <c r="F35" i="11"/>
  <c r="F36" i="11"/>
  <c r="D36" i="11"/>
  <c r="F37" i="11"/>
  <c r="D37" i="11"/>
  <c r="F38" i="11"/>
  <c r="D38" i="11"/>
  <c r="F39" i="11"/>
  <c r="D39" i="11"/>
  <c r="D40" i="11"/>
  <c r="F40" i="11"/>
  <c r="D41" i="11"/>
  <c r="F41" i="11"/>
  <c r="F42" i="11"/>
  <c r="D42" i="11"/>
  <c r="F43" i="11"/>
  <c r="D43" i="11"/>
  <c r="F44" i="11"/>
  <c r="D44" i="11"/>
  <c r="F45" i="11"/>
  <c r="D45" i="11"/>
  <c r="F46" i="11"/>
  <c r="D46" i="11"/>
  <c r="D47" i="11"/>
  <c r="F47" i="11"/>
  <c r="D48" i="11"/>
  <c r="F48" i="11"/>
  <c r="D49" i="11"/>
  <c r="F49" i="11"/>
  <c r="F50" i="11"/>
  <c r="D50" i="11"/>
  <c r="D51" i="11"/>
  <c r="F51" i="11"/>
  <c r="F52" i="11"/>
  <c r="D52" i="11"/>
  <c r="D53" i="11"/>
  <c r="F53" i="11"/>
  <c r="D54" i="11"/>
  <c r="F54" i="11"/>
  <c r="D55" i="11"/>
  <c r="F55" i="11"/>
  <c r="F56" i="11"/>
  <c r="D56" i="11"/>
  <c r="D57" i="11"/>
  <c r="F57" i="11"/>
  <c r="F58" i="11"/>
  <c r="D58" i="11"/>
  <c r="F59" i="11"/>
  <c r="D59" i="11"/>
  <c r="D60" i="11"/>
  <c r="F60" i="11"/>
  <c r="D61" i="11"/>
  <c r="F61" i="11"/>
  <c r="F62" i="11"/>
  <c r="D62" i="11"/>
  <c r="D63" i="11"/>
  <c r="F63" i="11"/>
  <c r="D64" i="11"/>
  <c r="F64" i="11"/>
  <c r="F65" i="11"/>
  <c r="D65" i="11"/>
  <c r="D66" i="11"/>
  <c r="F66" i="11"/>
  <c r="F67" i="11"/>
  <c r="D67" i="11"/>
  <c r="D68" i="11"/>
  <c r="F68" i="11"/>
  <c r="D69" i="11"/>
  <c r="F69" i="11"/>
  <c r="F70" i="11"/>
  <c r="D70" i="11"/>
  <c r="D71" i="11"/>
  <c r="F71" i="11"/>
  <c r="F72" i="11"/>
  <c r="D72" i="11"/>
  <c r="D73" i="11"/>
  <c r="F73" i="11"/>
  <c r="D74" i="11"/>
  <c r="F74" i="11"/>
  <c r="F75" i="11"/>
  <c r="D75" i="11"/>
  <c r="F76" i="11"/>
  <c r="D76" i="11"/>
  <c r="F77" i="11"/>
  <c r="D77" i="11"/>
  <c r="D78" i="11"/>
  <c r="F78" i="11"/>
  <c r="F79" i="11"/>
  <c r="D79" i="11"/>
  <c r="F80" i="11"/>
  <c r="D80" i="11"/>
  <c r="F81" i="11"/>
  <c r="D81" i="11"/>
  <c r="D82" i="11"/>
  <c r="F82" i="11"/>
  <c r="D83" i="11"/>
  <c r="F83" i="11"/>
  <c r="F84" i="11"/>
  <c r="D84" i="11"/>
  <c r="F85" i="11"/>
  <c r="D85" i="11"/>
  <c r="F86" i="11"/>
  <c r="D86" i="11"/>
  <c r="D87" i="11"/>
  <c r="F87" i="11"/>
  <c r="F88" i="11"/>
  <c r="D88" i="11"/>
  <c r="F89" i="11"/>
  <c r="D89" i="11"/>
  <c r="F90" i="11"/>
  <c r="D90" i="11"/>
  <c r="D91" i="11"/>
  <c r="F91" i="11"/>
  <c r="F92" i="11"/>
  <c r="D92" i="11"/>
  <c r="F93" i="11"/>
  <c r="D93" i="11"/>
  <c r="D94" i="11"/>
  <c r="F94" i="11"/>
  <c r="F95" i="11"/>
  <c r="D95" i="11"/>
  <c r="D96" i="11"/>
  <c r="F96" i="11"/>
  <c r="F97" i="11"/>
  <c r="D97" i="11"/>
  <c r="F98" i="11"/>
  <c r="D98" i="11"/>
  <c r="D99" i="11"/>
  <c r="F99" i="11"/>
  <c r="F100" i="11"/>
  <c r="D100" i="11"/>
  <c r="F101" i="11"/>
  <c r="D101" i="11"/>
  <c r="D102" i="11"/>
  <c r="F102" i="11"/>
  <c r="D103" i="11"/>
  <c r="F103" i="11"/>
  <c r="D104" i="11"/>
  <c r="F104" i="11"/>
  <c r="F105" i="11"/>
  <c r="D105" i="11"/>
  <c r="D106" i="11"/>
  <c r="F106" i="11"/>
  <c r="D107" i="11"/>
  <c r="F107" i="11"/>
  <c r="F108" i="11"/>
  <c r="D108" i="11"/>
  <c r="D109" i="11"/>
  <c r="F109" i="11"/>
  <c r="F110" i="11"/>
  <c r="D110" i="11"/>
  <c r="D111" i="11"/>
  <c r="F111" i="11"/>
  <c r="D112" i="11"/>
  <c r="F112" i="11"/>
  <c r="D113" i="11"/>
  <c r="F113" i="11"/>
  <c r="D114" i="11"/>
  <c r="F114" i="11"/>
  <c r="D115" i="11"/>
  <c r="F115" i="11"/>
  <c r="F116" i="11"/>
  <c r="D116" i="11"/>
  <c r="D117" i="11"/>
  <c r="F117" i="11"/>
  <c r="D118" i="11"/>
  <c r="F118" i="11"/>
  <c r="D119" i="11"/>
  <c r="F119" i="11"/>
  <c r="F120" i="11"/>
  <c r="D120" i="11"/>
  <c r="D121" i="11"/>
  <c r="F121" i="11"/>
  <c r="F122" i="11"/>
  <c r="D122" i="11"/>
  <c r="F123" i="11"/>
  <c r="D123" i="11"/>
  <c r="F124" i="11"/>
  <c r="D124" i="11"/>
  <c r="F125" i="11"/>
  <c r="D125" i="11"/>
  <c r="F126" i="11"/>
  <c r="D126" i="11"/>
  <c r="F127" i="11"/>
  <c r="D127" i="11"/>
  <c r="F128" i="11"/>
  <c r="D128" i="11"/>
  <c r="D129" i="11"/>
  <c r="F129" i="11"/>
  <c r="F130" i="11"/>
  <c r="D130" i="11"/>
  <c r="F131" i="11"/>
  <c r="D131" i="11"/>
  <c r="D132" i="11"/>
  <c r="F132" i="11"/>
  <c r="D133" i="11"/>
  <c r="F133" i="11"/>
  <c r="D134" i="11"/>
  <c r="F134" i="11"/>
  <c r="D135" i="11"/>
  <c r="F135" i="11"/>
  <c r="D136" i="11"/>
  <c r="F136" i="11"/>
  <c r="F137" i="11"/>
  <c r="D137" i="11"/>
  <c r="D138" i="11"/>
  <c r="F138" i="11"/>
  <c r="D139" i="11"/>
  <c r="F139" i="11"/>
  <c r="D140" i="11"/>
  <c r="F140" i="11"/>
  <c r="D141" i="11"/>
  <c r="F141" i="11"/>
  <c r="D142" i="11"/>
  <c r="F142" i="11"/>
  <c r="F143" i="11"/>
  <c r="D143" i="11"/>
  <c r="F144" i="11"/>
  <c r="D144" i="11"/>
  <c r="D145" i="11"/>
  <c r="F145" i="11"/>
  <c r="F146" i="11"/>
  <c r="D146" i="11"/>
  <c r="F147" i="11"/>
  <c r="D147" i="11"/>
  <c r="D148" i="11"/>
  <c r="F148" i="11"/>
  <c r="D149" i="11"/>
  <c r="F149" i="11"/>
  <c r="D150" i="11"/>
  <c r="F150" i="11"/>
  <c r="F151" i="11"/>
  <c r="D151" i="11"/>
  <c r="F152" i="11"/>
  <c r="D152" i="11"/>
  <c r="F153" i="11"/>
  <c r="D153" i="11"/>
  <c r="F154" i="11"/>
  <c r="D154" i="11"/>
  <c r="F155" i="11"/>
  <c r="D155" i="11"/>
  <c r="D156" i="11"/>
  <c r="F156" i="11"/>
  <c r="F157" i="11"/>
  <c r="D157" i="11"/>
  <c r="D158" i="11"/>
  <c r="F158" i="11"/>
  <c r="F159" i="11"/>
  <c r="D159" i="11"/>
  <c r="D160" i="11"/>
  <c r="F160" i="11"/>
  <c r="F161" i="11"/>
  <c r="D161" i="11"/>
  <c r="D162" i="11"/>
  <c r="F162" i="11"/>
  <c r="D163" i="11"/>
  <c r="F163" i="11"/>
  <c r="D164" i="11"/>
  <c r="F164" i="11"/>
  <c r="F165" i="11"/>
  <c r="D165" i="11"/>
  <c r="D166" i="11"/>
  <c r="F166" i="11"/>
  <c r="D167" i="11"/>
  <c r="F167" i="11"/>
  <c r="D168" i="11"/>
  <c r="F168" i="11"/>
  <c r="D169" i="11"/>
  <c r="F169" i="11"/>
  <c r="D170" i="11"/>
  <c r="F170" i="11"/>
  <c r="F171" i="11"/>
  <c r="D171" i="11"/>
  <c r="D172" i="11"/>
  <c r="F172" i="11"/>
  <c r="F173" i="11"/>
  <c r="D173" i="11"/>
  <c r="D174" i="11"/>
  <c r="F174" i="11"/>
  <c r="F175" i="11"/>
  <c r="D175" i="11"/>
  <c r="D176" i="11"/>
  <c r="F176" i="11"/>
  <c r="D177" i="11"/>
  <c r="F177" i="11"/>
  <c r="F178" i="11"/>
  <c r="D178" i="11"/>
  <c r="D179" i="11"/>
  <c r="F179" i="11"/>
  <c r="D180" i="11"/>
  <c r="F180" i="11"/>
  <c r="F181" i="11"/>
  <c r="D181" i="11"/>
  <c r="D182" i="11"/>
  <c r="F182" i="11"/>
  <c r="D183" i="11"/>
  <c r="F183" i="11"/>
  <c r="D184" i="11"/>
  <c r="F184" i="11"/>
  <c r="F185" i="11"/>
  <c r="D185" i="11"/>
  <c r="D186" i="11"/>
  <c r="F186" i="11"/>
  <c r="F187" i="11"/>
  <c r="D187" i="11"/>
  <c r="D188" i="11"/>
  <c r="F188" i="11"/>
  <c r="F189" i="11"/>
  <c r="D189" i="11"/>
  <c r="F190" i="11"/>
  <c r="D190" i="11"/>
  <c r="D191" i="11"/>
  <c r="F191" i="11"/>
  <c r="D192" i="11"/>
  <c r="F192" i="11"/>
  <c r="D193" i="11"/>
  <c r="F193" i="11"/>
  <c r="D194" i="11"/>
  <c r="F194" i="11"/>
  <c r="F195" i="11"/>
  <c r="D195" i="11"/>
  <c r="D196" i="11"/>
  <c r="F196" i="11"/>
  <c r="D197" i="11"/>
  <c r="F197" i="11"/>
  <c r="D198" i="11"/>
  <c r="F198" i="11"/>
  <c r="F199" i="11"/>
  <c r="D199" i="11"/>
  <c r="D200" i="11"/>
  <c r="F200" i="11"/>
  <c r="D201" i="11"/>
  <c r="F201" i="11"/>
  <c r="F202" i="11"/>
  <c r="D202" i="11"/>
  <c r="D203" i="11"/>
  <c r="F203" i="11"/>
  <c r="F204" i="11"/>
  <c r="D204" i="11"/>
  <c r="D205" i="11"/>
  <c r="F205" i="11"/>
  <c r="D206" i="11"/>
  <c r="F206" i="11"/>
  <c r="D207" i="11"/>
  <c r="F207" i="11"/>
  <c r="F208" i="11"/>
  <c r="D208" i="11"/>
  <c r="D209" i="11"/>
  <c r="F209" i="11"/>
  <c r="D210" i="11"/>
  <c r="F210" i="11"/>
  <c r="D211" i="11"/>
  <c r="F211" i="11"/>
  <c r="F212" i="11"/>
  <c r="D212" i="11"/>
  <c r="F213" i="11"/>
  <c r="D213" i="11"/>
  <c r="D214" i="11"/>
  <c r="F214" i="11"/>
  <c r="F215" i="11"/>
  <c r="D215" i="11"/>
  <c r="D216" i="11"/>
  <c r="F216" i="11"/>
  <c r="D217" i="11"/>
  <c r="F217" i="11"/>
  <c r="F218" i="11"/>
  <c r="D218" i="11"/>
  <c r="F219" i="11"/>
  <c r="D219" i="11"/>
  <c r="D220" i="11"/>
  <c r="F220" i="11"/>
  <c r="D221" i="11"/>
  <c r="F221" i="11"/>
  <c r="F222" i="11"/>
  <c r="D222" i="11"/>
  <c r="D223" i="11"/>
  <c r="F223" i="11"/>
  <c r="D224" i="11"/>
  <c r="F224" i="11"/>
  <c r="F225" i="11"/>
  <c r="D225" i="11"/>
  <c r="D226" i="11"/>
  <c r="F226" i="11"/>
  <c r="F227" i="11"/>
  <c r="D227" i="11"/>
  <c r="F228" i="11"/>
  <c r="D228" i="11"/>
  <c r="D229" i="11"/>
  <c r="F229" i="11"/>
  <c r="F230" i="11"/>
  <c r="D230" i="11"/>
  <c r="F231" i="11"/>
  <c r="D231" i="11"/>
  <c r="F232" i="11"/>
  <c r="D232" i="11"/>
  <c r="F233" i="11"/>
  <c r="D233" i="11"/>
  <c r="F234" i="11"/>
  <c r="D234" i="11"/>
  <c r="F235" i="11"/>
  <c r="D235" i="11"/>
  <c r="F236" i="11"/>
  <c r="D236" i="11"/>
  <c r="F237" i="11"/>
  <c r="D237" i="11"/>
  <c r="D238" i="11"/>
  <c r="F238" i="11"/>
  <c r="D239" i="11"/>
  <c r="F239" i="11"/>
  <c r="D240" i="11"/>
  <c r="F240" i="11"/>
  <c r="D241" i="11"/>
  <c r="F241" i="11"/>
  <c r="F242" i="11"/>
  <c r="D242" i="11"/>
  <c r="D243" i="11"/>
  <c r="F243" i="11"/>
  <c r="F244" i="11"/>
  <c r="D244" i="11"/>
  <c r="D245" i="11"/>
  <c r="F245" i="11"/>
  <c r="F246" i="11"/>
  <c r="D246" i="11"/>
  <c r="D247" i="11"/>
  <c r="F247" i="11"/>
  <c r="F248" i="11"/>
  <c r="D248" i="11"/>
  <c r="D249" i="11"/>
  <c r="F249" i="11"/>
  <c r="F250" i="11"/>
  <c r="D250" i="11"/>
  <c r="F251" i="11"/>
  <c r="D251" i="11"/>
  <c r="F252" i="11"/>
  <c r="D252" i="11"/>
  <c r="D253" i="11"/>
  <c r="F253" i="11"/>
  <c r="F254" i="11"/>
  <c r="D254" i="11"/>
  <c r="D255" i="11"/>
  <c r="F255" i="11"/>
  <c r="D256" i="11"/>
  <c r="F256" i="11"/>
  <c r="D257" i="11"/>
  <c r="F257" i="11"/>
  <c r="F258" i="11"/>
  <c r="D258" i="11"/>
  <c r="F259" i="11"/>
  <c r="D259" i="11"/>
  <c r="D260" i="11"/>
  <c r="F260" i="11"/>
  <c r="D261" i="11"/>
  <c r="F261" i="11"/>
  <c r="F262" i="11"/>
  <c r="D262" i="11"/>
  <c r="D263" i="11"/>
  <c r="F263" i="11"/>
  <c r="F264" i="11"/>
  <c r="D264" i="11"/>
  <c r="F265" i="11"/>
  <c r="D265" i="11"/>
  <c r="D266" i="11"/>
  <c r="F266" i="11"/>
  <c r="D267" i="11"/>
  <c r="F267" i="11"/>
  <c r="D268" i="11"/>
  <c r="F268" i="11"/>
  <c r="F269" i="11"/>
  <c r="D269" i="11"/>
  <c r="D270" i="11"/>
  <c r="F270" i="11"/>
  <c r="D271" i="11"/>
  <c r="F271" i="11"/>
  <c r="D272" i="11"/>
  <c r="F272" i="11"/>
  <c r="F273" i="11"/>
  <c r="D273" i="11"/>
  <c r="D274" i="11"/>
  <c r="F274" i="11"/>
  <c r="D275" i="11"/>
  <c r="F275" i="11"/>
  <c r="D276" i="11"/>
  <c r="F276" i="11"/>
  <c r="F277" i="11"/>
  <c r="D277" i="11"/>
  <c r="F278" i="11"/>
  <c r="D278" i="11"/>
  <c r="D279" i="11"/>
  <c r="F279" i="11"/>
  <c r="D280" i="11"/>
  <c r="F280" i="11"/>
  <c r="D281" i="11"/>
  <c r="F281" i="11"/>
  <c r="F282" i="11"/>
  <c r="D282" i="11"/>
  <c r="D283" i="11"/>
  <c r="F283" i="11"/>
  <c r="F284" i="11"/>
  <c r="D284" i="11"/>
  <c r="F285" i="11"/>
  <c r="D285" i="11"/>
  <c r="D286" i="11"/>
  <c r="F286" i="11"/>
  <c r="D287" i="11"/>
  <c r="F287" i="11"/>
  <c r="F288" i="11"/>
  <c r="D288" i="11"/>
  <c r="D289" i="11"/>
  <c r="F289" i="11"/>
  <c r="F290" i="11"/>
  <c r="D290" i="11"/>
  <c r="F291" i="11"/>
  <c r="D291" i="11"/>
  <c r="D292" i="11"/>
  <c r="F292" i="11"/>
  <c r="F293" i="11"/>
  <c r="D293" i="11"/>
  <c r="D294" i="11"/>
  <c r="F294" i="11"/>
  <c r="F295" i="11"/>
  <c r="D295" i="11"/>
  <c r="F296" i="11"/>
  <c r="D296" i="11"/>
  <c r="F297" i="11"/>
  <c r="D297" i="11"/>
  <c r="D298" i="11"/>
  <c r="F298" i="11"/>
  <c r="F299" i="11"/>
  <c r="D299" i="11"/>
  <c r="D300" i="11"/>
  <c r="F300" i="11"/>
  <c r="F301" i="11"/>
  <c r="D301" i="11"/>
  <c r="D302" i="11"/>
  <c r="F302" i="11"/>
  <c r="D303" i="11"/>
  <c r="F303" i="11"/>
  <c r="F304" i="11"/>
  <c r="D304" i="11"/>
  <c r="D305" i="11"/>
  <c r="F305" i="11"/>
  <c r="D306" i="11"/>
  <c r="F306" i="11"/>
  <c r="F307" i="11"/>
  <c r="D307" i="11"/>
  <c r="D308" i="11"/>
  <c r="F308" i="11"/>
  <c r="F309" i="11"/>
  <c r="D309" i="11"/>
  <c r="D310" i="11"/>
  <c r="F310" i="11"/>
  <c r="F311" i="11"/>
  <c r="D311" i="11"/>
  <c r="F312" i="11"/>
  <c r="D312" i="11"/>
  <c r="D313" i="11"/>
  <c r="F313" i="11"/>
  <c r="D314" i="11"/>
  <c r="F314" i="11"/>
  <c r="D315" i="11"/>
  <c r="F315" i="11"/>
  <c r="D316" i="11"/>
  <c r="F316" i="11"/>
  <c r="F317" i="11"/>
  <c r="D317" i="11"/>
  <c r="F318" i="11"/>
  <c r="D318" i="11"/>
  <c r="F319" i="11"/>
  <c r="D319" i="11"/>
  <c r="F320" i="11"/>
  <c r="D320" i="11"/>
  <c r="F321" i="11"/>
  <c r="D321" i="11"/>
  <c r="D322" i="11"/>
  <c r="F322" i="11"/>
  <c r="D323" i="11"/>
  <c r="F323" i="11"/>
  <c r="F324" i="11"/>
  <c r="D324" i="11"/>
  <c r="D325" i="11"/>
  <c r="F325" i="11"/>
  <c r="D326" i="11"/>
  <c r="F326" i="11"/>
  <c r="D327" i="11"/>
  <c r="F327" i="11"/>
  <c r="D328" i="11"/>
  <c r="F328" i="11"/>
  <c r="F329" i="11"/>
  <c r="D329" i="11"/>
  <c r="F330" i="11"/>
  <c r="D330" i="11"/>
  <c r="F331" i="11"/>
  <c r="D331" i="11"/>
  <c r="D332" i="11"/>
  <c r="F332" i="11"/>
  <c r="D333" i="11"/>
  <c r="F333" i="11"/>
  <c r="D334" i="11"/>
  <c r="F334" i="11"/>
  <c r="F335" i="11"/>
  <c r="D335" i="11"/>
  <c r="D336" i="11"/>
  <c r="F336" i="11"/>
  <c r="D337" i="11"/>
  <c r="F337" i="11"/>
  <c r="F338" i="11"/>
  <c r="D338" i="11"/>
  <c r="D339" i="11"/>
  <c r="F339" i="11"/>
  <c r="D340" i="11"/>
  <c r="F340" i="11"/>
  <c r="F341" i="11"/>
  <c r="D341" i="11"/>
  <c r="D342" i="11"/>
  <c r="F342" i="11"/>
  <c r="D343" i="11"/>
  <c r="F343" i="11"/>
  <c r="F344" i="11"/>
  <c r="D344" i="11"/>
  <c r="D345" i="11"/>
  <c r="F345" i="11"/>
  <c r="D346" i="11"/>
  <c r="F346" i="11"/>
  <c r="F347" i="11"/>
  <c r="D347" i="11"/>
  <c r="D348" i="11"/>
  <c r="F348" i="11"/>
  <c r="F349" i="11"/>
  <c r="D349" i="11"/>
  <c r="D350" i="11"/>
  <c r="F350" i="11"/>
  <c r="D351" i="11"/>
  <c r="F351" i="11"/>
  <c r="F352" i="11"/>
  <c r="D352" i="11"/>
  <c r="D353" i="11"/>
  <c r="F353" i="11"/>
  <c r="D354" i="11"/>
  <c r="F354" i="11"/>
  <c r="F355" i="11"/>
  <c r="D355" i="11"/>
  <c r="F356" i="11"/>
  <c r="D356" i="11"/>
  <c r="D357" i="11"/>
  <c r="F357" i="11"/>
  <c r="D358" i="11"/>
  <c r="F358" i="11"/>
  <c r="D359" i="11"/>
  <c r="F359" i="11"/>
  <c r="D360" i="11"/>
  <c r="F360" i="11"/>
  <c r="D361" i="11"/>
  <c r="F361" i="11"/>
  <c r="D362" i="11"/>
  <c r="F362" i="11"/>
  <c r="D363" i="11"/>
  <c r="F363" i="11"/>
  <c r="D364" i="11"/>
  <c r="F364" i="11"/>
  <c r="D365" i="11"/>
  <c r="F365" i="11"/>
  <c r="D366" i="11"/>
  <c r="F366" i="11"/>
  <c r="D367" i="11"/>
  <c r="F367" i="11"/>
  <c r="D368" i="11"/>
  <c r="F368" i="11"/>
  <c r="D369" i="11"/>
  <c r="F369" i="11"/>
  <c r="F370" i="11"/>
  <c r="D370" i="11"/>
  <c r="D371" i="11"/>
  <c r="F371" i="11"/>
  <c r="D372" i="11"/>
  <c r="F372" i="11"/>
  <c r="F373" i="11"/>
  <c r="D373" i="11"/>
  <c r="D374" i="11"/>
  <c r="F374" i="11"/>
  <c r="F375" i="11"/>
  <c r="D375" i="11"/>
  <c r="F376" i="11"/>
  <c r="D376" i="11"/>
  <c r="F377" i="11"/>
  <c r="D377" i="11"/>
  <c r="D378" i="11"/>
  <c r="F378" i="11"/>
  <c r="F379" i="11"/>
  <c r="D379" i="11"/>
  <c r="F380" i="11"/>
  <c r="D380" i="11"/>
  <c r="F381" i="11"/>
  <c r="D381" i="11"/>
  <c r="D382" i="11"/>
  <c r="F382" i="11"/>
  <c r="F383" i="11"/>
  <c r="D383" i="11"/>
  <c r="D384" i="11"/>
  <c r="F384" i="11"/>
  <c r="D385" i="11"/>
  <c r="F385" i="11"/>
  <c r="F386" i="11"/>
  <c r="D386" i="11"/>
  <c r="D387" i="11"/>
  <c r="F387" i="11"/>
  <c r="F388" i="11"/>
  <c r="D388" i="11"/>
  <c r="F389" i="11"/>
  <c r="D389" i="11"/>
  <c r="D390" i="11"/>
  <c r="F390" i="11"/>
  <c r="D391" i="11"/>
  <c r="F391" i="11"/>
  <c r="F392" i="11"/>
  <c r="D392" i="11"/>
  <c r="D393" i="11"/>
  <c r="F393" i="11"/>
  <c r="F394" i="11"/>
  <c r="D394" i="11"/>
  <c r="D395" i="11"/>
  <c r="F395" i="11"/>
  <c r="F396" i="11"/>
  <c r="D396" i="11"/>
  <c r="F397" i="11"/>
  <c r="D397" i="11"/>
  <c r="F398" i="11"/>
  <c r="D398" i="11"/>
  <c r="F399" i="11"/>
  <c r="D399" i="11"/>
  <c r="F400" i="11"/>
  <c r="D400" i="11"/>
  <c r="F401" i="11"/>
  <c r="D401" i="11"/>
  <c r="F402" i="11"/>
  <c r="D402" i="11"/>
  <c r="F403" i="11"/>
  <c r="D403" i="11"/>
  <c r="D404" i="11"/>
  <c r="F404" i="11"/>
  <c r="F405" i="11"/>
  <c r="D405" i="11"/>
  <c r="D406" i="11"/>
  <c r="F406" i="11"/>
  <c r="D407" i="11"/>
  <c r="F407" i="11"/>
  <c r="F408" i="11"/>
  <c r="D408" i="11"/>
  <c r="D409" i="11"/>
  <c r="F409" i="11"/>
  <c r="F410" i="11"/>
  <c r="D410" i="11"/>
  <c r="D411" i="11"/>
  <c r="F411" i="11"/>
  <c r="D412" i="11"/>
  <c r="F412" i="11"/>
  <c r="F413" i="11"/>
  <c r="D413" i="11"/>
  <c r="D414" i="11"/>
  <c r="F414" i="11"/>
  <c r="D415" i="11"/>
  <c r="F415" i="11"/>
  <c r="D416" i="11"/>
  <c r="F416" i="11"/>
  <c r="D417" i="11"/>
  <c r="F417" i="11"/>
  <c r="D418" i="11"/>
  <c r="F418" i="11"/>
  <c r="F419" i="11"/>
  <c r="D419" i="11"/>
  <c r="D420" i="11"/>
  <c r="F420" i="11"/>
  <c r="F421" i="11"/>
  <c r="D421" i="11"/>
  <c r="D422" i="11"/>
  <c r="F422" i="11"/>
  <c r="D423" i="11"/>
  <c r="F423" i="11"/>
  <c r="D424" i="11"/>
  <c r="F424" i="11"/>
  <c r="F425" i="11"/>
  <c r="D425" i="11"/>
  <c r="F426" i="11"/>
  <c r="D426" i="11"/>
  <c r="D427" i="11"/>
  <c r="F427" i="11"/>
  <c r="F428" i="11"/>
  <c r="D428" i="11"/>
  <c r="D429" i="11"/>
  <c r="F429" i="11"/>
  <c r="F430" i="11"/>
  <c r="D430" i="11"/>
  <c r="F431" i="11"/>
  <c r="D431" i="11"/>
  <c r="D432" i="11"/>
  <c r="F432" i="11"/>
  <c r="F433" i="11"/>
  <c r="D433" i="11"/>
  <c r="F434" i="11"/>
  <c r="D434" i="11"/>
  <c r="F435" i="11"/>
  <c r="D435" i="11"/>
  <c r="F436" i="11"/>
  <c r="D436" i="11"/>
  <c r="F437" i="11"/>
  <c r="D437" i="11"/>
  <c r="D438" i="11"/>
  <c r="F438" i="11"/>
  <c r="F439" i="11"/>
  <c r="D439" i="11"/>
  <c r="F440" i="11"/>
  <c r="D440" i="11"/>
  <c r="D441" i="11"/>
  <c r="F441" i="11"/>
  <c r="F442" i="11"/>
  <c r="D442" i="11"/>
  <c r="D443" i="11"/>
  <c r="F443" i="11"/>
  <c r="D444" i="11"/>
  <c r="F444" i="11"/>
  <c r="D445" i="11"/>
  <c r="F445" i="11"/>
  <c r="D446" i="11"/>
  <c r="F446" i="11"/>
  <c r="F447" i="11"/>
  <c r="D447" i="11"/>
  <c r="F448" i="11"/>
  <c r="D448" i="11"/>
  <c r="F449" i="11"/>
  <c r="D449" i="11"/>
  <c r="D450" i="11"/>
  <c r="F450" i="11"/>
  <c r="F451" i="11"/>
  <c r="D451" i="11"/>
  <c r="D452" i="11"/>
  <c r="F452" i="11"/>
  <c r="D453" i="11"/>
  <c r="F453" i="11"/>
  <c r="F454" i="11"/>
  <c r="D454" i="11"/>
  <c r="D455" i="11"/>
  <c r="F455" i="11"/>
  <c r="D456" i="11"/>
  <c r="F456" i="11"/>
  <c r="F457" i="11"/>
  <c r="D457" i="11"/>
  <c r="F458" i="11"/>
  <c r="D458" i="11"/>
  <c r="F459" i="11"/>
  <c r="D459" i="11"/>
  <c r="F460" i="11"/>
  <c r="D460" i="11"/>
  <c r="D461" i="11"/>
  <c r="F461" i="11"/>
  <c r="F462" i="11"/>
  <c r="D462" i="11"/>
  <c r="F463" i="11"/>
  <c r="D463" i="11"/>
  <c r="D464" i="11"/>
  <c r="F464" i="11"/>
  <c r="F465" i="11"/>
  <c r="D465" i="11"/>
  <c r="D466" i="11"/>
  <c r="F466" i="11"/>
  <c r="D467" i="11"/>
  <c r="F467" i="11"/>
  <c r="F468" i="11"/>
  <c r="D468" i="11"/>
  <c r="D469" i="11"/>
  <c r="F469" i="11"/>
  <c r="D470" i="11"/>
  <c r="F470" i="11"/>
  <c r="D471" i="11"/>
  <c r="F471" i="11"/>
  <c r="D472" i="11"/>
  <c r="F472" i="11"/>
  <c r="F473" i="11"/>
  <c r="D473" i="11"/>
  <c r="D474" i="11"/>
  <c r="F474" i="11"/>
  <c r="D475" i="11"/>
  <c r="F475" i="11"/>
  <c r="F476" i="11"/>
  <c r="D476" i="11"/>
  <c r="D477" i="11"/>
  <c r="F477" i="11"/>
  <c r="F478" i="11"/>
  <c r="D478" i="11"/>
  <c r="D479" i="11"/>
  <c r="F479" i="11"/>
  <c r="F480" i="11"/>
  <c r="D480" i="11"/>
  <c r="F481" i="11"/>
  <c r="D481" i="11"/>
  <c r="D482" i="11"/>
  <c r="F482" i="11"/>
  <c r="F483" i="11"/>
  <c r="D483" i="11"/>
  <c r="F484" i="11"/>
  <c r="D484" i="11"/>
  <c r="F485" i="11"/>
  <c r="D485" i="11"/>
  <c r="F486" i="11"/>
  <c r="D486" i="11"/>
  <c r="F487" i="11"/>
  <c r="D487" i="11"/>
  <c r="F488" i="11"/>
  <c r="D488" i="11"/>
  <c r="F489" i="11"/>
  <c r="D489" i="11"/>
  <c r="F490" i="11"/>
  <c r="D490" i="11"/>
  <c r="F491" i="11"/>
  <c r="D491" i="11"/>
  <c r="D492" i="11"/>
  <c r="F492" i="11"/>
  <c r="F493" i="11"/>
  <c r="D493" i="11"/>
  <c r="F494" i="11"/>
  <c r="D494" i="11"/>
  <c r="D495" i="11"/>
  <c r="F495" i="11"/>
  <c r="F496" i="11"/>
  <c r="D496" i="11"/>
  <c r="D497" i="11"/>
  <c r="F497" i="11"/>
  <c r="D498" i="11"/>
  <c r="F498" i="11"/>
  <c r="F499" i="11"/>
  <c r="D499" i="11"/>
  <c r="F500" i="11"/>
  <c r="D500" i="11"/>
  <c r="D501" i="11"/>
  <c r="F501" i="11"/>
  <c r="F502" i="11"/>
  <c r="D502" i="11"/>
  <c r="D503" i="11"/>
  <c r="F503" i="11"/>
  <c r="D504" i="11"/>
  <c r="F504" i="11"/>
  <c r="F505" i="11"/>
  <c r="D505" i="11"/>
  <c r="F506" i="11"/>
  <c r="D506" i="11"/>
  <c r="D507" i="11"/>
  <c r="F507" i="11"/>
  <c r="F508" i="11"/>
  <c r="D508" i="11"/>
  <c r="D509" i="11"/>
  <c r="F509" i="11"/>
  <c r="D510" i="11"/>
  <c r="F510" i="11"/>
  <c r="F511" i="11"/>
  <c r="D511" i="11"/>
  <c r="F512" i="11"/>
  <c r="D512" i="11"/>
  <c r="D513" i="11"/>
  <c r="F513" i="11"/>
  <c r="D514" i="11"/>
  <c r="F514" i="11"/>
  <c r="F515" i="11"/>
  <c r="D515" i="11"/>
  <c r="F516" i="11"/>
  <c r="D516" i="11"/>
  <c r="F517" i="11"/>
  <c r="D517" i="11"/>
  <c r="F518" i="11"/>
  <c r="D518" i="11"/>
  <c r="D519" i="11"/>
  <c r="F519" i="11"/>
  <c r="F520" i="11"/>
  <c r="D520" i="11"/>
  <c r="D521" i="11"/>
  <c r="F521" i="11"/>
  <c r="F522" i="11"/>
  <c r="D522" i="11"/>
  <c r="D523" i="11"/>
  <c r="F523" i="11"/>
  <c r="F524" i="11"/>
  <c r="D524" i="11"/>
  <c r="F525" i="11"/>
  <c r="D525" i="11"/>
  <c r="F526" i="11"/>
  <c r="D526" i="11"/>
  <c r="D527" i="11"/>
  <c r="F527" i="11"/>
  <c r="D528" i="11"/>
  <c r="F528" i="11"/>
  <c r="D529" i="11"/>
  <c r="F529" i="11"/>
  <c r="D530" i="11"/>
  <c r="F530" i="11"/>
  <c r="F531" i="11"/>
  <c r="D531" i="11"/>
  <c r="F532" i="11"/>
  <c r="D532" i="11"/>
  <c r="F533" i="11"/>
  <c r="D533" i="11"/>
  <c r="F534" i="11"/>
  <c r="D534" i="11"/>
  <c r="F535" i="11"/>
  <c r="D535" i="11"/>
  <c r="F536" i="11"/>
  <c r="D536" i="11"/>
  <c r="F537" i="11"/>
  <c r="D537" i="11"/>
  <c r="D538" i="11"/>
  <c r="F538" i="11"/>
  <c r="F539" i="11"/>
  <c r="D539" i="11"/>
  <c r="F540" i="11"/>
  <c r="D540" i="11"/>
  <c r="F541" i="11"/>
  <c r="D541" i="11"/>
  <c r="D542" i="11"/>
  <c r="F542" i="11"/>
  <c r="D543" i="11"/>
  <c r="F543" i="11"/>
  <c r="F544" i="11"/>
  <c r="D544" i="11"/>
  <c r="F545" i="11"/>
  <c r="D545" i="11"/>
  <c r="F546" i="11"/>
  <c r="D546" i="11"/>
  <c r="F547" i="11"/>
  <c r="D547" i="11"/>
  <c r="D548" i="11"/>
  <c r="F548" i="11"/>
  <c r="F549" i="11"/>
  <c r="D549" i="11"/>
  <c r="F550" i="11"/>
  <c r="D550" i="11"/>
  <c r="F551" i="11"/>
  <c r="D551" i="11"/>
  <c r="D552" i="11"/>
  <c r="F552" i="11"/>
  <c r="F553" i="11"/>
  <c r="D553" i="11"/>
  <c r="F554" i="11"/>
  <c r="D554" i="11"/>
  <c r="F555" i="11"/>
  <c r="D555" i="11"/>
  <c r="F556" i="11"/>
  <c r="D556" i="11"/>
  <c r="F557" i="11"/>
  <c r="D557" i="11"/>
  <c r="F558" i="11"/>
  <c r="D558" i="11"/>
  <c r="D559" i="11"/>
  <c r="F559" i="11"/>
  <c r="F560" i="11"/>
  <c r="D560" i="11"/>
  <c r="D561" i="11"/>
  <c r="F561" i="11"/>
  <c r="F562" i="11"/>
  <c r="D562" i="11"/>
  <c r="F563" i="11"/>
  <c r="D563" i="11"/>
  <c r="F564" i="11"/>
  <c r="D564" i="11"/>
  <c r="F565" i="11"/>
  <c r="D565" i="11"/>
  <c r="F566" i="11"/>
  <c r="D566" i="11"/>
  <c r="F567" i="11"/>
  <c r="D567" i="11"/>
  <c r="F568" i="11"/>
  <c r="D568" i="11"/>
  <c r="F569" i="11"/>
  <c r="D569" i="11"/>
  <c r="D570" i="11"/>
  <c r="F570" i="11"/>
  <c r="F571" i="11"/>
  <c r="D571" i="11"/>
  <c r="D572" i="11"/>
  <c r="F572" i="11"/>
  <c r="D573" i="11"/>
  <c r="F573" i="11"/>
  <c r="D574" i="11"/>
  <c r="F574" i="11"/>
  <c r="F575" i="11"/>
  <c r="D575" i="11"/>
  <c r="D576" i="11"/>
  <c r="F576" i="11"/>
  <c r="D577" i="11"/>
  <c r="F577" i="11"/>
  <c r="D578" i="11"/>
  <c r="F578" i="11"/>
  <c r="F579" i="11"/>
  <c r="D579" i="11"/>
  <c r="F580" i="11"/>
  <c r="D580" i="11"/>
  <c r="F581" i="11"/>
  <c r="D581" i="11"/>
  <c r="F582" i="11"/>
  <c r="D582" i="11"/>
  <c r="F583" i="11"/>
  <c r="D583" i="11"/>
  <c r="F584" i="11"/>
  <c r="D584" i="11"/>
  <c r="F585" i="11"/>
  <c r="D585" i="11"/>
  <c r="D586" i="11"/>
  <c r="F586" i="11"/>
  <c r="F587" i="11"/>
  <c r="D587" i="11"/>
  <c r="D588" i="11"/>
  <c r="F588" i="11"/>
  <c r="D589" i="11"/>
  <c r="F589" i="11"/>
  <c r="F590" i="11"/>
  <c r="D590" i="11"/>
  <c r="F591" i="11"/>
  <c r="D591" i="11"/>
  <c r="F592" i="11"/>
  <c r="D592" i="11"/>
  <c r="F593" i="11"/>
  <c r="D593" i="11"/>
  <c r="D594" i="11"/>
  <c r="F594" i="11"/>
  <c r="F595" i="11"/>
  <c r="D595" i="11"/>
  <c r="D596" i="11"/>
  <c r="F596" i="11"/>
  <c r="F597" i="11"/>
  <c r="D597" i="11"/>
  <c r="F598" i="11"/>
  <c r="D598" i="11"/>
  <c r="F599" i="11"/>
  <c r="D599" i="11"/>
  <c r="F600" i="11"/>
  <c r="D600" i="11"/>
  <c r="F601" i="11"/>
  <c r="D601" i="11"/>
  <c r="F602" i="11"/>
  <c r="D602" i="11"/>
  <c r="F603" i="11"/>
  <c r="D603" i="11"/>
  <c r="D604" i="11"/>
  <c r="F604" i="11"/>
  <c r="F605" i="11"/>
  <c r="D605" i="11"/>
  <c r="F606" i="11"/>
  <c r="D606" i="11"/>
  <c r="D607" i="11"/>
  <c r="F607" i="11"/>
  <c r="F608" i="11"/>
  <c r="D608" i="11"/>
  <c r="D609" i="11"/>
  <c r="F609" i="11"/>
  <c r="F610" i="11"/>
  <c r="D610" i="11"/>
  <c r="D611" i="11"/>
  <c r="F611" i="11"/>
  <c r="D612" i="11"/>
  <c r="F612" i="11"/>
  <c r="F613" i="11"/>
  <c r="D613" i="11"/>
  <c r="F614" i="11"/>
  <c r="D614" i="11"/>
  <c r="D615" i="11"/>
  <c r="F615" i="11"/>
  <c r="D616" i="11"/>
  <c r="F616" i="11"/>
  <c r="F617" i="11"/>
  <c r="D617" i="11"/>
  <c r="D618" i="11"/>
  <c r="F618" i="11"/>
  <c r="D619" i="11"/>
  <c r="F619" i="11"/>
  <c r="F620" i="11"/>
  <c r="D620" i="11"/>
  <c r="F621" i="11"/>
  <c r="D621" i="11"/>
  <c r="F622" i="11"/>
  <c r="D622" i="11"/>
  <c r="D623" i="11"/>
  <c r="F623" i="11"/>
  <c r="D624" i="11"/>
  <c r="F624" i="11"/>
  <c r="F625" i="11"/>
  <c r="D625" i="11"/>
  <c r="D626" i="11"/>
  <c r="F626" i="11"/>
  <c r="D627" i="11"/>
  <c r="F627" i="11"/>
  <c r="F628" i="11"/>
  <c r="D628" i="11"/>
  <c r="D629" i="11"/>
  <c r="F629" i="11"/>
  <c r="D630" i="11"/>
  <c r="F630" i="11"/>
  <c r="D631" i="11"/>
  <c r="F631" i="11"/>
  <c r="D632" i="11"/>
  <c r="F632" i="11"/>
  <c r="D633" i="11"/>
  <c r="F633" i="11"/>
  <c r="D634" i="11"/>
  <c r="F634" i="11"/>
  <c r="D635" i="11"/>
  <c r="F635" i="11"/>
  <c r="D636" i="11"/>
  <c r="F636" i="11"/>
  <c r="D637" i="11"/>
  <c r="F637" i="11"/>
  <c r="D638" i="11"/>
  <c r="F638" i="11"/>
  <c r="D639" i="11"/>
  <c r="F639" i="11"/>
  <c r="D640" i="11"/>
  <c r="F640" i="11"/>
  <c r="D641" i="11"/>
  <c r="F641" i="11"/>
  <c r="D642" i="11"/>
  <c r="F642" i="11"/>
  <c r="F643" i="11"/>
  <c r="D643" i="11"/>
  <c r="D644" i="11"/>
  <c r="F644" i="11"/>
  <c r="F645" i="11"/>
  <c r="D645" i="11"/>
  <c r="F646" i="11"/>
  <c r="D646" i="11"/>
  <c r="D647" i="11"/>
  <c r="F647" i="11"/>
  <c r="D648" i="11"/>
  <c r="F648" i="11"/>
  <c r="F649" i="11"/>
  <c r="D649" i="11"/>
  <c r="F650" i="11"/>
  <c r="D650" i="11"/>
  <c r="F651" i="11"/>
  <c r="D651" i="11"/>
  <c r="F652" i="11"/>
  <c r="D652" i="11"/>
  <c r="F653" i="11"/>
  <c r="D653" i="11"/>
  <c r="F654" i="11"/>
  <c r="D654" i="11"/>
  <c r="F655" i="11"/>
  <c r="D655" i="11"/>
  <c r="D656" i="11"/>
  <c r="F656" i="11"/>
  <c r="D657" i="11"/>
  <c r="F657" i="11"/>
  <c r="D658" i="11"/>
  <c r="F658" i="11"/>
  <c r="F659" i="11"/>
  <c r="D659" i="11"/>
  <c r="D660" i="11"/>
  <c r="F660" i="11"/>
  <c r="F661" i="11"/>
  <c r="D661" i="11"/>
  <c r="F662" i="11"/>
  <c r="D662" i="11"/>
  <c r="D663" i="11"/>
  <c r="F663" i="11"/>
  <c r="D664" i="11"/>
  <c r="F664" i="11"/>
  <c r="F665" i="11"/>
  <c r="D665" i="11"/>
  <c r="F666" i="11"/>
  <c r="D666" i="11"/>
  <c r="F667" i="11"/>
  <c r="D667" i="11"/>
  <c r="F668" i="11"/>
  <c r="D668" i="11"/>
  <c r="D669" i="11"/>
  <c r="F669" i="11"/>
  <c r="F670" i="11"/>
  <c r="D670" i="11"/>
  <c r="F671" i="11"/>
  <c r="D671" i="11"/>
  <c r="D672" i="11"/>
  <c r="F672" i="11"/>
  <c r="F673" i="11"/>
  <c r="D673" i="11"/>
  <c r="F674" i="11"/>
  <c r="D674" i="11"/>
  <c r="D675" i="11"/>
  <c r="F675" i="11"/>
  <c r="F676" i="11"/>
  <c r="D676" i="11"/>
  <c r="D677" i="11"/>
  <c r="F677" i="11"/>
  <c r="F678" i="11"/>
  <c r="D678" i="11"/>
  <c r="D679" i="11"/>
  <c r="F679" i="11"/>
  <c r="F680" i="11"/>
  <c r="D680" i="11"/>
  <c r="D681" i="11"/>
  <c r="F681" i="11"/>
  <c r="D682" i="11"/>
  <c r="F682" i="11"/>
  <c r="F683" i="11"/>
  <c r="D683" i="11"/>
  <c r="D684" i="11"/>
  <c r="F684" i="11"/>
  <c r="D685" i="11"/>
  <c r="F685" i="11"/>
  <c r="D686" i="11"/>
  <c r="F686" i="11"/>
  <c r="F687" i="11"/>
  <c r="D687" i="11"/>
  <c r="D688" i="11"/>
  <c r="F688" i="11"/>
  <c r="F689" i="11"/>
  <c r="D689" i="11"/>
  <c r="D690" i="11"/>
  <c r="F690" i="11"/>
  <c r="F691" i="11"/>
  <c r="D691" i="11"/>
  <c r="D692" i="11"/>
  <c r="F692" i="11"/>
  <c r="F693" i="11"/>
  <c r="D693" i="11"/>
  <c r="F694" i="11"/>
  <c r="D694" i="11"/>
  <c r="F695" i="11"/>
  <c r="D695" i="11"/>
  <c r="D696" i="11"/>
  <c r="F696" i="11"/>
  <c r="F697" i="11"/>
  <c r="D697" i="11"/>
  <c r="F698" i="11"/>
  <c r="D698" i="11"/>
  <c r="F699" i="11"/>
  <c r="D699" i="11"/>
  <c r="F700" i="11"/>
  <c r="D700" i="11"/>
  <c r="F701" i="11"/>
  <c r="D701" i="11"/>
  <c r="F702" i="11"/>
  <c r="D702" i="11"/>
  <c r="D703" i="11"/>
  <c r="F703" i="11"/>
  <c r="F704" i="11"/>
  <c r="D704" i="11"/>
  <c r="F705" i="11"/>
  <c r="D705" i="11"/>
  <c r="D706" i="11"/>
  <c r="F706" i="11"/>
  <c r="D707" i="11"/>
  <c r="F707" i="11"/>
  <c r="F708" i="11"/>
  <c r="D708" i="11"/>
  <c r="D709" i="11"/>
  <c r="F709" i="11"/>
  <c r="F710" i="11"/>
  <c r="D710" i="11"/>
  <c r="F711" i="11"/>
  <c r="D711" i="11"/>
  <c r="F712" i="11"/>
  <c r="D712" i="11"/>
  <c r="F713" i="11"/>
  <c r="D713" i="11"/>
  <c r="F714" i="11"/>
  <c r="D714" i="11"/>
  <c r="D715" i="11"/>
  <c r="F715" i="11"/>
  <c r="F716" i="11"/>
  <c r="D716" i="11"/>
  <c r="F717" i="11"/>
  <c r="D717" i="11"/>
  <c r="F718" i="11"/>
  <c r="D718" i="11"/>
  <c r="F719" i="11"/>
  <c r="D719" i="11"/>
  <c r="F720" i="11"/>
  <c r="D720" i="11"/>
  <c r="F721" i="11"/>
  <c r="D721" i="11"/>
  <c r="F722" i="11"/>
  <c r="D722" i="11"/>
  <c r="F723" i="11"/>
  <c r="D723" i="11"/>
  <c r="D724" i="11"/>
  <c r="F724" i="11"/>
  <c r="F725" i="11"/>
  <c r="D725" i="11"/>
  <c r="D726" i="11"/>
  <c r="F726" i="11"/>
  <c r="F727" i="11"/>
  <c r="D727" i="11"/>
  <c r="D728" i="11"/>
  <c r="F728" i="11"/>
  <c r="F729" i="11"/>
  <c r="D729" i="11"/>
  <c r="F730" i="11"/>
  <c r="D730" i="11"/>
  <c r="D731" i="11"/>
  <c r="F731" i="11"/>
  <c r="F732" i="11"/>
  <c r="D732" i="11"/>
  <c r="F733" i="11"/>
  <c r="D733" i="11"/>
  <c r="D734" i="11"/>
  <c r="F734" i="11"/>
  <c r="F735" i="11"/>
  <c r="D735" i="11"/>
  <c r="F736" i="11"/>
  <c r="D736" i="11"/>
  <c r="F737" i="11"/>
  <c r="D737" i="11"/>
  <c r="F738" i="11"/>
  <c r="D738" i="11"/>
  <c r="F739" i="11"/>
  <c r="D739" i="11"/>
  <c r="D740" i="11"/>
  <c r="F740" i="11"/>
  <c r="F741" i="11"/>
  <c r="D741" i="11"/>
  <c r="D742" i="11"/>
  <c r="F742" i="11"/>
  <c r="F743" i="11"/>
  <c r="D743" i="11"/>
  <c r="D744" i="11"/>
  <c r="F744" i="11"/>
  <c r="F745" i="11"/>
  <c r="D745" i="11"/>
  <c r="F746" i="11"/>
  <c r="D746" i="11"/>
  <c r="D747" i="11"/>
  <c r="F747" i="11"/>
  <c r="D748" i="11"/>
  <c r="F748" i="11"/>
  <c r="D749" i="11"/>
  <c r="F749" i="11"/>
  <c r="F750" i="11"/>
  <c r="D750" i="11"/>
  <c r="F751" i="11"/>
  <c r="D751" i="11"/>
  <c r="F752" i="11"/>
  <c r="D752" i="11"/>
  <c r="D753" i="11"/>
  <c r="F753" i="11"/>
  <c r="F754" i="11"/>
  <c r="D754" i="11"/>
  <c r="D755" i="11"/>
  <c r="F755" i="11"/>
  <c r="F756" i="11"/>
  <c r="D756" i="11"/>
  <c r="D757" i="11"/>
  <c r="F757" i="11"/>
  <c r="F758" i="11"/>
  <c r="D758" i="11"/>
  <c r="F759" i="11"/>
  <c r="D759" i="11"/>
  <c r="F760" i="11"/>
  <c r="D760" i="11"/>
  <c r="F761" i="11"/>
  <c r="D761" i="11"/>
  <c r="F762" i="11"/>
  <c r="D762" i="11"/>
  <c r="F763" i="11"/>
  <c r="D763" i="11"/>
  <c r="F764" i="11"/>
  <c r="D764" i="11"/>
  <c r="D765" i="11"/>
  <c r="F765" i="11"/>
  <c r="F766" i="11"/>
  <c r="D766" i="11"/>
  <c r="F767" i="11"/>
  <c r="D767" i="11"/>
  <c r="F768" i="11"/>
  <c r="D768" i="11"/>
  <c r="F769" i="11"/>
  <c r="D769" i="11"/>
  <c r="F770" i="11"/>
  <c r="D770" i="11"/>
  <c r="F771" i="11"/>
  <c r="D771" i="11"/>
  <c r="D772" i="11"/>
  <c r="F772" i="11"/>
  <c r="F773" i="11"/>
  <c r="D773" i="11"/>
  <c r="F774" i="11"/>
  <c r="D774" i="11"/>
  <c r="F775" i="11"/>
  <c r="D775" i="11"/>
  <c r="D776" i="11"/>
  <c r="F776" i="11"/>
  <c r="F777" i="11"/>
  <c r="D777" i="11"/>
  <c r="F778" i="11"/>
  <c r="D778" i="11"/>
  <c r="D779" i="11"/>
  <c r="F779" i="11"/>
  <c r="D780" i="11"/>
  <c r="F780" i="11"/>
  <c r="F781" i="11"/>
  <c r="D781" i="11"/>
  <c r="F782" i="11"/>
  <c r="D782" i="11"/>
  <c r="D783" i="11"/>
  <c r="F783" i="11"/>
  <c r="F784" i="11"/>
  <c r="D784" i="11"/>
  <c r="D785" i="11"/>
  <c r="F785" i="11"/>
  <c r="D786" i="11"/>
  <c r="F786" i="11"/>
  <c r="F787" i="11"/>
  <c r="D787" i="11"/>
  <c r="F788" i="11"/>
  <c r="D788" i="11"/>
  <c r="F789" i="11"/>
  <c r="D789" i="11"/>
  <c r="D790" i="11"/>
  <c r="F790" i="11"/>
  <c r="F791" i="11"/>
  <c r="D791" i="11"/>
  <c r="F792" i="11"/>
  <c r="D792" i="11"/>
  <c r="D793" i="11"/>
  <c r="F793" i="11"/>
  <c r="D794" i="11"/>
  <c r="F794" i="11"/>
  <c r="D795" i="11"/>
  <c r="F795" i="11"/>
  <c r="F796" i="11"/>
  <c r="D796" i="11"/>
  <c r="F797" i="11"/>
  <c r="D797" i="11"/>
  <c r="D798" i="11"/>
  <c r="F798" i="11"/>
  <c r="F799" i="11"/>
  <c r="D799" i="11"/>
  <c r="F800" i="11"/>
  <c r="D800" i="11"/>
  <c r="D801" i="11"/>
  <c r="F801" i="11"/>
  <c r="F802" i="11"/>
  <c r="D802" i="11"/>
  <c r="F803" i="11"/>
  <c r="D803" i="11"/>
  <c r="D804" i="11"/>
  <c r="F804" i="11"/>
  <c r="F805" i="11"/>
  <c r="D805" i="11"/>
  <c r="F806" i="11"/>
  <c r="D806" i="11"/>
  <c r="D807" i="11"/>
  <c r="F807" i="11"/>
  <c r="F808" i="11"/>
  <c r="D808" i="11"/>
  <c r="F809" i="11"/>
  <c r="D809" i="11"/>
  <c r="F810" i="11"/>
  <c r="D810" i="11"/>
  <c r="F811" i="11"/>
  <c r="D811" i="11"/>
  <c r="D812" i="11"/>
  <c r="F812" i="11"/>
  <c r="F813" i="11"/>
  <c r="D813" i="11"/>
  <c r="D814" i="11"/>
  <c r="F814" i="11"/>
  <c r="D815" i="11"/>
  <c r="F815" i="11"/>
  <c r="F816" i="11"/>
  <c r="D816" i="11"/>
  <c r="D817" i="11"/>
  <c r="F817" i="11"/>
  <c r="F818" i="11"/>
  <c r="D818" i="11"/>
  <c r="F819" i="11"/>
  <c r="D819" i="11"/>
  <c r="F820" i="11"/>
  <c r="D820" i="11"/>
  <c r="F821" i="11"/>
  <c r="D821" i="11"/>
  <c r="F822" i="11"/>
  <c r="D822" i="11"/>
  <c r="F823" i="11"/>
  <c r="D823" i="11"/>
  <c r="F824" i="11"/>
  <c r="D824" i="11"/>
  <c r="F825" i="11"/>
  <c r="D825" i="11"/>
  <c r="D826" i="11"/>
  <c r="F826" i="11"/>
  <c r="F827" i="11"/>
  <c r="D827" i="11"/>
  <c r="D828" i="11"/>
  <c r="F828" i="11"/>
  <c r="D829" i="11"/>
  <c r="F829" i="11"/>
  <c r="D830" i="11"/>
  <c r="F830" i="11"/>
  <c r="D831" i="11"/>
  <c r="F831" i="11"/>
  <c r="D832" i="11"/>
  <c r="F832" i="11"/>
  <c r="D833" i="11"/>
  <c r="F833" i="11"/>
  <c r="F834" i="11"/>
  <c r="D834" i="11"/>
  <c r="F835" i="11"/>
  <c r="D835" i="11"/>
  <c r="D836" i="11"/>
  <c r="F836" i="11"/>
  <c r="D837" i="11"/>
  <c r="F837" i="11"/>
  <c r="F838" i="11"/>
  <c r="D838" i="11"/>
  <c r="D839" i="11"/>
  <c r="F839" i="11"/>
  <c r="D840" i="11"/>
  <c r="F840" i="11"/>
  <c r="D841" i="11"/>
  <c r="F841" i="11"/>
  <c r="F842" i="11"/>
  <c r="D842" i="11"/>
  <c r="F843" i="11"/>
  <c r="D843" i="11"/>
  <c r="D844" i="11"/>
  <c r="F844" i="11"/>
  <c r="F845" i="11"/>
  <c r="D845" i="11"/>
  <c r="D846" i="11"/>
  <c r="F846" i="11"/>
  <c r="D847" i="11"/>
  <c r="F847" i="11"/>
  <c r="D848" i="11"/>
  <c r="F848" i="11"/>
  <c r="D849" i="11"/>
  <c r="F849" i="11"/>
  <c r="F850" i="11"/>
  <c r="D850" i="11"/>
  <c r="F851" i="11"/>
  <c r="D851" i="11"/>
  <c r="F852" i="11"/>
  <c r="D852" i="11"/>
  <c r="F853" i="11"/>
  <c r="D853" i="11"/>
  <c r="F854" i="11"/>
  <c r="D854" i="11"/>
  <c r="D855" i="11"/>
  <c r="F855" i="11"/>
  <c r="D856" i="11"/>
  <c r="F856" i="11"/>
  <c r="D857" i="11"/>
  <c r="F857" i="11"/>
  <c r="D858" i="11"/>
  <c r="F858" i="11"/>
  <c r="F859" i="11"/>
  <c r="D859" i="11"/>
  <c r="D860" i="11"/>
  <c r="F860" i="11"/>
  <c r="D861" i="11"/>
  <c r="F861" i="11"/>
  <c r="D862" i="11"/>
  <c r="F862" i="11"/>
  <c r="D863" i="11"/>
  <c r="F863" i="11"/>
  <c r="D864" i="11"/>
  <c r="F864" i="11"/>
  <c r="F865" i="11"/>
  <c r="D865" i="11"/>
  <c r="D866" i="11"/>
  <c r="F866" i="11"/>
  <c r="D867" i="11"/>
  <c r="F867" i="11"/>
  <c r="D868" i="11"/>
  <c r="F868" i="11"/>
  <c r="F869" i="11"/>
  <c r="D869" i="11"/>
  <c r="F870" i="11"/>
  <c r="D870" i="11"/>
  <c r="D871" i="11"/>
  <c r="F871" i="11"/>
  <c r="D872" i="11"/>
  <c r="F872" i="11"/>
  <c r="D873" i="11"/>
  <c r="F873" i="11"/>
  <c r="F874" i="11"/>
  <c r="D874" i="11"/>
  <c r="F875" i="11"/>
  <c r="D875" i="11"/>
  <c r="D876" i="11"/>
  <c r="F876" i="11"/>
  <c r="F877" i="11"/>
  <c r="D877" i="11"/>
  <c r="D878" i="11"/>
  <c r="F878" i="11"/>
  <c r="F879" i="11"/>
  <c r="D879" i="11"/>
  <c r="D880" i="11"/>
  <c r="F880" i="11"/>
  <c r="D881" i="11"/>
  <c r="F881" i="11"/>
  <c r="D882" i="11"/>
  <c r="F882" i="11"/>
  <c r="D883" i="11"/>
  <c r="F883" i="11"/>
  <c r="F884" i="11"/>
  <c r="D884" i="11"/>
  <c r="F885" i="11"/>
  <c r="D885" i="11"/>
  <c r="F886" i="11"/>
  <c r="D886" i="11"/>
  <c r="F887" i="11"/>
  <c r="D887" i="11"/>
  <c r="F888" i="11"/>
  <c r="D888" i="11"/>
  <c r="F889" i="11"/>
  <c r="D889" i="11"/>
  <c r="D890" i="11"/>
  <c r="F890" i="11"/>
  <c r="F891" i="11"/>
  <c r="D891" i="11"/>
  <c r="F892" i="11"/>
  <c r="D892" i="11"/>
  <c r="D893" i="11"/>
  <c r="F893" i="11"/>
  <c r="D894" i="11"/>
  <c r="F894" i="11"/>
  <c r="F895" i="11"/>
  <c r="D895" i="11"/>
  <c r="F896" i="11"/>
  <c r="D896" i="11"/>
  <c r="D897" i="11"/>
  <c r="F897" i="11"/>
  <c r="D898" i="11"/>
  <c r="F898" i="11"/>
  <c r="D899" i="11"/>
  <c r="F899" i="11"/>
  <c r="D900" i="11"/>
  <c r="F900" i="11"/>
  <c r="D901" i="11"/>
  <c r="F901" i="11"/>
  <c r="F902" i="11"/>
  <c r="D902" i="11"/>
  <c r="D903" i="11"/>
  <c r="F903" i="11"/>
  <c r="D904" i="11"/>
  <c r="F904" i="11"/>
  <c r="D905" i="11"/>
  <c r="F905" i="11"/>
  <c r="D906" i="11"/>
  <c r="F906" i="11"/>
  <c r="D907" i="11"/>
  <c r="F907" i="11"/>
  <c r="F908" i="11"/>
  <c r="D908" i="11"/>
  <c r="F909" i="11"/>
  <c r="D909" i="11"/>
  <c r="D910" i="11"/>
  <c r="F910" i="11"/>
  <c r="D911" i="11"/>
  <c r="F911" i="11"/>
  <c r="F912" i="11"/>
  <c r="D912" i="11"/>
  <c r="F913" i="11"/>
  <c r="D913" i="11"/>
  <c r="D914" i="11"/>
  <c r="F914" i="11"/>
  <c r="F915" i="11"/>
  <c r="D915" i="11"/>
  <c r="D916" i="11"/>
  <c r="F916" i="11"/>
  <c r="D917" i="11"/>
  <c r="F917" i="11"/>
  <c r="F918" i="11"/>
  <c r="D918" i="11"/>
  <c r="F919" i="11"/>
  <c r="D919" i="11"/>
  <c r="D920" i="11"/>
  <c r="F920" i="11"/>
  <c r="F921" i="11"/>
  <c r="D921" i="11"/>
  <c r="F922" i="11"/>
  <c r="D922" i="11"/>
  <c r="F923" i="11"/>
  <c r="D923" i="11"/>
  <c r="D924" i="11"/>
  <c r="F924" i="11"/>
  <c r="F925" i="11"/>
  <c r="D925" i="11"/>
  <c r="F926" i="11"/>
  <c r="D926" i="11"/>
  <c r="D927" i="11"/>
  <c r="F927" i="11"/>
  <c r="F928" i="11"/>
  <c r="D928" i="11"/>
  <c r="D929" i="11"/>
  <c r="F929" i="11"/>
  <c r="F930" i="11"/>
  <c r="D930" i="11"/>
  <c r="F931" i="11"/>
  <c r="D931" i="11"/>
  <c r="F932" i="11"/>
  <c r="D932" i="11"/>
  <c r="D933" i="11"/>
  <c r="F933" i="11"/>
  <c r="D934" i="11"/>
  <c r="F934" i="11"/>
  <c r="F935" i="11"/>
  <c r="D935" i="11"/>
  <c r="F936" i="11"/>
  <c r="D936" i="11"/>
  <c r="D937" i="11"/>
  <c r="F937" i="11"/>
  <c r="D938" i="11"/>
  <c r="F938" i="11"/>
  <c r="F939" i="11"/>
  <c r="D939" i="11"/>
  <c r="D940" i="11"/>
  <c r="F940" i="11"/>
  <c r="D941" i="11"/>
  <c r="F941" i="11"/>
  <c r="D942" i="11"/>
  <c r="F942" i="11"/>
  <c r="D943" i="11"/>
  <c r="F943" i="11"/>
  <c r="D944" i="11"/>
  <c r="F944" i="11"/>
  <c r="D945" i="11"/>
  <c r="F945" i="11"/>
  <c r="D946" i="11"/>
  <c r="F946" i="11"/>
  <c r="D947" i="11"/>
  <c r="F947" i="11"/>
  <c r="F948" i="11"/>
  <c r="D948" i="11"/>
  <c r="F949" i="11"/>
  <c r="D949" i="11"/>
  <c r="F950" i="11"/>
  <c r="D950" i="11"/>
  <c r="F951" i="11"/>
  <c r="D951" i="11"/>
  <c r="D952" i="11"/>
  <c r="F952" i="11"/>
  <c r="F953" i="11"/>
  <c r="D953" i="11"/>
  <c r="F954" i="11"/>
  <c r="D954" i="11"/>
  <c r="F955" i="11"/>
  <c r="D955" i="11"/>
  <c r="F956" i="11"/>
  <c r="D956" i="11"/>
  <c r="D957" i="11"/>
  <c r="F957" i="11"/>
  <c r="F958" i="11"/>
  <c r="D958" i="11"/>
  <c r="F959" i="11"/>
  <c r="D959" i="11"/>
  <c r="F960" i="11"/>
  <c r="D960" i="11"/>
  <c r="D961" i="11"/>
  <c r="F961" i="11"/>
  <c r="F962" i="11"/>
  <c r="D962" i="11"/>
  <c r="D963" i="11"/>
  <c r="F963" i="11"/>
  <c r="F964" i="11"/>
  <c r="D964" i="11"/>
  <c r="F965" i="11"/>
  <c r="D965" i="11"/>
  <c r="F966" i="11"/>
  <c r="D966" i="11"/>
  <c r="D967" i="11"/>
  <c r="F967" i="11"/>
  <c r="D968" i="11"/>
  <c r="F968" i="11"/>
  <c r="D969" i="11"/>
  <c r="F969" i="11"/>
  <c r="D970" i="11"/>
  <c r="F970" i="11"/>
  <c r="D971" i="11"/>
  <c r="F971" i="11"/>
  <c r="D972" i="11"/>
  <c r="F972" i="11"/>
  <c r="F973" i="11"/>
  <c r="D973" i="11"/>
  <c r="F974" i="11"/>
  <c r="D974" i="11"/>
  <c r="F975" i="11"/>
  <c r="D975" i="11"/>
  <c r="D976" i="11"/>
  <c r="F976" i="11"/>
  <c r="F977" i="11"/>
  <c r="D977" i="11"/>
  <c r="F978" i="11"/>
  <c r="D978" i="11"/>
  <c r="F979" i="11"/>
  <c r="D979" i="11"/>
  <c r="F980" i="11"/>
  <c r="D980" i="11"/>
  <c r="F981" i="11"/>
  <c r="D981" i="11"/>
  <c r="F982" i="11"/>
  <c r="D982" i="11"/>
  <c r="D983" i="11"/>
  <c r="F983" i="11"/>
  <c r="D984" i="11"/>
  <c r="F984" i="11"/>
  <c r="D985" i="11"/>
  <c r="F985" i="11"/>
  <c r="F986" i="11"/>
  <c r="D986" i="11"/>
  <c r="D987" i="11"/>
  <c r="F987" i="11"/>
  <c r="D988" i="11"/>
  <c r="F988" i="11"/>
  <c r="D989" i="11"/>
  <c r="F989" i="11"/>
  <c r="D990" i="11"/>
  <c r="F990" i="11"/>
  <c r="F991" i="11"/>
  <c r="D991" i="11"/>
  <c r="F992" i="11"/>
  <c r="D992" i="11"/>
  <c r="D993" i="11"/>
  <c r="F993" i="11"/>
  <c r="F994" i="11"/>
  <c r="D994" i="11"/>
  <c r="F995" i="11"/>
  <c r="D995" i="11"/>
  <c r="F996" i="11"/>
  <c r="D996" i="11"/>
  <c r="F997" i="11"/>
  <c r="D997" i="11"/>
  <c r="F998" i="11"/>
  <c r="D998" i="11"/>
  <c r="D999" i="11"/>
  <c r="F999" i="11"/>
  <c r="F1000" i="11"/>
  <c r="D1000" i="11"/>
  <c r="F1001" i="11"/>
  <c r="D1001" i="11"/>
  <c r="F1002" i="11"/>
  <c r="D1002" i="11"/>
  <c r="D1003" i="11"/>
  <c r="F1003" i="11"/>
  <c r="F1004" i="11"/>
  <c r="D1004" i="11"/>
  <c r="D1001" i="13"/>
  <c r="F1001" i="13"/>
  <c r="F969" i="13"/>
  <c r="D969" i="13"/>
  <c r="E969" i="13"/>
  <c r="E937" i="13"/>
  <c r="D937" i="13"/>
  <c r="F889" i="13"/>
  <c r="E889" i="13"/>
  <c r="D889" i="13"/>
  <c r="D873" i="13"/>
  <c r="F873" i="13"/>
  <c r="D841" i="13"/>
  <c r="E841" i="13"/>
  <c r="F841" i="13"/>
  <c r="F809" i="13"/>
  <c r="D809" i="13"/>
  <c r="E809" i="13"/>
  <c r="F745" i="13"/>
  <c r="E745" i="13"/>
  <c r="D745" i="13"/>
  <c r="E713" i="13"/>
  <c r="D713" i="13"/>
  <c r="F713" i="13"/>
  <c r="F681" i="13"/>
  <c r="E681" i="13"/>
  <c r="D681" i="13"/>
  <c r="E649" i="13"/>
  <c r="D649" i="13"/>
  <c r="F649" i="13"/>
  <c r="D569" i="13"/>
  <c r="F569" i="13"/>
  <c r="E569" i="13"/>
  <c r="F489" i="13"/>
  <c r="E489" i="13"/>
  <c r="E473" i="13"/>
  <c r="F473" i="13"/>
  <c r="D473" i="13"/>
  <c r="E441" i="13"/>
  <c r="F441" i="13"/>
  <c r="F361" i="13"/>
  <c r="E361" i="13"/>
  <c r="D361" i="13"/>
  <c r="F313" i="13"/>
  <c r="D313" i="13"/>
  <c r="E313" i="13"/>
  <c r="F249" i="13"/>
  <c r="D249" i="13"/>
  <c r="D217" i="13"/>
  <c r="F217" i="13"/>
  <c r="E873" i="13"/>
  <c r="D1000" i="13"/>
  <c r="E1000" i="13"/>
  <c r="F1000" i="13"/>
  <c r="F968" i="13"/>
  <c r="E968" i="13"/>
  <c r="E936" i="13"/>
  <c r="D936" i="13"/>
  <c r="E920" i="13"/>
  <c r="F920" i="13"/>
  <c r="D824" i="13"/>
  <c r="F824" i="13"/>
  <c r="F792" i="13"/>
  <c r="E792" i="13"/>
  <c r="F760" i="13"/>
  <c r="E760" i="13"/>
  <c r="D760" i="13"/>
  <c r="F744" i="13"/>
  <c r="D744" i="13"/>
  <c r="E744" i="13"/>
  <c r="E680" i="13"/>
  <c r="D680" i="13"/>
  <c r="F680" i="13"/>
  <c r="E648" i="13"/>
  <c r="D648" i="13"/>
  <c r="F648" i="13"/>
  <c r="D568" i="13"/>
  <c r="E568" i="13"/>
  <c r="E520" i="13"/>
  <c r="D520" i="13"/>
  <c r="F520" i="13"/>
  <c r="E488" i="13"/>
  <c r="F488" i="13"/>
  <c r="F456" i="13"/>
  <c r="E456" i="13"/>
  <c r="D456" i="13"/>
  <c r="F424" i="13"/>
  <c r="D424" i="13"/>
  <c r="E424" i="13"/>
  <c r="E360" i="13"/>
  <c r="D360" i="13"/>
  <c r="D328" i="13"/>
  <c r="F328" i="13"/>
  <c r="E280" i="13"/>
  <c r="D280" i="13"/>
  <c r="D248" i="13"/>
  <c r="F248" i="13"/>
  <c r="F665" i="13"/>
  <c r="F121" i="13"/>
  <c r="F999" i="13"/>
  <c r="E999" i="13"/>
  <c r="D999" i="13"/>
  <c r="F967" i="13"/>
  <c r="E967" i="13"/>
  <c r="F935" i="13"/>
  <c r="D935" i="13"/>
  <c r="F887" i="13"/>
  <c r="E887" i="13"/>
  <c r="D887" i="13"/>
  <c r="F839" i="13"/>
  <c r="E839" i="13"/>
  <c r="F791" i="13"/>
  <c r="E791" i="13"/>
  <c r="F759" i="13"/>
  <c r="D759" i="13"/>
  <c r="F743" i="13"/>
  <c r="D743" i="13"/>
  <c r="E743" i="13"/>
  <c r="F727" i="13"/>
  <c r="E727" i="13"/>
  <c r="F695" i="13"/>
  <c r="D695" i="13"/>
  <c r="E695" i="13"/>
  <c r="D663" i="13"/>
  <c r="E663" i="13"/>
  <c r="F663" i="13"/>
  <c r="D631" i="13"/>
  <c r="F631" i="13"/>
  <c r="E631" i="13"/>
  <c r="F615" i="13"/>
  <c r="D615" i="13"/>
  <c r="E615" i="13"/>
  <c r="D583" i="13"/>
  <c r="F583" i="13"/>
  <c r="E583" i="13"/>
  <c r="F551" i="13"/>
  <c r="D551" i="13"/>
  <c r="D519" i="13"/>
  <c r="E519" i="13"/>
  <c r="F519" i="13"/>
  <c r="F487" i="13"/>
  <c r="D487" i="13"/>
  <c r="E487" i="13"/>
  <c r="D455" i="13"/>
  <c r="F455" i="13"/>
  <c r="F423" i="13"/>
  <c r="D423" i="13"/>
  <c r="E423" i="13"/>
  <c r="D391" i="13"/>
  <c r="E391" i="13"/>
  <c r="F359" i="13"/>
  <c r="D359" i="13"/>
  <c r="E359" i="13"/>
  <c r="F311" i="13"/>
  <c r="D311" i="13"/>
  <c r="E311" i="13"/>
  <c r="F295" i="13"/>
  <c r="D295" i="13"/>
  <c r="F279" i="13"/>
  <c r="D279" i="13"/>
  <c r="E279" i="13"/>
  <c r="F247" i="13"/>
  <c r="D247" i="13"/>
  <c r="D712" i="13"/>
  <c r="F998" i="13"/>
  <c r="D998" i="13"/>
  <c r="E998" i="13"/>
  <c r="E902" i="13"/>
  <c r="F902" i="13"/>
  <c r="F854" i="13"/>
  <c r="E854" i="13"/>
  <c r="D854" i="13"/>
  <c r="E838" i="13"/>
  <c r="F838" i="13"/>
  <c r="E630" i="13"/>
  <c r="D630" i="13"/>
  <c r="E566" i="13"/>
  <c r="D566" i="13"/>
  <c r="D534" i="13"/>
  <c r="E534" i="13"/>
  <c r="D486" i="13"/>
  <c r="E486" i="13"/>
  <c r="F486" i="13"/>
  <c r="F454" i="13"/>
  <c r="E454" i="13"/>
  <c r="D454" i="13"/>
  <c r="F422" i="13"/>
  <c r="D422" i="13"/>
  <c r="E422" i="13"/>
  <c r="F406" i="13"/>
  <c r="D406" i="13"/>
  <c r="F374" i="13"/>
  <c r="D374" i="13"/>
  <c r="F294" i="13"/>
  <c r="D294" i="13"/>
  <c r="F214" i="13"/>
  <c r="E214" i="13"/>
  <c r="F182" i="13"/>
  <c r="E182" i="13"/>
  <c r="D182" i="13"/>
  <c r="F150" i="13"/>
  <c r="E150" i="13"/>
  <c r="D150" i="13"/>
  <c r="D711" i="13"/>
  <c r="E328" i="13"/>
  <c r="F904" i="13"/>
  <c r="F949" i="13"/>
  <c r="D949" i="13"/>
  <c r="E949" i="13"/>
  <c r="F885" i="13"/>
  <c r="E885" i="13"/>
  <c r="D885" i="13"/>
  <c r="D757" i="13"/>
  <c r="F757" i="13"/>
  <c r="F741" i="13"/>
  <c r="E741" i="13"/>
  <c r="D741" i="13"/>
  <c r="D693" i="13"/>
  <c r="E693" i="13"/>
  <c r="F693" i="13"/>
  <c r="E645" i="13"/>
  <c r="F645" i="13"/>
  <c r="E613" i="13"/>
  <c r="D613" i="13"/>
  <c r="F613" i="13"/>
  <c r="F581" i="13"/>
  <c r="E581" i="13"/>
  <c r="D581" i="13"/>
  <c r="E565" i="13"/>
  <c r="D565" i="13"/>
  <c r="F533" i="13"/>
  <c r="D533" i="13"/>
  <c r="E533" i="13"/>
  <c r="F501" i="13"/>
  <c r="D501" i="13"/>
  <c r="F469" i="13"/>
  <c r="D469" i="13"/>
  <c r="E469" i="13"/>
  <c r="D421" i="13"/>
  <c r="E421" i="13"/>
  <c r="F357" i="13"/>
  <c r="E357" i="13"/>
  <c r="D357" i="13"/>
  <c r="F309" i="13"/>
  <c r="E309" i="13"/>
  <c r="D309" i="13"/>
  <c r="F277" i="13"/>
  <c r="D277" i="13"/>
  <c r="E277" i="13"/>
  <c r="F245" i="13"/>
  <c r="D245" i="13"/>
  <c r="F197" i="13"/>
  <c r="E197" i="13"/>
  <c r="D197" i="13"/>
  <c r="F165" i="13"/>
  <c r="E165" i="13"/>
  <c r="D920" i="13"/>
  <c r="D710" i="13"/>
  <c r="D214" i="13"/>
  <c r="F948" i="13"/>
  <c r="E948" i="13"/>
  <c r="E852" i="13"/>
  <c r="D852" i="13"/>
  <c r="F852" i="13"/>
  <c r="F820" i="13"/>
  <c r="E820" i="13"/>
  <c r="F788" i="13"/>
  <c r="D788" i="13"/>
  <c r="E788" i="13"/>
  <c r="D724" i="13"/>
  <c r="F724" i="13"/>
  <c r="E724" i="13"/>
  <c r="D516" i="13"/>
  <c r="E516" i="13"/>
  <c r="F516" i="13"/>
  <c r="D484" i="13"/>
  <c r="F484" i="13"/>
  <c r="E484" i="13"/>
  <c r="E468" i="13"/>
  <c r="F468" i="13"/>
  <c r="D468" i="13"/>
  <c r="E452" i="13"/>
  <c r="F452" i="13"/>
  <c r="D452" i="13"/>
  <c r="E436" i="13"/>
  <c r="F436" i="13"/>
  <c r="F404" i="13"/>
  <c r="D404" i="13"/>
  <c r="E356" i="13"/>
  <c r="D356" i="13"/>
  <c r="F292" i="13"/>
  <c r="D292" i="13"/>
  <c r="E292" i="13"/>
  <c r="F244" i="13"/>
  <c r="D244" i="13"/>
  <c r="E244" i="13"/>
  <c r="F212" i="13"/>
  <c r="E212" i="13"/>
  <c r="F164" i="13"/>
  <c r="E164" i="13"/>
  <c r="D420" i="13"/>
  <c r="D212" i="13"/>
  <c r="E600" i="13"/>
  <c r="E374" i="13"/>
  <c r="F995" i="13"/>
  <c r="D995" i="13"/>
  <c r="E995" i="13"/>
  <c r="D979" i="13"/>
  <c r="E979" i="13"/>
  <c r="F979" i="13"/>
  <c r="F947" i="13"/>
  <c r="E947" i="13"/>
  <c r="F915" i="13"/>
  <c r="D915" i="13"/>
  <c r="F899" i="13"/>
  <c r="E899" i="13"/>
  <c r="F867" i="13"/>
  <c r="D867" i="13"/>
  <c r="E851" i="13"/>
  <c r="F851" i="13"/>
  <c r="D851" i="13"/>
  <c r="F723" i="13"/>
  <c r="D723" i="13"/>
  <c r="E723" i="13"/>
  <c r="F659" i="13"/>
  <c r="D659" i="13"/>
  <c r="E659" i="13"/>
  <c r="E627" i="13"/>
  <c r="D627" i="13"/>
  <c r="F627" i="13"/>
  <c r="F595" i="13"/>
  <c r="E595" i="13"/>
  <c r="E563" i="13"/>
  <c r="D563" i="13"/>
  <c r="F515" i="13"/>
  <c r="D515" i="13"/>
  <c r="E515" i="13"/>
  <c r="D169" i="13"/>
  <c r="E598" i="13"/>
  <c r="E521" i="13"/>
  <c r="E324" i="13"/>
  <c r="F936" i="13"/>
  <c r="F708" i="13"/>
  <c r="F499" i="13"/>
  <c r="D904" i="13"/>
  <c r="D665" i="13"/>
  <c r="D617" i="13"/>
  <c r="D531" i="13"/>
  <c r="D489" i="13"/>
  <c r="E776" i="13"/>
  <c r="E729" i="13"/>
  <c r="E551" i="13"/>
  <c r="F984" i="13"/>
  <c r="F420" i="13"/>
  <c r="F360" i="13"/>
  <c r="D948" i="13"/>
  <c r="D902" i="13"/>
  <c r="D776" i="13"/>
  <c r="D662" i="13"/>
  <c r="D488" i="13"/>
  <c r="D165" i="13"/>
  <c r="E775" i="13"/>
  <c r="E728" i="13"/>
  <c r="E501" i="13"/>
  <c r="F982" i="13"/>
  <c r="F836" i="13"/>
  <c r="F777" i="13"/>
  <c r="F630" i="13"/>
  <c r="F568" i="13"/>
  <c r="F903" i="13"/>
  <c r="E903" i="13"/>
  <c r="D726" i="13"/>
  <c r="F726" i="13"/>
  <c r="E726" i="13"/>
  <c r="F997" i="13"/>
  <c r="D997" i="13"/>
  <c r="E997" i="13"/>
  <c r="F933" i="13"/>
  <c r="D933" i="13"/>
  <c r="F853" i="13"/>
  <c r="E853" i="13"/>
  <c r="D853" i="13"/>
  <c r="F325" i="13"/>
  <c r="E325" i="13"/>
  <c r="F868" i="13"/>
  <c r="E868" i="13"/>
  <c r="D868" i="13"/>
  <c r="F676" i="13"/>
  <c r="D676" i="13"/>
  <c r="E676" i="13"/>
  <c r="D707" i="13"/>
  <c r="E777" i="13"/>
  <c r="F985" i="13"/>
  <c r="F934" i="13"/>
  <c r="F421" i="13"/>
  <c r="D985" i="13"/>
  <c r="D947" i="13"/>
  <c r="D775" i="13"/>
  <c r="D600" i="13"/>
  <c r="D164" i="13"/>
  <c r="D121" i="13"/>
  <c r="E1001" i="13"/>
  <c r="E712" i="13"/>
  <c r="E549" i="13"/>
  <c r="E457" i="13"/>
  <c r="E217" i="13"/>
  <c r="F835" i="13"/>
  <c r="F356" i="13"/>
  <c r="F233" i="13"/>
  <c r="E953" i="13"/>
  <c r="F953" i="13"/>
  <c r="D953" i="13"/>
  <c r="E921" i="13"/>
  <c r="F921" i="13"/>
  <c r="F905" i="13"/>
  <c r="D905" i="13"/>
  <c r="E905" i="13"/>
  <c r="D825" i="13"/>
  <c r="F825" i="13"/>
  <c r="F793" i="13"/>
  <c r="E793" i="13"/>
  <c r="F761" i="13"/>
  <c r="E761" i="13"/>
  <c r="D761" i="13"/>
  <c r="E697" i="13"/>
  <c r="D697" i="13"/>
  <c r="F633" i="13"/>
  <c r="E633" i="13"/>
  <c r="D633" i="13"/>
  <c r="D585" i="13"/>
  <c r="F585" i="13"/>
  <c r="E585" i="13"/>
  <c r="F553" i="13"/>
  <c r="E553" i="13"/>
  <c r="D553" i="13"/>
  <c r="D537" i="13"/>
  <c r="E537" i="13"/>
  <c r="E505" i="13"/>
  <c r="F505" i="13"/>
  <c r="F425" i="13"/>
  <c r="D425" i="13"/>
  <c r="E409" i="13"/>
  <c r="D409" i="13"/>
  <c r="F409" i="13"/>
  <c r="F377" i="13"/>
  <c r="E377" i="13"/>
  <c r="D377" i="13"/>
  <c r="F345" i="13"/>
  <c r="E345" i="13"/>
  <c r="F329" i="13"/>
  <c r="D329" i="13"/>
  <c r="F297" i="13"/>
  <c r="E297" i="13"/>
  <c r="D297" i="13"/>
  <c r="D265" i="13"/>
  <c r="F265" i="13"/>
  <c r="E265" i="13"/>
  <c r="F201" i="13"/>
  <c r="E201" i="13"/>
  <c r="D201" i="13"/>
  <c r="F185" i="13"/>
  <c r="E185" i="13"/>
  <c r="E153" i="13"/>
  <c r="F153" i="13"/>
  <c r="D153" i="13"/>
  <c r="F137" i="13"/>
  <c r="D137" i="13"/>
  <c r="E105" i="13"/>
  <c r="F105" i="13"/>
  <c r="D105" i="13"/>
  <c r="F601" i="13"/>
  <c r="F537" i="13"/>
  <c r="F952" i="13"/>
  <c r="D952" i="13"/>
  <c r="E952" i="13"/>
  <c r="F888" i="13"/>
  <c r="D888" i="13"/>
  <c r="E888" i="13"/>
  <c r="F872" i="13"/>
  <c r="E872" i="13"/>
  <c r="D872" i="13"/>
  <c r="F840" i="13"/>
  <c r="E840" i="13"/>
  <c r="F808" i="13"/>
  <c r="E808" i="13"/>
  <c r="D808" i="13"/>
  <c r="D696" i="13"/>
  <c r="E696" i="13"/>
  <c r="F696" i="13"/>
  <c r="E664" i="13"/>
  <c r="F664" i="13"/>
  <c r="F632" i="13"/>
  <c r="E632" i="13"/>
  <c r="D632" i="13"/>
  <c r="E616" i="13"/>
  <c r="F616" i="13"/>
  <c r="E584" i="13"/>
  <c r="D584" i="13"/>
  <c r="F584" i="13"/>
  <c r="D552" i="13"/>
  <c r="F552" i="13"/>
  <c r="E536" i="13"/>
  <c r="D536" i="13"/>
  <c r="F504" i="13"/>
  <c r="D504" i="13"/>
  <c r="E472" i="13"/>
  <c r="F472" i="13"/>
  <c r="D472" i="13"/>
  <c r="E440" i="13"/>
  <c r="F440" i="13"/>
  <c r="E408" i="13"/>
  <c r="D408" i="13"/>
  <c r="F408" i="13"/>
  <c r="E376" i="13"/>
  <c r="F376" i="13"/>
  <c r="D376" i="13"/>
  <c r="F344" i="13"/>
  <c r="E344" i="13"/>
  <c r="F312" i="13"/>
  <c r="D312" i="13"/>
  <c r="E312" i="13"/>
  <c r="D296" i="13"/>
  <c r="F296" i="13"/>
  <c r="F264" i="13"/>
  <c r="D264" i="13"/>
  <c r="E264" i="13"/>
  <c r="F457" i="13"/>
  <c r="F951" i="13"/>
  <c r="D951" i="13"/>
  <c r="E951" i="13"/>
  <c r="F919" i="13"/>
  <c r="E919" i="13"/>
  <c r="F871" i="13"/>
  <c r="D871" i="13"/>
  <c r="F855" i="13"/>
  <c r="E855" i="13"/>
  <c r="E807" i="13"/>
  <c r="D807" i="13"/>
  <c r="F679" i="13"/>
  <c r="E679" i="13"/>
  <c r="D679" i="13"/>
  <c r="D647" i="13"/>
  <c r="F647" i="13"/>
  <c r="E647" i="13"/>
  <c r="D599" i="13"/>
  <c r="F599" i="13"/>
  <c r="E599" i="13"/>
  <c r="D567" i="13"/>
  <c r="E567" i="13"/>
  <c r="D535" i="13"/>
  <c r="F535" i="13"/>
  <c r="E535" i="13"/>
  <c r="D503" i="13"/>
  <c r="F503" i="13"/>
  <c r="D471" i="13"/>
  <c r="E471" i="13"/>
  <c r="F471" i="13"/>
  <c r="D439" i="13"/>
  <c r="F439" i="13"/>
  <c r="E439" i="13"/>
  <c r="D407" i="13"/>
  <c r="F407" i="13"/>
  <c r="D375" i="13"/>
  <c r="E375" i="13"/>
  <c r="F375" i="13"/>
  <c r="F343" i="13"/>
  <c r="D343" i="13"/>
  <c r="E343" i="13"/>
  <c r="F327" i="13"/>
  <c r="D327" i="13"/>
  <c r="F263" i="13"/>
  <c r="D263" i="13"/>
  <c r="E263" i="13"/>
  <c r="F857" i="13"/>
  <c r="F966" i="13"/>
  <c r="E966" i="13"/>
  <c r="D950" i="13"/>
  <c r="F950" i="13"/>
  <c r="E950" i="13"/>
  <c r="E918" i="13"/>
  <c r="F918" i="13"/>
  <c r="D918" i="13"/>
  <c r="F870" i="13"/>
  <c r="E870" i="13"/>
  <c r="D870" i="13"/>
  <c r="D822" i="13"/>
  <c r="F822" i="13"/>
  <c r="F806" i="13"/>
  <c r="D806" i="13"/>
  <c r="F790" i="13"/>
  <c r="D790" i="13"/>
  <c r="E790" i="13"/>
  <c r="D758" i="13"/>
  <c r="F758" i="13"/>
  <c r="E742" i="13"/>
  <c r="D742" i="13"/>
  <c r="D694" i="13"/>
  <c r="E694" i="13"/>
  <c r="F694" i="13"/>
  <c r="F678" i="13"/>
  <c r="D678" i="13"/>
  <c r="E678" i="13"/>
  <c r="E646" i="13"/>
  <c r="F646" i="13"/>
  <c r="E614" i="13"/>
  <c r="F614" i="13"/>
  <c r="D614" i="13"/>
  <c r="F582" i="13"/>
  <c r="E582" i="13"/>
  <c r="D582" i="13"/>
  <c r="D550" i="13"/>
  <c r="F550" i="13"/>
  <c r="D518" i="13"/>
  <c r="F518" i="13"/>
  <c r="E518" i="13"/>
  <c r="E502" i="13"/>
  <c r="F502" i="13"/>
  <c r="D502" i="13"/>
  <c r="E470" i="13"/>
  <c r="F470" i="13"/>
  <c r="D470" i="13"/>
  <c r="E438" i="13"/>
  <c r="F438" i="13"/>
  <c r="E358" i="13"/>
  <c r="D358" i="13"/>
  <c r="E342" i="13"/>
  <c r="F342" i="13"/>
  <c r="F310" i="13"/>
  <c r="E310" i="13"/>
  <c r="D310" i="13"/>
  <c r="F278" i="13"/>
  <c r="E278" i="13"/>
  <c r="D278" i="13"/>
  <c r="D262" i="13"/>
  <c r="F262" i="13"/>
  <c r="E262" i="13"/>
  <c r="D230" i="13"/>
  <c r="F230" i="13"/>
  <c r="E230" i="13"/>
  <c r="F198" i="13"/>
  <c r="D198" i="13"/>
  <c r="F166" i="13"/>
  <c r="E166" i="13"/>
  <c r="F134" i="13"/>
  <c r="E134" i="13"/>
  <c r="D134" i="13"/>
  <c r="D185" i="13"/>
  <c r="E825" i="13"/>
  <c r="E617" i="13"/>
  <c r="F856" i="13"/>
  <c r="F965" i="13"/>
  <c r="E965" i="13"/>
  <c r="F901" i="13"/>
  <c r="E901" i="13"/>
  <c r="F869" i="13"/>
  <c r="E869" i="13"/>
  <c r="D869" i="13"/>
  <c r="F821" i="13"/>
  <c r="E821" i="13"/>
  <c r="D821" i="13"/>
  <c r="F725" i="13"/>
  <c r="E725" i="13"/>
  <c r="D725" i="13"/>
  <c r="F677" i="13"/>
  <c r="D677" i="13"/>
  <c r="E677" i="13"/>
  <c r="E629" i="13"/>
  <c r="D629" i="13"/>
  <c r="F597" i="13"/>
  <c r="E597" i="13"/>
  <c r="D517" i="13"/>
  <c r="F517" i="13"/>
  <c r="E517" i="13"/>
  <c r="E485" i="13"/>
  <c r="F485" i="13"/>
  <c r="F453" i="13"/>
  <c r="E453" i="13"/>
  <c r="D453" i="13"/>
  <c r="F405" i="13"/>
  <c r="D405" i="13"/>
  <c r="F341" i="13"/>
  <c r="E341" i="13"/>
  <c r="D341" i="13"/>
  <c r="F293" i="13"/>
  <c r="D293" i="13"/>
  <c r="E293" i="13"/>
  <c r="F261" i="13"/>
  <c r="D261" i="13"/>
  <c r="E261" i="13"/>
  <c r="F229" i="13"/>
  <c r="E229" i="13"/>
  <c r="D229" i="13"/>
  <c r="F213" i="13"/>
  <c r="D213" i="13"/>
  <c r="E213" i="13"/>
  <c r="F181" i="13"/>
  <c r="E181" i="13"/>
  <c r="D181" i="13"/>
  <c r="F149" i="13"/>
  <c r="D149" i="13"/>
  <c r="F133" i="13"/>
  <c r="D133" i="13"/>
  <c r="E133" i="13"/>
  <c r="E824" i="13"/>
  <c r="E601" i="13"/>
  <c r="E327" i="13"/>
  <c r="D996" i="13"/>
  <c r="F996" i="13"/>
  <c r="E996" i="13"/>
  <c r="D932" i="13"/>
  <c r="E932" i="13"/>
  <c r="E900" i="13"/>
  <c r="F900" i="13"/>
  <c r="F804" i="13"/>
  <c r="E804" i="13"/>
  <c r="D804" i="13"/>
  <c r="E692" i="13"/>
  <c r="F692" i="13"/>
  <c r="F660" i="13"/>
  <c r="D660" i="13"/>
  <c r="D628" i="13"/>
  <c r="E628" i="13"/>
  <c r="E612" i="13"/>
  <c r="F612" i="13"/>
  <c r="D612" i="13"/>
  <c r="E580" i="13"/>
  <c r="D580" i="13"/>
  <c r="F580" i="13"/>
  <c r="D564" i="13"/>
  <c r="E564" i="13"/>
  <c r="F532" i="13"/>
  <c r="E532" i="13"/>
  <c r="D532" i="13"/>
  <c r="D500" i="13"/>
  <c r="F500" i="13"/>
  <c r="E388" i="13"/>
  <c r="D388" i="13"/>
  <c r="D340" i="13"/>
  <c r="E340" i="13"/>
  <c r="F340" i="13"/>
  <c r="F308" i="13"/>
  <c r="E308" i="13"/>
  <c r="D308" i="13"/>
  <c r="D260" i="13"/>
  <c r="E260" i="13"/>
  <c r="F260" i="13"/>
  <c r="F228" i="13"/>
  <c r="D228" i="13"/>
  <c r="E228" i="13"/>
  <c r="F196" i="13"/>
  <c r="D196" i="13"/>
  <c r="D180" i="13"/>
  <c r="F180" i="13"/>
  <c r="E180" i="13"/>
  <c r="D148" i="13"/>
  <c r="F148" i="13"/>
  <c r="F132" i="13"/>
  <c r="E132" i="13"/>
  <c r="D132" i="13"/>
  <c r="D793" i="13"/>
  <c r="D709" i="13"/>
  <c r="D281" i="13"/>
  <c r="E326" i="13"/>
  <c r="E149" i="13"/>
  <c r="F937" i="13"/>
  <c r="F521" i="13"/>
  <c r="F246" i="13"/>
  <c r="F931" i="13"/>
  <c r="E931" i="13"/>
  <c r="D931" i="13"/>
  <c r="E819" i="13"/>
  <c r="F819" i="13"/>
  <c r="F787" i="13"/>
  <c r="E787" i="13"/>
  <c r="D787" i="13"/>
  <c r="F771" i="13"/>
  <c r="E771" i="13"/>
  <c r="F739" i="13"/>
  <c r="E739" i="13"/>
  <c r="D739" i="13"/>
  <c r="D675" i="13"/>
  <c r="E675" i="13"/>
  <c r="F611" i="13"/>
  <c r="E611" i="13"/>
  <c r="D611" i="13"/>
  <c r="E579" i="13"/>
  <c r="D579" i="13"/>
  <c r="F579" i="13"/>
  <c r="E547" i="13"/>
  <c r="F547" i="13"/>
  <c r="D792" i="13"/>
  <c r="E373" i="13"/>
  <c r="D984" i="13"/>
  <c r="D900" i="13"/>
  <c r="D820" i="13"/>
  <c r="D774" i="13"/>
  <c r="D646" i="13"/>
  <c r="D441" i="13"/>
  <c r="D233" i="13"/>
  <c r="E935" i="13"/>
  <c r="E759" i="13"/>
  <c r="E711" i="13"/>
  <c r="E548" i="13"/>
  <c r="E499" i="13"/>
  <c r="E455" i="13"/>
  <c r="E407" i="13"/>
  <c r="E249" i="13"/>
  <c r="E169" i="13"/>
  <c r="F697" i="13"/>
  <c r="F628" i="13"/>
  <c r="F566" i="13"/>
  <c r="F281" i="13"/>
  <c r="F823" i="13"/>
  <c r="D823" i="13"/>
  <c r="F886" i="13"/>
  <c r="E886" i="13"/>
  <c r="D886" i="13"/>
  <c r="F981" i="13"/>
  <c r="D981" i="13"/>
  <c r="F917" i="13"/>
  <c r="D917" i="13"/>
  <c r="F837" i="13"/>
  <c r="E837" i="13"/>
  <c r="F789" i="13"/>
  <c r="E789" i="13"/>
  <c r="D789" i="13"/>
  <c r="F661" i="13"/>
  <c r="D661" i="13"/>
  <c r="F437" i="13"/>
  <c r="E437" i="13"/>
  <c r="D980" i="13"/>
  <c r="F980" i="13"/>
  <c r="F916" i="13"/>
  <c r="D916" i="13"/>
  <c r="E740" i="13"/>
  <c r="D740" i="13"/>
  <c r="D791" i="13"/>
  <c r="E504" i="13"/>
  <c r="E372" i="13"/>
  <c r="D983" i="13"/>
  <c r="D899" i="13"/>
  <c r="D857" i="13"/>
  <c r="D819" i="13"/>
  <c r="D773" i="13"/>
  <c r="D645" i="13"/>
  <c r="D597" i="13"/>
  <c r="D440" i="13"/>
  <c r="E934" i="13"/>
  <c r="E806" i="13"/>
  <c r="E758" i="13"/>
  <c r="E710" i="13"/>
  <c r="E406" i="13"/>
  <c r="E248" i="13"/>
  <c r="F774" i="13"/>
  <c r="F675" i="13"/>
  <c r="F565" i="13"/>
  <c r="F280" i="13"/>
  <c r="F467" i="13"/>
  <c r="D467" i="13"/>
  <c r="E179" i="13"/>
  <c r="D179" i="13"/>
  <c r="F147" i="13"/>
  <c r="E147" i="13"/>
  <c r="E371" i="13"/>
  <c r="E243" i="13"/>
  <c r="F946" i="13"/>
  <c r="D946" i="13"/>
  <c r="F850" i="13"/>
  <c r="D850" i="13"/>
  <c r="E802" i="13"/>
  <c r="D802" i="13"/>
  <c r="E562" i="13"/>
  <c r="F562" i="13"/>
  <c r="E418" i="13"/>
  <c r="D418" i="13"/>
  <c r="E978" i="13"/>
  <c r="E658" i="13"/>
  <c r="F626" i="13"/>
  <c r="F529" i="13"/>
  <c r="E529" i="13"/>
  <c r="F401" i="13"/>
  <c r="E401" i="13"/>
  <c r="D401" i="13"/>
  <c r="F241" i="13"/>
  <c r="E241" i="13"/>
  <c r="D386" i="13"/>
  <c r="D339" i="13"/>
  <c r="D113" i="13"/>
  <c r="E930" i="13"/>
  <c r="E657" i="13"/>
  <c r="F978" i="13"/>
  <c r="F928" i="13"/>
  <c r="D928" i="13"/>
  <c r="D912" i="13"/>
  <c r="F912" i="13"/>
  <c r="F848" i="13"/>
  <c r="D848" i="13"/>
  <c r="F816" i="13"/>
  <c r="D816" i="13"/>
  <c r="F784" i="13"/>
  <c r="E784" i="13"/>
  <c r="D784" i="13"/>
  <c r="F752" i="13"/>
  <c r="D752" i="13"/>
  <c r="F720" i="13"/>
  <c r="D720" i="13"/>
  <c r="F688" i="13"/>
  <c r="D688" i="13"/>
  <c r="F672" i="13"/>
  <c r="D672" i="13"/>
  <c r="F432" i="13"/>
  <c r="D432" i="13"/>
  <c r="F416" i="13"/>
  <c r="E416" i="13"/>
  <c r="D416" i="13"/>
  <c r="F384" i="13"/>
  <c r="D384" i="13"/>
  <c r="D496" i="13"/>
  <c r="D385" i="13"/>
  <c r="E929" i="13"/>
  <c r="E882" i="13"/>
  <c r="E609" i="13"/>
  <c r="E466" i="13"/>
  <c r="E368" i="13"/>
  <c r="E211" i="13"/>
  <c r="F179" i="13"/>
  <c r="E991" i="13"/>
  <c r="D991" i="13"/>
  <c r="E975" i="13"/>
  <c r="D975" i="13"/>
  <c r="E959" i="13"/>
  <c r="F959" i="13"/>
  <c r="D959" i="13"/>
  <c r="E943" i="13"/>
  <c r="D943" i="13"/>
  <c r="E927" i="13"/>
  <c r="F927" i="13"/>
  <c r="D927" i="13"/>
  <c r="E911" i="13"/>
  <c r="D911" i="13"/>
  <c r="E895" i="13"/>
  <c r="D895" i="13"/>
  <c r="E879" i="13"/>
  <c r="D879" i="13"/>
  <c r="E863" i="13"/>
  <c r="D863" i="13"/>
  <c r="E847" i="13"/>
  <c r="D847" i="13"/>
  <c r="E831" i="13"/>
  <c r="F831" i="13"/>
  <c r="D831" i="13"/>
  <c r="E815" i="13"/>
  <c r="D815" i="13"/>
  <c r="E799" i="13"/>
  <c r="D799" i="13"/>
  <c r="E783" i="13"/>
  <c r="D783" i="13"/>
  <c r="E767" i="13"/>
  <c r="D767" i="13"/>
  <c r="E751" i="13"/>
  <c r="D751" i="13"/>
  <c r="E735" i="13"/>
  <c r="D735" i="13"/>
  <c r="E719" i="13"/>
  <c r="D719" i="13"/>
  <c r="E703" i="13"/>
  <c r="D703" i="13"/>
  <c r="E687" i="13"/>
  <c r="F687" i="13"/>
  <c r="D687" i="13"/>
  <c r="E671" i="13"/>
  <c r="D671" i="13"/>
  <c r="E655" i="13"/>
  <c r="D655" i="13"/>
  <c r="E639" i="13"/>
  <c r="F639" i="13"/>
  <c r="E623" i="13"/>
  <c r="D623" i="13"/>
  <c r="E607" i="13"/>
  <c r="F607" i="13"/>
  <c r="E575" i="13"/>
  <c r="F575" i="13"/>
  <c r="E559" i="13"/>
  <c r="F559" i="13"/>
  <c r="E479" i="13"/>
  <c r="F479" i="13"/>
  <c r="E431" i="13"/>
  <c r="D431" i="13"/>
  <c r="E415" i="13"/>
  <c r="D415" i="13"/>
  <c r="E399" i="13"/>
  <c r="F399" i="13"/>
  <c r="D399" i="13"/>
  <c r="E367" i="13"/>
  <c r="D367" i="13"/>
  <c r="F351" i="13"/>
  <c r="E351" i="13"/>
  <c r="E319" i="13"/>
  <c r="F319" i="13"/>
  <c r="E287" i="13"/>
  <c r="F287" i="13"/>
  <c r="F255" i="13"/>
  <c r="E255" i="13"/>
  <c r="F239" i="13"/>
  <c r="E239" i="13"/>
  <c r="F223" i="13"/>
  <c r="E223" i="13"/>
  <c r="E175" i="13"/>
  <c r="D175" i="13"/>
  <c r="E159" i="13"/>
  <c r="D159" i="13"/>
  <c r="E143" i="13"/>
  <c r="D143" i="13"/>
  <c r="F143" i="13"/>
  <c r="F127" i="13"/>
  <c r="E127" i="13"/>
  <c r="F111" i="13"/>
  <c r="E111" i="13"/>
  <c r="D111" i="13"/>
  <c r="D977" i="13"/>
  <c r="D849" i="13"/>
  <c r="D785" i="13"/>
  <c r="D721" i="13"/>
  <c r="D656" i="13"/>
  <c r="D610" i="13"/>
  <c r="D495" i="13"/>
  <c r="D383" i="13"/>
  <c r="D337" i="13"/>
  <c r="D290" i="13"/>
  <c r="D269" i="13"/>
  <c r="D178" i="13"/>
  <c r="E973" i="13"/>
  <c r="E928" i="13"/>
  <c r="E769" i="13"/>
  <c r="E608" i="13"/>
  <c r="E465" i="13"/>
  <c r="E288" i="13"/>
  <c r="E210" i="13"/>
  <c r="F975" i="13"/>
  <c r="F897" i="13"/>
  <c r="F690" i="13"/>
  <c r="F482" i="13"/>
  <c r="F337" i="13"/>
  <c r="F301" i="13"/>
  <c r="F178" i="13"/>
  <c r="D990" i="13"/>
  <c r="F990" i="13"/>
  <c r="D974" i="13"/>
  <c r="E974" i="13"/>
  <c r="D910" i="13"/>
  <c r="F910" i="13"/>
  <c r="D830" i="13"/>
  <c r="F830" i="13"/>
  <c r="D814" i="13"/>
  <c r="F814" i="13"/>
  <c r="F782" i="13"/>
  <c r="E782" i="13"/>
  <c r="D782" i="13"/>
  <c r="F766" i="13"/>
  <c r="D766" i="13"/>
  <c r="E766" i="13"/>
  <c r="F750" i="13"/>
  <c r="D750" i="13"/>
  <c r="E750" i="13"/>
  <c r="F734" i="13"/>
  <c r="D734" i="13"/>
  <c r="F718" i="13"/>
  <c r="D718" i="13"/>
  <c r="E718" i="13"/>
  <c r="F702" i="13"/>
  <c r="D702" i="13"/>
  <c r="F686" i="13"/>
  <c r="D686" i="13"/>
  <c r="F670" i="13"/>
  <c r="D670" i="13"/>
  <c r="F654" i="13"/>
  <c r="D654" i="13"/>
  <c r="F638" i="13"/>
  <c r="D638" i="13"/>
  <c r="F606" i="13"/>
  <c r="D606" i="13"/>
  <c r="F542" i="13"/>
  <c r="E542" i="13"/>
  <c r="F526" i="13"/>
  <c r="E526" i="13"/>
  <c r="F510" i="13"/>
  <c r="E510" i="13"/>
  <c r="F414" i="13"/>
  <c r="E414" i="13"/>
  <c r="D414" i="13"/>
  <c r="F398" i="13"/>
  <c r="E398" i="13"/>
  <c r="D398" i="13"/>
  <c r="F382" i="13"/>
  <c r="D382" i="13"/>
  <c r="F318" i="13"/>
  <c r="E318" i="13"/>
  <c r="F270" i="13"/>
  <c r="E270" i="13"/>
  <c r="F158" i="13"/>
  <c r="D158" i="13"/>
  <c r="F142" i="13"/>
  <c r="E142" i="13"/>
  <c r="D142" i="13"/>
  <c r="D973" i="13"/>
  <c r="D909" i="13"/>
  <c r="D781" i="13"/>
  <c r="D717" i="13"/>
  <c r="D652" i="13"/>
  <c r="D609" i="13"/>
  <c r="D562" i="13"/>
  <c r="D541" i="13"/>
  <c r="D494" i="13"/>
  <c r="D447" i="13"/>
  <c r="D426" i="13"/>
  <c r="D336" i="13"/>
  <c r="D289" i="13"/>
  <c r="D174" i="13"/>
  <c r="D131" i="13"/>
  <c r="E926" i="13"/>
  <c r="E880" i="13"/>
  <c r="E811" i="13"/>
  <c r="E764" i="13"/>
  <c r="E722" i="13"/>
  <c r="E606" i="13"/>
  <c r="E560" i="13"/>
  <c r="E514" i="13"/>
  <c r="E464" i="13"/>
  <c r="E412" i="13"/>
  <c r="E336" i="13"/>
  <c r="E286" i="13"/>
  <c r="E258" i="13"/>
  <c r="E209" i="13"/>
  <c r="E131" i="13"/>
  <c r="F974" i="13"/>
  <c r="F945" i="13"/>
  <c r="F896" i="13"/>
  <c r="F866" i="13"/>
  <c r="F843" i="13"/>
  <c r="F786" i="13"/>
  <c r="F722" i="13"/>
  <c r="F682" i="13"/>
  <c r="F335" i="13"/>
  <c r="F252" i="13"/>
  <c r="F177" i="13"/>
  <c r="E451" i="13"/>
  <c r="F451" i="13"/>
  <c r="E818" i="13"/>
  <c r="D818" i="13"/>
  <c r="F770" i="13"/>
  <c r="E770" i="13"/>
  <c r="D770" i="13"/>
  <c r="F226" i="13"/>
  <c r="D226" i="13"/>
  <c r="F450" i="13"/>
  <c r="F192" i="13"/>
  <c r="D192" i="13"/>
  <c r="F1005" i="13"/>
  <c r="E1005" i="13"/>
  <c r="F749" i="13"/>
  <c r="E749" i="13"/>
  <c r="F397" i="13"/>
  <c r="E397" i="13"/>
  <c r="D397" i="13"/>
  <c r="F349" i="13"/>
  <c r="E349" i="13"/>
  <c r="E317" i="13"/>
  <c r="F317" i="13"/>
  <c r="E285" i="13"/>
  <c r="F285" i="13"/>
  <c r="F237" i="13"/>
  <c r="E237" i="13"/>
  <c r="F109" i="13"/>
  <c r="E109" i="13"/>
  <c r="D109" i="13"/>
  <c r="D561" i="13"/>
  <c r="D514" i="13"/>
  <c r="D241" i="13"/>
  <c r="E605" i="13"/>
  <c r="E257" i="13"/>
  <c r="E130" i="13"/>
  <c r="F944" i="13"/>
  <c r="F785" i="13"/>
  <c r="E988" i="13"/>
  <c r="F988" i="13"/>
  <c r="F748" i="13"/>
  <c r="E748" i="13"/>
  <c r="F732" i="13"/>
  <c r="E732" i="13"/>
  <c r="F716" i="13"/>
  <c r="E716" i="13"/>
  <c r="F684" i="13"/>
  <c r="E684" i="13"/>
  <c r="F636" i="13"/>
  <c r="D636" i="13"/>
  <c r="F620" i="13"/>
  <c r="D620" i="13"/>
  <c r="F604" i="13"/>
  <c r="D604" i="13"/>
  <c r="F572" i="13"/>
  <c r="D572" i="13"/>
  <c r="F524" i="13"/>
  <c r="E524" i="13"/>
  <c r="F508" i="13"/>
  <c r="E508" i="13"/>
  <c r="F492" i="13"/>
  <c r="E492" i="13"/>
  <c r="F396" i="13"/>
  <c r="E396" i="13"/>
  <c r="F380" i="13"/>
  <c r="D380" i="13"/>
  <c r="E380" i="13"/>
  <c r="F364" i="13"/>
  <c r="D364" i="13"/>
  <c r="F348" i="13"/>
  <c r="D348" i="13"/>
  <c r="F316" i="13"/>
  <c r="E316" i="13"/>
  <c r="D316" i="13"/>
  <c r="F220" i="13"/>
  <c r="E220" i="13"/>
  <c r="F204" i="13"/>
  <c r="E204" i="13"/>
  <c r="F140" i="13"/>
  <c r="E140" i="13"/>
  <c r="D124" i="13"/>
  <c r="E124" i="13"/>
  <c r="D779" i="13"/>
  <c r="D715" i="13"/>
  <c r="D650" i="13"/>
  <c r="D607" i="13"/>
  <c r="D560" i="13"/>
  <c r="D539" i="13"/>
  <c r="D513" i="13"/>
  <c r="D492" i="13"/>
  <c r="D445" i="13"/>
  <c r="D402" i="13"/>
  <c r="D355" i="13"/>
  <c r="D287" i="13"/>
  <c r="D266" i="13"/>
  <c r="D240" i="13"/>
  <c r="D172" i="13"/>
  <c r="D129" i="13"/>
  <c r="E993" i="13"/>
  <c r="E946" i="13"/>
  <c r="E830" i="13"/>
  <c r="E762" i="13"/>
  <c r="E720" i="13"/>
  <c r="E673" i="13"/>
  <c r="E626" i="13"/>
  <c r="E604" i="13"/>
  <c r="E557" i="13"/>
  <c r="E512" i="13"/>
  <c r="E461" i="13"/>
  <c r="E387" i="13"/>
  <c r="E332" i="13"/>
  <c r="E283" i="13"/>
  <c r="E256" i="13"/>
  <c r="E177" i="13"/>
  <c r="E129" i="13"/>
  <c r="F972" i="13"/>
  <c r="F943" i="13"/>
  <c r="F894" i="13"/>
  <c r="F864" i="13"/>
  <c r="F815" i="13"/>
  <c r="F783" i="13"/>
  <c r="F753" i="13"/>
  <c r="F715" i="13"/>
  <c r="F578" i="13"/>
  <c r="F543" i="13"/>
  <c r="F511" i="13"/>
  <c r="F369" i="13"/>
  <c r="F332" i="13"/>
  <c r="F210" i="13"/>
  <c r="F175" i="13"/>
  <c r="F126" i="13"/>
  <c r="D483" i="13"/>
  <c r="F483" i="13"/>
  <c r="E435" i="13"/>
  <c r="D435" i="13"/>
  <c r="F259" i="13"/>
  <c r="E259" i="13"/>
  <c r="F227" i="13"/>
  <c r="D227" i="13"/>
  <c r="F163" i="13"/>
  <c r="E163" i="13"/>
  <c r="F387" i="13"/>
  <c r="F738" i="13"/>
  <c r="D738" i="13"/>
  <c r="F338" i="13"/>
  <c r="E338" i="13"/>
  <c r="F162" i="13"/>
  <c r="E162" i="13"/>
  <c r="D162" i="13"/>
  <c r="E370" i="13"/>
  <c r="F386" i="13"/>
  <c r="F449" i="13"/>
  <c r="D449" i="13"/>
  <c r="E433" i="13"/>
  <c r="D433" i="13"/>
  <c r="F433" i="13"/>
  <c r="F145" i="13"/>
  <c r="E145" i="13"/>
  <c r="D145" i="13"/>
  <c r="E977" i="13"/>
  <c r="E610" i="13"/>
  <c r="E467" i="13"/>
  <c r="E291" i="13"/>
  <c r="D992" i="13"/>
  <c r="E992" i="13"/>
  <c r="F832" i="13"/>
  <c r="D832" i="13"/>
  <c r="F800" i="13"/>
  <c r="E800" i="13"/>
  <c r="D800" i="13"/>
  <c r="F768" i="13"/>
  <c r="E768" i="13"/>
  <c r="D768" i="13"/>
  <c r="F736" i="13"/>
  <c r="D736" i="13"/>
  <c r="E736" i="13"/>
  <c r="F704" i="13"/>
  <c r="D704" i="13"/>
  <c r="F640" i="13"/>
  <c r="D640" i="13"/>
  <c r="F544" i="13"/>
  <c r="E544" i="13"/>
  <c r="F448" i="13"/>
  <c r="D448" i="13"/>
  <c r="F128" i="13"/>
  <c r="E128" i="13"/>
  <c r="D128" i="13"/>
  <c r="D658" i="13"/>
  <c r="D338" i="13"/>
  <c r="D291" i="13"/>
  <c r="D112" i="13"/>
  <c r="E976" i="13"/>
  <c r="E656" i="13"/>
  <c r="E290" i="13"/>
  <c r="F976" i="13"/>
  <c r="F898" i="13"/>
  <c r="F339" i="13"/>
  <c r="F144" i="13"/>
  <c r="F765" i="13"/>
  <c r="E765" i="13"/>
  <c r="F733" i="13"/>
  <c r="E733" i="13"/>
  <c r="F701" i="13"/>
  <c r="E701" i="13"/>
  <c r="F653" i="13"/>
  <c r="D653" i="13"/>
  <c r="F637" i="13"/>
  <c r="D637" i="13"/>
  <c r="F589" i="13"/>
  <c r="D589" i="13"/>
  <c r="F525" i="13"/>
  <c r="E525" i="13"/>
  <c r="F413" i="13"/>
  <c r="E413" i="13"/>
  <c r="F365" i="13"/>
  <c r="E365" i="13"/>
  <c r="D365" i="13"/>
  <c r="E253" i="13"/>
  <c r="F253" i="13"/>
  <c r="F205" i="13"/>
  <c r="E205" i="13"/>
  <c r="E125" i="13"/>
  <c r="D125" i="13"/>
  <c r="D493" i="13"/>
  <c r="D403" i="13"/>
  <c r="D335" i="13"/>
  <c r="D288" i="13"/>
  <c r="D173" i="13"/>
  <c r="D130" i="13"/>
  <c r="E994" i="13"/>
  <c r="E925" i="13"/>
  <c r="E832" i="13"/>
  <c r="E674" i="13"/>
  <c r="E513" i="13"/>
  <c r="F895" i="13"/>
  <c r="F754" i="13"/>
  <c r="F211" i="13"/>
  <c r="E987" i="13"/>
  <c r="F987" i="13"/>
  <c r="E971" i="13"/>
  <c r="F971" i="13"/>
  <c r="F923" i="13"/>
  <c r="E923" i="13"/>
  <c r="F699" i="13"/>
  <c r="E699" i="13"/>
  <c r="F555" i="13"/>
  <c r="D555" i="13"/>
  <c r="F507" i="13"/>
  <c r="E507" i="13"/>
  <c r="F395" i="13"/>
  <c r="E395" i="13"/>
  <c r="F379" i="13"/>
  <c r="E379" i="13"/>
  <c r="F347" i="13"/>
  <c r="D347" i="13"/>
  <c r="F331" i="13"/>
  <c r="D331" i="13"/>
  <c r="E299" i="13"/>
  <c r="D299" i="13"/>
  <c r="F219" i="13"/>
  <c r="E219" i="13"/>
  <c r="D107" i="13"/>
  <c r="F107" i="13"/>
  <c r="E107" i="13"/>
  <c r="D993" i="13"/>
  <c r="D970" i="13"/>
  <c r="D929" i="13"/>
  <c r="D906" i="13"/>
  <c r="D865" i="13"/>
  <c r="D801" i="13"/>
  <c r="D778" i="13"/>
  <c r="D737" i="13"/>
  <c r="D673" i="13"/>
  <c r="D605" i="13"/>
  <c r="D559" i="13"/>
  <c r="D512" i="13"/>
  <c r="D444" i="13"/>
  <c r="D400" i="13"/>
  <c r="D354" i="13"/>
  <c r="D307" i="13"/>
  <c r="D286" i="13"/>
  <c r="D239" i="13"/>
  <c r="D195" i="13"/>
  <c r="D171" i="13"/>
  <c r="D127" i="13"/>
  <c r="E990" i="13"/>
  <c r="E898" i="13"/>
  <c r="E829" i="13"/>
  <c r="E786" i="13"/>
  <c r="E717" i="13"/>
  <c r="E672" i="13"/>
  <c r="E625" i="13"/>
  <c r="E603" i="13"/>
  <c r="E556" i="13"/>
  <c r="E509" i="13"/>
  <c r="E483" i="13"/>
  <c r="E460" i="13"/>
  <c r="E331" i="13"/>
  <c r="E254" i="13"/>
  <c r="E203" i="13"/>
  <c r="E176" i="13"/>
  <c r="E126" i="13"/>
  <c r="F994" i="13"/>
  <c r="F970" i="13"/>
  <c r="F942" i="13"/>
  <c r="F863" i="13"/>
  <c r="F751" i="13"/>
  <c r="F570" i="13"/>
  <c r="F367" i="13"/>
  <c r="F289" i="13"/>
  <c r="F209" i="13"/>
  <c r="F173" i="13"/>
  <c r="F125" i="13"/>
  <c r="E834" i="13"/>
  <c r="F834" i="13"/>
  <c r="D834" i="13"/>
  <c r="F242" i="13"/>
  <c r="E242" i="13"/>
  <c r="F621" i="13"/>
  <c r="D621" i="13"/>
  <c r="F381" i="13"/>
  <c r="E381" i="13"/>
  <c r="D381" i="13"/>
  <c r="F333" i="13"/>
  <c r="E333" i="13"/>
  <c r="D333" i="13"/>
  <c r="F221" i="13"/>
  <c r="E221" i="13"/>
  <c r="E141" i="13"/>
  <c r="D141" i="13"/>
  <c r="D608" i="13"/>
  <c r="E721" i="13"/>
  <c r="E208" i="13"/>
  <c r="F817" i="13"/>
  <c r="F719" i="13"/>
  <c r="F545" i="13"/>
  <c r="F176" i="13"/>
  <c r="E714" i="13"/>
  <c r="F714" i="13"/>
  <c r="E506" i="13"/>
  <c r="F506" i="13"/>
  <c r="F474" i="13"/>
  <c r="E474" i="13"/>
  <c r="D346" i="13"/>
  <c r="F346" i="13"/>
  <c r="F330" i="13"/>
  <c r="D330" i="13"/>
  <c r="E282" i="13"/>
  <c r="D282" i="13"/>
  <c r="D989" i="13"/>
  <c r="D733" i="13"/>
  <c r="D669" i="13"/>
  <c r="D558" i="13"/>
  <c r="D511" i="13"/>
  <c r="D490" i="13"/>
  <c r="D464" i="13"/>
  <c r="D443" i="13"/>
  <c r="D396" i="13"/>
  <c r="D306" i="13"/>
  <c r="D285" i="13"/>
  <c r="D259" i="13"/>
  <c r="D238" i="13"/>
  <c r="D191" i="13"/>
  <c r="D123" i="13"/>
  <c r="E986" i="13"/>
  <c r="E944" i="13"/>
  <c r="E850" i="13"/>
  <c r="E781" i="13"/>
  <c r="E670" i="13"/>
  <c r="E624" i="13"/>
  <c r="E602" i="13"/>
  <c r="E577" i="13"/>
  <c r="E555" i="13"/>
  <c r="E482" i="13"/>
  <c r="E432" i="13"/>
  <c r="E385" i="13"/>
  <c r="E330" i="13"/>
  <c r="E174" i="13"/>
  <c r="F940" i="13"/>
  <c r="F862" i="13"/>
  <c r="F603" i="13"/>
  <c r="F538" i="13"/>
  <c r="F394" i="13"/>
  <c r="F363" i="13"/>
  <c r="F161" i="13"/>
  <c r="F124" i="13"/>
  <c r="E202" i="13"/>
  <c r="E104" i="13"/>
  <c r="F231" i="13"/>
  <c r="D231" i="13"/>
  <c r="F215" i="13"/>
  <c r="D215" i="13"/>
  <c r="E215" i="13"/>
  <c r="F199" i="13"/>
  <c r="D199" i="13"/>
  <c r="F183" i="13"/>
  <c r="D183" i="13"/>
  <c r="F167" i="13"/>
  <c r="D167" i="13"/>
  <c r="F151" i="13"/>
  <c r="D151" i="13"/>
  <c r="F135" i="13"/>
  <c r="D135" i="13"/>
  <c r="F119" i="13"/>
  <c r="D119" i="13"/>
  <c r="F103" i="13"/>
  <c r="D103" i="13"/>
  <c r="E103" i="13"/>
  <c r="N5" i="10"/>
  <c r="O5" i="10"/>
  <c r="C4" i="13" l="1"/>
  <c r="N6" i="13"/>
  <c r="G4" i="13" s="1"/>
  <c r="G31" i="14" s="1"/>
  <c r="E7" i="13"/>
  <c r="D7" i="13"/>
  <c r="F7" i="13"/>
  <c r="E8" i="13"/>
  <c r="F8" i="13"/>
  <c r="D8" i="13"/>
  <c r="F9" i="13"/>
  <c r="D9" i="13"/>
  <c r="E9" i="13"/>
  <c r="D10" i="13"/>
  <c r="E10" i="13"/>
  <c r="F10" i="13"/>
  <c r="E11" i="13"/>
  <c r="F11" i="13"/>
  <c r="D11" i="13"/>
  <c r="F12" i="13"/>
  <c r="E12" i="13"/>
  <c r="D12" i="13"/>
  <c r="D13" i="13"/>
  <c r="E13" i="13"/>
  <c r="F13" i="13"/>
  <c r="E14" i="13"/>
  <c r="F14" i="13"/>
  <c r="D14" i="13"/>
  <c r="E15" i="13"/>
  <c r="D15" i="13"/>
  <c r="F15" i="13"/>
  <c r="F16" i="13"/>
  <c r="E16" i="13"/>
  <c r="D16" i="13"/>
  <c r="E17" i="13"/>
  <c r="F17" i="13"/>
  <c r="D17" i="13"/>
  <c r="E18" i="13"/>
  <c r="D18" i="13"/>
  <c r="F18" i="13"/>
  <c r="F19" i="13"/>
  <c r="D19" i="13"/>
  <c r="E19" i="13"/>
  <c r="F20" i="13"/>
  <c r="E20" i="13"/>
  <c r="D20" i="13"/>
  <c r="F21" i="13"/>
  <c r="D21" i="13"/>
  <c r="E21" i="13"/>
  <c r="E22" i="13"/>
  <c r="D22" i="13"/>
  <c r="F22" i="13"/>
  <c r="E23" i="13"/>
  <c r="D23" i="13"/>
  <c r="F23" i="13"/>
  <c r="F24" i="13"/>
  <c r="E24" i="13"/>
  <c r="D24" i="13"/>
  <c r="F25" i="13"/>
  <c r="E25" i="13"/>
  <c r="D25" i="13"/>
  <c r="E26" i="13"/>
  <c r="F26" i="13"/>
  <c r="D26" i="13"/>
  <c r="F27" i="13"/>
  <c r="D27" i="13"/>
  <c r="E27" i="13"/>
  <c r="F28" i="13"/>
  <c r="D28" i="13"/>
  <c r="E28" i="13"/>
  <c r="D29" i="13"/>
  <c r="E29" i="13"/>
  <c r="F29" i="13"/>
  <c r="E30" i="13"/>
  <c r="D30" i="13"/>
  <c r="F30" i="13"/>
  <c r="F31" i="13"/>
  <c r="D31" i="13"/>
  <c r="E31" i="13"/>
  <c r="F32" i="13"/>
  <c r="E32" i="13"/>
  <c r="D32" i="13"/>
  <c r="E33" i="13"/>
  <c r="F33" i="13"/>
  <c r="D33" i="13"/>
  <c r="F34" i="13"/>
  <c r="D34" i="13"/>
  <c r="E34" i="13"/>
  <c r="F35" i="13"/>
  <c r="E35" i="13"/>
  <c r="D35" i="13"/>
  <c r="E36" i="13"/>
  <c r="F36" i="13"/>
  <c r="D36" i="13"/>
  <c r="E37" i="13"/>
  <c r="D37" i="13"/>
  <c r="F37" i="13"/>
  <c r="F38" i="13"/>
  <c r="E38" i="13"/>
  <c r="D38" i="13"/>
  <c r="E39" i="13"/>
  <c r="F39" i="13"/>
  <c r="D39" i="13"/>
  <c r="D40" i="13"/>
  <c r="E40" i="13"/>
  <c r="F40" i="13"/>
  <c r="E41" i="13"/>
  <c r="D41" i="13"/>
  <c r="F41" i="13"/>
  <c r="E42" i="13"/>
  <c r="F42" i="13"/>
  <c r="D42" i="13"/>
  <c r="E43" i="13"/>
  <c r="F43" i="13"/>
  <c r="D43" i="13"/>
  <c r="D44" i="13"/>
  <c r="E44" i="13"/>
  <c r="F44" i="13"/>
  <c r="E45" i="13"/>
  <c r="D45" i="13"/>
  <c r="F45" i="13"/>
  <c r="D46" i="13"/>
  <c r="F46" i="13"/>
  <c r="E46" i="13"/>
  <c r="D47" i="13"/>
  <c r="E47" i="13"/>
  <c r="F47" i="13"/>
  <c r="F48" i="13"/>
  <c r="D48" i="13"/>
  <c r="E48" i="13"/>
  <c r="D49" i="13"/>
  <c r="F49" i="13"/>
  <c r="E49" i="13"/>
  <c r="F50" i="13"/>
  <c r="E50" i="13"/>
  <c r="D50" i="13"/>
  <c r="F51" i="13"/>
  <c r="E51" i="13"/>
  <c r="D51" i="13"/>
  <c r="D52" i="13"/>
  <c r="E52" i="13"/>
  <c r="F52" i="13"/>
  <c r="F53" i="13"/>
  <c r="D53" i="13"/>
  <c r="E53" i="13"/>
  <c r="E54" i="13"/>
  <c r="D54" i="13"/>
  <c r="F54" i="13"/>
  <c r="E55" i="13"/>
  <c r="F55" i="13"/>
  <c r="D55" i="13"/>
  <c r="F56" i="13"/>
  <c r="D56" i="13"/>
  <c r="E56" i="13"/>
  <c r="F57" i="13"/>
  <c r="D57" i="13"/>
  <c r="E57" i="13"/>
  <c r="D58" i="13"/>
  <c r="E58" i="13"/>
  <c r="F58" i="13"/>
  <c r="D59" i="13"/>
  <c r="F59" i="13"/>
  <c r="E59" i="13"/>
  <c r="F60" i="13"/>
  <c r="D60" i="13"/>
  <c r="E60" i="13"/>
  <c r="E61" i="13"/>
  <c r="D61" i="13"/>
  <c r="F61" i="13"/>
  <c r="D62" i="13"/>
  <c r="E62" i="13"/>
  <c r="F62" i="13"/>
  <c r="D63" i="13"/>
  <c r="E63" i="13"/>
  <c r="F63" i="13"/>
  <c r="D64" i="13"/>
  <c r="E64" i="13"/>
  <c r="F64" i="13"/>
  <c r="E65" i="13"/>
  <c r="D65" i="13"/>
  <c r="F65" i="13"/>
  <c r="D66" i="13"/>
  <c r="F66" i="13"/>
  <c r="E66" i="13"/>
  <c r="D67" i="13"/>
  <c r="E67" i="13"/>
  <c r="F67" i="13"/>
  <c r="D68" i="13"/>
  <c r="F68" i="13"/>
  <c r="E68" i="13"/>
  <c r="D69" i="13"/>
  <c r="E69" i="13"/>
  <c r="F69" i="13"/>
  <c r="D70" i="13"/>
  <c r="F70" i="13"/>
  <c r="E70" i="13"/>
  <c r="E71" i="13"/>
  <c r="D71" i="13"/>
  <c r="F71" i="13"/>
  <c r="E72" i="13"/>
  <c r="F72" i="13"/>
  <c r="D72" i="13"/>
  <c r="E73" i="13"/>
  <c r="D73" i="13"/>
  <c r="F73" i="13"/>
  <c r="F74" i="13"/>
  <c r="E74" i="13"/>
  <c r="D74" i="13"/>
  <c r="E75" i="13"/>
  <c r="D75" i="13"/>
  <c r="F75" i="13"/>
  <c r="D76" i="13"/>
  <c r="F76" i="13"/>
  <c r="E76" i="13"/>
  <c r="F77" i="13"/>
  <c r="D77" i="13"/>
  <c r="E77" i="13"/>
  <c r="D78" i="13"/>
  <c r="E78" i="13"/>
  <c r="F78" i="13"/>
  <c r="D79" i="13"/>
  <c r="F79" i="13"/>
  <c r="E79" i="13"/>
  <c r="D80" i="13"/>
  <c r="F80" i="13"/>
  <c r="E80" i="13"/>
  <c r="F81" i="13"/>
  <c r="E81" i="13"/>
  <c r="D81" i="13"/>
  <c r="E82" i="13"/>
  <c r="D82" i="13"/>
  <c r="F82" i="13"/>
  <c r="D83" i="13"/>
  <c r="F83" i="13"/>
  <c r="E83" i="13"/>
  <c r="D84" i="13"/>
  <c r="F84" i="13"/>
  <c r="E84" i="13"/>
  <c r="F85" i="13"/>
  <c r="E85" i="13"/>
  <c r="D85" i="13"/>
  <c r="F86" i="13"/>
  <c r="D86" i="13"/>
  <c r="E86" i="13"/>
  <c r="E87" i="13"/>
  <c r="D87" i="13"/>
  <c r="F87" i="13"/>
  <c r="D88" i="13"/>
  <c r="F88" i="13"/>
  <c r="E88" i="13"/>
  <c r="E89" i="13"/>
  <c r="D89" i="13"/>
  <c r="F89" i="13"/>
  <c r="E90" i="13"/>
  <c r="D90" i="13"/>
  <c r="F90" i="13"/>
  <c r="E91" i="13"/>
  <c r="D91" i="13"/>
  <c r="F91" i="13"/>
  <c r="E92" i="13"/>
  <c r="D92" i="13"/>
  <c r="F92" i="13"/>
  <c r="D93" i="13"/>
  <c r="F93" i="13"/>
  <c r="E93" i="13"/>
  <c r="E94" i="13"/>
  <c r="D94" i="13"/>
  <c r="F94" i="13"/>
  <c r="D95" i="13"/>
  <c r="F95" i="13"/>
  <c r="E95" i="13"/>
  <c r="E96" i="13"/>
  <c r="D96" i="13"/>
  <c r="F96" i="13"/>
  <c r="F97" i="13"/>
  <c r="D97" i="13"/>
  <c r="E97" i="13"/>
  <c r="D98" i="13"/>
  <c r="E98" i="13"/>
  <c r="F98" i="13"/>
  <c r="D99" i="13"/>
  <c r="F99" i="13"/>
  <c r="E99" i="13"/>
  <c r="D100" i="13"/>
  <c r="E100" i="13"/>
  <c r="F100" i="13"/>
  <c r="E101" i="13"/>
  <c r="F101" i="13"/>
  <c r="D101" i="13"/>
  <c r="E102" i="13"/>
  <c r="D102" i="13"/>
  <c r="F102" i="13"/>
  <c r="E14" i="14"/>
  <c r="E19" i="14"/>
  <c r="C19" i="14"/>
  <c r="J6" i="11"/>
  <c r="M6" i="11" s="1"/>
  <c r="O6" i="11" s="1"/>
  <c r="E7" i="12" s="1"/>
  <c r="J7" i="12" s="1"/>
  <c r="K4" i="12" s="1"/>
  <c r="C20" i="14" s="1"/>
  <c r="J5" i="11"/>
  <c r="C6" i="12"/>
  <c r="D6" i="12" s="1"/>
  <c r="F5" i="11"/>
  <c r="C6" i="13"/>
  <c r="D5" i="11"/>
  <c r="D6" i="11"/>
  <c r="C7" i="12"/>
  <c r="D7" i="12" s="1"/>
  <c r="F6" i="11"/>
  <c r="I4" i="13" l="1"/>
  <c r="C31" i="14" s="1"/>
  <c r="E30" i="14"/>
  <c r="M5" i="11"/>
  <c r="G13" i="14"/>
  <c r="C12" i="14"/>
  <c r="D6" i="13"/>
  <c r="F6" i="13"/>
  <c r="E6" i="13"/>
  <c r="E12" i="14" l="1"/>
  <c r="E13" i="14"/>
  <c r="O5" i="11"/>
  <c r="E6" i="12" s="1"/>
  <c r="J6" i="12" s="1"/>
  <c r="C4" i="12" l="1"/>
  <c r="I4" i="12" s="1"/>
  <c r="G18" i="14" s="1"/>
  <c r="G19" i="14" l="1"/>
  <c r="G4" i="12"/>
  <c r="E18"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3A0EFD-8485-45A8-9719-1FC21F9139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A5B9B32-80B6-4842-818C-C268C1F35486}" name="WorksheetConnection_CityMed_Backup.xlsx!tbl_Admissions" type="102" refreshedVersion="8" minRefreshableVersion="5">
    <extLst>
      <ext xmlns:x15="http://schemas.microsoft.com/office/spreadsheetml/2010/11/main" uri="{DE250136-89BD-433C-8126-D09CA5730AF9}">
        <x15:connection id="tbl_Admissions" autoDelete="1">
          <x15:rangePr sourceName="_xlcn.WorksheetConnection_CityMed_Backup.xlsxtbl_Admissions"/>
        </x15:connection>
      </ext>
    </extLst>
  </connection>
  <connection id="3" xr16:uid="{C0E558C6-4ADD-4EE1-9D1B-35211FC2F48D}" name="WorksheetConnection_CityMed_Backup.xlsx!tbl_Billing" type="102" refreshedVersion="8" minRefreshableVersion="5">
    <extLst>
      <ext xmlns:x15="http://schemas.microsoft.com/office/spreadsheetml/2010/11/main" uri="{DE250136-89BD-433C-8126-D09CA5730AF9}">
        <x15:connection id="tbl_Billing" autoDelete="1">
          <x15:rangePr sourceName="_xlcn.WorksheetConnection_CityMed_Backup.xlsxtbl_Billing"/>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<sst xmlns="http://schemas.openxmlformats.org/spreadsheetml/2006/main" count="10159" uniqueCount="2361">
  <si>
    <t>Patient_ID</t>
  </si>
  <si>
    <t>Full_Name</t>
  </si>
  <si>
    <t>Date_of_Birth</t>
  </si>
  <si>
    <t>Age</t>
  </si>
  <si>
    <t>Gender</t>
  </si>
  <si>
    <t>Blood_Gorup</t>
  </si>
  <si>
    <t>Phone</t>
  </si>
  <si>
    <t>Address</t>
  </si>
  <si>
    <t>City</t>
  </si>
  <si>
    <t>ID_Proof_Type</t>
  </si>
  <si>
    <t>Payer_Type</t>
  </si>
  <si>
    <t>Insurance_Provider</t>
  </si>
  <si>
    <t>LOOKUP DATA - DO NOT EDIT</t>
  </si>
  <si>
    <t>Male</t>
  </si>
  <si>
    <t>Female</t>
  </si>
  <si>
    <t>Other</t>
  </si>
  <si>
    <t>A+</t>
  </si>
  <si>
    <t>A-</t>
  </si>
  <si>
    <t>B+</t>
  </si>
  <si>
    <t>B-</t>
  </si>
  <si>
    <t>O+</t>
  </si>
  <si>
    <t>O-</t>
  </si>
  <si>
    <t>AB+</t>
  </si>
  <si>
    <t>AB-</t>
  </si>
  <si>
    <t>Aadhaar</t>
  </si>
  <si>
    <t>PAN Card</t>
  </si>
  <si>
    <t>Passport</t>
  </si>
  <si>
    <t>Voter ID</t>
  </si>
  <si>
    <t>Driving Licence</t>
  </si>
  <si>
    <t>Self-Pay</t>
  </si>
  <si>
    <t>Insurance</t>
  </si>
  <si>
    <t>Corporate</t>
  </si>
  <si>
    <t>Departments</t>
  </si>
  <si>
    <t>General Medicine</t>
  </si>
  <si>
    <t>Cardiology</t>
  </si>
  <si>
    <t>Orthopaedics</t>
  </si>
  <si>
    <t>Paediatrics</t>
  </si>
  <si>
    <t>Gynaecology</t>
  </si>
  <si>
    <t>Emergency</t>
  </si>
  <si>
    <t>Diagnostics</t>
  </si>
  <si>
    <t>Pharmacy</t>
  </si>
  <si>
    <t>Administration</t>
  </si>
  <si>
    <t>Designation</t>
  </si>
  <si>
    <t>Consultant</t>
  </si>
  <si>
    <t>Senior Consultant</t>
  </si>
  <si>
    <t>Head of Department</t>
  </si>
  <si>
    <t>Resident Doctor</t>
  </si>
  <si>
    <t>Visiting Consultant</t>
  </si>
  <si>
    <t>Service_Category</t>
  </si>
  <si>
    <t>Consultation</t>
  </si>
  <si>
    <t>Laboratory</t>
  </si>
  <si>
    <t>Radiology</t>
  </si>
  <si>
    <t>Surgery</t>
  </si>
  <si>
    <t>Procedure</t>
  </si>
  <si>
    <t>Room Charge</t>
  </si>
  <si>
    <t>Ward_Type</t>
  </si>
  <si>
    <t>General Ward</t>
  </si>
  <si>
    <t>Semi-Private</t>
  </si>
  <si>
    <t>Private</t>
  </si>
  <si>
    <t>ICU</t>
  </si>
  <si>
    <t>Visit_Type</t>
  </si>
  <si>
    <t>OPD</t>
  </si>
  <si>
    <t>IPD</t>
  </si>
  <si>
    <t>Admission_Status</t>
  </si>
  <si>
    <t>Active</t>
  </si>
  <si>
    <t>Discharged</t>
  </si>
  <si>
    <t>Transferred</t>
  </si>
  <si>
    <t>LAMA</t>
  </si>
  <si>
    <t>Deceased</t>
  </si>
  <si>
    <t>Payment_Mode</t>
  </si>
  <si>
    <t>Cash</t>
  </si>
  <si>
    <t>Credit Card</t>
  </si>
  <si>
    <t>Debit Card</t>
  </si>
  <si>
    <t>UPI</t>
  </si>
  <si>
    <t>NEFT/RTGS</t>
  </si>
  <si>
    <t>Cheque</t>
  </si>
  <si>
    <t>Claim_Status</t>
  </si>
  <si>
    <t>Submitted</t>
  </si>
  <si>
    <t>Under Review</t>
  </si>
  <si>
    <t>Approved</t>
  </si>
  <si>
    <t>Partially Approved</t>
  </si>
  <si>
    <t>Rejected</t>
  </si>
  <si>
    <t>Paid</t>
  </si>
  <si>
    <t>Payment_Status</t>
  </si>
  <si>
    <t>Unpaid</t>
  </si>
  <si>
    <t>Partial</t>
  </si>
  <si>
    <t>Insurance Pending</t>
  </si>
  <si>
    <t>Waived</t>
  </si>
  <si>
    <t>Staff_Role</t>
  </si>
  <si>
    <t>Receptionist</t>
  </si>
  <si>
    <t>Billing Clerk</t>
  </si>
  <si>
    <t>Ward Nurse</t>
  </si>
  <si>
    <t>Doctor</t>
  </si>
  <si>
    <t>Admin Manager</t>
  </si>
  <si>
    <t>Pharmacist</t>
  </si>
  <si>
    <t>Lab Technician</t>
  </si>
  <si>
    <t>Document_Type</t>
  </si>
  <si>
    <t>None</t>
  </si>
  <si>
    <t>Staff Discout</t>
  </si>
  <si>
    <t>Compassionate</t>
  </si>
  <si>
    <t>Insurance Negotiated</t>
  </si>
  <si>
    <t>Management Approval</t>
  </si>
  <si>
    <t>Star Health Insurance</t>
  </si>
  <si>
    <t>HDFC ERGO Health</t>
  </si>
  <si>
    <t>Niva Bupa</t>
  </si>
  <si>
    <t>Care Health Insurance</t>
  </si>
  <si>
    <t>Bajaj Allianz Health</t>
  </si>
  <si>
    <t>United India Insurance</t>
  </si>
  <si>
    <t>New India Assurance</t>
  </si>
  <si>
    <t>ICICI Lombard Health</t>
  </si>
  <si>
    <t>Aditya Birla Health</t>
  </si>
  <si>
    <t>MediAssist TPA</t>
  </si>
  <si>
    <t>Paramount TPA</t>
  </si>
  <si>
    <t>GST_Percent</t>
  </si>
  <si>
    <t>CityMed Multi-Specialty Hospital</t>
  </si>
  <si>
    <t>Patient &amp; Billing Management System  |  Est. 2024  |  Version 1.0</t>
  </si>
  <si>
    <t>NAVIGATE TO MODULE</t>
  </si>
  <si>
    <t>PT_Master — Patient Register</t>
  </si>
  <si>
    <t>Register new patients, search existing records, update contact and insurance details</t>
  </si>
  <si>
    <t>DR_Master — Doctor Directory</t>
  </si>
  <si>
    <t>Manage doctor profiles, consultation fees, department assignments</t>
  </si>
  <si>
    <t>Admin</t>
  </si>
  <si>
    <t>Add or update services, procedures, lab tests and their rates</t>
  </si>
  <si>
    <t>SVC_RateCard — Services &amp; Pricing</t>
  </si>
  <si>
    <t>BED_Master — Bed Management</t>
  </si>
  <si>
    <t>Track bed availability, ward types, occupancy status</t>
  </si>
  <si>
    <t>Admin / Nurse</t>
  </si>
  <si>
    <t>SVC_Log — Services Consumed</t>
  </si>
  <si>
    <t>Log all services, tests, procedures given to admitted patients</t>
  </si>
  <si>
    <t>Nurse / Lab</t>
  </si>
  <si>
    <t>ADM_Log — Admissions &amp; OPD</t>
  </si>
  <si>
    <t>BILLING — Invoice Generation</t>
  </si>
  <si>
    <t>Generate patient bills, apply insurance split, issue final invoices</t>
  </si>
  <si>
    <t>Manager</t>
  </si>
  <si>
    <t>DASHBOARD — KPI &amp; Reports</t>
  </si>
  <si>
    <t>View live hospital performance metrics, revenue, occupancy, collections</t>
  </si>
  <si>
    <t>IMPORTANT INFORMATION</t>
  </si>
  <si>
    <t>Last Updated:</t>
  </si>
  <si>
    <t>Version</t>
  </si>
  <si>
    <t>1.0 — CityMed HMS (Excel 2021)</t>
  </si>
  <si>
    <t>Support Contact:</t>
  </si>
  <si>
    <t>Data Backup:</t>
  </si>
  <si>
    <t>CityMed Multi-Specialty Hospital — Patient Master Register</t>
  </si>
  <si>
    <t>Reg_Date</t>
  </si>
  <si>
    <t>Blood_Group</t>
  </si>
  <si>
    <t>Emergency_Name</t>
  </si>
  <si>
    <t>ID_Proof_No</t>
  </si>
  <si>
    <t>Policy_No</t>
  </si>
  <si>
    <t>Member_ID</t>
  </si>
  <si>
    <t>Registerd_By</t>
  </si>
  <si>
    <t>Emergency_Phone</t>
  </si>
  <si>
    <t>CityMed Multi-Specialty Hospital — Doctor Directory</t>
  </si>
  <si>
    <t>Doctor_ID</t>
  </si>
  <si>
    <t>Department</t>
  </si>
  <si>
    <t>Specialization</t>
  </si>
  <si>
    <t>Qualification</t>
  </si>
  <si>
    <t>Available_Days</t>
  </si>
  <si>
    <t>OPD_Timing</t>
  </si>
  <si>
    <t>Status</t>
  </si>
  <si>
    <t>OPD_Fee (₹)</t>
  </si>
  <si>
    <t>IPD_Daily_Fee (₹)</t>
  </si>
  <si>
    <t>Emergency_Fee (₹)</t>
  </si>
  <si>
    <t>Doctor_Status</t>
  </si>
  <si>
    <t>On Leave</t>
  </si>
  <si>
    <t>Resigned</t>
  </si>
  <si>
    <t>Visiting Only</t>
  </si>
  <si>
    <t>Dr. Arjun Bose</t>
  </si>
  <si>
    <t>CityMed Multi-Specialty Hospital — Services &amp; Rate Card</t>
  </si>
  <si>
    <t>Service_Code</t>
  </si>
  <si>
    <t>Service_Nmae</t>
  </si>
  <si>
    <t>Category</t>
  </si>
  <si>
    <t>Unit</t>
  </si>
  <si>
    <t>Base_Rate (₹)</t>
  </si>
  <si>
    <t>GST_%</t>
  </si>
  <si>
    <t>GST_Amount (₹)</t>
  </si>
  <si>
    <t>Total_Rate (₹)</t>
  </si>
  <si>
    <t>Insurance_Coverd</t>
  </si>
  <si>
    <t>Ins_Coverage</t>
  </si>
  <si>
    <t>Yes</t>
  </si>
  <si>
    <t>No</t>
  </si>
  <si>
    <t>Active_Status</t>
  </si>
  <si>
    <t>Discontinued</t>
  </si>
  <si>
    <t>CityMed Multi-Specialty Hospital — Bed Inventory &amp; Occupancy</t>
  </si>
  <si>
    <t>Bed_ID</t>
  </si>
  <si>
    <t>Room_No</t>
  </si>
  <si>
    <t>Floor</t>
  </si>
  <si>
    <t>Daily_Rate (₹)</t>
  </si>
  <si>
    <t>Current_Patient_ID</t>
  </si>
  <si>
    <t>Patient_Name</t>
  </si>
  <si>
    <t>Admission_ID</t>
  </si>
  <si>
    <t>Bed_Status</t>
  </si>
  <si>
    <t>Available</t>
  </si>
  <si>
    <t>Occupied</t>
  </si>
  <si>
    <t>Under Maintenance</t>
  </si>
  <si>
    <t>Reserved</t>
  </si>
  <si>
    <t>Total Beds:</t>
  </si>
  <si>
    <t>Available:</t>
  </si>
  <si>
    <t>Occupied:</t>
  </si>
  <si>
    <t>Occupancy_Rate:</t>
  </si>
  <si>
    <t>Column1</t>
  </si>
  <si>
    <t>Column2</t>
  </si>
  <si>
    <t>Column3</t>
  </si>
  <si>
    <t>Column4</t>
  </si>
  <si>
    <t>Column5</t>
  </si>
  <si>
    <t>Column6</t>
  </si>
  <si>
    <t>Column7</t>
  </si>
  <si>
    <t>Column8</t>
  </si>
  <si>
    <t>Column9</t>
  </si>
  <si>
    <t>CityMed Multi-Specialty Hospital — Admissions &amp; OPD Log</t>
  </si>
  <si>
    <t>Admission_Date</t>
  </si>
  <si>
    <t>Discharge_Date</t>
  </si>
  <si>
    <t>Length_of_Stay</t>
  </si>
  <si>
    <t>Doctor_Name</t>
  </si>
  <si>
    <t>Primary_Diagnosis</t>
  </si>
  <si>
    <t>ICD10_Code</t>
  </si>
  <si>
    <t>Referred_By</t>
  </si>
  <si>
    <t>Enterd_By</t>
  </si>
  <si>
    <t>CityMed Multi-Specialty Hospital — Services Consumed Log</t>
  </si>
  <si>
    <t>SvcLog_ID</t>
  </si>
  <si>
    <t>Service_Date</t>
  </si>
  <si>
    <t>Service_Name</t>
  </si>
  <si>
    <t>Orderd_by</t>
  </si>
  <si>
    <t>Quantity</t>
  </si>
  <si>
    <t>Unit_Rate (₹)</t>
  </si>
  <si>
    <t>Line_Total (₹)</t>
  </si>
  <si>
    <t>Gross_Total (₹)</t>
  </si>
  <si>
    <t>Notes</t>
  </si>
  <si>
    <t>Doctor_Names</t>
  </si>
  <si>
    <t>Dr. Meena Pillai</t>
  </si>
  <si>
    <t>Dr. Sanjay Ghosh</t>
  </si>
  <si>
    <t>Dr. Rittika Sharma</t>
  </si>
  <si>
    <t>Dr. Tanmoy Das</t>
  </si>
  <si>
    <t>Dr. Farhan Qureshi</t>
  </si>
  <si>
    <t>Dr. Lipika Sen</t>
  </si>
  <si>
    <t>Dr. Prabal Roy</t>
  </si>
  <si>
    <t>Dr. Kamala Nair</t>
  </si>
  <si>
    <t>Dr. Subhash Patra</t>
  </si>
  <si>
    <t>CityMed Multi-Specialty Hospital — Billing &amp; Invoice</t>
  </si>
  <si>
    <t>Bill_ID</t>
  </si>
  <si>
    <t>Bill_Date</t>
  </si>
  <si>
    <t>Services_Total (₹)</t>
  </si>
  <si>
    <t>Room_Charges (₹)</t>
  </si>
  <si>
    <t>Doctor_Charges (₹)</t>
  </si>
  <si>
    <t>Gross_Ammount (₹)</t>
  </si>
  <si>
    <t>Discount_Type</t>
  </si>
  <si>
    <t>Discount_Ammount (₹)</t>
  </si>
  <si>
    <t>Net_Payable (₹)</t>
  </si>
  <si>
    <t>Generated_By</t>
  </si>
  <si>
    <t>Paitent_Payble (₹)</t>
  </si>
  <si>
    <t>Insurance_Claim (₹)</t>
  </si>
  <si>
    <t>CityMed Multi-Specialty Hospital — Payments &amp; Collections</t>
  </si>
  <si>
    <t>Payment_ID</t>
  </si>
  <si>
    <t>Paitent_Name</t>
  </si>
  <si>
    <t>Bill_Amount (₹)</t>
  </si>
  <si>
    <t>Pyment_Date</t>
  </si>
  <si>
    <t>Amount_Paid (₹)</t>
  </si>
  <si>
    <t>Reference_No</t>
  </si>
  <si>
    <t>Balance_Due (₹)</t>
  </si>
  <si>
    <t>AR_Age (Days)</t>
  </si>
  <si>
    <t>AR_Bucket</t>
  </si>
  <si>
    <t>Received_By</t>
  </si>
  <si>
    <t>Total Billed (₹):</t>
  </si>
  <si>
    <t>Total Collected (₹):</t>
  </si>
  <si>
    <t>Total Outstanding (₹):</t>
  </si>
  <si>
    <t>Collection Rate:</t>
  </si>
  <si>
    <t>Critical AR (90+ days):</t>
  </si>
  <si>
    <t>Column10</t>
  </si>
  <si>
    <t>Column11</t>
  </si>
  <si>
    <t>Column12</t>
  </si>
  <si>
    <t>Column13</t>
  </si>
  <si>
    <t>BILL-00001</t>
  </si>
  <si>
    <t>CityMed Multi-Specialty Hospital — Insurance Claims Tracker</t>
  </si>
  <si>
    <t>Claim_ID</t>
  </si>
  <si>
    <t>Policy_Number</t>
  </si>
  <si>
    <t>Submitted_Date</t>
  </si>
  <si>
    <t>Claim_Amount (₹)</t>
  </si>
  <si>
    <t>Approved_Amount (₹)</t>
  </si>
  <si>
    <t>Rejection_Reason</t>
  </si>
  <si>
    <t>Payment_Recd_Date</t>
  </si>
  <si>
    <t>TPA_Reference</t>
  </si>
  <si>
    <t>Variance (₹)</t>
  </si>
  <si>
    <t>Entered_By</t>
  </si>
  <si>
    <t>Total Claimed (₹):</t>
  </si>
  <si>
    <t>Total Approved (₹):</t>
  </si>
  <si>
    <t>Total Variance (₹):</t>
  </si>
  <si>
    <t>Approval Rate:</t>
  </si>
  <si>
    <t>Rejected Claims:</t>
  </si>
  <si>
    <t>Column14</t>
  </si>
  <si>
    <t>Column15</t>
  </si>
  <si>
    <t>CityMed HMS v1.0  |  Confidential — For Management Use Only  |  Do not distribute</t>
  </si>
  <si>
    <t>Services Revenue (₹)</t>
  </si>
  <si>
    <t>Avg Approval Rate (₹)</t>
  </si>
  <si>
    <t>Paid Claims</t>
  </si>
  <si>
    <t>Pending Claims</t>
  </si>
  <si>
    <t>Total Variance (₹)</t>
  </si>
  <si>
    <t>Rejected Claims</t>
  </si>
  <si>
    <t>Claims Approval Rate</t>
  </si>
  <si>
    <t>Total Approved (₹)</t>
  </si>
  <si>
    <t>Total Claimed (₹)</t>
  </si>
  <si>
    <t>Total Claims Submitted</t>
  </si>
  <si>
    <t>Amount (₹)</t>
  </si>
  <si>
    <t>Metric</t>
  </si>
  <si>
    <t>INSURANCE PERFORMANCE</t>
  </si>
  <si>
    <t>ICU Occupancy Rate</t>
  </si>
  <si>
    <t>ICU Beds Available</t>
  </si>
  <si>
    <t>ICU Beds Occupied</t>
  </si>
  <si>
    <t>Reserved Beds</t>
  </si>
  <si>
    <t>Available Beds</t>
  </si>
  <si>
    <t>Occupancy Rate</t>
  </si>
  <si>
    <t>Occupied Beds</t>
  </si>
  <si>
    <t>Total Beds</t>
  </si>
  <si>
    <t>Value</t>
  </si>
  <si>
    <t>BED OCCUPANCY</t>
  </si>
  <si>
    <t>Partial Payment Bills</t>
  </si>
  <si>
    <t>Unpaid Bills Count</t>
  </si>
  <si>
    <t>Critical AR 90+ (₹)</t>
  </si>
  <si>
    <t>AR 61-90 Days (₹)</t>
  </si>
  <si>
    <t>AR 31-60 Days (₹)</t>
  </si>
  <si>
    <t>AR 0-30 Days (₹)</t>
  </si>
  <si>
    <t>Collection Rate</t>
  </si>
  <si>
    <t>Total Outstanding (₹)</t>
  </si>
  <si>
    <t>Total Collected (₹)</t>
  </si>
  <si>
    <t>COLLECTIONS &amp; ACCOUNTS RECEIVABLE</t>
  </si>
  <si>
    <t>Doctor Fee Revenue (₹)</t>
  </si>
  <si>
    <t>Room Revenue (₹)</t>
  </si>
  <si>
    <t>Highest Single Bill (₹)</t>
  </si>
  <si>
    <t>Avg Bill Value (₹)</t>
  </si>
  <si>
    <t>Total Discounts (₹)</t>
  </si>
  <si>
    <t>Net Revenue (₹)</t>
  </si>
  <si>
    <t>Gross Revenue (₹)</t>
  </si>
  <si>
    <t>REVENUE SUMMARY</t>
  </si>
  <si>
    <t>LAMA Cases</t>
  </si>
  <si>
    <t>New Patients This Month</t>
  </si>
  <si>
    <t>Avg Length of Stay</t>
  </si>
  <si>
    <t>Emergency Cases</t>
  </si>
  <si>
    <t>Discharged This Month</t>
  </si>
  <si>
    <t>Active IPD Patients</t>
  </si>
  <si>
    <t>IPD Admissions</t>
  </si>
  <si>
    <t>OPD Visits</t>
  </si>
  <si>
    <t>Total Patients</t>
  </si>
  <si>
    <t>PATIENT VOLUME</t>
  </si>
  <si>
    <t>CityMed Multi-Specialty Hospital — Operations Dashboard</t>
  </si>
  <si>
    <t>Ananya Roy</t>
  </si>
  <si>
    <t>Rahul Sharma</t>
  </si>
  <si>
    <t>Priya Mehta</t>
  </si>
  <si>
    <t>Debasis Mondal</t>
  </si>
  <si>
    <t>Sneha Das</t>
  </si>
  <si>
    <t>Amit Gupta</t>
  </si>
  <si>
    <t>Kavita Singh</t>
  </si>
  <si>
    <t>Suresh Chatterjee</t>
  </si>
  <si>
    <t>Pooja Mukherjee</t>
  </si>
  <si>
    <t>Arjun Bose</t>
  </si>
  <si>
    <t>Meena Sen</t>
  </si>
  <si>
    <t>Vikram Ghosh</t>
  </si>
  <si>
    <t>Divya Banerjee</t>
  </si>
  <si>
    <t>Rajan Dey</t>
  </si>
  <si>
    <t>Sunita Pal</t>
  </si>
  <si>
    <t>Ajay Nath</t>
  </si>
  <si>
    <t>Nisha Saha</t>
  </si>
  <si>
    <t>Sanjay Biswas</t>
  </si>
  <si>
    <t>Rekha Chakraborty</t>
  </si>
  <si>
    <t>Manish Mitra</t>
  </si>
  <si>
    <t>Geeta Paul</t>
  </si>
  <si>
    <t>Arun Karmakar</t>
  </si>
  <si>
    <t>Lata Mandal</t>
  </si>
  <si>
    <t>Deepak Sarkar</t>
  </si>
  <si>
    <t>Shilpa Patra</t>
  </si>
  <si>
    <t>Rajesh Haldar</t>
  </si>
  <si>
    <t>Asha Majumdar</t>
  </si>
  <si>
    <t>Vivek Bhattacharya</t>
  </si>
  <si>
    <t>Smita Chowdhury</t>
  </si>
  <si>
    <t>Prakash Lahiri</t>
  </si>
  <si>
    <t>Usha Ganguly</t>
  </si>
  <si>
    <t>Nikhil Dutta</t>
  </si>
  <si>
    <t>Anjali Sanyal</t>
  </si>
  <si>
    <t>Sunil Bhatt</t>
  </si>
  <si>
    <t>Poonam Joshi</t>
  </si>
  <si>
    <t>Hemant Patel</t>
  </si>
  <si>
    <t>Madhuri Shah</t>
  </si>
  <si>
    <t>Girish Desai</t>
  </si>
  <si>
    <t>Swati Pillai</t>
  </si>
  <si>
    <t>Ravi Nair</t>
  </si>
  <si>
    <t>Shreya Menon</t>
  </si>
  <si>
    <t>Tarun Iyer</t>
  </si>
  <si>
    <t>Neha Rao</t>
  </si>
  <si>
    <t>Bhaskar Reddy</t>
  </si>
  <si>
    <t>Jyoti Kumar</t>
  </si>
  <si>
    <t>Alok Verma</t>
  </si>
  <si>
    <t>Seema Mishra</t>
  </si>
  <si>
    <t>Varun Tiwari</t>
  </si>
  <si>
    <t>Pallavi Pandey</t>
  </si>
  <si>
    <t>Rohit Dubey</t>
  </si>
  <si>
    <t>Sarita Shukla</t>
  </si>
  <si>
    <t>Dinesh Yadav</t>
  </si>
  <si>
    <t>Vandana Jain</t>
  </si>
  <si>
    <t>Kiran Agarwal</t>
  </si>
  <si>
    <t>Mohan Khanna</t>
  </si>
  <si>
    <t>Lalita Malhotra</t>
  </si>
  <si>
    <t>Gaurav Kapoor</t>
  </si>
  <si>
    <t>Preeti Bajaj</t>
  </si>
  <si>
    <t>Ashok Chandra</t>
  </si>
  <si>
    <t>Nandini Rathore</t>
  </si>
  <si>
    <t>Manoj Roy</t>
  </si>
  <si>
    <t>Sudha Sharma</t>
  </si>
  <si>
    <t>Harish Mehta</t>
  </si>
  <si>
    <t>Chhaya Mondal</t>
  </si>
  <si>
    <t>Ramesh Das</t>
  </si>
  <si>
    <t>Bharati Gupta</t>
  </si>
  <si>
    <t>Vishal Singh</t>
  </si>
  <si>
    <t>Kamla Chatterjee</t>
  </si>
  <si>
    <t>Abhishek Mukherjee</t>
  </si>
  <si>
    <t>Shanta Bose</t>
  </si>
  <si>
    <t>Nilesh Sen</t>
  </si>
  <si>
    <t>Rupal Ghosh</t>
  </si>
  <si>
    <t>Saurabh Banerjee</t>
  </si>
  <si>
    <t>Taruna Dey</t>
  </si>
  <si>
    <t>Mukesh Pal</t>
  </si>
  <si>
    <t>Savita Nath</t>
  </si>
  <si>
    <t>Aditya Saha</t>
  </si>
  <si>
    <t>Rani Biswas</t>
  </si>
  <si>
    <t>Chirag Chakraborty</t>
  </si>
  <si>
    <t>Manjula Mitra</t>
  </si>
  <si>
    <t>Yash Paul</t>
  </si>
  <si>
    <t>Hema Karmakar</t>
  </si>
  <si>
    <t>Kartik Mandal</t>
  </si>
  <si>
    <t>Gita Sarkar</t>
  </si>
  <si>
    <t>Parth Patra</t>
  </si>
  <si>
    <t>Radha Haldar</t>
  </si>
  <si>
    <t>Mihir Majumdar</t>
  </si>
  <si>
    <t>Sarla Bhattacharya</t>
  </si>
  <si>
    <t>Devang Chowdhury</t>
  </si>
  <si>
    <t>Pushpa Lahiri</t>
  </si>
  <si>
    <t>Tejas Ganguly</t>
  </si>
  <si>
    <t>Sharda Dutta</t>
  </si>
  <si>
    <t>Jay Sanyal</t>
  </si>
  <si>
    <t>Meera Bhatt</t>
  </si>
  <si>
    <t>Bhavesh Joshi</t>
  </si>
  <si>
    <t>Indira Patel</t>
  </si>
  <si>
    <t>Sagar Shah</t>
  </si>
  <si>
    <t>Leela Desai</t>
  </si>
  <si>
    <t>Kunal Pillai</t>
  </si>
  <si>
    <t>Shobha Nair</t>
  </si>
  <si>
    <t>Tanvi Menon</t>
  </si>
  <si>
    <t>Ritu Iyer</t>
  </si>
  <si>
    <t>Ananya Rao</t>
  </si>
  <si>
    <t>Rahul Reddy</t>
  </si>
  <si>
    <t>Priya Kumar</t>
  </si>
  <si>
    <t>Debasis Verma</t>
  </si>
  <si>
    <t>Sneha Mishra</t>
  </si>
  <si>
    <t>Amit Tiwari</t>
  </si>
  <si>
    <t>Kavita Pandey</t>
  </si>
  <si>
    <t>Suresh Dubey</t>
  </si>
  <si>
    <t>Pooja Shukla</t>
  </si>
  <si>
    <t>Arjun Yadav</t>
  </si>
  <si>
    <t>Meena Jain</t>
  </si>
  <si>
    <t>Vikram Agarwal</t>
  </si>
  <si>
    <t>Divya Khanna</t>
  </si>
  <si>
    <t>Rajan Malhotra</t>
  </si>
  <si>
    <t>Sunita Kapoor</t>
  </si>
  <si>
    <t>Ajay Bajaj</t>
  </si>
  <si>
    <t>Nisha Chandra</t>
  </si>
  <si>
    <t>Sanjay Rathore</t>
  </si>
  <si>
    <t>Rekha Roy</t>
  </si>
  <si>
    <t>Manish Sharma</t>
  </si>
  <si>
    <t>Geeta Mehta</t>
  </si>
  <si>
    <t>Arun Mondal</t>
  </si>
  <si>
    <t>Lata Das</t>
  </si>
  <si>
    <t>Deepak Gupta</t>
  </si>
  <si>
    <t>Shilpa Singh</t>
  </si>
  <si>
    <t>Rajesh Chatterjee</t>
  </si>
  <si>
    <t>Asha Mukherjee</t>
  </si>
  <si>
    <t>Vivek Bose</t>
  </si>
  <si>
    <t>Smita Sen</t>
  </si>
  <si>
    <t>Prakash Ghosh</t>
  </si>
  <si>
    <t>Usha Banerjee</t>
  </si>
  <si>
    <t>Nikhil Dey</t>
  </si>
  <si>
    <t>Anjali Pal</t>
  </si>
  <si>
    <t>Sunil Nath</t>
  </si>
  <si>
    <t>Poonam Saha</t>
  </si>
  <si>
    <t>Hemant Biswas</t>
  </si>
  <si>
    <t>Madhuri Chakraborty</t>
  </si>
  <si>
    <t>Girish Mitra</t>
  </si>
  <si>
    <t>Swati Paul</t>
  </si>
  <si>
    <t>Ravi Karmakar</t>
  </si>
  <si>
    <t>Shreya Mandal</t>
  </si>
  <si>
    <t>Tarun Sarkar</t>
  </si>
  <si>
    <t>Neha Patra</t>
  </si>
  <si>
    <t>Bhaskar Haldar</t>
  </si>
  <si>
    <t>Jyoti Majumdar</t>
  </si>
  <si>
    <t>Alok Bhattacharya</t>
  </si>
  <si>
    <t>Seema Chowdhury</t>
  </si>
  <si>
    <t>Varun Lahiri</t>
  </si>
  <si>
    <t>24/03/2026</t>
  </si>
  <si>
    <t>31/12/2025</t>
  </si>
  <si>
    <t>02/01/2026</t>
  </si>
  <si>
    <t>04/07/2025</t>
  </si>
  <si>
    <t>05/05/2026</t>
  </si>
  <si>
    <t>29/09/2025</t>
  </si>
  <si>
    <t>16/04/2026</t>
  </si>
  <si>
    <t>08/06/2025</t>
  </si>
  <si>
    <t>24/09/2025</t>
  </si>
  <si>
    <t>19/07/2025</t>
  </si>
  <si>
    <t>03/08/2025</t>
  </si>
  <si>
    <t>30/10/2025</t>
  </si>
  <si>
    <t>07/09/2025</t>
  </si>
  <si>
    <t>08/03/2026</t>
  </si>
  <si>
    <t>20/10/2025</t>
  </si>
  <si>
    <t>15/11/2025</t>
  </si>
  <si>
    <t>04/03/2026</t>
  </si>
  <si>
    <t>19/01/2026</t>
  </si>
  <si>
    <t>01/04/2026</t>
  </si>
  <si>
    <t>03/02/2026</t>
  </si>
  <si>
    <t>30/09/2025</t>
  </si>
  <si>
    <t>12/08/2025</t>
  </si>
  <si>
    <t>25/03/2026</t>
  </si>
  <si>
    <t>20/03/2026</t>
  </si>
  <si>
    <t>13/11/2025</t>
  </si>
  <si>
    <t>15/07/2025</t>
  </si>
  <si>
    <t>23/06/2025</t>
  </si>
  <si>
    <t>06/06/2025</t>
  </si>
  <si>
    <t>05/10/2025</t>
  </si>
  <si>
    <t>08/11/2025</t>
  </si>
  <si>
    <t>09/05/2026</t>
  </si>
  <si>
    <t>08/12/2025</t>
  </si>
  <si>
    <t>27/06/2025</t>
  </si>
  <si>
    <t>14/01/2026</t>
  </si>
  <si>
    <t>03/06/2025</t>
  </si>
  <si>
    <t>10/01/2026</t>
  </si>
  <si>
    <t>20/06/2025</t>
  </si>
  <si>
    <t>29/08/2025</t>
  </si>
  <si>
    <t>24/01/2026</t>
  </si>
  <si>
    <t>17/01/2026</t>
  </si>
  <si>
    <t>03/09/2025</t>
  </si>
  <si>
    <t>21/01/2026</t>
  </si>
  <si>
    <t>06/05/2026</t>
  </si>
  <si>
    <t>02/12/2025</t>
  </si>
  <si>
    <t>29/10/2025</t>
  </si>
  <si>
    <t>14/03/2026</t>
  </si>
  <si>
    <t>01/11/2025</t>
  </si>
  <si>
    <t>01/01/2026</t>
  </si>
  <si>
    <t>01/05/2026</t>
  </si>
  <si>
    <t>28/09/2025</t>
  </si>
  <si>
    <t>30/07/2025</t>
  </si>
  <si>
    <t>10/12/2025</t>
  </si>
  <si>
    <t>14/06/2025</t>
  </si>
  <si>
    <t>04/01/2026</t>
  </si>
  <si>
    <t>02/02/2026</t>
  </si>
  <si>
    <t>22/08/2025</t>
  </si>
  <si>
    <t>16/08/2025</t>
  </si>
  <si>
    <t>17/06/2025</t>
  </si>
  <si>
    <t>19/11/2025</t>
  </si>
  <si>
    <t>09/06/2025</t>
  </si>
  <si>
    <t>31/03/2026</t>
  </si>
  <si>
    <t>20/01/2026</t>
  </si>
  <si>
    <t>22/10/2025</t>
  </si>
  <si>
    <t>27/03/2026</t>
  </si>
  <si>
    <t>23/10/2025</t>
  </si>
  <si>
    <t>30/08/2025</t>
  </si>
  <si>
    <t>15/08/2025</t>
  </si>
  <si>
    <t>24/04/2026</t>
  </si>
  <si>
    <t>21/10/2025</t>
  </si>
  <si>
    <t>23/04/2026</t>
  </si>
  <si>
    <t>04/12/2025</t>
  </si>
  <si>
    <t>02/09/2025</t>
  </si>
  <si>
    <t>01/08/2025</t>
  </si>
  <si>
    <t>28/02/2026</t>
  </si>
  <si>
    <t>02/03/2026</t>
  </si>
  <si>
    <t>24/02/2026</t>
  </si>
  <si>
    <t>26/09/2025</t>
  </si>
  <si>
    <t>19/09/2025</t>
  </si>
  <si>
    <t>24/06/2025</t>
  </si>
  <si>
    <t>13/01/2026</t>
  </si>
  <si>
    <t>21/04/2026</t>
  </si>
  <si>
    <t>13/03/2026</t>
  </si>
  <si>
    <t>29/07/2025</t>
  </si>
  <si>
    <t>26/04/2026</t>
  </si>
  <si>
    <t>10/09/2025</t>
  </si>
  <si>
    <t>13/04/2026</t>
  </si>
  <si>
    <t>23/12/2025</t>
  </si>
  <si>
    <t>28/04/2026</t>
  </si>
  <si>
    <t>19/06/2025</t>
  </si>
  <si>
    <t>06/08/2025</t>
  </si>
  <si>
    <t>08/10/2025</t>
  </si>
  <si>
    <t>14/09/2025</t>
  </si>
  <si>
    <t>09/10/2025</t>
  </si>
  <si>
    <t>10/07/2025</t>
  </si>
  <si>
    <t>15/01/2026</t>
  </si>
  <si>
    <t>20/02/2026</t>
  </si>
  <si>
    <t>26/06/2025</t>
  </si>
  <si>
    <t>11/01/2026</t>
  </si>
  <si>
    <t>12/01/2026</t>
  </si>
  <si>
    <t>11/11/2025</t>
  </si>
  <si>
    <t>29/06/2025</t>
  </si>
  <si>
    <t>09/04/2026</t>
  </si>
  <si>
    <t>17/08/2025</t>
  </si>
  <si>
    <t>27/07/2025</t>
  </si>
  <si>
    <t>18/01/2026</t>
  </si>
  <si>
    <t>15/12/2025</t>
  </si>
  <si>
    <t>29/11/2025</t>
  </si>
  <si>
    <t>26/01/2026</t>
  </si>
  <si>
    <t>06/11/2025</t>
  </si>
  <si>
    <t>04/08/2025</t>
  </si>
  <si>
    <t>27/08/2025</t>
  </si>
  <si>
    <t>20/04/2026</t>
  </si>
  <si>
    <t>21/12/2025</t>
  </si>
  <si>
    <t>28/08/2025</t>
  </si>
  <si>
    <t>09/01/2026</t>
  </si>
  <si>
    <t>13/09/2025</t>
  </si>
  <si>
    <t>19/04/2026</t>
  </si>
  <si>
    <t>03/01/2026</t>
  </si>
  <si>
    <t>19/03/2026</t>
  </si>
  <si>
    <t>24/03/1985</t>
  </si>
  <si>
    <t>21/06/2004</t>
  </si>
  <si>
    <t>26/10/2004</t>
  </si>
  <si>
    <t>19/04/1976</t>
  </si>
  <si>
    <t>19/03/1972</t>
  </si>
  <si>
    <t>06/09/2015</t>
  </si>
  <si>
    <t>28/11/1961</t>
  </si>
  <si>
    <t>22/08/1977</t>
  </si>
  <si>
    <t>06/12/1997</t>
  </si>
  <si>
    <t>17/03/1995</t>
  </si>
  <si>
    <t>17/01/2015</t>
  </si>
  <si>
    <t>08/06/1970</t>
  </si>
  <si>
    <t>09/10/1984</t>
  </si>
  <si>
    <t>06/07/2015</t>
  </si>
  <si>
    <t>11/12/1995</t>
  </si>
  <si>
    <t>05/08/1957</t>
  </si>
  <si>
    <t>15/08/1966</t>
  </si>
  <si>
    <t>22/04/1998</t>
  </si>
  <si>
    <t>26/05/2014</t>
  </si>
  <si>
    <t>24/01/1975</t>
  </si>
  <si>
    <t>26/06/1959</t>
  </si>
  <si>
    <t>08/03/1976</t>
  </si>
  <si>
    <t>22/01/2005</t>
  </si>
  <si>
    <t>20/07/2008</t>
  </si>
  <si>
    <t>15/07/1979</t>
  </si>
  <si>
    <t>16/08/2002</t>
  </si>
  <si>
    <t>23/09/1977</t>
  </si>
  <si>
    <t>03/04/1964</t>
  </si>
  <si>
    <t>25/12/1987</t>
  </si>
  <si>
    <t>07/08/1967</t>
  </si>
  <si>
    <t>28/09/2014</t>
  </si>
  <si>
    <t>24/04/1972</t>
  </si>
  <si>
    <t>11/03/1960</t>
  </si>
  <si>
    <t>16/01/2001</t>
  </si>
  <si>
    <t>16/02/1956</t>
  </si>
  <si>
    <t>03/11/1971</t>
  </si>
  <si>
    <t>28/01/2001</t>
  </si>
  <si>
    <t>02/11/2002</t>
  </si>
  <si>
    <t>16/02/1992</t>
  </si>
  <si>
    <t>03/01/1980</t>
  </si>
  <si>
    <t>09/10/1967</t>
  </si>
  <si>
    <t>06/11/1998</t>
  </si>
  <si>
    <t>12/05/1988</t>
  </si>
  <si>
    <t>08/02/1974</t>
  </si>
  <si>
    <t>19/12/1964</t>
  </si>
  <si>
    <t>23/04/1964</t>
  </si>
  <si>
    <t>11/11/1978</t>
  </si>
  <si>
    <t>14/09/1962</t>
  </si>
  <si>
    <t>04/09/1967</t>
  </si>
  <si>
    <t>16/09/1959</t>
  </si>
  <si>
    <t>15/08/1994</t>
  </si>
  <si>
    <t>18/04/2004</t>
  </si>
  <si>
    <t>16/04/2010</t>
  </si>
  <si>
    <t>13/02/2014</t>
  </si>
  <si>
    <t>09/08/1995</t>
  </si>
  <si>
    <t>18/11/1991</t>
  </si>
  <si>
    <t>16/01/2002</t>
  </si>
  <si>
    <t>25/12/1960</t>
  </si>
  <si>
    <t>28/04/1989</t>
  </si>
  <si>
    <t>02/02/1965</t>
  </si>
  <si>
    <t>16/09/2000</t>
  </si>
  <si>
    <t>22/02/1968</t>
  </si>
  <si>
    <t>09/11/1957</t>
  </si>
  <si>
    <t>04/07/1969</t>
  </si>
  <si>
    <t>25/12/2001</t>
  </si>
  <si>
    <t>13/09/1974</t>
  </si>
  <si>
    <t>14/03/1995</t>
  </si>
  <si>
    <t>18/04/1981</t>
  </si>
  <si>
    <t>10/01/1991</t>
  </si>
  <si>
    <t>11/08/2010</t>
  </si>
  <si>
    <t>21/12/2014</t>
  </si>
  <si>
    <t>28/10/2004</t>
  </si>
  <si>
    <t>18/02/2009</t>
  </si>
  <si>
    <t>27/11/1980</t>
  </si>
  <si>
    <t>26/01/1972</t>
  </si>
  <si>
    <t>22/04/1996</t>
  </si>
  <si>
    <t>03/10/1977</t>
  </si>
  <si>
    <t>12/04/1987</t>
  </si>
  <si>
    <t>01/06/1998</t>
  </si>
  <si>
    <t>17/08/1966</t>
  </si>
  <si>
    <t>13/05/1980</t>
  </si>
  <si>
    <t>27/01/1978</t>
  </si>
  <si>
    <t>05/04/1971</t>
  </si>
  <si>
    <t>12/04/1998</t>
  </si>
  <si>
    <t>07/04/2011</t>
  </si>
  <si>
    <t>27/06/2013</t>
  </si>
  <si>
    <t>06/02/1999</t>
  </si>
  <si>
    <t>23/11/1966</t>
  </si>
  <si>
    <t>02/02/1992</t>
  </si>
  <si>
    <t>26/06/2009</t>
  </si>
  <si>
    <t>21/12/1961</t>
  </si>
  <si>
    <t>06/05/1979</t>
  </si>
  <si>
    <t>23/11/1963</t>
  </si>
  <si>
    <t>15/07/2010</t>
  </si>
  <si>
    <t>14/06/1985</t>
  </si>
  <si>
    <t>18/03/1985</t>
  </si>
  <si>
    <t>06/08/1964</t>
  </si>
  <si>
    <t>08/03/2008</t>
  </si>
  <si>
    <t>25/01/2000</t>
  </si>
  <si>
    <t>11/10/1976</t>
  </si>
  <si>
    <t>06/03/1956</t>
  </si>
  <si>
    <t>08/09/2013</t>
  </si>
  <si>
    <t>27/12/2005</t>
  </si>
  <si>
    <t>05/10/1984</t>
  </si>
  <si>
    <t>12/05/1959</t>
  </si>
  <si>
    <t>20/09/1996</t>
  </si>
  <si>
    <t>26/04/1999</t>
  </si>
  <si>
    <t>23/09/1975</t>
  </si>
  <si>
    <t>16/01/2012</t>
  </si>
  <si>
    <t>18/06/1961</t>
  </si>
  <si>
    <t>11/05/2015</t>
  </si>
  <si>
    <t>25/07/1970</t>
  </si>
  <si>
    <t>22/04/1979</t>
  </si>
  <si>
    <t>04/01/1976</t>
  </si>
  <si>
    <t>04/03/1957</t>
  </si>
  <si>
    <t>11/11/1966</t>
  </si>
  <si>
    <t>08/08/1992</t>
  </si>
  <si>
    <t>11/12/1967</t>
  </si>
  <si>
    <t>16/09/2013</t>
  </si>
  <si>
    <t>17/11/1966</t>
  </si>
  <si>
    <t>05/07/1963</t>
  </si>
  <si>
    <t>09/08/1987</t>
  </si>
  <si>
    <t>04/11/1999</t>
  </si>
  <si>
    <t>09/08/2001</t>
  </si>
  <si>
    <t>08/05/2004</t>
  </si>
  <si>
    <t>02/09/1972</t>
  </si>
  <si>
    <t>03/12/1986</t>
  </si>
  <si>
    <t>04/08/2005</t>
  </si>
  <si>
    <t>16/03/1988</t>
  </si>
  <si>
    <t>17/05/1987</t>
  </si>
  <si>
    <t>28/01/2012</t>
  </si>
  <si>
    <t>24/10/1965</t>
  </si>
  <si>
    <t>19/03/1963</t>
  </si>
  <si>
    <t>08/10/1979</t>
  </si>
  <si>
    <t>13/05/1979</t>
  </si>
  <si>
    <t>24/03/1986</t>
  </si>
  <si>
    <t>05/06/1967</t>
  </si>
  <si>
    <t>16/10/2000</t>
  </si>
  <si>
    <t>09/12/1984</t>
  </si>
  <si>
    <t>13/11/2005</t>
  </si>
  <si>
    <t>19/11/1978</t>
  </si>
  <si>
    <t>15/02/1996</t>
  </si>
  <si>
    <t>12/05/2012</t>
  </si>
  <si>
    <t>09/04/1955</t>
  </si>
  <si>
    <t>16/08/1998</t>
  </si>
  <si>
    <t>23/02/1973</t>
  </si>
  <si>
    <t>20/09/2009</t>
  </si>
  <si>
    <t>15/08/2012</t>
  </si>
  <si>
    <t>28/09/1998</t>
  </si>
  <si>
    <t>Bhavesh Dutta</t>
  </si>
  <si>
    <t>Tarun Patra</t>
  </si>
  <si>
    <t>Rani Dubey</t>
  </si>
  <si>
    <t>Gaurav Verma</t>
  </si>
  <si>
    <t>Tanvi Patra</t>
  </si>
  <si>
    <t>Nisha Nair</t>
  </si>
  <si>
    <t>Deepak Ganguly</t>
  </si>
  <si>
    <t>Smita Pandey</t>
  </si>
  <si>
    <t>Sanjay Ghosh</t>
  </si>
  <si>
    <t>Poonam Pal</t>
  </si>
  <si>
    <t>Tanvi Ghosh</t>
  </si>
  <si>
    <t>Sarla Rathore</t>
  </si>
  <si>
    <t>Seema Sharma</t>
  </si>
  <si>
    <t>Divya Desai</t>
  </si>
  <si>
    <t>Poonam Sen</t>
  </si>
  <si>
    <t>Mukesh Chowdhury</t>
  </si>
  <si>
    <t>Sunita Bhattacharya</t>
  </si>
  <si>
    <t>Shreya Saha</t>
  </si>
  <si>
    <t>Tanvi Ganguly</t>
  </si>
  <si>
    <t>Nisha Agarwal</t>
  </si>
  <si>
    <t>Vandana Mishra</t>
  </si>
  <si>
    <t>Amit Saha</t>
  </si>
  <si>
    <t>Gaurav Mondal</t>
  </si>
  <si>
    <t>Poonam Jain</t>
  </si>
  <si>
    <t>Ajay Menon</t>
  </si>
  <si>
    <t>Smita Nair</t>
  </si>
  <si>
    <t>Manjula Banerjee</t>
  </si>
  <si>
    <t>Kartik Tiwari</t>
  </si>
  <si>
    <t>Sarla Dey</t>
  </si>
  <si>
    <t>Indira Bhatt</t>
  </si>
  <si>
    <t>Vivek Mukherjee</t>
  </si>
  <si>
    <t>Prakash Gupta</t>
  </si>
  <si>
    <t>Prakash Sharma</t>
  </si>
  <si>
    <t>Kavita Roy</t>
  </si>
  <si>
    <t>Pallavi Pillai</t>
  </si>
  <si>
    <t>Manoj Lahiri</t>
  </si>
  <si>
    <t>Madhuri Kapoor</t>
  </si>
  <si>
    <t>Ananya Agarwal</t>
  </si>
  <si>
    <t>Tejas Patel</t>
  </si>
  <si>
    <t>Vivek Roy</t>
  </si>
  <si>
    <t>Parth Kapoor</t>
  </si>
  <si>
    <t>Jay Singh</t>
  </si>
  <si>
    <t>Geeta Gupta</t>
  </si>
  <si>
    <t>Lalita Bose</t>
  </si>
  <si>
    <t>Yash Tiwari</t>
  </si>
  <si>
    <t>Kavita Desai</t>
  </si>
  <si>
    <t>Lalita Pillai</t>
  </si>
  <si>
    <t>Sarla Karmakar</t>
  </si>
  <si>
    <t>Pooja Singh</t>
  </si>
  <si>
    <t>Nandini Khanna</t>
  </si>
  <si>
    <t>Sunita Karmakar</t>
  </si>
  <si>
    <t>Rekha Nair</t>
  </si>
  <si>
    <t>Parth Patel</t>
  </si>
  <si>
    <t>Madhuri Nath</t>
  </si>
  <si>
    <t>Amit Singh</t>
  </si>
  <si>
    <t>Chirag Pillai</t>
  </si>
  <si>
    <t>Kartik Roy</t>
  </si>
  <si>
    <t>Ramesh Malhotra</t>
  </si>
  <si>
    <t>Poonam Chakraborty</t>
  </si>
  <si>
    <t>Bhavesh Chakraborty</t>
  </si>
  <si>
    <t>Devang Iyer</t>
  </si>
  <si>
    <t>Nikhil Pandey</t>
  </si>
  <si>
    <t>Ananya Reddy</t>
  </si>
  <si>
    <t>Indira Chakraborty</t>
  </si>
  <si>
    <t>Vishal Rao</t>
  </si>
  <si>
    <t>Gita Pal</t>
  </si>
  <si>
    <t>Vandana Chandra</t>
  </si>
  <si>
    <t>Sunil Mondal</t>
  </si>
  <si>
    <t>Mohan Haldar</t>
  </si>
  <si>
    <t>Swati Haldar</t>
  </si>
  <si>
    <t>Nandini Sharma</t>
  </si>
  <si>
    <t>Sagar Bhatt</t>
  </si>
  <si>
    <t>Arjun Kapoor</t>
  </si>
  <si>
    <t>Sunita Mandal</t>
  </si>
  <si>
    <t>Pallavi Chandra</t>
  </si>
  <si>
    <t>Rajan Chakraborty</t>
  </si>
  <si>
    <t>Chhaya Rathore</t>
  </si>
  <si>
    <t>Arjun Pillai</t>
  </si>
  <si>
    <t>Rekha Karmakar</t>
  </si>
  <si>
    <t>Usha Kapoor</t>
  </si>
  <si>
    <t>Tarun Paul</t>
  </si>
  <si>
    <t>Leela Singh</t>
  </si>
  <si>
    <t>Poonam Singh</t>
  </si>
  <si>
    <t>Radha Kapoor</t>
  </si>
  <si>
    <t>Sunita Lahiri</t>
  </si>
  <si>
    <t>Poonam Agarwal</t>
  </si>
  <si>
    <t>Nilesh Menon</t>
  </si>
  <si>
    <t>Vikram Das</t>
  </si>
  <si>
    <t>Vandana Yadav</t>
  </si>
  <si>
    <t>Bhavesh Verma</t>
  </si>
  <si>
    <t>Sanjay Kapoor</t>
  </si>
  <si>
    <t>Abhishek Sanyal</t>
  </si>
  <si>
    <t>Alok Agarwal</t>
  </si>
  <si>
    <t>Bhavesh Banerjee</t>
  </si>
  <si>
    <t>Mihir Mitra</t>
  </si>
  <si>
    <t>Nilesh Haldar</t>
  </si>
  <si>
    <t>Hemant Ganguly</t>
  </si>
  <si>
    <t>Chhaya Mishra</t>
  </si>
  <si>
    <t>Smita Iyer</t>
  </si>
  <si>
    <t>Abhishek Patel</t>
  </si>
  <si>
    <t>Yash Kumar</t>
  </si>
  <si>
    <t>Meera Verma</t>
  </si>
  <si>
    <t>Shilpa Biswas</t>
  </si>
  <si>
    <t>Ajay Kapoor</t>
  </si>
  <si>
    <t>Radha Jain</t>
  </si>
  <si>
    <t>Madhuri Sharma</t>
  </si>
  <si>
    <t>Lata Pal</t>
  </si>
  <si>
    <t>Shreya Nath</t>
  </si>
  <si>
    <t>Sarita Dutta</t>
  </si>
  <si>
    <t>Devang Patel</t>
  </si>
  <si>
    <t>Mukesh Biswas</t>
  </si>
  <si>
    <t>Bharati Rathore</t>
  </si>
  <si>
    <t>Sunita Sharma</t>
  </si>
  <si>
    <t>Nikhil Rao</t>
  </si>
  <si>
    <t>Bhavesh Mishra</t>
  </si>
  <si>
    <t>Tarun Jain</t>
  </si>
  <si>
    <t>Chirag Iyer</t>
  </si>
  <si>
    <t>Dinesh Menon</t>
  </si>
  <si>
    <t>Manoj Shukla</t>
  </si>
  <si>
    <t>Ashok Dutta</t>
  </si>
  <si>
    <t>Shilpa Malhotra</t>
  </si>
  <si>
    <t>Ritu Chatterjee</t>
  </si>
  <si>
    <t>Sarla Agarwal</t>
  </si>
  <si>
    <t>Radha Dubey</t>
  </si>
  <si>
    <t>Arjun Nath</t>
  </si>
  <si>
    <t>Chirag Agarwal</t>
  </si>
  <si>
    <t>Nikhil Chowdhury</t>
  </si>
  <si>
    <t>Bharati Nair</t>
  </si>
  <si>
    <t>Tarun Dubey</t>
  </si>
  <si>
    <t>Jay Mitra</t>
  </si>
  <si>
    <t>Kartik Menon</t>
  </si>
  <si>
    <t>Seema Iyer</t>
  </si>
  <si>
    <t>Arun Pillai</t>
  </si>
  <si>
    <t>Manoj Rathore</t>
  </si>
  <si>
    <t>Ramesh Verma</t>
  </si>
  <si>
    <t>Pooja Dutta</t>
  </si>
  <si>
    <t>Kunal Mukherjee</t>
  </si>
  <si>
    <t>Sarita Gupta</t>
  </si>
  <si>
    <t>Rahul Mukherjee</t>
  </si>
  <si>
    <t>Geeta Chowdhury</t>
  </si>
  <si>
    <t>Varun Khanna</t>
  </si>
  <si>
    <t>Abhishek Menon</t>
  </si>
  <si>
    <t>Mohan Kapoor</t>
  </si>
  <si>
    <t>Chirag Paul</t>
  </si>
  <si>
    <t>Nilesh Shah</t>
  </si>
  <si>
    <t>Priya Mitra</t>
  </si>
  <si>
    <t>Tarun Shukla</t>
  </si>
  <si>
    <t>Hema Yadav</t>
  </si>
  <si>
    <t>Ramesh Agarwal</t>
  </si>
  <si>
    <t>107, VIP Road</t>
  </si>
  <si>
    <t>89, Camac Street</t>
  </si>
  <si>
    <t>61, BT Road</t>
  </si>
  <si>
    <t>90, Lake Avenue</t>
  </si>
  <si>
    <t>132, Elgin Road</t>
  </si>
  <si>
    <t>153, VIP Road</t>
  </si>
  <si>
    <t>70, Ultadanga Main Road</t>
  </si>
  <si>
    <t>108, Jessore Road</t>
  </si>
  <si>
    <t>87, College Street</t>
  </si>
  <si>
    <t>82, VIP Road</t>
  </si>
  <si>
    <t>166, Gariahat Road</t>
  </si>
  <si>
    <t>120, Jessore Road</t>
  </si>
  <si>
    <t>166, Rabindra Sarani</t>
  </si>
  <si>
    <t>34, Ultadanga Main Road</t>
  </si>
  <si>
    <t>66, Lake Avenue</t>
  </si>
  <si>
    <t>166, Park Street</t>
  </si>
  <si>
    <t>73, Camac Street</t>
  </si>
  <si>
    <t>11, Station Road</t>
  </si>
  <si>
    <t>68, Rabindra Sarani</t>
  </si>
  <si>
    <t>131, Jessore Road</t>
  </si>
  <si>
    <t>97, VIP Road</t>
  </si>
  <si>
    <t>92, MG Road</t>
  </si>
  <si>
    <t>54, Netaji Subhas Road</t>
  </si>
  <si>
    <t>162, Ultadanga Main Road</t>
  </si>
  <si>
    <t>93, MG Road</t>
  </si>
  <si>
    <t>106, Park Street</t>
  </si>
  <si>
    <t>122, Lake Avenue</t>
  </si>
  <si>
    <t>41, MG Road</t>
  </si>
  <si>
    <t>28, Diamond Harbour Road</t>
  </si>
  <si>
    <t>179, Camac Street</t>
  </si>
  <si>
    <t>172, Ultadanga Main Road</t>
  </si>
  <si>
    <t>62, BT Road</t>
  </si>
  <si>
    <t>163, Station Road</t>
  </si>
  <si>
    <t>11, BT Road</t>
  </si>
  <si>
    <t>16, Camac Street</t>
  </si>
  <si>
    <t>98, Rabindra Sarani</t>
  </si>
  <si>
    <t>34, Netaji Subhas Road</t>
  </si>
  <si>
    <t>62, Station Road</t>
  </si>
  <si>
    <t>110, Elgin Road</t>
  </si>
  <si>
    <t>22, MG Road</t>
  </si>
  <si>
    <t>112, BT Road</t>
  </si>
  <si>
    <t>193, Park Street</t>
  </si>
  <si>
    <t>100, Park Street</t>
  </si>
  <si>
    <t>93, Elgin Road</t>
  </si>
  <si>
    <t>3, BT Road</t>
  </si>
  <si>
    <t>179, College Street</t>
  </si>
  <si>
    <t>36, VIP Road</t>
  </si>
  <si>
    <t>185, Camac Street</t>
  </si>
  <si>
    <t>71, Jessore Road</t>
  </si>
  <si>
    <t>159, Rabindra Sarani</t>
  </si>
  <si>
    <t>11, Lake Avenue</t>
  </si>
  <si>
    <t>176, Lake Avenue</t>
  </si>
  <si>
    <t>168, College Street</t>
  </si>
  <si>
    <t>81, MG Road</t>
  </si>
  <si>
    <t>42, Park Street</t>
  </si>
  <si>
    <t>137, Netaji Subhas Road</t>
  </si>
  <si>
    <t>138, BT Road</t>
  </si>
  <si>
    <t>192, Station Road</t>
  </si>
  <si>
    <t>38, College Street</t>
  </si>
  <si>
    <t>136, Ultadanga Main Road</t>
  </si>
  <si>
    <t>97, Diamond Harbour Road</t>
  </si>
  <si>
    <t>13, VIP Road</t>
  </si>
  <si>
    <t>111, MG Road</t>
  </si>
  <si>
    <t>27, Station Road</t>
  </si>
  <si>
    <t>200, Jessore Road</t>
  </si>
  <si>
    <t>125, Gariahat Road</t>
  </si>
  <si>
    <t>89, Ultadanga Main Road</t>
  </si>
  <si>
    <t>137, Camac Street</t>
  </si>
  <si>
    <t>170, BT Road</t>
  </si>
  <si>
    <t>19, Diamond Harbour Road</t>
  </si>
  <si>
    <t>98, MG Road</t>
  </si>
  <si>
    <t>188, BT Road</t>
  </si>
  <si>
    <t>19, MG Road</t>
  </si>
  <si>
    <t>178, Diamond Harbour Road</t>
  </si>
  <si>
    <t>145, Gariahat Road</t>
  </si>
  <si>
    <t>95, BT Road</t>
  </si>
  <si>
    <t>154, BT Road</t>
  </si>
  <si>
    <t>42, Ultadanga Main Road</t>
  </si>
  <si>
    <t>114, College Street</t>
  </si>
  <si>
    <t>53, BT Road</t>
  </si>
  <si>
    <t>48, Ultadanga Main Road</t>
  </si>
  <si>
    <t>56, Jessore Road</t>
  </si>
  <si>
    <t>127, Camac Street</t>
  </si>
  <si>
    <t>82, Rabindra Sarani</t>
  </si>
  <si>
    <t>94, Elgin Road</t>
  </si>
  <si>
    <t>38, Ultadanga Main Road</t>
  </si>
  <si>
    <t>12, Camac Street</t>
  </si>
  <si>
    <t>93, Diamond Harbour Road</t>
  </si>
  <si>
    <t>184, Gariahat Road</t>
  </si>
  <si>
    <t>83, College Street</t>
  </si>
  <si>
    <t>58, College Street</t>
  </si>
  <si>
    <t>88, Lake Avenue</t>
  </si>
  <si>
    <t>16, College Street</t>
  </si>
  <si>
    <t>20, Station Road</t>
  </si>
  <si>
    <t>71, VIP Road</t>
  </si>
  <si>
    <t>168, MG Road</t>
  </si>
  <si>
    <t>68, Netaji Subhas Road</t>
  </si>
  <si>
    <t>34, BT Road</t>
  </si>
  <si>
    <t>21, MG Road</t>
  </si>
  <si>
    <t>65, Lake Avenue</t>
  </si>
  <si>
    <t>33, Gariahat Road</t>
  </si>
  <si>
    <t>12, Jessore Road</t>
  </si>
  <si>
    <t>60, Lake Avenue</t>
  </si>
  <si>
    <t>126, Park Street</t>
  </si>
  <si>
    <t>177, BT Road</t>
  </si>
  <si>
    <t>141, Gariahat Road</t>
  </si>
  <si>
    <t>86, Jessore Road</t>
  </si>
  <si>
    <t>31, Gariahat Road</t>
  </si>
  <si>
    <t>43, Gariahat Road</t>
  </si>
  <si>
    <t>83, Diamond Harbour Road</t>
  </si>
  <si>
    <t>156, VIP Road</t>
  </si>
  <si>
    <t>172, BT Road</t>
  </si>
  <si>
    <t>178, Ultadanga Main Road</t>
  </si>
  <si>
    <t>116, Jessore Road</t>
  </si>
  <si>
    <t>180, Rabindra Sarani</t>
  </si>
  <si>
    <t>27, BT Road</t>
  </si>
  <si>
    <t>71, Station Road</t>
  </si>
  <si>
    <t>132, College Street</t>
  </si>
  <si>
    <t>172, VIP Road</t>
  </si>
  <si>
    <t>101, BT Road</t>
  </si>
  <si>
    <t>27, Gariahat Road</t>
  </si>
  <si>
    <t>40, Jessore Road</t>
  </si>
  <si>
    <t>181, Station Road</t>
  </si>
  <si>
    <t>195, Netaji Subhas Road</t>
  </si>
  <si>
    <t>79, Park Street</t>
  </si>
  <si>
    <t>16, Ultadanga Main Road</t>
  </si>
  <si>
    <t>30, Lake Avenue</t>
  </si>
  <si>
    <t>75, Jessore Road</t>
  </si>
  <si>
    <t>45, Jessore Road</t>
  </si>
  <si>
    <t>47, Camac Street</t>
  </si>
  <si>
    <t>26, BT Road</t>
  </si>
  <si>
    <t>192, Ultadanga Main Road</t>
  </si>
  <si>
    <t>82, College Street</t>
  </si>
  <si>
    <t>179, Lake Avenue</t>
  </si>
  <si>
    <t>38, VIP Road</t>
  </si>
  <si>
    <t>142, Station Road</t>
  </si>
  <si>
    <t>31, College Street</t>
  </si>
  <si>
    <t>123, Park Street</t>
  </si>
  <si>
    <t>153, Jessore Road</t>
  </si>
  <si>
    <t>122, Camac Street</t>
  </si>
  <si>
    <t>168, Jessore Road</t>
  </si>
  <si>
    <t>184, Rabindra Sarani</t>
  </si>
  <si>
    <t>163, Jessore Road</t>
  </si>
  <si>
    <t>20, Diamond Harbour Road</t>
  </si>
  <si>
    <t>17, Diamond Harbour Road</t>
  </si>
  <si>
    <t>53, MG Road</t>
  </si>
  <si>
    <t>1, Netaji Subhas Road</t>
  </si>
  <si>
    <t>POL858660</t>
  </si>
  <si>
    <t>POL652928</t>
  </si>
  <si>
    <t>POL869885</t>
  </si>
  <si>
    <t>POL661373</t>
  </si>
  <si>
    <t>POL508333</t>
  </si>
  <si>
    <t>POL966282</t>
  </si>
  <si>
    <t>POL731832</t>
  </si>
  <si>
    <t>POL583367</t>
  </si>
  <si>
    <t>POL673253</t>
  </si>
  <si>
    <t>POL862973</t>
  </si>
  <si>
    <t>POL133628</t>
  </si>
  <si>
    <t>POL506231</t>
  </si>
  <si>
    <t>POL376832</t>
  </si>
  <si>
    <t>POL691456</t>
  </si>
  <si>
    <t>POL138103</t>
  </si>
  <si>
    <t>POL476308</t>
  </si>
  <si>
    <t>POL532394</t>
  </si>
  <si>
    <t>POL760636</t>
  </si>
  <si>
    <t>POL226858</t>
  </si>
  <si>
    <t>POL211569</t>
  </si>
  <si>
    <t>POL771399</t>
  </si>
  <si>
    <t>POL912125</t>
  </si>
  <si>
    <t>POL709058</t>
  </si>
  <si>
    <t>POL151371</t>
  </si>
  <si>
    <t>POL558585</t>
  </si>
  <si>
    <t>POL128095</t>
  </si>
  <si>
    <t>POL235452</t>
  </si>
  <si>
    <t>POL909104</t>
  </si>
  <si>
    <t>POL640263</t>
  </si>
  <si>
    <t>POL256521</t>
  </si>
  <si>
    <t>POL352344</t>
  </si>
  <si>
    <t>POL145668</t>
  </si>
  <si>
    <t>POL258403</t>
  </si>
  <si>
    <t>POL615870</t>
  </si>
  <si>
    <t>POL695513</t>
  </si>
  <si>
    <t>POL285322</t>
  </si>
  <si>
    <t>POL662881</t>
  </si>
  <si>
    <t>POL417180</t>
  </si>
  <si>
    <t>POL181069</t>
  </si>
  <si>
    <t>POL767246</t>
  </si>
  <si>
    <t>POL721730</t>
  </si>
  <si>
    <t>POL159758</t>
  </si>
  <si>
    <t>POL845308</t>
  </si>
  <si>
    <t>POL274150</t>
  </si>
  <si>
    <t>POL133124</t>
  </si>
  <si>
    <t>POL665532</t>
  </si>
  <si>
    <t>POL342715</t>
  </si>
  <si>
    <t>POL621808</t>
  </si>
  <si>
    <t>POL532709</t>
  </si>
  <si>
    <t>POL330981</t>
  </si>
  <si>
    <t>POL994384</t>
  </si>
  <si>
    <t>POL386083</t>
  </si>
  <si>
    <t>POL907711</t>
  </si>
  <si>
    <t>POL600626</t>
  </si>
  <si>
    <t>POL718329</t>
  </si>
  <si>
    <t>POL610717</t>
  </si>
  <si>
    <t>POL577810</t>
  </si>
  <si>
    <t>POL727522</t>
  </si>
  <si>
    <t>POL997895</t>
  </si>
  <si>
    <t>POL187162</t>
  </si>
  <si>
    <t>POL955082</t>
  </si>
  <si>
    <t>POL104609</t>
  </si>
  <si>
    <t>POL864313</t>
  </si>
  <si>
    <t>POL204548</t>
  </si>
  <si>
    <t>POL333823</t>
  </si>
  <si>
    <t>POL840012</t>
  </si>
  <si>
    <t>POL558494</t>
  </si>
  <si>
    <t>POL720580</t>
  </si>
  <si>
    <t>MEM63751</t>
  </si>
  <si>
    <t>MEM23187</t>
  </si>
  <si>
    <t>MEM37547</t>
  </si>
  <si>
    <t>MEM85123</t>
  </si>
  <si>
    <t>MEM46946</t>
  </si>
  <si>
    <t>MEM44888</t>
  </si>
  <si>
    <t>MEM46538</t>
  </si>
  <si>
    <t>MEM55549</t>
  </si>
  <si>
    <t>MEM10398</t>
  </si>
  <si>
    <t>MEM45401</t>
  </si>
  <si>
    <t>MEM87621</t>
  </si>
  <si>
    <t>MEM46730</t>
  </si>
  <si>
    <t>MEM27150</t>
  </si>
  <si>
    <t>MEM89235</t>
  </si>
  <si>
    <t>MEM61597</t>
  </si>
  <si>
    <t>MEM15486</t>
  </si>
  <si>
    <t>MEM90826</t>
  </si>
  <si>
    <t>MEM40211</t>
  </si>
  <si>
    <t>MEM57571</t>
  </si>
  <si>
    <t>MEM47173</t>
  </si>
  <si>
    <t>MEM79878</t>
  </si>
  <si>
    <t>MEM60246</t>
  </si>
  <si>
    <t>MEM28938</t>
  </si>
  <si>
    <t>MEM81804</t>
  </si>
  <si>
    <t>MEM87486</t>
  </si>
  <si>
    <t>MEM99753</t>
  </si>
  <si>
    <t>MEM71112</t>
  </si>
  <si>
    <t>MEM84876</t>
  </si>
  <si>
    <t>MEM71932</t>
  </si>
  <si>
    <t>MEM52680</t>
  </si>
  <si>
    <t>MEM19947</t>
  </si>
  <si>
    <t>MEM47734</t>
  </si>
  <si>
    <t>MEM15423</t>
  </si>
  <si>
    <t>MEM74081</t>
  </si>
  <si>
    <t>MEM22432</t>
  </si>
  <si>
    <t>MEM56082</t>
  </si>
  <si>
    <t>MEM51725</t>
  </si>
  <si>
    <t>MEM80265</t>
  </si>
  <si>
    <t>MEM23374</t>
  </si>
  <si>
    <t>MEM27626</t>
  </si>
  <si>
    <t>MEM40560</t>
  </si>
  <si>
    <t>MEM19013</t>
  </si>
  <si>
    <t>MEM15321</t>
  </si>
  <si>
    <t>MEM19558</t>
  </si>
  <si>
    <t>MEM86546</t>
  </si>
  <si>
    <t>MEM89261</t>
  </si>
  <si>
    <t>MEM25060</t>
  </si>
  <si>
    <t>MEM49173</t>
  </si>
  <si>
    <t>MEM42389</t>
  </si>
  <si>
    <t>MEM94875</t>
  </si>
  <si>
    <t>MEM48556</t>
  </si>
  <si>
    <t>MEM95401</t>
  </si>
  <si>
    <t>MEM50785</t>
  </si>
  <si>
    <t>MEM35314</t>
  </si>
  <si>
    <t>MEM73258</t>
  </si>
  <si>
    <t>MEM36910</t>
  </si>
  <si>
    <t>MEM62686</t>
  </si>
  <si>
    <t>MEM72281</t>
  </si>
  <si>
    <t>MEM47273</t>
  </si>
  <si>
    <t>MEM80753</t>
  </si>
  <si>
    <t>MEM90076</t>
  </si>
  <si>
    <t>MEM61748</t>
  </si>
  <si>
    <t>MEM99066</t>
  </si>
  <si>
    <t>MEM29029</t>
  </si>
  <si>
    <t>MEM60028</t>
  </si>
  <si>
    <t>MEM83053</t>
  </si>
  <si>
    <t>MEM54787</t>
  </si>
  <si>
    <t>MEM90900</t>
  </si>
  <si>
    <t>Dr. Ritika Sharma</t>
  </si>
  <si>
    <t>Interventional Cardiology</t>
  </si>
  <si>
    <t>Maternal &amp; Fetal Medicine</t>
  </si>
  <si>
    <t>Internal Medicine</t>
  </si>
  <si>
    <t>Neonatology</t>
  </si>
  <si>
    <t>Joint Replacement</t>
  </si>
  <si>
    <t>Emergency Medicine</t>
  </si>
  <si>
    <t>Radiology &amp; Imaging</t>
  </si>
  <si>
    <t>Diabetology</t>
  </si>
  <si>
    <t>Cardiac Surgery</t>
  </si>
  <si>
    <t>Spine Surgery</t>
  </si>
  <si>
    <t>MBBS, MD, DM</t>
  </si>
  <si>
    <t>MBBS, MS</t>
  </si>
  <si>
    <t>MBBS, MD</t>
  </si>
  <si>
    <t>MBBS</t>
  </si>
  <si>
    <t>MBBS, MS, MCh</t>
  </si>
  <si>
    <t>Mon-Sat</t>
  </si>
  <si>
    <t>Mon-Fri</t>
  </si>
  <si>
    <t>Tue-Sat</t>
  </si>
  <si>
    <t>On-Call</t>
  </si>
  <si>
    <t>Wed &amp; Fri</t>
  </si>
  <si>
    <t>9AM-1PM</t>
  </si>
  <si>
    <t>10AM-2PM</t>
  </si>
  <si>
    <t>8AM-12PM</t>
  </si>
  <si>
    <t>11AM-3PM</t>
  </si>
  <si>
    <t>24x7</t>
  </si>
  <si>
    <t>9AM-5PM</t>
  </si>
  <si>
    <t>8AM-11AM</t>
  </si>
  <si>
    <t>2PM-5PM</t>
  </si>
  <si>
    <t>10AM-1PM</t>
  </si>
  <si>
    <t>General Consultation</t>
  </si>
  <si>
    <t>Cardiology Consultation</t>
  </si>
  <si>
    <t>Paediatrics Consultation</t>
  </si>
  <si>
    <t>Orthopaedics Consultation</t>
  </si>
  <si>
    <t>Gynaecology Consultation</t>
  </si>
  <si>
    <t>Emergency Consultation</t>
  </si>
  <si>
    <t>Complete Blood Count (CBC)</t>
  </si>
  <si>
    <t>Blood Glucose - Fasting</t>
  </si>
  <si>
    <t>HbA1c Test</t>
  </si>
  <si>
    <t>Lipid Profile</t>
  </si>
  <si>
    <t>Liver Function Test</t>
  </si>
  <si>
    <t>Kidney Function Test</t>
  </si>
  <si>
    <t>Urine Routine</t>
  </si>
  <si>
    <t>Blood Culture</t>
  </si>
  <si>
    <t>Thyroid Profile (T3 T4 TSH)</t>
  </si>
  <si>
    <t>Dengue NS1 Antigen</t>
  </si>
  <si>
    <t>Malaria Antigen Test</t>
  </si>
  <si>
    <t>ECG 12-Lead</t>
  </si>
  <si>
    <t>2D Echocardiography</t>
  </si>
  <si>
    <t>Holter Monitoring 24hr</t>
  </si>
  <si>
    <t>Treadmill Stress Test</t>
  </si>
  <si>
    <t>X-Ray Chest PA</t>
  </si>
  <si>
    <t>X-Ray Knee AP Lateral</t>
  </si>
  <si>
    <t>X-Ray Spine LS</t>
  </si>
  <si>
    <t>MRI Brain with Contrast</t>
  </si>
  <si>
    <t>MRI Spine Lumbar</t>
  </si>
  <si>
    <t>CT Scan Abdomen</t>
  </si>
  <si>
    <t>CT Scan Brain</t>
  </si>
  <si>
    <t>Ultrasound Abdomen</t>
  </si>
  <si>
    <t>Ultrasound Obstetric</t>
  </si>
  <si>
    <t>General Ward - Daily</t>
  </si>
  <si>
    <t>Semi-Private Room - Daily</t>
  </si>
  <si>
    <t>Private Room - Daily</t>
  </si>
  <si>
    <t>ICU - Daily</t>
  </si>
  <si>
    <t>Emergency Bay - Daily</t>
  </si>
  <si>
    <t>Appendectomy</t>
  </si>
  <si>
    <t>Knee Replacement (Unilateral)</t>
  </si>
  <si>
    <t>Normal Delivery</t>
  </si>
  <si>
    <t>Caesarean Section</t>
  </si>
  <si>
    <t>Laparoscopic Cholecystectomy</t>
  </si>
  <si>
    <t>PTCA / Angioplasty</t>
  </si>
  <si>
    <t>Hip Replacement</t>
  </si>
  <si>
    <t>Physiotherapy Session</t>
  </si>
  <si>
    <t>IV Cannula Insertion</t>
  </si>
  <si>
    <t>Nebulisation</t>
  </si>
  <si>
    <t>Wound Dressing</t>
  </si>
  <si>
    <t>Catheterisation</t>
  </si>
  <si>
    <t>Oxygen Therapy - Per Day</t>
  </si>
  <si>
    <t>Blood Transfusion</t>
  </si>
  <si>
    <t>Endoscopy (Upper GI)</t>
  </si>
  <si>
    <t>Per Visit</t>
  </si>
  <si>
    <t>Per Test</t>
  </si>
  <si>
    <t>Per Day</t>
  </si>
  <si>
    <t>Per Procedure</t>
  </si>
  <si>
    <t>Per Session</t>
  </si>
  <si>
    <t>Per Unit</t>
  </si>
  <si>
    <t>G-101</t>
  </si>
  <si>
    <t>G-102</t>
  </si>
  <si>
    <t>G-103</t>
  </si>
  <si>
    <t>G-104</t>
  </si>
  <si>
    <t>G-105</t>
  </si>
  <si>
    <t>G-106</t>
  </si>
  <si>
    <t>G-107</t>
  </si>
  <si>
    <t>G-108</t>
  </si>
  <si>
    <t>S-201</t>
  </si>
  <si>
    <t>S-202</t>
  </si>
  <si>
    <t>S-203</t>
  </si>
  <si>
    <t>S-204</t>
  </si>
  <si>
    <t>S-205</t>
  </si>
  <si>
    <t>S-206</t>
  </si>
  <si>
    <t>S-207</t>
  </si>
  <si>
    <t>P-301</t>
  </si>
  <si>
    <t>P-302</t>
  </si>
  <si>
    <t>P-303</t>
  </si>
  <si>
    <t>P-304</t>
  </si>
  <si>
    <t>P-305</t>
  </si>
  <si>
    <t>P-306</t>
  </si>
  <si>
    <t>P-307</t>
  </si>
  <si>
    <t>ICU-01</t>
  </si>
  <si>
    <t>ICU-02</t>
  </si>
  <si>
    <t>ICU-03</t>
  </si>
  <si>
    <t>ICU-04</t>
  </si>
  <si>
    <t>ICU-05</t>
  </si>
  <si>
    <t>EM-01</t>
  </si>
  <si>
    <t>EM-02</t>
  </si>
  <si>
    <t>EM-03</t>
  </si>
  <si>
    <t>PT-00001</t>
  </si>
  <si>
    <t>PT-00002</t>
  </si>
  <si>
    <t>PT-00003</t>
  </si>
  <si>
    <t>PT-00004</t>
  </si>
  <si>
    <t>PT-00005</t>
  </si>
  <si>
    <t>PT-00006</t>
  </si>
  <si>
    <t>PT-00007</t>
  </si>
  <si>
    <t>PT-00008</t>
  </si>
  <si>
    <t>PT-00009</t>
  </si>
  <si>
    <t>PT-00010</t>
  </si>
  <si>
    <t>PT-00011</t>
  </si>
  <si>
    <t>PT-00012</t>
  </si>
  <si>
    <t>PT-00013</t>
  </si>
  <si>
    <t>PT-00014</t>
  </si>
  <si>
    <t>PT-00015</t>
  </si>
  <si>
    <t>PT-00016</t>
  </si>
  <si>
    <t>PT-00017</t>
  </si>
  <si>
    <t>PT-00018</t>
  </si>
  <si>
    <t>PT-00019</t>
  </si>
  <si>
    <t>PT-00020</t>
  </si>
  <si>
    <t>PT-00021</t>
  </si>
  <si>
    <t>PT-00022</t>
  </si>
  <si>
    <t>PT-00023</t>
  </si>
  <si>
    <t>PT-00024</t>
  </si>
  <si>
    <t>PT-00025</t>
  </si>
  <si>
    <t>PT-00026</t>
  </si>
  <si>
    <t>PT-00027</t>
  </si>
  <si>
    <t>PT-00028</t>
  </si>
  <si>
    <t>PT-00029</t>
  </si>
  <si>
    <t>PT-00030</t>
  </si>
  <si>
    <t>PT-00031</t>
  </si>
  <si>
    <t>PT-00032</t>
  </si>
  <si>
    <t>PT-00033</t>
  </si>
  <si>
    <t>PT-00034</t>
  </si>
  <si>
    <t>PT-00035</t>
  </si>
  <si>
    <t>PT-00036</t>
  </si>
  <si>
    <t>PT-00037</t>
  </si>
  <si>
    <t>PT-00038</t>
  </si>
  <si>
    <t>PT-00039</t>
  </si>
  <si>
    <t>PT-00040</t>
  </si>
  <si>
    <t>PT-00041</t>
  </si>
  <si>
    <t>PT-00042</t>
  </si>
  <si>
    <t>PT-00043</t>
  </si>
  <si>
    <t>PT-00044</t>
  </si>
  <si>
    <t>PT-00045</t>
  </si>
  <si>
    <t>PT-00046</t>
  </si>
  <si>
    <t>PT-00047</t>
  </si>
  <si>
    <t>PT-00048</t>
  </si>
  <si>
    <t>PT-00049</t>
  </si>
  <si>
    <t>PT-00050</t>
  </si>
  <si>
    <t>PT-00051</t>
  </si>
  <si>
    <t>PT-00052</t>
  </si>
  <si>
    <t>PT-00053</t>
  </si>
  <si>
    <t>PT-00054</t>
  </si>
  <si>
    <t>PT-00055</t>
  </si>
  <si>
    <t>PT-00056</t>
  </si>
  <si>
    <t>PT-00057</t>
  </si>
  <si>
    <t>PT-00058</t>
  </si>
  <si>
    <t>PT-00059</t>
  </si>
  <si>
    <t>PT-00060</t>
  </si>
  <si>
    <t>PT-00061</t>
  </si>
  <si>
    <t>PT-00062</t>
  </si>
  <si>
    <t>PT-00063</t>
  </si>
  <si>
    <t>PT-00064</t>
  </si>
  <si>
    <t>PT-00065</t>
  </si>
  <si>
    <t>PT-00066</t>
  </si>
  <si>
    <t>PT-00067</t>
  </si>
  <si>
    <t>PT-00068</t>
  </si>
  <si>
    <t>PT-00069</t>
  </si>
  <si>
    <t>PT-00070</t>
  </si>
  <si>
    <t>PT-00071</t>
  </si>
  <si>
    <t>PT-00072</t>
  </si>
  <si>
    <t>PT-00073</t>
  </si>
  <si>
    <t>PT-00074</t>
  </si>
  <si>
    <t>PT-00075</t>
  </si>
  <si>
    <t>PT-00076</t>
  </si>
  <si>
    <t>PT-00077</t>
  </si>
  <si>
    <t>PT-00078</t>
  </si>
  <si>
    <t>PT-00079</t>
  </si>
  <si>
    <t>PT-00080</t>
  </si>
  <si>
    <t>PT-00081</t>
  </si>
  <si>
    <t>PT-00082</t>
  </si>
  <si>
    <t>PT-00083</t>
  </si>
  <si>
    <t>PT-00084</t>
  </si>
  <si>
    <t>PT-00085</t>
  </si>
  <si>
    <t>PT-00086</t>
  </si>
  <si>
    <t>PT-00087</t>
  </si>
  <si>
    <t>PT-00088</t>
  </si>
  <si>
    <t>PT-00089</t>
  </si>
  <si>
    <t>PT-00090</t>
  </si>
  <si>
    <t>PT-00091</t>
  </si>
  <si>
    <t>PT-00092</t>
  </si>
  <si>
    <t>PT-00093</t>
  </si>
  <si>
    <t>PT-00094</t>
  </si>
  <si>
    <t>PT-00095</t>
  </si>
  <si>
    <t>PT-00096</t>
  </si>
  <si>
    <t>PT-00097</t>
  </si>
  <si>
    <t>PT-00098</t>
  </si>
  <si>
    <t>PT-00099</t>
  </si>
  <si>
    <t>PT-00100</t>
  </si>
  <si>
    <t>PT-00101</t>
  </si>
  <si>
    <t>PT-00102</t>
  </si>
  <si>
    <t>PT-00103</t>
  </si>
  <si>
    <t>PT-00104</t>
  </si>
  <si>
    <t>PT-00105</t>
  </si>
  <si>
    <t>PT-00106</t>
  </si>
  <si>
    <t>PT-00107</t>
  </si>
  <si>
    <t>PT-00108</t>
  </si>
  <si>
    <t>PT-00109</t>
  </si>
  <si>
    <t>PT-00110</t>
  </si>
  <si>
    <t>PT-00111</t>
  </si>
  <si>
    <t>PT-00112</t>
  </si>
  <si>
    <t>PT-00113</t>
  </si>
  <si>
    <t>PT-00114</t>
  </si>
  <si>
    <t>PT-00115</t>
  </si>
  <si>
    <t>PT-00116</t>
  </si>
  <si>
    <t>PT-00117</t>
  </si>
  <si>
    <t>PT-00118</t>
  </si>
  <si>
    <t>PT-00119</t>
  </si>
  <si>
    <t>PT-00120</t>
  </si>
  <si>
    <t>PT-00121</t>
  </si>
  <si>
    <t>PT-00122</t>
  </si>
  <si>
    <t>PT-00123</t>
  </si>
  <si>
    <t>PT-00124</t>
  </si>
  <si>
    <t>PT-00125</t>
  </si>
  <si>
    <t>PT-00126</t>
  </si>
  <si>
    <t>PT-00127</t>
  </si>
  <si>
    <t>PT-00128</t>
  </si>
  <si>
    <t>PT-00129</t>
  </si>
  <si>
    <t>PT-00130</t>
  </si>
  <si>
    <t>PT-00131</t>
  </si>
  <si>
    <t>PT-00132</t>
  </si>
  <si>
    <t>PT-00133</t>
  </si>
  <si>
    <t>PT-00134</t>
  </si>
  <si>
    <t>PT-00135</t>
  </si>
  <si>
    <t>PT-00136</t>
  </si>
  <si>
    <t>PT-00137</t>
  </si>
  <si>
    <t>PT-00138</t>
  </si>
  <si>
    <t>PT-00139</t>
  </si>
  <si>
    <t>PT-00140</t>
  </si>
  <si>
    <t>PT-00141</t>
  </si>
  <si>
    <t>PT-00142</t>
  </si>
  <si>
    <t>PT-00143</t>
  </si>
  <si>
    <t>PT-00144</t>
  </si>
  <si>
    <t>PT-00145</t>
  </si>
  <si>
    <t>PT-00146</t>
  </si>
  <si>
    <t>PT-00147</t>
  </si>
  <si>
    <t>PT-00148</t>
  </si>
  <si>
    <t>PT-00149</t>
  </si>
  <si>
    <t>PT-00150</t>
  </si>
  <si>
    <t>19/08/2025</t>
  </si>
  <si>
    <t>11/03/2026</t>
  </si>
  <si>
    <t>04/10/2025</t>
  </si>
  <si>
    <t>22/01/2026</t>
  </si>
  <si>
    <t>25/11/2025</t>
  </si>
  <si>
    <t>14/02/2026</t>
  </si>
  <si>
    <t>11/10/2025</t>
  </si>
  <si>
    <t>14/08/2025</t>
  </si>
  <si>
    <t>13/02/2026</t>
  </si>
  <si>
    <t>07/04/2026</t>
  </si>
  <si>
    <t>12/10/2025</t>
  </si>
  <si>
    <t>14/11/2025</t>
  </si>
  <si>
    <t>12/03/2026</t>
  </si>
  <si>
    <t>07/10/2025</t>
  </si>
  <si>
    <t>05/04/2026</t>
  </si>
  <si>
    <t>21/03/2026</t>
  </si>
  <si>
    <t>26/02/2026</t>
  </si>
  <si>
    <t>27/11/2025</t>
  </si>
  <si>
    <t>26/08/2025</t>
  </si>
  <si>
    <t>29/04/2026</t>
  </si>
  <si>
    <t>06/02/2026</t>
  </si>
  <si>
    <t>06/01/2026</t>
  </si>
  <si>
    <t>28/10/2025</t>
  </si>
  <si>
    <t>11/07/2025</t>
  </si>
  <si>
    <t>17/07/2025</t>
  </si>
  <si>
    <t>31/08/2025</t>
  </si>
  <si>
    <t>14/07/2025</t>
  </si>
  <si>
    <t>30/12/2025</t>
  </si>
  <si>
    <t>17/09/2025</t>
  </si>
  <si>
    <t>19/10/2025</t>
  </si>
  <si>
    <t>17/10/2025</t>
  </si>
  <si>
    <t>30/11/2025</t>
  </si>
  <si>
    <t>12/04/2026</t>
  </si>
  <si>
    <t>08/05/2026</t>
  </si>
  <si>
    <t>05/02/2026</t>
  </si>
  <si>
    <t>20/12/2025</t>
  </si>
  <si>
    <t>05/09/2025</t>
  </si>
  <si>
    <t>09/11/2025</t>
  </si>
  <si>
    <t>24/10/2025</t>
  </si>
  <si>
    <t>05/03/2026</t>
  </si>
  <si>
    <t>17/02/2026</t>
  </si>
  <si>
    <t>19/02/2026</t>
  </si>
  <si>
    <t>27/12/2025</t>
  </si>
  <si>
    <t>14/04/2026</t>
  </si>
  <si>
    <t>04/09/2025</t>
  </si>
  <si>
    <t>10/08/2025</t>
  </si>
  <si>
    <t>21/08/2025</t>
  </si>
  <si>
    <t>16/12/2025</t>
  </si>
  <si>
    <t>25/01/2026</t>
  </si>
  <si>
    <t>16/10/2025</t>
  </si>
  <si>
    <t>05/08/2025</t>
  </si>
  <si>
    <t>28/03/2026</t>
  </si>
  <si>
    <t>02/11/2025</t>
  </si>
  <si>
    <t>16/09/2025</t>
  </si>
  <si>
    <t>28/12/2025</t>
  </si>
  <si>
    <t>28/07/2025</t>
  </si>
  <si>
    <t>07/08/2025</t>
  </si>
  <si>
    <t>17/12/2025</t>
  </si>
  <si>
    <t>22/11/2025</t>
  </si>
  <si>
    <t>15/03/2026</t>
  </si>
  <si>
    <t>10/02/2026</t>
  </si>
  <si>
    <t>06/03/2026</t>
  </si>
  <si>
    <t>20/07/2025</t>
  </si>
  <si>
    <t>23/03/2026</t>
  </si>
  <si>
    <t>13/08/2025</t>
  </si>
  <si>
    <t>03/12/2025</t>
  </si>
  <si>
    <t>06/04/2026</t>
  </si>
  <si>
    <t>09/12/2025</t>
  </si>
  <si>
    <t>09/02/2026</t>
  </si>
  <si>
    <t>21/02/2026</t>
  </si>
  <si>
    <t>10/03/2026</t>
  </si>
  <si>
    <t>02/10/2025</t>
  </si>
  <si>
    <t>12/07/2025</t>
  </si>
  <si>
    <t>23/09/2025</t>
  </si>
  <si>
    <t>27/10/2025</t>
  </si>
  <si>
    <t>25/09/2025</t>
  </si>
  <si>
    <t>29/03/2026</t>
  </si>
  <si>
    <t>15/10/2025</t>
  </si>
  <si>
    <t>16/02/2026</t>
  </si>
  <si>
    <t>23/11/2025</t>
  </si>
  <si>
    <t>21/11/2025</t>
  </si>
  <si>
    <t>16/05/2026</t>
  </si>
  <si>
    <t>17/03/2026</t>
  </si>
  <si>
    <t>15/02/2026</t>
  </si>
  <si>
    <t>07/07/2025</t>
  </si>
  <si>
    <t>29/01/2026</t>
  </si>
  <si>
    <t>10/05/2026</t>
  </si>
  <si>
    <t>24/12/2025</t>
  </si>
  <si>
    <t>15/09/2025</t>
  </si>
  <si>
    <t>29/12/2025</t>
  </si>
  <si>
    <t>01/09/2025</t>
  </si>
  <si>
    <t>09/09/2025</t>
  </si>
  <si>
    <t>25/12/2025</t>
  </si>
  <si>
    <t>04/11/2025</t>
  </si>
  <si>
    <t>22/12/2025</t>
  </si>
  <si>
    <t>08/08/2025</t>
  </si>
  <si>
    <t>16/03/2026</t>
  </si>
  <si>
    <t>03/11/2025</t>
  </si>
  <si>
    <t>10/11/2025</t>
  </si>
  <si>
    <t>26/12/2025</t>
  </si>
  <si>
    <t>11/09/2025</t>
  </si>
  <si>
    <t>09/08/2025</t>
  </si>
  <si>
    <t>DR-008</t>
  </si>
  <si>
    <t>DR-005</t>
  </si>
  <si>
    <t>DR-003</t>
  </si>
  <si>
    <t>DR-010</t>
  </si>
  <si>
    <t>DR-009</t>
  </si>
  <si>
    <t>DR-001</t>
  </si>
  <si>
    <t>DR-006</t>
  </si>
  <si>
    <t>DR-002</t>
  </si>
  <si>
    <t>DR-007</t>
  </si>
  <si>
    <t>DR-004</t>
  </si>
  <si>
    <t>BED-007</t>
  </si>
  <si>
    <t>BED-001</t>
  </si>
  <si>
    <t>BED-011</t>
  </si>
  <si>
    <t>BED-025</t>
  </si>
  <si>
    <t>BED-009</t>
  </si>
  <si>
    <t>BED-013</t>
  </si>
  <si>
    <t>BED-024</t>
  </si>
  <si>
    <t>BED-015</t>
  </si>
  <si>
    <t>BED-023</t>
  </si>
  <si>
    <t>BED-016</t>
  </si>
  <si>
    <t>BED-026</t>
  </si>
  <si>
    <t>BED-014</t>
  </si>
  <si>
    <t>BED-012</t>
  </si>
  <si>
    <t>BED-021</t>
  </si>
  <si>
    <t>BED-010</t>
  </si>
  <si>
    <t>BED-020</t>
  </si>
  <si>
    <t>BED-022</t>
  </si>
  <si>
    <t>BED-008</t>
  </si>
  <si>
    <t>BED-004</t>
  </si>
  <si>
    <t>BED-003</t>
  </si>
  <si>
    <t>BED-002</t>
  </si>
  <si>
    <t>BED-005</t>
  </si>
  <si>
    <t>BED-018</t>
  </si>
  <si>
    <t>BED-019</t>
  </si>
  <si>
    <t>BED-006</t>
  </si>
  <si>
    <t>Atrial Fibrillation</t>
  </si>
  <si>
    <t>Lumbar Disc Herniation</t>
  </si>
  <si>
    <t>Paediatric Bronchitis</t>
  </si>
  <si>
    <t>Neonatal Jaundice</t>
  </si>
  <si>
    <t>Hypertension</t>
  </si>
  <si>
    <t>Urinary Tract Infection</t>
  </si>
  <si>
    <t>Febrile Seizure</t>
  </si>
  <si>
    <t>Shoulder Dislocation</t>
  </si>
  <si>
    <t>Gestational Diabetes</t>
  </si>
  <si>
    <t>Type 2 Diabetes Mellitus</t>
  </si>
  <si>
    <t>Asthma</t>
  </si>
  <si>
    <t>Cholecystitis</t>
  </si>
  <si>
    <t>Acute Gastroenteritis</t>
  </si>
  <si>
    <t>Unstable Angina</t>
  </si>
  <si>
    <t>GERD</t>
  </si>
  <si>
    <t>COPD Exacerbation</t>
  </si>
  <si>
    <t>Pancreatitis</t>
  </si>
  <si>
    <t>Fracture Femur</t>
  </si>
  <si>
    <t>Coronary Artery Disease</t>
  </si>
  <si>
    <t>Acute Myocardial Infarction</t>
  </si>
  <si>
    <t>Cellulitis</t>
  </si>
  <si>
    <t>Ischaemic Stroke</t>
  </si>
  <si>
    <t>Viral Fever</t>
  </si>
  <si>
    <t>Septicaemia</t>
  </si>
  <si>
    <t>Dengue Fever</t>
  </si>
  <si>
    <t>Deep Vein Thrombosis</t>
  </si>
  <si>
    <t>Hypothyroidism</t>
  </si>
  <si>
    <t>Epilepsy</t>
  </si>
  <si>
    <t>Migraine</t>
  </si>
  <si>
    <t>Rotator Cuff Tear</t>
  </si>
  <si>
    <t>Acute Appendicitis</t>
  </si>
  <si>
    <t>Osteoarthritis Knee</t>
  </si>
  <si>
    <t>Typhoid Fever</t>
  </si>
  <si>
    <t>Chronic Kidney Disease</t>
  </si>
  <si>
    <t>Community Acquired Pneumonia</t>
  </si>
  <si>
    <t>Iron Deficiency Anaemia</t>
  </si>
  <si>
    <t>Preeclampsia</t>
  </si>
  <si>
    <t>Malaria</t>
  </si>
  <si>
    <t>Ovarian Cyst</t>
  </si>
  <si>
    <t>Ectopic Pregnancy</t>
  </si>
  <si>
    <t>I48.9</t>
  </si>
  <si>
    <t>M51.1</t>
  </si>
  <si>
    <t>J20.9</t>
  </si>
  <si>
    <t>P59.9</t>
  </si>
  <si>
    <t>I10</t>
  </si>
  <si>
    <t>N39.0</t>
  </si>
  <si>
    <t>R56.0</t>
  </si>
  <si>
    <t>S43.0</t>
  </si>
  <si>
    <t>O24.4</t>
  </si>
  <si>
    <t>E11.9</t>
  </si>
  <si>
    <t>J45.9</t>
  </si>
  <si>
    <t>K81.0</t>
  </si>
  <si>
    <t>A09</t>
  </si>
  <si>
    <t>I20.0</t>
  </si>
  <si>
    <t>K21.0</t>
  </si>
  <si>
    <t>J44.1</t>
  </si>
  <si>
    <t>K85.9</t>
  </si>
  <si>
    <t>S72.0</t>
  </si>
  <si>
    <t>I25.1</t>
  </si>
  <si>
    <t>I21.9</t>
  </si>
  <si>
    <t>L03.9</t>
  </si>
  <si>
    <t>I63.9</t>
  </si>
  <si>
    <t>A99</t>
  </si>
  <si>
    <t>A41.9</t>
  </si>
  <si>
    <t>A97.0</t>
  </si>
  <si>
    <t>I82.4</t>
  </si>
  <si>
    <t>E03.9</t>
  </si>
  <si>
    <t>G40.9</t>
  </si>
  <si>
    <t>G43.9</t>
  </si>
  <si>
    <t>M75.1</t>
  </si>
  <si>
    <t>K37</t>
  </si>
  <si>
    <t>M17.1</t>
  </si>
  <si>
    <t>A01.0</t>
  </si>
  <si>
    <t>N18.9</t>
  </si>
  <si>
    <t>J18.9</t>
  </si>
  <si>
    <t>D50.9</t>
  </si>
  <si>
    <t>O14.9</t>
  </si>
  <si>
    <t>B54</t>
  </si>
  <si>
    <t>N83.2</t>
  </si>
  <si>
    <t>O00.9</t>
  </si>
  <si>
    <t>Self</t>
  </si>
  <si>
    <t>Online Booking</t>
  </si>
  <si>
    <t>Specialist Referral</t>
  </si>
  <si>
    <t>GP Referral</t>
  </si>
  <si>
    <t>Another Hospital</t>
  </si>
  <si>
    <t>Corporate Tie-up</t>
  </si>
  <si>
    <t>ADM-00001</t>
  </si>
  <si>
    <t>ADM-00002</t>
  </si>
  <si>
    <t>ADM-00003</t>
  </si>
  <si>
    <t>ADM-00004</t>
  </si>
  <si>
    <t>ADM-00005</t>
  </si>
  <si>
    <t>ADM-00006</t>
  </si>
  <si>
    <t>ADM-00007</t>
  </si>
  <si>
    <t>ADM-00008</t>
  </si>
  <si>
    <t>ADM-00009</t>
  </si>
  <si>
    <t>ADM-00010</t>
  </si>
  <si>
    <t>ADM-00011</t>
  </si>
  <si>
    <t>ADM-00012</t>
  </si>
  <si>
    <t>ADM-00013</t>
  </si>
  <si>
    <t>ADM-00014</t>
  </si>
  <si>
    <t>ADM-00015</t>
  </si>
  <si>
    <t>ADM-00016</t>
  </si>
  <si>
    <t>ADM-00017</t>
  </si>
  <si>
    <t>ADM-00018</t>
  </si>
  <si>
    <t>ADM-00019</t>
  </si>
  <si>
    <t>ADM-00020</t>
  </si>
  <si>
    <t>ADM-00021</t>
  </si>
  <si>
    <t>ADM-00022</t>
  </si>
  <si>
    <t>ADM-00023</t>
  </si>
  <si>
    <t>ADM-00024</t>
  </si>
  <si>
    <t>ADM-00025</t>
  </si>
  <si>
    <t>ADM-00026</t>
  </si>
  <si>
    <t>ADM-00027</t>
  </si>
  <si>
    <t>ADM-00028</t>
  </si>
  <si>
    <t>ADM-00029</t>
  </si>
  <si>
    <t>ADM-00030</t>
  </si>
  <si>
    <t>ADM-00031</t>
  </si>
  <si>
    <t>ADM-00032</t>
  </si>
  <si>
    <t>ADM-00033</t>
  </si>
  <si>
    <t>ADM-00034</t>
  </si>
  <si>
    <t>ADM-00035</t>
  </si>
  <si>
    <t>ADM-00036</t>
  </si>
  <si>
    <t>ADM-00037</t>
  </si>
  <si>
    <t>ADM-00038</t>
  </si>
  <si>
    <t>ADM-00039</t>
  </si>
  <si>
    <t>ADM-00040</t>
  </si>
  <si>
    <t>ADM-00041</t>
  </si>
  <si>
    <t>ADM-00042</t>
  </si>
  <si>
    <t>ADM-00043</t>
  </si>
  <si>
    <t>ADM-00044</t>
  </si>
  <si>
    <t>ADM-00045</t>
  </si>
  <si>
    <t>ADM-00046</t>
  </si>
  <si>
    <t>ADM-00047</t>
  </si>
  <si>
    <t>ADM-00048</t>
  </si>
  <si>
    <t>ADM-00049</t>
  </si>
  <si>
    <t>ADM-00050</t>
  </si>
  <si>
    <t>ADM-00051</t>
  </si>
  <si>
    <t>ADM-00052</t>
  </si>
  <si>
    <t>ADM-00053</t>
  </si>
  <si>
    <t>ADM-00054</t>
  </si>
  <si>
    <t>ADM-00055</t>
  </si>
  <si>
    <t>ADM-00056</t>
  </si>
  <si>
    <t>ADM-00057</t>
  </si>
  <si>
    <t>ADM-00058</t>
  </si>
  <si>
    <t>ADM-00059</t>
  </si>
  <si>
    <t>ADM-00060</t>
  </si>
  <si>
    <t>ADM-00061</t>
  </si>
  <si>
    <t>ADM-00062</t>
  </si>
  <si>
    <t>ADM-00063</t>
  </si>
  <si>
    <t>ADM-00064</t>
  </si>
  <si>
    <t>ADM-00065</t>
  </si>
  <si>
    <t>ADM-00066</t>
  </si>
  <si>
    <t>ADM-00067</t>
  </si>
  <si>
    <t>ADM-00068</t>
  </si>
  <si>
    <t>ADM-00069</t>
  </si>
  <si>
    <t>ADM-00070</t>
  </si>
  <si>
    <t>ADM-00071</t>
  </si>
  <si>
    <t>ADM-00072</t>
  </si>
  <si>
    <t>ADM-00073</t>
  </si>
  <si>
    <t>ADM-00074</t>
  </si>
  <si>
    <t>ADM-00075</t>
  </si>
  <si>
    <t>ADM-00076</t>
  </si>
  <si>
    <t>ADM-00077</t>
  </si>
  <si>
    <t>ADM-00078</t>
  </si>
  <si>
    <t>ADM-00079</t>
  </si>
  <si>
    <t>ADM-00080</t>
  </si>
  <si>
    <t>ADM-00081</t>
  </si>
  <si>
    <t>ADM-00082</t>
  </si>
  <si>
    <t>ADM-00083</t>
  </si>
  <si>
    <t>ADM-00084</t>
  </si>
  <si>
    <t>ADM-00085</t>
  </si>
  <si>
    <t>ADM-00086</t>
  </si>
  <si>
    <t>ADM-00087</t>
  </si>
  <si>
    <t>ADM-00088</t>
  </si>
  <si>
    <t>ADM-00089</t>
  </si>
  <si>
    <t>ADM-00090</t>
  </si>
  <si>
    <t>ADM-00091</t>
  </si>
  <si>
    <t>ADM-00092</t>
  </si>
  <si>
    <t>ADM-00093</t>
  </si>
  <si>
    <t>ADM-00094</t>
  </si>
  <si>
    <t>ADM-00095</t>
  </si>
  <si>
    <t>ADM-00096</t>
  </si>
  <si>
    <t>ADM-00097</t>
  </si>
  <si>
    <t>ADM-00098</t>
  </si>
  <si>
    <t>ADM-00099</t>
  </si>
  <si>
    <t>ADM-00100</t>
  </si>
  <si>
    <t>ADM-00101</t>
  </si>
  <si>
    <t>ADM-00102</t>
  </si>
  <si>
    <t>ADM-00103</t>
  </si>
  <si>
    <t>ADM-00104</t>
  </si>
  <si>
    <t>ADM-00105</t>
  </si>
  <si>
    <t>ADM-00106</t>
  </si>
  <si>
    <t>ADM-00107</t>
  </si>
  <si>
    <t>ADM-00108</t>
  </si>
  <si>
    <t>ADM-00109</t>
  </si>
  <si>
    <t>ADM-00110</t>
  </si>
  <si>
    <t>ADM-00111</t>
  </si>
  <si>
    <t>ADM-00112</t>
  </si>
  <si>
    <t>ADM-00113</t>
  </si>
  <si>
    <t>ADM-00114</t>
  </si>
  <si>
    <t>ADM-00115</t>
  </si>
  <si>
    <t>ADM-00116</t>
  </si>
  <si>
    <t>ADM-00117</t>
  </si>
  <si>
    <t>ADM-00118</t>
  </si>
  <si>
    <t>ADM-00119</t>
  </si>
  <si>
    <t>ADM-00120</t>
  </si>
  <si>
    <t>ADM-00121</t>
  </si>
  <si>
    <t>ADM-00122</t>
  </si>
  <si>
    <t>ADM-00123</t>
  </si>
  <si>
    <t>ADM-00124</t>
  </si>
  <si>
    <t>ADM-00125</t>
  </si>
  <si>
    <t>ADM-00126</t>
  </si>
  <si>
    <t>ADM-00127</t>
  </si>
  <si>
    <t>ADM-00128</t>
  </si>
  <si>
    <t>ADM-00129</t>
  </si>
  <si>
    <t>ADM-00130</t>
  </si>
  <si>
    <t>ADM-00131</t>
  </si>
  <si>
    <t>ADM-00132</t>
  </si>
  <si>
    <t>ADM-00133</t>
  </si>
  <si>
    <t>ADM-00134</t>
  </si>
  <si>
    <t>ADM-00135</t>
  </si>
  <si>
    <t>ADM-00136</t>
  </si>
  <si>
    <t>ADM-00137</t>
  </si>
  <si>
    <t>ADM-00138</t>
  </si>
  <si>
    <t>ADM-00139</t>
  </si>
  <si>
    <t>ADM-00140</t>
  </si>
  <si>
    <t>ADM-00141</t>
  </si>
  <si>
    <t>ADM-00142</t>
  </si>
  <si>
    <t>ADM-00143</t>
  </si>
  <si>
    <t>ADM-00144</t>
  </si>
  <si>
    <t>ADM-00145</t>
  </si>
  <si>
    <t>ADM-00146</t>
  </si>
  <si>
    <t>ADM-00147</t>
  </si>
  <si>
    <t>ADM-00148</t>
  </si>
  <si>
    <t>ADM-00149</t>
  </si>
  <si>
    <t>ADM-00150</t>
  </si>
  <si>
    <t>SVC-0001</t>
  </si>
  <si>
    <t>SVC-0017</t>
  </si>
  <si>
    <t>SVC-0030</t>
  </si>
  <si>
    <t>SVC-0004</t>
  </si>
  <si>
    <t>SVC-0050</t>
  </si>
  <si>
    <t>SVC-0010</t>
  </si>
  <si>
    <t>SVC-0044</t>
  </si>
  <si>
    <t>SVC-0031</t>
  </si>
  <si>
    <t>SVC-0045</t>
  </si>
  <si>
    <t>SVC-0028</t>
  </si>
  <si>
    <t>SVC-0012</t>
  </si>
  <si>
    <t>SVC-0021</t>
  </si>
  <si>
    <t>SVC-0020</t>
  </si>
  <si>
    <t>SVC-0036</t>
  </si>
  <si>
    <t>SVC-0032</t>
  </si>
  <si>
    <t>SVC-0049</t>
  </si>
  <si>
    <t>SVC-0019</t>
  </si>
  <si>
    <t>SVC-0007</t>
  </si>
  <si>
    <t>SVC-0018</t>
  </si>
  <si>
    <t>SVC-0002</t>
  </si>
  <si>
    <t>SVC-0008</t>
  </si>
  <si>
    <t>SVC-0024</t>
  </si>
  <si>
    <t>SVC-0025</t>
  </si>
  <si>
    <t>SVC-0026</t>
  </si>
  <si>
    <t>SVC-0016</t>
  </si>
  <si>
    <t>SVC-0027</t>
  </si>
  <si>
    <t>SVC-0009</t>
  </si>
  <si>
    <t>SVC-0041</t>
  </si>
  <si>
    <t>SVC-0042</t>
  </si>
  <si>
    <t>SVC-0006</t>
  </si>
  <si>
    <t>SVC-0015</t>
  </si>
  <si>
    <t>SVC-0033</t>
  </si>
  <si>
    <t>SVC-0014</t>
  </si>
  <si>
    <t>SVC-0043</t>
  </si>
  <si>
    <t>SVC-0037</t>
  </si>
  <si>
    <t>SVC-0022</t>
  </si>
  <si>
    <t>SVC-0035</t>
  </si>
  <si>
    <t>SVC-0011</t>
  </si>
  <si>
    <t>SVC-0034</t>
  </si>
  <si>
    <t>SVC-0046</t>
  </si>
  <si>
    <t>SVC-0029</t>
  </si>
  <si>
    <t>SVC-0048</t>
  </si>
  <si>
    <t>SVC-0038</t>
  </si>
  <si>
    <t>SVC-0047</t>
  </si>
  <si>
    <t>SVC-0023</t>
  </si>
  <si>
    <t>SVC-0005</t>
  </si>
  <si>
    <t>SVC-0040</t>
  </si>
  <si>
    <t>SVC-0013</t>
  </si>
  <si>
    <t>SVC-0003</t>
  </si>
  <si>
    <t>SVC-0039</t>
  </si>
  <si>
    <t>13/10/2025</t>
  </si>
  <si>
    <t>10/10/2025</t>
  </si>
  <si>
    <t>23/01/2026</t>
  </si>
  <si>
    <t>17/11/2025</t>
  </si>
  <si>
    <t>16/11/2025</t>
  </si>
  <si>
    <t>20/11/2025</t>
  </si>
  <si>
    <t>18/11/2025</t>
  </si>
  <si>
    <t>18/03/2026</t>
  </si>
  <si>
    <t>30/03/2026</t>
  </si>
  <si>
    <t>13/05/2026</t>
  </si>
  <si>
    <t>15/05/2026</t>
  </si>
  <si>
    <t>07/05/2026</t>
  </si>
  <si>
    <t>14/05/2026</t>
  </si>
  <si>
    <t>28/11/2025</t>
  </si>
  <si>
    <t>31/01/2026</t>
  </si>
  <si>
    <t>28/01/2026</t>
  </si>
  <si>
    <t>27/01/2026</t>
  </si>
  <si>
    <t>26/10/2025</t>
  </si>
  <si>
    <t>11/02/2026</t>
  </si>
  <si>
    <t>07/02/2026</t>
  </si>
  <si>
    <t>12/02/2026</t>
  </si>
  <si>
    <t>06/07/2025</t>
  </si>
  <si>
    <t>05/07/2025</t>
  </si>
  <si>
    <t>30/04/2026</t>
  </si>
  <si>
    <t>18/07/2025</t>
  </si>
  <si>
    <t>16/07/2025</t>
  </si>
  <si>
    <t>20/08/2025</t>
  </si>
  <si>
    <t>18/10/2025</t>
  </si>
  <si>
    <t>08/09/2025</t>
  </si>
  <si>
    <t>06/09/2025</t>
  </si>
  <si>
    <t>03/05/2026</t>
  </si>
  <si>
    <t>04/05/2026</t>
  </si>
  <si>
    <t>19/12/2025</t>
  </si>
  <si>
    <t>18/12/2025</t>
  </si>
  <si>
    <t>18/02/2026</t>
  </si>
  <si>
    <t>27/02/2026</t>
  </si>
  <si>
    <t>22/02/2026</t>
  </si>
  <si>
    <t>07/01/2026</t>
  </si>
  <si>
    <t>24/11/2025</t>
  </si>
  <si>
    <t>22/04/2026</t>
  </si>
  <si>
    <t>02/05/2026</t>
  </si>
  <si>
    <t>09/03/2026</t>
  </si>
  <si>
    <t>07/03/2026</t>
  </si>
  <si>
    <t>25/10/2025</t>
  </si>
  <si>
    <t>31/10/2025</t>
  </si>
  <si>
    <t>26/03/2026</t>
  </si>
  <si>
    <t>18/08/2025</t>
  </si>
  <si>
    <t>05/01/2026</t>
  </si>
  <si>
    <t>Staff Discount</t>
  </si>
  <si>
    <t>BILL-00002</t>
  </si>
  <si>
    <t>BILL-00003</t>
  </si>
  <si>
    <t>BILL-00004</t>
  </si>
  <si>
    <t>BILL-00005</t>
  </si>
  <si>
    <t>BILL-00006</t>
  </si>
  <si>
    <t>BILL-00007</t>
  </si>
  <si>
    <t>BILL-00009</t>
  </si>
  <si>
    <t>BILL-00010</t>
  </si>
  <si>
    <t>BILL-00012</t>
  </si>
  <si>
    <t>BILL-00013</t>
  </si>
  <si>
    <t>BILL-00014</t>
  </si>
  <si>
    <t>BILL-00015</t>
  </si>
  <si>
    <t>BILL-00016</t>
  </si>
  <si>
    <t>BILL-00017</t>
  </si>
  <si>
    <t>BILL-00019</t>
  </si>
  <si>
    <t>BILL-00020</t>
  </si>
  <si>
    <t>BILL-00021</t>
  </si>
  <si>
    <t>BILL-00022</t>
  </si>
  <si>
    <t>BILL-00023</t>
  </si>
  <si>
    <t>BILL-00025</t>
  </si>
  <si>
    <t>BILL-00026</t>
  </si>
  <si>
    <t>BILL-00027</t>
  </si>
  <si>
    <t>BILL-00028</t>
  </si>
  <si>
    <t>BILL-00030</t>
  </si>
  <si>
    <t>BILL-00031</t>
  </si>
  <si>
    <t>BILL-00032</t>
  </si>
  <si>
    <t>BILL-00033</t>
  </si>
  <si>
    <t>BILL-00034</t>
  </si>
  <si>
    <t>BILL-00035</t>
  </si>
  <si>
    <t>BILL-00036</t>
  </si>
  <si>
    <t>BILL-00037</t>
  </si>
  <si>
    <t>BILL-00038</t>
  </si>
  <si>
    <t>BILL-00039</t>
  </si>
  <si>
    <t>BILL-00041</t>
  </si>
  <si>
    <t>BILL-00042</t>
  </si>
  <si>
    <t>BILL-00044</t>
  </si>
  <si>
    <t>BILL-00045</t>
  </si>
  <si>
    <t>BILL-00046</t>
  </si>
  <si>
    <t>BILL-00047</t>
  </si>
  <si>
    <t>BILL-00048</t>
  </si>
  <si>
    <t>BILL-00049</t>
  </si>
  <si>
    <t>BILL-00050</t>
  </si>
  <si>
    <t>BILL-00051</t>
  </si>
  <si>
    <t>BILL-00052</t>
  </si>
  <si>
    <t>BILL-00053</t>
  </si>
  <si>
    <t>BILL-00054</t>
  </si>
  <si>
    <t>BILL-00055</t>
  </si>
  <si>
    <t>BILL-00056</t>
  </si>
  <si>
    <t>BILL-00057</t>
  </si>
  <si>
    <t>BILL-00058</t>
  </si>
  <si>
    <t>BILL-00059</t>
  </si>
  <si>
    <t>BILL-00060</t>
  </si>
  <si>
    <t>BILL-00061</t>
  </si>
  <si>
    <t>BILL-00062</t>
  </si>
  <si>
    <t>BILL-00063</t>
  </si>
  <si>
    <t>BILL-00064</t>
  </si>
  <si>
    <t>BILL-00065</t>
  </si>
  <si>
    <t>BILL-00066</t>
  </si>
  <si>
    <t>BILL-00067</t>
  </si>
  <si>
    <t>BILL-00068</t>
  </si>
  <si>
    <t>BILL-00069</t>
  </si>
  <si>
    <t>BILL-00070</t>
  </si>
  <si>
    <t>BILL-00071</t>
  </si>
  <si>
    <t>BILL-00072</t>
  </si>
  <si>
    <t>BILL-00073</t>
  </si>
  <si>
    <t>BILL-00075</t>
  </si>
  <si>
    <t>BILL-00076</t>
  </si>
  <si>
    <t>BILL-00077</t>
  </si>
  <si>
    <t>BILL-00078</t>
  </si>
  <si>
    <t>BILL-00079</t>
  </si>
  <si>
    <t>BILL-00080</t>
  </si>
  <si>
    <t>BILL-00081</t>
  </si>
  <si>
    <t>BILL-00083</t>
  </si>
  <si>
    <t>BILL-00084</t>
  </si>
  <si>
    <t>BILL-00086</t>
  </si>
  <si>
    <t>BILL-00087</t>
  </si>
  <si>
    <t>BILL-00088</t>
  </si>
  <si>
    <t>BILL-00089</t>
  </si>
  <si>
    <t>BILL-00090</t>
  </si>
  <si>
    <t>BILL-00091</t>
  </si>
  <si>
    <t>BILL-00092</t>
  </si>
  <si>
    <t>BILL-00093</t>
  </si>
  <si>
    <t>BILL-00094</t>
  </si>
  <si>
    <t>BILL-00095</t>
  </si>
  <si>
    <t>BILL-00096</t>
  </si>
  <si>
    <t>BILL-00098</t>
  </si>
  <si>
    <t>BILL-00099</t>
  </si>
  <si>
    <t>BILL-00100</t>
  </si>
  <si>
    <t>BILL-00102</t>
  </si>
  <si>
    <t>BILL-00103</t>
  </si>
  <si>
    <t>BILL-00104</t>
  </si>
  <si>
    <t>BILL-00105</t>
  </si>
  <si>
    <t>BILL-00106</t>
  </si>
  <si>
    <t>BILL-00107</t>
  </si>
  <si>
    <t>BILL-00108</t>
  </si>
  <si>
    <t>BILL-00109</t>
  </si>
  <si>
    <t>BILL-00110</t>
  </si>
  <si>
    <t>BILL-00112</t>
  </si>
  <si>
    <t>BILL-00113</t>
  </si>
  <si>
    <t>BILL-00114</t>
  </si>
  <si>
    <t>BILL-00115</t>
  </si>
  <si>
    <t>BILL-00117</t>
  </si>
  <si>
    <t>BILL-00118</t>
  </si>
  <si>
    <t>BILL-00119</t>
  </si>
  <si>
    <t>BILL-00120</t>
  </si>
  <si>
    <t>BILL-00121</t>
  </si>
  <si>
    <t>BILL-00122</t>
  </si>
  <si>
    <t>BILL-00123</t>
  </si>
  <si>
    <t>BILL-00124</t>
  </si>
  <si>
    <t>BILL-00125</t>
  </si>
  <si>
    <t>BILL-00127</t>
  </si>
  <si>
    <t>BILL-00128</t>
  </si>
  <si>
    <t>BILL-00129</t>
  </si>
  <si>
    <t>BILL-00130</t>
  </si>
  <si>
    <t>BILL-00131</t>
  </si>
  <si>
    <t>BILL-00133</t>
  </si>
  <si>
    <t>BILL-00134</t>
  </si>
  <si>
    <t>BILL-00135</t>
  </si>
  <si>
    <t>BILL-00136</t>
  </si>
  <si>
    <t>BILL-00138</t>
  </si>
  <si>
    <t>BILL-00139</t>
  </si>
  <si>
    <t>BILL-00140</t>
  </si>
  <si>
    <t>BILL-00141</t>
  </si>
  <si>
    <t>BILL-00142</t>
  </si>
  <si>
    <t>BILL-00143</t>
  </si>
  <si>
    <t>BILL-00144</t>
  </si>
  <si>
    <t>BILL-00145</t>
  </si>
  <si>
    <t>BILL-00146</t>
  </si>
  <si>
    <t>BILL-00147</t>
  </si>
  <si>
    <t>BILL-00148</t>
  </si>
  <si>
    <t>BILL-00149</t>
  </si>
  <si>
    <t>15/04/2026</t>
  </si>
  <si>
    <t>05/11/2025</t>
  </si>
  <si>
    <t>12/05/2026</t>
  </si>
  <si>
    <t>13/12/2025</t>
  </si>
  <si>
    <t>18/04/2026</t>
  </si>
  <si>
    <t>08/04/2026</t>
  </si>
  <si>
    <t>07/06/2026</t>
  </si>
  <si>
    <t>07/12/2025</t>
  </si>
  <si>
    <t>04/02/2026</t>
  </si>
  <si>
    <t>18/05/2026</t>
  </si>
  <si>
    <t>02/08/2025</t>
  </si>
  <si>
    <t>12/12/2025</t>
  </si>
  <si>
    <t>30/05/2026</t>
  </si>
  <si>
    <t>01/03/2026</t>
  </si>
  <si>
    <t>17/04/2026</t>
  </si>
  <si>
    <t>22/07/2025</t>
  </si>
  <si>
    <t>28/05/2026</t>
  </si>
  <si>
    <t>16/01/2026</t>
  </si>
  <si>
    <t>24/08/2025</t>
  </si>
  <si>
    <t>26/05/2026</t>
  </si>
  <si>
    <t>05/12/2025</t>
  </si>
  <si>
    <t>03/04/2026</t>
  </si>
  <si>
    <t>22/03/2026</t>
  </si>
  <si>
    <t>31/07/2025</t>
  </si>
  <si>
    <t>23/02/2026</t>
  </si>
  <si>
    <t>02/04/2026</t>
  </si>
  <si>
    <t>REF26663165</t>
  </si>
  <si>
    <t>REF98476031</t>
  </si>
  <si>
    <t>REF91917817</t>
  </si>
  <si>
    <t>REF25974367</t>
  </si>
  <si>
    <t>REF66174590</t>
  </si>
  <si>
    <t>REF75846020</t>
  </si>
  <si>
    <t>REF72104813</t>
  </si>
  <si>
    <t>REF11003060</t>
  </si>
  <si>
    <t>REF85528685</t>
  </si>
  <si>
    <t>REF14354152</t>
  </si>
  <si>
    <t>REF78054326</t>
  </si>
  <si>
    <t>REF31954961</t>
  </si>
  <si>
    <t>REF62005457</t>
  </si>
  <si>
    <t>REF45748045</t>
  </si>
  <si>
    <t>REF93454045</t>
  </si>
  <si>
    <t>REF51685498</t>
  </si>
  <si>
    <t>REF34683963</t>
  </si>
  <si>
    <t>REF51028458</t>
  </si>
  <si>
    <t>REF90693480</t>
  </si>
  <si>
    <t>REF19296577</t>
  </si>
  <si>
    <t>REF30799576</t>
  </si>
  <si>
    <t>REF93104050</t>
  </si>
  <si>
    <t>REF31465398</t>
  </si>
  <si>
    <t>REF69356590</t>
  </si>
  <si>
    <t>REF63340350</t>
  </si>
  <si>
    <t>REF78040052</t>
  </si>
  <si>
    <t>REF42054661</t>
  </si>
  <si>
    <t>REF61887085</t>
  </si>
  <si>
    <t>REF47727359</t>
  </si>
  <si>
    <t>REF39472175</t>
  </si>
  <si>
    <t>REF98921694</t>
  </si>
  <si>
    <t>REF26468920</t>
  </si>
  <si>
    <t>REF45455148</t>
  </si>
  <si>
    <t>REF50387172</t>
  </si>
  <si>
    <t>REF47030879</t>
  </si>
  <si>
    <t>REF45567103</t>
  </si>
  <si>
    <t>REF64868100</t>
  </si>
  <si>
    <t>REF23461670</t>
  </si>
  <si>
    <t>REF15543035</t>
  </si>
  <si>
    <t>REF95887515</t>
  </si>
  <si>
    <t>REF96137358</t>
  </si>
  <si>
    <t>REF97486013</t>
  </si>
  <si>
    <t>REF38725862</t>
  </si>
  <si>
    <t>REF54962401</t>
  </si>
  <si>
    <t>REF61389544</t>
  </si>
  <si>
    <t>REF97540886</t>
  </si>
  <si>
    <t>REF53019775</t>
  </si>
  <si>
    <t>REF87032205</t>
  </si>
  <si>
    <t>REF62182303</t>
  </si>
  <si>
    <t>REF37288573</t>
  </si>
  <si>
    <t>REF79211887</t>
  </si>
  <si>
    <t>REF58370506</t>
  </si>
  <si>
    <t>REF66454861</t>
  </si>
  <si>
    <t>REF30489021</t>
  </si>
  <si>
    <t>REF48616529</t>
  </si>
  <si>
    <t>REF99614357</t>
  </si>
  <si>
    <t>REF22749688</t>
  </si>
  <si>
    <t>REF83989295</t>
  </si>
  <si>
    <t>REF34711844</t>
  </si>
  <si>
    <t>REF45033607</t>
  </si>
  <si>
    <t>REF80130890</t>
  </si>
  <si>
    <t>REF31377207</t>
  </si>
  <si>
    <t>REF60772939</t>
  </si>
  <si>
    <t>REF84926554</t>
  </si>
  <si>
    <t>REF55721774</t>
  </si>
  <si>
    <t>REF53437794</t>
  </si>
  <si>
    <t>REF48332022</t>
  </si>
  <si>
    <t>REF45617895</t>
  </si>
  <si>
    <t>REF52040009</t>
  </si>
  <si>
    <t>REF25013748</t>
  </si>
  <si>
    <t>REF67772102</t>
  </si>
  <si>
    <t>REF34751017</t>
  </si>
  <si>
    <t>REF95270220</t>
  </si>
  <si>
    <t>REF69715931</t>
  </si>
  <si>
    <t>REF99866126</t>
  </si>
  <si>
    <t>REF83638510</t>
  </si>
  <si>
    <t>REF51831109</t>
  </si>
  <si>
    <t>REF63204289</t>
  </si>
  <si>
    <t>REF61736750</t>
  </si>
  <si>
    <t>REF69297532</t>
  </si>
  <si>
    <t>REF94422306</t>
  </si>
  <si>
    <t>REF67172304</t>
  </si>
  <si>
    <t>REF24864343</t>
  </si>
  <si>
    <t>REF50182638</t>
  </si>
  <si>
    <t>REF17335055</t>
  </si>
  <si>
    <t>REF45990706</t>
  </si>
  <si>
    <t>REF35015719</t>
  </si>
  <si>
    <t>REF35478185</t>
  </si>
  <si>
    <t>REF63907811</t>
  </si>
  <si>
    <t>REF30062827</t>
  </si>
  <si>
    <t>REF29374753</t>
  </si>
  <si>
    <t>REF53572269</t>
  </si>
  <si>
    <t>REF55380792</t>
  </si>
  <si>
    <t>REF31953732</t>
  </si>
  <si>
    <t>REF89069064</t>
  </si>
  <si>
    <t>REF94354446</t>
  </si>
  <si>
    <t>REF28649518</t>
  </si>
  <si>
    <t>REF31922039</t>
  </si>
  <si>
    <t>REF45550087</t>
  </si>
  <si>
    <t>REF21813102</t>
  </si>
  <si>
    <t>REF40857658</t>
  </si>
  <si>
    <t>REF75776565</t>
  </si>
  <si>
    <t>REF77844611</t>
  </si>
  <si>
    <t>REF71254449</t>
  </si>
  <si>
    <t>REF58262938</t>
  </si>
  <si>
    <t>REF54235672</t>
  </si>
  <si>
    <t>REF96705983</t>
  </si>
  <si>
    <t>REF29896034</t>
  </si>
  <si>
    <t>REF33266155</t>
  </si>
  <si>
    <t>REF44795422</t>
  </si>
  <si>
    <t>REF66758339</t>
  </si>
  <si>
    <t>REF17879227</t>
  </si>
  <si>
    <t>REF75302712</t>
  </si>
  <si>
    <t>REF93736592</t>
  </si>
  <si>
    <t>REF24327966</t>
  </si>
  <si>
    <t>REF61508768</t>
  </si>
  <si>
    <t>REF70335750</t>
  </si>
  <si>
    <t>REF50828238</t>
  </si>
  <si>
    <t>REF45165004</t>
  </si>
  <si>
    <t>REF99841060</t>
  </si>
  <si>
    <t>REF50421774</t>
  </si>
  <si>
    <t>REF49830116</t>
  </si>
  <si>
    <t>REF87489760</t>
  </si>
  <si>
    <t>REF44662261</t>
  </si>
  <si>
    <t>REF63216538</t>
  </si>
  <si>
    <t>REF59117217</t>
  </si>
  <si>
    <t>REF92554055</t>
  </si>
  <si>
    <t>REF85396239</t>
  </si>
  <si>
    <t>REF36419151</t>
  </si>
  <si>
    <t>REF56033915</t>
  </si>
  <si>
    <t>REF60791830</t>
  </si>
  <si>
    <t>REF28413105</t>
  </si>
  <si>
    <t>BILL-00011</t>
  </si>
  <si>
    <t>BILL-00043</t>
  </si>
  <si>
    <t>BILL-00074</t>
  </si>
  <si>
    <t>BILL-00082</t>
  </si>
  <si>
    <t>BILL-00085</t>
  </si>
  <si>
    <t>BILL-00101</t>
  </si>
  <si>
    <t>BILL-00111</t>
  </si>
  <si>
    <t>BILL-00132</t>
  </si>
  <si>
    <t>BILL-00137</t>
  </si>
  <si>
    <t>19/05/2026</t>
  </si>
  <si>
    <t>21/07/2025</t>
  </si>
  <si>
    <t>01/02/2026</t>
  </si>
  <si>
    <t>18/09/2025</t>
  </si>
  <si>
    <t>25/08/2025</t>
  </si>
  <si>
    <t>23/07/2025</t>
  </si>
  <si>
    <t>10/04/2026</t>
  </si>
  <si>
    <t>12/11/2025</t>
  </si>
  <si>
    <t>11/12/2025</t>
  </si>
  <si>
    <t>Pre-existing condition not covered</t>
  </si>
  <si>
    <t>Claim submitted after deadline</t>
  </si>
  <si>
    <t>Procedure not covered under policy</t>
  </si>
  <si>
    <t>Policy lapsed at time of admission</t>
  </si>
  <si>
    <t>Waiting period not completed</t>
  </si>
  <si>
    <t>Documentation incomplete</t>
  </si>
  <si>
    <t>21/06/2026</t>
  </si>
  <si>
    <t>20/05/2026</t>
  </si>
  <si>
    <t>TPA-2026-0001</t>
  </si>
  <si>
    <t>TPA-2026-0002</t>
  </si>
  <si>
    <t>TPA-2026-0003</t>
  </si>
  <si>
    <t>TPA-2026-0004</t>
  </si>
  <si>
    <t>TPA-2026-0005</t>
  </si>
  <si>
    <t>TPA-2026-0006</t>
  </si>
  <si>
    <t>TPA-2026-0007</t>
  </si>
  <si>
    <t>TPA-2026-0008</t>
  </si>
  <si>
    <t>TPA-2026-0009</t>
  </si>
  <si>
    <t>TPA-2026-0010</t>
  </si>
  <si>
    <t>TPA-2026-0011</t>
  </si>
  <si>
    <t>TPA-2026-0012</t>
  </si>
  <si>
    <t>TPA-2026-0013</t>
  </si>
  <si>
    <t>TPA-2026-0014</t>
  </si>
  <si>
    <t>TPA-2026-0015</t>
  </si>
  <si>
    <t>TPA-2026-0016</t>
  </si>
  <si>
    <t>TPA-2026-0017</t>
  </si>
  <si>
    <t>TPA-2026-0018</t>
  </si>
  <si>
    <t>TPA-2026-0019</t>
  </si>
  <si>
    <t>TPA-2026-0020</t>
  </si>
  <si>
    <t>TPA-2026-0021</t>
  </si>
  <si>
    <t>TPA-2026-0022</t>
  </si>
  <si>
    <t>TPA-2026-0023</t>
  </si>
  <si>
    <t>TPA-2026-0024</t>
  </si>
  <si>
    <t>TPA-2026-0025</t>
  </si>
  <si>
    <t>TPA-2026-0026</t>
  </si>
  <si>
    <t>TPA-2026-0027</t>
  </si>
  <si>
    <t>TPA-2026-0028</t>
  </si>
  <si>
    <t>TPA-2026-0029</t>
  </si>
  <si>
    <t>TPA-2026-0030</t>
  </si>
  <si>
    <t>TPA-2026-0031</t>
  </si>
  <si>
    <t>TPA-2026-0032</t>
  </si>
  <si>
    <t>TPA-2026-0033</t>
  </si>
  <si>
    <t>TPA-2026-0034</t>
  </si>
  <si>
    <t>TPA-2026-0035</t>
  </si>
  <si>
    <t>TPA-2026-0036</t>
  </si>
  <si>
    <t>TPA-2026-0037</t>
  </si>
  <si>
    <t>TPA-2026-0038</t>
  </si>
  <si>
    <t>TPA-2026-0039</t>
  </si>
  <si>
    <t>TPA-2026-0040</t>
  </si>
  <si>
    <t>TPA-2026-0041</t>
  </si>
  <si>
    <t>TPA-2026-0042</t>
  </si>
  <si>
    <t>TPA-2026-0043</t>
  </si>
  <si>
    <t>TPA-2026-0044</t>
  </si>
  <si>
    <t>TPA-2026-0045</t>
  </si>
  <si>
    <t>TPA-2026-0046</t>
  </si>
  <si>
    <t>TPA-2026-0047</t>
  </si>
  <si>
    <t>TPA-2026-0048</t>
  </si>
  <si>
    <t>TPA-2026-0049</t>
  </si>
  <si>
    <t>TPA-2026-0050</t>
  </si>
  <si>
    <t>TPA-2026-0051</t>
  </si>
  <si>
    <t>TPA-2026-0052</t>
  </si>
  <si>
    <t>TPA-2026-0053</t>
  </si>
  <si>
    <t>TPA-2026-0054</t>
  </si>
  <si>
    <t>TPA-2026-0055</t>
  </si>
  <si>
    <t>TPA-2026-0056</t>
  </si>
  <si>
    <t>TPA-2026-0057</t>
  </si>
  <si>
    <t>TPA-2026-0058</t>
  </si>
  <si>
    <t>TPA-2026-0059</t>
  </si>
  <si>
    <t>TPA-2026-0060</t>
  </si>
  <si>
    <t>TPA-2026-0061</t>
  </si>
  <si>
    <t>TPA-2026-0062</t>
  </si>
  <si>
    <t>TPA-2026-0063</t>
  </si>
  <si>
    <t>TPA-2026-0064</t>
  </si>
  <si>
    <t>TPA-2026-0065</t>
  </si>
  <si>
    <t>TPA-2026-0066</t>
  </si>
  <si>
    <t>TPA-2026-0067</t>
  </si>
  <si>
    <t>TPA-2026-0068</t>
  </si>
  <si>
    <t>TPA-2026-0069</t>
  </si>
  <si>
    <t>TPA-2026-0070</t>
  </si>
  <si>
    <t>TPA-2026-0071</t>
  </si>
  <si>
    <t>TPA-2026-0072</t>
  </si>
  <si>
    <t>TPA-2026-0073</t>
  </si>
  <si>
    <t>TPA-2026-0074</t>
  </si>
  <si>
    <t>TPA-2026-0075</t>
  </si>
  <si>
    <t>TPA-2026-0076</t>
  </si>
  <si>
    <t>TPA-2026-0077</t>
  </si>
  <si>
    <t>TPA-2026-0078</t>
  </si>
  <si>
    <t>TPA-2026-0079</t>
  </si>
  <si>
    <t>TPA-2026-0080</t>
  </si>
  <si>
    <t>TPA-2026-0081</t>
  </si>
  <si>
    <t>TPA-2026-0082</t>
  </si>
  <si>
    <t>TPA-2026-0083</t>
  </si>
  <si>
    <t>TPA-2026-0084</t>
  </si>
  <si>
    <t>TPA-2026-0085</t>
  </si>
  <si>
    <t>TPA-2026-0086</t>
  </si>
  <si>
    <t>TPA-2026-0087</t>
  </si>
  <si>
    <t>TPA-2026-0088</t>
  </si>
  <si>
    <t>TPA-2026-0089</t>
  </si>
  <si>
    <t>TPA-2026-0090</t>
  </si>
  <si>
    <t>TPA-2026-0091</t>
  </si>
  <si>
    <t>TPA-2026-0092</t>
  </si>
  <si>
    <t>TPA-2026-0093</t>
  </si>
  <si>
    <t>TPA-2026-0094</t>
  </si>
  <si>
    <t>TPA-2026-0095</t>
  </si>
  <si>
    <t>TPA-2026-0096</t>
  </si>
  <si>
    <t>TPA-2026-0097</t>
  </si>
  <si>
    <t>Row Labels</t>
  </si>
  <si>
    <t>Grand Total</t>
  </si>
  <si>
    <t>Count of Admission_ID</t>
  </si>
  <si>
    <t>Column Labels</t>
  </si>
  <si>
    <t>Count of Net_Payable (₹)</t>
  </si>
  <si>
    <t>Sum of Discount_Ammount (₹)</t>
  </si>
  <si>
    <t>Sum of Insurance_Claim (₹)</t>
  </si>
  <si>
    <t>Bill_Month</t>
  </si>
  <si>
    <t>19/08/2024</t>
  </si>
  <si>
    <t>Apr 2026</t>
  </si>
  <si>
    <t>Aug 2025</t>
  </si>
  <si>
    <t>Dec 2025</t>
  </si>
  <si>
    <t>Feb 2026</t>
  </si>
  <si>
    <t>Jan 2026</t>
  </si>
  <si>
    <t>Mar 2026</t>
  </si>
  <si>
    <t>Sep 2025</t>
  </si>
  <si>
    <t>Count of Length_of_Stay</t>
  </si>
  <si>
    <t>CityMed Multi-Specialty Hospital — Analytics Dashboard</t>
  </si>
  <si>
    <t>Rev Per Bed Per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</si>
</sst>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8">
    <font>
      <sz val="11"/>
      <color theme="1"/>
      <name val="Calibri"/>
      <family val="2"/>
      <scheme val="minor"/>
    </font>
    <font>
      <b/>
      <sz val="11"/>
      <color theme="0"/>
      <name val="Calibri"/>
      <family val="2"/>
      <scheme val="minor"/>
    </font>
    <font>
      <b/>
      <sz val="11"/>
      <color theme="1"/>
      <name val="Calibri"/>
      <family val="2"/>
      <scheme val="minor"/>
    </font>
    <font>
      <b/>
      <sz val="28"/>
      <color theme="0"/>
      <name val="Calibri"/>
      <family val="2"/>
      <scheme val="minor"/>
    </font>
    <font>
      <b/>
      <sz val="10"/>
      <color theme="1"/>
      <name val="Calibri"/>
      <family val="2"/>
      <scheme val="minor"/>
    </font>
    <font>
      <b/>
      <sz val="10"/>
      <color theme="4" tint="-0.499984740745262"/>
      <name val="Calibri"/>
      <family val="2"/>
      <scheme val="minor"/>
    </font>
    <font>
      <sz val="9"/>
      <color theme="1"/>
      <name val="Calibri"/>
      <family val="2"/>
      <scheme val="minor"/>
    </font>
    <font>
      <b/>
      <sz val="9"/>
      <color theme="9" tint="-0.499984740745262"/>
      <name val="Calibri"/>
      <family val="2"/>
      <scheme val="minor"/>
    </font>
    <font>
      <sz val="11"/>
      <color rgb="FF4E0078"/>
      <name val="Calibri"/>
      <family val="2"/>
      <scheme val="minor"/>
    </font>
    <font>
      <sz val="11"/>
      <color rgb="FF50007B"/>
      <name val="Calibri"/>
      <family val="2"/>
      <scheme val="minor"/>
    </font>
    <font>
      <sz val="11"/>
      <color rgb="FF874700"/>
      <name val="Calibri"/>
      <family val="2"/>
      <scheme val="minor"/>
    </font>
    <font>
      <sz val="11"/>
      <color rgb="FF003063"/>
      <name val="Calibri"/>
      <family val="2"/>
      <scheme val="minor"/>
    </font>
    <font>
      <sz val="11"/>
      <color rgb="FF730000"/>
      <name val="Calibri"/>
      <family val="2"/>
      <scheme val="minor"/>
    </font>
    <font>
      <sz val="11"/>
      <color rgb="FFC00000"/>
      <name val="Calibri"/>
      <family val="2"/>
      <scheme val="minor"/>
    </font>
    <font>
      <b/>
      <sz val="16"/>
      <color theme="0"/>
      <name val="Calibri"/>
      <family val="2"/>
      <scheme val="minor"/>
    </font>
    <font>
      <i/>
      <sz val="8"/>
      <color rgb="FFFFFFFF"/>
      <name val="Arial"/>
    </font>
    <font>
      <b/>
      <sz val="9"/>
      <color rgb="FF1B3A6B"/>
      <name val="Arial"/>
    </font>
    <font>
      <b/>
      <sz val="9"/>
      <color rgb="FF000000"/>
      <name val="Arial"/>
    </font>
    <font>
      <b/>
      <sz val="11"/>
      <color rgb="FFFFFFFF"/>
      <name val="Arial"/>
    </font>
    <font>
      <b/>
      <sz val="11"/>
      <color rgb="FF000000"/>
      <name val="Arial"/>
    </font>
    <font>
      <i/>
      <sz val="9"/>
      <color rgb="FF253F7A"/>
      <name val="Arial"/>
    </font>
    <font>
      <b/>
      <sz val="18"/>
      <color theme="0"/>
      <name val="Arial"/>
      <family val="2"/>
    </font>
    <font>
      <sz val="9"/>
      <color rgb="FF000000"/>
      <name val="Calibri"/>
    </font>
    <font>
      <sz val="9"/>
      <color rgb="FF000000"/>
      <name val="Calibri"/>
      <family val="2"/>
    </font>
    <font>
      <sz val="8"/>
      <name val="Calibri"/>
      <family val="2"/>
      <scheme val="minor"/>
    </font>
    <font>
      <b/>
      <sz val="36"/>
      <color theme="0"/>
      <name val="Calibri"/>
      <family val="2"/>
      <scheme val="minor"/>
    </font>
    <font>
      <sz val="11"/>
      <color rgb="FF000000"/>
      <name val="Arial"/>
      <family val="2"/>
    </font>
    <font>
      <b/>
      <sz val="9"/>
      <color rgb="FF1B3A6B"/>
      <name val="Arial"/>
      <family val="2"/>
    </font>
  </fonts>
  <fills count="23">
    <fill>
      <patternFill patternType="none"/>
    </fill>
    <fill>
      <patternFill patternType="gray125"/>
    </fill>
    <fill>
      <patternFill patternType="solid">
        <fgColor rgb="FFFF000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189F7"/>
        <bgColor indexed="64"/>
      </patternFill>
    </fill>
    <fill>
      <patternFill patternType="solid">
        <fgColor rgb="FFF6C3FF"/>
        <bgColor indexed="64"/>
      </patternFill>
    </fill>
    <fill>
      <patternFill patternType="solid">
        <fgColor theme="5" tint="0.59999389629810485"/>
        <bgColor indexed="64"/>
      </patternFill>
    </fill>
    <fill>
      <patternFill patternType="solid">
        <fgColor rgb="FFA3DBFF"/>
        <bgColor indexed="64"/>
      </patternFill>
    </fill>
    <fill>
      <patternFill patternType="solid">
        <fgColor rgb="FFFF7474"/>
        <bgColor indexed="64"/>
      </patternFill>
    </fill>
    <fill>
      <patternFill patternType="solid">
        <fgColor them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2F2F2"/>
      </patternFill>
    </fill>
    <fill>
      <patternFill patternType="solid">
        <fgColor rgb="FF1B3A6B"/>
      </patternFill>
    </fill>
    <fill>
      <patternFill patternType="solid">
        <fgColor rgb="FFFFFFFF"/>
      </patternFill>
    </fill>
    <fill>
      <patternFill patternType="solid">
        <fgColor rgb="FFDCE6F1"/>
      </patternFill>
    </fill>
    <fill>
      <patternFill patternType="solid">
        <fgColor rgb="FFD9D9D9"/>
      </patternFill>
    </fill>
    <fill>
      <patternFill patternType="solid">
        <fgColor rgb="FF253F7A"/>
      </patternFill>
    </fill>
    <fill>
      <patternFill patternType="solid">
        <fgColor theme="0"/>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1B3A6B"/>
      </left>
      <right/>
      <top/>
      <bottom/>
      <diagonal/>
    </border>
    <border>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71">
    <xf numFmtId="0" fontId="0" fillId="0" borderId="0" xfId="0"/>
    <xf numFmtId="0" fontId="1" fillId="2" borderId="0" xfId="0" applyFont="1" applyFill="1"/>
    <xf numFmtId="0" fontId="1" fillId="3" borderId="0" xfId="0" applyFont="1" applyFill="1"/>
    <xf numFmtId="0" fontId="0" fillId="0" borderId="1" xfId="0" applyBorder="1"/>
    <xf numFmtId="0" fontId="4" fillId="12" borderId="1" xfId="0" applyFont="1" applyFill="1" applyBorder="1"/>
    <xf numFmtId="0" fontId="7" fillId="6" borderId="1" xfId="0" applyFont="1" applyFill="1" applyBorder="1" applyAlignment="1">
      <alignment vertical="center"/>
    </xf>
    <xf numFmtId="0" fontId="4" fillId="0" borderId="1" xfId="0" applyFont="1" applyBorder="1"/>
    <xf numFmtId="0" fontId="9" fillId="7" borderId="1" xfId="0" applyFont="1" applyFill="1" applyBorder="1"/>
    <xf numFmtId="0" fontId="8" fillId="8" borderId="1" xfId="0" applyFont="1" applyFill="1" applyBorder="1"/>
    <xf numFmtId="0" fontId="10" fillId="9" borderId="1" xfId="0" applyFont="1" applyFill="1" applyBorder="1"/>
    <xf numFmtId="0" fontId="12" fillId="11" borderId="1" xfId="0" applyFont="1" applyFill="1" applyBorder="1"/>
    <xf numFmtId="0" fontId="2" fillId="0" borderId="1" xfId="0" applyFont="1" applyBorder="1"/>
    <xf numFmtId="0" fontId="1" fillId="4" borderId="0" xfId="0" applyFont="1" applyFill="1" applyAlignment="1">
      <alignment wrapText="1"/>
    </xf>
    <xf numFmtId="14" fontId="0" fillId="0" borderId="0" xfId="0" applyNumberFormat="1"/>
    <xf numFmtId="0" fontId="0" fillId="13" borderId="0" xfId="0" applyFill="1"/>
    <xf numFmtId="0" fontId="14" fillId="3" borderId="0" xfId="0" applyFont="1" applyFill="1" applyAlignment="1">
      <alignment horizontal="center" vertical="center"/>
    </xf>
    <xf numFmtId="0" fontId="1" fillId="3" borderId="0" xfId="0" applyFont="1" applyFill="1" applyAlignment="1">
      <alignment horizontal="center" vertical="center"/>
    </xf>
    <xf numFmtId="4" fontId="0" fillId="0" borderId="0" xfId="0" applyNumberFormat="1"/>
    <xf numFmtId="0" fontId="1" fillId="4" borderId="0" xfId="0" applyFont="1" applyFill="1" applyAlignment="1">
      <alignment horizontal="center" vertical="center"/>
    </xf>
    <xf numFmtId="164" fontId="0" fillId="0" borderId="0" xfId="0" applyNumberFormat="1"/>
    <xf numFmtId="0" fontId="0" fillId="0" borderId="0" xfId="0" applyAlignment="1">
      <alignment horizontal="center" vertical="center"/>
    </xf>
    <xf numFmtId="0" fontId="2" fillId="0" borderId="0" xfId="0" applyFont="1" applyAlignment="1">
      <alignment horizontal="right"/>
    </xf>
    <xf numFmtId="0" fontId="0" fillId="0" borderId="0" xfId="0" applyAlignment="1">
      <alignment horizontal="left"/>
    </xf>
    <xf numFmtId="165" fontId="0" fillId="0" borderId="0" xfId="0" applyNumberFormat="1"/>
    <xf numFmtId="0" fontId="0" fillId="14" borderId="0" xfId="0" applyFill="1"/>
    <xf numFmtId="4" fontId="0" fillId="14" borderId="0" xfId="0" applyNumberFormat="1" applyFill="1"/>
    <xf numFmtId="164" fontId="0" fillId="14" borderId="0" xfId="0" applyNumberFormat="1" applyFill="1"/>
    <xf numFmtId="3" fontId="0" fillId="14" borderId="0" xfId="0" applyNumberFormat="1" applyFill="1"/>
    <xf numFmtId="0" fontId="0" fillId="0" borderId="1" xfId="0" applyBorder="1" applyAlignment="1">
      <alignment horizontal="center"/>
    </xf>
    <xf numFmtId="0" fontId="0" fillId="21" borderId="0" xfId="0" applyFill="1"/>
    <xf numFmtId="0" fontId="17" fillId="19" borderId="1" xfId="0" applyFont="1" applyFill="1" applyBorder="1" applyAlignment="1">
      <alignment horizontal="center" vertical="center"/>
    </xf>
    <xf numFmtId="0" fontId="16" fillId="15" borderId="1" xfId="0" applyFont="1" applyFill="1" applyBorder="1" applyAlignment="1">
      <alignment horizontal="left" vertical="center" wrapText="1"/>
    </xf>
    <xf numFmtId="0" fontId="16" fillId="17" borderId="1" xfId="0" applyFont="1" applyFill="1" applyBorder="1" applyAlignment="1">
      <alignment horizontal="left" vertical="center" wrapText="1"/>
    </xf>
    <xf numFmtId="0" fontId="19" fillId="18" borderId="1" xfId="0" applyFont="1" applyFill="1" applyBorder="1" applyAlignment="1">
      <alignment horizontal="center" vertical="center"/>
    </xf>
    <xf numFmtId="0" fontId="0" fillId="0" borderId="1" xfId="0" applyBorder="1" applyAlignment="1">
      <alignment horizontal="center" vertical="center"/>
    </xf>
    <xf numFmtId="0" fontId="16" fillId="15" borderId="1" xfId="0" applyFont="1" applyFill="1" applyBorder="1" applyAlignment="1">
      <alignment horizontal="left" vertical="center"/>
    </xf>
    <xf numFmtId="0" fontId="16" fillId="17" borderId="1" xfId="0" applyFont="1" applyFill="1" applyBorder="1" applyAlignment="1">
      <alignment horizontal="left" vertical="center"/>
    </xf>
    <xf numFmtId="0" fontId="22" fillId="15" borderId="8" xfId="0" applyFont="1" applyFill="1" applyBorder="1" applyAlignment="1">
      <alignment horizontal="left" vertical="center"/>
    </xf>
    <xf numFmtId="0" fontId="22" fillId="17" borderId="8" xfId="0" applyFont="1" applyFill="1" applyBorder="1" applyAlignment="1">
      <alignment horizontal="left" vertical="center"/>
    </xf>
    <xf numFmtId="0" fontId="23" fillId="15" borderId="8" xfId="0" applyFont="1" applyFill="1" applyBorder="1" applyAlignment="1">
      <alignment horizontal="left" vertical="center"/>
    </xf>
    <xf numFmtId="0" fontId="23" fillId="17" borderId="8" xfId="0" applyFont="1" applyFill="1" applyBorder="1" applyAlignment="1">
      <alignment horizontal="left" vertical="center"/>
    </xf>
    <xf numFmtId="0" fontId="23" fillId="15" borderId="9" xfId="0" applyFont="1" applyFill="1" applyBorder="1" applyAlignment="1">
      <alignment horizontal="left" vertical="center"/>
    </xf>
    <xf numFmtId="14" fontId="23" fillId="15" borderId="8" xfId="0" applyNumberFormat="1" applyFont="1" applyFill="1" applyBorder="1" applyAlignment="1">
      <alignment horizontal="left" vertical="center"/>
    </xf>
    <xf numFmtId="0" fontId="0" fillId="0" borderId="0" xfId="0" pivotButton="1"/>
    <xf numFmtId="14" fontId="23" fillId="17" borderId="8" xfId="0" applyNumberFormat="1" applyFont="1" applyFill="1" applyBorder="1" applyAlignment="1">
      <alignment horizontal="left" vertical="center"/>
    </xf>
    <xf numFmtId="14" fontId="1" fillId="4" borderId="0" xfId="0" applyNumberFormat="1" applyFont="1" applyFill="1" applyAlignment="1">
      <alignment horizontal="center" vertical="center"/>
    </xf>
    <xf numFmtId="0" fontId="0" fillId="22" borderId="0" xfId="0" applyFill="1"/>
    <xf numFmtId="0" fontId="4" fillId="0" borderId="11" xfId="0" applyFont="1" applyBorder="1"/>
    <xf numFmtId="0" fontId="11" fillId="10" borderId="11" xfId="0" applyFont="1" applyFill="1" applyBorder="1"/>
    <xf numFmtId="4" fontId="26" fillId="18" borderId="1" xfId="0" applyNumberFormat="1" applyFont="1" applyFill="1" applyBorder="1" applyAlignment="1">
      <alignment horizontal="center" vertical="center"/>
    </xf>
    <xf numFmtId="0" fontId="27" fillId="15" borderId="1" xfId="0" applyFont="1" applyFill="1" applyBorder="1" applyAlignment="1">
      <alignment horizontal="left" vertical="center" wrapText="1"/>
    </xf>
    <xf numFmtId="0" fontId="5" fillId="5" borderId="2" xfId="0" applyFont="1" applyFill="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13" fillId="0" borderId="1" xfId="0" applyFont="1" applyBorder="1" applyAlignment="1">
      <alignment horizontal="center"/>
    </xf>
    <xf numFmtId="0" fontId="6" fillId="0" borderId="1" xfId="0" applyFont="1" applyBorder="1" applyAlignment="1">
      <alignment horizontal="center"/>
    </xf>
    <xf numFmtId="0" fontId="6" fillId="12" borderId="1" xfId="0" applyFont="1" applyFill="1" applyBorder="1" applyAlignment="1">
      <alignment horizontal="center"/>
    </xf>
    <xf numFmtId="0" fontId="6" fillId="0" borderId="11" xfId="0" applyFont="1" applyBorder="1" applyAlignment="1">
      <alignment horizont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1" fillId="4" borderId="10" xfId="0" applyFont="1" applyFill="1" applyBorder="1" applyAlignment="1">
      <alignment horizontal="center" vertical="center"/>
    </xf>
    <xf numFmtId="0" fontId="15" fillId="16" borderId="7" xfId="0" applyFont="1" applyFill="1" applyBorder="1" applyAlignment="1">
      <alignment horizontal="center" vertical="center"/>
    </xf>
    <xf numFmtId="0" fontId="18" fillId="20" borderId="1" xfId="0" applyFont="1" applyFill="1" applyBorder="1" applyAlignment="1">
      <alignment horizontal="center" vertical="center"/>
    </xf>
    <xf numFmtId="0" fontId="21" fillId="16" borderId="6" xfId="0" applyFont="1" applyFill="1" applyBorder="1" applyAlignment="1">
      <alignment horizontal="center" vertical="center"/>
    </xf>
    <xf numFmtId="0" fontId="21" fillId="16" borderId="0" xfId="0" applyFont="1" applyFill="1" applyAlignment="1">
      <alignment horizontal="center" vertical="center"/>
    </xf>
    <xf numFmtId="0" fontId="20" fillId="18" borderId="0" xfId="0" applyFont="1" applyFill="1" applyAlignment="1">
      <alignment horizontal="center" vertical="center"/>
    </xf>
    <xf numFmtId="0" fontId="25" fillId="3" borderId="0" xfId="0" applyFont="1" applyFill="1" applyAlignment="1">
      <alignment horizontal="center"/>
    </xf>
    <xf numFmtId="0" fontId="0" fillId="3" borderId="0" xfId="0" applyFill="1" applyAlignment="1">
      <alignment horizontal="center"/>
    </xf>
    <xf numFmtId="0" fontId="14" fillId="3" borderId="0" xfId="0" applyFont="1" applyFill="1" applyAlignment="1">
      <alignment horizontal="center" vertical="center"/>
    </xf>
    <xf numFmtId="0" fontId="0" fillId="3" borderId="0" xfId="0" applyFill="1" applyAlignment="1">
      <alignment horizontal="center" vertical="center"/>
    </xf>
  </cellXfs>
  <cellStyles count="1">
    <cellStyle name="Normal" xfId="0" builtinId="0"/>
  </cellStyles>
  <dxfs count="108">
    <dxf>
      <fill>
        <patternFill patternType="solid">
          <fgColor indexed="64"/>
          <bgColor theme="7" tint="0.79998168889431442"/>
        </patternFill>
      </fill>
    </dxf>
    <dxf>
      <font>
        <b/>
        <i val="0"/>
        <color rgb="FFC00000"/>
      </font>
      <fill>
        <patternFill>
          <bgColor rgb="FFFF7C80"/>
        </patternFill>
      </fill>
    </dxf>
    <dxf>
      <font>
        <b/>
        <i val="0"/>
        <color theme="4" tint="-0.499984740745262"/>
      </font>
      <fill>
        <patternFill>
          <bgColor theme="4" tint="0.39994506668294322"/>
        </patternFill>
      </fill>
    </dxf>
    <dxf>
      <font>
        <b/>
        <i val="0"/>
        <color theme="9" tint="-0.499984740745262"/>
      </font>
      <fill>
        <patternFill>
          <bgColor theme="9" tint="0.39994506668294322"/>
        </patternFill>
      </fill>
    </dxf>
    <dxf>
      <font>
        <b/>
        <i val="0"/>
        <color rgb="FF7030A0"/>
      </font>
      <fill>
        <patternFill>
          <bgColor rgb="FFFF99FF"/>
        </patternFill>
      </fill>
    </dxf>
    <dxf>
      <font>
        <b/>
        <i val="0"/>
        <color theme="9" tint="-0.499984740745262"/>
      </font>
      <fill>
        <patternFill>
          <bgColor theme="9" tint="0.39994506668294322"/>
        </patternFill>
      </fill>
    </dxf>
    <dxf>
      <font>
        <b/>
        <i val="0"/>
        <color theme="5" tint="-0.499984740745262"/>
      </font>
      <fill>
        <patternFill>
          <bgColor theme="5" tint="0.39994506668294322"/>
        </patternFill>
      </fill>
    </dxf>
    <dxf>
      <font>
        <b/>
        <i val="0"/>
        <color rgb="FFC00000"/>
      </font>
      <fill>
        <patternFill>
          <bgColor rgb="FFFFB7B7"/>
        </patternFill>
      </fill>
    </dxf>
    <dxf>
      <font>
        <b/>
        <i val="0"/>
        <color theme="9" tint="-0.499984740745262"/>
      </font>
      <fill>
        <patternFill>
          <bgColor theme="9" tint="0.39994506668294322"/>
        </patternFill>
      </fill>
    </dxf>
    <dxf>
      <fill>
        <patternFill>
          <bgColor rgb="FFFF9999"/>
        </patternFill>
      </fill>
    </dxf>
    <dxf>
      <fill>
        <patternFill>
          <bgColor theme="5" tint="0.39994506668294322"/>
        </patternFill>
      </fill>
    </dxf>
    <dxf>
      <fill>
        <patternFill>
          <bgColor rgb="FFFF7C80"/>
        </patternFill>
      </fill>
    </dxf>
    <dxf>
      <font>
        <b/>
        <i val="0"/>
        <color theme="9" tint="-0.499984740745262"/>
      </font>
      <fill>
        <patternFill>
          <bgColor theme="9" tint="0.39994506668294322"/>
        </patternFill>
      </fill>
    </dxf>
    <dxf>
      <font>
        <b/>
        <i val="0"/>
        <color theme="7" tint="-0.499984740745262"/>
      </font>
      <fill>
        <patternFill>
          <bgColor theme="7" tint="0.59996337778862885"/>
        </patternFill>
      </fill>
    </dxf>
    <dxf>
      <font>
        <b/>
        <i val="0"/>
        <color theme="5" tint="-0.499984740745262"/>
      </font>
      <fill>
        <patternFill>
          <bgColor theme="5" tint="0.39994506668294322"/>
        </patternFill>
      </fill>
    </dxf>
    <dxf>
      <font>
        <b/>
        <i val="0"/>
        <color rgb="FFC00000"/>
      </font>
      <fill>
        <patternFill>
          <bgColor rgb="FFFF5050"/>
        </patternFill>
      </fill>
    </dxf>
    <dxf>
      <fill>
        <patternFill>
          <bgColor rgb="FFFF6699"/>
        </patternFill>
      </fill>
    </dxf>
    <dxf>
      <fill>
        <patternFill>
          <bgColor rgb="FFFF7C80"/>
        </patternFill>
      </fill>
    </dxf>
    <dxf>
      <fill>
        <patternFill>
          <bgColor theme="9" tint="0.39994506668294322"/>
        </patternFill>
      </fill>
    </dxf>
    <dxf>
      <font>
        <b/>
        <i val="0"/>
        <color theme="9" tint="-0.499984740745262"/>
      </font>
      <fill>
        <patternFill>
          <bgColor theme="9" tint="0.39994506668294322"/>
        </patternFill>
      </fill>
    </dxf>
    <dxf>
      <font>
        <b/>
        <i val="0"/>
        <color rgb="FFC00000"/>
      </font>
      <fill>
        <patternFill>
          <bgColor rgb="FFFF7C80"/>
        </patternFill>
      </fill>
    </dxf>
    <dxf>
      <font>
        <b/>
        <i val="0"/>
        <color theme="5" tint="-0.499984740745262"/>
      </font>
      <fill>
        <patternFill>
          <bgColor theme="5" tint="0.39994506668294322"/>
        </patternFill>
      </fill>
    </dxf>
    <dxf>
      <font>
        <b/>
        <i val="0"/>
        <color rgb="FF002060"/>
      </font>
      <fill>
        <patternFill>
          <bgColor rgb="FF6699FF"/>
        </patternFill>
      </fill>
    </dxf>
    <dxf>
      <fill>
        <patternFill>
          <bgColor rgb="FFFF5050"/>
        </patternFill>
      </fill>
    </dxf>
    <dxf>
      <font>
        <b/>
        <i val="0"/>
        <color theme="4" tint="-0.499984740745262"/>
      </font>
      <fill>
        <patternFill>
          <bgColor theme="4" tint="0.39994506668294322"/>
        </patternFill>
      </fill>
    </dxf>
    <dxf>
      <font>
        <b/>
        <i val="0"/>
        <color theme="9" tint="-0.499984740745262"/>
      </font>
      <fill>
        <patternFill>
          <bgColor theme="9" tint="0.39994506668294322"/>
        </patternFill>
      </fill>
    </dxf>
    <dxf>
      <font>
        <b/>
        <i val="0"/>
        <color theme="5" tint="-0.499984740745262"/>
      </font>
      <fill>
        <patternFill>
          <bgColor theme="5" tint="0.39994506668294322"/>
        </patternFill>
      </fill>
    </dxf>
    <dxf>
      <font>
        <b/>
        <i val="0"/>
        <color theme="1" tint="0.34998626667073579"/>
      </font>
      <fill>
        <patternFill>
          <bgColor theme="6" tint="0.39994506668294322"/>
        </patternFill>
      </fill>
    </dxf>
    <dxf>
      <font>
        <b/>
        <i val="0"/>
        <color rgb="FF660066"/>
      </font>
      <fill>
        <patternFill>
          <bgColor rgb="FFCC66FF"/>
        </patternFill>
      </fill>
    </dxf>
    <dxf>
      <font>
        <color theme="0"/>
      </font>
      <fill>
        <patternFill>
          <bgColor rgb="FFFF0000"/>
        </patternFill>
      </fill>
    </dxf>
    <dxf>
      <font>
        <color theme="0"/>
      </font>
      <fill>
        <patternFill>
          <bgColor theme="5"/>
        </patternFill>
      </fill>
    </dxf>
    <dxf>
      <font>
        <color theme="0"/>
      </font>
      <fill>
        <patternFill>
          <bgColor rgb="FF00B050"/>
        </patternFill>
      </fill>
    </dxf>
    <dxf>
      <font>
        <b/>
        <i val="0"/>
        <color theme="9" tint="-0.499984740745262"/>
      </font>
      <fill>
        <patternFill>
          <bgColor theme="9" tint="0.39994506668294322"/>
        </patternFill>
      </fill>
    </dxf>
    <dxf>
      <font>
        <b/>
        <i val="0"/>
        <color rgb="FFC00000"/>
      </font>
      <fill>
        <patternFill>
          <bgColor rgb="FFFF7C80"/>
        </patternFill>
      </fill>
    </dxf>
    <dxf>
      <font>
        <b/>
        <i val="0"/>
        <color theme="5" tint="-0.499984740745262"/>
      </font>
      <fill>
        <patternFill>
          <bgColor theme="5" tint="0.39994506668294322"/>
        </patternFill>
      </fill>
    </dxf>
    <dxf>
      <font>
        <b/>
        <i val="0"/>
        <color theme="4" tint="-0.499984740745262"/>
      </font>
      <fill>
        <patternFill>
          <bgColor theme="4" tint="0.39994506668294322"/>
        </patternFill>
      </fill>
    </dxf>
    <dxf>
      <fill>
        <patternFill>
          <bgColor rgb="FFFF9999"/>
        </patternFill>
      </fill>
    </dxf>
    <dxf>
      <fill>
        <patternFill>
          <bgColor theme="9" tint="0.59996337778862885"/>
        </patternFill>
      </fill>
    </dxf>
    <dxf>
      <fill>
        <patternFill>
          <bgColor theme="4" tint="0.59996337778862885"/>
        </patternFill>
      </fill>
    </dxf>
    <dxf>
      <font>
        <b/>
        <i val="0"/>
        <color theme="9" tint="-0.499984740745262"/>
      </font>
      <fill>
        <patternFill>
          <bgColor theme="9" tint="0.39994506668294322"/>
        </patternFill>
      </fill>
    </dxf>
    <dxf>
      <font>
        <b/>
        <i val="0"/>
        <color rgb="FFC00000"/>
      </font>
      <fill>
        <patternFill>
          <bgColor rgb="FFFF7C80"/>
        </patternFill>
      </fill>
    </dxf>
    <dxf>
      <font>
        <b/>
        <i val="0"/>
        <color rgb="FF00B050"/>
      </font>
      <fill>
        <patternFill>
          <bgColor theme="9" tint="0.39994506668294322"/>
        </patternFill>
      </fill>
    </dxf>
    <dxf>
      <font>
        <b/>
        <i val="0"/>
        <color theme="5" tint="-0.499984740745262"/>
      </font>
      <fill>
        <patternFill>
          <bgColor theme="5" tint="0.59996337778862885"/>
        </patternFill>
      </fill>
    </dxf>
    <dxf>
      <font>
        <b/>
        <i val="0"/>
        <color rgb="FFC00000"/>
      </font>
      <fill>
        <patternFill>
          <bgColor rgb="FFFF7C80"/>
        </patternFill>
      </fill>
    </dxf>
    <dxf>
      <numFmt numFmtId="4" formatCode="#,##0.00"/>
      <fill>
        <patternFill patternType="solid">
          <fgColor indexed="64"/>
          <bgColor theme="7" tint="0.79998168889431442"/>
        </patternFill>
      </fill>
    </dxf>
    <dxf>
      <numFmt numFmtId="19" formatCode="dd/mm/yyyy"/>
    </dxf>
    <dxf>
      <numFmt numFmtId="4" formatCode="#,##0.00"/>
    </dxf>
    <dxf>
      <numFmt numFmtId="4" formatCode="#,##0.00"/>
      <fill>
        <patternFill patternType="solid">
          <fgColor indexed="64"/>
          <bgColor theme="7" tint="0.79998168889431442"/>
        </patternFill>
      </fill>
    </dxf>
    <dxf>
      <numFmt numFmtId="19" formatCode="dd/mm/yyyy"/>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ont>
        <b/>
        <i val="0"/>
        <strike val="0"/>
        <condense val="0"/>
        <extend val="0"/>
        <outline val="0"/>
        <shadow val="0"/>
        <u val="none"/>
        <vertAlign val="baseline"/>
        <sz val="16"/>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dxf>
    <dxf>
      <fill>
        <patternFill patternType="solid">
          <fgColor indexed="64"/>
          <bgColor theme="7" tint="0.79998168889431442"/>
        </patternFill>
      </fill>
    </dxf>
    <dxf>
      <numFmt numFmtId="3" formatCode="#,##0"/>
      <fill>
        <patternFill patternType="solid">
          <fgColor indexed="64"/>
          <bgColor theme="7" tint="0.79998168889431442"/>
        </patternFill>
      </fill>
    </dxf>
    <dxf>
      <numFmt numFmtId="4" formatCode="#,##0.00"/>
      <fill>
        <patternFill patternType="solid">
          <fgColor indexed="64"/>
          <bgColor theme="7" tint="0.79998168889431442"/>
        </patternFill>
      </fill>
    </dxf>
    <dxf>
      <numFmt numFmtId="4" formatCode="#,##0.00"/>
    </dxf>
    <dxf>
      <numFmt numFmtId="19" formatCode="dd/mm/yyyy"/>
    </dxf>
    <dxf>
      <numFmt numFmtId="4" formatCode="#,##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ont>
        <b/>
        <i val="0"/>
        <strike val="0"/>
        <condense val="0"/>
        <extend val="0"/>
        <outline val="0"/>
        <shadow val="0"/>
        <u val="none"/>
        <vertAlign val="baseline"/>
        <sz val="16"/>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dxf>
    <dxf>
      <numFmt numFmtId="0" formatCode="General"/>
    </dxf>
    <dxf>
      <numFmt numFmtId="4" formatCode="#,##0.00"/>
      <fill>
        <patternFill patternType="solid">
          <fgColor indexed="64"/>
          <bgColor theme="7" tint="0.79998168889431442"/>
        </patternFill>
      </fill>
    </dxf>
    <dxf>
      <numFmt numFmtId="4" formatCode="#,##0.00"/>
    </dxf>
    <dxf>
      <numFmt numFmtId="4" formatCode="#,##0.00"/>
      <fill>
        <patternFill patternType="solid">
          <fgColor indexed="64"/>
          <bgColor theme="7" tint="0.79998168889431442"/>
        </patternFill>
      </fill>
    </dxf>
    <dxf>
      <numFmt numFmtId="4" formatCode="#,##0.00"/>
    </dxf>
    <dxf>
      <numFmt numFmtId="4" formatCode="#,##0.00"/>
      <fill>
        <patternFill patternType="solid">
          <fgColor indexed="64"/>
          <bgColor theme="7" tint="0.79998168889431442"/>
        </patternFill>
      </fill>
    </dxf>
    <dxf>
      <numFmt numFmtId="4" formatCode="#,##0.00"/>
      <fill>
        <patternFill patternType="solid">
          <fgColor indexed="64"/>
          <bgColor theme="7" tint="0.79998168889431442"/>
        </patternFill>
      </fill>
    </dxf>
    <dxf>
      <numFmt numFmtId="4" formatCode="#,##0.00"/>
      <fill>
        <patternFill patternType="solid">
          <fgColor indexed="64"/>
          <bgColor theme="7" tint="0.79998168889431442"/>
        </patternFill>
      </fill>
    </dxf>
    <dxf>
      <numFmt numFmtId="4" formatCode="#,##0.00"/>
      <fill>
        <patternFill patternType="solid">
          <fgColor indexed="64"/>
          <bgColor theme="7" tint="0.79998168889431442"/>
        </patternFill>
      </fill>
    </dxf>
    <dxf>
      <fill>
        <patternFill patternType="solid">
          <fgColor indexed="64"/>
          <bgColor theme="7" tint="0.79998168889431442"/>
        </patternFill>
      </fill>
    </dxf>
    <dxf>
      <numFmt numFmtId="19" formatCode="dd/mm/yyyy"/>
    </dxf>
    <dxf>
      <fill>
        <patternFill patternType="solid">
          <fgColor indexed="64"/>
          <bgColor theme="7" tint="0.79998168889431442"/>
        </patternFill>
      </fill>
    </dxf>
    <dxf>
      <fill>
        <patternFill patternType="solid">
          <fgColor indexed="64"/>
          <bgColor theme="7"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0" indent="0" justifyLastLine="0" shrinkToFit="0" readingOrder="0"/>
    </dxf>
    <dxf>
      <numFmt numFmtId="4" formatCode="#,##0.00"/>
    </dxf>
    <dxf>
      <numFmt numFmtId="4" formatCode="#,##0.00"/>
    </dxf>
    <dxf>
      <numFmt numFmtId="164" formatCode="#,##0.0"/>
      <fill>
        <patternFill patternType="solid">
          <fgColor indexed="64"/>
          <bgColor theme="7" tint="0.79998168889431442"/>
        </patternFill>
      </fill>
    </dxf>
    <dxf>
      <numFmt numFmtId="4" formatCode="#,##0.00"/>
    </dxf>
    <dxf>
      <numFmt numFmtId="4" formatCode="#,##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19" formatCode="dd/mm/yyyy"/>
    </dxf>
    <dxf>
      <fill>
        <patternFill patternType="solid">
          <fgColor indexed="64"/>
          <bgColor theme="7"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0" indent="0" justifyLastLine="0" shrinkToFit="0" readingOrder="0"/>
    </dxf>
    <dxf>
      <fill>
        <patternFill patternType="solid">
          <fgColor indexed="64"/>
          <bgColor theme="7" tint="0.79998168889431442"/>
        </patternFill>
      </fill>
    </dxf>
    <dxf>
      <numFmt numFmtId="0" formatCode="General"/>
      <fill>
        <patternFill patternType="solid">
          <fgColor indexed="64"/>
          <bgColor theme="7" tint="0.79998168889431442"/>
        </patternFill>
      </fill>
    </dxf>
    <dxf>
      <fill>
        <patternFill patternType="solid">
          <fgColor indexed="64"/>
          <bgColor theme="7" tint="0.79998168889431442"/>
        </patternFill>
      </fill>
    </dxf>
    <dxf>
      <numFmt numFmtId="19" formatCode="dd/mm/yyyy"/>
    </dxf>
    <dxf>
      <fill>
        <patternFill patternType="solid">
          <fgColor indexed="64"/>
          <bgColor theme="7"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general" vertical="bottom" textRotation="0" wrapText="1" indent="0" justifyLastLine="0" shrinkToFit="0" readingOrder="0"/>
    </dxf>
    <dxf>
      <numFmt numFmtId="4" formatCode="#,##0.00"/>
    </dxf>
    <dxf>
      <font>
        <b/>
        <i val="0"/>
        <strike val="0"/>
        <condense val="0"/>
        <extend val="0"/>
        <outline val="0"/>
        <shadow val="0"/>
        <u val="none"/>
        <vertAlign val="baseline"/>
        <sz val="16"/>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dxf>
    <dxf>
      <numFmt numFmtId="4" formatCode="#,##0.00"/>
    </dxf>
    <dxf>
      <numFmt numFmtId="4" formatCode="#,##0.00"/>
    </dxf>
    <dxf>
      <numFmt numFmtId="164" formatCode="#,##0.0"/>
    </dxf>
    <dxf>
      <numFmt numFmtId="4" formatCode="#,##0.0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0" indent="0" justifyLastLine="0" shrinkToFit="0" readingOrder="0"/>
    </dxf>
    <dxf>
      <numFmt numFmtId="4" formatCode="#,##0.00"/>
    </dxf>
    <dxf>
      <numFmt numFmtId="4" formatCode="#,##0.00"/>
    </dxf>
    <dxf>
      <numFmt numFmtId="4" formatCode="#,##0.0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dxf>
    <dxf>
      <numFmt numFmtId="19" formatCode="dd/mm/yyyy"/>
    </dxf>
    <dxf>
      <numFmt numFmtId="19" formatCode="dd/mm/yyyy"/>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general" vertical="bottom" textRotation="0" wrapText="1" indent="0" justifyLastLine="0" shrinkToFit="0" readingOrder="0"/>
    </dxf>
  </dxfs>
  <tableStyles count="0" defaultTableStyle="TableStyleMedium2" defaultPivotStyle="PivotStyleLight16"/>
  <colors>
    <mruColors>
      <color rgb="FF9900FF"/>
      <color rgb="FFCC66FF"/>
      <color rgb="FFFF9999"/>
      <color rgb="FFFF7C80"/>
      <color rgb="FFFFB7B7"/>
      <color rgb="FFFF99FF"/>
      <color rgb="FFFF6699"/>
      <color rgb="FFFF5050"/>
      <color rgb="FF6699FF"/>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[excelProject.xlsx]PIVOT_CHARTS!PivotTable5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Patient Volume by Department</a:t>
            </a:r>
          </a:p>
        </c:rich>
      </c:tx>
      <c:layout>
        <c:manualLayout>
          <c:xMode val="edge"/>
          <c:yMode val="edge"/>
          <c:x val="0.3636471814989794"/>
          <c:y val="5.08280252885205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019037861107055"/>
          <c:y val="0.14984799858617151"/>
          <c:w val="0.43662005179934826"/>
          <c:h val="0.74548191205452152"/>
        </c:manualLayout>
      </c:layout>
      <c:bar3DChart>
        <c:barDir val="bar"/>
        <c:grouping val="clustered"/>
        <c:varyColors val="0"/>
        <c:ser>
          <c:idx val="0"/>
          <c:order val="0"/>
          <c:tx>
            <c:strRef>
              <c:f>PIVOT_CHARTS!$AX$3:$AX$4</c:f>
              <c:strCache>
                <c:ptCount val="1"/>
                <c:pt idx="0">
                  <c:v>Emergency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PIVOT_CHARTS!$AW$5:$AW$12</c:f>
              <c:strCache>
                <c:ptCount val="7"/>
                <c:pt idx="0">
                  <c:v>Cardiology</c:v>
                </c:pt>
                <c:pt idx="1">
                  <c:v>Diagnostics</c:v>
                </c:pt>
                <c:pt idx="2">
                  <c:v>Emergency</c:v>
                </c:pt>
                <c:pt idx="3">
                  <c:v>General Medicine</c:v>
                </c:pt>
                <c:pt idx="4">
                  <c:v>Gynaecology</c:v>
                </c:pt>
                <c:pt idx="5">
                  <c:v>Orthopaedics</c:v>
                </c:pt>
                <c:pt idx="6">
                  <c:v>Paediatrics</c:v>
                </c:pt>
              </c:strCache>
            </c:strRef>
          </c:cat>
          <c:val>
            <c:numRef>
              <c:f>PIVOT_CHARTS!$AX$5:$AX$12</c:f>
              <c:numCache>
                <c:formatCode>General</c:formatCode>
                <c:ptCount val="7"/>
                <c:pt idx="3">
                  <c:v>2</c:v>
                </c:pt>
                <c:pt idx="4">
                  <c:v>2</c:v>
                </c:pt>
                <c:pt idx="5">
                  <c:v>3</c:v>
                </c:pt>
              </c:numCache>
            </c:numRef>
          </c:val>
          <c:extLst>
            <c:ext xmlns:c16="http://schemas.microsoft.com/office/drawing/2014/chart" uri="{C3380CC4-5D6E-409C-BE32-E72D297353CC}">
              <c16:uniqueId val="{00000000-2C2F-4802-8C73-00C461C4C325}"/>
            </c:ext>
          </c:extLst>
        </c:ser>
        <c:ser>
          <c:idx val="1"/>
          <c:order val="1"/>
          <c:tx>
            <c:strRef>
              <c:f>PIVOT_CHARTS!$AY$3:$AY$4</c:f>
              <c:strCache>
                <c:ptCount val="1"/>
                <c:pt idx="0">
                  <c:v>IPD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PIVOT_CHARTS!$AW$5:$AW$12</c:f>
              <c:strCache>
                <c:ptCount val="7"/>
                <c:pt idx="0">
                  <c:v>Cardiology</c:v>
                </c:pt>
                <c:pt idx="1">
                  <c:v>Diagnostics</c:v>
                </c:pt>
                <c:pt idx="2">
                  <c:v>Emergency</c:v>
                </c:pt>
                <c:pt idx="3">
                  <c:v>General Medicine</c:v>
                </c:pt>
                <c:pt idx="4">
                  <c:v>Gynaecology</c:v>
                </c:pt>
                <c:pt idx="5">
                  <c:v>Orthopaedics</c:v>
                </c:pt>
                <c:pt idx="6">
                  <c:v>Paediatrics</c:v>
                </c:pt>
              </c:strCache>
            </c:strRef>
          </c:cat>
          <c:val>
            <c:numRef>
              <c:f>PIVOT_CHARTS!$AY$5:$AY$12</c:f>
              <c:numCache>
                <c:formatCode>General</c:formatCode>
                <c:ptCount val="7"/>
                <c:pt idx="0">
                  <c:v>6</c:v>
                </c:pt>
                <c:pt idx="1">
                  <c:v>8</c:v>
                </c:pt>
                <c:pt idx="2">
                  <c:v>3</c:v>
                </c:pt>
                <c:pt idx="3">
                  <c:v>5</c:v>
                </c:pt>
                <c:pt idx="4">
                  <c:v>2</c:v>
                </c:pt>
                <c:pt idx="5">
                  <c:v>10</c:v>
                </c:pt>
                <c:pt idx="6">
                  <c:v>4</c:v>
                </c:pt>
              </c:numCache>
            </c:numRef>
          </c:val>
          <c:extLst>
            <c:ext xmlns:c16="http://schemas.microsoft.com/office/drawing/2014/chart" uri="{C3380CC4-5D6E-409C-BE32-E72D297353CC}">
              <c16:uniqueId val="{00000000-489B-46AF-9C91-7B301410D0E4}"/>
            </c:ext>
          </c:extLst>
        </c:ser>
        <c:ser>
          <c:idx val="2"/>
          <c:order val="2"/>
          <c:tx>
            <c:strRef>
              <c:f>PIVOT_CHARTS!$AZ$3:$AZ$4</c:f>
              <c:strCache>
                <c:ptCount val="1"/>
                <c:pt idx="0">
                  <c:v>OPD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PIVOT_CHARTS!$AW$5:$AW$12</c:f>
              <c:strCache>
                <c:ptCount val="7"/>
                <c:pt idx="0">
                  <c:v>Cardiology</c:v>
                </c:pt>
                <c:pt idx="1">
                  <c:v>Diagnostics</c:v>
                </c:pt>
                <c:pt idx="2">
                  <c:v>Emergency</c:v>
                </c:pt>
                <c:pt idx="3">
                  <c:v>General Medicine</c:v>
                </c:pt>
                <c:pt idx="4">
                  <c:v>Gynaecology</c:v>
                </c:pt>
                <c:pt idx="5">
                  <c:v>Orthopaedics</c:v>
                </c:pt>
                <c:pt idx="6">
                  <c:v>Paediatrics</c:v>
                </c:pt>
              </c:strCache>
            </c:strRef>
          </c:cat>
          <c:val>
            <c:numRef>
              <c:f>PIVOT_CHARTS!$AZ$5:$AZ$12</c:f>
              <c:numCache>
                <c:formatCode>General</c:formatCode>
                <c:ptCount val="7"/>
                <c:pt idx="0">
                  <c:v>18</c:v>
                </c:pt>
                <c:pt idx="1">
                  <c:v>4</c:v>
                </c:pt>
                <c:pt idx="2">
                  <c:v>13</c:v>
                </c:pt>
                <c:pt idx="3">
                  <c:v>11</c:v>
                </c:pt>
                <c:pt idx="4">
                  <c:v>9</c:v>
                </c:pt>
                <c:pt idx="5">
                  <c:v>20</c:v>
                </c:pt>
                <c:pt idx="6">
                  <c:v>9</c:v>
                </c:pt>
              </c:numCache>
            </c:numRef>
          </c:val>
          <c:extLst>
            <c:ext xmlns:c16="http://schemas.microsoft.com/office/drawing/2014/chart" uri="{C3380CC4-5D6E-409C-BE32-E72D297353CC}">
              <c16:uniqueId val="{00000005-489B-46AF-9C91-7B301410D0E4}"/>
            </c:ext>
          </c:extLst>
        </c:ser>
        <c:dLbls>
          <c:showLegendKey val="0"/>
          <c:showVal val="0"/>
          <c:showCatName val="0"/>
          <c:showSerName val="0"/>
          <c:showPercent val="0"/>
          <c:showBubbleSize val="0"/>
        </c:dLbls>
        <c:gapWidth val="150"/>
        <c:shape val="box"/>
        <c:axId val="88849663"/>
        <c:axId val="88860703"/>
        <c:axId val="0"/>
      </c:bar3DChart>
      <c:catAx>
        <c:axId val="8884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860703"/>
        <c:crosses val="autoZero"/>
        <c:auto val="1"/>
        <c:lblAlgn val="ctr"/>
        <c:lblOffset val="100"/>
        <c:noMultiLvlLbl val="0"/>
      </c:catAx>
      <c:valAx>
        <c:axId val="8886070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8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[excelProject.xlsx]PIVOT_CHARTS!PivotTable1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Discounts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PIVOT_CHARTS!$AX$36</c:f>
              <c:strCache>
                <c:ptCount val="1"/>
                <c:pt idx="0">
                  <c:v>Count of Net_Payable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PIVOT_CHARTS!$AW$37:$AW$41</c:f>
              <c:strCache>
                <c:ptCount val="4"/>
                <c:pt idx="0">
                  <c:v>Insurance Pending</c:v>
                </c:pt>
                <c:pt idx="1">
                  <c:v>Paid</c:v>
                </c:pt>
                <c:pt idx="2">
                  <c:v>Partial</c:v>
                </c:pt>
                <c:pt idx="3">
                  <c:v>Unpaid</c:v>
                </c:pt>
              </c:strCache>
            </c:strRef>
          </c:cat>
          <c:val>
            <c:numRef>
              <c:f>PIVOT_CHARTS!$AX$37:$AX$41</c:f>
              <c:numCache>
                <c:formatCode>General</c:formatCode>
                <c:ptCount val="4"/>
                <c:pt idx="0">
                  <c:v>4</c:v>
                </c:pt>
                <c:pt idx="1">
                  <c:v>11</c:v>
                </c:pt>
                <c:pt idx="2">
                  <c:v>7</c:v>
                </c:pt>
                <c:pt idx="3">
                  <c:v>1</c:v>
                </c:pt>
              </c:numCache>
            </c:numRef>
          </c:val>
          <c:extLst>
            <c:ext xmlns:c16="http://schemas.microsoft.com/office/drawing/2014/chart" uri="{C3380CC4-5D6E-409C-BE32-E72D297353CC}">
              <c16:uniqueId val="{00000000-0437-4F46-97B4-B9D708929CDA}"/>
            </c:ext>
          </c:extLst>
        </c:ser>
        <c:ser>
          <c:idx val="1"/>
          <c:order val="1"/>
          <c:tx>
            <c:strRef>
              <c:f>PIVOT_CHARTS!$AY$36</c:f>
              <c:strCache>
                <c:ptCount val="1"/>
                <c:pt idx="0">
                  <c:v>Sum of Discount_Ammount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PIVOT_CHARTS!$AW$37:$AW$41</c:f>
              <c:strCache>
                <c:ptCount val="4"/>
                <c:pt idx="0">
                  <c:v>Insurance Pending</c:v>
                </c:pt>
                <c:pt idx="1">
                  <c:v>Paid</c:v>
                </c:pt>
                <c:pt idx="2">
                  <c:v>Partial</c:v>
                </c:pt>
                <c:pt idx="3">
                  <c:v>Unpaid</c:v>
                </c:pt>
              </c:strCache>
            </c:strRef>
          </c:cat>
          <c:val>
            <c:numRef>
              <c:f>PIVOT_CHARTS!$AY$37:$AY$41</c:f>
              <c:numCache>
                <c:formatCode>General</c:formatCode>
                <c:ptCount val="4"/>
                <c:pt idx="0">
                  <c:v>22228.489999999998</c:v>
                </c:pt>
                <c:pt idx="1">
                  <c:v>50171.24</c:v>
                </c:pt>
                <c:pt idx="2">
                  <c:v>60943.71</c:v>
                </c:pt>
                <c:pt idx="3">
                  <c:v>9653.07</c:v>
                </c:pt>
              </c:numCache>
            </c:numRef>
          </c:val>
          <c:extLst>
            <c:ext xmlns:c16="http://schemas.microsoft.com/office/drawing/2014/chart" uri="{C3380CC4-5D6E-409C-BE32-E72D297353CC}">
              <c16:uniqueId val="{00000002-0437-4F46-97B4-B9D708929CDA}"/>
            </c:ext>
          </c:extLst>
        </c:ser>
        <c:dLbls>
          <c:showLegendKey val="0"/>
          <c:showVal val="0"/>
          <c:showCatName val="0"/>
          <c:showSerName val="0"/>
          <c:showPercent val="0"/>
          <c:showBubbleSize val="0"/>
        </c:dLbls>
        <c:gapWidth val="150"/>
        <c:shape val="box"/>
        <c:axId val="1931530352"/>
        <c:axId val="1931530832"/>
        <c:axId val="0"/>
      </c:bar3DChart>
      <c:catAx>
        <c:axId val="193153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1530832"/>
        <c:crosses val="autoZero"/>
        <c:auto val="1"/>
        <c:lblAlgn val="ctr"/>
        <c:lblOffset val="100"/>
        <c:noMultiLvlLbl val="0"/>
      </c:catAx>
      <c:valAx>
        <c:axId val="19315308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15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[excelProject.xlsx]PIVOT_CHARTS!PivotTable2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Payment Status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PIVOT_CHARTS!$AX$15</c:f>
              <c:strCache>
                <c:ptCount val="1"/>
                <c:pt idx="0">
                  <c:v>Count of Net_Payable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PIVOT_CHARTS!$AW$16:$AW$23</c:f>
              <c:strCache>
                <c:ptCount val="7"/>
                <c:pt idx="0">
                  <c:v>Apr 2026</c:v>
                </c:pt>
                <c:pt idx="1">
                  <c:v>Aug 2025</c:v>
                </c:pt>
                <c:pt idx="2">
                  <c:v>Dec 2025</c:v>
                </c:pt>
                <c:pt idx="3">
                  <c:v>Feb 2026</c:v>
                </c:pt>
                <c:pt idx="4">
                  <c:v>Jan 2026</c:v>
                </c:pt>
                <c:pt idx="5">
                  <c:v>Mar 2026</c:v>
                </c:pt>
                <c:pt idx="6">
                  <c:v>Sep 2025</c:v>
                </c:pt>
              </c:strCache>
            </c:strRef>
          </c:cat>
          <c:val>
            <c:numRef>
              <c:f>PIVOT_CHARTS!$AX$16:$AX$23</c:f>
              <c:numCache>
                <c:formatCode>General</c:formatCode>
                <c:ptCount val="7"/>
                <c:pt idx="0">
                  <c:v>1</c:v>
                </c:pt>
                <c:pt idx="1">
                  <c:v>3</c:v>
                </c:pt>
                <c:pt idx="2">
                  <c:v>3</c:v>
                </c:pt>
                <c:pt idx="3">
                  <c:v>7</c:v>
                </c:pt>
                <c:pt idx="4">
                  <c:v>1</c:v>
                </c:pt>
                <c:pt idx="5">
                  <c:v>2</c:v>
                </c:pt>
                <c:pt idx="6">
                  <c:v>1</c:v>
                </c:pt>
              </c:numCache>
            </c:numRef>
          </c:val>
          <c:extLst>
            <c:ext xmlns:c16="http://schemas.microsoft.com/office/drawing/2014/chart" uri="{C3380CC4-5D6E-409C-BE32-E72D297353CC}">
              <c16:uniqueId val="{00000000-9D38-4C1B-B71D-D07B5407297D}"/>
            </c:ext>
          </c:extLst>
        </c:ser>
        <c:ser>
          <c:idx val="1"/>
          <c:order val="1"/>
          <c:tx>
            <c:strRef>
              <c:f>PIVOT_CHARTS!$AY$15</c:f>
              <c:strCache>
                <c:ptCount val="1"/>
                <c:pt idx="0">
                  <c:v>Sum of Insurance_Claim (₹)</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PIVOT_CHARTS!$AW$16:$AW$23</c:f>
              <c:strCache>
                <c:ptCount val="7"/>
                <c:pt idx="0">
                  <c:v>Apr 2026</c:v>
                </c:pt>
                <c:pt idx="1">
                  <c:v>Aug 2025</c:v>
                </c:pt>
                <c:pt idx="2">
                  <c:v>Dec 2025</c:v>
                </c:pt>
                <c:pt idx="3">
                  <c:v>Feb 2026</c:v>
                </c:pt>
                <c:pt idx="4">
                  <c:v>Jan 2026</c:v>
                </c:pt>
                <c:pt idx="5">
                  <c:v>Mar 2026</c:v>
                </c:pt>
                <c:pt idx="6">
                  <c:v>Sep 2025</c:v>
                </c:pt>
              </c:strCache>
            </c:strRef>
          </c:cat>
          <c:val>
            <c:numRef>
              <c:f>PIVOT_CHARTS!$AY$16:$AY$23</c:f>
              <c:numCache>
                <c:formatCode>General</c:formatCode>
                <c:ptCount val="7"/>
                <c:pt idx="0">
                  <c:v>0</c:v>
                </c:pt>
                <c:pt idx="1">
                  <c:v>8592.11</c:v>
                </c:pt>
                <c:pt idx="2">
                  <c:v>74779.420000000013</c:v>
                </c:pt>
                <c:pt idx="3">
                  <c:v>184445.91999999998</c:v>
                </c:pt>
                <c:pt idx="4">
                  <c:v>0</c:v>
                </c:pt>
                <c:pt idx="5">
                  <c:v>0</c:v>
                </c:pt>
                <c:pt idx="6">
                  <c:v>0</c:v>
                </c:pt>
              </c:numCache>
            </c:numRef>
          </c:val>
          <c:extLst>
            <c:ext xmlns:c16="http://schemas.microsoft.com/office/drawing/2014/chart" uri="{C3380CC4-5D6E-409C-BE32-E72D297353CC}">
              <c16:uniqueId val="{00000002-9D38-4C1B-B71D-D07B5407297D}"/>
            </c:ext>
          </c:extLst>
        </c:ser>
        <c:dLbls>
          <c:showLegendKey val="0"/>
          <c:showVal val="0"/>
          <c:showCatName val="0"/>
          <c:showSerName val="0"/>
          <c:showPercent val="0"/>
          <c:showBubbleSize val="0"/>
        </c:dLbls>
        <c:gapWidth val="315"/>
        <c:overlap val="-40"/>
        <c:axId val="1864787648"/>
        <c:axId val="1864788128"/>
      </c:barChart>
      <c:catAx>
        <c:axId val="18647876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4788128"/>
        <c:crosses val="autoZero"/>
        <c:auto val="1"/>
        <c:lblAlgn val="ctr"/>
        <c:lblOffset val="100"/>
        <c:noMultiLvlLbl val="0"/>
      </c:catAx>
      <c:valAx>
        <c:axId val="1864788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478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[excelProject.xlsx]PIVOT_CHARTS!PivotTable3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Doctor Workload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PIVOT_CHARTS!$AY$47</c:f>
              <c:strCache>
                <c:ptCount val="1"/>
                <c:pt idx="0">
                  <c:v>Count of Admission_ID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PIVOT_CHARTS!$AX$48:$AX$49</c:f>
              <c:strCache>
                <c:ptCount val="1"/>
                <c:pt idx="0">
                  <c:v>Dr. Meena Pillai</c:v>
                </c:pt>
              </c:strCache>
            </c:strRef>
          </c:cat>
          <c:val>
            <c:numRef>
              <c:f>PIVOT_CHARTS!$AY$48:$AY$49</c:f>
              <c:numCache>
                <c:formatCode>General</c:formatCode>
                <c:ptCount val="1"/>
                <c:pt idx="0">
                  <c:v>9</c:v>
                </c:pt>
              </c:numCache>
            </c:numRef>
          </c:val>
          <c:extLst>
            <c:ext xmlns:c16="http://schemas.microsoft.com/office/drawing/2014/chart" uri="{C3380CC4-5D6E-409C-BE32-E72D297353CC}">
              <c16:uniqueId val="{00000005-18DE-4225-ADD6-3F721DD12638}"/>
            </c:ext>
          </c:extLst>
        </c:ser>
        <c:ser>
          <c:idx val="1"/>
          <c:order val="1"/>
          <c:tx>
            <c:strRef>
              <c:f>PIVOT_CHARTS!$AZ$47</c:f>
              <c:strCache>
                <c:ptCount val="1"/>
                <c:pt idx="0">
                  <c:v>Count of Length_of_Stay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PIVOT_CHARTS!$AX$48:$AX$49</c:f>
              <c:strCache>
                <c:ptCount val="1"/>
                <c:pt idx="0">
                  <c:v>Dr. Meena Pillai</c:v>
                </c:pt>
              </c:strCache>
            </c:strRef>
          </c:cat>
          <c:val>
            <c:numRef>
              <c:f>PIVOT_CHARTS!$AZ$48:$AZ$49</c:f>
              <c:numCache>
                <c:formatCode>General</c:formatCode>
                <c:ptCount val="1"/>
                <c:pt idx="0">
                  <c:v>9</c:v>
                </c:pt>
              </c:numCache>
            </c:numRef>
          </c:val>
          <c:extLst>
            <c:ext xmlns:c16="http://schemas.microsoft.com/office/drawing/2014/chart" uri="{C3380CC4-5D6E-409C-BE32-E72D297353CC}">
              <c16:uniqueId val="{00000006-18DE-4225-ADD6-3F721DD12638}"/>
            </c:ext>
          </c:extLst>
        </c:ser>
        <c:dLbls>
          <c:dLblPos val="inEnd"/>
          <c:showLegendKey val="0"/>
          <c:showVal val="1"/>
          <c:showCatName val="0"/>
          <c:showSerName val="0"/>
          <c:showPercent val="0"/>
          <c:showBubbleSize val="0"/>
        </c:dLbls>
        <c:gapWidth val="182"/>
        <c:overlap val="-50"/>
        <c:axId val="893710240"/>
        <c:axId val="893711200"/>
      </c:barChart>
      <c:catAx>
        <c:axId val="89371024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3711200"/>
        <c:crosses val="autoZero"/>
        <c:auto val="1"/>
        <c:lblAlgn val="ctr"/>
        <c:lblOffset val="100"/>
        <c:noMultiLvlLbl val="0"/>
      </c:catAx>
      <c:valAx>
        <c:axId val="8937112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371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SVC_RateCard!A1"/><Relationship Id="rId7" Type="http://schemas.openxmlformats.org/officeDocument/2006/relationships/hyperlink" Target="#BILLING!A1"/><Relationship Id="rId2" Type="http://schemas.openxmlformats.org/officeDocument/2006/relationships/hyperlink" Target="#DR_Master!A1"/><Relationship Id="rId1" Type="http://schemas.openxmlformats.org/officeDocument/2006/relationships/hyperlink" Target="#PT_Master!A1"/><Relationship Id="rId6" Type="http://schemas.openxmlformats.org/officeDocument/2006/relationships/hyperlink" Target="#SVC_Log!A1"/><Relationship Id="rId5" Type="http://schemas.openxmlformats.org/officeDocument/2006/relationships/hyperlink" Target="#ADM_Log!A1"/><Relationship Id="rId4" Type="http://schemas.openxmlformats.org/officeDocument/2006/relationships/hyperlink" Target="#BED_Master!A1"/></Relationships>
</file>

<file path=xl/drawings/_rels/drawing2.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914121</xdr:colOff>
      <xdr:row>5</xdr:row>
      <xdr:rowOff>76758</xdr:rowOff>
    </xdr:from>
    <xdr:to>
      <xdr:col>5</xdr:col>
      <xdr:colOff>13957</xdr:colOff>
      <xdr:row>5</xdr:row>
      <xdr:rowOff>411703</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CD8DDE60-8CB1-6B36-9C17-89DFE901C7F4}"/>
            </a:ext>
          </a:extLst>
        </xdr:cNvPr>
        <xdr:cNvSpPr/>
      </xdr:nvSpPr>
      <xdr:spPr>
        <a:xfrm>
          <a:off x="6545385" y="2044560"/>
          <a:ext cx="893187"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CLICK!</a:t>
          </a:r>
        </a:p>
      </xdr:txBody>
    </xdr:sp>
    <xdr:clientData/>
  </xdr:twoCellAnchor>
  <xdr:twoCellAnchor>
    <xdr:from>
      <xdr:col>4</xdr:col>
      <xdr:colOff>914121</xdr:colOff>
      <xdr:row>6</xdr:row>
      <xdr:rowOff>69780</xdr:rowOff>
    </xdr:from>
    <xdr:to>
      <xdr:col>5</xdr:col>
      <xdr:colOff>13957</xdr:colOff>
      <xdr:row>6</xdr:row>
      <xdr:rowOff>404725</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DD5E1A6E-3190-4F35-97E7-2969DDED339A}"/>
            </a:ext>
          </a:extLst>
        </xdr:cNvPr>
        <xdr:cNvSpPr/>
      </xdr:nvSpPr>
      <xdr:spPr>
        <a:xfrm>
          <a:off x="6545385" y="2484176"/>
          <a:ext cx="893187"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914121</xdr:colOff>
      <xdr:row>7</xdr:row>
      <xdr:rowOff>48846</xdr:rowOff>
    </xdr:from>
    <xdr:to>
      <xdr:col>5</xdr:col>
      <xdr:colOff>13957</xdr:colOff>
      <xdr:row>7</xdr:row>
      <xdr:rowOff>383791</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7558CCD-116A-4639-860A-824920C1ABBC}"/>
            </a:ext>
          </a:extLst>
        </xdr:cNvPr>
        <xdr:cNvSpPr/>
      </xdr:nvSpPr>
      <xdr:spPr>
        <a:xfrm>
          <a:off x="6545385" y="2909835"/>
          <a:ext cx="893187"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1102528</xdr:colOff>
      <xdr:row>8</xdr:row>
      <xdr:rowOff>48846</xdr:rowOff>
    </xdr:from>
    <xdr:to>
      <xdr:col>4</xdr:col>
      <xdr:colOff>1786374</xdr:colOff>
      <xdr:row>8</xdr:row>
      <xdr:rowOff>383791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24FCFEF5-FEFB-4C11-A9E7-722CCD82826C}"/>
            </a:ext>
          </a:extLst>
        </xdr:cNvPr>
        <xdr:cNvSpPr/>
      </xdr:nvSpPr>
      <xdr:spPr>
        <a:xfrm>
          <a:off x="6733792" y="3356428"/>
          <a:ext cx="683846"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CLICK!</a:t>
          </a:r>
          <a:endParaRPr lang="en-IN">
            <a:effectLst/>
          </a:endParaRPr>
        </a:p>
        <a:p>
          <a:pPr algn="l"/>
          <a:endParaRPr lang="en-IN" sz="1100"/>
        </a:p>
      </xdr:txBody>
    </xdr:sp>
    <xdr:clientData/>
  </xdr:twoCellAnchor>
  <xdr:twoCellAnchor>
    <xdr:from>
      <xdr:col>4</xdr:col>
      <xdr:colOff>907143</xdr:colOff>
      <xdr:row>9</xdr:row>
      <xdr:rowOff>55824</xdr:rowOff>
    </xdr:from>
    <xdr:to>
      <xdr:col>5</xdr:col>
      <xdr:colOff>6979</xdr:colOff>
      <xdr:row>9</xdr:row>
      <xdr:rowOff>390769</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067EA9F5-A3AE-4FDC-8A39-1B5DF64CCADE}"/>
            </a:ext>
          </a:extLst>
        </xdr:cNvPr>
        <xdr:cNvSpPr/>
      </xdr:nvSpPr>
      <xdr:spPr>
        <a:xfrm>
          <a:off x="6538407" y="3810000"/>
          <a:ext cx="893187"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CLICK!</a:t>
          </a:r>
          <a:endParaRPr lang="en-IN">
            <a:effectLst/>
          </a:endParaRPr>
        </a:p>
        <a:p>
          <a:pPr algn="l"/>
          <a:endParaRPr lang="en-IN" sz="1100"/>
        </a:p>
      </xdr:txBody>
    </xdr:sp>
    <xdr:clientData/>
  </xdr:twoCellAnchor>
  <xdr:twoCellAnchor>
    <xdr:from>
      <xdr:col>4</xdr:col>
      <xdr:colOff>893187</xdr:colOff>
      <xdr:row>10</xdr:row>
      <xdr:rowOff>62802</xdr:rowOff>
    </xdr:from>
    <xdr:to>
      <xdr:col>4</xdr:col>
      <xdr:colOff>1786374</xdr:colOff>
      <xdr:row>10</xdr:row>
      <xdr:rowOff>397747</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BC4C95E6-310A-43E1-BC79-B122D6368518}"/>
            </a:ext>
          </a:extLst>
        </xdr:cNvPr>
        <xdr:cNvSpPr/>
      </xdr:nvSpPr>
      <xdr:spPr>
        <a:xfrm>
          <a:off x="6524451" y="4263571"/>
          <a:ext cx="893187"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CLICK!</a:t>
          </a:r>
          <a:endParaRPr lang="en-IN">
            <a:effectLst/>
          </a:endParaRPr>
        </a:p>
        <a:p>
          <a:pPr algn="l"/>
          <a:endParaRPr lang="en-IN" sz="1100"/>
        </a:p>
      </xdr:txBody>
    </xdr:sp>
    <xdr:clientData/>
  </xdr:twoCellAnchor>
  <xdr:twoCellAnchor>
    <xdr:from>
      <xdr:col>4</xdr:col>
      <xdr:colOff>900165</xdr:colOff>
      <xdr:row>11</xdr:row>
      <xdr:rowOff>62802</xdr:rowOff>
    </xdr:from>
    <xdr:to>
      <xdr:col>5</xdr:col>
      <xdr:colOff>1</xdr:colOff>
      <xdr:row>11</xdr:row>
      <xdr:rowOff>397747</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D154C372-8F4C-420F-89A2-051258CE6DC6}"/>
            </a:ext>
          </a:extLst>
        </xdr:cNvPr>
        <xdr:cNvSpPr/>
      </xdr:nvSpPr>
      <xdr:spPr>
        <a:xfrm>
          <a:off x="6531429" y="4710165"/>
          <a:ext cx="893187"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CLICK!</a:t>
          </a:r>
          <a:endParaRPr lang="en-IN">
            <a:effectLst/>
          </a:endParaRPr>
        </a:p>
        <a:p>
          <a:pPr algn="l"/>
          <a:endParaRPr lang="en-IN" sz="1100"/>
        </a:p>
      </xdr:txBody>
    </xdr:sp>
    <xdr:clientData/>
  </xdr:twoCellAnchor>
  <xdr:twoCellAnchor>
    <xdr:from>
      <xdr:col>4</xdr:col>
      <xdr:colOff>907143</xdr:colOff>
      <xdr:row>12</xdr:row>
      <xdr:rowOff>55824</xdr:rowOff>
    </xdr:from>
    <xdr:to>
      <xdr:col>5</xdr:col>
      <xdr:colOff>6979</xdr:colOff>
      <xdr:row>12</xdr:row>
      <xdr:rowOff>390769</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0E6C4734-A755-4C5D-922F-C0373E97369E}"/>
            </a:ext>
          </a:extLst>
        </xdr:cNvPr>
        <xdr:cNvSpPr/>
      </xdr:nvSpPr>
      <xdr:spPr>
        <a:xfrm>
          <a:off x="6538407" y="5149780"/>
          <a:ext cx="893187" cy="334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CLICK!</a:t>
          </a:r>
          <a:endParaRPr lang="en-IN">
            <a:effectLst/>
          </a:endParaRPr>
        </a:p>
        <a:p>
          <a:pPr algn="l"/>
          <a:endParaRPr lang="en-IN" sz="1100"/>
        </a:p>
      </xdr:txBody>
    </xdr:sp>
    <xdr:clientData/>
  </xdr:twoCellAnchor>
  <xdr:twoCellAnchor editAs="oneCell">
    <xdr:from>
      <xdr:col>4</xdr:col>
      <xdr:colOff>914121</xdr:colOff>
      <xdr:row>6</xdr:row>
      <xdr:rowOff>69780</xdr:rowOff>
    </xdr:from>
    <xdr:to>
      <xdr:col>4</xdr:col>
      <xdr:colOff>1450615</xdr:colOff>
      <xdr:row>6</xdr:row>
      <xdr:rowOff>368510</xdr:rowOff>
    </xdr:to>
    <xdr:pic>
      <xdr:nvPicPr>
        <xdr:cNvPr id="19" name="Picture 18">
          <a:extLst>
            <a:ext uri="{FF2B5EF4-FFF2-40B4-BE49-F238E27FC236}">
              <a16:creationId xmlns:a16="http://schemas.microsoft.com/office/drawing/2014/main" id="{02E7276E-DBD9-A699-EA50-CF9BB800570D}"/>
            </a:ext>
          </a:extLst>
        </xdr:cNvPr>
        <xdr:cNvPicPr>
          <a:picLocks noChangeAspect="1"/>
        </xdr:cNvPicPr>
      </xdr:nvPicPr>
      <xdr:blipFill>
        <a:blip xmlns:r="http://schemas.openxmlformats.org/officeDocument/2006/relationships" r:embed="rId8"/>
        <a:stretch>
          <a:fillRect/>
        </a:stretch>
      </xdr:blipFill>
      <xdr:spPr>
        <a:xfrm>
          <a:off x="6545385" y="2484176"/>
          <a:ext cx="536494" cy="298730"/>
        </a:xfrm>
        <a:prstGeom prst="rect">
          <a:avLst/>
        </a:prstGeom>
      </xdr:spPr>
    </xdr:pic>
    <xdr:clientData/>
  </xdr:twoCellAnchor>
  <xdr:twoCellAnchor editAs="oneCell">
    <xdr:from>
      <xdr:col>4</xdr:col>
      <xdr:colOff>914121</xdr:colOff>
      <xdr:row>7</xdr:row>
      <xdr:rowOff>48846</xdr:rowOff>
    </xdr:from>
    <xdr:to>
      <xdr:col>4</xdr:col>
      <xdr:colOff>1450615</xdr:colOff>
      <xdr:row>7</xdr:row>
      <xdr:rowOff>347576</xdr:rowOff>
    </xdr:to>
    <xdr:pic>
      <xdr:nvPicPr>
        <xdr:cNvPr id="20" name="Picture 19">
          <a:extLst>
            <a:ext uri="{FF2B5EF4-FFF2-40B4-BE49-F238E27FC236}">
              <a16:creationId xmlns:a16="http://schemas.microsoft.com/office/drawing/2014/main" id="{3054B4E7-C215-72F6-47CD-F5AB1C010A01}"/>
            </a:ext>
          </a:extLst>
        </xdr:cNvPr>
        <xdr:cNvPicPr>
          <a:picLocks noChangeAspect="1"/>
        </xdr:cNvPicPr>
      </xdr:nvPicPr>
      <xdr:blipFill>
        <a:blip xmlns:r="http://schemas.openxmlformats.org/officeDocument/2006/relationships" r:embed="rId8"/>
        <a:stretch>
          <a:fillRect/>
        </a:stretch>
      </xdr:blipFill>
      <xdr:spPr>
        <a:xfrm>
          <a:off x="6545385" y="2909835"/>
          <a:ext cx="536494" cy="2987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1192243</xdr:colOff>
      <xdr:row>34</xdr:row>
      <xdr:rowOff>90714</xdr:rowOff>
    </xdr:from>
    <xdr:to>
      <xdr:col>5</xdr:col>
      <xdr:colOff>920102</xdr:colOff>
      <xdr:row>39</xdr:row>
      <xdr:rowOff>97971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E7DF557-531A-338B-8FC1-9EA39F895901}"/>
            </a:ext>
          </a:extLst>
        </xdr:cNvPr>
        <xdr:cNvSpPr/>
      </xdr:nvSpPr>
      <xdr:spPr>
        <a:xfrm>
          <a:off x="6544386" y="10056326"/>
          <a:ext cx="2552961" cy="914400"/>
        </a:xfrm>
        <a:prstGeom prst="rect">
          <a:avLst/>
        </a:prstGeom>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4000"/>
            <a:t>Istructions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43494</xdr:colOff>
      <xdr:row>15</xdr:row>
      <xdr:rowOff>179792</xdr:rowOff>
    </xdr:from>
    <xdr:to>
      <xdr:col>7</xdr:col>
      <xdr:colOff>2823</xdr:colOff>
      <xdr:row>32</xdr:row>
      <xdr:rowOff>169334</xdr:rowOff>
    </xdr:to>
    <xdr:graphicFrame macro="">
      <xdr:nvGraphicFramePr>
        <xdr:cNvPr id="6" name="Chart 5">
          <a:extLst>
            <a:ext uri="{FF2B5EF4-FFF2-40B4-BE49-F238E27FC236}">
              <a16:creationId xmlns:a16="http://schemas.microsoft.com/office/drawing/2014/main" id="{7F3E9F4A-6726-E5BA-6884-D19964A4B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21001</xdr:colOff>
      <xdr:row>5</xdr:row>
      <xdr:rowOff>11911</xdr:rowOff>
    </xdr:from>
    <xdr:to>
      <xdr:col>7</xdr:col>
      <xdr:colOff>14110</xdr:colOff>
      <xdr:row>15</xdr:row>
      <xdr:rowOff>160867</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CF448D9D-9751-19CE-7331-17483A3F71E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17819" y="935547"/>
              <a:ext cx="5361746" cy="1996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2671</xdr:colOff>
      <xdr:row>15</xdr:row>
      <xdr:rowOff>108255</xdr:rowOff>
    </xdr:from>
    <xdr:to>
      <xdr:col>15</xdr:col>
      <xdr:colOff>1766710</xdr:colOff>
      <xdr:row>32</xdr:row>
      <xdr:rowOff>110067</xdr:rowOff>
    </xdr:to>
    <xdr:graphicFrame macro="">
      <xdr:nvGraphicFramePr>
        <xdr:cNvPr id="2" name="Chart 1">
          <a:extLst>
            <a:ext uri="{FF2B5EF4-FFF2-40B4-BE49-F238E27FC236}">
              <a16:creationId xmlns:a16="http://schemas.microsoft.com/office/drawing/2014/main" id="{BC9342FC-C3F5-A8EE-BFA9-B1D0308F6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xdr:colOff>
      <xdr:row>4</xdr:row>
      <xdr:rowOff>173869</xdr:rowOff>
    </xdr:from>
    <xdr:to>
      <xdr:col>15</xdr:col>
      <xdr:colOff>1778000</xdr:colOff>
      <xdr:row>15</xdr:row>
      <xdr:rowOff>93134</xdr:rowOff>
    </xdr:to>
    <mc:AlternateContent xmlns:mc="http://schemas.openxmlformats.org/markup-compatibility/2006" xmlns:a14="http://schemas.microsoft.com/office/drawing/2010/main">
      <mc:Choice Requires="a14">
        <xdr:graphicFrame macro="">
          <xdr:nvGraphicFramePr>
            <xdr:cNvPr id="3" name="Discount_Type">
              <a:extLst>
                <a:ext uri="{FF2B5EF4-FFF2-40B4-BE49-F238E27FC236}">
                  <a16:creationId xmlns:a16="http://schemas.microsoft.com/office/drawing/2014/main" id="{C2F1F32A-95E4-DA9F-02AF-53070178EFA8}"/>
                </a:ext>
              </a:extLst>
            </xdr:cNvPr>
            <xdr:cNvGraphicFramePr/>
          </xdr:nvGraphicFramePr>
          <xdr:xfrm>
            <a:off x="0" y="0"/>
            <a:ext cx="0" cy="0"/>
          </xdr:xfrm>
          <a:graphic>
            <a:graphicData uri="http://schemas.microsoft.com/office/drawing/2010/slicer">
              <sle:slicer xmlns:sle="http://schemas.microsoft.com/office/drawing/2010/slicer" name="Discount_Type"/>
            </a:graphicData>
          </a:graphic>
        </xdr:graphicFrame>
      </mc:Choice>
      <mc:Fallback xmlns="">
        <xdr:sp macro="" textlink="">
          <xdr:nvSpPr>
            <xdr:cNvPr id="0" name=""/>
            <xdr:cNvSpPr>
              <a:spLocks noTextEdit="1"/>
            </xdr:cNvSpPr>
          </xdr:nvSpPr>
          <xdr:spPr>
            <a:xfrm>
              <a:off x="16498456" y="912778"/>
              <a:ext cx="6627089" cy="1951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640645</xdr:colOff>
      <xdr:row>15</xdr:row>
      <xdr:rowOff>129821</xdr:rowOff>
    </xdr:from>
    <xdr:to>
      <xdr:col>12</xdr:col>
      <xdr:colOff>1049867</xdr:colOff>
      <xdr:row>32</xdr:row>
      <xdr:rowOff>101599</xdr:rowOff>
    </xdr:to>
    <xdr:graphicFrame macro="">
      <xdr:nvGraphicFramePr>
        <xdr:cNvPr id="4" name="Chart 3">
          <a:extLst>
            <a:ext uri="{FF2B5EF4-FFF2-40B4-BE49-F238E27FC236}">
              <a16:creationId xmlns:a16="http://schemas.microsoft.com/office/drawing/2014/main" id="{7687175B-2D15-A0A5-C211-8FDFC63D4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643466</xdr:colOff>
      <xdr:row>5</xdr:row>
      <xdr:rowOff>7055</xdr:rowOff>
    </xdr:from>
    <xdr:to>
      <xdr:col>12</xdr:col>
      <xdr:colOff>1039090</xdr:colOff>
      <xdr:row>15</xdr:row>
      <xdr:rowOff>118533</xdr:rowOff>
    </xdr:to>
    <mc:AlternateContent xmlns:mc="http://schemas.openxmlformats.org/markup-compatibility/2006" xmlns:a14="http://schemas.microsoft.com/office/drawing/2010/main">
      <mc:Choice Requires="a14">
        <xdr:graphicFrame macro="">
          <xdr:nvGraphicFramePr>
            <xdr:cNvPr id="5" name="Payment_Status">
              <a:extLst>
                <a:ext uri="{FF2B5EF4-FFF2-40B4-BE49-F238E27FC236}">
                  <a16:creationId xmlns:a16="http://schemas.microsoft.com/office/drawing/2014/main" id="{F9DA6B82-603A-10CE-5A91-9DC7846FFB42}"/>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7432193" y="930691"/>
              <a:ext cx="8304261" cy="1958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207818</xdr:colOff>
      <xdr:row>34</xdr:row>
      <xdr:rowOff>84410</xdr:rowOff>
    </xdr:from>
    <xdr:to>
      <xdr:col>13</xdr:col>
      <xdr:colOff>109295</xdr:colOff>
      <xdr:row>52</xdr:row>
      <xdr:rowOff>171899</xdr:rowOff>
    </xdr:to>
    <xdr:graphicFrame macro="">
      <xdr:nvGraphicFramePr>
        <xdr:cNvPr id="8" name="Chart 7">
          <a:extLst>
            <a:ext uri="{FF2B5EF4-FFF2-40B4-BE49-F238E27FC236}">
              <a16:creationId xmlns:a16="http://schemas.microsoft.com/office/drawing/2014/main" id="{08D7300A-6C15-ADF1-6B0A-74CF04982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48490</xdr:colOff>
      <xdr:row>34</xdr:row>
      <xdr:rowOff>67221</xdr:rowOff>
    </xdr:from>
    <xdr:to>
      <xdr:col>7</xdr:col>
      <xdr:colOff>34636</xdr:colOff>
      <xdr:row>52</xdr:row>
      <xdr:rowOff>118021</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8B9E0E4C-C89F-15C5-1DE4-470C2168A54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5308" y="6347948"/>
              <a:ext cx="5354783" cy="3375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208332</xdr:colOff>
      <xdr:row>34</xdr:row>
      <xdr:rowOff>118087</xdr:rowOff>
    </xdr:from>
    <xdr:to>
      <xdr:col>16</xdr:col>
      <xdr:colOff>0</xdr:colOff>
      <xdr:row>53</xdr:row>
      <xdr:rowOff>14369</xdr:rowOff>
    </xdr:to>
    <mc:AlternateContent xmlns:mc="http://schemas.openxmlformats.org/markup-compatibility/2006" xmlns:a14="http://schemas.microsoft.com/office/drawing/2010/main">
      <mc:Choice Requires="a14">
        <xdr:graphicFrame macro="">
          <xdr:nvGraphicFramePr>
            <xdr:cNvPr id="10" name="Visit_Type">
              <a:extLst>
                <a:ext uri="{FF2B5EF4-FFF2-40B4-BE49-F238E27FC236}">
                  <a16:creationId xmlns:a16="http://schemas.microsoft.com/office/drawing/2014/main" id="{E823771D-B75E-C781-0492-33942AF61C4A}"/>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mlns="">
        <xdr:sp macro="" textlink="">
          <xdr:nvSpPr>
            <xdr:cNvPr id="0" name=""/>
            <xdr:cNvSpPr>
              <a:spLocks noTextEdit="1"/>
            </xdr:cNvSpPr>
          </xdr:nvSpPr>
          <xdr:spPr>
            <a:xfrm>
              <a:off x="16706787" y="6398814"/>
              <a:ext cx="6430304" cy="340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rmoy mukherjee" refreshedDate="46169.446975347222" backgroundQuery="1" createdVersion="8" refreshedVersion="8" minRefreshableVersion="3" recordCount="0" supportSubquery="1" supportAdvancedDrill="1" xr:uid="{8ADA0B9C-B58F-43D2-B809-A6C691A63A71}">
  <cacheSource type="external" connectionId="1"/>
  <cacheFields count="4">
    <cacheField name="[tbl_Billing].[Payment_Status].[Payment_Status]" caption="Payment_Status" numFmtId="0" hierarchy="32" level="1">
      <sharedItems count="4">
        <s v="Insurance Pending"/>
        <s v="Paid"/>
        <s v="Partial"/>
        <s v="Unpaid"/>
      </sharedItems>
    </cacheField>
    <cacheField name="[Measures].[Count of Net_Payable (₹)]" caption="Count of Net_Payable (₹)" numFmtId="0" hierarchy="39" level="32767"/>
    <cacheField name="[Measures].[Sum of Discount_Ammount (₹)]" caption="Sum of Discount_Ammount (₹)" numFmtId="0" hierarchy="40" level="32767"/>
    <cacheField name="[tbl_Billing].[Discount_Type].[Discount_Type]" caption="Discount_Type" numFmtId="0" hierarchy="27" level="1">
      <sharedItems containsSemiMixedTypes="0" containsNonDate="0" containsString="0"/>
    </cacheField>
  </cacheFields>
  <cacheHierarchies count="43">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atient_Name]" caption="Patient_Name" attribute="1" defaultMemberUniqueName="[tbl_Admissions].[Patient_Name].[All]" allUniqueName="[tbl_Admissions].[Patient_Name].[All]" dimensionUniqueName="[tbl_Admissions]" displayFolder="" count="0" memberValueDatatype="130" unbalanced="0"/>
    <cacheHierarchy uniqueName="[tbl_Admissions].[Visit_Type]" caption="Visit_Type" attribute="1" defaultMemberUniqueName="[tbl_Admissions].[Visit_Type].[All]" allUniqueName="[tbl_Admissions].[Visit_Type].[All]" dimensionUniqueName="[tbl_Admissions]" displayFolder="" count="0" memberValueDatatype="130" unbalanced="0"/>
    <cacheHierarchy uniqueName="[tbl_Admissions].[Admission_Date]" caption="Admission_Date" attribute="1" defaultMemberUniqueName="[tbl_Admissions].[Admission_Date].[All]" allUniqueName="[tbl_Admissions].[Admission_Date].[All]" dimensionUniqueName="[tbl_Admissions]" displayFolder="" count="0" memberValueDatatype="130" unbalanced="0"/>
    <cacheHierarchy uniqueName="[tbl_Admissions].[Discharge_Date]" caption="Discharge_Date" attribute="1" defaultMemberUniqueName="[tbl_Admissions].[Discharge_Date].[All]" allUniqueName="[tbl_Admissions].[Discharge_Date].[All]" dimensionUniqueName="[tbl_Admissions]" displayFolder="" count="0" memberValueDatatype="130" unbalanced="0"/>
    <cacheHierarchy uniqueName="[tbl_Admissions].[Length_of_Stay]" caption="Length_of_Stay" attribute="1" defaultMemberUniqueName="[tbl_Admissions].[Length_of_Stay].[All]" allUniqueName="[tbl_Admissions].[Length_of_Stay].[All]" dimensionUniqueName="[tbl_Admissions]" displayFolder="" count="0" memberValueDatatype="130" unbalanced="0"/>
    <cacheHierarchy uniqueName="[tbl_Admissions].[Department]" caption="Department" attribute="1" defaultMemberUniqueName="[tbl_Admissions].[Department].[All]" allUniqueName="[tbl_Admissions].[Department].[All]" dimensionUniqueName="[tbl_Admissions]" displayFolder="" count="0" memberValueDatatype="130" unbalanced="0"/>
    <cacheHierarchy uniqueName="[tbl_Admissions].[Doctor_ID]" caption="Doctor_ID" attribute="1" defaultMemberUniqueName="[tbl_Admissions].[Doctor_ID].[All]" allUniqueName="[tbl_Admissions].[Doctor_ID].[All]" dimensionUniqueName="[tbl_Admissions]" displayFolder="" count="0" memberValueDatatype="130" unbalanced="0"/>
    <cacheHierarchy uniqueName="[tbl_Admissions].[Doctor_Name]" caption="Doctor_Name" attribute="1" defaultMemberUniqueName="[tbl_Admissions].[Doctor_Name].[All]" allUniqueName="[tbl_Admissions].[Doctor_Name].[All]" dimensionUniqueName="[tbl_Admissions]" displayFolder="" count="0" memberValueDatatype="130" unbalanced="0"/>
    <cacheHierarchy uniqueName="[tbl_Admissions].[Bed_ID]" caption="Bed_ID" attribute="1" defaultMemberUniqueName="[tbl_Admissions].[Bed_ID].[All]" allUniqueName="[tbl_Admissions].[Bed_ID].[All]" dimensionUniqueName="[tbl_Admissions]" displayFolder="" count="0" memberValueDatatype="130" unbalanced="0"/>
    <cacheHierarchy uniqueName="[tbl_Admissions].[Ward_Type]" caption="Ward_Type" attribute="1" defaultMemberUniqueName="[tbl_Admissions].[Ward_Type].[All]" allUniqueName="[tbl_Admissions].[Ward_Type].[All]" dimensionUniqueName="[tbl_Admissions]" displayFolder="" count="0" memberValueDatatype="130" unbalanced="0"/>
    <cacheHierarchy uniqueName="[tbl_Admissions].[Primary_Diagnosis]" caption="Primary_Diagnosis" attribute="1" defaultMemberUniqueName="[tbl_Admissions].[Primary_Diagnosis].[All]" allUniqueName="[tbl_Admissions].[Primary_Diagnosis].[All]" dimensionUniqueName="[tbl_Admissions]" displayFolder="" count="0" memberValueDatatype="130" unbalanced="0"/>
    <cacheHierarchy uniqueName="[tbl_Admissions].[ICD10_Code]" caption="ICD10_Code" attribute="1" defaultMemberUniqueName="[tbl_Admissions].[ICD10_Code].[All]" allUniqueName="[tbl_Admissions].[ICD10_Code].[All]" dimensionUniqueName="[tbl_Admissions]" displayFolder="" count="0" memberValueDatatype="130" unbalanced="0"/>
    <cacheHierarchy uniqueName="[tbl_Admissions].[Status]" caption="Status" attribute="1" defaultMemberUniqueName="[tbl_Admissions].[Status].[All]" allUniqueName="[tbl_Admissions].[Status].[All]" dimensionUniqueName="[tbl_Admissions]" displayFolder="" count="0" memberValueDatatype="130" unbalanced="0"/>
    <cacheHierarchy uniqueName="[tbl_Admissions].[Referred_By]" caption="Referred_By" attribute="1" defaultMemberUniqueName="[tbl_Admissions].[Referred_By].[All]" allUniqueName="[tbl_Admissions].[Referred_By].[All]" dimensionUniqueName="[tbl_Admissions]" displayFolder="" count="0" memberValueDatatype="130" unbalanced="0"/>
    <cacheHierarchy uniqueName="[tbl_Admissions].[Enterd_By]" caption="Enterd_By" attribute="1" defaultMemberUniqueName="[tbl_Admissions].[Enterd_By].[All]" allUniqueName="[tbl_Admissions].[Enterd_By].[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Patient_ID]" caption="Patient_ID" attribute="1" defaultMemberUniqueName="[tbl_Billing].[Patient_ID].[All]" allUniqueName="[tbl_Billing].[Patient_ID].[All]" dimensionUniqueName="[tbl_Billing]" displayFolder="" count="0" memberValueDatatype="130" unbalanced="0"/>
    <cacheHierarchy uniqueName="[tbl_Billing].[Patient_Name]" caption="Patient_Name" attribute="1" defaultMemberUniqueName="[tbl_Billing].[Patient_Name].[All]" allUniqueName="[tbl_Billing].[Patient_Name].[All]" dimensionUniqueName="[tbl_Billing]" displayFolder="" count="0" memberValueDatatype="130" unbalanced="0"/>
    <cacheHierarchy uniqueName="[tbl_Billing].[Bill_Date]" caption="Bill_Date" attribute="1" defaultMemberUniqueName="[tbl_Billing].[Bill_Date].[All]" allUniqueName="[tbl_Billing].[Bill_Date].[All]" dimensionUniqueName="[tbl_Billing]" displayFolder="" count="0" memberValueDatatype="130" unbalanced="0"/>
    <cacheHierarchy uniqueName="[tbl_Billing].[Insurance_Provider]" caption="Insurance_Provider" attribute="1" defaultMemberUniqueName="[tbl_Billing].[Insurance_Provider].[All]" allUniqueName="[tbl_Billing].[Insurance_Provider].[All]" dimensionUniqueName="[tbl_Billing]" displayFolder="" count="0" memberValueDatatype="130" unbalanced="0"/>
    <cacheHierarchy uniqueName="[tbl_Billing].[Services_Total (₹)]" caption="Services_Total (₹)" attribute="1" defaultMemberUniqueName="[tbl_Billing].[Services_Total (₹)].[All]" allUniqueName="[tbl_Billing].[Services_Total (₹)].[All]" dimensionUniqueName="[tbl_Billing]" displayFolder="" count="0" memberValueDatatype="130" unbalanced="0"/>
    <cacheHierarchy uniqueName="[tbl_Billing].[Room_Charges (₹)]" caption="Room_Charges (₹)" attribute="1" defaultMemberUniqueName="[tbl_Billing].[Room_Charges (₹)].[All]" allUniqueName="[tbl_Billing].[Room_Charges (₹)].[All]" dimensionUniqueName="[tbl_Billing]" displayFolder="" count="0" memberValueDatatype="130" unbalanced="0"/>
    <cacheHierarchy uniqueName="[tbl_Billing].[Doctor_Charges (₹)]" caption="Doctor_Charges (₹)" attribute="1" defaultMemberUniqueName="[tbl_Billing].[Doctor_Charges (₹)].[All]" allUniqueName="[tbl_Billing].[Doctor_Charges (₹)].[All]" dimensionUniqueName="[tbl_Billing]" displayFolder="" count="0" memberValueDatatype="130" unbalanced="0"/>
    <cacheHierarchy uniqueName="[tbl_Billing].[Gross_Ammount (₹)]" caption="Gross_Ammount (₹)" attribute="1" defaultMemberUniqueName="[tbl_Billing].[Gross_Ammount (₹)].[All]" allUniqueName="[tbl_Billing].[Gross_Ammount (₹)].[All]" dimensionUniqueName="[tbl_Billing]" displayFolder="" count="0" memberValueDatatype="130" unbalanced="0"/>
    <cacheHierarchy uniqueName="[tbl_Billing].[Discount_Type]" caption="Discount_Type" attribute="1" defaultMemberUniqueName="[tbl_Billing].[Discount_Type].[All]" allUniqueName="[tbl_Billing].[Discount_Type].[All]" dimensionUniqueName="[tbl_Billing]" displayFolder="" count="2" memberValueDatatype="130" unbalanced="0">
      <fieldsUsage count="2">
        <fieldUsage x="-1"/>
        <fieldUsage x="3"/>
      </fieldsUsage>
    </cacheHierarchy>
    <cacheHierarchy uniqueName="[tbl_Billing].[Discount_Ammount (₹)]" caption="Discount_Ammount (₹)" attribute="1" defaultMemberUniqueName="[tbl_Billing].[Discount_Ammount (₹)].[All]" allUniqueName="[tbl_Billing].[Discount_Ammount (₹)].[All]" dimensionUniqueName="[tbl_Billing]" displayFolder="" count="0" memberValueDatatype="5" unbalanced="0"/>
    <cacheHierarchy uniqueName="[tbl_Billing].[Net_Payable (₹)]" caption="Net_Payable (₹)" attribute="1" defaultMemberUniqueName="[tbl_Billing].[Net_Payable (₹)].[All]" allUniqueName="[tbl_Billing].[Net_Payable (₹)].[All]" dimensionUniqueName="[tbl_Billing]" displayFolder="" count="0" memberValueDatatype="130" unbalanced="0"/>
    <cacheHierarchy uniqueName="[tbl_Billing].[Insurance_Claim (₹)]" caption="Insurance_Claim (₹)" attribute="1" defaultMemberUniqueName="[tbl_Billing].[Insurance_Claim (₹)].[All]" allUniqueName="[tbl_Billing].[Insurance_Claim (₹)].[All]" dimensionUniqueName="[tbl_Billing]" displayFolder="" count="0" memberValueDatatype="5" unbalanced="0"/>
    <cacheHierarchy uniqueName="[tbl_Billing].[Paitent_Payble (₹)]" caption="Paitent_Payble (₹)" attribute="1" defaultMemberUniqueName="[tbl_Billing].[Paitent_Payble (₹)].[All]" allUniqueName="[tbl_Billing].[Paitent_Payble (₹)].[All]" dimensionUniqueName="[tbl_Billing]" displayFolder="" count="0" memberValueDatatype="130" unbalanced="0"/>
    <cacheHierarchy uniqueName="[tbl_Billing].[Payment_Status]" caption="Payment_Status" attribute="1" defaultMemberUniqueName="[tbl_Billing].[Payment_Status].[All]" allUniqueName="[tbl_Billing].[Payment_Status].[All]" dimensionUniqueName="[tbl_Billing]" displayFolder="" count="2" memberValueDatatype="130" unbalanced="0">
      <fieldsUsage count="2">
        <fieldUsage x="-1"/>
        <fieldUsage x="0"/>
      </fieldsUsage>
    </cacheHierarchy>
    <cacheHierarchy uniqueName="[tbl_Billing].[Generated_By]" caption="Generated_By" attribute="1" defaultMemberUniqueName="[tbl_Billing].[Generated_By].[All]" allUniqueName="[tbl_Billing].[Generated_By].[All]" dimensionUniqueName="[tbl_Billing]" displayFolder="" count="0" memberValueDatatype="130" unbalanced="0"/>
    <cacheHierarchy uniqueName="[tbl_Billing].[Bill_Month]" caption="Bill_Month" attribute="1" defaultMemberUniqueName="[tbl_Billing].[Bill_Month].[All]" allUniqueName="[tbl_Billing].[Bill_Month].[All]" dimensionUniqueName="[tbl_Billing]" displayFolder="" count="0" memberValueDatatype="130" unbalanced="0"/>
    <cacheHierarchy uniqueName="[Measures].[__XL_Count tbl_Admissions]" caption="__XL_Count tbl_Admissions" measure="1" displayFolder="" measureGroup="tbl_Admissions" count="0" hidden="1"/>
    <cacheHierarchy uniqueName="[Measures].[__XL_Count tbl_Billing]" caption="__XL_Count tbl_Billing" measure="1" displayFolder="" measureGroup="tbl_Billing"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Count of Net_Payable (₹)]" caption="Count of Net_Payable (₹)" measure="1" displayFolder="" measureGroup="tbl_Billing"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scount_Ammount (₹)]" caption="Sum of Discount_Ammount (₹)" measure="1" displayFolder="" measureGroup="tbl_Billing"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Insurance_Claim (₹)]" caption="Sum of Insurance_Claim (₹)" measure="1" displayFolder="" measureGroup="tbl_Billing" count="0" hidden="1">
      <extLst>
        <ext xmlns:x15="http://schemas.microsoft.com/office/spreadsheetml/2010/11/main" uri="{B97F6D7D-B522-45F9-BDA1-12C45D357490}">
          <x15:cacheHierarchy aggregatedColumn="30"/>
        </ext>
      </extLst>
    </cacheHierarchy>
    <cacheHierarchy uniqueName="[Measures].[Count of Length_of_Stay]" caption="Count of Length_of_Stay" measure="1" displayFolder="" measureGroup="tbl_Admissions"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bl_Admissions" uniqueName="[tbl_Admissions]" caption="tbl_Admissions"/>
    <dimension name="tbl_Billing" uniqueName="[tbl_Billing]" caption="tbl_Billing"/>
  </dimensions>
  <measureGroups count="2">
    <measureGroup name="tbl_Admissions" caption="tbl_Admissions"/>
    <measureGroup name="tbl_Billing" caption="tbl_Billing"/>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rmoy mukherjee" refreshedDate="46169.4594462963" backgroundQuery="1" createdVersion="8" refreshedVersion="8" minRefreshableVersion="3" recordCount="0" supportSubquery="1" supportAdvancedDrill="1" xr:uid="{43CE88F3-D2CE-4DDB-98CB-0ECF03120052}">
  <cacheSource type="external" connectionId="1"/>
  <cacheFields count="4">
    <cacheField name="[tbl_Admissions].[Department].[Department]" caption="Department" numFmtId="0" hierarchy="7" level="1">
      <sharedItems count="7">
        <s v="Cardiology"/>
        <s v="Diagnostics"/>
        <s v="Emergency"/>
        <s v="General Medicine"/>
        <s v="Gynaecology"/>
        <s v="Orthopaedics"/>
        <s v="Paediatrics"/>
      </sharedItems>
    </cacheField>
    <cacheField name="[tbl_Admissions].[Visit_Type].[Visit_Type]" caption="Visit_Type" numFmtId="0" hierarchy="3" level="1">
      <sharedItems containsBlank="1" count="4">
        <s v="Emergency"/>
        <s v="IPD"/>
        <s v="OPD"/>
        <m u="1"/>
      </sharedItems>
    </cacheField>
    <cacheField name="[Measures].[Count of Admission_ID]" caption="Count of Admission_ID" numFmtId="0" hierarchy="38" level="32767"/>
    <cacheField name="[tbl_Admissions].[Status].[Status]" caption="Status" numFmtId="0" hierarchy="14" level="1">
      <sharedItems containsSemiMixedTypes="0" containsNonDate="0" containsString="0"/>
    </cacheField>
  </cacheFields>
  <cacheHierarchies count="43">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atient_Name]" caption="Patient_Name" attribute="1" defaultMemberUniqueName="[tbl_Admissions].[Patient_Name].[All]" allUniqueName="[tbl_Admissions].[Patient_Name].[All]" dimensionUniqueName="[tbl_Admissions]" displayFolder="" count="0" memberValueDatatype="130" unbalanced="0"/>
    <cacheHierarchy uniqueName="[tbl_Admissions].[Visit_Type]" caption="Visit_Type" attribute="1" defaultMemberUniqueName="[tbl_Admissions].[Visit_Type].[All]" allUniqueName="[tbl_Admissions].[Visit_Type].[All]" dimensionUniqueName="[tbl_Admissions]" displayFolder="" count="2" memberValueDatatype="130" unbalanced="0">
      <fieldsUsage count="2">
        <fieldUsage x="-1"/>
        <fieldUsage x="1"/>
      </fieldsUsage>
    </cacheHierarchy>
    <cacheHierarchy uniqueName="[tbl_Admissions].[Admission_Date]" caption="Admission_Date" attribute="1" defaultMemberUniqueName="[tbl_Admissions].[Admission_Date].[All]" allUniqueName="[tbl_Admissions].[Admission_Date].[All]" dimensionUniqueName="[tbl_Admissions]" displayFolder="" count="0" memberValueDatatype="130" unbalanced="0"/>
    <cacheHierarchy uniqueName="[tbl_Admissions].[Discharge_Date]" caption="Discharge_Date" attribute="1" defaultMemberUniqueName="[tbl_Admissions].[Discharge_Date].[All]" allUniqueName="[tbl_Admissions].[Discharge_Date].[All]" dimensionUniqueName="[tbl_Admissions]" displayFolder="" count="0" memberValueDatatype="130" unbalanced="0"/>
    <cacheHierarchy uniqueName="[tbl_Admissions].[Length_of_Stay]" caption="Length_of_Stay" attribute="1" defaultMemberUniqueName="[tbl_Admissions].[Length_of_Stay].[All]" allUniqueName="[tbl_Admissions].[Length_of_Stay].[All]" dimensionUniqueName="[tbl_Admissions]" displayFolder="" count="0"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0"/>
      </fieldsUsage>
    </cacheHierarchy>
    <cacheHierarchy uniqueName="[tbl_Admissions].[Doctor_ID]" caption="Doctor_ID" attribute="1" defaultMemberUniqueName="[tbl_Admissions].[Doctor_ID].[All]" allUniqueName="[tbl_Admissions].[Doctor_ID].[All]" dimensionUniqueName="[tbl_Admissions]" displayFolder="" count="0" memberValueDatatype="130" unbalanced="0"/>
    <cacheHierarchy uniqueName="[tbl_Admissions].[Doctor_Name]" caption="Doctor_Name" attribute="1" defaultMemberUniqueName="[tbl_Admissions].[Doctor_Name].[All]" allUniqueName="[tbl_Admissions].[Doctor_Name].[All]" dimensionUniqueName="[tbl_Admissions]" displayFolder="" count="0" memberValueDatatype="130" unbalanced="0"/>
    <cacheHierarchy uniqueName="[tbl_Admissions].[Bed_ID]" caption="Bed_ID" attribute="1" defaultMemberUniqueName="[tbl_Admissions].[Bed_ID].[All]" allUniqueName="[tbl_Admissions].[Bed_ID].[All]" dimensionUniqueName="[tbl_Admissions]" displayFolder="" count="0" memberValueDatatype="130" unbalanced="0"/>
    <cacheHierarchy uniqueName="[tbl_Admissions].[Ward_Type]" caption="Ward_Type" attribute="1" defaultMemberUniqueName="[tbl_Admissions].[Ward_Type].[All]" allUniqueName="[tbl_Admissions].[Ward_Type].[All]" dimensionUniqueName="[tbl_Admissions]" displayFolder="" count="0" memberValueDatatype="130" unbalanced="0"/>
    <cacheHierarchy uniqueName="[tbl_Admissions].[Primary_Diagnosis]" caption="Primary_Diagnosis" attribute="1" defaultMemberUniqueName="[tbl_Admissions].[Primary_Diagnosis].[All]" allUniqueName="[tbl_Admissions].[Primary_Diagnosis].[All]" dimensionUniqueName="[tbl_Admissions]" displayFolder="" count="0" memberValueDatatype="130" unbalanced="0"/>
    <cacheHierarchy uniqueName="[tbl_Admissions].[ICD10_Code]" caption="ICD10_Code" attribute="1" defaultMemberUniqueName="[tbl_Admissions].[ICD10_Code].[All]" allUniqueName="[tbl_Admissions].[ICD10_Code].[All]" dimensionUniqueName="[tbl_Admissions]" displayFolder="" count="0" memberValueDatatype="130" unbalanced="0"/>
    <cacheHierarchy uniqueName="[tbl_Admissions].[Status]" caption="Status" attribute="1" defaultMemberUniqueName="[tbl_Admissions].[Status].[All]" allUniqueName="[tbl_Admissions].[Status].[All]" dimensionUniqueName="[tbl_Admissions]" displayFolder="" count="2" memberValueDatatype="130" unbalanced="0">
      <fieldsUsage count="2">
        <fieldUsage x="-1"/>
        <fieldUsage x="3"/>
      </fieldsUsage>
    </cacheHierarchy>
    <cacheHierarchy uniqueName="[tbl_Admissions].[Referred_By]" caption="Referred_By" attribute="1" defaultMemberUniqueName="[tbl_Admissions].[Referred_By].[All]" allUniqueName="[tbl_Admissions].[Referred_By].[All]" dimensionUniqueName="[tbl_Admissions]" displayFolder="" count="0" memberValueDatatype="130" unbalanced="0"/>
    <cacheHierarchy uniqueName="[tbl_Admissions].[Enterd_By]" caption="Enterd_By" attribute="1" defaultMemberUniqueName="[tbl_Admissions].[Enterd_By].[All]" allUniqueName="[tbl_Admissions].[Enterd_By].[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Patient_ID]" caption="Patient_ID" attribute="1" defaultMemberUniqueName="[tbl_Billing].[Patient_ID].[All]" allUniqueName="[tbl_Billing].[Patient_ID].[All]" dimensionUniqueName="[tbl_Billing]" displayFolder="" count="0" memberValueDatatype="130" unbalanced="0"/>
    <cacheHierarchy uniqueName="[tbl_Billing].[Patient_Name]" caption="Patient_Name" attribute="1" defaultMemberUniqueName="[tbl_Billing].[Patient_Name].[All]" allUniqueName="[tbl_Billing].[Patient_Name].[All]" dimensionUniqueName="[tbl_Billing]" displayFolder="" count="0" memberValueDatatype="130" unbalanced="0"/>
    <cacheHierarchy uniqueName="[tbl_Billing].[Bill_Date]" caption="Bill_Date" attribute="1" defaultMemberUniqueName="[tbl_Billing].[Bill_Date].[All]" allUniqueName="[tbl_Billing].[Bill_Date].[All]" dimensionUniqueName="[tbl_Billing]" displayFolder="" count="0" memberValueDatatype="130" unbalanced="0"/>
    <cacheHierarchy uniqueName="[tbl_Billing].[Insurance_Provider]" caption="Insurance_Provider" attribute="1" defaultMemberUniqueName="[tbl_Billing].[Insurance_Provider].[All]" allUniqueName="[tbl_Billing].[Insurance_Provider].[All]" dimensionUniqueName="[tbl_Billing]" displayFolder="" count="0" memberValueDatatype="130" unbalanced="0"/>
    <cacheHierarchy uniqueName="[tbl_Billing].[Services_Total (₹)]" caption="Services_Total (₹)" attribute="1" defaultMemberUniqueName="[tbl_Billing].[Services_Total (₹)].[All]" allUniqueName="[tbl_Billing].[Services_Total (₹)].[All]" dimensionUniqueName="[tbl_Billing]" displayFolder="" count="0" memberValueDatatype="130" unbalanced="0"/>
    <cacheHierarchy uniqueName="[tbl_Billing].[Room_Charges (₹)]" caption="Room_Charges (₹)" attribute="1" defaultMemberUniqueName="[tbl_Billing].[Room_Charges (₹)].[All]" allUniqueName="[tbl_Billing].[Room_Charges (₹)].[All]" dimensionUniqueName="[tbl_Billing]" displayFolder="" count="0" memberValueDatatype="130" unbalanced="0"/>
    <cacheHierarchy uniqueName="[tbl_Billing].[Doctor_Charges (₹)]" caption="Doctor_Charges (₹)" attribute="1" defaultMemberUniqueName="[tbl_Billing].[Doctor_Charges (₹)].[All]" allUniqueName="[tbl_Billing].[Doctor_Charges (₹)].[All]" dimensionUniqueName="[tbl_Billing]" displayFolder="" count="0" memberValueDatatype="130" unbalanced="0"/>
    <cacheHierarchy uniqueName="[tbl_Billing].[Gross_Ammount (₹)]" caption="Gross_Ammount (₹)" attribute="1" defaultMemberUniqueName="[tbl_Billing].[Gross_Ammount (₹)].[All]" allUniqueName="[tbl_Billing].[Gross_Ammount (₹)].[All]" dimensionUniqueName="[tbl_Billing]" displayFolder="" count="0" memberValueDatatype="130" unbalanced="0"/>
    <cacheHierarchy uniqueName="[tbl_Billing].[Discount_Type]" caption="Discount_Type" attribute="1" defaultMemberUniqueName="[tbl_Billing].[Discount_Type].[All]" allUniqueName="[tbl_Billing].[Discount_Type].[All]" dimensionUniqueName="[tbl_Billing]" displayFolder="" count="0" memberValueDatatype="130" unbalanced="0"/>
    <cacheHierarchy uniqueName="[tbl_Billing].[Discount_Ammount (₹)]" caption="Discount_Ammount (₹)" attribute="1" defaultMemberUniqueName="[tbl_Billing].[Discount_Ammount (₹)].[All]" allUniqueName="[tbl_Billing].[Discount_Ammount (₹)].[All]" dimensionUniqueName="[tbl_Billing]" displayFolder="" count="0" memberValueDatatype="5" unbalanced="0"/>
    <cacheHierarchy uniqueName="[tbl_Billing].[Net_Payable (₹)]" caption="Net_Payable (₹)" attribute="1" defaultMemberUniqueName="[tbl_Billing].[Net_Payable (₹)].[All]" allUniqueName="[tbl_Billing].[Net_Payable (₹)].[All]" dimensionUniqueName="[tbl_Billing]" displayFolder="" count="0" memberValueDatatype="130" unbalanced="0"/>
    <cacheHierarchy uniqueName="[tbl_Billing].[Insurance_Claim (₹)]" caption="Insurance_Claim (₹)" attribute="1" defaultMemberUniqueName="[tbl_Billing].[Insurance_Claim (₹)].[All]" allUniqueName="[tbl_Billing].[Insurance_Claim (₹)].[All]" dimensionUniqueName="[tbl_Billing]" displayFolder="" count="0" memberValueDatatype="5" unbalanced="0"/>
    <cacheHierarchy uniqueName="[tbl_Billing].[Paitent_Payble (₹)]" caption="Paitent_Payble (₹)" attribute="1" defaultMemberUniqueName="[tbl_Billing].[Paitent_Payble (₹)].[All]" allUniqueName="[tbl_Billing].[Paitent_Payble (₹)].[All]" dimensionUniqueName="[tbl_Billing]" displayFolder="" count="0" memberValueDatatype="130" unbalanced="0"/>
    <cacheHierarchy uniqueName="[tbl_Billing].[Payment_Status]" caption="Payment_Status" attribute="1" defaultMemberUniqueName="[tbl_Billing].[Payment_Status].[All]" allUniqueName="[tbl_Billing].[Payment_Status].[All]" dimensionUniqueName="[tbl_Billing]" displayFolder="" count="0" memberValueDatatype="130" unbalanced="0"/>
    <cacheHierarchy uniqueName="[tbl_Billing].[Generated_By]" caption="Generated_By" attribute="1" defaultMemberUniqueName="[tbl_Billing].[Generated_By].[All]" allUniqueName="[tbl_Billing].[Generated_By].[All]" dimensionUniqueName="[tbl_Billing]" displayFolder="" count="0" memberValueDatatype="130" unbalanced="0"/>
    <cacheHierarchy uniqueName="[tbl_Billing].[Bill_Month]" caption="Bill_Month" attribute="1" defaultMemberUniqueName="[tbl_Billing].[Bill_Month].[All]" allUniqueName="[tbl_Billing].[Bill_Month].[All]" dimensionUniqueName="[tbl_Billing]" displayFolder="" count="0" memberValueDatatype="130" unbalanced="0"/>
    <cacheHierarchy uniqueName="[Measures].[__XL_Count tbl_Admissions]" caption="__XL_Count tbl_Admissions" measure="1" displayFolder="" measureGroup="tbl_Admissions" count="0" hidden="1"/>
    <cacheHierarchy uniqueName="[Measures].[__XL_Count tbl_Billing]" caption="__XL_Count tbl_Billing" measure="1" displayFolder="" measureGroup="tbl_Billing" count="0" hidden="1"/>
    <cacheHierarchy uniqueName="[Measures].[__No measures defined]" caption="__No measures defined" measure="1" displayFolder="" count="0" hidden="1"/>
    <cacheHierarchy uniqueName="[Measures].[Count of Admission_ID]" caption="Count of Admission_ID" measure="1" displayFolder="" measureGroup="tbl_Admission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Net_Payable (₹)]" caption="Count of Net_Payable (₹)" measure="1" displayFolder="" measureGroup="tbl_Billing" count="0" hidden="1">
      <extLst>
        <ext xmlns:x15="http://schemas.microsoft.com/office/spreadsheetml/2010/11/main" uri="{B97F6D7D-B522-45F9-BDA1-12C45D357490}">
          <x15:cacheHierarchy aggregatedColumn="29"/>
        </ext>
      </extLst>
    </cacheHierarchy>
    <cacheHierarchy uniqueName="[Measures].[Sum of Discount_Ammount (₹)]" caption="Sum of Discount_Ammount (₹)" measure="1" displayFolder="" measureGroup="tbl_Billing" count="0" hidden="1">
      <extLst>
        <ext xmlns:x15="http://schemas.microsoft.com/office/spreadsheetml/2010/11/main" uri="{B97F6D7D-B522-45F9-BDA1-12C45D357490}">
          <x15:cacheHierarchy aggregatedColumn="28"/>
        </ext>
      </extLst>
    </cacheHierarchy>
    <cacheHierarchy uniqueName="[Measures].[Sum of Insurance_Claim (₹)]" caption="Sum of Insurance_Claim (₹)" measure="1" displayFolder="" measureGroup="tbl_Billing" count="0" hidden="1">
      <extLst>
        <ext xmlns:x15="http://schemas.microsoft.com/office/spreadsheetml/2010/11/main" uri="{B97F6D7D-B522-45F9-BDA1-12C45D357490}">
          <x15:cacheHierarchy aggregatedColumn="30"/>
        </ext>
      </extLst>
    </cacheHierarchy>
    <cacheHierarchy uniqueName="[Measures].[Count of Length_of_Stay]" caption="Count of Length_of_Stay" measure="1" displayFolder="" measureGroup="tbl_Admissions"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bl_Admissions" uniqueName="[tbl_Admissions]" caption="tbl_Admissions"/>
    <dimension name="tbl_Billing" uniqueName="[tbl_Billing]" caption="tbl_Billing"/>
  </dimensions>
  <measureGroups count="2">
    <measureGroup name="tbl_Admissions" caption="tbl_Admissions"/>
    <measureGroup name="tbl_Billing" caption="tbl_Billing"/>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rmoy mukherjee" refreshedDate="46169.470693518517" backgroundQuery="1" createdVersion="8" refreshedVersion="8" minRefreshableVersion="3" recordCount="0" supportSubquery="1" supportAdvancedDrill="1" xr:uid="{9061204C-37A6-4B9F-8720-40F40988D5DA}">
  <cacheSource type="external" connectionId="1"/>
  <cacheFields count="4">
    <cacheField name="[Measures].[Count of Net_Payable (₹)]" caption="Count of Net_Payable (₹)" numFmtId="0" hierarchy="39" level="32767"/>
    <cacheField name="[Measures].[Sum of Insurance_Claim (₹)]" caption="Sum of Insurance_Claim (₹)" numFmtId="0" hierarchy="41" level="32767"/>
    <cacheField name="[tbl_Billing].[Bill_Month].[Bill_Month]" caption="Bill_Month" numFmtId="0" hierarchy="34" level="1">
      <sharedItems count="7">
        <s v="Apr 2026"/>
        <s v="Aug 2025"/>
        <s v="Dec 2025"/>
        <s v="Feb 2026"/>
        <s v="Jan 2026"/>
        <s v="Mar 2026"/>
        <s v="Sep 2025"/>
      </sharedItems>
    </cacheField>
    <cacheField name="[tbl_Billing].[Payment_Status].[Payment_Status]" caption="Payment_Status" numFmtId="0" hierarchy="32" level="1">
      <sharedItems containsSemiMixedTypes="0" containsNonDate="0" containsString="0"/>
    </cacheField>
  </cacheFields>
  <cacheHierarchies count="43">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atient_Name]" caption="Patient_Name" attribute="1" defaultMemberUniqueName="[tbl_Admissions].[Patient_Name].[All]" allUniqueName="[tbl_Admissions].[Patient_Name].[All]" dimensionUniqueName="[tbl_Admissions]" displayFolder="" count="0" memberValueDatatype="130" unbalanced="0"/>
    <cacheHierarchy uniqueName="[tbl_Admissions].[Visit_Type]" caption="Visit_Type" attribute="1" defaultMemberUniqueName="[tbl_Admissions].[Visit_Type].[All]" allUniqueName="[tbl_Admissions].[Visit_Type].[All]" dimensionUniqueName="[tbl_Admissions]" displayFolder="" count="0" memberValueDatatype="130" unbalanced="0"/>
    <cacheHierarchy uniqueName="[tbl_Admissions].[Admission_Date]" caption="Admission_Date" attribute="1" defaultMemberUniqueName="[tbl_Admissions].[Admission_Date].[All]" allUniqueName="[tbl_Admissions].[Admission_Date].[All]" dimensionUniqueName="[tbl_Admissions]" displayFolder="" count="0" memberValueDatatype="130" unbalanced="0"/>
    <cacheHierarchy uniqueName="[tbl_Admissions].[Discharge_Date]" caption="Discharge_Date" attribute="1" defaultMemberUniqueName="[tbl_Admissions].[Discharge_Date].[All]" allUniqueName="[tbl_Admissions].[Discharge_Date].[All]" dimensionUniqueName="[tbl_Admissions]" displayFolder="" count="0" memberValueDatatype="130" unbalanced="0"/>
    <cacheHierarchy uniqueName="[tbl_Admissions].[Length_of_Stay]" caption="Length_of_Stay" attribute="1" defaultMemberUniqueName="[tbl_Admissions].[Length_of_Stay].[All]" allUniqueName="[tbl_Admissions].[Length_of_Stay].[All]" dimensionUniqueName="[tbl_Admissions]" displayFolder="" count="0" memberValueDatatype="130" unbalanced="0"/>
    <cacheHierarchy uniqueName="[tbl_Admissions].[Department]" caption="Department" attribute="1" defaultMemberUniqueName="[tbl_Admissions].[Department].[All]" allUniqueName="[tbl_Admissions].[Department].[All]" dimensionUniqueName="[tbl_Admissions]" displayFolder="" count="0" memberValueDatatype="130" unbalanced="0"/>
    <cacheHierarchy uniqueName="[tbl_Admissions].[Doctor_ID]" caption="Doctor_ID" attribute="1" defaultMemberUniqueName="[tbl_Admissions].[Doctor_ID].[All]" allUniqueName="[tbl_Admissions].[Doctor_ID].[All]" dimensionUniqueName="[tbl_Admissions]" displayFolder="" count="0" memberValueDatatype="130" unbalanced="0"/>
    <cacheHierarchy uniqueName="[tbl_Admissions].[Doctor_Name]" caption="Doctor_Name" attribute="1" defaultMemberUniqueName="[tbl_Admissions].[Doctor_Name].[All]" allUniqueName="[tbl_Admissions].[Doctor_Name].[All]" dimensionUniqueName="[tbl_Admissions]" displayFolder="" count="0" memberValueDatatype="130" unbalanced="0"/>
    <cacheHierarchy uniqueName="[tbl_Admissions].[Bed_ID]" caption="Bed_ID" attribute="1" defaultMemberUniqueName="[tbl_Admissions].[Bed_ID].[All]" allUniqueName="[tbl_Admissions].[Bed_ID].[All]" dimensionUniqueName="[tbl_Admissions]" displayFolder="" count="0" memberValueDatatype="130" unbalanced="0"/>
    <cacheHierarchy uniqueName="[tbl_Admissions].[Ward_Type]" caption="Ward_Type" attribute="1" defaultMemberUniqueName="[tbl_Admissions].[Ward_Type].[All]" allUniqueName="[tbl_Admissions].[Ward_Type].[All]" dimensionUniqueName="[tbl_Admissions]" displayFolder="" count="0" memberValueDatatype="130" unbalanced="0"/>
    <cacheHierarchy uniqueName="[tbl_Admissions].[Primary_Diagnosis]" caption="Primary_Diagnosis" attribute="1" defaultMemberUniqueName="[tbl_Admissions].[Primary_Diagnosis].[All]" allUniqueName="[tbl_Admissions].[Primary_Diagnosis].[All]" dimensionUniqueName="[tbl_Admissions]" displayFolder="" count="0" memberValueDatatype="130" unbalanced="0"/>
    <cacheHierarchy uniqueName="[tbl_Admissions].[ICD10_Code]" caption="ICD10_Code" attribute="1" defaultMemberUniqueName="[tbl_Admissions].[ICD10_Code].[All]" allUniqueName="[tbl_Admissions].[ICD10_Code].[All]" dimensionUniqueName="[tbl_Admissions]" displayFolder="" count="0" memberValueDatatype="130" unbalanced="0"/>
    <cacheHierarchy uniqueName="[tbl_Admissions].[Status]" caption="Status" attribute="1" defaultMemberUniqueName="[tbl_Admissions].[Status].[All]" allUniqueName="[tbl_Admissions].[Status].[All]" dimensionUniqueName="[tbl_Admissions]" displayFolder="" count="0" memberValueDatatype="130" unbalanced="0"/>
    <cacheHierarchy uniqueName="[tbl_Admissions].[Referred_By]" caption="Referred_By" attribute="1" defaultMemberUniqueName="[tbl_Admissions].[Referred_By].[All]" allUniqueName="[tbl_Admissions].[Referred_By].[All]" dimensionUniqueName="[tbl_Admissions]" displayFolder="" count="0" memberValueDatatype="130" unbalanced="0"/>
    <cacheHierarchy uniqueName="[tbl_Admissions].[Enterd_By]" caption="Enterd_By" attribute="1" defaultMemberUniqueName="[tbl_Admissions].[Enterd_By].[All]" allUniqueName="[tbl_Admissions].[Enterd_By].[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Patient_ID]" caption="Patient_ID" attribute="1" defaultMemberUniqueName="[tbl_Billing].[Patient_ID].[All]" allUniqueName="[tbl_Billing].[Patient_ID].[All]" dimensionUniqueName="[tbl_Billing]" displayFolder="" count="0" memberValueDatatype="130" unbalanced="0"/>
    <cacheHierarchy uniqueName="[tbl_Billing].[Patient_Name]" caption="Patient_Name" attribute="1" defaultMemberUniqueName="[tbl_Billing].[Patient_Name].[All]" allUniqueName="[tbl_Billing].[Patient_Name].[All]" dimensionUniqueName="[tbl_Billing]" displayFolder="" count="0" memberValueDatatype="130" unbalanced="0"/>
    <cacheHierarchy uniqueName="[tbl_Billing].[Bill_Date]" caption="Bill_Date" attribute="1" defaultMemberUniqueName="[tbl_Billing].[Bill_Date].[All]" allUniqueName="[tbl_Billing].[Bill_Date].[All]" dimensionUniqueName="[tbl_Billing]" displayFolder="" count="0" memberValueDatatype="130" unbalanced="0"/>
    <cacheHierarchy uniqueName="[tbl_Billing].[Insurance_Provider]" caption="Insurance_Provider" attribute="1" defaultMemberUniqueName="[tbl_Billing].[Insurance_Provider].[All]" allUniqueName="[tbl_Billing].[Insurance_Provider].[All]" dimensionUniqueName="[tbl_Billing]" displayFolder="" count="0" memberValueDatatype="130" unbalanced="0"/>
    <cacheHierarchy uniqueName="[tbl_Billing].[Services_Total (₹)]" caption="Services_Total (₹)" attribute="1" defaultMemberUniqueName="[tbl_Billing].[Services_Total (₹)].[All]" allUniqueName="[tbl_Billing].[Services_Total (₹)].[All]" dimensionUniqueName="[tbl_Billing]" displayFolder="" count="0" memberValueDatatype="130" unbalanced="0"/>
    <cacheHierarchy uniqueName="[tbl_Billing].[Room_Charges (₹)]" caption="Room_Charges (₹)" attribute="1" defaultMemberUniqueName="[tbl_Billing].[Room_Charges (₹)].[All]" allUniqueName="[tbl_Billing].[Room_Charges (₹)].[All]" dimensionUniqueName="[tbl_Billing]" displayFolder="" count="0" memberValueDatatype="130" unbalanced="0"/>
    <cacheHierarchy uniqueName="[tbl_Billing].[Doctor_Charges (₹)]" caption="Doctor_Charges (₹)" attribute="1" defaultMemberUniqueName="[tbl_Billing].[Doctor_Charges (₹)].[All]" allUniqueName="[tbl_Billing].[Doctor_Charges (₹)].[All]" dimensionUniqueName="[tbl_Billing]" displayFolder="" count="0" memberValueDatatype="130" unbalanced="0"/>
    <cacheHierarchy uniqueName="[tbl_Billing].[Gross_Ammount (₹)]" caption="Gross_Ammount (₹)" attribute="1" defaultMemberUniqueName="[tbl_Billing].[Gross_Ammount (₹)].[All]" allUniqueName="[tbl_Billing].[Gross_Ammount (₹)].[All]" dimensionUniqueName="[tbl_Billing]" displayFolder="" count="0" memberValueDatatype="130" unbalanced="0"/>
    <cacheHierarchy uniqueName="[tbl_Billing].[Discount_Type]" caption="Discount_Type" attribute="1" defaultMemberUniqueName="[tbl_Billing].[Discount_Type].[All]" allUniqueName="[tbl_Billing].[Discount_Type].[All]" dimensionUniqueName="[tbl_Billing]" displayFolder="" count="0" memberValueDatatype="130" unbalanced="0"/>
    <cacheHierarchy uniqueName="[tbl_Billing].[Discount_Ammount (₹)]" caption="Discount_Ammount (₹)" attribute="1" defaultMemberUniqueName="[tbl_Billing].[Discount_Ammount (₹)].[All]" allUniqueName="[tbl_Billing].[Discount_Ammount (₹)].[All]" dimensionUniqueName="[tbl_Billing]" displayFolder="" count="0" memberValueDatatype="5" unbalanced="0"/>
    <cacheHierarchy uniqueName="[tbl_Billing].[Net_Payable (₹)]" caption="Net_Payable (₹)" attribute="1" defaultMemberUniqueName="[tbl_Billing].[Net_Payable (₹)].[All]" allUniqueName="[tbl_Billing].[Net_Payable (₹)].[All]" dimensionUniqueName="[tbl_Billing]" displayFolder="" count="0" memberValueDatatype="130" unbalanced="0"/>
    <cacheHierarchy uniqueName="[tbl_Billing].[Insurance_Claim (₹)]" caption="Insurance_Claim (₹)" attribute="1" defaultMemberUniqueName="[tbl_Billing].[Insurance_Claim (₹)].[All]" allUniqueName="[tbl_Billing].[Insurance_Claim (₹)].[All]" dimensionUniqueName="[tbl_Billing]" displayFolder="" count="0" memberValueDatatype="5" unbalanced="0"/>
    <cacheHierarchy uniqueName="[tbl_Billing].[Paitent_Payble (₹)]" caption="Paitent_Payble (₹)" attribute="1" defaultMemberUniqueName="[tbl_Billing].[Paitent_Payble (₹)].[All]" allUniqueName="[tbl_Billing].[Paitent_Payble (₹)].[All]" dimensionUniqueName="[tbl_Billing]" displayFolder="" count="0" memberValueDatatype="130" unbalanced="0"/>
    <cacheHierarchy uniqueName="[tbl_Billing].[Payment_Status]" caption="Payment_Status" attribute="1" defaultMemberUniqueName="[tbl_Billing].[Payment_Status].[All]" allUniqueName="[tbl_Billing].[Payment_Status].[All]" dimensionUniqueName="[tbl_Billing]" displayFolder="" count="2" memberValueDatatype="130" unbalanced="0">
      <fieldsUsage count="2">
        <fieldUsage x="-1"/>
        <fieldUsage x="3"/>
      </fieldsUsage>
    </cacheHierarchy>
    <cacheHierarchy uniqueName="[tbl_Billing].[Generated_By]" caption="Generated_By" attribute="1" defaultMemberUniqueName="[tbl_Billing].[Generated_By].[All]" allUniqueName="[tbl_Billing].[Generated_By].[All]" dimensionUniqueName="[tbl_Billing]" displayFolder="" count="0" memberValueDatatype="130" unbalanced="0"/>
    <cacheHierarchy uniqueName="[tbl_Billing].[Bill_Month]" caption="Bill_Month" attribute="1" defaultMemberUniqueName="[tbl_Billing].[Bill_Month].[All]" allUniqueName="[tbl_Billing].[Bill_Month].[All]" dimensionUniqueName="[tbl_Billing]" displayFolder="" count="2" memberValueDatatype="130" unbalanced="0">
      <fieldsUsage count="2">
        <fieldUsage x="-1"/>
        <fieldUsage x="2"/>
      </fieldsUsage>
    </cacheHierarchy>
    <cacheHierarchy uniqueName="[Measures].[__XL_Count tbl_Admissions]" caption="__XL_Count tbl_Admissions" measure="1" displayFolder="" measureGroup="tbl_Admissions" count="0" hidden="1"/>
    <cacheHierarchy uniqueName="[Measures].[__XL_Count tbl_Billing]" caption="__XL_Count tbl_Billing" measure="1" displayFolder="" measureGroup="tbl_Billing"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Count of Net_Payable (₹)]" caption="Count of Net_Payable (₹)" measure="1" displayFolder="" measureGroup="tbl_Billing"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scount_Ammount (₹)]" caption="Sum of Discount_Ammount (₹)" measure="1" displayFolder="" measureGroup="tbl_Billing" count="0" hidden="1">
      <extLst>
        <ext xmlns:x15="http://schemas.microsoft.com/office/spreadsheetml/2010/11/main" uri="{B97F6D7D-B522-45F9-BDA1-12C45D357490}">
          <x15:cacheHierarchy aggregatedColumn="28"/>
        </ext>
      </extLst>
    </cacheHierarchy>
    <cacheHierarchy uniqueName="[Measures].[Sum of Insurance_Claim (₹)]" caption="Sum of Insurance_Claim (₹)" measure="1" displayFolder="" measureGroup="tbl_Billing"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Length_of_Stay]" caption="Count of Length_of_Stay" measure="1" displayFolder="" measureGroup="tbl_Admissions"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bl_Admissions" uniqueName="[tbl_Admissions]" caption="tbl_Admissions"/>
    <dimension name="tbl_Billing" uniqueName="[tbl_Billing]" caption="tbl_Billing"/>
  </dimensions>
  <measureGroups count="2">
    <measureGroup name="tbl_Admissions" caption="tbl_Admissions"/>
    <measureGroup name="tbl_Billing" caption="tbl_Billing"/>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rmoy mukherjee" refreshedDate="46169.479999074072" backgroundQuery="1" createdVersion="8" refreshedVersion="8" minRefreshableVersion="3" recordCount="0" supportSubquery="1" supportAdvancedDrill="1" xr:uid="{47AD45B4-6D41-47F7-821F-968EA605BDD8}">
  <cacheSource type="external" connectionId="1"/>
  <cacheFields count="5">
    <cacheField name="[Measures].[Count of Admission_ID]" caption="Count of Admission_ID" numFmtId="0" hierarchy="38" level="32767"/>
    <cacheField name="[tbl_Admissions].[Doctor_Name].[Doctor_Name]" caption="Doctor_Name" numFmtId="0" hierarchy="9" level="1">
      <sharedItems count="1">
        <s v="Dr. Meena Pillai"/>
      </sharedItems>
    </cacheField>
    <cacheField name="[Measures].[Count of Length_of_Stay]" caption="Count of Length_of_Stay" numFmtId="0" hierarchy="42" level="32767"/>
    <cacheField name="[tbl_Admissions].[Visit_Type].[Visit_Type]" caption="Visit_Type" numFmtId="0" hierarchy="3" level="1">
      <sharedItems containsSemiMixedTypes="0" containsNonDate="0" containsString="0"/>
    </cacheField>
    <cacheField name="[tbl_Admissions].[Department].[Department]" caption="Department" numFmtId="0" hierarchy="7" level="1">
      <sharedItems containsSemiMixedTypes="0" containsNonDate="0" containsString="0"/>
    </cacheField>
  </cacheFields>
  <cacheHierarchies count="43">
    <cacheHierarchy uniqueName="[tbl_Admissions].[Admission_ID]" caption="Admission_ID" attribute="1" defaultMemberUniqueName="[tbl_Admissions].[Admission_ID].[All]" allUniqueName="[tbl_Admissions].[Admission_ID].[All]" dimensionUniqueName="[tbl_Admissions]" displayFolder="" count="2" memberValueDatatype="130" unbalanced="0"/>
    <cacheHierarchy uniqueName="[tbl_Admissions].[Patient_ID]" caption="Patient_ID" attribute="1" defaultMemberUniqueName="[tbl_Admissions].[Patient_ID].[All]" allUniqueName="[tbl_Admissions].[Patient_ID].[All]" dimensionUniqueName="[tbl_Admissions]" displayFolder="" count="2" memberValueDatatype="130" unbalanced="0"/>
    <cacheHierarchy uniqueName="[tbl_Admissions].[Patient_Name]" caption="Patient_Name" attribute="1" defaultMemberUniqueName="[tbl_Admissions].[Patient_Name].[All]" allUniqueName="[tbl_Admissions].[Patient_Name].[All]" dimensionUniqueName="[tbl_Admissions]" displayFolder="" count="2" memberValueDatatype="130" unbalanced="0"/>
    <cacheHierarchy uniqueName="[tbl_Admissions].[Visit_Type]" caption="Visit_Type" attribute="1" defaultMemberUniqueName="[tbl_Admissions].[Visit_Type].[All]" allUniqueName="[tbl_Admissions].[Visit_Type].[All]" dimensionUniqueName="[tbl_Admissions]" displayFolder="" count="2" memberValueDatatype="130" unbalanced="0">
      <fieldsUsage count="2">
        <fieldUsage x="-1"/>
        <fieldUsage x="3"/>
      </fieldsUsage>
    </cacheHierarchy>
    <cacheHierarchy uniqueName="[tbl_Admissions].[Admission_Date]" caption="Admission_Date" attribute="1" defaultMemberUniqueName="[tbl_Admissions].[Admission_Date].[All]" allUniqueName="[tbl_Admissions].[Admission_Date].[All]" dimensionUniqueName="[tbl_Admissions]" displayFolder="" count="2" memberValueDatatype="130" unbalanced="0"/>
    <cacheHierarchy uniqueName="[tbl_Admissions].[Discharge_Date]" caption="Discharge_Date" attribute="1" defaultMemberUniqueName="[tbl_Admissions].[Discharge_Date].[All]" allUniqueName="[tbl_Admissions].[Discharge_Date].[All]" dimensionUniqueName="[tbl_Admissions]" displayFolder="" count="2" memberValueDatatype="130" unbalanced="0"/>
    <cacheHierarchy uniqueName="[tbl_Admissions].[Length_of_Stay]" caption="Length_of_Stay" attribute="1" defaultMemberUniqueName="[tbl_Admissions].[Length_of_Stay].[All]" allUniqueName="[tbl_Admissions].[Length_of_Stay].[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4"/>
      </fieldsUsage>
    </cacheHierarchy>
    <cacheHierarchy uniqueName="[tbl_Admissions].[Doctor_ID]" caption="Doctor_ID" attribute="1" defaultMemberUniqueName="[tbl_Admissions].[Doctor_ID].[All]" allUniqueName="[tbl_Admissions].[Doctor_ID].[All]" dimensionUniqueName="[tbl_Admissions]" displayFolder="" count="2" memberValueDatatype="130" unbalanced="0"/>
    <cacheHierarchy uniqueName="[tbl_Admissions].[Doctor_Name]" caption="Doctor_Name" attribute="1" defaultMemberUniqueName="[tbl_Admissions].[Doctor_Name].[All]" allUniqueName="[tbl_Admissions].[Doctor_Name].[All]" dimensionUniqueName="[tbl_Admissions]" displayFolder="" count="2" memberValueDatatype="130" unbalanced="0">
      <fieldsUsage count="2">
        <fieldUsage x="-1"/>
        <fieldUsage x="1"/>
      </fieldsUsage>
    </cacheHierarchy>
    <cacheHierarchy uniqueName="[tbl_Admissions].[Bed_ID]" caption="Bed_ID" attribute="1" defaultMemberUniqueName="[tbl_Admissions].[Bed_ID].[All]" allUniqueName="[tbl_Admissions].[Bed_ID].[All]" dimensionUniqueName="[tbl_Admissions]" displayFolder="" count="2" memberValueDatatype="130" unbalanced="0"/>
    <cacheHierarchy uniqueName="[tbl_Admissions].[Ward_Type]" caption="Ward_Type" attribute="1" defaultMemberUniqueName="[tbl_Admissions].[Ward_Type].[All]" allUniqueName="[tbl_Admissions].[Ward_Type].[All]" dimensionUniqueName="[tbl_Admissions]" displayFolder="" count="2" memberValueDatatype="130" unbalanced="0"/>
    <cacheHierarchy uniqueName="[tbl_Admissions].[Primary_Diagnosis]" caption="Primary_Diagnosis" attribute="1" defaultMemberUniqueName="[tbl_Admissions].[Primary_Diagnosis].[All]" allUniqueName="[tbl_Admissions].[Primary_Diagnosis].[All]" dimensionUniqueName="[tbl_Admissions]" displayFolder="" count="2" memberValueDatatype="130" unbalanced="0"/>
    <cacheHierarchy uniqueName="[tbl_Admissions].[ICD10_Code]" caption="ICD10_Code" attribute="1" defaultMemberUniqueName="[tbl_Admissions].[ICD10_Code].[All]" allUniqueName="[tbl_Admissions].[ICD10_Code].[All]" dimensionUniqueName="[tbl_Admissions]" displayFolder="" count="2" memberValueDatatype="130" unbalanced="0"/>
    <cacheHierarchy uniqueName="[tbl_Admissions].[Status]" caption="Status" attribute="1" defaultMemberUniqueName="[tbl_Admissions].[Status].[All]" allUniqueName="[tbl_Admissions].[Status].[All]" dimensionUniqueName="[tbl_Admissions]" displayFolder="" count="2" memberValueDatatype="130" unbalanced="0"/>
    <cacheHierarchy uniqueName="[tbl_Admissions].[Referred_By]" caption="Referred_By" attribute="1" defaultMemberUniqueName="[tbl_Admissions].[Referred_By].[All]" allUniqueName="[tbl_Admissions].[Referred_By].[All]" dimensionUniqueName="[tbl_Admissions]" displayFolder="" count="2" memberValueDatatype="130" unbalanced="0"/>
    <cacheHierarchy uniqueName="[tbl_Admissions].[Enterd_By]" caption="Enterd_By" attribute="1" defaultMemberUniqueName="[tbl_Admissions].[Enterd_By].[All]" allUniqueName="[tbl_Admissions].[Enterd_By].[All]" dimensionUniqueName="[tbl_Admissions]" displayFolder="" count="2" memberValueDatatype="130" unbalanced="0"/>
    <cacheHierarchy uniqueName="[tbl_Billing].[Bill_ID]" caption="Bill_ID" attribute="1" defaultMemberUniqueName="[tbl_Billing].[Bill_ID].[All]" allUniqueName="[tbl_Billing].[Bill_ID].[All]" dimensionUniqueName="[tbl_Billing]" displayFolder="" count="2" memberValueDatatype="130" unbalanced="0"/>
    <cacheHierarchy uniqueName="[tbl_Billing].[Admission_ID]" caption="Admission_ID" attribute="1" defaultMemberUniqueName="[tbl_Billing].[Admission_ID].[All]" allUniqueName="[tbl_Billing].[Admission_ID].[All]" dimensionUniqueName="[tbl_Billing]" displayFolder="" count="2" memberValueDatatype="130" unbalanced="0"/>
    <cacheHierarchy uniqueName="[tbl_Billing].[Patient_ID]" caption="Patient_ID" attribute="1" defaultMemberUniqueName="[tbl_Billing].[Patient_ID].[All]" allUniqueName="[tbl_Billing].[Patient_ID].[All]" dimensionUniqueName="[tbl_Billing]" displayFolder="" count="2" memberValueDatatype="130" unbalanced="0"/>
    <cacheHierarchy uniqueName="[tbl_Billing].[Patient_Name]" caption="Patient_Name" attribute="1" defaultMemberUniqueName="[tbl_Billing].[Patient_Name].[All]" allUniqueName="[tbl_Billing].[Patient_Name].[All]" dimensionUniqueName="[tbl_Billing]" displayFolder="" count="2" memberValueDatatype="130" unbalanced="0"/>
    <cacheHierarchy uniqueName="[tbl_Billing].[Bill_Date]" caption="Bill_Date" attribute="1" defaultMemberUniqueName="[tbl_Billing].[Bill_Date].[All]" allUniqueName="[tbl_Billing].[Bill_Date].[All]" dimensionUniqueName="[tbl_Billing]" displayFolder="" count="2" memberValueDatatype="130" unbalanced="0"/>
    <cacheHierarchy uniqueName="[tbl_Billing].[Insurance_Provider]" caption="Insurance_Provider" attribute="1" defaultMemberUniqueName="[tbl_Billing].[Insurance_Provider].[All]" allUniqueName="[tbl_Billing].[Insurance_Provider].[All]" dimensionUniqueName="[tbl_Billing]" displayFolder="" count="2" memberValueDatatype="130" unbalanced="0"/>
    <cacheHierarchy uniqueName="[tbl_Billing].[Services_Total (₹)]" caption="Services_Total (₹)" attribute="1" defaultMemberUniqueName="[tbl_Billing].[Services_Total (₹)].[All]" allUniqueName="[tbl_Billing].[Services_Total (₹)].[All]" dimensionUniqueName="[tbl_Billing]" displayFolder="" count="2" memberValueDatatype="130" unbalanced="0"/>
    <cacheHierarchy uniqueName="[tbl_Billing].[Room_Charges (₹)]" caption="Room_Charges (₹)" attribute="1" defaultMemberUniqueName="[tbl_Billing].[Room_Charges (₹)].[All]" allUniqueName="[tbl_Billing].[Room_Charges (₹)].[All]" dimensionUniqueName="[tbl_Billing]" displayFolder="" count="2" memberValueDatatype="130" unbalanced="0"/>
    <cacheHierarchy uniqueName="[tbl_Billing].[Doctor_Charges (₹)]" caption="Doctor_Charges (₹)" attribute="1" defaultMemberUniqueName="[tbl_Billing].[Doctor_Charges (₹)].[All]" allUniqueName="[tbl_Billing].[Doctor_Charges (₹)].[All]" dimensionUniqueName="[tbl_Billing]" displayFolder="" count="2" memberValueDatatype="130" unbalanced="0"/>
    <cacheHierarchy uniqueName="[tbl_Billing].[Gross_Ammount (₹)]" caption="Gross_Ammount (₹)" attribute="1" defaultMemberUniqueName="[tbl_Billing].[Gross_Ammount (₹)].[All]" allUniqueName="[tbl_Billing].[Gross_Ammount (₹)].[All]" dimensionUniqueName="[tbl_Billing]" displayFolder="" count="2" memberValueDatatype="130" unbalanced="0"/>
    <cacheHierarchy uniqueName="[tbl_Billing].[Discount_Type]" caption="Discount_Type" attribute="1" defaultMemberUniqueName="[tbl_Billing].[Discount_Type].[All]" allUniqueName="[tbl_Billing].[Discount_Type].[All]" dimensionUniqueName="[tbl_Billing]" displayFolder="" count="2" memberValueDatatype="130" unbalanced="0"/>
    <cacheHierarchy uniqueName="[tbl_Billing].[Discount_Ammount (₹)]" caption="Discount_Ammount (₹)" attribute="1" defaultMemberUniqueName="[tbl_Billing].[Discount_Ammount (₹)].[All]" allUniqueName="[tbl_Billing].[Discount_Ammount (₹)].[All]" dimensionUniqueName="[tbl_Billing]" displayFolder="" count="2" memberValueDatatype="5" unbalanced="0"/>
    <cacheHierarchy uniqueName="[tbl_Billing].[Net_Payable (₹)]" caption="Net_Payable (₹)" attribute="1" defaultMemberUniqueName="[tbl_Billing].[Net_Payable (₹)].[All]" allUniqueName="[tbl_Billing].[Net_Payable (₹)].[All]" dimensionUniqueName="[tbl_Billing]" displayFolder="" count="2" memberValueDatatype="130" unbalanced="0"/>
    <cacheHierarchy uniqueName="[tbl_Billing].[Insurance_Claim (₹)]" caption="Insurance_Claim (₹)" attribute="1" defaultMemberUniqueName="[tbl_Billing].[Insurance_Claim (₹)].[All]" allUniqueName="[tbl_Billing].[Insurance_Claim (₹)].[All]" dimensionUniqueName="[tbl_Billing]" displayFolder="" count="2" memberValueDatatype="5" unbalanced="0"/>
    <cacheHierarchy uniqueName="[tbl_Billing].[Paitent_Payble (₹)]" caption="Paitent_Payble (₹)" attribute="1" defaultMemberUniqueName="[tbl_Billing].[Paitent_Payble (₹)].[All]" allUniqueName="[tbl_Billing].[Paitent_Payble (₹)].[All]" dimensionUniqueName="[tbl_Billing]" displayFolder="" count="2" memberValueDatatype="130"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Generated_By]" caption="Generated_By" attribute="1" defaultMemberUniqueName="[tbl_Billing].[Generated_By].[All]" allUniqueName="[tbl_Billing].[Generated_By].[All]" dimensionUniqueName="[tbl_Billing]" displayFolder="" count="2" memberValueDatatype="130" unbalanced="0"/>
    <cacheHierarchy uniqueName="[tbl_Billing].[Bill_Month]" caption="Bill_Month" attribute="1" defaultMemberUniqueName="[tbl_Billing].[Bill_Month].[All]" allUniqueName="[tbl_Billing].[Bill_Month].[All]" dimensionUniqueName="[tbl_Billing]" displayFolder="" count="2" memberValueDatatype="130" unbalanced="0"/>
    <cacheHierarchy uniqueName="[Measures].[__XL_Count tbl_Admissions]" caption="__XL_Count tbl_Admissions" measure="1" displayFolder="" measureGroup="tbl_Admissions" count="0" hidden="1"/>
    <cacheHierarchy uniqueName="[Measures].[__XL_Count tbl_Billing]" caption="__XL_Count tbl_Billing" measure="1" displayFolder="" measureGroup="tbl_Billing" count="0" hidden="1"/>
    <cacheHierarchy uniqueName="[Measures].[__No measures defined]" caption="__No measures defined" measure="1" displayFolder="" count="0" hidden="1"/>
    <cacheHierarchy uniqueName="[Measures].[Count of Admission_ID]" caption="Count of Admission_ID" measure="1" displayFolder="" measureGroup="tbl_Admission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Net_Payable (₹)]" caption="Count of Net_Payable (₹)" measure="1" displayFolder="" measureGroup="tbl_Billing" count="0" hidden="1">
      <extLst>
        <ext xmlns:x15="http://schemas.microsoft.com/office/spreadsheetml/2010/11/main" uri="{B97F6D7D-B522-45F9-BDA1-12C45D357490}">
          <x15:cacheHierarchy aggregatedColumn="29"/>
        </ext>
      </extLst>
    </cacheHierarchy>
    <cacheHierarchy uniqueName="[Measures].[Sum of Discount_Ammount (₹)]" caption="Sum of Discount_Ammount (₹)" measure="1" displayFolder="" measureGroup="tbl_Billing" count="0" hidden="1">
      <extLst>
        <ext xmlns:x15="http://schemas.microsoft.com/office/spreadsheetml/2010/11/main" uri="{B97F6D7D-B522-45F9-BDA1-12C45D357490}">
          <x15:cacheHierarchy aggregatedColumn="28"/>
        </ext>
      </extLst>
    </cacheHierarchy>
    <cacheHierarchy uniqueName="[Measures].[Sum of Insurance_Claim (₹)]" caption="Sum of Insurance_Claim (₹)" measure="1" displayFolder="" measureGroup="tbl_Billing" count="0" hidden="1">
      <extLst>
        <ext xmlns:x15="http://schemas.microsoft.com/office/spreadsheetml/2010/11/main" uri="{B97F6D7D-B522-45F9-BDA1-12C45D357490}">
          <x15:cacheHierarchy aggregatedColumn="30"/>
        </ext>
      </extLst>
    </cacheHierarchy>
    <cacheHierarchy uniqueName="[Measures].[Count of Length_of_Stay]" caption="Count of Length_of_Stay" measure="1" displayFolder="" measureGroup="tbl_Admissions"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bl_Admissions" uniqueName="[tbl_Admissions]" caption="tbl_Admissions"/>
    <dimension name="tbl_Billing" uniqueName="[tbl_Billing]" caption="tbl_Billing"/>
  </dimensions>
  <measureGroups count="2">
    <measureGroup name="tbl_Admissions" caption="tbl_Admissions"/>
    <measureGroup name="tbl_Billing" caption="tbl_Billing"/>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rmoy mukherjee" refreshedDate="46169.370972106481" backgroundQuery="1" createdVersion="3" refreshedVersion="8" minRefreshableVersion="3" recordCount="0" supportSubquery="1" supportAdvancedDrill="1" xr:uid="{A35D0AB7-94BB-4852-B1A3-7BA0E72DCF57}">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atient_Name]" caption="Patient_Name" attribute="1" defaultMemberUniqueName="[tbl_Admissions].[Patient_Name].[All]" allUniqueName="[tbl_Admissions].[Patient_Name].[All]" dimensionUniqueName="[tbl_Admissions]" displayFolder="" count="0" memberValueDatatype="130" unbalanced="0"/>
    <cacheHierarchy uniqueName="[tbl_Admissions].[Visit_Type]" caption="Visit_Type" attribute="1" defaultMemberUniqueName="[tbl_Admissions].[Visit_Type].[All]" allUniqueName="[tbl_Admissions].[Visit_Type].[All]" dimensionUniqueName="[tbl_Admissions]" displayFolder="" count="0" memberValueDatatype="130" unbalanced="0"/>
    <cacheHierarchy uniqueName="[tbl_Admissions].[Admission_Date]" caption="Admission_Date" attribute="1" defaultMemberUniqueName="[tbl_Admissions].[Admission_Date].[All]" allUniqueName="[tbl_Admissions].[Admission_Date].[All]" dimensionUniqueName="[tbl_Admissions]" displayFolder="" count="0" memberValueDatatype="130" unbalanced="0"/>
    <cacheHierarchy uniqueName="[tbl_Admissions].[Discharge_Date]" caption="Discharge_Date" attribute="1" defaultMemberUniqueName="[tbl_Admissions].[Discharge_Date].[All]" allUniqueName="[tbl_Admissions].[Discharge_Date].[All]" dimensionUniqueName="[tbl_Admissions]" displayFolder="" count="0" memberValueDatatype="130" unbalanced="0"/>
    <cacheHierarchy uniqueName="[tbl_Admissions].[Length_of_Stay]" caption="Length_of_Stay" attribute="1" defaultMemberUniqueName="[tbl_Admissions].[Length_of_Stay].[All]" allUniqueName="[tbl_Admissions].[Length_of_Stay].[All]" dimensionUniqueName="[tbl_Admissions]" displayFolder="" count="0" memberValueDatatype="130" unbalanced="0"/>
    <cacheHierarchy uniqueName="[tbl_Admissions].[Department]" caption="Department" attribute="1" defaultMemberUniqueName="[tbl_Admissions].[Department].[All]" allUniqueName="[tbl_Admissions].[Department].[All]" dimensionUniqueName="[tbl_Admissions]" displayFolder="" count="0" memberValueDatatype="130" unbalanced="0"/>
    <cacheHierarchy uniqueName="[tbl_Admissions].[Doctor_ID]" caption="Doctor_ID" attribute="1" defaultMemberUniqueName="[tbl_Admissions].[Doctor_ID].[All]" allUniqueName="[tbl_Admissions].[Doctor_ID].[All]" dimensionUniqueName="[tbl_Admissions]" displayFolder="" count="0" memberValueDatatype="130" unbalanced="0"/>
    <cacheHierarchy uniqueName="[tbl_Admissions].[Doctor_Name]" caption="Doctor_Name" attribute="1" defaultMemberUniqueName="[tbl_Admissions].[Doctor_Name].[All]" allUniqueName="[tbl_Admissions].[Doctor_Name].[All]" dimensionUniqueName="[tbl_Admissions]" displayFolder="" count="0" memberValueDatatype="130" unbalanced="0"/>
    <cacheHierarchy uniqueName="[tbl_Admissions].[Bed_ID]" caption="Bed_ID" attribute="1" defaultMemberUniqueName="[tbl_Admissions].[Bed_ID].[All]" allUniqueName="[tbl_Admissions].[Bed_ID].[All]" dimensionUniqueName="[tbl_Admissions]" displayFolder="" count="0" memberValueDatatype="130" unbalanced="0"/>
    <cacheHierarchy uniqueName="[tbl_Admissions].[Ward_Type]" caption="Ward_Type" attribute="1" defaultMemberUniqueName="[tbl_Admissions].[Ward_Type].[All]" allUniqueName="[tbl_Admissions].[Ward_Type].[All]" dimensionUniqueName="[tbl_Admissions]" displayFolder="" count="0" memberValueDatatype="130" unbalanced="0"/>
    <cacheHierarchy uniqueName="[tbl_Admissions].[Primary_Diagnosis]" caption="Primary_Diagnosis" attribute="1" defaultMemberUniqueName="[tbl_Admissions].[Primary_Diagnosis].[All]" allUniqueName="[tbl_Admissions].[Primary_Diagnosis].[All]" dimensionUniqueName="[tbl_Admissions]" displayFolder="" count="0" memberValueDatatype="130" unbalanced="0"/>
    <cacheHierarchy uniqueName="[tbl_Admissions].[ICD10_Code]" caption="ICD10_Code" attribute="1" defaultMemberUniqueName="[tbl_Admissions].[ICD10_Code].[All]" allUniqueName="[tbl_Admissions].[ICD10_Code].[All]" dimensionUniqueName="[tbl_Admissions]" displayFolder="" count="0" memberValueDatatype="130" unbalanced="0"/>
    <cacheHierarchy uniqueName="[tbl_Admissions].[Status]" caption="Status" attribute="1" defaultMemberUniqueName="[tbl_Admissions].[Status].[All]" allUniqueName="[tbl_Admissions].[Status].[All]" dimensionUniqueName="[tbl_Admissions]" displayFolder="" count="0" memberValueDatatype="130" unbalanced="0"/>
    <cacheHierarchy uniqueName="[tbl_Admissions].[Referred_By]" caption="Referred_By" attribute="1" defaultMemberUniqueName="[tbl_Admissions].[Referred_By].[All]" allUniqueName="[tbl_Admissions].[Referred_By].[All]" dimensionUniqueName="[tbl_Admissions]" displayFolder="" count="0" memberValueDatatype="130" unbalanced="0"/>
    <cacheHierarchy uniqueName="[tbl_Admissions].[Enterd_By]" caption="Enterd_By" attribute="1" defaultMemberUniqueName="[tbl_Admissions].[Enterd_By].[All]" allUniqueName="[tbl_Admissions].[Enterd_By].[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Patient_ID]" caption="Patient_ID" attribute="1" defaultMemberUniqueName="[tbl_Billing].[Patient_ID].[All]" allUniqueName="[tbl_Billing].[Patient_ID].[All]" dimensionUniqueName="[tbl_Billing]" displayFolder="" count="0" memberValueDatatype="130" unbalanced="0"/>
    <cacheHierarchy uniqueName="[tbl_Billing].[Patient_Name]" caption="Patient_Name" attribute="1" defaultMemberUniqueName="[tbl_Billing].[Patient_Name].[All]" allUniqueName="[tbl_Billing].[Patient_Name].[All]" dimensionUniqueName="[tbl_Billing]" displayFolder="" count="0" memberValueDatatype="130" unbalanced="0"/>
    <cacheHierarchy uniqueName="[tbl_Billing].[Bill_Date]" caption="Bill_Date" attribute="1" defaultMemberUniqueName="[tbl_Billing].[Bill_Date].[All]" allUniqueName="[tbl_Billing].[Bill_Date].[All]" dimensionUniqueName="[tbl_Billing]" displayFolder="" count="0" memberValueDatatype="130" unbalanced="0"/>
    <cacheHierarchy uniqueName="[tbl_Billing].[Insurance_Provider]" caption="Insurance_Provider" attribute="1" defaultMemberUniqueName="[tbl_Billing].[Insurance_Provider].[All]" allUniqueName="[tbl_Billing].[Insurance_Provider].[All]" dimensionUniqueName="[tbl_Billing]" displayFolder="" count="0" memberValueDatatype="130" unbalanced="0"/>
    <cacheHierarchy uniqueName="[tbl_Billing].[Services_Total (₹)]" caption="Services_Total (₹)" attribute="1" defaultMemberUniqueName="[tbl_Billing].[Services_Total (₹)].[All]" allUniqueName="[tbl_Billing].[Services_Total (₹)].[All]" dimensionUniqueName="[tbl_Billing]" displayFolder="" count="0" memberValueDatatype="130" unbalanced="0"/>
    <cacheHierarchy uniqueName="[tbl_Billing].[Room_Charges (₹)]" caption="Room_Charges (₹)" attribute="1" defaultMemberUniqueName="[tbl_Billing].[Room_Charges (₹)].[All]" allUniqueName="[tbl_Billing].[Room_Charges (₹)].[All]" dimensionUniqueName="[tbl_Billing]" displayFolder="" count="0" memberValueDatatype="130" unbalanced="0"/>
    <cacheHierarchy uniqueName="[tbl_Billing].[Doctor_Charges (₹)]" caption="Doctor_Charges (₹)" attribute="1" defaultMemberUniqueName="[tbl_Billing].[Doctor_Charges (₹)].[All]" allUniqueName="[tbl_Billing].[Doctor_Charges (₹)].[All]" dimensionUniqueName="[tbl_Billing]" displayFolder="" count="0" memberValueDatatype="130" unbalanced="0"/>
    <cacheHierarchy uniqueName="[tbl_Billing].[Gross_Ammount (₹)]" caption="Gross_Ammount (₹)" attribute="1" defaultMemberUniqueName="[tbl_Billing].[Gross_Ammount (₹)].[All]" allUniqueName="[tbl_Billing].[Gross_Ammount (₹)].[All]" dimensionUniqueName="[tbl_Billing]" displayFolder="" count="0" memberValueDatatype="130" unbalanced="0"/>
    <cacheHierarchy uniqueName="[tbl_Billing].[Discount_Type]" caption="Discount_Type" attribute="1" defaultMemberUniqueName="[tbl_Billing].[Discount_Type].[All]" allUniqueName="[tbl_Billing].[Discount_Type].[All]" dimensionUniqueName="[tbl_Billing]" displayFolder="" count="0" memberValueDatatype="130" unbalanced="0"/>
    <cacheHierarchy uniqueName="[tbl_Billing].[Discount_Ammount (₹)]" caption="Discount_Ammount (₹)" attribute="1" defaultMemberUniqueName="[tbl_Billing].[Discount_Ammount (₹)].[All]" allUniqueName="[tbl_Billing].[Discount_Ammount (₹)].[All]" dimensionUniqueName="[tbl_Billing]" displayFolder="" count="0" memberValueDatatype="5" unbalanced="0"/>
    <cacheHierarchy uniqueName="[tbl_Billing].[Net_Payable (₹)]" caption="Net_Payable (₹)" attribute="1" defaultMemberUniqueName="[tbl_Billing].[Net_Payable (₹)].[All]" allUniqueName="[tbl_Billing].[Net_Payable (₹)].[All]" dimensionUniqueName="[tbl_Billing]" displayFolder="" count="0" memberValueDatatype="130" unbalanced="0"/>
    <cacheHierarchy uniqueName="[tbl_Billing].[Insurance_Claim (₹)]" caption="Insurance_Claim (₹)" attribute="1" defaultMemberUniqueName="[tbl_Billing].[Insurance_Claim (₹)].[All]" allUniqueName="[tbl_Billing].[Insurance_Claim (₹)].[All]" dimensionUniqueName="[tbl_Billing]" displayFolder="" count="0" memberValueDatatype="5" unbalanced="0"/>
    <cacheHierarchy uniqueName="[tbl_Billing].[Paitent_Payble (₹)]" caption="Paitent_Payble (₹)" attribute="1" defaultMemberUniqueName="[tbl_Billing].[Paitent_Payble (₹)].[All]" allUniqueName="[tbl_Billing].[Paitent_Payble (₹)].[All]" dimensionUniqueName="[tbl_Billing]" displayFolder="" count="0" memberValueDatatype="130" unbalanced="0"/>
    <cacheHierarchy uniqueName="[tbl_Billing].[Payment_Status]" caption="Payment_Status" attribute="1" defaultMemberUniqueName="[tbl_Billing].[Payment_Status].[All]" allUniqueName="[tbl_Billing].[Payment_Status].[All]" dimensionUniqueName="[tbl_Billing]" displayFolder="" count="0" memberValueDatatype="130" unbalanced="0"/>
    <cacheHierarchy uniqueName="[tbl_Billing].[Generated_By]" caption="Generated_By" attribute="1" defaultMemberUniqueName="[tbl_Billing].[Generated_By].[All]" allUniqueName="[tbl_Billing].[Generated_By].[All]" dimensionUniqueName="[tbl_Billing]" displayFolder="" count="0" memberValueDatatype="130" unbalanced="0"/>
    <cacheHierarchy uniqueName="[tbl_Billing].[Bill_Month]" caption="Bill_Month" attribute="1" defaultMemberUniqueName="[tbl_Billing].[Bill_Month].[All]" allUniqueName="[tbl_Billing].[Bill_Month].[All]" dimensionUniqueName="[tbl_Billing]" displayFolder="" count="0" memberValueDatatype="130" unbalanced="0"/>
    <cacheHierarchy uniqueName="[Measures].[__XL_Count tbl_Admissions]" caption="__XL_Count tbl_Admissions" measure="1" displayFolder="" measureGroup="tbl_Admissions" count="0" hidden="1"/>
    <cacheHierarchy uniqueName="[Measures].[__XL_Count tbl_Billing]" caption="__XL_Count tbl_Billing" measure="1" displayFolder="" measureGroup="tbl_Billing"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Count of Net_Payable (₹)]" caption="Count of Net_Payable (₹)" measure="1" displayFolder="" measureGroup="tbl_Billing" count="0" hidden="1">
      <extLst>
        <ext xmlns:x15="http://schemas.microsoft.com/office/spreadsheetml/2010/11/main" uri="{B97F6D7D-B522-45F9-BDA1-12C45D357490}">
          <x15:cacheHierarchy aggregatedColumn="29"/>
        </ext>
      </extLst>
    </cacheHierarchy>
    <cacheHierarchy uniqueName="[Measures].[Sum of Discount_Ammount (₹)]" caption="Sum of Discount_Ammount (₹)" measure="1" displayFolder="" measureGroup="tbl_Billing" count="0" hidden="1">
      <extLst>
        <ext xmlns:x15="http://schemas.microsoft.com/office/spreadsheetml/2010/11/main" uri="{B97F6D7D-B522-45F9-BDA1-12C45D357490}">
          <x15:cacheHierarchy aggregatedColumn="28"/>
        </ext>
      </extLst>
    </cacheHierarchy>
    <cacheHierarchy uniqueName="[Measures].[Sum of Insurance_Claim (₹)]" caption="Sum of Insurance_Claim (₹)" measure="1" displayFolder="" measureGroup="tbl_Billing"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tbl_Admissions" uniqueName="[tbl_Admissions]" caption="tbl_Admissions"/>
    <dimension name="tbl_Billing" uniqueName="[tbl_Billing]" caption="tbl_Billing"/>
  </dimensions>
  <measureGroups count="2">
    <measureGroup name="tbl_Admissions" caption="tbl_Admissions"/>
    <measureGroup name="tbl_Billing" caption="tbl_Billing"/>
  </measureGroups>
  <maps count="2">
    <map measureGroup="0" dimension="1"/>
    <map measureGroup="1" dimension="2"/>
  </maps>
  <extLst>
    <ext xmlns:x14="http://schemas.microsoft.com/office/spreadsheetml/2009/9/main" uri="{725AE2AE-9491-48be-B2B4-4EB974FC3084}">
      <x14:pivotCacheDefinition slicerData="1" pivotCacheId="152283282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rmoy mukherjee" refreshedDate="46169.389708680559" backgroundQuery="1" createdVersion="3" refreshedVersion="8" minRefreshableVersion="3" recordCount="0" supportSubquery="1" supportAdvancedDrill="1" xr:uid="{3D5BB5EA-A53B-4B96-A0C8-B756F57A84B9}">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atient_Name]" caption="Patient_Name" attribute="1" defaultMemberUniqueName="[tbl_Admissions].[Patient_Name].[All]" allUniqueName="[tbl_Admissions].[Patient_Name].[All]" dimensionUniqueName="[tbl_Admissions]" displayFolder="" count="0" memberValueDatatype="130" unbalanced="0"/>
    <cacheHierarchy uniqueName="[tbl_Admissions].[Visit_Type]" caption="Visit_Type" attribute="1" defaultMemberUniqueName="[tbl_Admissions].[Visit_Type].[All]" allUniqueName="[tbl_Admissions].[Visit_Type].[All]" dimensionUniqueName="[tbl_Admissions]" displayFolder="" count="2" memberValueDatatype="130" unbalanced="0"/>
    <cacheHierarchy uniqueName="[tbl_Admissions].[Admission_Date]" caption="Admission_Date" attribute="1" defaultMemberUniqueName="[tbl_Admissions].[Admission_Date].[All]" allUniqueName="[tbl_Admissions].[Admission_Date].[All]" dimensionUniqueName="[tbl_Admissions]" displayFolder="" count="0" memberValueDatatype="130" unbalanced="0"/>
    <cacheHierarchy uniqueName="[tbl_Admissions].[Discharge_Date]" caption="Discharge_Date" attribute="1" defaultMemberUniqueName="[tbl_Admissions].[Discharge_Date].[All]" allUniqueName="[tbl_Admissions].[Discharge_Date].[All]" dimensionUniqueName="[tbl_Admissions]" displayFolder="" count="0" memberValueDatatype="130" unbalanced="0"/>
    <cacheHierarchy uniqueName="[tbl_Admissions].[Length_of_Stay]" caption="Length_of_Stay" attribute="1" defaultMemberUniqueName="[tbl_Admissions].[Length_of_Stay].[All]" allUniqueName="[tbl_Admissions].[Length_of_Stay].[All]" dimensionUniqueName="[tbl_Admissions]" displayFolder="" count="0"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cacheHierarchy uniqueName="[tbl_Admissions].[Doctor_ID]" caption="Doctor_ID" attribute="1" defaultMemberUniqueName="[tbl_Admissions].[Doctor_ID].[All]" allUniqueName="[tbl_Admissions].[Doctor_ID].[All]" dimensionUniqueName="[tbl_Admissions]" displayFolder="" count="0" memberValueDatatype="130" unbalanced="0"/>
    <cacheHierarchy uniqueName="[tbl_Admissions].[Doctor_Name]" caption="Doctor_Name" attribute="1" defaultMemberUniqueName="[tbl_Admissions].[Doctor_Name].[All]" allUniqueName="[tbl_Admissions].[Doctor_Name].[All]" dimensionUniqueName="[tbl_Admissions]" displayFolder="" count="0" memberValueDatatype="130" unbalanced="0"/>
    <cacheHierarchy uniqueName="[tbl_Admissions].[Bed_ID]" caption="Bed_ID" attribute="1" defaultMemberUniqueName="[tbl_Admissions].[Bed_ID].[All]" allUniqueName="[tbl_Admissions].[Bed_ID].[All]" dimensionUniqueName="[tbl_Admissions]" displayFolder="" count="0" memberValueDatatype="130" unbalanced="0"/>
    <cacheHierarchy uniqueName="[tbl_Admissions].[Ward_Type]" caption="Ward_Type" attribute="1" defaultMemberUniqueName="[tbl_Admissions].[Ward_Type].[All]" allUniqueName="[tbl_Admissions].[Ward_Type].[All]" dimensionUniqueName="[tbl_Admissions]" displayFolder="" count="0" memberValueDatatype="130" unbalanced="0"/>
    <cacheHierarchy uniqueName="[tbl_Admissions].[Primary_Diagnosis]" caption="Primary_Diagnosis" attribute="1" defaultMemberUniqueName="[tbl_Admissions].[Primary_Diagnosis].[All]" allUniqueName="[tbl_Admissions].[Primary_Diagnosis].[All]" dimensionUniqueName="[tbl_Admissions]" displayFolder="" count="0" memberValueDatatype="130" unbalanced="0"/>
    <cacheHierarchy uniqueName="[tbl_Admissions].[ICD10_Code]" caption="ICD10_Code" attribute="1" defaultMemberUniqueName="[tbl_Admissions].[ICD10_Code].[All]" allUniqueName="[tbl_Admissions].[ICD10_Code].[All]" dimensionUniqueName="[tbl_Admissions]" displayFolder="" count="0" memberValueDatatype="130" unbalanced="0"/>
    <cacheHierarchy uniqueName="[tbl_Admissions].[Status]" caption="Status" attribute="1" defaultMemberUniqueName="[tbl_Admissions].[Status].[All]" allUniqueName="[tbl_Admissions].[Status].[All]" dimensionUniqueName="[tbl_Admissions]" displayFolder="" count="0" memberValueDatatype="130" unbalanced="0"/>
    <cacheHierarchy uniqueName="[tbl_Admissions].[Referred_By]" caption="Referred_By" attribute="1" defaultMemberUniqueName="[tbl_Admissions].[Referred_By].[All]" allUniqueName="[tbl_Admissions].[Referred_By].[All]" dimensionUniqueName="[tbl_Admissions]" displayFolder="" count="0" memberValueDatatype="130" unbalanced="0"/>
    <cacheHierarchy uniqueName="[tbl_Admissions].[Enterd_By]" caption="Enterd_By" attribute="1" defaultMemberUniqueName="[tbl_Admissions].[Enterd_By].[All]" allUniqueName="[tbl_Admissions].[Enterd_By].[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Patient_ID]" caption="Patient_ID" attribute="1" defaultMemberUniqueName="[tbl_Billing].[Patient_ID].[All]" allUniqueName="[tbl_Billing].[Patient_ID].[All]" dimensionUniqueName="[tbl_Billing]" displayFolder="" count="0" memberValueDatatype="130" unbalanced="0"/>
    <cacheHierarchy uniqueName="[tbl_Billing].[Patient_Name]" caption="Patient_Name" attribute="1" defaultMemberUniqueName="[tbl_Billing].[Patient_Name].[All]" allUniqueName="[tbl_Billing].[Patient_Name].[All]" dimensionUniqueName="[tbl_Billing]" displayFolder="" count="0" memberValueDatatype="130" unbalanced="0"/>
    <cacheHierarchy uniqueName="[tbl_Billing].[Bill_Date]" caption="Bill_Date" attribute="1" defaultMemberUniqueName="[tbl_Billing].[Bill_Date].[All]" allUniqueName="[tbl_Billing].[Bill_Date].[All]" dimensionUniqueName="[tbl_Billing]" displayFolder="" count="0" memberValueDatatype="130" unbalanced="0"/>
    <cacheHierarchy uniqueName="[tbl_Billing].[Insurance_Provider]" caption="Insurance_Provider" attribute="1" defaultMemberUniqueName="[tbl_Billing].[Insurance_Provider].[All]" allUniqueName="[tbl_Billing].[Insurance_Provider].[All]" dimensionUniqueName="[tbl_Billing]" displayFolder="" count="0" memberValueDatatype="130" unbalanced="0"/>
    <cacheHierarchy uniqueName="[tbl_Billing].[Services_Total (₹)]" caption="Services_Total (₹)" attribute="1" defaultMemberUniqueName="[tbl_Billing].[Services_Total (₹)].[All]" allUniqueName="[tbl_Billing].[Services_Total (₹)].[All]" dimensionUniqueName="[tbl_Billing]" displayFolder="" count="0" memberValueDatatype="130" unbalanced="0"/>
    <cacheHierarchy uniqueName="[tbl_Billing].[Room_Charges (₹)]" caption="Room_Charges (₹)" attribute="1" defaultMemberUniqueName="[tbl_Billing].[Room_Charges (₹)].[All]" allUniqueName="[tbl_Billing].[Room_Charges (₹)].[All]" dimensionUniqueName="[tbl_Billing]" displayFolder="" count="0" memberValueDatatype="130" unbalanced="0"/>
    <cacheHierarchy uniqueName="[tbl_Billing].[Doctor_Charges (₹)]" caption="Doctor_Charges (₹)" attribute="1" defaultMemberUniqueName="[tbl_Billing].[Doctor_Charges (₹)].[All]" allUniqueName="[tbl_Billing].[Doctor_Charges (₹)].[All]" dimensionUniqueName="[tbl_Billing]" displayFolder="" count="0" memberValueDatatype="130" unbalanced="0"/>
    <cacheHierarchy uniqueName="[tbl_Billing].[Gross_Ammount (₹)]" caption="Gross_Ammount (₹)" attribute="1" defaultMemberUniqueName="[tbl_Billing].[Gross_Ammount (₹)].[All]" allUniqueName="[tbl_Billing].[Gross_Ammount (₹)].[All]" dimensionUniqueName="[tbl_Billing]" displayFolder="" count="0" memberValueDatatype="130" unbalanced="0"/>
    <cacheHierarchy uniqueName="[tbl_Billing].[Discount_Type]" caption="Discount_Type" attribute="1" defaultMemberUniqueName="[tbl_Billing].[Discount_Type].[All]" allUniqueName="[tbl_Billing].[Discount_Type].[All]" dimensionUniqueName="[tbl_Billing]" displayFolder="" count="2" memberValueDatatype="130" unbalanced="0"/>
    <cacheHierarchy uniqueName="[tbl_Billing].[Discount_Ammount (₹)]" caption="Discount_Ammount (₹)" attribute="1" defaultMemberUniqueName="[tbl_Billing].[Discount_Ammount (₹)].[All]" allUniqueName="[tbl_Billing].[Discount_Ammount (₹)].[All]" dimensionUniqueName="[tbl_Billing]" displayFolder="" count="0" memberValueDatatype="5" unbalanced="0"/>
    <cacheHierarchy uniqueName="[tbl_Billing].[Net_Payable (₹)]" caption="Net_Payable (₹)" attribute="1" defaultMemberUniqueName="[tbl_Billing].[Net_Payable (₹)].[All]" allUniqueName="[tbl_Billing].[Net_Payable (₹)].[All]" dimensionUniqueName="[tbl_Billing]" displayFolder="" count="0" memberValueDatatype="130" unbalanced="0"/>
    <cacheHierarchy uniqueName="[tbl_Billing].[Insurance_Claim (₹)]" caption="Insurance_Claim (₹)" attribute="1" defaultMemberUniqueName="[tbl_Billing].[Insurance_Claim (₹)].[All]" allUniqueName="[tbl_Billing].[Insurance_Claim (₹)].[All]" dimensionUniqueName="[tbl_Billing]" displayFolder="" count="0" memberValueDatatype="5" unbalanced="0"/>
    <cacheHierarchy uniqueName="[tbl_Billing].[Paitent_Payble (₹)]" caption="Paitent_Payble (₹)" attribute="1" defaultMemberUniqueName="[tbl_Billing].[Paitent_Payble (₹)].[All]" allUniqueName="[tbl_Billing].[Paitent_Payble (₹)].[All]" dimensionUniqueName="[tbl_Billing]" displayFolder="" count="0" memberValueDatatype="130"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Generated_By]" caption="Generated_By" attribute="1" defaultMemberUniqueName="[tbl_Billing].[Generated_By].[All]" allUniqueName="[tbl_Billing].[Generated_By].[All]" dimensionUniqueName="[tbl_Billing]" displayFolder="" count="0" memberValueDatatype="130" unbalanced="0"/>
    <cacheHierarchy uniqueName="[tbl_Billing].[Bill_Month]" caption="Bill_Month" attribute="1" defaultMemberUniqueName="[tbl_Billing].[Bill_Month].[All]" allUniqueName="[tbl_Billing].[Bill_Month].[All]" dimensionUniqueName="[tbl_Billing]" displayFolder="" count="0" memberValueDatatype="130" unbalanced="0"/>
    <cacheHierarchy uniqueName="[Measures].[__XL_Count tbl_Admissions]" caption="__XL_Count tbl_Admissions" measure="1" displayFolder="" measureGroup="tbl_Admissions" count="0" hidden="1"/>
    <cacheHierarchy uniqueName="[Measures].[__XL_Count tbl_Billing]" caption="__XL_Count tbl_Billing" measure="1" displayFolder="" measureGroup="tbl_Billing"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Count of Net_Payable (₹)]" caption="Count of Net_Payable (₹)" measure="1" displayFolder="" measureGroup="tbl_Billing" count="0" hidden="1">
      <extLst>
        <ext xmlns:x15="http://schemas.microsoft.com/office/spreadsheetml/2010/11/main" uri="{B97F6D7D-B522-45F9-BDA1-12C45D357490}">
          <x15:cacheHierarchy aggregatedColumn="29"/>
        </ext>
      </extLst>
    </cacheHierarchy>
    <cacheHierarchy uniqueName="[Measures].[Sum of Discount_Ammount (₹)]" caption="Sum of Discount_Ammount (₹)" measure="1" displayFolder="" measureGroup="tbl_Billing" count="0" hidden="1">
      <extLst>
        <ext xmlns:x15="http://schemas.microsoft.com/office/spreadsheetml/2010/11/main" uri="{B97F6D7D-B522-45F9-BDA1-12C45D357490}">
          <x15:cacheHierarchy aggregatedColumn="28"/>
        </ext>
      </extLst>
    </cacheHierarchy>
    <cacheHierarchy uniqueName="[Measures].[Sum of Insurance_Claim (₹)]" caption="Sum of Insurance_Claim (₹)" measure="1" displayFolder="" measureGroup="tbl_Billing"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5615356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E92C13-0F99-462F-8569-49E95B7D621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X47:AZ49" firstHeaderRow="0" firstDataRow="1" firstDataCol="1"/>
  <pivotFields count="5">
    <pivotField dataField="1" subtotalTop="0" showAll="0" defaultSubtotal="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Fields count="1">
    <field x="-2"/>
  </colFields>
  <colItems count="2">
    <i>
      <x/>
    </i>
    <i i="1">
      <x v="1"/>
    </i>
  </colItems>
  <dataFields count="2">
    <dataField name="Count of Admission_ID" fld="0" subtotal="count" baseField="0" baseItem="0"/>
    <dataField name="Count of Length_of_Stay"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multipleItemSelectionAllowed="1" dragToData="1">
      <members count="1" level="1">
        <member name="[tbl_Admissions].[Visit_Type].&amp;[OPD]"/>
      </members>
    </pivotHierarchy>
    <pivotHierarchy dragToData="1"/>
    <pivotHierarchy dragToData="1"/>
    <pivotHierarchy dragToData="1"/>
    <pivotHierarchy multipleItemSelectionAllowed="1" dragToData="1">
      <members count="1" level="1">
        <member name="[tbl_Admissions].[Department].&amp;[Gynaec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ityMed_Backup.xlsx!tbl_Admissions">
        <x15:activeTabTopLevelEntity name="[tbl_Admi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709741-897D-480A-944B-43A69D7C159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W15:AY2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Fields count="1">
    <field x="-2"/>
  </colFields>
  <colItems count="2">
    <i>
      <x/>
    </i>
    <i i="1">
      <x v="1"/>
    </i>
  </colItems>
  <dataFields count="2">
    <dataField name="Count of Net_Payable (₹)" fld="0" subtotal="count" baseField="0" baseItem="0"/>
    <dataField name="Sum of Insurance_Claim (₹)"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Billing].[Payment_Status].&amp;[Unpaid]"/>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ityMed_Backup.xlsx!tbl_Billing">
        <x15:activeTabTopLevelEntity name="[tbl_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6DD128-F9E9-4271-8E37-0DBF7FF051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W36:AY41"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Net_Payable (₹)" fld="1" subtotal="count" baseField="0" baseItem="0"/>
    <dataField name="Sum of Discount_Ammount (₹)"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Billing].[Discount_Type].&amp;[Insurance Negotiat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ityMed_Backup.xlsx!tbl_Billing">
        <x15:activeTabTopLevelEntity name="[tbl_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370BA0-98DB-41B0-BDBD-4A0C9B26CE7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W3:BA12" firstHeaderRow="1" firstDataRow="2" firstDataCol="1"/>
  <pivotFields count="4">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4">
    <i>
      <x/>
    </i>
    <i>
      <x v="1"/>
    </i>
    <i>
      <x v="2"/>
    </i>
    <i t="grand">
      <x/>
    </i>
  </colItems>
  <dataFields count="1">
    <dataField name="Count of Admission_ID" fld="2" subtotal="count" baseField="0" baseItem="0"/>
  </dataFields>
  <chartFormats count="8">
    <chartFormat chart="0" format="0" series="1">
      <pivotArea type="data" outline="0" fieldPosition="0">
        <references count="1">
          <reference field="1" count="1" selected="0">
            <x v="3"/>
          </reference>
        </references>
      </pivotArea>
    </chartFormat>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1"/>
          </reference>
        </references>
      </pivotArea>
    </chartFormat>
    <chartFormat chart="0" format="3" series="1">
      <pivotArea type="data" outline="0" fieldPosition="0">
        <references count="1">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Admissions].[Status].&amp;[Discharg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ityMed_Backup.xlsx!tbl_Admissions">
        <x15:activeTabTopLevelEntity name="[tbl_Admiss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2FC5217-E776-4A8E-9A2F-59E328B5011D}" sourceName="[tbl_Admissions].[Status]">
  <pivotTables>
    <pivotTable tabId="15" name="PivotTable5"/>
  </pivotTables>
  <data>
    <olap pivotCacheId="1522832822">
      <levels count="2">
        <level uniqueName="[tbl_Admissions].[Status].[(All)]" sourceCaption="(All)" count="0"/>
        <level uniqueName="[tbl_Admissions].[Status].[Status]" sourceCaption="Status" count="5">
          <ranges>
            <range startItem="0">
              <i n="[tbl_Admissions].[Status].&amp;" c="(blank)"/>
              <i n="[tbl_Admissions].[Status].&amp;[Active]" c="Active"/>
              <i n="[tbl_Admissions].[Status].&amp;[Discharged]" c="Discharged"/>
              <i n="[tbl_Admissions].[Status].&amp;[LAMA]" c="LAMA"/>
              <i n="[tbl_Admissions].[Status].&amp;[Transferred]" c="Transferred"/>
            </range>
          </ranges>
        </level>
      </levels>
      <selections count="1">
        <selection n="[tbl_Admissions].[Status].&amp;[Discharge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Type" xr10:uid="{84A4D6C9-FF0E-4C92-B453-097785D066FA}" sourceName="[tbl_Billing].[Discount_Type]">
  <pivotTables>
    <pivotTable tabId="15" name="PivotTable1"/>
  </pivotTables>
  <data>
    <olap pivotCacheId="1561535621">
      <levels count="2">
        <level uniqueName="[tbl_Billing].[Discount_Type].[(All)]" sourceCaption="(All)" count="0"/>
        <level uniqueName="[tbl_Billing].[Discount_Type].[Discount_Type]" sourceCaption="Discount_Type" count="5">
          <ranges>
            <range startItem="0">
              <i n="[tbl_Billing].[Discount_Type].&amp;" c="(blank)"/>
              <i n="[tbl_Billing].[Discount_Type].&amp;[Compassionate]" c="Compassionate"/>
              <i n="[tbl_Billing].[Discount_Type].&amp;[Insurance Negotiated]" c="Insurance Negotiated"/>
              <i n="[tbl_Billing].[Discount_Type].&amp;[None]" c="None"/>
              <i n="[tbl_Billing].[Discount_Type].&amp;[Staff Discount]" c="Staff Discount"/>
            </range>
          </ranges>
        </level>
      </levels>
      <selections count="1">
        <selection n="[tbl_Billing].[Discount_Type].&amp;[Insurance Negotiate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1BEF76AA-AE18-44C4-A54A-81FC71E56909}" sourceName="[tbl_Billing].[Payment_Status]">
  <pivotTables>
    <pivotTable tabId="15" name="PivotTable2"/>
  </pivotTables>
  <data>
    <olap pivotCacheId="1561535621">
      <levels count="2">
        <level uniqueName="[tbl_Billing].[Payment_Status].[(All)]" sourceCaption="(All)" count="0"/>
        <level uniqueName="[tbl_Billing].[Payment_Status].[Payment_Status]" sourceCaption="Payment_Status" count="5">
          <ranges>
            <range startItem="0">
              <i n="[tbl_Billing].[Payment_Status].&amp;" c="(blank)"/>
              <i n="[tbl_Billing].[Payment_Status].&amp;[Insurance Pending]" c="Insurance Pending"/>
              <i n="[tbl_Billing].[Payment_Status].&amp;[Paid]" c="Paid"/>
              <i n="[tbl_Billing].[Payment_Status].&amp;[Partial]" c="Partial"/>
              <i n="[tbl_Billing].[Payment_Status].&amp;[Unpaid]" c="Unpaid"/>
            </range>
          </ranges>
        </level>
      </levels>
      <selections count="1">
        <selection n="[tbl_Billing].[Payment_Status].&amp;[Unpai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913E803-DACB-4643-AAAC-2843B4A18ADB}" sourceName="[tbl_Admissions].[Department]">
  <pivotTables>
    <pivotTable tabId="15" name="PivotTable3"/>
  </pivotTables>
  <data>
    <olap pivotCacheId="1561535621">
      <levels count="2">
        <level uniqueName="[tbl_Admissions].[Department].[(All)]" sourceCaption="(All)" count="0"/>
        <level uniqueName="[tbl_Admissions].[Department].[Department]" sourceCaption="Department" count="8">
          <ranges>
            <range startItem="0">
              <i n="[tbl_Admissions].[Department].&amp;[Cardiology]" c="Cardiology"/>
              <i n="[tbl_Admissions].[Department].&amp;[Diagnostics]" c="Diagnostics"/>
              <i n="[tbl_Admissions].[Department].&amp;[Emergency]" c="Emergency"/>
              <i n="[tbl_Admissions].[Department].&amp;[General Medicine]" c="General Medicine"/>
              <i n="[tbl_Admissions].[Department].&amp;[Gynaecology]" c="Gynaecology"/>
              <i n="[tbl_Admissions].[Department].&amp;[Orthopaedics]" c="Orthopaedics"/>
              <i n="[tbl_Admissions].[Department].&amp;[Paediatrics]" c="Paediatrics"/>
              <i n="[tbl_Admissions].[Department].&amp;" c="(blank)" nd="1"/>
            </range>
          </ranges>
        </level>
      </levels>
      <selections count="1">
        <selection n="[tbl_Admissions].[Department].&amp;[Gynaecology]"/>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99419C79-7DAD-4598-B7C4-2EE822994451}" sourceName="[tbl_Admissions].[Visit_Type]">
  <pivotTables>
    <pivotTable tabId="15" name="PivotTable3"/>
  </pivotTables>
  <data>
    <olap pivotCacheId="1561535621">
      <levels count="2">
        <level uniqueName="[tbl_Admissions].[Visit_Type].[(All)]" sourceCaption="(All)" count="0"/>
        <level uniqueName="[tbl_Admissions].[Visit_Type].[Visit_Type]" sourceCaption="Visit_Type" count="4">
          <ranges>
            <range startItem="0">
              <i n="[tbl_Admissions].[Visit_Type].&amp;[Emergency]" c="Emergency"/>
              <i n="[tbl_Admissions].[Visit_Type].&amp;[IPD]" c="IPD"/>
              <i n="[tbl_Admissions].[Visit_Type].&amp;[OPD]" c="OPD"/>
              <i n="[tbl_Admissions].[Visit_Type].&amp;" c="(blank)" nd="1"/>
            </range>
          </ranges>
        </level>
      </levels>
      <selections count="1">
        <selection n="[tbl_Admissions].[Visit_Type].&amp;[OP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6952639-9340-4C42-8344-34795322D78B}" cache="Slicer_Status" caption="Status" level="1" style="SlicerStyleDark3" rowHeight="241300"/>
  <slicer name="Discount_Type" xr10:uid="{0DCE980B-DE3B-4305-BDF7-F4CF43A7BAD5}" cache="Slicer_Discount_Type" caption="Discount_Type" level="1" style="SlicerStyleDark3" rowHeight="241300"/>
  <slicer name="Payment_Status" xr10:uid="{B2D338E0-65DC-41E5-ACE8-2A3A21EB930F}" cache="Slicer_Payment_Status" caption="Payment_Status" level="1" style="SlicerStyleDark3" rowHeight="241300"/>
  <slicer name="Department" xr10:uid="{268599B4-8B86-487C-9AA7-C05D43E8B9A3}" cache="Slicer_Department" caption="Department" level="1" style="SlicerStyleDark3" rowHeight="241300"/>
  <slicer name="Visit_Type" xr10:uid="{66921225-1068-465C-AE25-D57D705FCBB2}" cache="Slicer_Visit_Type" caption="Visit_Type" level="1"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D1455D-0D00-42E7-BF89-57551F57C405}" name="tbl_Patients" displayName="tbl_Patients" ref="A4:S204" totalsRowShown="0" headerRowDxfId="107">
  <autoFilter ref="A4:S204" xr:uid="{33D1455D-0D00-42E7-BF89-57551F57C405}"/>
  <tableColumns count="19">
    <tableColumn id="1" xr3:uid="{2CC0FA1B-8FC1-43B3-9078-858920A76857}" name="Patient_ID">
      <calculatedColumnFormula>IF(C5="","",TEXT(ROW(A1),"PT-00000"))</calculatedColumnFormula>
    </tableColumn>
    <tableColumn id="2" xr3:uid="{A96F4CD3-1F3E-46F8-A976-8B28BC1E02E6}" name="Reg_Date" dataDxfId="106"/>
    <tableColumn id="3" xr3:uid="{26EB6439-9C0D-4434-AECA-5D75B46880BC}" name="Full_Name"/>
    <tableColumn id="4" xr3:uid="{BAD44A98-B519-4810-82E0-C165470DB37F}" name="Date_of_Birth" dataDxfId="105"/>
    <tableColumn id="5" xr3:uid="{E0074645-AB34-47F5-A66F-DB24B3152982}" name="Age">
      <calculatedColumnFormula>IF(D5="","",DATEDIF(D5,TODAY(),"Y"))</calculatedColumnFormula>
    </tableColumn>
    <tableColumn id="6" xr3:uid="{0A67E3C0-1F16-41BE-945E-1193DA7DB055}" name="Gender"/>
    <tableColumn id="7" xr3:uid="{F2067C56-4A14-425E-816D-A7A966C7C1BE}" name="Blood_Group"/>
    <tableColumn id="8" xr3:uid="{CC380E30-B423-4148-B62C-E1502123C61F}" name="Phone"/>
    <tableColumn id="9" xr3:uid="{8DD66329-1031-4D78-8CEC-7E7DE4A76423}" name="Emergency_Name"/>
    <tableColumn id="10" xr3:uid="{4EDA674C-8C28-4B47-94C2-CB831D42AB9F}" name="Emergency_Phone"/>
    <tableColumn id="11" xr3:uid="{91EABC81-F8FF-4C63-B544-B613017DD726}" name="Address"/>
    <tableColumn id="12" xr3:uid="{3EE2F8E9-1DFF-48CC-9E84-27624859A445}" name="City"/>
    <tableColumn id="13" xr3:uid="{D7C715AA-5F56-4986-825A-CDF6AD2D7545}" name="ID_Proof_Type"/>
    <tableColumn id="14" xr3:uid="{42BDEED0-CF8D-4202-9155-D2C77D33A0CF}" name="ID_Proof_No"/>
    <tableColumn id="15" xr3:uid="{0F909926-D34F-4BCE-8DD2-D3CF8C3C0605}" name="Payer_Type"/>
    <tableColumn id="16" xr3:uid="{B3505246-6865-41C6-A69D-845F28D69905}" name="Insurance_Provider"/>
    <tableColumn id="17" xr3:uid="{047B7CEF-8ECA-49DD-8DAA-475BF5A8DDA6}" name="Policy_No"/>
    <tableColumn id="18" xr3:uid="{34CE1436-0E75-4A98-992A-A04C2485C403}" name="Member_ID"/>
    <tableColumn id="19" xr3:uid="{FCDC0C3B-E88D-46EC-8FCA-A66ED14ADCCD}" name="Registerd_B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8732BE-ACDC-4C63-81B5-D3674BB695D2}" name="tbl_Doctors" displayName="tbl_Doctors" ref="A4:L104" totalsRowShown="0" headerRowDxfId="104">
  <autoFilter ref="A4:L104" xr:uid="{F48732BE-ACDC-4C63-81B5-D3674BB695D2}"/>
  <tableColumns count="12">
    <tableColumn id="1" xr3:uid="{77448679-67B7-489E-AB46-479E857BEEA7}" name="Doctor_ID" dataDxfId="103">
      <calculatedColumnFormula>IF(B5="","","DR-"&amp;TEXT(ROW(A1),"000"))</calculatedColumnFormula>
    </tableColumn>
    <tableColumn id="2" xr3:uid="{710EA44C-AA26-4582-9909-B5F83C6E4C7D}" name="Full_Name"/>
    <tableColumn id="3" xr3:uid="{9F59FE70-98F5-4AF6-8961-D2D287A68A7F}" name="Designation"/>
    <tableColumn id="4" xr3:uid="{B8117FC1-E179-46E8-A3E7-3B249B3CD474}" name="Department"/>
    <tableColumn id="5" xr3:uid="{EA2C6A79-E37E-4C1F-BE6D-2715FCD26FF4}" name="Specialization"/>
    <tableColumn id="6" xr3:uid="{A945BDE8-68D9-495E-8318-833587CA30D2}" name="Qualification"/>
    <tableColumn id="7" xr3:uid="{A3E0411D-59AE-4A81-A29B-1E2F95BB3C73}" name="OPD_Fee (₹)" dataDxfId="102"/>
    <tableColumn id="8" xr3:uid="{6CD205A8-C99B-4C5D-84D0-007365C66FBB}" name="IPD_Daily_Fee (₹)" dataDxfId="101"/>
    <tableColumn id="9" xr3:uid="{638B900A-49FB-4096-9DA3-935C3D9CCF3B}" name="Emergency_Fee (₹)" dataDxfId="100"/>
    <tableColumn id="10" xr3:uid="{60E0DBD8-F269-43DE-8260-F6DF3ED33935}" name="Available_Days"/>
    <tableColumn id="11" xr3:uid="{DDC0C10C-BC19-454C-94BC-BDD1FD9B15F3}" name="OPD_Timing"/>
    <tableColumn id="12" xr3:uid="{A257B26F-4DD5-4E21-80CE-A3F75BA7EB2D}"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D09465-E643-4FEA-B29A-FD7D708DFC96}" name="tbl_Services" displayName="tbl_Services" ref="A4:K304" totalsRowShown="0" headerRowDxfId="99">
  <autoFilter ref="A4:K304" xr:uid="{06D09465-E643-4FEA-B29A-FD7D708DFC96}"/>
  <tableColumns count="11">
    <tableColumn id="1" xr3:uid="{8EB8FE6D-392A-4221-BC02-712F46FB0A39}" name="Service_Code">
      <calculatedColumnFormula>IF(B5="","","SVC-"&amp;TEXT(ROW(A1),"0000"))</calculatedColumnFormula>
    </tableColumn>
    <tableColumn id="2" xr3:uid="{061167BA-6D54-4A07-91FF-0B028D46BC24}" name="Service_Nmae"/>
    <tableColumn id="3" xr3:uid="{BC54DE3A-E7CF-426E-8D8A-D50000161E91}" name="Category"/>
    <tableColumn id="4" xr3:uid="{110AF3EA-1CC1-4B87-B7F2-AD6FA5515374}" name="Department"/>
    <tableColumn id="5" xr3:uid="{75D10452-7905-4B28-972F-3BD916E8C734}" name="Unit"/>
    <tableColumn id="6" xr3:uid="{A6B96833-FED3-427A-B631-B8FEB46F29EB}" name="Base_Rate (₹)" dataDxfId="98"/>
    <tableColumn id="7" xr3:uid="{B9649F26-6341-49C6-8B77-7D8BDC131753}" name="GST_%" dataDxfId="97"/>
    <tableColumn id="8" xr3:uid="{60BF7546-28DB-49EE-A62F-EBE829B5E4B7}" name="GST_Amount (₹)" dataDxfId="96">
      <calculatedColumnFormula>IF(F5="","",F5*G5/100)</calculatedColumnFormula>
    </tableColumn>
    <tableColumn id="9" xr3:uid="{AB86E76F-642F-4DE9-974A-572DD1E970D1}" name="Total_Rate (₹)" dataDxfId="95">
      <calculatedColumnFormula>IF(F5="","",F5+H5)</calculatedColumnFormula>
    </tableColumn>
    <tableColumn id="10" xr3:uid="{386367D1-9FEC-43A4-BB3A-1AC43E0F4B5A}" name="Insurance_Coverd"/>
    <tableColumn id="11" xr3:uid="{046E4CC7-CEBD-4794-B738-658F1EADF145}"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3BC6E8-E758-4B98-B247-FFD20D11FB49}" name="tbl_Beds" displayName="tbl_Beds" ref="A2:J120" totalsRowShown="0" headerRowDxfId="94">
  <autoFilter ref="A2:J120" xr:uid="{C33BC6E8-E758-4B98-B247-FFD20D11FB49}"/>
  <tableColumns count="10">
    <tableColumn id="1" xr3:uid="{0AB39054-968C-4130-A76A-1F9A2DCE843D}" name="CityMed Multi-Specialty Hospital — Bed Inventory &amp; Occupancy"/>
    <tableColumn id="2" xr3:uid="{A0589E5E-1769-4238-8145-7DC178FE1D6A}" name="Column1"/>
    <tableColumn id="3" xr3:uid="{E872D80B-E6A4-4725-A7D9-C8A02AC7B274}" name="Column2"/>
    <tableColumn id="4" xr3:uid="{81CDFF14-5094-4BAC-A271-7489A26C9A90}" name="Column3"/>
    <tableColumn id="5" xr3:uid="{6F824D23-66C4-46FB-8DE0-7A13953D7271}" name="Column4"/>
    <tableColumn id="6" xr3:uid="{0C65B67E-6819-4D32-B0FF-5C5D3DD81923}" name="Column5" dataDxfId="93"/>
    <tableColumn id="7" xr3:uid="{AAD6ED1D-37FA-4993-9892-059BAB31DE69}" name="Column6"/>
    <tableColumn id="8" xr3:uid="{FC055AEF-2222-43CA-A4F4-26F1EF785883}" name="Column7"/>
    <tableColumn id="9" xr3:uid="{DC9C49BA-8635-4337-8342-73E4CD5CBD1E}" name="Column8"/>
    <tableColumn id="10" xr3:uid="{4C6359EE-6E61-4947-8678-48797ED64E77}" name="Column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30F231-399C-46FA-A386-5432486B446A}" name="tbl_Admissions" displayName="tbl_Admissions" ref="A4:Q1004" totalsRowShown="0" headerRowDxfId="92">
  <autoFilter ref="A4:Q1004" xr:uid="{1830F231-399C-46FA-A386-5432486B446A}"/>
  <tableColumns count="17">
    <tableColumn id="1" xr3:uid="{31070DBD-2341-43E0-8FC7-6DDA59AA4D23}" name="Admission_ID">
      <calculatedColumnFormula>IF(B5="","","ADM-"&amp;TEXT(ROW(A1),"00000"))</calculatedColumnFormula>
    </tableColumn>
    <tableColumn id="2" xr3:uid="{8606CB0C-57E3-471C-B27C-9A0987456BC9}" name="Patient_ID"/>
    <tableColumn id="3" xr3:uid="{5623C9B1-7DA6-4F12-9A9C-51CC0066574B}" name="Patient_Name" dataDxfId="91">
      <calculatedColumnFormula>IF(B5="","",IFERROR(_xlfn.XLOOKUP(B5,PT_Master!A:A,PT_Master!C:C),"Patient ID not found"))</calculatedColumnFormula>
    </tableColumn>
    <tableColumn id="4" xr3:uid="{7C2F2CD6-D64C-4A89-ABC2-D91C022AE33A}" name="Visit_Type"/>
    <tableColumn id="5" xr3:uid="{F629E655-261C-4669-AB8F-F690251B5EAC}" name="Admission_Date" dataDxfId="90"/>
    <tableColumn id="6" xr3:uid="{49D0D828-A862-41E9-AEDC-875E57443348}" name="Discharge_Date"/>
    <tableColumn id="7" xr3:uid="{0AF5076E-0E6F-4332-9A15-067F6A976F88}" name="Length_of_Stay" dataDxfId="89">
      <calculatedColumnFormula>IF(OR(E5="",F5=""),"",MAX(0,DATEDIF(E5,F5,"D")))</calculatedColumnFormula>
    </tableColumn>
    <tableColumn id="8" xr3:uid="{54CBD725-6E73-4257-AEE3-18FBE1197ADD}" name="Department"/>
    <tableColumn id="9" xr3:uid="{315ED4AE-08E6-4225-925C-C21700BCE88B}" name="Doctor_ID"/>
    <tableColumn id="10" xr3:uid="{1BA26AD5-06B0-4860-8200-91488C3647CC}" name="Doctor_Name" dataDxfId="88">
      <calculatedColumnFormula>IF(I5="","",IFERROR(_xlfn.XLOOKUP(I5,DR_Master!A:A,DR_Master!B:B),"Doctor ID not found"))</calculatedColumnFormula>
    </tableColumn>
    <tableColumn id="11" xr3:uid="{8EC01EB6-06F6-4310-95AE-3C2129D8DF9B}" name="Bed_ID"/>
    <tableColumn id="12" xr3:uid="{50AF6052-E815-432D-9201-B4AE872D9A69}" name="Ward_Type" dataDxfId="87">
      <calculatedColumnFormula>IF(K5="","",IFERROR(_xlfn.XLOOKUP(K5,BED_Master!A:A,BED_Master!B:B),"Bed ID not found"))</calculatedColumnFormula>
    </tableColumn>
    <tableColumn id="13" xr3:uid="{60533D0F-96C6-4854-9F80-5349CA2A4560}" name="Primary_Diagnosis"/>
    <tableColumn id="14" xr3:uid="{73BB4ADC-DF61-435F-9A4A-1254FA78C0AA}" name="ICD10_Code"/>
    <tableColumn id="15" xr3:uid="{BCE76212-9317-4B10-8FAF-CDF39C8F7DCE}" name="Status"/>
    <tableColumn id="16" xr3:uid="{0A025709-75F4-4A07-BB4D-67517F519F43}" name="Referred_By"/>
    <tableColumn id="17" xr3:uid="{745EA115-9982-4AAD-A5FD-D1E2413AAE5F}" name="Enterd_B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0EB449-EF63-4623-8F9C-49EB329DE2C6}" name="tbl_ServicesLog" displayName="tbl_ServicesLog" ref="A4:P1004" totalsRowShown="0" headerRowDxfId="86">
  <autoFilter ref="A4:P1004" xr:uid="{AD0EB449-EF63-4623-8F9C-49EB329DE2C6}"/>
  <tableColumns count="16">
    <tableColumn id="1" xr3:uid="{ED64F71D-4819-4D30-AD63-F9CF80A20E1E}" name="SvcLog_ID">
      <calculatedColumnFormula>IF(B5="","","SL-"&amp;TEXT(ROW(A1),"00000"))</calculatedColumnFormula>
    </tableColumn>
    <tableColumn id="2" xr3:uid="{05992285-AF02-49D1-A147-918CB2F78533}" name="Admission_ID"/>
    <tableColumn id="3" xr3:uid="{5DEF33FD-F5BE-42AC-9EC6-7CEA77C0E513}" name="Patient_ID" dataDxfId="0">
      <calculatedColumnFormula>IF(B5="","",IFERROR(_xlfn.XLOOKUP(B5,PT_Master!#REF!,PT_Master!B:B),""))</calculatedColumnFormula>
    </tableColumn>
    <tableColumn id="4" xr3:uid="{44F36696-9B92-4202-9691-A1905C4BC21C}" name="Patient_Name" dataDxfId="85">
      <calculatedColumnFormula>IF(C5="","",IFERROR(_xlfn.XLOOKUP(C5,PT_Master!A:A,PT_Master!C:C),""))</calculatedColumnFormula>
    </tableColumn>
    <tableColumn id="5" xr3:uid="{92DB1582-E47A-4903-9618-2C1EF267705D}" name="Service_Date" dataDxfId="84"/>
    <tableColumn id="6" xr3:uid="{3E5C01DE-9D3D-44A7-84F4-CCB647A2F2E9}" name="Service_Code"/>
    <tableColumn id="7" xr3:uid="{FFB18F18-B5A5-4AD4-A8E9-5442D771A601}" name="Service_Name" dataDxfId="83">
      <calculatedColumnFormula>IF(F5="","",IFERROR(_xlfn.XLOOKUP(F5,SVC_RateCard!A:A,SVC_RateCard!B:B),"Service Code not found"))</calculatedColumnFormula>
    </tableColumn>
    <tableColumn id="8" xr3:uid="{5EAC70B6-C069-439E-B741-4D92196F6D0E}" name="Category" dataDxfId="82">
      <calculatedColumnFormula>IF(F5="","",IFERROR(_xlfn.XLOOKUP(F5,SVC_RateCard!A:A,SVC_RateCard!C:C),""))</calculatedColumnFormula>
    </tableColumn>
    <tableColumn id="9" xr3:uid="{909E6E62-3108-46DA-A2AC-8C0FA5C2C0C7}" name="Orderd_by"/>
    <tableColumn id="10" xr3:uid="{73DF782B-1685-4A0D-AEA4-2107E27A40CB}" name="Quantity"/>
    <tableColumn id="11" xr3:uid="{A12A0102-62B3-400D-8993-3767E8E51C4D}" name="Unit_Rate (₹)" dataDxfId="81">
      <calculatedColumnFormula>IF(F5="","",IFERROR(_xlfn.XLOOKUP(F5,SVC_RateCard!A:A,SVC_RateCard!I:I),0))</calculatedColumnFormula>
    </tableColumn>
    <tableColumn id="12" xr3:uid="{34515283-B2DE-4E25-9383-ABD86C056335}" name="Line_Total (₹)" dataDxfId="80">
      <calculatedColumnFormula>IF(OR(J5="",K5=""),"",J5*K5)</calculatedColumnFormula>
    </tableColumn>
    <tableColumn id="13" xr3:uid="{0925ECA8-9AC0-4A4C-AD2F-7B0BC475E727}" name="GST_%" dataDxfId="79">
      <calculatedColumnFormula>IF(F5="","",IFERROR(_xlfn.XLOOKUP(F5,SVC_RateCard!A:A,SVC_RateCard!G:G),0))</calculatedColumnFormula>
    </tableColumn>
    <tableColumn id="14" xr3:uid="{EABA6455-D952-42EC-9CEE-5713A62C024E}" name="GST_Amount (₹)" dataDxfId="78">
      <calculatedColumnFormula>IF(L5="","",IFERROR(L5*M5/100,0))</calculatedColumnFormula>
    </tableColumn>
    <tableColumn id="15" xr3:uid="{DB5F8D30-A865-4D1E-A5C3-52A529961E02}" name="Gross_Total (₹)" dataDxfId="77">
      <calculatedColumnFormula>IF(L5="","",L5)</calculatedColumnFormula>
    </tableColumn>
    <tableColumn id="16" xr3:uid="{3CFD87B4-F2D7-4405-8B1B-D63729F68D0F}"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055D45-7062-474B-8F05-2808C931DB29}" name="tbl_Billing" displayName="tbl_Billing" ref="A4:R1004" totalsRowShown="0" headerRowDxfId="76">
  <autoFilter ref="A4:R1004" xr:uid="{A6055D45-7062-474B-8F05-2808C931DB29}"/>
  <tableColumns count="18">
    <tableColumn id="1" xr3:uid="{133C68FC-4634-46D7-BBC1-2741732C1078}" name="Bill_ID">
      <calculatedColumnFormula>IF(B5="","","BILL-"&amp;TEXT(ROW(A1),"00000"))</calculatedColumnFormula>
    </tableColumn>
    <tableColumn id="2" xr3:uid="{3830E708-115A-444B-A28A-EAB19ED26EF5}" name="Admission_ID"/>
    <tableColumn id="3" xr3:uid="{9BBFB3F1-A840-472D-9934-5C38B3849211}" name="Patient_ID" dataDxfId="75">
      <calculatedColumnFormula>IF(B5="","",IFERROR(_xlfn.XLOOKUP(B5,ADM_Log!A:A,ADM_Log!B:B),"ADM not found"))</calculatedColumnFormula>
    </tableColumn>
    <tableColumn id="4" xr3:uid="{C39F41CC-54DD-415B-83F8-38AE0A209122}" name="Patient_Name" dataDxfId="74">
      <calculatedColumnFormula>IF(C5="","",IFERROR(_xlfn.XLOOKUP(C5,PT_Master!A:A,PT_Master!C:C),""))</calculatedColumnFormula>
    </tableColumn>
    <tableColumn id="5" xr3:uid="{5462D837-1B6D-449B-9203-C3988D81145B}" name="Bill_Date" dataDxfId="73"/>
    <tableColumn id="6" xr3:uid="{858B3923-91E3-4FAB-A072-430BD8BE8D0A}" name="Insurance_Provider" dataDxfId="72">
      <calculatedColumnFormula>IF(C5="","",IFERROR(_xlfn.XLOOKUP(C5,PT_Master!A:A,PT_Master!P:P),"Self-Pay"))</calculatedColumnFormula>
    </tableColumn>
    <tableColumn id="7" xr3:uid="{661A9851-550B-4AA3-A1F9-13465B2EC854}" name="Services_Total (₹)" dataDxfId="71">
      <calculatedColumnFormula>IF(B5="","",IFERROR(SUMIF(SVC_Log!B:B,B5,SVC_Log!O:O),0))</calculatedColumnFormula>
    </tableColumn>
    <tableColumn id="8" xr3:uid="{DD4F75CC-F0DB-4924-B585-32FB678BEF26}" name="Room_Charges (₹)" dataDxfId="70">
      <calculatedColumnFormula>IF(B5="","",IFERROR(
  _xlfn.XLOOKUP(B5,ADM_Log!A:A,ADM_Log!G:G)*
  _xlfn.XLOOKUP(_xlfn.XLOOKUP(B5,ADM_Log!A:A,ADM_Log!K:K),BED_Master!A:A,BED_Master!F:F),0))</calculatedColumnFormula>
    </tableColumn>
    <tableColumn id="9" xr3:uid="{CB893D1A-D4F6-4B56-8FF7-350008C00515}" name="Doctor_Charges (₹)" dataDxfId="69">
      <calculatedColumnFormula>IF(B5="","",IFERROR(
  IF(_xlfn.XLOOKUP(B5,ADM_Log!A:A,ADM_Log!D:D)="OPD",
    _xlfn.XLOOKUP(_xlfn.XLOOKUP(B5,ADM_Log!A:A,ADM_Log!I:I),DR_Master!A:A,DR_Master!G:G),
    _xlfn.XLOOKUP(_xlfn.XLOOKUP(B5,ADM_Log!A:A,ADM_Log!I:I),DR_Master!A:A,DR_Master!H:H)*
    _xlfn.XLOOKUP(B5,ADM_Log!A:A,ADM_Log!G:G)
  ),0))</calculatedColumnFormula>
    </tableColumn>
    <tableColumn id="10" xr3:uid="{D5214A6B-7759-4134-BE55-286E7B4F59AE}" name="Gross_Ammount (₹)" dataDxfId="68">
      <calculatedColumnFormula>IF(B5="","",G5+H5+I5)</calculatedColumnFormula>
    </tableColumn>
    <tableColumn id="11" xr3:uid="{6E77AA77-5E45-487C-9227-70604590FC11}" name="Discount_Type"/>
    <tableColumn id="12" xr3:uid="{79D36FAD-310F-4A66-9FA1-559C201FEBEC}" name="Discount_Ammount (₹)" dataDxfId="67"/>
    <tableColumn id="13" xr3:uid="{996107E6-807A-47B3-B822-2AE7D61B2A25}" name="Net_Payable (₹)" dataDxfId="66">
      <calculatedColumnFormula>IF(J5="","",J5-IF(L5="",0,L5))</calculatedColumnFormula>
    </tableColumn>
    <tableColumn id="14" xr3:uid="{D1E2009D-2B2E-4BB3-BB39-2027A898EB1E}" name="Insurance_Claim (₹)" dataDxfId="65"/>
    <tableColumn id="15" xr3:uid="{74335E22-348B-4094-ADCA-28DF0DC4FAD8}" name="Paitent_Payble (₹)" dataDxfId="64">
      <calculatedColumnFormula>IF(M5="","",IFERROR(M5-IF(N5="",0,N5),M5))</calculatedColumnFormula>
    </tableColumn>
    <tableColumn id="16" xr3:uid="{E0D5EC40-C2CB-4684-AF20-E9528242C00B}" name="Payment_Status"/>
    <tableColumn id="17" xr3:uid="{9422EC8E-B079-4D82-AF5F-C1BCC89B1965}" name="Generated_By"/>
    <tableColumn id="18" xr3:uid="{6FD828C1-0695-4AD8-93D1-E4161B952DCD}" name="Bill_Month" dataDxfId="63">
      <calculatedColumnFormula>TEXT(E4,"MMM YYYY")</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555409-4CF9-4914-BC74-57F6923BE298}" name="tbl_Payments" displayName="tbl_Payments" ref="A2:M1005" totalsRowShown="0" headerRowDxfId="62">
  <autoFilter ref="A2:M1005" xr:uid="{5B555409-4CF9-4914-BC74-57F6923BE298}"/>
  <tableColumns count="13">
    <tableColumn id="1" xr3:uid="{2A365E53-F82B-4BA0-B886-3A6480DED3FA}" name="Column1"/>
    <tableColumn id="2" xr3:uid="{DC1ECACF-FEB4-4640-85A3-4088F70A270F}" name="Column2"/>
    <tableColumn id="3" xr3:uid="{7FB8C7B9-9A09-4EEB-9E71-93995D76E584}" name="Column3" dataDxfId="61">
      <calculatedColumnFormula>IF(B3="","",IFERROR(_xlfn.XLOOKUP(B3,BILLING!A:A,BILLING!C:C),"Bill not found"))</calculatedColumnFormula>
    </tableColumn>
    <tableColumn id="4" xr3:uid="{B68A88BF-8015-4E75-A011-C27B3EE842E6}" name="Column4" dataDxfId="60">
      <calculatedColumnFormula>IF(C3="","",IFERROR(_xlfn.XLOOKUP(C3,PT_Master!A:A,PT_Master!C:C),""))</calculatedColumnFormula>
    </tableColumn>
    <tableColumn id="5" xr3:uid="{EB4C07DE-F3DC-46BF-B2C2-C94BA4E14621}" name="Column5" dataDxfId="59">
      <calculatedColumnFormula>IF(B3="","",IFERROR(_xlfn.XLOOKUP(B3,BILLING!A:A,BILLING!O:O),0))</calculatedColumnFormula>
    </tableColumn>
    <tableColumn id="6" xr3:uid="{864CA6C8-172D-4CB3-907D-37EE73F6D38A}" name="Column6" dataDxfId="58"/>
    <tableColumn id="7" xr3:uid="{346CC5C0-9C37-424C-A959-345A4C350ECE}" name="Column7" dataDxfId="57"/>
    <tableColumn id="8" xr3:uid="{55069669-5EBB-480D-ADCA-A8BC1F9F9779}" name="Column8"/>
    <tableColumn id="9" xr3:uid="{84275D2F-7DEB-4B16-A2DB-4FCDEAA27789}" name="Column9"/>
    <tableColumn id="10" xr3:uid="{0AA6AFF9-1C9C-4819-A992-42960BF50AF1}" name="Column10" dataDxfId="56">
      <calculatedColumnFormula>IF(B3="","",IFERROR(E3-SUMIF(B3:B$6,B3,G3:G$6),E3))</calculatedColumnFormula>
    </tableColumn>
    <tableColumn id="11" xr3:uid="{63D2A09C-CFAB-4B0D-A09B-C121C5E534BB}" name="Column11" dataDxfId="55">
      <calculatedColumnFormula>IF(B3="","",IFERROR(TODAY()-_xlfn.XLOOKUP(B3,BILLING!A:A,BILLING!E:E),0))</calculatedColumnFormula>
    </tableColumn>
    <tableColumn id="12" xr3:uid="{5FD900E0-4319-4ADB-BF64-15ACD9712A24}" name="Column12" dataDxfId="54">
      <calculatedColumnFormula>IF(K3="","",IF(K3&lt;=30,"0-30 Days",IF(K3&lt;=60,"31-60 Days",IF(K3&lt;=90,"61-90 Days","90+ Days"))))</calculatedColumnFormula>
    </tableColumn>
    <tableColumn id="13" xr3:uid="{241451A2-758A-4D3A-936F-661185E48B79}" name="Column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1543C2B-8AEB-4140-92D0-B015AA68D483}" name="Table9" displayName="Table9" ref="A2:O1005" totalsRowShown="0" headerRowDxfId="53">
  <autoFilter ref="A2:O1005" xr:uid="{71543C2B-8AEB-4140-92D0-B015AA68D483}"/>
  <tableColumns count="15">
    <tableColumn id="1" xr3:uid="{21314D9B-E661-4CAC-B86B-84E08FE67AE5}" name="Column1"/>
    <tableColumn id="2" xr3:uid="{7CC998B1-B968-4949-A8B5-7972340F0150}" name="Column2"/>
    <tableColumn id="3" xr3:uid="{D6C348B8-2090-468F-A5CF-8EA8ADE8EBC6}" name="Column3" dataDxfId="52">
      <calculatedColumnFormula>IF(B3="","",IFERROR(_xlfn.XLOOKUP(B3,BILLING!A:A,BILLING!C:C),"Bill not found"))</calculatedColumnFormula>
    </tableColumn>
    <tableColumn id="4" xr3:uid="{4A0C8BFC-3112-4D05-87BC-DE823FF598CD}" name="Column4" dataDxfId="51">
      <calculatedColumnFormula>IF(C3="","",IFERROR(_xlfn.XLOOKUP(C3,PT_Master!A:A,PT_Master!C:C),""))</calculatedColumnFormula>
    </tableColumn>
    <tableColumn id="5" xr3:uid="{AAE5BBC8-D0F5-49F1-AC37-F74D6F9EA1DA}" name="Column5" dataDxfId="50">
      <calculatedColumnFormula>IF(C3="","",IFERROR(_xlfn.XLOOKUP(C3,PT_Master!A:A,PT_Master!P:P),""))</calculatedColumnFormula>
    </tableColumn>
    <tableColumn id="6" xr3:uid="{F9825F0C-AC87-4095-A163-D261DA6EAF80}" name="Column6" dataDxfId="49">
      <calculatedColumnFormula>IF(C3="","",IFERROR(_xlfn.XLOOKUP(C3,PT_Master!A:A,PT_Master!Q:Q),""))</calculatedColumnFormula>
    </tableColumn>
    <tableColumn id="7" xr3:uid="{EF6E6A8E-8F27-48FE-B285-AFF429E20240}" name="Column7" dataDxfId="48"/>
    <tableColumn id="8" xr3:uid="{411A8B3D-B031-4B97-B02F-FCEDF956FA88}" name="Column8" dataDxfId="47">
      <calculatedColumnFormula>IF(B3="","",IFERROR(_xlfn.XLOOKUP(B3,BILLING!A:A,BILLING!N:N),0))</calculatedColumnFormula>
    </tableColumn>
    <tableColumn id="9" xr3:uid="{D7226FDF-57D0-41C5-B7A5-CC51F7E23C09}" name="Column9" dataDxfId="46"/>
    <tableColumn id="10" xr3:uid="{F9923B7B-AFE8-417F-9F9F-3D0AFA30E1FB}" name="Column10"/>
    <tableColumn id="11" xr3:uid="{337425C9-AE72-4588-B19B-7719C325BFEA}" name="Column11" dataDxfId="45"/>
    <tableColumn id="12" xr3:uid="{776FD67C-C734-452C-8DFC-67A0DECA8D2D}" name="Column12"/>
    <tableColumn id="13" xr3:uid="{4D9CD317-69FF-4E5C-87F8-5AC6D4C4FB2F}" name="Column13"/>
    <tableColumn id="14" xr3:uid="{23E02252-D1B6-4A36-8235-48E65879ADD2}" name="Column14" dataDxfId="44">
      <calculatedColumnFormula>IF(OR(H3="",I3=""),"",H3-I3)</calculatedColumnFormula>
    </tableColumn>
    <tableColumn id="15" xr3:uid="{6597A616-49F1-4028-94D6-DE6EE81FC573}" name="Column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B392-1F4E-43AC-B4D9-FC8F1E8F7E14}">
  <dimension ref="B1:E20"/>
  <sheetViews>
    <sheetView showGridLines="0" zoomScale="91" workbookViewId="0">
      <selection activeCell="I9" sqref="I9"/>
    </sheetView>
  </sheetViews>
  <sheetFormatPr defaultRowHeight="14.5"/>
  <cols>
    <col min="1" max="1" width="3.6328125" customWidth="1"/>
    <col min="2" max="5" width="25.6328125" customWidth="1"/>
    <col min="6" max="6" width="3.6328125" customWidth="1"/>
  </cols>
  <sheetData>
    <row r="1" spans="2:5" ht="15" customHeight="1" thickBot="1"/>
    <row r="2" spans="2:5" ht="70" customHeight="1" thickBot="1">
      <c r="B2" s="58" t="s">
        <v>114</v>
      </c>
      <c r="C2" s="59"/>
      <c r="D2" s="59"/>
      <c r="E2" s="60"/>
    </row>
    <row r="3" spans="2:5" ht="25" customHeight="1">
      <c r="B3" s="61" t="s">
        <v>115</v>
      </c>
      <c r="C3" s="61"/>
      <c r="D3" s="61"/>
      <c r="E3" s="61"/>
    </row>
    <row r="4" spans="2:5" ht="15" customHeight="1"/>
    <row r="5" spans="2:5" ht="30" customHeight="1">
      <c r="B5" s="51" t="s">
        <v>116</v>
      </c>
      <c r="C5" s="51"/>
      <c r="D5" s="51"/>
      <c r="E5" s="51"/>
    </row>
    <row r="6" spans="2:5" ht="35" customHeight="1">
      <c r="B6" s="4" t="s">
        <v>117</v>
      </c>
      <c r="C6" s="56" t="s">
        <v>118</v>
      </c>
      <c r="D6" s="56"/>
      <c r="E6" s="5" t="s">
        <v>89</v>
      </c>
    </row>
    <row r="7" spans="2:5" ht="35" customHeight="1">
      <c r="B7" s="6" t="s">
        <v>119</v>
      </c>
      <c r="C7" s="55" t="s">
        <v>120</v>
      </c>
      <c r="D7" s="55"/>
      <c r="E7" s="7" t="s">
        <v>121</v>
      </c>
    </row>
    <row r="8" spans="2:5" ht="35" customHeight="1">
      <c r="B8" s="4" t="s">
        <v>123</v>
      </c>
      <c r="C8" s="56" t="s">
        <v>122</v>
      </c>
      <c r="D8" s="56"/>
      <c r="E8" s="7" t="s">
        <v>121</v>
      </c>
    </row>
    <row r="9" spans="2:5" ht="35" customHeight="1">
      <c r="B9" s="6" t="s">
        <v>124</v>
      </c>
      <c r="C9" s="55" t="s">
        <v>125</v>
      </c>
      <c r="D9" s="55"/>
      <c r="E9" s="8" t="s">
        <v>126</v>
      </c>
    </row>
    <row r="10" spans="2:5" ht="35" customHeight="1">
      <c r="B10" s="4" t="s">
        <v>130</v>
      </c>
      <c r="C10" s="56" t="s">
        <v>130</v>
      </c>
      <c r="D10" s="56"/>
      <c r="E10" s="5" t="s">
        <v>89</v>
      </c>
    </row>
    <row r="11" spans="2:5" ht="35" customHeight="1">
      <c r="B11" s="6" t="s">
        <v>127</v>
      </c>
      <c r="C11" s="55" t="s">
        <v>128</v>
      </c>
      <c r="D11" s="55"/>
      <c r="E11" s="9" t="s">
        <v>129</v>
      </c>
    </row>
    <row r="12" spans="2:5" ht="35" customHeight="1">
      <c r="B12" s="4" t="s">
        <v>131</v>
      </c>
      <c r="C12" s="56" t="s">
        <v>132</v>
      </c>
      <c r="D12" s="56"/>
      <c r="E12" s="10" t="s">
        <v>90</v>
      </c>
    </row>
    <row r="13" spans="2:5" ht="35" customHeight="1">
      <c r="B13" s="47" t="s">
        <v>134</v>
      </c>
      <c r="C13" s="57" t="s">
        <v>135</v>
      </c>
      <c r="D13" s="57"/>
      <c r="E13" s="48" t="s">
        <v>133</v>
      </c>
    </row>
    <row r="14" spans="2:5" ht="20" customHeight="1"/>
    <row r="15" spans="2:5" ht="30" customHeight="1">
      <c r="B15" s="51" t="s">
        <v>136</v>
      </c>
      <c r="C15" s="51"/>
      <c r="D15" s="51"/>
      <c r="E15" s="51"/>
    </row>
    <row r="16" spans="2:5" ht="30" customHeight="1">
      <c r="B16" s="11" t="s">
        <v>137</v>
      </c>
      <c r="C16" s="52">
        <f ca="1">TODAY()</f>
        <v>46169</v>
      </c>
      <c r="D16" s="52"/>
      <c r="E16" s="3"/>
    </row>
    <row r="17" spans="2:5" ht="30" customHeight="1">
      <c r="B17" s="3" t="s">
        <v>138</v>
      </c>
      <c r="C17" s="53" t="s">
        <v>139</v>
      </c>
      <c r="D17" s="53"/>
      <c r="E17" s="3"/>
    </row>
    <row r="18" spans="2:5" ht="30" customHeight="1">
      <c r="B18" s="3" t="s">
        <v>140</v>
      </c>
      <c r="C18" s="53"/>
      <c r="D18" s="53"/>
      <c r="E18" s="3"/>
    </row>
    <row r="19" spans="2:5" ht="30" customHeight="1">
      <c r="B19" s="3" t="s">
        <v>141</v>
      </c>
      <c r="C19" s="54"/>
      <c r="D19" s="54"/>
      <c r="E19" s="3"/>
    </row>
    <row r="20" spans="2:5" ht="20" customHeight="1"/>
  </sheetData>
  <mergeCells count="16">
    <mergeCell ref="C8:D8"/>
    <mergeCell ref="B2:E2"/>
    <mergeCell ref="B3:E3"/>
    <mergeCell ref="B5:E5"/>
    <mergeCell ref="C6:D6"/>
    <mergeCell ref="C7:D7"/>
    <mergeCell ref="C9:D9"/>
    <mergeCell ref="C11:D11"/>
    <mergeCell ref="C10:D10"/>
    <mergeCell ref="C12:D12"/>
    <mergeCell ref="C13:D13"/>
    <mergeCell ref="B15:E15"/>
    <mergeCell ref="C16:D16"/>
    <mergeCell ref="C17:D17"/>
    <mergeCell ref="C18:D18"/>
    <mergeCell ref="C19:D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57A25-0198-444A-A486-E19B388B6B25}">
  <sheetPr>
    <tabColor theme="8" tint="-0.249977111117893"/>
  </sheetPr>
  <dimension ref="B1:H33"/>
  <sheetViews>
    <sheetView showGridLines="0" topLeftCell="A4" zoomScale="49" zoomScaleNormal="42" workbookViewId="0">
      <selection activeCell="G40" sqref="G40"/>
    </sheetView>
  </sheetViews>
  <sheetFormatPr defaultRowHeight="14.5"/>
  <cols>
    <col min="1" max="1" width="2" customWidth="1"/>
    <col min="2" max="2" width="26" customWidth="1"/>
    <col min="3" max="3" width="18" customWidth="1"/>
    <col min="4" max="4" width="30.54296875" customWidth="1"/>
    <col min="5" max="5" width="40.453125" customWidth="1"/>
    <col min="6" max="6" width="53" customWidth="1"/>
    <col min="7" max="7" width="35.6328125" customWidth="1"/>
    <col min="8" max="8" width="18" customWidth="1"/>
    <col min="9" max="9" width="2" customWidth="1"/>
  </cols>
  <sheetData>
    <row r="1" spans="2:8" ht="8" customHeight="1"/>
    <row r="2" spans="2:8" ht="52" customHeight="1">
      <c r="B2" s="64" t="s">
        <v>341</v>
      </c>
      <c r="C2" s="65"/>
      <c r="D2" s="65"/>
      <c r="E2" s="65"/>
      <c r="F2" s="65"/>
      <c r="G2" s="65"/>
    </row>
    <row r="3" spans="2:8" ht="20" customHeight="1">
      <c r="B3" s="66" t="str">
        <f ca="1">("Dashboard refreshed: "&amp;TEXT(TODAY(),"DD MMM YYYY")&amp;"   |   Data is live and auto-updating")</f>
        <v>Dashboard refreshed: 27 May 2026   |   Data is live and auto-updating</v>
      </c>
      <c r="C3" s="66"/>
      <c r="D3" s="66"/>
      <c r="E3" s="66"/>
      <c r="F3" s="66"/>
      <c r="G3" s="66"/>
    </row>
    <row r="4" spans="2:8" ht="30" customHeight="1">
      <c r="B4" s="63" t="s">
        <v>340</v>
      </c>
      <c r="C4" s="63"/>
      <c r="D4" s="63"/>
      <c r="E4" s="63"/>
      <c r="F4" s="63"/>
      <c r="G4" s="63"/>
      <c r="H4" s="29"/>
    </row>
    <row r="5" spans="2:8" ht="22" customHeight="1">
      <c r="B5" s="30" t="s">
        <v>301</v>
      </c>
      <c r="C5" s="30" t="s">
        <v>311</v>
      </c>
      <c r="D5" s="30" t="s">
        <v>301</v>
      </c>
      <c r="E5" s="30" t="s">
        <v>311</v>
      </c>
      <c r="F5" s="30" t="s">
        <v>301</v>
      </c>
      <c r="G5" s="30" t="s">
        <v>311</v>
      </c>
    </row>
    <row r="6" spans="2:8" ht="22" customHeight="1">
      <c r="B6" s="31" t="s">
        <v>339</v>
      </c>
      <c r="C6" s="34">
        <f>COUNTA(PT_Master!A5:A5000)</f>
        <v>200</v>
      </c>
      <c r="D6" s="35" t="s">
        <v>338</v>
      </c>
      <c r="E6" s="34">
        <f>COUNTIF(ADM_Log!D5:D5000,"OPD")</f>
        <v>84</v>
      </c>
      <c r="F6" s="31" t="s">
        <v>337</v>
      </c>
      <c r="G6" s="34">
        <f>COUNTIF(ADM_Log!D5:D5000,"IPD")</f>
        <v>55</v>
      </c>
    </row>
    <row r="7" spans="2:8" ht="22" customHeight="1">
      <c r="B7" s="32" t="s">
        <v>336</v>
      </c>
      <c r="C7" s="33">
        <f>COUNTIFS(ADM_Log!D5:D1004,"IPD",ADM_Log!O5:O1004,"Active")</f>
        <v>6</v>
      </c>
      <c r="D7" s="36" t="s">
        <v>335</v>
      </c>
      <c r="E7" s="33" cm="1">
        <f t="array" aca="1" ref="E7" ca="1">SUMPRODUCT(
  (ADM_Log!O5:O1004="Discharged")*
  (MONTH(IFERROR(DATEVALUE(ADM_Log!F5:F1004),0))=MONTH(TODAY()))*
  (YEAR(IFERROR(DATEVALUE(ADM_Log!F5:F1004),0))=YEAR(TODAY()))
)</f>
        <v>5</v>
      </c>
      <c r="F7" s="32" t="s">
        <v>334</v>
      </c>
      <c r="G7" s="34">
        <f>COUNTIF(ADM_Log!D5:D5000,"Emergency")</f>
        <v>11</v>
      </c>
    </row>
    <row r="8" spans="2:8" ht="22" customHeight="1">
      <c r="B8" s="31" t="s">
        <v>333</v>
      </c>
      <c r="C8" s="34">
        <f>IFERROR(AVERAGEIF(ADM_Log!G5:G5000,"&gt;"&amp;0,ADM_Log!G5:G5000),0)</f>
        <v>5.7878787878787881</v>
      </c>
      <c r="D8" s="35" t="s">
        <v>332</v>
      </c>
      <c r="E8" s="34" cm="1">
        <f t="array" aca="1" ref="E8" ca="1">SUMPRODUCT((MONTH(IFERROR(DATEVALUE(PT_Master!B5:B204),0))=MONTH(TODAY()))*(YEAR(IFERROR(DATEVALUE(PT_Master!B5:B204),0))=YEAR(TODAY()))*(PT_Master!B5:B204&lt;&gt;""))</f>
        <v>5</v>
      </c>
      <c r="F8" s="31" t="s">
        <v>331</v>
      </c>
      <c r="G8" s="34">
        <f>COUNTIF(ADM_Log!O5:O5000,"LAMA")</f>
        <v>7</v>
      </c>
    </row>
    <row r="9" spans="2:8" ht="18" customHeight="1"/>
    <row r="10" spans="2:8" ht="30" customHeight="1">
      <c r="B10" s="63" t="s">
        <v>330</v>
      </c>
      <c r="C10" s="63"/>
      <c r="D10" s="63"/>
      <c r="E10" s="63"/>
      <c r="F10" s="63"/>
      <c r="G10" s="63"/>
    </row>
    <row r="11" spans="2:8" ht="22" customHeight="1">
      <c r="B11" s="30" t="s">
        <v>301</v>
      </c>
      <c r="C11" s="30" t="s">
        <v>300</v>
      </c>
      <c r="D11" s="30" t="s">
        <v>301</v>
      </c>
      <c r="E11" s="30" t="s">
        <v>300</v>
      </c>
      <c r="F11" s="30" t="s">
        <v>301</v>
      </c>
      <c r="G11" s="30" t="s">
        <v>300</v>
      </c>
    </row>
    <row r="12" spans="2:8" ht="22" customHeight="1">
      <c r="B12" s="32" t="s">
        <v>329</v>
      </c>
      <c r="C12" s="28">
        <f>IFERROR(SUM(BILLING!J5:J5000),0)</f>
        <v>13492580</v>
      </c>
      <c r="D12" s="32" t="s">
        <v>328</v>
      </c>
      <c r="E12" s="28">
        <f>IFERROR(SUM(BILLING!M5:M5000),0)</f>
        <v>13101277.24</v>
      </c>
      <c r="F12" s="32" t="s">
        <v>327</v>
      </c>
      <c r="G12" s="28">
        <f>IFERROR(SUM(BILLING!L5:L5000),0)</f>
        <v>391302.76</v>
      </c>
    </row>
    <row r="13" spans="2:8" ht="22" customHeight="1">
      <c r="B13" s="50" t="s">
        <v>2360</v>
      </c>
      <c r="C13" s="49">
        <f>IFERROR(SUM(BILLING!J5:J1004)/SUMIF(ADM_Log!D5:D1004,"IPD",ADM_Log!G5:G1004),0)</f>
        <v>37067.527472527472</v>
      </c>
      <c r="D13" s="31" t="s">
        <v>326</v>
      </c>
      <c r="E13" s="28">
        <f>IFERROR(AVERAGE(BILLING!M5:M5000),0)</f>
        <v>87341.848266666668</v>
      </c>
      <c r="F13" s="31" t="s">
        <v>325</v>
      </c>
      <c r="G13" s="28">
        <f>IFERROR(MAX(BILLING!J5:J5000),0)</f>
        <v>472828.5</v>
      </c>
    </row>
    <row r="14" spans="2:8" ht="22" customHeight="1">
      <c r="B14" s="32" t="s">
        <v>290</v>
      </c>
      <c r="C14" s="28">
        <f>IFERROR(SUM(BILLING!G5:G5000),0)</f>
        <v>12222750</v>
      </c>
      <c r="D14" s="32" t="s">
        <v>324</v>
      </c>
      <c r="E14" s="28">
        <f>IFERROR(SUM(BILLING!H5:H5000),0)</f>
        <v>1075500</v>
      </c>
      <c r="F14" s="32" t="s">
        <v>323</v>
      </c>
      <c r="G14" s="28">
        <f>IFERROR(SUM(BILLING!I5:I5000),0)</f>
        <v>194330</v>
      </c>
    </row>
    <row r="15" spans="2:8" ht="22" customHeight="1"/>
    <row r="16" spans="2:8" ht="30" customHeight="1">
      <c r="B16" s="63" t="s">
        <v>322</v>
      </c>
      <c r="C16" s="63"/>
      <c r="D16" s="63"/>
      <c r="E16" s="63"/>
      <c r="F16" s="63"/>
      <c r="G16" s="63"/>
    </row>
    <row r="17" spans="2:7" ht="22" customHeight="1">
      <c r="B17" s="30" t="s">
        <v>301</v>
      </c>
      <c r="C17" s="30" t="s">
        <v>300</v>
      </c>
      <c r="D17" s="30" t="s">
        <v>301</v>
      </c>
      <c r="E17" s="30" t="s">
        <v>300</v>
      </c>
      <c r="F17" s="30" t="s">
        <v>301</v>
      </c>
      <c r="G17" s="30" t="s">
        <v>300</v>
      </c>
    </row>
    <row r="18" spans="2:7" ht="22" customHeight="1">
      <c r="B18" s="32" t="s">
        <v>321</v>
      </c>
      <c r="C18" s="3">
        <f>IFERROR(PAYMENTS!E4,0)</f>
        <v>5434705.8099999987</v>
      </c>
      <c r="D18" s="32" t="s">
        <v>320</v>
      </c>
      <c r="E18" s="3">
        <f>IFERROR(PAYMENTS!G4,0)</f>
        <v>2356305.2200000007</v>
      </c>
      <c r="F18" s="32" t="s">
        <v>319</v>
      </c>
      <c r="G18" s="3" t="str">
        <f>IFERROR(PAYMENTS!I4,"0.0%")</f>
        <v>69.8%</v>
      </c>
    </row>
    <row r="19" spans="2:7" ht="22" customHeight="1">
      <c r="B19" s="31" t="s">
        <v>318</v>
      </c>
      <c r="C19" s="3">
        <f ca="1">IFERROR(SUMIF(PAYMENTS!L6:L2005,"0-30 Days",PAYMENTS!J6:J2005),0)</f>
        <v>162472.68</v>
      </c>
      <c r="D19" s="31" t="s">
        <v>317</v>
      </c>
      <c r="E19" s="3">
        <f ca="1">IFERROR(SUMIF(PAYMENTS!L6:L2005,"31-60 Days",PAYMENTS!J6:J2005),0)</f>
        <v>87853.88</v>
      </c>
      <c r="F19" s="31" t="s">
        <v>316</v>
      </c>
      <c r="G19" s="3">
        <f ca="1">IFERROR(SUMIF(PAYMENTS!L6:L2005,"61-90 Days",PAYMENTS!J6:J2005),0)</f>
        <v>356654.16000000003</v>
      </c>
    </row>
    <row r="20" spans="2:7" ht="22" customHeight="1">
      <c r="B20" s="32" t="s">
        <v>315</v>
      </c>
      <c r="C20" s="3">
        <f ca="1">IFERROR(PAYMENTS!K4,0)</f>
        <v>1749114.5</v>
      </c>
      <c r="D20" s="32" t="s">
        <v>314</v>
      </c>
      <c r="E20" s="3">
        <f>COUNTIF(BILLING!P5:P5000,"Unpaid")</f>
        <v>18</v>
      </c>
      <c r="F20" s="32" t="s">
        <v>313</v>
      </c>
      <c r="G20" s="3">
        <f>COUNTIF(BILLING!P5:P5000,"Partial")</f>
        <v>37</v>
      </c>
    </row>
    <row r="21" spans="2:7" ht="15" customHeight="1"/>
    <row r="22" spans="2:7" ht="30" customHeight="1">
      <c r="B22" s="63" t="s">
        <v>312</v>
      </c>
      <c r="C22" s="63"/>
      <c r="D22" s="63"/>
      <c r="E22" s="63"/>
      <c r="F22" s="63"/>
      <c r="G22" s="63"/>
    </row>
    <row r="23" spans="2:7" ht="22" customHeight="1">
      <c r="B23" s="30" t="s">
        <v>301</v>
      </c>
      <c r="C23" s="30" t="s">
        <v>311</v>
      </c>
      <c r="D23" s="30" t="s">
        <v>301</v>
      </c>
      <c r="E23" s="30" t="s">
        <v>311</v>
      </c>
      <c r="F23" s="30" t="s">
        <v>301</v>
      </c>
      <c r="G23" s="30" t="s">
        <v>311</v>
      </c>
    </row>
    <row r="24" spans="2:7" ht="22" customHeight="1">
      <c r="B24" s="31" t="s">
        <v>310</v>
      </c>
      <c r="C24" s="3">
        <f>BED_Master!C3</f>
        <v>115</v>
      </c>
      <c r="D24" s="31" t="s">
        <v>309</v>
      </c>
      <c r="E24" s="3">
        <f>BED_Master!G3</f>
        <v>12</v>
      </c>
      <c r="F24" s="31" t="s">
        <v>308</v>
      </c>
      <c r="G24" s="3">
        <f>IFERROR(BED_Master!G3/BED_Master!C3,0)</f>
        <v>0.10434782608695652</v>
      </c>
    </row>
    <row r="25" spans="2:7" ht="22" customHeight="1">
      <c r="B25" s="32" t="s">
        <v>307</v>
      </c>
      <c r="C25" s="3">
        <f>BED_Master!E3</f>
        <v>15</v>
      </c>
      <c r="D25" s="32" t="s">
        <v>193</v>
      </c>
      <c r="E25" s="3">
        <f>COUNTIF(BED_Master!G5:G119,"Maintenance")</f>
        <v>0</v>
      </c>
      <c r="F25" s="32" t="s">
        <v>306</v>
      </c>
      <c r="G25" s="3">
        <f>COUNTIF(BED_Master!G5:G119,"Reserved")</f>
        <v>2</v>
      </c>
    </row>
    <row r="26" spans="2:7" ht="22" customHeight="1">
      <c r="B26" s="31" t="s">
        <v>305</v>
      </c>
      <c r="C26" s="3">
        <f>COUNTIFS(BED_Master!B5:B119,"ICU",BED_Master!G5:G119,"Occupied")</f>
        <v>3</v>
      </c>
      <c r="D26" s="31" t="s">
        <v>304</v>
      </c>
      <c r="E26" s="3">
        <f>COUNTIFS(BED_Master!B5:B119,"ICU",BED_Master!G5:G119,"Available")</f>
        <v>1</v>
      </c>
      <c r="F26" s="31" t="s">
        <v>303</v>
      </c>
      <c r="G26" s="3">
        <f>IFERROR(C26/(C26+E26),0)</f>
        <v>0.75</v>
      </c>
    </row>
    <row r="27" spans="2:7" ht="22" customHeight="1"/>
    <row r="28" spans="2:7" ht="30" customHeight="1">
      <c r="B28" s="63" t="s">
        <v>302</v>
      </c>
      <c r="C28" s="63"/>
      <c r="D28" s="63"/>
      <c r="E28" s="63"/>
      <c r="F28" s="63"/>
      <c r="G28" s="63"/>
    </row>
    <row r="29" spans="2:7" ht="22" customHeight="1">
      <c r="B29" s="30" t="s">
        <v>301</v>
      </c>
      <c r="C29" s="30" t="s">
        <v>300</v>
      </c>
      <c r="D29" s="30" t="s">
        <v>301</v>
      </c>
      <c r="E29" s="30" t="s">
        <v>300</v>
      </c>
      <c r="F29" s="30" t="s">
        <v>301</v>
      </c>
      <c r="G29" s="30" t="s">
        <v>300</v>
      </c>
    </row>
    <row r="30" spans="2:7" ht="22" customHeight="1">
      <c r="B30" s="32" t="s">
        <v>299</v>
      </c>
      <c r="C30" s="3">
        <f>COUNTA(INSURANCE!A6:A1005)</f>
        <v>1000</v>
      </c>
      <c r="D30" s="32" t="s">
        <v>298</v>
      </c>
      <c r="E30" s="3">
        <f>IFERROR(INSURANCE!C4,0)</f>
        <v>4217770.0200000023</v>
      </c>
      <c r="F30" s="32" t="s">
        <v>297</v>
      </c>
      <c r="G30" s="3">
        <f>IFERROR(INSURANCE!E4,0)</f>
        <v>1826643.0500000003</v>
      </c>
    </row>
    <row r="31" spans="2:7" ht="22" customHeight="1">
      <c r="B31" s="31" t="s">
        <v>296</v>
      </c>
      <c r="C31" s="3" t="str">
        <f>IFERROR(INSURANCE!I4,"0.0%")</f>
        <v>43.3%</v>
      </c>
      <c r="D31" s="31" t="s">
        <v>295</v>
      </c>
      <c r="E31" s="3">
        <f>IFERROR(INSURANCE!K4,0)</f>
        <v>15</v>
      </c>
      <c r="F31" s="31" t="s">
        <v>294</v>
      </c>
      <c r="G31" s="3">
        <f>IFERROR(INSURANCE!G4,0)</f>
        <v>2391029.9700000007</v>
      </c>
    </row>
    <row r="32" spans="2:7" ht="22" customHeight="1">
      <c r="B32" s="32" t="s">
        <v>293</v>
      </c>
      <c r="C32" s="3">
        <f>COUNTIF(INSURANCE!L6:L1005,"Pending")</f>
        <v>0</v>
      </c>
      <c r="D32" s="32" t="s">
        <v>292</v>
      </c>
      <c r="E32" s="3">
        <f>COUNTIF(INSURANCE!L6:L1005,"Approved")</f>
        <v>19</v>
      </c>
      <c r="F32" s="32" t="s">
        <v>291</v>
      </c>
      <c r="G32" s="3">
        <f>IFERROR(INSURANCE!E4/COUNTIF(INSURANCE!L6:L1005,"Approved"),0)</f>
        <v>96139.107894736851</v>
      </c>
    </row>
    <row r="33" spans="2:7">
      <c r="B33" s="62" t="s">
        <v>289</v>
      </c>
      <c r="C33" s="62"/>
      <c r="D33" s="62"/>
      <c r="E33" s="62"/>
      <c r="F33" s="62"/>
      <c r="G33" s="62"/>
    </row>
  </sheetData>
  <mergeCells count="8">
    <mergeCell ref="B33:G33"/>
    <mergeCell ref="B4:G4"/>
    <mergeCell ref="B2:G2"/>
    <mergeCell ref="B3:G3"/>
    <mergeCell ref="B10:G10"/>
    <mergeCell ref="B16:G16"/>
    <mergeCell ref="B22:G22"/>
    <mergeCell ref="B28:G28"/>
  </mergeCells>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938E-2D14-4329-95A0-61D4401FA900}">
  <sheetPr>
    <tabColor rgb="FF0070C0"/>
  </sheetPr>
  <dimension ref="B1:BA61"/>
  <sheetViews>
    <sheetView showGridLines="0" topLeftCell="A3" zoomScale="55" zoomScaleNormal="115" workbookViewId="0">
      <selection activeCell="I16" sqref="I16"/>
    </sheetView>
  </sheetViews>
  <sheetFormatPr defaultRowHeight="14.5"/>
  <cols>
    <col min="1" max="1" width="15.6328125" customWidth="1"/>
    <col min="2" max="2" width="21.26953125" bestFit="1" customWidth="1"/>
    <col min="3" max="3" width="12.6328125" bestFit="1" customWidth="1"/>
    <col min="4" max="7" width="10.81640625" bestFit="1" customWidth="1"/>
    <col min="8" max="8" width="4.54296875" bestFit="1" customWidth="1"/>
    <col min="9" max="9" width="15.26953125" bestFit="1" customWidth="1"/>
    <col min="10" max="10" width="12.26953125" bestFit="1" customWidth="1"/>
    <col min="11" max="11" width="66.36328125" customWidth="1"/>
    <col min="12" max="12" width="19.26953125" bestFit="1" customWidth="1"/>
    <col min="13" max="13" width="25.7265625" bestFit="1" customWidth="1"/>
    <col min="14" max="14" width="45.36328125" customWidth="1"/>
    <col min="15" max="15" width="24.08984375" bestFit="1" customWidth="1"/>
    <col min="16" max="16" width="25.54296875" customWidth="1"/>
    <col min="17" max="17" width="15.26953125" bestFit="1" customWidth="1"/>
    <col min="18" max="18" width="12.26953125" bestFit="1" customWidth="1"/>
    <col min="19" max="19" width="15.26953125" bestFit="1" customWidth="1"/>
    <col min="20" max="20" width="12.26953125" bestFit="1" customWidth="1"/>
    <col min="21" max="21" width="4.54296875" bestFit="1" customWidth="1"/>
    <col min="22" max="22" width="15.26953125" bestFit="1" customWidth="1"/>
    <col min="23" max="23" width="12.26953125" bestFit="1" customWidth="1"/>
    <col min="24" max="24" width="15.26953125" bestFit="1" customWidth="1"/>
    <col min="25" max="25" width="12.26953125" bestFit="1" customWidth="1"/>
    <col min="26" max="26" width="15.26953125" bestFit="1" customWidth="1"/>
    <col min="27" max="27" width="12.26953125" bestFit="1" customWidth="1"/>
    <col min="28" max="28" width="15.26953125" bestFit="1" customWidth="1"/>
    <col min="29" max="29" width="12.26953125" bestFit="1" customWidth="1"/>
    <col min="30" max="30" width="15.26953125" bestFit="1" customWidth="1"/>
    <col min="31" max="31" width="12.26953125" bestFit="1" customWidth="1"/>
    <col min="32" max="32" width="15.26953125" bestFit="1" customWidth="1"/>
    <col min="33" max="33" width="12.26953125" bestFit="1" customWidth="1"/>
    <col min="34" max="34" width="4.54296875" bestFit="1" customWidth="1"/>
    <col min="35" max="35" width="15.26953125" bestFit="1" customWidth="1"/>
    <col min="36" max="36" width="12.26953125" bestFit="1" customWidth="1"/>
    <col min="37" max="37" width="15.26953125" bestFit="1" customWidth="1"/>
    <col min="38" max="38" width="12.26953125" bestFit="1" customWidth="1"/>
    <col min="39" max="39" width="15.26953125" bestFit="1" customWidth="1"/>
    <col min="40" max="40" width="12.26953125" bestFit="1" customWidth="1"/>
    <col min="41" max="41" width="4.54296875" bestFit="1" customWidth="1"/>
    <col min="42" max="42" width="15.26953125" bestFit="1" customWidth="1"/>
    <col min="43" max="43" width="12.26953125" bestFit="1" customWidth="1"/>
    <col min="44" max="44" width="15.26953125" bestFit="1" customWidth="1"/>
    <col min="45" max="45" width="12.26953125" bestFit="1" customWidth="1"/>
    <col min="46" max="46" width="15.26953125" bestFit="1" customWidth="1"/>
    <col min="47" max="47" width="12.26953125" bestFit="1" customWidth="1"/>
    <col min="48" max="48" width="15.26953125" bestFit="1" customWidth="1"/>
    <col min="49" max="49" width="13.81640625" bestFit="1" customWidth="1"/>
    <col min="50" max="50" width="15.81640625" bestFit="1" customWidth="1"/>
    <col min="51" max="51" width="20.1796875" bestFit="1" customWidth="1"/>
    <col min="52" max="52" width="21.7265625" bestFit="1" customWidth="1"/>
    <col min="53" max="54" width="11" bestFit="1" customWidth="1"/>
    <col min="55" max="55" width="12.26953125" bestFit="1" customWidth="1"/>
    <col min="56" max="56" width="3.7265625" bestFit="1" customWidth="1"/>
    <col min="57" max="57" width="4.54296875" bestFit="1" customWidth="1"/>
    <col min="58" max="58" width="15.26953125" bestFit="1" customWidth="1"/>
    <col min="59" max="59" width="12.26953125" bestFit="1" customWidth="1"/>
    <col min="60" max="60" width="15.26953125" bestFit="1" customWidth="1"/>
    <col min="61" max="61" width="12.26953125" bestFit="1" customWidth="1"/>
    <col min="62" max="62" width="15.26953125" bestFit="1" customWidth="1"/>
    <col min="63" max="63" width="12.26953125" bestFit="1" customWidth="1"/>
    <col min="64" max="64" width="15.26953125" bestFit="1" customWidth="1"/>
    <col min="65" max="65" width="12.26953125" bestFit="1" customWidth="1"/>
    <col min="66" max="66" width="15.26953125" bestFit="1" customWidth="1"/>
    <col min="67" max="67" width="12.26953125" bestFit="1" customWidth="1"/>
    <col min="68" max="68" width="15.26953125" bestFit="1" customWidth="1"/>
    <col min="69" max="69" width="12.26953125" bestFit="1" customWidth="1"/>
    <col min="70" max="70" width="4.54296875" bestFit="1" customWidth="1"/>
    <col min="71" max="71" width="15.26953125" bestFit="1" customWidth="1"/>
    <col min="72" max="72" width="12.26953125" bestFit="1" customWidth="1"/>
    <col min="73" max="73" width="15.26953125" bestFit="1" customWidth="1"/>
    <col min="74" max="74" width="12.26953125" bestFit="1" customWidth="1"/>
    <col min="75" max="75" width="15.26953125" bestFit="1" customWidth="1"/>
    <col min="76" max="76" width="12.26953125" bestFit="1" customWidth="1"/>
    <col min="77" max="77" width="15.26953125" bestFit="1" customWidth="1"/>
    <col min="78" max="78" width="12.26953125" bestFit="1" customWidth="1"/>
    <col min="79" max="79" width="15.26953125" bestFit="1" customWidth="1"/>
    <col min="80" max="80" width="12.26953125" bestFit="1" customWidth="1"/>
    <col min="81" max="81" width="15.26953125" bestFit="1" customWidth="1"/>
    <col min="82" max="82" width="12.26953125" bestFit="1" customWidth="1"/>
    <col min="83" max="83" width="15.26953125" bestFit="1" customWidth="1"/>
    <col min="84" max="84" width="12.26953125" bestFit="1" customWidth="1"/>
    <col min="85" max="85" width="15.26953125" bestFit="1" customWidth="1"/>
    <col min="86" max="86" width="12.26953125" bestFit="1" customWidth="1"/>
    <col min="87" max="87" width="15.26953125" bestFit="1" customWidth="1"/>
    <col min="88" max="88" width="12.26953125" bestFit="1" customWidth="1"/>
    <col min="89" max="89" width="15.26953125" bestFit="1" customWidth="1"/>
    <col min="90" max="90" width="12.26953125" bestFit="1" customWidth="1"/>
    <col min="91" max="91" width="15.26953125" bestFit="1" customWidth="1"/>
    <col min="92" max="92" width="12.26953125" bestFit="1" customWidth="1"/>
    <col min="93" max="93" width="15.26953125" bestFit="1" customWidth="1"/>
    <col min="94" max="94" width="12.26953125" bestFit="1" customWidth="1"/>
    <col min="95" max="95" width="4.54296875" bestFit="1" customWidth="1"/>
    <col min="96" max="96" width="15.26953125" bestFit="1" customWidth="1"/>
    <col min="97" max="97" width="12.26953125" bestFit="1" customWidth="1"/>
    <col min="98" max="98" width="15.26953125" bestFit="1" customWidth="1"/>
    <col min="99" max="99" width="12.26953125" bestFit="1" customWidth="1"/>
    <col min="100" max="100" width="4.54296875" bestFit="1" customWidth="1"/>
    <col min="101" max="101" width="15.26953125" bestFit="1" customWidth="1"/>
    <col min="102" max="102" width="12.26953125" bestFit="1" customWidth="1"/>
    <col min="103" max="103" width="15.26953125" bestFit="1" customWidth="1"/>
    <col min="104" max="104" width="12.26953125" bestFit="1" customWidth="1"/>
    <col min="105" max="105" width="15.26953125" bestFit="1" customWidth="1"/>
    <col min="106" max="106" width="12.26953125" bestFit="1" customWidth="1"/>
    <col min="107" max="107" width="15.26953125" bestFit="1" customWidth="1"/>
    <col min="108" max="108" width="12.26953125" bestFit="1" customWidth="1"/>
    <col min="109" max="109" width="15.26953125" bestFit="1" customWidth="1"/>
    <col min="110" max="110" width="12.26953125" bestFit="1" customWidth="1"/>
    <col min="111" max="111" width="15.26953125" bestFit="1" customWidth="1"/>
    <col min="112" max="112" width="12.26953125" bestFit="1" customWidth="1"/>
    <col min="113" max="113" width="15.26953125" bestFit="1" customWidth="1"/>
    <col min="114" max="114" width="12.26953125" bestFit="1" customWidth="1"/>
    <col min="115" max="115" width="15.26953125" bestFit="1" customWidth="1"/>
    <col min="116" max="116" width="12.26953125" bestFit="1" customWidth="1"/>
    <col min="117" max="117" width="4.54296875" bestFit="1" customWidth="1"/>
    <col min="118" max="118" width="15.26953125" bestFit="1" customWidth="1"/>
    <col min="119" max="119" width="12.26953125" bestFit="1" customWidth="1"/>
    <col min="120" max="120" width="15.26953125" bestFit="1" customWidth="1"/>
    <col min="121" max="121" width="12.26953125" bestFit="1" customWidth="1"/>
    <col min="122" max="122" width="15.26953125" bestFit="1" customWidth="1"/>
    <col min="123" max="123" width="12.26953125" bestFit="1" customWidth="1"/>
    <col min="124" max="124" width="15.26953125" bestFit="1" customWidth="1"/>
    <col min="125" max="125" width="12.26953125" bestFit="1" customWidth="1"/>
    <col min="126" max="126" width="15.26953125" bestFit="1" customWidth="1"/>
    <col min="127" max="127" width="12.26953125" bestFit="1" customWidth="1"/>
    <col min="128" max="128" width="15.26953125" bestFit="1" customWidth="1"/>
    <col min="129" max="129" width="12.26953125" bestFit="1" customWidth="1"/>
    <col min="130" max="130" width="15.26953125" bestFit="1" customWidth="1"/>
    <col min="131" max="131" width="12.26953125" bestFit="1" customWidth="1"/>
    <col min="132" max="132" width="15.26953125" bestFit="1" customWidth="1"/>
    <col min="133" max="133" width="12.26953125" bestFit="1" customWidth="1"/>
    <col min="134" max="134" width="15.26953125" bestFit="1" customWidth="1"/>
    <col min="135" max="135" width="12.26953125" bestFit="1" customWidth="1"/>
    <col min="136" max="136" width="15.26953125" bestFit="1" customWidth="1"/>
    <col min="137" max="137" width="12.26953125" bestFit="1" customWidth="1"/>
    <col min="138" max="138" width="15.26953125" bestFit="1" customWidth="1"/>
    <col min="139" max="139" width="12.26953125" bestFit="1" customWidth="1"/>
    <col min="140" max="140" width="15.26953125" bestFit="1" customWidth="1"/>
    <col min="141" max="141" width="12.26953125" bestFit="1" customWidth="1"/>
    <col min="142" max="142" width="15.26953125" bestFit="1" customWidth="1"/>
    <col min="143" max="143" width="12.26953125" bestFit="1" customWidth="1"/>
    <col min="144" max="144" width="15.26953125" bestFit="1" customWidth="1"/>
    <col min="145" max="145" width="12.26953125" bestFit="1" customWidth="1"/>
    <col min="146" max="146" width="15.26953125" bestFit="1" customWidth="1"/>
    <col min="147" max="147" width="12.26953125" bestFit="1" customWidth="1"/>
    <col min="148" max="148" width="15.26953125" bestFit="1" customWidth="1"/>
    <col min="149" max="149" width="12.26953125" bestFit="1" customWidth="1"/>
    <col min="150" max="150" width="15.26953125" bestFit="1" customWidth="1"/>
    <col min="151" max="151" width="12.26953125" bestFit="1" customWidth="1"/>
    <col min="152" max="152" width="4.54296875" bestFit="1" customWidth="1"/>
    <col min="153" max="153" width="15.26953125" bestFit="1" customWidth="1"/>
    <col min="154" max="154" width="12.26953125" bestFit="1" customWidth="1"/>
    <col min="155" max="155" width="15.26953125" bestFit="1" customWidth="1"/>
    <col min="156" max="156" width="12.26953125" bestFit="1" customWidth="1"/>
    <col min="157" max="157" width="15.26953125" bestFit="1" customWidth="1"/>
    <col min="158" max="158" width="12.26953125" bestFit="1" customWidth="1"/>
    <col min="159" max="159" width="15.26953125" bestFit="1" customWidth="1"/>
    <col min="160" max="160" width="12.26953125" bestFit="1" customWidth="1"/>
    <col min="161" max="161" width="15.26953125" bestFit="1" customWidth="1"/>
    <col min="162" max="162" width="12.26953125" bestFit="1" customWidth="1"/>
    <col min="163" max="163" width="15.26953125" bestFit="1" customWidth="1"/>
    <col min="164" max="164" width="12.26953125" bestFit="1" customWidth="1"/>
    <col min="165" max="165" width="15.26953125" bestFit="1" customWidth="1"/>
    <col min="166" max="166" width="12.26953125" bestFit="1" customWidth="1"/>
    <col min="167" max="167" width="15.26953125" bestFit="1" customWidth="1"/>
    <col min="168" max="168" width="12.26953125" bestFit="1" customWidth="1"/>
    <col min="169" max="169" width="15.26953125" bestFit="1" customWidth="1"/>
    <col min="170" max="170" width="12.26953125" bestFit="1" customWidth="1"/>
    <col min="171" max="171" width="4.54296875" bestFit="1" customWidth="1"/>
    <col min="172" max="172" width="15.26953125" bestFit="1" customWidth="1"/>
    <col min="173" max="173" width="12.26953125" bestFit="1" customWidth="1"/>
    <col min="174" max="174" width="15.26953125" bestFit="1" customWidth="1"/>
    <col min="175" max="175" width="12.26953125" bestFit="1" customWidth="1"/>
    <col min="176" max="176" width="15.26953125" bestFit="1" customWidth="1"/>
    <col min="177" max="177" width="12.26953125" bestFit="1" customWidth="1"/>
    <col min="178" max="178" width="15.26953125" bestFit="1" customWidth="1"/>
    <col min="179" max="179" width="12.26953125" bestFit="1" customWidth="1"/>
    <col min="180" max="180" width="15.26953125" bestFit="1" customWidth="1"/>
    <col min="181" max="181" width="12.26953125" bestFit="1" customWidth="1"/>
    <col min="182" max="182" width="15.26953125" bestFit="1" customWidth="1"/>
    <col min="183" max="183" width="12.26953125" bestFit="1" customWidth="1"/>
    <col min="184" max="184" width="15.26953125" bestFit="1" customWidth="1"/>
    <col min="185" max="185" width="12.26953125" bestFit="1" customWidth="1"/>
    <col min="186" max="186" width="15.26953125" bestFit="1" customWidth="1"/>
    <col min="187" max="187" width="12.26953125" bestFit="1" customWidth="1"/>
    <col min="188" max="188" width="15.26953125" bestFit="1" customWidth="1"/>
    <col min="189" max="189" width="12.26953125" bestFit="1" customWidth="1"/>
    <col min="190" max="190" width="15.26953125" bestFit="1" customWidth="1"/>
    <col min="191" max="191" width="12.26953125" bestFit="1" customWidth="1"/>
    <col min="192" max="192" width="15.26953125" bestFit="1" customWidth="1"/>
    <col min="193" max="193" width="12.26953125" bestFit="1" customWidth="1"/>
    <col min="194" max="194" width="4.54296875" bestFit="1" customWidth="1"/>
    <col min="195" max="195" width="15.26953125" bestFit="1" customWidth="1"/>
    <col min="196" max="196" width="12.26953125" bestFit="1" customWidth="1"/>
    <col min="197" max="197" width="15.26953125" bestFit="1" customWidth="1"/>
    <col min="198" max="198" width="12.26953125" bestFit="1" customWidth="1"/>
    <col min="199" max="199" width="15.26953125" bestFit="1" customWidth="1"/>
    <col min="200" max="200" width="12.26953125" bestFit="1" customWidth="1"/>
    <col min="201" max="201" width="15.26953125" bestFit="1" customWidth="1"/>
    <col min="202" max="202" width="12.26953125" bestFit="1" customWidth="1"/>
    <col min="203" max="203" width="15.26953125" bestFit="1" customWidth="1"/>
    <col min="204" max="204" width="12.26953125" bestFit="1" customWidth="1"/>
    <col min="205" max="205" width="15.26953125" bestFit="1" customWidth="1"/>
    <col min="206" max="206" width="12.26953125" bestFit="1" customWidth="1"/>
    <col min="207" max="207" width="15.26953125" bestFit="1" customWidth="1"/>
    <col min="208" max="208" width="12.26953125" bestFit="1" customWidth="1"/>
    <col min="209" max="209" width="15.26953125" bestFit="1" customWidth="1"/>
    <col min="210" max="210" width="12.26953125" bestFit="1" customWidth="1"/>
    <col min="211" max="211" width="15.26953125" bestFit="1" customWidth="1"/>
    <col min="212" max="212" width="12.26953125" bestFit="1" customWidth="1"/>
    <col min="213" max="213" width="15.26953125" bestFit="1" customWidth="1"/>
    <col min="214" max="214" width="12.26953125" bestFit="1" customWidth="1"/>
    <col min="215" max="215" width="15.26953125" bestFit="1" customWidth="1"/>
    <col min="216" max="216" width="12.26953125" bestFit="1" customWidth="1"/>
    <col min="217" max="217" width="15.26953125" bestFit="1" customWidth="1"/>
    <col min="218" max="218" width="12.26953125" bestFit="1" customWidth="1"/>
    <col min="219" max="219" width="15.26953125" bestFit="1" customWidth="1"/>
    <col min="220" max="220" width="12.26953125" bestFit="1" customWidth="1"/>
    <col min="221" max="221" width="15.26953125" bestFit="1" customWidth="1"/>
    <col min="222" max="222" width="12.26953125" bestFit="1" customWidth="1"/>
    <col min="223" max="223" width="15.26953125" bestFit="1" customWidth="1"/>
    <col min="224" max="224" width="12.26953125" bestFit="1" customWidth="1"/>
    <col min="225" max="225" width="15.26953125" bestFit="1" customWidth="1"/>
    <col min="226" max="226" width="12.26953125" bestFit="1" customWidth="1"/>
    <col min="227" max="227" width="15.26953125" bestFit="1" customWidth="1"/>
    <col min="228" max="228" width="12.26953125" bestFit="1" customWidth="1"/>
    <col min="229" max="229" width="15.26953125" bestFit="1" customWidth="1"/>
    <col min="230" max="230" width="12.26953125" bestFit="1" customWidth="1"/>
    <col min="231" max="231" width="15.26953125" bestFit="1" customWidth="1"/>
    <col min="232" max="232" width="12.26953125" bestFit="1" customWidth="1"/>
    <col min="233" max="233" width="15.26953125" bestFit="1" customWidth="1"/>
    <col min="234" max="234" width="12.26953125" bestFit="1" customWidth="1"/>
    <col min="235" max="235" width="15.26953125" bestFit="1" customWidth="1"/>
    <col min="236" max="236" width="12.26953125" bestFit="1" customWidth="1"/>
    <col min="237" max="237" width="15.26953125" bestFit="1" customWidth="1"/>
    <col min="238" max="238" width="12.26953125" bestFit="1" customWidth="1"/>
    <col min="239" max="239" width="15.26953125" bestFit="1" customWidth="1"/>
    <col min="240" max="240" width="12.26953125" bestFit="1" customWidth="1"/>
    <col min="241" max="241" width="15.26953125" bestFit="1" customWidth="1"/>
    <col min="242" max="242" width="12.26953125" bestFit="1" customWidth="1"/>
    <col min="243" max="243" width="15.26953125" bestFit="1" customWidth="1"/>
    <col min="244" max="244" width="12.26953125" bestFit="1" customWidth="1"/>
    <col min="245" max="245" width="4.54296875" bestFit="1" customWidth="1"/>
    <col min="246" max="246" width="15.26953125" bestFit="1" customWidth="1"/>
    <col min="247" max="247" width="12.26953125" bestFit="1" customWidth="1"/>
    <col min="248" max="248" width="15.26953125" bestFit="1" customWidth="1"/>
    <col min="249" max="249" width="12.26953125" bestFit="1" customWidth="1"/>
    <col min="250" max="250" width="15.26953125" bestFit="1" customWidth="1"/>
    <col min="251" max="251" width="12.26953125" bestFit="1" customWidth="1"/>
    <col min="252" max="252" width="15.26953125" bestFit="1" customWidth="1"/>
    <col min="253" max="253" width="12.26953125" bestFit="1" customWidth="1"/>
    <col min="254" max="254" width="3.7265625" bestFit="1" customWidth="1"/>
    <col min="255" max="255" width="15.26953125" bestFit="1" customWidth="1"/>
    <col min="256" max="256" width="12.26953125" bestFit="1" customWidth="1"/>
    <col min="257" max="257" width="15.26953125" bestFit="1" customWidth="1"/>
    <col min="258" max="258" width="12.26953125" bestFit="1" customWidth="1"/>
    <col min="259" max="259" width="4.54296875" bestFit="1" customWidth="1"/>
    <col min="260" max="260" width="15.26953125" bestFit="1" customWidth="1"/>
    <col min="261" max="261" width="12.26953125" bestFit="1" customWidth="1"/>
    <col min="262" max="262" width="15.26953125" bestFit="1" customWidth="1"/>
    <col min="263" max="263" width="8.54296875" bestFit="1" customWidth="1"/>
    <col min="264" max="264" width="11.453125" bestFit="1" customWidth="1"/>
    <col min="265" max="265" width="10.7265625" bestFit="1" customWidth="1"/>
  </cols>
  <sheetData>
    <row r="1" spans="2:53" ht="14.5" customHeight="1">
      <c r="B1" s="67" t="s">
        <v>2359</v>
      </c>
      <c r="C1" s="67"/>
      <c r="D1" s="67"/>
      <c r="E1" s="67"/>
      <c r="F1" s="67"/>
      <c r="G1" s="67"/>
      <c r="H1" s="67"/>
      <c r="I1" s="67"/>
      <c r="J1" s="67"/>
      <c r="K1" s="67"/>
      <c r="L1" s="67"/>
      <c r="M1" s="67"/>
      <c r="N1" s="67"/>
      <c r="O1" s="67"/>
      <c r="P1" s="67"/>
    </row>
    <row r="2" spans="2:53" ht="14.5" customHeight="1">
      <c r="B2" s="67"/>
      <c r="C2" s="67"/>
      <c r="D2" s="67"/>
      <c r="E2" s="67"/>
      <c r="F2" s="67"/>
      <c r="G2" s="67"/>
      <c r="H2" s="67"/>
      <c r="I2" s="67"/>
      <c r="J2" s="67"/>
      <c r="K2" s="67"/>
      <c r="L2" s="67"/>
      <c r="M2" s="67"/>
      <c r="N2" s="67"/>
      <c r="O2" s="67"/>
      <c r="P2" s="67"/>
    </row>
    <row r="3" spans="2:53" ht="14.5" customHeight="1">
      <c r="B3" s="67"/>
      <c r="C3" s="67"/>
      <c r="D3" s="67"/>
      <c r="E3" s="67"/>
      <c r="F3" s="67"/>
      <c r="G3" s="67"/>
      <c r="H3" s="67"/>
      <c r="I3" s="67"/>
      <c r="J3" s="67"/>
      <c r="K3" s="67"/>
      <c r="L3" s="67"/>
      <c r="M3" s="67"/>
      <c r="N3" s="67"/>
      <c r="O3" s="67"/>
      <c r="P3" s="67"/>
      <c r="AW3" s="43" t="s">
        <v>2344</v>
      </c>
      <c r="AX3" s="43" t="s">
        <v>2345</v>
      </c>
    </row>
    <row r="4" spans="2:53" ht="14.5" customHeight="1">
      <c r="B4" s="67"/>
      <c r="C4" s="67"/>
      <c r="D4" s="67"/>
      <c r="E4" s="67"/>
      <c r="F4" s="67"/>
      <c r="G4" s="67"/>
      <c r="H4" s="67"/>
      <c r="I4" s="67"/>
      <c r="J4" s="67"/>
      <c r="K4" s="67"/>
      <c r="L4" s="67"/>
      <c r="M4" s="67"/>
      <c r="N4" s="67"/>
      <c r="O4" s="67"/>
      <c r="P4" s="67"/>
      <c r="AW4" s="43" t="s">
        <v>2342</v>
      </c>
      <c r="AX4" t="s">
        <v>38</v>
      </c>
      <c r="AY4" t="s">
        <v>62</v>
      </c>
      <c r="AZ4" t="s">
        <v>61</v>
      </c>
      <c r="BA4" t="s">
        <v>2343</v>
      </c>
    </row>
    <row r="5" spans="2:53" ht="14.5" customHeight="1">
      <c r="B5" s="67"/>
      <c r="C5" s="67"/>
      <c r="D5" s="67"/>
      <c r="E5" s="67"/>
      <c r="F5" s="67"/>
      <c r="G5" s="67"/>
      <c r="H5" s="67"/>
      <c r="I5" s="67"/>
      <c r="J5" s="67"/>
      <c r="K5" s="67"/>
      <c r="L5" s="67"/>
      <c r="M5" s="67"/>
      <c r="N5" s="67"/>
      <c r="O5" s="67"/>
      <c r="P5" s="67"/>
      <c r="AW5" s="22" t="s">
        <v>34</v>
      </c>
      <c r="AY5">
        <v>6</v>
      </c>
      <c r="AZ5">
        <v>18</v>
      </c>
      <c r="BA5">
        <v>24</v>
      </c>
    </row>
    <row r="6" spans="2:53" ht="14.5" customHeight="1">
      <c r="B6" s="46"/>
      <c r="C6" s="46"/>
      <c r="D6" s="46"/>
      <c r="E6" s="46"/>
      <c r="F6" s="46"/>
      <c r="G6" s="46"/>
      <c r="H6" s="46"/>
      <c r="I6" s="46"/>
      <c r="J6" s="46"/>
      <c r="K6" s="46"/>
      <c r="L6" s="46"/>
      <c r="M6" s="46"/>
      <c r="N6" s="46"/>
      <c r="O6" s="46"/>
      <c r="P6" s="46"/>
      <c r="AW6" s="22" t="s">
        <v>39</v>
      </c>
      <c r="AY6">
        <v>8</v>
      </c>
      <c r="AZ6">
        <v>4</v>
      </c>
      <c r="BA6">
        <v>12</v>
      </c>
    </row>
    <row r="7" spans="2:53" ht="14.5" customHeight="1">
      <c r="B7" s="46"/>
      <c r="C7" s="46"/>
      <c r="D7" s="46"/>
      <c r="E7" s="46"/>
      <c r="F7" s="46"/>
      <c r="G7" s="46"/>
      <c r="H7" s="46"/>
      <c r="I7" s="46"/>
      <c r="J7" s="46"/>
      <c r="K7" s="46"/>
      <c r="L7" s="46"/>
      <c r="M7" s="46"/>
      <c r="N7" s="46"/>
      <c r="O7" s="46"/>
      <c r="P7" s="46"/>
      <c r="AW7" s="22" t="s">
        <v>38</v>
      </c>
      <c r="AY7">
        <v>3</v>
      </c>
      <c r="AZ7">
        <v>13</v>
      </c>
      <c r="BA7">
        <v>16</v>
      </c>
    </row>
    <row r="8" spans="2:53" ht="14.5" customHeight="1">
      <c r="B8" s="46"/>
      <c r="C8" s="46"/>
      <c r="D8" s="46"/>
      <c r="E8" s="46"/>
      <c r="F8" s="46"/>
      <c r="G8" s="46"/>
      <c r="H8" s="46"/>
      <c r="I8" s="46"/>
      <c r="J8" s="46"/>
      <c r="K8" s="46"/>
      <c r="L8" s="46"/>
      <c r="M8" s="46"/>
      <c r="N8" s="46"/>
      <c r="O8" s="46"/>
      <c r="P8" s="46"/>
      <c r="AW8" s="22" t="s">
        <v>33</v>
      </c>
      <c r="AX8">
        <v>2</v>
      </c>
      <c r="AY8">
        <v>5</v>
      </c>
      <c r="AZ8">
        <v>11</v>
      </c>
      <c r="BA8">
        <v>18</v>
      </c>
    </row>
    <row r="9" spans="2:53" ht="14.5" customHeight="1">
      <c r="B9" s="46"/>
      <c r="C9" s="46"/>
      <c r="D9" s="46"/>
      <c r="E9" s="46"/>
      <c r="F9" s="46"/>
      <c r="G9" s="46"/>
      <c r="H9" s="46"/>
      <c r="I9" s="46"/>
      <c r="J9" s="46"/>
      <c r="K9" s="46"/>
      <c r="L9" s="46"/>
      <c r="M9" s="46"/>
      <c r="N9" s="46"/>
      <c r="O9" s="46"/>
      <c r="P9" s="46"/>
      <c r="AW9" s="22" t="s">
        <v>37</v>
      </c>
      <c r="AX9">
        <v>2</v>
      </c>
      <c r="AY9">
        <v>2</v>
      </c>
      <c r="AZ9">
        <v>9</v>
      </c>
      <c r="BA9">
        <v>13</v>
      </c>
    </row>
    <row r="10" spans="2:53" ht="14.5" customHeight="1">
      <c r="B10" s="46"/>
      <c r="C10" s="46"/>
      <c r="D10" s="46"/>
      <c r="E10" s="46"/>
      <c r="F10" s="46"/>
      <c r="G10" s="46"/>
      <c r="H10" s="46"/>
      <c r="I10" s="46"/>
      <c r="J10" s="46"/>
      <c r="K10" s="46"/>
      <c r="L10" s="46"/>
      <c r="M10" s="46"/>
      <c r="N10" s="46"/>
      <c r="O10" s="46"/>
      <c r="P10" s="46"/>
      <c r="AW10" s="22" t="s">
        <v>35</v>
      </c>
      <c r="AX10">
        <v>3</v>
      </c>
      <c r="AY10">
        <v>10</v>
      </c>
      <c r="AZ10">
        <v>20</v>
      </c>
      <c r="BA10">
        <v>33</v>
      </c>
    </row>
    <row r="11" spans="2:53" ht="14.5" customHeight="1">
      <c r="B11" s="46"/>
      <c r="C11" s="46"/>
      <c r="D11" s="46"/>
      <c r="E11" s="46"/>
      <c r="F11" s="46"/>
      <c r="G11" s="46"/>
      <c r="H11" s="46"/>
      <c r="I11" s="46"/>
      <c r="J11" s="46"/>
      <c r="K11" s="46"/>
      <c r="L11" s="46"/>
      <c r="M11" s="46"/>
      <c r="N11" s="46"/>
      <c r="O11" s="46"/>
      <c r="P11" s="46"/>
      <c r="AW11" s="22" t="s">
        <v>36</v>
      </c>
      <c r="AY11">
        <v>4</v>
      </c>
      <c r="AZ11">
        <v>9</v>
      </c>
      <c r="BA11">
        <v>13</v>
      </c>
    </row>
    <row r="12" spans="2:53" ht="14.5" customHeight="1">
      <c r="B12" s="46"/>
      <c r="C12" s="46"/>
      <c r="D12" s="46"/>
      <c r="E12" s="46"/>
      <c r="F12" s="46"/>
      <c r="G12" s="46"/>
      <c r="H12" s="46"/>
      <c r="I12" s="46"/>
      <c r="J12" s="46"/>
      <c r="K12" s="46"/>
      <c r="L12" s="46"/>
      <c r="M12" s="46"/>
      <c r="N12" s="46"/>
      <c r="O12" s="46"/>
      <c r="P12" s="46"/>
      <c r="AW12" s="22" t="s">
        <v>2343</v>
      </c>
      <c r="AX12">
        <v>7</v>
      </c>
      <c r="AY12">
        <v>38</v>
      </c>
      <c r="AZ12">
        <v>84</v>
      </c>
      <c r="BA12">
        <v>129</v>
      </c>
    </row>
    <row r="13" spans="2:53" ht="14.5" customHeight="1">
      <c r="B13" s="46"/>
      <c r="C13" s="46"/>
      <c r="D13" s="46"/>
      <c r="E13" s="46"/>
      <c r="F13" s="46"/>
      <c r="G13" s="46"/>
      <c r="H13" s="46"/>
      <c r="I13" s="46"/>
      <c r="J13" s="46"/>
      <c r="K13" s="46"/>
      <c r="L13" s="46"/>
      <c r="M13" s="46"/>
      <c r="N13" s="46"/>
      <c r="O13" s="46"/>
      <c r="P13" s="46"/>
    </row>
    <row r="14" spans="2:53" ht="14.5" customHeight="1">
      <c r="B14" s="46"/>
      <c r="C14" s="46"/>
      <c r="D14" s="46"/>
      <c r="E14" s="46"/>
      <c r="F14" s="46"/>
      <c r="G14" s="46"/>
      <c r="H14" s="46"/>
      <c r="I14" s="46"/>
      <c r="J14" s="46"/>
      <c r="K14" s="46"/>
      <c r="L14" s="46"/>
      <c r="M14" s="46"/>
      <c r="N14" s="46"/>
      <c r="O14" s="46"/>
      <c r="P14" s="46"/>
    </row>
    <row r="15" spans="2:53" ht="14.5" customHeight="1">
      <c r="B15" s="46"/>
      <c r="C15" s="46"/>
      <c r="D15" s="46"/>
      <c r="E15" s="46"/>
      <c r="F15" s="46"/>
      <c r="G15" s="46"/>
      <c r="H15" s="46"/>
      <c r="I15" s="46"/>
      <c r="J15" s="46"/>
      <c r="K15" s="46"/>
      <c r="L15" s="46"/>
      <c r="M15" s="46"/>
      <c r="N15" s="46"/>
      <c r="O15" s="46"/>
      <c r="P15" s="46"/>
      <c r="AW15" s="43" t="s">
        <v>2342</v>
      </c>
      <c r="AX15" t="s">
        <v>2346</v>
      </c>
      <c r="AY15" t="s">
        <v>2348</v>
      </c>
    </row>
    <row r="16" spans="2:53" ht="14.5" customHeight="1">
      <c r="B16" s="46"/>
      <c r="C16" s="46"/>
      <c r="D16" s="46"/>
      <c r="E16" s="46"/>
      <c r="F16" s="46"/>
      <c r="G16" s="46"/>
      <c r="H16" s="46"/>
      <c r="I16" s="46"/>
      <c r="J16" s="46"/>
      <c r="K16" s="46"/>
      <c r="L16" s="46"/>
      <c r="M16" s="46"/>
      <c r="N16" s="46"/>
      <c r="O16" s="46"/>
      <c r="P16" s="46"/>
      <c r="AW16" s="22" t="s">
        <v>2351</v>
      </c>
      <c r="AX16">
        <v>1</v>
      </c>
      <c r="AY16">
        <v>0</v>
      </c>
    </row>
    <row r="17" spans="2:51" ht="14.5" customHeight="1">
      <c r="B17" s="46"/>
      <c r="C17" s="46"/>
      <c r="D17" s="46"/>
      <c r="E17" s="46"/>
      <c r="F17" s="46"/>
      <c r="G17" s="46"/>
      <c r="H17" s="46"/>
      <c r="I17" s="46"/>
      <c r="J17" s="46"/>
      <c r="K17" s="46"/>
      <c r="L17" s="46"/>
      <c r="M17" s="46"/>
      <c r="N17" s="46"/>
      <c r="O17" s="46"/>
      <c r="P17" s="46"/>
      <c r="AW17" s="22" t="s">
        <v>2352</v>
      </c>
      <c r="AX17">
        <v>3</v>
      </c>
      <c r="AY17">
        <v>8592.11</v>
      </c>
    </row>
    <row r="18" spans="2:51" ht="14.5" customHeight="1">
      <c r="B18" s="46"/>
      <c r="C18" s="46"/>
      <c r="D18" s="46"/>
      <c r="E18" s="46"/>
      <c r="F18" s="46"/>
      <c r="G18" s="46"/>
      <c r="H18" s="46"/>
      <c r="I18" s="46"/>
      <c r="J18" s="46"/>
      <c r="K18" s="46"/>
      <c r="L18" s="46"/>
      <c r="M18" s="46"/>
      <c r="N18" s="46"/>
      <c r="O18" s="46"/>
      <c r="P18" s="46"/>
      <c r="AW18" s="22" t="s">
        <v>2353</v>
      </c>
      <c r="AX18">
        <v>3</v>
      </c>
      <c r="AY18">
        <v>74779.420000000013</v>
      </c>
    </row>
    <row r="19" spans="2:51" ht="14.5" customHeight="1">
      <c r="B19" s="46"/>
      <c r="C19" s="46"/>
      <c r="D19" s="46"/>
      <c r="E19" s="46"/>
      <c r="F19" s="46"/>
      <c r="G19" s="46"/>
      <c r="H19" s="46"/>
      <c r="I19" s="46"/>
      <c r="J19" s="46"/>
      <c r="K19" s="46"/>
      <c r="L19" s="46"/>
      <c r="M19" s="46"/>
      <c r="N19" s="46"/>
      <c r="O19" s="46"/>
      <c r="P19" s="46"/>
      <c r="AW19" s="22" t="s">
        <v>2354</v>
      </c>
      <c r="AX19">
        <v>7</v>
      </c>
      <c r="AY19">
        <v>184445.91999999998</v>
      </c>
    </row>
    <row r="20" spans="2:51" ht="14.5" customHeight="1">
      <c r="B20" s="46"/>
      <c r="C20" s="46"/>
      <c r="D20" s="46"/>
      <c r="E20" s="46"/>
      <c r="F20" s="46"/>
      <c r="G20" s="46"/>
      <c r="H20" s="46"/>
      <c r="I20" s="46"/>
      <c r="J20" s="46"/>
      <c r="K20" s="46"/>
      <c r="L20" s="46"/>
      <c r="M20" s="46"/>
      <c r="N20" s="46"/>
      <c r="O20" s="46"/>
      <c r="P20" s="46"/>
      <c r="AW20" s="22" t="s">
        <v>2355</v>
      </c>
      <c r="AX20">
        <v>1</v>
      </c>
      <c r="AY20">
        <v>0</v>
      </c>
    </row>
    <row r="21" spans="2:51" ht="14.5" customHeight="1">
      <c r="B21" s="46"/>
      <c r="C21" s="46"/>
      <c r="D21" s="46"/>
      <c r="E21" s="46"/>
      <c r="F21" s="46"/>
      <c r="G21" s="46"/>
      <c r="H21" s="46"/>
      <c r="I21" s="46"/>
      <c r="J21" s="46"/>
      <c r="K21" s="46"/>
      <c r="L21" s="46"/>
      <c r="M21" s="46"/>
      <c r="N21" s="46"/>
      <c r="O21" s="46"/>
      <c r="P21" s="46"/>
      <c r="AW21" s="22" t="s">
        <v>2356</v>
      </c>
      <c r="AX21">
        <v>2</v>
      </c>
      <c r="AY21">
        <v>0</v>
      </c>
    </row>
    <row r="22" spans="2:51" ht="14.5" customHeight="1">
      <c r="B22" s="46"/>
      <c r="C22" s="46"/>
      <c r="D22" s="46"/>
      <c r="E22" s="46"/>
      <c r="F22" s="46"/>
      <c r="G22" s="46"/>
      <c r="H22" s="46"/>
      <c r="I22" s="46"/>
      <c r="J22" s="46"/>
      <c r="K22" s="46"/>
      <c r="L22" s="46"/>
      <c r="M22" s="46"/>
      <c r="N22" s="46"/>
      <c r="O22" s="46"/>
      <c r="P22" s="46"/>
      <c r="AW22" s="22" t="s">
        <v>2357</v>
      </c>
      <c r="AX22">
        <v>1</v>
      </c>
      <c r="AY22">
        <v>0</v>
      </c>
    </row>
    <row r="23" spans="2:51" ht="14.5" customHeight="1">
      <c r="B23" s="46"/>
      <c r="C23" s="46"/>
      <c r="D23" s="46"/>
      <c r="E23" s="46"/>
      <c r="F23" s="46"/>
      <c r="G23" s="46"/>
      <c r="H23" s="46"/>
      <c r="I23" s="46"/>
      <c r="J23" s="46"/>
      <c r="K23" s="46"/>
      <c r="L23" s="46"/>
      <c r="M23" s="46"/>
      <c r="N23" s="46"/>
      <c r="O23" s="46"/>
      <c r="P23" s="46"/>
      <c r="AW23" s="22" t="s">
        <v>2343</v>
      </c>
      <c r="AX23">
        <v>18</v>
      </c>
      <c r="AY23">
        <v>267817.44999999995</v>
      </c>
    </row>
    <row r="24" spans="2:51" ht="14.5" customHeight="1">
      <c r="B24" s="46"/>
      <c r="C24" s="46"/>
      <c r="D24" s="46"/>
      <c r="E24" s="46"/>
      <c r="F24" s="46"/>
      <c r="G24" s="46"/>
      <c r="H24" s="46"/>
      <c r="I24" s="46"/>
      <c r="J24" s="46"/>
      <c r="K24" s="46"/>
      <c r="L24" s="46"/>
      <c r="M24" s="46"/>
      <c r="N24" s="46"/>
      <c r="O24" s="46"/>
      <c r="P24" s="46"/>
    </row>
    <row r="25" spans="2:51" ht="14.5" customHeight="1">
      <c r="B25" s="46"/>
      <c r="C25" s="46"/>
      <c r="D25" s="46"/>
      <c r="E25" s="46"/>
      <c r="F25" s="46"/>
      <c r="G25" s="46"/>
      <c r="H25" s="46"/>
      <c r="I25" s="46"/>
      <c r="J25" s="46"/>
      <c r="K25" s="46"/>
      <c r="L25" s="46"/>
      <c r="M25" s="46"/>
      <c r="N25" s="46"/>
      <c r="O25" s="46"/>
      <c r="P25" s="46"/>
    </row>
    <row r="26" spans="2:51" ht="14.5" customHeight="1">
      <c r="B26" s="46"/>
      <c r="C26" s="46"/>
      <c r="D26" s="46"/>
      <c r="E26" s="46"/>
      <c r="F26" s="46"/>
      <c r="G26" s="46"/>
      <c r="H26" s="46"/>
      <c r="I26" s="46"/>
      <c r="J26" s="46"/>
      <c r="K26" s="46"/>
      <c r="L26" s="46"/>
      <c r="M26" s="46"/>
      <c r="N26" s="46"/>
      <c r="O26" s="46"/>
      <c r="P26" s="46"/>
    </row>
    <row r="27" spans="2:51" ht="14.5" customHeight="1">
      <c r="B27" s="46"/>
      <c r="C27" s="46"/>
      <c r="D27" s="46"/>
      <c r="E27" s="46"/>
      <c r="F27" s="46"/>
      <c r="G27" s="46"/>
      <c r="H27" s="46"/>
      <c r="I27" s="46"/>
      <c r="J27" s="46"/>
      <c r="K27" s="46"/>
      <c r="L27" s="46"/>
      <c r="M27" s="46"/>
      <c r="N27" s="46"/>
      <c r="O27" s="46"/>
      <c r="P27" s="46"/>
    </row>
    <row r="28" spans="2:51" ht="14.5" customHeight="1">
      <c r="B28" s="46"/>
      <c r="C28" s="46"/>
      <c r="D28" s="46"/>
      <c r="E28" s="46"/>
      <c r="F28" s="46"/>
      <c r="G28" s="46"/>
      <c r="H28" s="46"/>
      <c r="I28" s="46"/>
      <c r="J28" s="46"/>
      <c r="K28" s="46"/>
      <c r="L28" s="46"/>
      <c r="M28" s="46"/>
      <c r="N28" s="46"/>
      <c r="O28" s="46"/>
      <c r="P28" s="46"/>
    </row>
    <row r="29" spans="2:51" ht="14.5" customHeight="1">
      <c r="B29" s="46"/>
      <c r="C29" s="46"/>
      <c r="D29" s="46"/>
      <c r="E29" s="46"/>
      <c r="F29" s="46"/>
      <c r="G29" s="46"/>
      <c r="H29" s="46"/>
      <c r="I29" s="46"/>
      <c r="J29" s="46"/>
      <c r="K29" s="46"/>
      <c r="L29" s="46"/>
      <c r="M29" s="46"/>
      <c r="N29" s="46"/>
      <c r="O29" s="46"/>
      <c r="P29" s="46"/>
    </row>
    <row r="30" spans="2:51" ht="14.5" customHeight="1">
      <c r="B30" s="46"/>
      <c r="C30" s="46"/>
      <c r="D30" s="46"/>
      <c r="E30" s="46"/>
      <c r="F30" s="46"/>
      <c r="G30" s="46"/>
      <c r="H30" s="46"/>
      <c r="I30" s="46"/>
      <c r="J30" s="46"/>
      <c r="K30" s="46"/>
      <c r="L30" s="46"/>
      <c r="M30" s="46"/>
      <c r="N30" s="46"/>
      <c r="O30" s="46"/>
      <c r="P30" s="46"/>
    </row>
    <row r="31" spans="2:51" ht="14.5" customHeight="1">
      <c r="B31" s="46"/>
      <c r="C31" s="46"/>
      <c r="D31" s="46"/>
      <c r="E31" s="46"/>
      <c r="F31" s="46"/>
      <c r="G31" s="46"/>
      <c r="H31" s="46"/>
      <c r="I31" s="46"/>
      <c r="J31" s="46"/>
      <c r="K31" s="46"/>
      <c r="L31" s="46"/>
      <c r="M31" s="46"/>
      <c r="N31" s="46"/>
      <c r="O31" s="46"/>
      <c r="P31" s="46"/>
    </row>
    <row r="32" spans="2:51" ht="14.5" customHeight="1">
      <c r="B32" s="46"/>
      <c r="C32" s="46"/>
      <c r="D32" s="46"/>
      <c r="E32" s="46"/>
      <c r="F32" s="46"/>
      <c r="G32" s="46"/>
      <c r="H32" s="46"/>
      <c r="I32" s="46"/>
      <c r="J32" s="46"/>
      <c r="K32" s="46"/>
      <c r="L32" s="46"/>
      <c r="M32" s="46"/>
      <c r="N32" s="46"/>
      <c r="O32" s="46"/>
      <c r="P32" s="46"/>
    </row>
    <row r="33" spans="2:52" ht="14.5" customHeight="1">
      <c r="B33" s="46"/>
      <c r="C33" s="46"/>
      <c r="D33" s="46"/>
      <c r="E33" s="46"/>
      <c r="F33" s="46"/>
      <c r="G33" s="46"/>
      <c r="H33" s="46"/>
      <c r="I33" s="46"/>
      <c r="J33" s="46"/>
      <c r="K33" s="46"/>
      <c r="L33" s="46"/>
      <c r="M33" s="46"/>
      <c r="N33" s="46"/>
      <c r="O33" s="46"/>
      <c r="P33" s="46"/>
    </row>
    <row r="34" spans="2:52" ht="14.5" customHeight="1">
      <c r="B34" s="68"/>
      <c r="C34" s="68"/>
      <c r="D34" s="68"/>
      <c r="E34" s="68"/>
      <c r="F34" s="68"/>
      <c r="G34" s="68"/>
      <c r="H34" s="68"/>
      <c r="I34" s="68"/>
      <c r="J34" s="68"/>
      <c r="K34" s="68"/>
      <c r="L34" s="68"/>
      <c r="M34" s="68"/>
      <c r="N34" s="68"/>
      <c r="O34" s="68"/>
      <c r="P34" s="68"/>
    </row>
    <row r="35" spans="2:52" ht="14.5" customHeight="1">
      <c r="B35" s="46"/>
      <c r="C35" s="46"/>
      <c r="D35" s="46"/>
      <c r="E35" s="46"/>
      <c r="F35" s="46"/>
      <c r="G35" s="46"/>
      <c r="H35" s="46"/>
      <c r="I35" s="46"/>
      <c r="J35" s="46"/>
      <c r="K35" s="46"/>
      <c r="L35" s="46"/>
      <c r="M35" s="46"/>
      <c r="N35" s="46"/>
      <c r="O35" s="46"/>
      <c r="P35" s="46"/>
    </row>
    <row r="36" spans="2:52" ht="14.5" customHeight="1">
      <c r="B36" s="46"/>
      <c r="C36" s="46"/>
      <c r="D36" s="46"/>
      <c r="E36" s="46"/>
      <c r="F36" s="46"/>
      <c r="G36" s="46"/>
      <c r="H36" s="46"/>
      <c r="I36" s="46"/>
      <c r="J36" s="46"/>
      <c r="K36" s="46"/>
      <c r="L36" s="46"/>
      <c r="M36" s="46"/>
      <c r="N36" s="46"/>
      <c r="O36" s="46"/>
      <c r="P36" s="46"/>
      <c r="AW36" s="43" t="s">
        <v>2342</v>
      </c>
      <c r="AX36" t="s">
        <v>2346</v>
      </c>
      <c r="AY36" t="s">
        <v>2347</v>
      </c>
    </row>
    <row r="37" spans="2:52" ht="14.5" customHeight="1">
      <c r="B37" s="46"/>
      <c r="C37" s="46"/>
      <c r="D37" s="46"/>
      <c r="E37" s="46"/>
      <c r="F37" s="46"/>
      <c r="G37" s="46"/>
      <c r="H37" s="46"/>
      <c r="I37" s="46"/>
      <c r="J37" s="46"/>
      <c r="K37" s="46"/>
      <c r="L37" s="46"/>
      <c r="M37" s="46"/>
      <c r="N37" s="46"/>
      <c r="O37" s="46"/>
      <c r="P37" s="46"/>
      <c r="AW37" s="22" t="s">
        <v>86</v>
      </c>
      <c r="AX37">
        <v>4</v>
      </c>
      <c r="AY37">
        <v>22228.489999999998</v>
      </c>
    </row>
    <row r="38" spans="2:52" ht="14.5" customHeight="1">
      <c r="B38" s="46"/>
      <c r="C38" s="46"/>
      <c r="D38" s="46"/>
      <c r="E38" s="46"/>
      <c r="F38" s="46"/>
      <c r="G38" s="46"/>
      <c r="H38" s="46"/>
      <c r="I38" s="46"/>
      <c r="J38" s="46"/>
      <c r="K38" s="46"/>
      <c r="L38" s="46"/>
      <c r="M38" s="46"/>
      <c r="N38" s="46"/>
      <c r="O38" s="46"/>
      <c r="P38" s="46"/>
      <c r="AW38" s="22" t="s">
        <v>82</v>
      </c>
      <c r="AX38">
        <v>11</v>
      </c>
      <c r="AY38">
        <v>50171.24</v>
      </c>
    </row>
    <row r="39" spans="2:52" ht="14.5" customHeight="1">
      <c r="B39" s="46"/>
      <c r="C39" s="46"/>
      <c r="D39" s="46"/>
      <c r="E39" s="46"/>
      <c r="F39" s="46"/>
      <c r="G39" s="46"/>
      <c r="H39" s="46"/>
      <c r="I39" s="46"/>
      <c r="J39" s="46"/>
      <c r="K39" s="46"/>
      <c r="L39" s="46"/>
      <c r="M39" s="46"/>
      <c r="N39" s="46"/>
      <c r="O39" s="46"/>
      <c r="P39" s="46"/>
      <c r="AW39" s="22" t="s">
        <v>85</v>
      </c>
      <c r="AX39">
        <v>7</v>
      </c>
      <c r="AY39">
        <v>60943.71</v>
      </c>
    </row>
    <row r="40" spans="2:52" ht="14.5" customHeight="1">
      <c r="B40" s="46"/>
      <c r="C40" s="46"/>
      <c r="D40" s="46"/>
      <c r="E40" s="46"/>
      <c r="F40" s="46"/>
      <c r="G40" s="46"/>
      <c r="H40" s="46"/>
      <c r="I40" s="46"/>
      <c r="J40" s="46"/>
      <c r="K40" s="46"/>
      <c r="L40" s="46"/>
      <c r="M40" s="46"/>
      <c r="N40" s="46"/>
      <c r="O40" s="46"/>
      <c r="P40" s="46"/>
      <c r="AW40" s="22" t="s">
        <v>84</v>
      </c>
      <c r="AX40">
        <v>1</v>
      </c>
      <c r="AY40">
        <v>9653.07</v>
      </c>
    </row>
    <row r="41" spans="2:52" ht="14.5" customHeight="1">
      <c r="B41" s="46"/>
      <c r="C41" s="46"/>
      <c r="D41" s="46"/>
      <c r="E41" s="46"/>
      <c r="F41" s="46"/>
      <c r="G41" s="46"/>
      <c r="H41" s="46"/>
      <c r="I41" s="46"/>
      <c r="J41" s="46"/>
      <c r="K41" s="46"/>
      <c r="L41" s="46"/>
      <c r="M41" s="46"/>
      <c r="N41" s="46"/>
      <c r="O41" s="46"/>
      <c r="P41" s="46"/>
      <c r="AW41" s="22" t="s">
        <v>2343</v>
      </c>
      <c r="AX41">
        <v>23</v>
      </c>
      <c r="AY41">
        <v>142996.51</v>
      </c>
    </row>
    <row r="42" spans="2:52" ht="14.5" customHeight="1">
      <c r="B42" s="46"/>
      <c r="C42" s="46"/>
      <c r="D42" s="46"/>
      <c r="E42" s="46"/>
      <c r="F42" s="46"/>
      <c r="G42" s="46"/>
      <c r="H42" s="46"/>
      <c r="I42" s="46"/>
      <c r="J42" s="46"/>
      <c r="K42" s="46"/>
      <c r="L42" s="46"/>
      <c r="M42" s="46"/>
      <c r="N42" s="46"/>
      <c r="O42" s="46"/>
      <c r="P42" s="46"/>
    </row>
    <row r="43" spans="2:52" ht="14.5" customHeight="1">
      <c r="B43" s="46"/>
      <c r="C43" s="46"/>
      <c r="D43" s="46"/>
      <c r="E43" s="46"/>
      <c r="F43" s="46"/>
      <c r="G43" s="46"/>
      <c r="H43" s="46"/>
      <c r="I43" s="46"/>
      <c r="J43" s="46"/>
      <c r="K43" s="46"/>
      <c r="L43" s="46"/>
      <c r="M43" s="46"/>
      <c r="N43" s="46"/>
      <c r="O43" s="46"/>
      <c r="P43" s="46"/>
    </row>
    <row r="44" spans="2:52" ht="14.5" customHeight="1">
      <c r="B44" s="46"/>
      <c r="C44" s="46"/>
      <c r="D44" s="46"/>
      <c r="E44" s="46"/>
      <c r="F44" s="46"/>
      <c r="G44" s="46"/>
      <c r="H44" s="46"/>
      <c r="I44" s="46"/>
      <c r="J44" s="46"/>
      <c r="K44" s="46"/>
      <c r="L44" s="46"/>
      <c r="M44" s="46"/>
      <c r="N44" s="46"/>
      <c r="O44" s="46"/>
      <c r="P44" s="46"/>
    </row>
    <row r="45" spans="2:52" ht="14.5" customHeight="1">
      <c r="B45" s="46"/>
      <c r="C45" s="46"/>
      <c r="D45" s="46"/>
      <c r="E45" s="46"/>
      <c r="F45" s="46"/>
      <c r="G45" s="46"/>
      <c r="H45" s="46"/>
      <c r="I45" s="46"/>
      <c r="J45" s="46"/>
      <c r="K45" s="46"/>
      <c r="L45" s="46"/>
      <c r="M45" s="46"/>
      <c r="N45" s="46"/>
      <c r="O45" s="46"/>
      <c r="P45" s="46"/>
    </row>
    <row r="46" spans="2:52" ht="14.5" customHeight="1">
      <c r="B46" s="46"/>
      <c r="C46" s="46"/>
      <c r="D46" s="46"/>
      <c r="E46" s="46"/>
      <c r="F46" s="46"/>
      <c r="G46" s="46"/>
      <c r="H46" s="46"/>
      <c r="I46" s="46"/>
      <c r="J46" s="46"/>
      <c r="K46" s="46"/>
      <c r="L46" s="46"/>
      <c r="M46" s="46"/>
      <c r="N46" s="46"/>
      <c r="O46" s="46"/>
      <c r="P46" s="46"/>
    </row>
    <row r="47" spans="2:52" ht="14.5" customHeight="1">
      <c r="B47" s="46"/>
      <c r="C47" s="46"/>
      <c r="D47" s="46"/>
      <c r="E47" s="46"/>
      <c r="F47" s="46"/>
      <c r="G47" s="46"/>
      <c r="H47" s="46"/>
      <c r="I47" s="46"/>
      <c r="J47" s="46"/>
      <c r="K47" s="46"/>
      <c r="L47" s="46"/>
      <c r="M47" s="46"/>
      <c r="N47" s="46"/>
      <c r="O47" s="46"/>
      <c r="P47" s="46"/>
      <c r="AX47" s="43" t="s">
        <v>2342</v>
      </c>
      <c r="AY47" t="s">
        <v>2344</v>
      </c>
      <c r="AZ47" t="s">
        <v>2358</v>
      </c>
    </row>
    <row r="48" spans="2:52" ht="14.5" customHeight="1">
      <c r="B48" s="46"/>
      <c r="C48" s="46"/>
      <c r="D48" s="46"/>
      <c r="E48" s="46"/>
      <c r="F48" s="46"/>
      <c r="G48" s="46"/>
      <c r="H48" s="46"/>
      <c r="I48" s="46"/>
      <c r="J48" s="46"/>
      <c r="K48" s="46"/>
      <c r="L48" s="46"/>
      <c r="M48" s="46"/>
      <c r="N48" s="46"/>
      <c r="O48" s="46"/>
      <c r="P48" s="46"/>
      <c r="AX48" s="22" t="s">
        <v>228</v>
      </c>
      <c r="AY48">
        <v>9</v>
      </c>
      <c r="AZ48">
        <v>9</v>
      </c>
    </row>
    <row r="49" spans="2:52" ht="14.5" customHeight="1">
      <c r="B49" s="46"/>
      <c r="C49" s="46"/>
      <c r="D49" s="46"/>
      <c r="E49" s="46"/>
      <c r="F49" s="46"/>
      <c r="G49" s="46"/>
      <c r="H49" s="46"/>
      <c r="I49" s="46"/>
      <c r="J49" s="46"/>
      <c r="K49" s="46"/>
      <c r="L49" s="46"/>
      <c r="M49" s="46"/>
      <c r="N49" s="46"/>
      <c r="O49" s="46"/>
      <c r="P49" s="46"/>
      <c r="AX49" s="22" t="s">
        <v>2343</v>
      </c>
      <c r="AY49">
        <v>9</v>
      </c>
      <c r="AZ49">
        <v>9</v>
      </c>
    </row>
    <row r="50" spans="2:52" ht="14.5" customHeight="1">
      <c r="B50" s="46"/>
      <c r="C50" s="46"/>
      <c r="D50" s="46"/>
      <c r="E50" s="46"/>
      <c r="F50" s="46"/>
      <c r="G50" s="46"/>
      <c r="H50" s="46"/>
      <c r="I50" s="46"/>
      <c r="J50" s="46"/>
      <c r="K50" s="46"/>
      <c r="L50" s="46"/>
      <c r="M50" s="46"/>
      <c r="N50" s="46"/>
      <c r="O50" s="46"/>
      <c r="P50" s="46"/>
    </row>
    <row r="51" spans="2:52" ht="14.5" customHeight="1">
      <c r="B51" s="46"/>
      <c r="C51" s="46"/>
      <c r="D51" s="46"/>
      <c r="E51" s="46"/>
      <c r="F51" s="46"/>
      <c r="G51" s="46"/>
      <c r="H51" s="46"/>
      <c r="I51" s="46"/>
      <c r="J51" s="46"/>
      <c r="K51" s="46"/>
      <c r="L51" s="46"/>
      <c r="M51" s="46"/>
      <c r="N51" s="46"/>
      <c r="O51" s="46"/>
      <c r="P51" s="46"/>
    </row>
    <row r="52" spans="2:52" ht="14.5" customHeight="1">
      <c r="B52" s="46"/>
      <c r="C52" s="46"/>
      <c r="D52" s="46"/>
      <c r="E52" s="46"/>
      <c r="F52" s="46"/>
      <c r="G52" s="46"/>
      <c r="H52" s="46"/>
      <c r="I52" s="46"/>
      <c r="J52" s="46"/>
      <c r="K52" s="46"/>
      <c r="L52" s="46"/>
      <c r="M52" s="46"/>
      <c r="N52" s="46"/>
      <c r="O52" s="46"/>
      <c r="P52" s="46"/>
    </row>
    <row r="53" spans="2:52" ht="14.5" customHeight="1">
      <c r="B53" s="46"/>
      <c r="C53" s="46"/>
      <c r="D53" s="46"/>
      <c r="E53" s="46"/>
      <c r="F53" s="46"/>
      <c r="G53" s="46"/>
      <c r="H53" s="46"/>
      <c r="I53" s="46"/>
      <c r="J53" s="46"/>
      <c r="K53" s="46"/>
      <c r="L53" s="46"/>
      <c r="M53" s="46"/>
      <c r="N53" s="46"/>
      <c r="O53" s="46"/>
      <c r="P53" s="46"/>
    </row>
    <row r="54" spans="2:52" ht="14.5" customHeight="1">
      <c r="B54" s="46"/>
      <c r="C54" s="46"/>
      <c r="D54" s="46"/>
      <c r="E54" s="46"/>
      <c r="F54" s="46"/>
      <c r="G54" s="46"/>
      <c r="H54" s="46"/>
      <c r="I54" s="46"/>
      <c r="J54" s="46"/>
      <c r="K54" s="46"/>
      <c r="L54" s="46"/>
      <c r="M54" s="46"/>
      <c r="N54" s="46"/>
      <c r="O54" s="46"/>
      <c r="P54" s="46"/>
    </row>
    <row r="55" spans="2:52" ht="14.5" customHeight="1">
      <c r="B55" s="46"/>
      <c r="C55" s="46"/>
      <c r="D55" s="46"/>
      <c r="E55" s="46"/>
      <c r="F55" s="46"/>
      <c r="G55" s="46"/>
      <c r="H55" s="46"/>
      <c r="I55" s="46"/>
      <c r="J55" s="46"/>
      <c r="K55" s="46"/>
      <c r="L55" s="46"/>
      <c r="M55" s="46"/>
      <c r="N55" s="46"/>
      <c r="O55" s="46"/>
      <c r="P55" s="46"/>
    </row>
    <row r="56" spans="2:52" ht="14.5" customHeight="1">
      <c r="B56" s="46"/>
      <c r="C56" s="46"/>
      <c r="D56" s="46"/>
      <c r="E56" s="46"/>
      <c r="F56" s="46"/>
      <c r="G56" s="46"/>
      <c r="H56" s="46"/>
      <c r="I56" s="46"/>
      <c r="J56" s="46"/>
      <c r="K56" s="46"/>
      <c r="L56" s="46"/>
      <c r="M56" s="46"/>
      <c r="N56" s="46"/>
      <c r="O56" s="46"/>
      <c r="P56" s="46"/>
    </row>
    <row r="57" spans="2:52" ht="14.5" customHeight="1">
      <c r="B57" s="46"/>
      <c r="C57" s="46"/>
      <c r="D57" s="46"/>
      <c r="E57" s="46"/>
      <c r="F57" s="46"/>
      <c r="G57" s="46"/>
      <c r="H57" s="46"/>
      <c r="I57" s="46"/>
      <c r="J57" s="46"/>
      <c r="K57" s="46"/>
      <c r="L57" s="46"/>
      <c r="M57" s="46"/>
      <c r="N57" s="46"/>
      <c r="O57" s="46"/>
      <c r="P57" s="46"/>
    </row>
    <row r="58" spans="2:52" ht="14.5" customHeight="1">
      <c r="B58" s="46"/>
      <c r="C58" s="46"/>
      <c r="D58" s="46"/>
      <c r="E58" s="46"/>
      <c r="F58" s="46"/>
      <c r="G58" s="46"/>
      <c r="H58" s="46"/>
      <c r="I58" s="46"/>
      <c r="J58" s="46"/>
      <c r="K58" s="46"/>
      <c r="L58" s="46"/>
      <c r="M58" s="46"/>
      <c r="N58" s="46"/>
      <c r="O58" s="46"/>
      <c r="P58" s="46"/>
    </row>
    <row r="59" spans="2:52" ht="14.5" customHeight="1"/>
    <row r="60" spans="2:52" ht="14.5" customHeight="1"/>
    <row r="61" spans="2:52" ht="14.5" customHeight="1"/>
  </sheetData>
  <mergeCells count="2">
    <mergeCell ref="B1:P5"/>
    <mergeCell ref="B34:P34"/>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F40F-CCC1-4D88-97B5-482D659AF64E}">
  <sheetPr>
    <tabColor theme="9" tint="-0.249977111117893"/>
  </sheetPr>
  <dimension ref="A1:BGV204"/>
  <sheetViews>
    <sheetView showGridLines="0" zoomScale="84" zoomScaleNormal="85" workbookViewId="0">
      <pane ySplit="4" topLeftCell="A5" activePane="bottomLeft" state="frozen"/>
      <selection pane="bottomLeft"/>
    </sheetView>
  </sheetViews>
  <sheetFormatPr defaultRowHeight="14.5"/>
  <cols>
    <col min="1" max="1" width="12.6328125" customWidth="1"/>
    <col min="2" max="2" width="14.6328125" customWidth="1"/>
    <col min="3" max="3" width="22.6328125" customWidth="1"/>
    <col min="4" max="4" width="14.90625" customWidth="1"/>
    <col min="5" max="5" width="12.1796875" customWidth="1"/>
    <col min="6" max="6" width="10.6328125" customWidth="1"/>
    <col min="7" max="7" width="14" customWidth="1"/>
    <col min="8" max="8" width="15.6328125" customWidth="1"/>
    <col min="9" max="9" width="20.6328125" customWidth="1"/>
    <col min="10" max="10" width="18.54296875" customWidth="1"/>
    <col min="11" max="11" width="28.6328125" customWidth="1"/>
    <col min="12" max="12" width="15.6328125" customWidth="1"/>
    <col min="13" max="13" width="16.6328125" customWidth="1"/>
    <col min="14" max="14" width="18.6328125" customWidth="1"/>
    <col min="15" max="15" width="12.7265625" customWidth="1"/>
    <col min="16" max="16" width="22.6328125" customWidth="1"/>
    <col min="17" max="18" width="18.6328125" customWidth="1"/>
    <col min="19" max="19" width="15.6328125" customWidth="1"/>
  </cols>
  <sheetData>
    <row r="1" spans="1:1556" ht="15" customHeight="1"/>
    <row r="2" spans="1:1556" ht="45" customHeight="1">
      <c r="A2" s="69" t="s">
        <v>142</v>
      </c>
      <c r="B2" s="69"/>
      <c r="C2" s="69"/>
      <c r="D2" s="69"/>
      <c r="E2" s="69"/>
      <c r="F2" s="69"/>
      <c r="G2" s="69"/>
      <c r="H2" s="69"/>
      <c r="I2" s="69"/>
      <c r="J2" s="69"/>
      <c r="K2" s="69"/>
      <c r="L2" s="69"/>
      <c r="M2" s="69"/>
      <c r="N2" s="69"/>
      <c r="O2" s="69"/>
      <c r="P2" s="69"/>
      <c r="Q2" s="69"/>
      <c r="R2" s="69"/>
      <c r="S2" s="69"/>
    </row>
    <row r="3" spans="1:1556" ht="20" customHeight="1"/>
    <row r="4" spans="1:1556" ht="30" customHeight="1">
      <c r="A4" s="12" t="s">
        <v>0</v>
      </c>
      <c r="B4" s="12" t="s">
        <v>143</v>
      </c>
      <c r="C4" s="12" t="s">
        <v>1</v>
      </c>
      <c r="D4" s="12" t="s">
        <v>2</v>
      </c>
      <c r="E4" s="12" t="s">
        <v>3</v>
      </c>
      <c r="F4" s="12" t="s">
        <v>4</v>
      </c>
      <c r="G4" s="12" t="s">
        <v>144</v>
      </c>
      <c r="H4" s="12" t="s">
        <v>6</v>
      </c>
      <c r="I4" s="12" t="s">
        <v>145</v>
      </c>
      <c r="J4" s="12" t="s">
        <v>150</v>
      </c>
      <c r="K4" s="12" t="s">
        <v>7</v>
      </c>
      <c r="L4" s="12" t="s">
        <v>8</v>
      </c>
      <c r="M4" s="12" t="s">
        <v>9</v>
      </c>
      <c r="N4" s="12" t="s">
        <v>146</v>
      </c>
      <c r="O4" s="12" t="s">
        <v>10</v>
      </c>
      <c r="P4" s="12" t="s">
        <v>11</v>
      </c>
      <c r="Q4" s="12" t="s">
        <v>147</v>
      </c>
      <c r="R4" s="12" t="s">
        <v>148</v>
      </c>
      <c r="S4" s="12" t="s">
        <v>149</v>
      </c>
      <c r="T4" s="29"/>
      <c r="U4" s="29"/>
      <c r="V4" s="29"/>
      <c r="W4" s="29"/>
      <c r="X4" s="29"/>
      <c r="Y4" s="29"/>
      <c r="Z4" s="29"/>
      <c r="AA4" s="29"/>
      <c r="AB4" s="29"/>
      <c r="AC4" s="29"/>
      <c r="AD4" s="29"/>
      <c r="AE4" s="29"/>
    </row>
    <row r="5" spans="1:1556" s="14" customFormat="1" ht="22" customHeight="1">
      <c r="A5" s="14" t="str">
        <f>IF(C5="","",TEXT(ROW(A1),"PT-00000"))</f>
        <v>PT-00001</v>
      </c>
      <c r="B5" s="37" t="s">
        <v>492</v>
      </c>
      <c r="C5" s="37" t="s">
        <v>342</v>
      </c>
      <c r="D5" s="37" t="s">
        <v>611</v>
      </c>
      <c r="E5" s="14">
        <f ca="1">IF(D5="","",DATEDIF(D5,TODAY(),"Y"))</f>
        <v>41</v>
      </c>
      <c r="F5" s="37" t="s">
        <v>14</v>
      </c>
      <c r="G5" s="37" t="s">
        <v>19</v>
      </c>
      <c r="H5" s="37">
        <v>9783058538</v>
      </c>
      <c r="I5" s="39" t="s">
        <v>760</v>
      </c>
      <c r="J5" s="39">
        <v>9480289677</v>
      </c>
      <c r="K5" s="39" t="s">
        <v>909</v>
      </c>
      <c r="L5" s="39" t="s">
        <v>909</v>
      </c>
      <c r="M5" s="39" t="s">
        <v>28</v>
      </c>
      <c r="N5" s="39">
        <v>348581372836</v>
      </c>
      <c r="O5" s="39" t="s">
        <v>30</v>
      </c>
      <c r="P5" s="39" t="s">
        <v>105</v>
      </c>
      <c r="Q5" s="39" t="s">
        <v>1056</v>
      </c>
      <c r="R5" s="39" t="s">
        <v>1124</v>
      </c>
      <c r="S5" s="41" t="s">
        <v>89</v>
      </c>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c r="JM5" s="29"/>
      <c r="JN5" s="29"/>
      <c r="JO5" s="29"/>
      <c r="JP5" s="29"/>
      <c r="JQ5" s="29"/>
      <c r="JR5" s="29"/>
      <c r="JS5" s="29"/>
      <c r="JT5" s="29"/>
      <c r="JU5" s="29"/>
      <c r="JV5" s="29"/>
      <c r="JW5" s="29"/>
      <c r="JX5" s="29"/>
      <c r="JY5" s="29"/>
      <c r="JZ5" s="29"/>
      <c r="KA5" s="29"/>
      <c r="KB5" s="29"/>
      <c r="KC5" s="29"/>
      <c r="KD5" s="29"/>
      <c r="KE5" s="29"/>
      <c r="KF5" s="29"/>
      <c r="KG5" s="29"/>
      <c r="KH5" s="29"/>
      <c r="KI5" s="29"/>
      <c r="KJ5" s="29"/>
      <c r="KK5" s="29"/>
      <c r="KL5" s="29"/>
      <c r="KM5" s="29"/>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c r="MH5" s="29"/>
      <c r="MI5" s="29"/>
      <c r="MJ5" s="29"/>
      <c r="MK5" s="29"/>
      <c r="ML5" s="29"/>
      <c r="MM5" s="29"/>
      <c r="MN5" s="29"/>
      <c r="MO5" s="29"/>
      <c r="MP5" s="29"/>
      <c r="MQ5" s="29"/>
      <c r="MR5" s="29"/>
      <c r="MS5" s="29"/>
      <c r="MT5" s="29"/>
      <c r="MU5" s="29"/>
      <c r="MV5" s="29"/>
      <c r="MW5" s="29"/>
      <c r="MX5" s="29"/>
      <c r="MY5" s="29"/>
      <c r="MZ5" s="29"/>
      <c r="NA5" s="29"/>
      <c r="NB5" s="29"/>
      <c r="NC5" s="29"/>
      <c r="ND5" s="29"/>
      <c r="NE5" s="29"/>
      <c r="NF5" s="29"/>
      <c r="NG5" s="29"/>
      <c r="NH5" s="29"/>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c r="OZ5" s="29"/>
      <c r="PA5" s="29"/>
      <c r="PB5" s="29"/>
      <c r="PC5" s="29"/>
      <c r="PD5" s="29"/>
      <c r="PE5" s="29"/>
      <c r="PF5" s="29"/>
      <c r="PG5" s="29"/>
      <c r="PH5" s="29"/>
      <c r="PI5" s="29"/>
      <c r="PJ5" s="29"/>
      <c r="PK5" s="29"/>
      <c r="PL5" s="29"/>
      <c r="PM5" s="29"/>
      <c r="PN5" s="29"/>
      <c r="PO5" s="29"/>
      <c r="PP5" s="29"/>
      <c r="PQ5" s="29"/>
      <c r="PR5" s="29"/>
      <c r="PS5" s="29"/>
      <c r="PT5" s="29"/>
      <c r="PU5" s="29"/>
      <c r="PV5" s="29"/>
      <c r="PW5" s="29"/>
      <c r="PX5" s="29"/>
      <c r="PY5" s="29"/>
      <c r="PZ5" s="29"/>
      <c r="QA5" s="29"/>
      <c r="QB5" s="29"/>
      <c r="QC5" s="29"/>
      <c r="QD5" s="29"/>
      <c r="QE5" s="29"/>
      <c r="QF5" s="29"/>
      <c r="QG5" s="29"/>
      <c r="QH5" s="29"/>
      <c r="QI5" s="29"/>
      <c r="QJ5" s="29"/>
      <c r="QK5" s="29"/>
      <c r="QL5" s="29"/>
      <c r="QM5" s="29"/>
      <c r="QN5" s="29"/>
      <c r="QO5" s="29"/>
      <c r="QP5" s="29"/>
      <c r="QQ5" s="29"/>
      <c r="QR5" s="29"/>
      <c r="QS5" s="29"/>
      <c r="QT5" s="29"/>
      <c r="QU5" s="29"/>
      <c r="QV5" s="29"/>
      <c r="QW5" s="29"/>
      <c r="QX5" s="29"/>
      <c r="QY5" s="29"/>
      <c r="QZ5" s="29"/>
      <c r="RA5" s="29"/>
      <c r="RB5" s="29"/>
      <c r="RC5" s="29"/>
      <c r="RD5" s="29"/>
      <c r="RE5" s="29"/>
      <c r="RF5" s="29"/>
      <c r="RG5" s="29"/>
      <c r="RH5" s="29"/>
      <c r="RI5" s="29"/>
      <c r="RJ5" s="29"/>
      <c r="RK5" s="29"/>
      <c r="RL5" s="29"/>
      <c r="RM5" s="29"/>
      <c r="RN5" s="29"/>
      <c r="RO5" s="29"/>
      <c r="RP5" s="29"/>
      <c r="RQ5" s="29"/>
      <c r="RR5" s="29"/>
      <c r="RS5" s="29"/>
      <c r="RT5" s="29"/>
      <c r="RU5" s="29"/>
      <c r="RV5" s="29"/>
      <c r="RW5" s="29"/>
      <c r="RX5" s="29"/>
      <c r="RY5" s="29"/>
      <c r="RZ5" s="29"/>
      <c r="SA5" s="29"/>
      <c r="SB5" s="29"/>
      <c r="SC5" s="29"/>
      <c r="SD5" s="29"/>
      <c r="SE5" s="29"/>
      <c r="SF5" s="29"/>
      <c r="SG5" s="29"/>
      <c r="SH5" s="29"/>
      <c r="SI5" s="29"/>
      <c r="SJ5" s="29"/>
      <c r="SK5" s="29"/>
      <c r="SL5" s="29"/>
      <c r="SM5" s="29"/>
      <c r="SN5" s="29"/>
      <c r="SO5" s="29"/>
      <c r="SP5" s="29"/>
      <c r="SQ5" s="29"/>
      <c r="SR5" s="29"/>
      <c r="SS5" s="29"/>
      <c r="ST5" s="29"/>
      <c r="SU5" s="29"/>
      <c r="SV5" s="29"/>
      <c r="SW5" s="29"/>
      <c r="SX5" s="29"/>
      <c r="SY5" s="29"/>
      <c r="SZ5" s="29"/>
      <c r="TA5" s="29"/>
      <c r="TB5" s="29"/>
      <c r="TC5" s="29"/>
      <c r="TD5" s="29"/>
      <c r="TE5" s="29"/>
      <c r="TF5" s="29"/>
      <c r="TG5" s="29"/>
      <c r="TH5" s="29"/>
      <c r="TI5" s="29"/>
      <c r="TJ5" s="29"/>
      <c r="TK5" s="29"/>
      <c r="TL5" s="29"/>
      <c r="TM5" s="29"/>
      <c r="TN5" s="29"/>
      <c r="TO5" s="29"/>
      <c r="TP5" s="29"/>
      <c r="TQ5" s="29"/>
      <c r="TR5" s="29"/>
      <c r="TS5" s="29"/>
      <c r="TT5" s="29"/>
      <c r="TU5" s="29"/>
      <c r="TV5" s="29"/>
      <c r="TW5" s="29"/>
      <c r="TX5" s="29"/>
      <c r="TY5" s="29"/>
      <c r="TZ5" s="29"/>
      <c r="UA5" s="29"/>
      <c r="UB5" s="29"/>
      <c r="UC5" s="29"/>
      <c r="UD5" s="29"/>
      <c r="UE5" s="29"/>
      <c r="UF5" s="29"/>
      <c r="UG5" s="29"/>
      <c r="UH5" s="29"/>
      <c r="UI5" s="29"/>
      <c r="UJ5" s="29"/>
      <c r="UK5" s="29"/>
      <c r="UL5" s="29"/>
      <c r="UM5" s="29"/>
      <c r="UN5" s="29"/>
      <c r="UO5" s="29"/>
      <c r="UP5" s="29"/>
      <c r="UQ5" s="29"/>
      <c r="UR5" s="29"/>
      <c r="US5" s="29"/>
      <c r="UT5" s="29"/>
      <c r="UU5" s="29"/>
      <c r="UV5" s="29"/>
      <c r="UW5" s="29"/>
      <c r="UX5" s="29"/>
      <c r="UY5" s="29"/>
      <c r="UZ5" s="29"/>
      <c r="VA5" s="29"/>
      <c r="VB5" s="29"/>
      <c r="VC5" s="29"/>
      <c r="VD5" s="29"/>
      <c r="VE5" s="29"/>
      <c r="VF5" s="29"/>
      <c r="VG5" s="29"/>
      <c r="VH5" s="29"/>
      <c r="VI5" s="29"/>
      <c r="VJ5" s="29"/>
      <c r="VK5" s="29"/>
      <c r="VL5" s="29"/>
      <c r="VM5" s="29"/>
      <c r="VN5" s="29"/>
      <c r="VO5" s="29"/>
      <c r="VP5" s="29"/>
      <c r="VQ5" s="29"/>
      <c r="VR5" s="29"/>
      <c r="VS5" s="29"/>
      <c r="VT5" s="29"/>
      <c r="VU5" s="29"/>
      <c r="VV5" s="29"/>
      <c r="VW5" s="29"/>
      <c r="VX5" s="29"/>
      <c r="VY5" s="29"/>
      <c r="VZ5" s="29"/>
      <c r="WA5" s="29"/>
      <c r="WB5" s="29"/>
      <c r="WC5" s="29"/>
      <c r="WD5" s="29"/>
      <c r="WE5" s="29"/>
      <c r="WF5" s="29"/>
      <c r="WG5" s="29"/>
      <c r="WH5" s="29"/>
      <c r="WI5" s="29"/>
      <c r="WJ5" s="29"/>
      <c r="WK5" s="29"/>
      <c r="WL5" s="29"/>
      <c r="WM5" s="29"/>
      <c r="WN5" s="29"/>
      <c r="WO5" s="29"/>
      <c r="WP5" s="29"/>
      <c r="WQ5" s="29"/>
      <c r="WR5" s="29"/>
      <c r="WS5" s="29"/>
      <c r="WT5" s="29"/>
      <c r="WU5" s="29"/>
      <c r="WV5" s="29"/>
      <c r="WW5" s="29"/>
      <c r="WX5" s="29"/>
      <c r="WY5" s="29"/>
      <c r="WZ5" s="29"/>
      <c r="XA5" s="29"/>
      <c r="XB5" s="29"/>
      <c r="XC5" s="29"/>
      <c r="XD5" s="29"/>
      <c r="XE5" s="29"/>
      <c r="XF5" s="29"/>
      <c r="XG5" s="29"/>
      <c r="XH5" s="29"/>
      <c r="XI5" s="29"/>
      <c r="XJ5" s="29"/>
      <c r="XK5" s="29"/>
      <c r="XL5" s="29"/>
      <c r="XM5" s="29"/>
      <c r="XN5" s="29"/>
      <c r="XO5" s="29"/>
      <c r="XP5" s="29"/>
      <c r="XQ5" s="29"/>
      <c r="XR5" s="29"/>
      <c r="XS5" s="29"/>
      <c r="XT5" s="29"/>
      <c r="XU5" s="29"/>
      <c r="XV5" s="29"/>
      <c r="XW5" s="29"/>
      <c r="XX5" s="29"/>
      <c r="XY5" s="29"/>
      <c r="XZ5" s="29"/>
      <c r="YA5" s="29"/>
      <c r="YB5" s="29"/>
      <c r="YC5" s="29"/>
      <c r="YD5" s="29"/>
      <c r="YE5" s="29"/>
      <c r="YF5" s="29"/>
      <c r="YG5" s="29"/>
      <c r="YH5" s="29"/>
      <c r="YI5" s="29"/>
      <c r="YJ5" s="29"/>
      <c r="YK5" s="29"/>
      <c r="YL5" s="29"/>
      <c r="YM5" s="29"/>
      <c r="YN5" s="29"/>
      <c r="YO5" s="29"/>
      <c r="YP5" s="29"/>
      <c r="YQ5" s="29"/>
      <c r="YR5" s="29"/>
      <c r="YS5" s="29"/>
      <c r="YT5" s="29"/>
      <c r="YU5" s="29"/>
      <c r="YV5" s="29"/>
      <c r="YW5" s="29"/>
      <c r="YX5" s="29"/>
      <c r="YY5" s="29"/>
      <c r="YZ5" s="29"/>
      <c r="ZA5" s="29"/>
      <c r="ZB5" s="29"/>
      <c r="ZC5" s="29"/>
      <c r="ZD5" s="29"/>
      <c r="ZE5" s="29"/>
      <c r="ZF5" s="29"/>
      <c r="ZG5" s="29"/>
      <c r="ZH5" s="29"/>
      <c r="ZI5" s="29"/>
      <c r="ZJ5" s="29"/>
      <c r="ZK5" s="29"/>
      <c r="ZL5" s="29"/>
      <c r="ZM5" s="29"/>
      <c r="ZN5" s="29"/>
      <c r="ZO5" s="29"/>
      <c r="ZP5" s="29"/>
      <c r="ZQ5" s="29"/>
      <c r="ZR5" s="29"/>
      <c r="ZS5" s="29"/>
      <c r="ZT5" s="29"/>
      <c r="ZU5" s="29"/>
      <c r="ZV5" s="29"/>
      <c r="ZW5" s="29"/>
      <c r="ZX5" s="29"/>
      <c r="ZY5" s="29"/>
      <c r="ZZ5" s="29"/>
      <c r="AAA5" s="29"/>
      <c r="AAB5" s="29"/>
      <c r="AAC5" s="29"/>
      <c r="AAD5" s="29"/>
      <c r="AAE5" s="29"/>
      <c r="AAF5" s="29"/>
      <c r="AAG5" s="29"/>
      <c r="AAH5" s="29"/>
      <c r="AAI5" s="29"/>
      <c r="AAJ5" s="29"/>
      <c r="AAK5" s="29"/>
      <c r="AAL5" s="29"/>
      <c r="AAM5" s="29"/>
      <c r="AAN5" s="29"/>
      <c r="AAO5" s="29"/>
      <c r="AAP5" s="29"/>
      <c r="AAQ5" s="29"/>
      <c r="AAR5" s="29"/>
      <c r="AAS5" s="29"/>
      <c r="AAT5" s="29"/>
      <c r="AAU5" s="29"/>
      <c r="AAV5" s="29"/>
      <c r="AAW5" s="29"/>
      <c r="AAX5" s="29"/>
      <c r="AAY5" s="29"/>
      <c r="AAZ5" s="29"/>
      <c r="ABA5" s="29"/>
      <c r="ABB5" s="29"/>
      <c r="ABC5" s="29"/>
      <c r="ABD5" s="29"/>
      <c r="ABE5" s="29"/>
      <c r="ABF5" s="29"/>
      <c r="ABG5" s="29"/>
      <c r="ABH5" s="29"/>
      <c r="ABI5" s="29"/>
      <c r="ABJ5" s="29"/>
      <c r="ABK5" s="29"/>
      <c r="ABL5" s="29"/>
      <c r="ABM5" s="29"/>
      <c r="ABN5" s="29"/>
      <c r="ABO5" s="29"/>
      <c r="ABP5" s="29"/>
      <c r="ABQ5" s="29"/>
      <c r="ABR5" s="29"/>
      <c r="ABS5" s="29"/>
      <c r="ABT5" s="29"/>
      <c r="ABU5" s="29"/>
      <c r="ABV5" s="29"/>
      <c r="ABW5" s="29"/>
      <c r="ABX5" s="29"/>
      <c r="ABY5" s="29"/>
      <c r="ABZ5" s="29"/>
      <c r="ACA5" s="29"/>
      <c r="ACB5" s="29"/>
      <c r="ACC5" s="29"/>
      <c r="ACD5" s="29"/>
      <c r="ACE5" s="29"/>
      <c r="ACF5" s="29"/>
      <c r="ACG5" s="29"/>
      <c r="ACH5" s="29"/>
      <c r="ACI5" s="29"/>
      <c r="ACJ5" s="29"/>
      <c r="ACK5" s="29"/>
      <c r="ACL5" s="29"/>
      <c r="ACM5" s="29"/>
      <c r="ACN5" s="29"/>
      <c r="ACO5" s="29"/>
      <c r="ACP5" s="29"/>
      <c r="ACQ5" s="29"/>
      <c r="ACR5" s="29"/>
      <c r="ACS5" s="29"/>
      <c r="ACT5" s="29"/>
      <c r="ACU5" s="29"/>
      <c r="ACV5" s="29"/>
      <c r="ACW5" s="29"/>
      <c r="ACX5" s="29"/>
      <c r="ACY5" s="29"/>
      <c r="ACZ5" s="29"/>
      <c r="ADA5" s="29"/>
      <c r="ADB5" s="29"/>
      <c r="ADC5" s="29"/>
      <c r="ADD5" s="29"/>
      <c r="ADE5" s="29"/>
      <c r="ADF5" s="29"/>
      <c r="ADG5" s="29"/>
      <c r="ADH5" s="29"/>
      <c r="ADI5" s="29"/>
      <c r="ADJ5" s="29"/>
      <c r="ADK5" s="29"/>
      <c r="ADL5" s="29"/>
      <c r="ADM5" s="29"/>
      <c r="ADN5" s="29"/>
      <c r="ADO5" s="29"/>
      <c r="ADP5" s="29"/>
      <c r="ADQ5" s="29"/>
      <c r="ADR5" s="29"/>
      <c r="ADS5" s="29"/>
      <c r="ADT5" s="29"/>
      <c r="ADU5" s="29"/>
      <c r="ADV5" s="29"/>
      <c r="ADW5" s="29"/>
      <c r="ADX5" s="29"/>
      <c r="ADY5" s="29"/>
      <c r="ADZ5" s="29"/>
      <c r="AEA5" s="29"/>
      <c r="AEB5" s="29"/>
      <c r="AEC5" s="29"/>
      <c r="AED5" s="29"/>
      <c r="AEE5" s="29"/>
      <c r="AEF5" s="29"/>
      <c r="AEG5" s="29"/>
      <c r="AEH5" s="29"/>
      <c r="AEI5" s="29"/>
      <c r="AEJ5" s="29"/>
      <c r="AEK5" s="29"/>
      <c r="AEL5" s="29"/>
      <c r="AEM5" s="29"/>
      <c r="AEN5" s="29"/>
      <c r="AEO5" s="29"/>
      <c r="AEP5" s="29"/>
      <c r="AEQ5" s="29"/>
      <c r="AER5" s="29"/>
      <c r="AES5" s="29"/>
      <c r="AET5" s="29"/>
      <c r="AEU5" s="29"/>
      <c r="AEV5" s="29"/>
      <c r="AEW5" s="29"/>
      <c r="AEX5" s="29"/>
      <c r="AEY5" s="29"/>
      <c r="AEZ5" s="29"/>
      <c r="AFA5" s="29"/>
      <c r="AFB5" s="29"/>
      <c r="AFC5" s="29"/>
      <c r="AFD5" s="29"/>
      <c r="AFE5" s="29"/>
      <c r="AFF5" s="29"/>
      <c r="AFG5" s="29"/>
      <c r="AFH5" s="29"/>
      <c r="AFI5" s="29"/>
      <c r="AFJ5" s="29"/>
      <c r="AFK5" s="29"/>
      <c r="AFL5" s="29"/>
      <c r="AFM5" s="29"/>
      <c r="AFN5" s="29"/>
      <c r="AFO5" s="29"/>
      <c r="AFP5" s="29"/>
      <c r="AFQ5" s="29"/>
      <c r="AFR5" s="29"/>
      <c r="AFS5" s="29"/>
      <c r="AFT5" s="29"/>
      <c r="AFU5" s="29"/>
      <c r="AFV5" s="29"/>
      <c r="AFW5" s="29"/>
      <c r="AFX5" s="29"/>
      <c r="AFY5" s="29"/>
      <c r="AFZ5" s="29"/>
      <c r="AGA5" s="29"/>
      <c r="AGB5" s="29"/>
      <c r="AGC5" s="29"/>
      <c r="AGD5" s="29"/>
      <c r="AGE5" s="29"/>
      <c r="AGF5" s="29"/>
      <c r="AGG5" s="29"/>
      <c r="AGH5" s="29"/>
      <c r="AGI5" s="29"/>
      <c r="AGJ5" s="29"/>
      <c r="AGK5" s="29"/>
      <c r="AGL5" s="29"/>
      <c r="AGM5" s="29"/>
      <c r="AGN5" s="29"/>
      <c r="AGO5" s="29"/>
      <c r="AGP5" s="29"/>
      <c r="AGQ5" s="29"/>
      <c r="AGR5" s="29"/>
      <c r="AGS5" s="29"/>
      <c r="AGT5" s="29"/>
      <c r="AGU5" s="29"/>
      <c r="AGV5" s="29"/>
      <c r="AGW5" s="29"/>
      <c r="AGX5" s="29"/>
      <c r="AGY5" s="29"/>
      <c r="AGZ5" s="29"/>
      <c r="AHA5" s="29"/>
      <c r="AHB5" s="29"/>
      <c r="AHC5" s="29"/>
      <c r="AHD5" s="29"/>
      <c r="AHE5" s="29"/>
      <c r="AHF5" s="29"/>
      <c r="AHG5" s="29"/>
      <c r="AHH5" s="29"/>
      <c r="AHI5" s="29"/>
      <c r="AHJ5" s="29"/>
      <c r="AHK5" s="29"/>
      <c r="AHL5" s="29"/>
      <c r="AHM5" s="29"/>
      <c r="AHN5" s="29"/>
      <c r="AHO5" s="29"/>
      <c r="AHP5" s="29"/>
      <c r="AHQ5" s="29"/>
      <c r="AHR5" s="29"/>
      <c r="AHS5" s="29"/>
      <c r="AHT5" s="29"/>
      <c r="AHU5" s="29"/>
      <c r="AHV5" s="29"/>
      <c r="AHW5" s="29"/>
      <c r="AHX5" s="29"/>
      <c r="AHY5" s="29"/>
      <c r="AHZ5" s="29"/>
      <c r="AIA5" s="29"/>
      <c r="AIB5" s="29"/>
      <c r="AIC5" s="29"/>
      <c r="AID5" s="29"/>
      <c r="AIE5" s="29"/>
      <c r="AIF5" s="29"/>
      <c r="AIG5" s="29"/>
      <c r="AIH5" s="29"/>
      <c r="AII5" s="29"/>
      <c r="AIJ5" s="29"/>
      <c r="AIK5" s="29"/>
      <c r="AIL5" s="29"/>
      <c r="AIM5" s="29"/>
      <c r="AIN5" s="29"/>
      <c r="AIO5" s="29"/>
      <c r="AIP5" s="29"/>
      <c r="AIQ5" s="29"/>
      <c r="AIR5" s="29"/>
      <c r="AIS5" s="29"/>
      <c r="AIT5" s="29"/>
      <c r="AIU5" s="29"/>
      <c r="AIV5" s="29"/>
      <c r="AIW5" s="29"/>
      <c r="AIX5" s="29"/>
      <c r="AIY5" s="29"/>
      <c r="AIZ5" s="29"/>
      <c r="AJA5" s="29"/>
      <c r="AJB5" s="29"/>
      <c r="AJC5" s="29"/>
      <c r="AJD5" s="29"/>
      <c r="AJE5" s="29"/>
      <c r="AJF5" s="29"/>
      <c r="AJG5" s="29"/>
      <c r="AJH5" s="29"/>
      <c r="AJI5" s="29"/>
      <c r="AJJ5" s="29"/>
      <c r="AJK5" s="29"/>
      <c r="AJL5" s="29"/>
      <c r="AJM5" s="29"/>
      <c r="AJN5" s="29"/>
      <c r="AJO5" s="29"/>
      <c r="AJP5" s="29"/>
      <c r="AJQ5" s="29"/>
      <c r="AJR5" s="29"/>
      <c r="AJS5" s="29"/>
      <c r="AJT5" s="29"/>
      <c r="AJU5" s="29"/>
      <c r="AJV5" s="29"/>
      <c r="AJW5" s="29"/>
      <c r="AJX5" s="29"/>
      <c r="AJY5" s="29"/>
      <c r="AJZ5" s="29"/>
      <c r="AKA5" s="29"/>
      <c r="AKB5" s="29"/>
      <c r="AKC5" s="29"/>
      <c r="AKD5" s="29"/>
      <c r="AKE5" s="29"/>
      <c r="AKF5" s="29"/>
      <c r="AKG5" s="29"/>
      <c r="AKH5" s="29"/>
      <c r="AKI5" s="29"/>
      <c r="AKJ5" s="29"/>
      <c r="AKK5" s="29"/>
      <c r="AKL5" s="29"/>
      <c r="AKM5" s="29"/>
      <c r="AKN5" s="29"/>
      <c r="AKO5" s="29"/>
      <c r="AKP5" s="29"/>
      <c r="AKQ5" s="29"/>
      <c r="AKR5" s="29"/>
      <c r="AKS5" s="29"/>
      <c r="AKT5" s="29"/>
      <c r="AKU5" s="29"/>
      <c r="AKV5" s="29"/>
      <c r="AKW5" s="29"/>
      <c r="AKX5" s="29"/>
      <c r="AKY5" s="29"/>
      <c r="AKZ5" s="29"/>
      <c r="ALA5" s="29"/>
      <c r="ALB5" s="29"/>
      <c r="ALC5" s="29"/>
      <c r="ALD5" s="29"/>
      <c r="ALE5" s="29"/>
      <c r="ALF5" s="29"/>
      <c r="ALG5" s="29"/>
      <c r="ALH5" s="29"/>
      <c r="ALI5" s="29"/>
      <c r="ALJ5" s="29"/>
      <c r="ALK5" s="29"/>
      <c r="ALL5" s="29"/>
      <c r="ALM5" s="29"/>
      <c r="ALN5" s="29"/>
      <c r="ALO5" s="29"/>
      <c r="ALP5" s="29"/>
      <c r="ALQ5" s="29"/>
      <c r="ALR5" s="29"/>
      <c r="ALS5" s="29"/>
      <c r="ALT5" s="29"/>
      <c r="ALU5" s="29"/>
      <c r="ALV5" s="29"/>
      <c r="ALW5" s="29"/>
      <c r="ALX5" s="29"/>
      <c r="ALY5" s="29"/>
      <c r="ALZ5" s="29"/>
      <c r="AMA5" s="29"/>
      <c r="AMB5" s="29"/>
      <c r="AMC5" s="29"/>
      <c r="AMD5" s="29"/>
      <c r="AME5" s="29"/>
      <c r="AMF5" s="29"/>
      <c r="AMG5" s="29"/>
      <c r="AMH5" s="29"/>
      <c r="AMI5" s="29"/>
      <c r="AMJ5" s="29"/>
      <c r="AMK5" s="29"/>
      <c r="AML5" s="29"/>
      <c r="AMM5" s="29"/>
      <c r="AMN5" s="29"/>
      <c r="AMO5" s="29"/>
      <c r="AMP5" s="29"/>
      <c r="AMQ5" s="29"/>
      <c r="AMR5" s="29"/>
      <c r="AMS5" s="29"/>
      <c r="AMT5" s="29"/>
      <c r="AMU5" s="29"/>
      <c r="AMV5" s="29"/>
      <c r="AMW5" s="29"/>
      <c r="AMX5" s="29"/>
      <c r="AMY5" s="29"/>
      <c r="AMZ5" s="29"/>
      <c r="ANA5" s="29"/>
      <c r="ANB5" s="29"/>
      <c r="ANC5" s="29"/>
      <c r="AND5" s="29"/>
      <c r="ANE5" s="29"/>
      <c r="ANF5" s="29"/>
      <c r="ANG5" s="29"/>
      <c r="ANH5" s="29"/>
      <c r="ANI5" s="29"/>
      <c r="ANJ5" s="29"/>
      <c r="ANK5" s="29"/>
      <c r="ANL5" s="29"/>
      <c r="ANM5" s="29"/>
      <c r="ANN5" s="29"/>
      <c r="ANO5" s="29"/>
      <c r="ANP5" s="29"/>
      <c r="ANQ5" s="29"/>
      <c r="ANR5" s="29"/>
      <c r="ANS5" s="29"/>
      <c r="ANT5" s="29"/>
      <c r="ANU5" s="29"/>
      <c r="ANV5" s="29"/>
      <c r="ANW5" s="29"/>
      <c r="ANX5" s="29"/>
      <c r="ANY5" s="29"/>
      <c r="ANZ5" s="29"/>
      <c r="AOA5" s="29"/>
      <c r="AOB5" s="29"/>
      <c r="AOC5" s="29"/>
      <c r="AOD5" s="29"/>
      <c r="AOE5" s="29"/>
      <c r="AOF5" s="29"/>
      <c r="AOG5" s="29"/>
      <c r="AOH5" s="29"/>
      <c r="AOI5" s="29"/>
      <c r="AOJ5" s="29"/>
      <c r="AOK5" s="29"/>
      <c r="AOL5" s="29"/>
      <c r="AOM5" s="29"/>
      <c r="AON5" s="29"/>
      <c r="AOO5" s="29"/>
      <c r="AOP5" s="29"/>
      <c r="AOQ5" s="29"/>
      <c r="AOR5" s="29"/>
      <c r="AOS5" s="29"/>
      <c r="AOT5" s="29"/>
      <c r="AOU5" s="29"/>
      <c r="AOV5" s="29"/>
      <c r="AOW5" s="29"/>
      <c r="AOX5" s="29"/>
      <c r="AOY5" s="29"/>
      <c r="AOZ5" s="29"/>
      <c r="APA5" s="29"/>
      <c r="APB5" s="29"/>
      <c r="APC5" s="29"/>
      <c r="APD5" s="29"/>
      <c r="APE5" s="29"/>
      <c r="APF5" s="29"/>
      <c r="APG5" s="29"/>
      <c r="APH5" s="29"/>
      <c r="API5" s="29"/>
      <c r="APJ5" s="29"/>
      <c r="APK5" s="29"/>
      <c r="APL5" s="29"/>
      <c r="APM5" s="29"/>
      <c r="APN5" s="29"/>
      <c r="APO5" s="29"/>
      <c r="APP5" s="29"/>
      <c r="APQ5" s="29"/>
      <c r="APR5" s="29"/>
      <c r="APS5" s="29"/>
      <c r="APT5" s="29"/>
      <c r="APU5" s="29"/>
      <c r="APV5" s="29"/>
      <c r="APW5" s="29"/>
      <c r="APX5" s="29"/>
      <c r="APY5" s="29"/>
      <c r="APZ5" s="29"/>
      <c r="AQA5" s="29"/>
      <c r="AQB5" s="29"/>
      <c r="AQC5" s="29"/>
      <c r="AQD5" s="29"/>
      <c r="AQE5" s="29"/>
      <c r="AQF5" s="29"/>
      <c r="AQG5" s="29"/>
      <c r="AQH5" s="29"/>
      <c r="AQI5" s="29"/>
      <c r="AQJ5" s="29"/>
      <c r="AQK5" s="29"/>
      <c r="AQL5" s="29"/>
      <c r="AQM5" s="29"/>
      <c r="AQN5" s="29"/>
      <c r="AQO5" s="29"/>
      <c r="AQP5" s="29"/>
      <c r="AQQ5" s="29"/>
      <c r="AQR5" s="29"/>
      <c r="AQS5" s="29"/>
      <c r="AQT5" s="29"/>
      <c r="AQU5" s="29"/>
      <c r="AQV5" s="29"/>
      <c r="AQW5" s="29"/>
      <c r="AQX5" s="29"/>
      <c r="AQY5" s="29"/>
      <c r="AQZ5" s="29"/>
      <c r="ARA5" s="29"/>
      <c r="ARB5" s="29"/>
      <c r="ARC5" s="29"/>
      <c r="ARD5" s="29"/>
      <c r="ARE5" s="29"/>
      <c r="ARF5" s="29"/>
      <c r="ARG5" s="29"/>
      <c r="ARH5" s="29"/>
      <c r="ARI5" s="29"/>
      <c r="ARJ5" s="29"/>
      <c r="ARK5" s="29"/>
      <c r="ARL5" s="29"/>
      <c r="ARM5" s="29"/>
      <c r="ARN5" s="29"/>
      <c r="ARO5" s="29"/>
      <c r="ARP5" s="29"/>
      <c r="ARQ5" s="29"/>
      <c r="ARR5" s="29"/>
      <c r="ARS5" s="29"/>
      <c r="ART5" s="29"/>
      <c r="ARU5" s="29"/>
      <c r="ARV5" s="29"/>
      <c r="ARW5" s="29"/>
      <c r="ARX5" s="29"/>
      <c r="ARY5" s="29"/>
      <c r="ARZ5" s="29"/>
      <c r="ASA5" s="29"/>
      <c r="ASB5" s="29"/>
      <c r="ASC5" s="29"/>
      <c r="ASD5" s="29"/>
      <c r="ASE5" s="29"/>
      <c r="ASF5" s="29"/>
      <c r="ASG5" s="29"/>
      <c r="ASH5" s="29"/>
      <c r="ASI5" s="29"/>
      <c r="ASJ5" s="29"/>
      <c r="ASK5" s="29"/>
      <c r="ASL5" s="29"/>
      <c r="ASM5" s="29"/>
      <c r="ASN5" s="29"/>
      <c r="ASO5" s="29"/>
      <c r="ASP5" s="29"/>
      <c r="ASQ5" s="29"/>
      <c r="ASR5" s="29"/>
      <c r="ASS5" s="29"/>
      <c r="AST5" s="29"/>
      <c r="ASU5" s="29"/>
      <c r="ASV5" s="29"/>
      <c r="ASW5" s="29"/>
      <c r="ASX5" s="29"/>
      <c r="ASY5" s="29"/>
      <c r="ASZ5" s="29"/>
      <c r="ATA5" s="29"/>
      <c r="ATB5" s="29"/>
      <c r="ATC5" s="29"/>
      <c r="ATD5" s="29"/>
      <c r="ATE5" s="29"/>
      <c r="ATF5" s="29"/>
      <c r="ATG5" s="29"/>
      <c r="ATH5" s="29"/>
      <c r="ATI5" s="29"/>
      <c r="ATJ5" s="29"/>
      <c r="ATK5" s="29"/>
      <c r="ATL5" s="29"/>
      <c r="ATM5" s="29"/>
      <c r="ATN5" s="29"/>
      <c r="ATO5" s="29"/>
      <c r="ATP5" s="29"/>
      <c r="ATQ5" s="29"/>
      <c r="ATR5" s="29"/>
      <c r="ATS5" s="29"/>
      <c r="ATT5" s="29"/>
      <c r="ATU5" s="29"/>
      <c r="ATV5" s="29"/>
      <c r="ATW5" s="29"/>
      <c r="ATX5" s="29"/>
      <c r="ATY5" s="29"/>
      <c r="ATZ5" s="29"/>
      <c r="AUA5" s="29"/>
      <c r="AUB5" s="29"/>
      <c r="AUC5" s="29"/>
      <c r="AUD5" s="29"/>
      <c r="AUE5" s="29"/>
      <c r="AUF5" s="29"/>
      <c r="AUG5" s="29"/>
      <c r="AUH5" s="29"/>
      <c r="AUI5" s="29"/>
      <c r="AUJ5" s="29"/>
      <c r="AUK5" s="29"/>
      <c r="AUL5" s="29"/>
      <c r="AUM5" s="29"/>
      <c r="AUN5" s="29"/>
      <c r="AUO5" s="29"/>
      <c r="AUP5" s="29"/>
      <c r="AUQ5" s="29"/>
      <c r="AUR5" s="29"/>
      <c r="AUS5" s="29"/>
      <c r="AUT5" s="29"/>
      <c r="AUU5" s="29"/>
      <c r="AUV5" s="29"/>
      <c r="AUW5" s="29"/>
      <c r="AUX5" s="29"/>
      <c r="AUY5" s="29"/>
      <c r="AUZ5" s="29"/>
      <c r="AVA5" s="29"/>
      <c r="AVB5" s="29"/>
      <c r="AVC5" s="29"/>
      <c r="AVD5" s="29"/>
      <c r="AVE5" s="29"/>
      <c r="AVF5" s="29"/>
      <c r="AVG5" s="29"/>
      <c r="AVH5" s="29"/>
      <c r="AVI5" s="29"/>
      <c r="AVJ5" s="29"/>
      <c r="AVK5" s="29"/>
      <c r="AVL5" s="29"/>
      <c r="AVM5" s="29"/>
      <c r="AVN5" s="29"/>
      <c r="AVO5" s="29"/>
      <c r="AVP5" s="29"/>
      <c r="AVQ5" s="29"/>
      <c r="AVR5" s="29"/>
      <c r="AVS5" s="29"/>
      <c r="AVT5" s="29"/>
      <c r="AVU5" s="29"/>
      <c r="AVV5" s="29"/>
      <c r="AVW5" s="29"/>
      <c r="AVX5" s="29"/>
      <c r="AVY5" s="29"/>
      <c r="AVZ5" s="29"/>
      <c r="AWA5" s="29"/>
      <c r="AWB5" s="29"/>
      <c r="AWC5" s="29"/>
      <c r="AWD5" s="29"/>
      <c r="AWE5" s="29"/>
      <c r="AWF5" s="29"/>
      <c r="AWG5" s="29"/>
      <c r="AWH5" s="29"/>
      <c r="AWI5" s="29"/>
      <c r="AWJ5" s="29"/>
      <c r="AWK5" s="29"/>
      <c r="AWL5" s="29"/>
      <c r="AWM5" s="29"/>
      <c r="AWN5" s="29"/>
      <c r="AWO5" s="29"/>
      <c r="AWP5" s="29"/>
      <c r="AWQ5" s="29"/>
      <c r="AWR5" s="29"/>
      <c r="AWS5" s="29"/>
      <c r="AWT5" s="29"/>
      <c r="AWU5" s="29"/>
      <c r="AWV5" s="29"/>
      <c r="AWW5" s="29"/>
      <c r="AWX5" s="29"/>
      <c r="AWY5" s="29"/>
      <c r="AWZ5" s="29"/>
      <c r="AXA5" s="29"/>
      <c r="AXB5" s="29"/>
      <c r="AXC5" s="29"/>
      <c r="AXD5" s="29"/>
      <c r="AXE5" s="29"/>
      <c r="AXF5" s="29"/>
      <c r="AXG5" s="29"/>
      <c r="AXH5" s="29"/>
      <c r="AXI5" s="29"/>
      <c r="AXJ5" s="29"/>
      <c r="AXK5" s="29"/>
      <c r="AXL5" s="29"/>
      <c r="AXM5" s="29"/>
      <c r="AXN5" s="29"/>
      <c r="AXO5" s="29"/>
      <c r="AXP5" s="29"/>
      <c r="AXQ5" s="29"/>
      <c r="AXR5" s="29"/>
      <c r="AXS5" s="29"/>
      <c r="AXT5" s="29"/>
      <c r="AXU5" s="29"/>
      <c r="AXV5" s="29"/>
      <c r="AXW5" s="29"/>
      <c r="AXX5" s="29"/>
      <c r="AXY5" s="29"/>
      <c r="AXZ5" s="29"/>
      <c r="AYA5" s="29"/>
      <c r="AYB5" s="29"/>
      <c r="AYC5" s="29"/>
      <c r="AYD5" s="29"/>
      <c r="AYE5" s="29"/>
      <c r="AYF5" s="29"/>
      <c r="AYG5" s="29"/>
      <c r="AYH5" s="29"/>
      <c r="AYI5" s="29"/>
      <c r="AYJ5" s="29"/>
      <c r="AYK5" s="29"/>
      <c r="AYL5" s="29"/>
      <c r="AYM5" s="29"/>
      <c r="AYN5" s="29"/>
      <c r="AYO5" s="29"/>
      <c r="AYP5" s="29"/>
      <c r="AYQ5" s="29"/>
      <c r="AYR5" s="29"/>
      <c r="AYS5" s="29"/>
      <c r="AYT5" s="29"/>
      <c r="AYU5" s="29"/>
      <c r="AYV5" s="29"/>
      <c r="AYW5" s="29"/>
      <c r="AYX5" s="29"/>
      <c r="AYY5" s="29"/>
      <c r="AYZ5" s="29"/>
      <c r="AZA5" s="29"/>
      <c r="AZB5" s="29"/>
      <c r="AZC5" s="29"/>
      <c r="AZD5" s="29"/>
      <c r="AZE5" s="29"/>
      <c r="AZF5" s="29"/>
      <c r="AZG5" s="29"/>
      <c r="AZH5" s="29"/>
      <c r="AZI5" s="29"/>
      <c r="AZJ5" s="29"/>
      <c r="AZK5" s="29"/>
      <c r="AZL5" s="29"/>
      <c r="AZM5" s="29"/>
      <c r="AZN5" s="29"/>
      <c r="AZO5" s="29"/>
      <c r="AZP5" s="29"/>
      <c r="AZQ5" s="29"/>
      <c r="AZR5" s="29"/>
      <c r="AZS5" s="29"/>
      <c r="AZT5" s="29"/>
      <c r="AZU5" s="29"/>
      <c r="AZV5" s="29"/>
      <c r="AZW5" s="29"/>
      <c r="AZX5" s="29"/>
      <c r="AZY5" s="29"/>
      <c r="AZZ5" s="29"/>
      <c r="BAA5" s="29"/>
      <c r="BAB5" s="29"/>
      <c r="BAC5" s="29"/>
      <c r="BAD5" s="29"/>
      <c r="BAE5" s="29"/>
      <c r="BAF5" s="29"/>
      <c r="BAG5" s="29"/>
      <c r="BAH5" s="29"/>
      <c r="BAI5" s="29"/>
      <c r="BAJ5" s="29"/>
      <c r="BAK5" s="29"/>
      <c r="BAL5" s="29"/>
      <c r="BAM5" s="29"/>
      <c r="BAN5" s="29"/>
      <c r="BAO5" s="29"/>
      <c r="BAP5" s="29"/>
      <c r="BAQ5" s="29"/>
      <c r="BAR5" s="29"/>
      <c r="BAS5" s="29"/>
      <c r="BAT5" s="29"/>
      <c r="BAU5" s="29"/>
      <c r="BAV5" s="29"/>
      <c r="BAW5" s="29"/>
      <c r="BAX5" s="29"/>
      <c r="BAY5" s="29"/>
      <c r="BAZ5" s="29"/>
      <c r="BBA5" s="29"/>
      <c r="BBB5" s="29"/>
      <c r="BBC5" s="29"/>
      <c r="BBD5" s="29"/>
      <c r="BBE5" s="29"/>
      <c r="BBF5" s="29"/>
      <c r="BBG5" s="29"/>
      <c r="BBH5" s="29"/>
      <c r="BBI5" s="29"/>
      <c r="BBJ5" s="29"/>
      <c r="BBK5" s="29"/>
      <c r="BBL5" s="29"/>
      <c r="BBM5" s="29"/>
      <c r="BBN5" s="29"/>
      <c r="BBO5" s="29"/>
      <c r="BBP5" s="29"/>
      <c r="BBQ5" s="29"/>
      <c r="BBR5" s="29"/>
      <c r="BBS5" s="29"/>
      <c r="BBT5" s="29"/>
      <c r="BBU5" s="29"/>
      <c r="BBV5" s="29"/>
      <c r="BBW5" s="29"/>
      <c r="BBX5" s="29"/>
      <c r="BBY5" s="29"/>
      <c r="BBZ5" s="29"/>
      <c r="BCA5" s="29"/>
      <c r="BCB5" s="29"/>
      <c r="BCC5" s="29"/>
      <c r="BCD5" s="29"/>
      <c r="BCE5" s="29"/>
      <c r="BCF5" s="29"/>
      <c r="BCG5" s="29"/>
      <c r="BCH5" s="29"/>
      <c r="BCI5" s="29"/>
      <c r="BCJ5" s="29"/>
      <c r="BCK5" s="29"/>
      <c r="BCL5" s="29"/>
      <c r="BCM5" s="29"/>
      <c r="BCN5" s="29"/>
      <c r="BCO5" s="29"/>
      <c r="BCP5" s="29"/>
      <c r="BCQ5" s="29"/>
      <c r="BCR5" s="29"/>
      <c r="BCS5" s="29"/>
      <c r="BCT5" s="29"/>
      <c r="BCU5" s="29"/>
      <c r="BCV5" s="29"/>
      <c r="BCW5" s="29"/>
      <c r="BCX5" s="29"/>
      <c r="BCY5" s="29"/>
      <c r="BCZ5" s="29"/>
      <c r="BDA5" s="29"/>
      <c r="BDB5" s="29"/>
      <c r="BDC5" s="29"/>
      <c r="BDD5" s="29"/>
      <c r="BDE5" s="29"/>
      <c r="BDF5" s="29"/>
      <c r="BDG5" s="29"/>
      <c r="BDH5" s="29"/>
      <c r="BDI5" s="29"/>
      <c r="BDJ5" s="29"/>
      <c r="BDK5" s="29"/>
      <c r="BDL5" s="29"/>
      <c r="BDM5" s="29"/>
      <c r="BDN5" s="29"/>
      <c r="BDO5" s="29"/>
      <c r="BDP5" s="29"/>
      <c r="BDQ5" s="29"/>
      <c r="BDR5" s="29"/>
      <c r="BDS5" s="29"/>
      <c r="BDT5" s="29"/>
      <c r="BDU5" s="29"/>
      <c r="BDV5" s="29"/>
      <c r="BDW5" s="29"/>
      <c r="BDX5" s="29"/>
      <c r="BDY5" s="29"/>
      <c r="BDZ5" s="29"/>
      <c r="BEA5" s="29"/>
      <c r="BEB5" s="29"/>
      <c r="BEC5" s="29"/>
      <c r="BED5" s="29"/>
      <c r="BEE5" s="29"/>
      <c r="BEF5" s="29"/>
      <c r="BEG5" s="29"/>
      <c r="BEH5" s="29"/>
      <c r="BEI5" s="29"/>
      <c r="BEJ5" s="29"/>
      <c r="BEK5" s="29"/>
      <c r="BEL5" s="29"/>
      <c r="BEM5" s="29"/>
      <c r="BEN5" s="29"/>
      <c r="BEO5" s="29"/>
      <c r="BEP5" s="29"/>
      <c r="BEQ5" s="29"/>
      <c r="BER5" s="29"/>
      <c r="BES5" s="29"/>
      <c r="BET5" s="29"/>
      <c r="BEU5" s="29"/>
      <c r="BEV5" s="29"/>
      <c r="BEW5" s="29"/>
      <c r="BEX5" s="29"/>
      <c r="BEY5" s="29"/>
      <c r="BEZ5" s="29"/>
      <c r="BFA5" s="29"/>
      <c r="BFB5" s="29"/>
      <c r="BFC5" s="29"/>
      <c r="BFD5" s="29"/>
      <c r="BFE5" s="29"/>
      <c r="BFF5" s="29"/>
      <c r="BFG5" s="29"/>
      <c r="BFH5" s="29"/>
      <c r="BFI5" s="29"/>
      <c r="BFJ5" s="29"/>
      <c r="BFK5" s="29"/>
      <c r="BFL5" s="29"/>
      <c r="BFM5" s="29"/>
      <c r="BFN5" s="29"/>
      <c r="BFO5" s="29"/>
      <c r="BFP5" s="29"/>
      <c r="BFQ5" s="29"/>
      <c r="BFR5" s="29"/>
      <c r="BFS5" s="29"/>
      <c r="BFT5" s="29"/>
      <c r="BFU5" s="29"/>
      <c r="BFV5" s="29"/>
      <c r="BFW5" s="29"/>
      <c r="BFX5" s="29"/>
      <c r="BFY5" s="29"/>
      <c r="BFZ5" s="29"/>
      <c r="BGA5" s="29"/>
      <c r="BGB5" s="29"/>
      <c r="BGC5" s="29"/>
      <c r="BGD5" s="29"/>
      <c r="BGE5" s="29"/>
      <c r="BGF5" s="29"/>
      <c r="BGG5" s="29"/>
      <c r="BGH5" s="29"/>
      <c r="BGI5" s="29"/>
      <c r="BGJ5" s="29"/>
      <c r="BGK5" s="29"/>
      <c r="BGL5" s="29"/>
      <c r="BGM5" s="29"/>
      <c r="BGN5" s="29"/>
      <c r="BGO5" s="29"/>
      <c r="BGP5" s="29"/>
      <c r="BGQ5" s="29"/>
      <c r="BGR5" s="29"/>
      <c r="BGS5" s="29"/>
      <c r="BGT5" s="29"/>
      <c r="BGU5" s="29"/>
      <c r="BGV5" s="29"/>
    </row>
    <row r="6" spans="1:1556" ht="22" customHeight="1">
      <c r="A6" t="str">
        <f t="shared" ref="A6:A69" si="0">IF(C6="","",TEXT(ROW(A2),"PT-00000"))</f>
        <v>PT-00002</v>
      </c>
      <c r="B6" s="38" t="s">
        <v>493</v>
      </c>
      <c r="C6" s="38" t="s">
        <v>343</v>
      </c>
      <c r="D6" s="38" t="s">
        <v>612</v>
      </c>
      <c r="E6">
        <f t="shared" ref="E6:E69" ca="1" si="1">IF(D6="","",DATEDIF(D6,TODAY(),"Y"))</f>
        <v>21</v>
      </c>
      <c r="F6" s="38" t="s">
        <v>13</v>
      </c>
      <c r="G6" s="38" t="s">
        <v>18</v>
      </c>
      <c r="H6" s="38">
        <v>9919062257</v>
      </c>
      <c r="I6" s="40" t="s">
        <v>761</v>
      </c>
      <c r="J6" s="40">
        <v>9455221955</v>
      </c>
      <c r="K6" s="40" t="s">
        <v>910</v>
      </c>
      <c r="L6" s="40" t="s">
        <v>910</v>
      </c>
      <c r="M6" s="40" t="s">
        <v>26</v>
      </c>
      <c r="N6" s="40">
        <v>665936330304</v>
      </c>
      <c r="O6" s="40" t="s">
        <v>29</v>
      </c>
      <c r="P6" s="40"/>
      <c r="Q6" s="40"/>
      <c r="R6" s="40"/>
      <c r="S6" s="40" t="s">
        <v>91</v>
      </c>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c r="JE6" s="29"/>
      <c r="JF6" s="29"/>
      <c r="JG6" s="29"/>
      <c r="JH6" s="29"/>
      <c r="JI6" s="29"/>
      <c r="JJ6" s="29"/>
      <c r="JK6" s="29"/>
      <c r="JL6" s="29"/>
      <c r="JM6" s="29"/>
      <c r="JN6" s="29"/>
      <c r="JO6" s="29"/>
      <c r="JP6" s="29"/>
      <c r="JQ6" s="29"/>
      <c r="JR6" s="29"/>
      <c r="JS6" s="29"/>
      <c r="JT6" s="29"/>
      <c r="JU6" s="29"/>
      <c r="JV6" s="29"/>
      <c r="JW6" s="29"/>
      <c r="JX6" s="29"/>
      <c r="JY6" s="29"/>
      <c r="JZ6" s="29"/>
      <c r="KA6" s="29"/>
      <c r="KB6" s="29"/>
      <c r="KC6" s="29"/>
      <c r="KD6" s="29"/>
      <c r="KE6" s="29"/>
      <c r="KF6" s="29"/>
      <c r="KG6" s="29"/>
      <c r="KH6" s="29"/>
      <c r="KI6" s="29"/>
      <c r="KJ6" s="29"/>
      <c r="KK6" s="29"/>
      <c r="KL6" s="29"/>
      <c r="KM6" s="29"/>
      <c r="KN6" s="29"/>
      <c r="KO6" s="29"/>
      <c r="KP6" s="29"/>
      <c r="KQ6" s="29"/>
      <c r="KR6" s="29"/>
      <c r="KS6" s="29"/>
      <c r="KT6" s="29"/>
      <c r="KU6" s="29"/>
      <c r="KV6" s="29"/>
      <c r="KW6" s="29"/>
      <c r="KX6" s="29"/>
      <c r="KY6" s="29"/>
      <c r="KZ6" s="29"/>
      <c r="LA6" s="29"/>
      <c r="LB6" s="29"/>
      <c r="LC6" s="29"/>
      <c r="LD6" s="29"/>
      <c r="LE6" s="29"/>
      <c r="LF6" s="29"/>
      <c r="LG6" s="29"/>
      <c r="LH6" s="29"/>
      <c r="LI6" s="29"/>
      <c r="LJ6" s="29"/>
      <c r="LK6" s="29"/>
      <c r="LL6" s="29"/>
      <c r="LM6" s="29"/>
      <c r="LN6" s="29"/>
      <c r="LO6" s="29"/>
      <c r="LP6" s="29"/>
      <c r="LQ6" s="29"/>
      <c r="LR6" s="29"/>
      <c r="LS6" s="29"/>
      <c r="LT6" s="29"/>
      <c r="LU6" s="29"/>
      <c r="LV6" s="29"/>
      <c r="LW6" s="29"/>
      <c r="LX6" s="29"/>
      <c r="LY6" s="29"/>
      <c r="LZ6" s="29"/>
      <c r="MA6" s="29"/>
      <c r="MB6" s="29"/>
      <c r="MC6" s="29"/>
      <c r="MD6" s="29"/>
      <c r="ME6" s="29"/>
      <c r="MF6" s="29"/>
      <c r="MG6" s="29"/>
      <c r="MH6" s="29"/>
      <c r="MI6" s="29"/>
      <c r="MJ6" s="29"/>
      <c r="MK6" s="29"/>
      <c r="ML6" s="29"/>
      <c r="MM6" s="29"/>
      <c r="MN6" s="29"/>
      <c r="MO6" s="29"/>
      <c r="MP6" s="29"/>
      <c r="MQ6" s="29"/>
      <c r="MR6" s="29"/>
      <c r="MS6" s="29"/>
      <c r="MT6" s="29"/>
      <c r="MU6" s="29"/>
      <c r="MV6" s="29"/>
      <c r="MW6" s="29"/>
      <c r="MX6" s="29"/>
      <c r="MY6" s="29"/>
      <c r="MZ6" s="29"/>
      <c r="NA6" s="29"/>
      <c r="NB6" s="29"/>
      <c r="NC6" s="29"/>
      <c r="ND6" s="29"/>
      <c r="NE6" s="29"/>
      <c r="NF6" s="29"/>
      <c r="NG6" s="29"/>
      <c r="NH6" s="29"/>
      <c r="NI6" s="29"/>
      <c r="NJ6" s="29"/>
      <c r="NK6" s="29"/>
      <c r="NL6" s="29"/>
      <c r="NM6" s="29"/>
      <c r="NN6" s="29"/>
      <c r="NO6" s="29"/>
      <c r="NP6" s="29"/>
      <c r="NQ6" s="29"/>
      <c r="NR6" s="29"/>
      <c r="NS6" s="29"/>
      <c r="NT6" s="29"/>
      <c r="NU6" s="29"/>
      <c r="NV6" s="29"/>
      <c r="NW6" s="29"/>
      <c r="NX6" s="29"/>
      <c r="NY6" s="29"/>
      <c r="NZ6" s="29"/>
      <c r="OA6" s="29"/>
      <c r="OB6" s="29"/>
      <c r="OC6" s="29"/>
      <c r="OD6" s="29"/>
      <c r="OE6" s="29"/>
      <c r="OF6" s="29"/>
      <c r="OG6" s="29"/>
      <c r="OH6" s="29"/>
      <c r="OI6" s="29"/>
      <c r="OJ6" s="29"/>
      <c r="OK6" s="29"/>
      <c r="OL6" s="29"/>
      <c r="OM6" s="29"/>
      <c r="ON6" s="29"/>
      <c r="OO6" s="29"/>
      <c r="OP6" s="29"/>
      <c r="OQ6" s="29"/>
      <c r="OR6" s="29"/>
      <c r="OS6" s="29"/>
      <c r="OT6" s="29"/>
      <c r="OU6" s="29"/>
      <c r="OV6" s="29"/>
      <c r="OW6" s="29"/>
      <c r="OX6" s="29"/>
      <c r="OY6" s="29"/>
      <c r="OZ6" s="29"/>
      <c r="PA6" s="29"/>
      <c r="PB6" s="29"/>
      <c r="PC6" s="29"/>
      <c r="PD6" s="29"/>
      <c r="PE6" s="29"/>
      <c r="PF6" s="29"/>
      <c r="PG6" s="29"/>
      <c r="PH6" s="29"/>
      <c r="PI6" s="29"/>
      <c r="PJ6" s="29"/>
      <c r="PK6" s="29"/>
      <c r="PL6" s="29"/>
      <c r="PM6" s="29"/>
      <c r="PN6" s="29"/>
      <c r="PO6" s="29"/>
      <c r="PP6" s="29"/>
      <c r="PQ6" s="29"/>
      <c r="PR6" s="29"/>
      <c r="PS6" s="29"/>
      <c r="PT6" s="29"/>
      <c r="PU6" s="29"/>
      <c r="PV6" s="29"/>
      <c r="PW6" s="29"/>
      <c r="PX6" s="29"/>
      <c r="PY6" s="29"/>
      <c r="PZ6" s="29"/>
      <c r="QA6" s="29"/>
      <c r="QB6" s="29"/>
      <c r="QC6" s="29"/>
      <c r="QD6" s="29"/>
      <c r="QE6" s="29"/>
      <c r="QF6" s="29"/>
      <c r="QG6" s="29"/>
      <c r="QH6" s="29"/>
      <c r="QI6" s="29"/>
      <c r="QJ6" s="29"/>
      <c r="QK6" s="29"/>
      <c r="QL6" s="29"/>
      <c r="QM6" s="29"/>
      <c r="QN6" s="29"/>
      <c r="QO6" s="29"/>
      <c r="QP6" s="29"/>
      <c r="QQ6" s="29"/>
      <c r="QR6" s="29"/>
      <c r="QS6" s="29"/>
      <c r="QT6" s="29"/>
      <c r="QU6" s="29"/>
      <c r="QV6" s="29"/>
      <c r="QW6" s="29"/>
      <c r="QX6" s="29"/>
      <c r="QY6" s="29"/>
      <c r="QZ6" s="29"/>
      <c r="RA6" s="29"/>
      <c r="RB6" s="29"/>
      <c r="RC6" s="29"/>
      <c r="RD6" s="29"/>
      <c r="RE6" s="29"/>
      <c r="RF6" s="29"/>
      <c r="RG6" s="29"/>
      <c r="RH6" s="29"/>
      <c r="RI6" s="29"/>
      <c r="RJ6" s="29"/>
      <c r="RK6" s="29"/>
      <c r="RL6" s="29"/>
      <c r="RM6" s="29"/>
      <c r="RN6" s="29"/>
      <c r="RO6" s="29"/>
      <c r="RP6" s="29"/>
      <c r="RQ6" s="29"/>
      <c r="RR6" s="29"/>
      <c r="RS6" s="29"/>
      <c r="RT6" s="29"/>
      <c r="RU6" s="29"/>
      <c r="RV6" s="29"/>
      <c r="RW6" s="29"/>
      <c r="RX6" s="29"/>
      <c r="RY6" s="29"/>
      <c r="RZ6" s="29"/>
      <c r="SA6" s="29"/>
      <c r="SB6" s="29"/>
      <c r="SC6" s="29"/>
      <c r="SD6" s="29"/>
      <c r="SE6" s="29"/>
      <c r="SF6" s="29"/>
      <c r="SG6" s="29"/>
      <c r="SH6" s="29"/>
      <c r="SI6" s="29"/>
      <c r="SJ6" s="29"/>
      <c r="SK6" s="29"/>
      <c r="SL6" s="29"/>
      <c r="SM6" s="29"/>
      <c r="SN6" s="29"/>
      <c r="SO6" s="29"/>
      <c r="SP6" s="29"/>
      <c r="SQ6" s="29"/>
      <c r="SR6" s="29"/>
      <c r="SS6" s="29"/>
      <c r="ST6" s="29"/>
      <c r="SU6" s="29"/>
      <c r="SV6" s="29"/>
      <c r="SW6" s="29"/>
      <c r="SX6" s="29"/>
      <c r="SY6" s="29"/>
      <c r="SZ6" s="29"/>
      <c r="TA6" s="29"/>
      <c r="TB6" s="29"/>
      <c r="TC6" s="29"/>
      <c r="TD6" s="29"/>
      <c r="TE6" s="29"/>
      <c r="TF6" s="29"/>
      <c r="TG6" s="29"/>
      <c r="TH6" s="29"/>
      <c r="TI6" s="29"/>
      <c r="TJ6" s="29"/>
      <c r="TK6" s="29"/>
      <c r="TL6" s="29"/>
      <c r="TM6" s="29"/>
      <c r="TN6" s="29"/>
      <c r="TO6" s="29"/>
      <c r="TP6" s="29"/>
      <c r="TQ6" s="29"/>
      <c r="TR6" s="29"/>
      <c r="TS6" s="29"/>
      <c r="TT6" s="29"/>
      <c r="TU6" s="29"/>
      <c r="TV6" s="29"/>
      <c r="TW6" s="29"/>
      <c r="TX6" s="29"/>
      <c r="TY6" s="29"/>
      <c r="TZ6" s="29"/>
      <c r="UA6" s="29"/>
      <c r="UB6" s="29"/>
      <c r="UC6" s="29"/>
      <c r="UD6" s="29"/>
      <c r="UE6" s="29"/>
      <c r="UF6" s="29"/>
      <c r="UG6" s="29"/>
      <c r="UH6" s="29"/>
      <c r="UI6" s="29"/>
      <c r="UJ6" s="29"/>
      <c r="UK6" s="29"/>
      <c r="UL6" s="29"/>
      <c r="UM6" s="29"/>
      <c r="UN6" s="29"/>
      <c r="UO6" s="29"/>
      <c r="UP6" s="29"/>
      <c r="UQ6" s="29"/>
      <c r="UR6" s="29"/>
      <c r="US6" s="29"/>
      <c r="UT6" s="29"/>
      <c r="UU6" s="29"/>
      <c r="UV6" s="29"/>
      <c r="UW6" s="29"/>
      <c r="UX6" s="29"/>
      <c r="UY6" s="29"/>
      <c r="UZ6" s="29"/>
      <c r="VA6" s="29"/>
      <c r="VB6" s="29"/>
      <c r="VC6" s="29"/>
      <c r="VD6" s="29"/>
      <c r="VE6" s="29"/>
      <c r="VF6" s="29"/>
      <c r="VG6" s="29"/>
      <c r="VH6" s="29"/>
      <c r="VI6" s="29"/>
      <c r="VJ6" s="29"/>
      <c r="VK6" s="29"/>
      <c r="VL6" s="29"/>
      <c r="VM6" s="29"/>
      <c r="VN6" s="29"/>
      <c r="VO6" s="29"/>
      <c r="VP6" s="29"/>
      <c r="VQ6" s="29"/>
      <c r="VR6" s="29"/>
      <c r="VS6" s="29"/>
      <c r="VT6" s="29"/>
      <c r="VU6" s="29"/>
      <c r="VV6" s="29"/>
      <c r="VW6" s="29"/>
      <c r="VX6" s="29"/>
      <c r="VY6" s="29"/>
      <c r="VZ6" s="29"/>
      <c r="WA6" s="29"/>
      <c r="WB6" s="29"/>
      <c r="WC6" s="29"/>
      <c r="WD6" s="29"/>
      <c r="WE6" s="29"/>
      <c r="WF6" s="29"/>
      <c r="WG6" s="29"/>
      <c r="WH6" s="29"/>
      <c r="WI6" s="29"/>
      <c r="WJ6" s="29"/>
      <c r="WK6" s="29"/>
      <c r="WL6" s="29"/>
      <c r="WM6" s="29"/>
      <c r="WN6" s="29"/>
      <c r="WO6" s="29"/>
      <c r="WP6" s="29"/>
      <c r="WQ6" s="29"/>
      <c r="WR6" s="29"/>
      <c r="WS6" s="29"/>
      <c r="WT6" s="29"/>
      <c r="WU6" s="29"/>
      <c r="WV6" s="29"/>
      <c r="WW6" s="29"/>
      <c r="WX6" s="29"/>
      <c r="WY6" s="29"/>
      <c r="WZ6" s="29"/>
      <c r="XA6" s="29"/>
      <c r="XB6" s="29"/>
      <c r="XC6" s="29"/>
      <c r="XD6" s="29"/>
      <c r="XE6" s="29"/>
      <c r="XF6" s="29"/>
      <c r="XG6" s="29"/>
      <c r="XH6" s="29"/>
      <c r="XI6" s="29"/>
      <c r="XJ6" s="29"/>
      <c r="XK6" s="29"/>
      <c r="XL6" s="29"/>
      <c r="XM6" s="29"/>
      <c r="XN6" s="29"/>
      <c r="XO6" s="29"/>
      <c r="XP6" s="29"/>
      <c r="XQ6" s="29"/>
      <c r="XR6" s="29"/>
      <c r="XS6" s="29"/>
      <c r="XT6" s="29"/>
      <c r="XU6" s="29"/>
      <c r="XV6" s="29"/>
      <c r="XW6" s="29"/>
      <c r="XX6" s="29"/>
      <c r="XY6" s="29"/>
      <c r="XZ6" s="29"/>
      <c r="YA6" s="29"/>
      <c r="YB6" s="29"/>
      <c r="YC6" s="29"/>
      <c r="YD6" s="29"/>
      <c r="YE6" s="29"/>
      <c r="YF6" s="29"/>
      <c r="YG6" s="29"/>
      <c r="YH6" s="29"/>
      <c r="YI6" s="29"/>
      <c r="YJ6" s="29"/>
      <c r="YK6" s="29"/>
      <c r="YL6" s="29"/>
      <c r="YM6" s="29"/>
      <c r="YN6" s="29"/>
      <c r="YO6" s="29"/>
      <c r="YP6" s="29"/>
      <c r="YQ6" s="29"/>
      <c r="YR6" s="29"/>
      <c r="YS6" s="29"/>
      <c r="YT6" s="29"/>
      <c r="YU6" s="29"/>
      <c r="YV6" s="29"/>
      <c r="YW6" s="29"/>
      <c r="YX6" s="29"/>
      <c r="YY6" s="29"/>
      <c r="YZ6" s="29"/>
      <c r="ZA6" s="29"/>
      <c r="ZB6" s="29"/>
      <c r="ZC6" s="29"/>
      <c r="ZD6" s="29"/>
      <c r="ZE6" s="29"/>
      <c r="ZF6" s="29"/>
      <c r="ZG6" s="29"/>
      <c r="ZH6" s="29"/>
      <c r="ZI6" s="29"/>
      <c r="ZJ6" s="29"/>
      <c r="ZK6" s="29"/>
      <c r="ZL6" s="29"/>
      <c r="ZM6" s="29"/>
      <c r="ZN6" s="29"/>
      <c r="ZO6" s="29"/>
      <c r="ZP6" s="29"/>
      <c r="ZQ6" s="29"/>
      <c r="ZR6" s="29"/>
      <c r="ZS6" s="29"/>
      <c r="ZT6" s="29"/>
      <c r="ZU6" s="29"/>
      <c r="ZV6" s="29"/>
      <c r="ZW6" s="29"/>
      <c r="ZX6" s="29"/>
      <c r="ZY6" s="29"/>
      <c r="ZZ6" s="29"/>
      <c r="AAA6" s="29"/>
      <c r="AAB6" s="29"/>
      <c r="AAC6" s="29"/>
      <c r="AAD6" s="29"/>
      <c r="AAE6" s="29"/>
      <c r="AAF6" s="29"/>
      <c r="AAG6" s="29"/>
      <c r="AAH6" s="29"/>
      <c r="AAI6" s="29"/>
      <c r="AAJ6" s="29"/>
      <c r="AAK6" s="29"/>
      <c r="AAL6" s="29"/>
      <c r="AAM6" s="29"/>
      <c r="AAN6" s="29"/>
      <c r="AAO6" s="29"/>
      <c r="AAP6" s="29"/>
      <c r="AAQ6" s="29"/>
      <c r="AAR6" s="29"/>
      <c r="AAS6" s="29"/>
      <c r="AAT6" s="29"/>
      <c r="AAU6" s="29"/>
      <c r="AAV6" s="29"/>
      <c r="AAW6" s="29"/>
      <c r="AAX6" s="29"/>
      <c r="AAY6" s="29"/>
      <c r="AAZ6" s="29"/>
      <c r="ABA6" s="29"/>
      <c r="ABB6" s="29"/>
      <c r="ABC6" s="29"/>
      <c r="ABD6" s="29"/>
      <c r="ABE6" s="29"/>
      <c r="ABF6" s="29"/>
      <c r="ABG6" s="29"/>
      <c r="ABH6" s="29"/>
      <c r="ABI6" s="29"/>
      <c r="ABJ6" s="29"/>
      <c r="ABK6" s="29"/>
      <c r="ABL6" s="29"/>
      <c r="ABM6" s="29"/>
      <c r="ABN6" s="29"/>
      <c r="ABO6" s="29"/>
      <c r="ABP6" s="29"/>
      <c r="ABQ6" s="29"/>
      <c r="ABR6" s="29"/>
      <c r="ABS6" s="29"/>
      <c r="ABT6" s="29"/>
      <c r="ABU6" s="29"/>
      <c r="ABV6" s="29"/>
      <c r="ABW6" s="29"/>
      <c r="ABX6" s="29"/>
      <c r="ABY6" s="29"/>
      <c r="ABZ6" s="29"/>
      <c r="ACA6" s="29"/>
      <c r="ACB6" s="29"/>
      <c r="ACC6" s="29"/>
      <c r="ACD6" s="29"/>
      <c r="ACE6" s="29"/>
      <c r="ACF6" s="29"/>
      <c r="ACG6" s="29"/>
      <c r="ACH6" s="29"/>
      <c r="ACI6" s="29"/>
      <c r="ACJ6" s="29"/>
      <c r="ACK6" s="29"/>
      <c r="ACL6" s="29"/>
      <c r="ACM6" s="29"/>
      <c r="ACN6" s="29"/>
      <c r="ACO6" s="29"/>
      <c r="ACP6" s="29"/>
      <c r="ACQ6" s="29"/>
      <c r="ACR6" s="29"/>
      <c r="ACS6" s="29"/>
      <c r="ACT6" s="29"/>
      <c r="ACU6" s="29"/>
      <c r="ACV6" s="29"/>
      <c r="ACW6" s="29"/>
      <c r="ACX6" s="29"/>
      <c r="ACY6" s="29"/>
      <c r="ACZ6" s="29"/>
      <c r="ADA6" s="29"/>
      <c r="ADB6" s="29"/>
      <c r="ADC6" s="29"/>
      <c r="ADD6" s="29"/>
      <c r="ADE6" s="29"/>
      <c r="ADF6" s="29"/>
      <c r="ADG6" s="29"/>
      <c r="ADH6" s="29"/>
      <c r="ADI6" s="29"/>
      <c r="ADJ6" s="29"/>
      <c r="ADK6" s="29"/>
      <c r="ADL6" s="29"/>
      <c r="ADM6" s="29"/>
      <c r="ADN6" s="29"/>
      <c r="ADO6" s="29"/>
      <c r="ADP6" s="29"/>
      <c r="ADQ6" s="29"/>
      <c r="ADR6" s="29"/>
      <c r="ADS6" s="29"/>
      <c r="ADT6" s="29"/>
      <c r="ADU6" s="29"/>
      <c r="ADV6" s="29"/>
      <c r="ADW6" s="29"/>
      <c r="ADX6" s="29"/>
      <c r="ADY6" s="29"/>
      <c r="ADZ6" s="29"/>
      <c r="AEA6" s="29"/>
      <c r="AEB6" s="29"/>
      <c r="AEC6" s="29"/>
      <c r="AED6" s="29"/>
      <c r="AEE6" s="29"/>
      <c r="AEF6" s="29"/>
      <c r="AEG6" s="29"/>
      <c r="AEH6" s="29"/>
      <c r="AEI6" s="29"/>
      <c r="AEJ6" s="29"/>
      <c r="AEK6" s="29"/>
      <c r="AEL6" s="29"/>
      <c r="AEM6" s="29"/>
      <c r="AEN6" s="29"/>
      <c r="AEO6" s="29"/>
      <c r="AEP6" s="29"/>
      <c r="AEQ6" s="29"/>
      <c r="AER6" s="29"/>
      <c r="AES6" s="29"/>
      <c r="AET6" s="29"/>
      <c r="AEU6" s="29"/>
      <c r="AEV6" s="29"/>
      <c r="AEW6" s="29"/>
      <c r="AEX6" s="29"/>
      <c r="AEY6" s="29"/>
      <c r="AEZ6" s="29"/>
      <c r="AFA6" s="29"/>
      <c r="AFB6" s="29"/>
      <c r="AFC6" s="29"/>
      <c r="AFD6" s="29"/>
      <c r="AFE6" s="29"/>
      <c r="AFF6" s="29"/>
      <c r="AFG6" s="29"/>
      <c r="AFH6" s="29"/>
      <c r="AFI6" s="29"/>
      <c r="AFJ6" s="29"/>
      <c r="AFK6" s="29"/>
      <c r="AFL6" s="29"/>
      <c r="AFM6" s="29"/>
      <c r="AFN6" s="29"/>
      <c r="AFO6" s="29"/>
      <c r="AFP6" s="29"/>
      <c r="AFQ6" s="29"/>
      <c r="AFR6" s="29"/>
      <c r="AFS6" s="29"/>
      <c r="AFT6" s="29"/>
      <c r="AFU6" s="29"/>
      <c r="AFV6" s="29"/>
      <c r="AFW6" s="29"/>
      <c r="AFX6" s="29"/>
      <c r="AFY6" s="29"/>
      <c r="AFZ6" s="29"/>
      <c r="AGA6" s="29"/>
      <c r="AGB6" s="29"/>
      <c r="AGC6" s="29"/>
      <c r="AGD6" s="29"/>
      <c r="AGE6" s="29"/>
      <c r="AGF6" s="29"/>
      <c r="AGG6" s="29"/>
      <c r="AGH6" s="29"/>
      <c r="AGI6" s="29"/>
      <c r="AGJ6" s="29"/>
      <c r="AGK6" s="29"/>
      <c r="AGL6" s="29"/>
      <c r="AGM6" s="29"/>
      <c r="AGN6" s="29"/>
      <c r="AGO6" s="29"/>
      <c r="AGP6" s="29"/>
      <c r="AGQ6" s="29"/>
      <c r="AGR6" s="29"/>
      <c r="AGS6" s="29"/>
      <c r="AGT6" s="29"/>
      <c r="AGU6" s="29"/>
      <c r="AGV6" s="29"/>
      <c r="AGW6" s="29"/>
      <c r="AGX6" s="29"/>
      <c r="AGY6" s="29"/>
      <c r="AGZ6" s="29"/>
      <c r="AHA6" s="29"/>
      <c r="AHB6" s="29"/>
      <c r="AHC6" s="29"/>
      <c r="AHD6" s="29"/>
      <c r="AHE6" s="29"/>
      <c r="AHF6" s="29"/>
      <c r="AHG6" s="29"/>
      <c r="AHH6" s="29"/>
      <c r="AHI6" s="29"/>
      <c r="AHJ6" s="29"/>
      <c r="AHK6" s="29"/>
      <c r="AHL6" s="29"/>
      <c r="AHM6" s="29"/>
      <c r="AHN6" s="29"/>
      <c r="AHO6" s="29"/>
      <c r="AHP6" s="29"/>
      <c r="AHQ6" s="29"/>
      <c r="AHR6" s="29"/>
      <c r="AHS6" s="29"/>
      <c r="AHT6" s="29"/>
      <c r="AHU6" s="29"/>
      <c r="AHV6" s="29"/>
      <c r="AHW6" s="29"/>
      <c r="AHX6" s="29"/>
      <c r="AHY6" s="29"/>
      <c r="AHZ6" s="29"/>
      <c r="AIA6" s="29"/>
      <c r="AIB6" s="29"/>
      <c r="AIC6" s="29"/>
      <c r="AID6" s="29"/>
      <c r="AIE6" s="29"/>
      <c r="AIF6" s="29"/>
      <c r="AIG6" s="29"/>
      <c r="AIH6" s="29"/>
      <c r="AII6" s="29"/>
      <c r="AIJ6" s="29"/>
      <c r="AIK6" s="29"/>
      <c r="AIL6" s="29"/>
      <c r="AIM6" s="29"/>
      <c r="AIN6" s="29"/>
      <c r="AIO6" s="29"/>
      <c r="AIP6" s="29"/>
      <c r="AIQ6" s="29"/>
      <c r="AIR6" s="29"/>
      <c r="AIS6" s="29"/>
      <c r="AIT6" s="29"/>
      <c r="AIU6" s="29"/>
      <c r="AIV6" s="29"/>
      <c r="AIW6" s="29"/>
      <c r="AIX6" s="29"/>
      <c r="AIY6" s="29"/>
      <c r="AIZ6" s="29"/>
      <c r="AJA6" s="29"/>
      <c r="AJB6" s="29"/>
      <c r="AJC6" s="29"/>
      <c r="AJD6" s="29"/>
      <c r="AJE6" s="29"/>
      <c r="AJF6" s="29"/>
      <c r="AJG6" s="29"/>
      <c r="AJH6" s="29"/>
      <c r="AJI6" s="29"/>
      <c r="AJJ6" s="29"/>
      <c r="AJK6" s="29"/>
      <c r="AJL6" s="29"/>
      <c r="AJM6" s="29"/>
      <c r="AJN6" s="29"/>
      <c r="AJO6" s="29"/>
      <c r="AJP6" s="29"/>
      <c r="AJQ6" s="29"/>
      <c r="AJR6" s="29"/>
      <c r="AJS6" s="29"/>
      <c r="AJT6" s="29"/>
      <c r="AJU6" s="29"/>
      <c r="AJV6" s="29"/>
      <c r="AJW6" s="29"/>
      <c r="AJX6" s="29"/>
      <c r="AJY6" s="29"/>
      <c r="AJZ6" s="29"/>
      <c r="AKA6" s="29"/>
      <c r="AKB6" s="29"/>
      <c r="AKC6" s="29"/>
      <c r="AKD6" s="29"/>
      <c r="AKE6" s="29"/>
      <c r="AKF6" s="29"/>
      <c r="AKG6" s="29"/>
      <c r="AKH6" s="29"/>
      <c r="AKI6" s="29"/>
      <c r="AKJ6" s="29"/>
      <c r="AKK6" s="29"/>
      <c r="AKL6" s="29"/>
      <c r="AKM6" s="29"/>
      <c r="AKN6" s="29"/>
      <c r="AKO6" s="29"/>
      <c r="AKP6" s="29"/>
      <c r="AKQ6" s="29"/>
      <c r="AKR6" s="29"/>
      <c r="AKS6" s="29"/>
      <c r="AKT6" s="29"/>
      <c r="AKU6" s="29"/>
      <c r="AKV6" s="29"/>
      <c r="AKW6" s="29"/>
      <c r="AKX6" s="29"/>
      <c r="AKY6" s="29"/>
      <c r="AKZ6" s="29"/>
      <c r="ALA6" s="29"/>
      <c r="ALB6" s="29"/>
      <c r="ALC6" s="29"/>
      <c r="ALD6" s="29"/>
      <c r="ALE6" s="29"/>
      <c r="ALF6" s="29"/>
      <c r="ALG6" s="29"/>
      <c r="ALH6" s="29"/>
      <c r="ALI6" s="29"/>
      <c r="ALJ6" s="29"/>
      <c r="ALK6" s="29"/>
      <c r="ALL6" s="29"/>
      <c r="ALM6" s="29"/>
      <c r="ALN6" s="29"/>
      <c r="ALO6" s="29"/>
      <c r="ALP6" s="29"/>
      <c r="ALQ6" s="29"/>
      <c r="ALR6" s="29"/>
      <c r="ALS6" s="29"/>
      <c r="ALT6" s="29"/>
      <c r="ALU6" s="29"/>
      <c r="ALV6" s="29"/>
      <c r="ALW6" s="29"/>
      <c r="ALX6" s="29"/>
      <c r="ALY6" s="29"/>
      <c r="ALZ6" s="29"/>
      <c r="AMA6" s="29"/>
      <c r="AMB6" s="29"/>
      <c r="AMC6" s="29"/>
      <c r="AMD6" s="29"/>
      <c r="AME6" s="29"/>
      <c r="AMF6" s="29"/>
      <c r="AMG6" s="29"/>
      <c r="AMH6" s="29"/>
      <c r="AMI6" s="29"/>
      <c r="AMJ6" s="29"/>
      <c r="AMK6" s="29"/>
      <c r="AML6" s="29"/>
      <c r="AMM6" s="29"/>
      <c r="AMN6" s="29"/>
      <c r="AMO6" s="29"/>
      <c r="AMP6" s="29"/>
      <c r="AMQ6" s="29"/>
      <c r="AMR6" s="29"/>
      <c r="AMS6" s="29"/>
      <c r="AMT6" s="29"/>
      <c r="AMU6" s="29"/>
      <c r="AMV6" s="29"/>
      <c r="AMW6" s="29"/>
      <c r="AMX6" s="29"/>
      <c r="AMY6" s="29"/>
      <c r="AMZ6" s="29"/>
      <c r="ANA6" s="29"/>
      <c r="ANB6" s="29"/>
      <c r="ANC6" s="29"/>
      <c r="AND6" s="29"/>
      <c r="ANE6" s="29"/>
      <c r="ANF6" s="29"/>
      <c r="ANG6" s="29"/>
      <c r="ANH6" s="29"/>
      <c r="ANI6" s="29"/>
      <c r="ANJ6" s="29"/>
      <c r="ANK6" s="29"/>
      <c r="ANL6" s="29"/>
      <c r="ANM6" s="29"/>
      <c r="ANN6" s="29"/>
      <c r="ANO6" s="29"/>
      <c r="ANP6" s="29"/>
      <c r="ANQ6" s="29"/>
      <c r="ANR6" s="29"/>
      <c r="ANS6" s="29"/>
      <c r="ANT6" s="29"/>
      <c r="ANU6" s="29"/>
      <c r="ANV6" s="29"/>
      <c r="ANW6" s="29"/>
      <c r="ANX6" s="29"/>
      <c r="ANY6" s="29"/>
      <c r="ANZ6" s="29"/>
      <c r="AOA6" s="29"/>
      <c r="AOB6" s="29"/>
      <c r="AOC6" s="29"/>
      <c r="AOD6" s="29"/>
      <c r="AOE6" s="29"/>
      <c r="AOF6" s="29"/>
      <c r="AOG6" s="29"/>
      <c r="AOH6" s="29"/>
      <c r="AOI6" s="29"/>
      <c r="AOJ6" s="29"/>
      <c r="AOK6" s="29"/>
      <c r="AOL6" s="29"/>
      <c r="AOM6" s="29"/>
      <c r="AON6" s="29"/>
      <c r="AOO6" s="29"/>
      <c r="AOP6" s="29"/>
      <c r="AOQ6" s="29"/>
      <c r="AOR6" s="29"/>
      <c r="AOS6" s="29"/>
      <c r="AOT6" s="29"/>
      <c r="AOU6" s="29"/>
      <c r="AOV6" s="29"/>
      <c r="AOW6" s="29"/>
      <c r="AOX6" s="29"/>
      <c r="AOY6" s="29"/>
      <c r="AOZ6" s="29"/>
      <c r="APA6" s="29"/>
      <c r="APB6" s="29"/>
      <c r="APC6" s="29"/>
      <c r="APD6" s="29"/>
      <c r="APE6" s="29"/>
      <c r="APF6" s="29"/>
      <c r="APG6" s="29"/>
      <c r="APH6" s="29"/>
      <c r="API6" s="29"/>
      <c r="APJ6" s="29"/>
      <c r="APK6" s="29"/>
      <c r="APL6" s="29"/>
      <c r="APM6" s="29"/>
      <c r="APN6" s="29"/>
      <c r="APO6" s="29"/>
      <c r="APP6" s="29"/>
      <c r="APQ6" s="29"/>
      <c r="APR6" s="29"/>
      <c r="APS6" s="29"/>
      <c r="APT6" s="29"/>
      <c r="APU6" s="29"/>
      <c r="APV6" s="29"/>
      <c r="APW6" s="29"/>
      <c r="APX6" s="29"/>
      <c r="APY6" s="29"/>
      <c r="APZ6" s="29"/>
      <c r="AQA6" s="29"/>
      <c r="AQB6" s="29"/>
      <c r="AQC6" s="29"/>
      <c r="AQD6" s="29"/>
      <c r="AQE6" s="29"/>
      <c r="AQF6" s="29"/>
      <c r="AQG6" s="29"/>
      <c r="AQH6" s="29"/>
      <c r="AQI6" s="29"/>
      <c r="AQJ6" s="29"/>
      <c r="AQK6" s="29"/>
      <c r="AQL6" s="29"/>
      <c r="AQM6" s="29"/>
      <c r="AQN6" s="29"/>
      <c r="AQO6" s="29"/>
      <c r="AQP6" s="29"/>
      <c r="AQQ6" s="29"/>
      <c r="AQR6" s="29"/>
      <c r="AQS6" s="29"/>
      <c r="AQT6" s="29"/>
      <c r="AQU6" s="29"/>
      <c r="AQV6" s="29"/>
      <c r="AQW6" s="29"/>
      <c r="AQX6" s="29"/>
      <c r="AQY6" s="29"/>
      <c r="AQZ6" s="29"/>
      <c r="ARA6" s="29"/>
      <c r="ARB6" s="29"/>
      <c r="ARC6" s="29"/>
      <c r="ARD6" s="29"/>
      <c r="ARE6" s="29"/>
      <c r="ARF6" s="29"/>
      <c r="ARG6" s="29"/>
      <c r="ARH6" s="29"/>
      <c r="ARI6" s="29"/>
      <c r="ARJ6" s="29"/>
      <c r="ARK6" s="29"/>
      <c r="ARL6" s="29"/>
      <c r="ARM6" s="29"/>
      <c r="ARN6" s="29"/>
      <c r="ARO6" s="29"/>
      <c r="ARP6" s="29"/>
      <c r="ARQ6" s="29"/>
      <c r="ARR6" s="29"/>
      <c r="ARS6" s="29"/>
      <c r="ART6" s="29"/>
      <c r="ARU6" s="29"/>
      <c r="ARV6" s="29"/>
      <c r="ARW6" s="29"/>
      <c r="ARX6" s="29"/>
      <c r="ARY6" s="29"/>
      <c r="ARZ6" s="29"/>
      <c r="ASA6" s="29"/>
      <c r="ASB6" s="29"/>
      <c r="ASC6" s="29"/>
      <c r="ASD6" s="29"/>
      <c r="ASE6" s="29"/>
      <c r="ASF6" s="29"/>
      <c r="ASG6" s="29"/>
      <c r="ASH6" s="29"/>
      <c r="ASI6" s="29"/>
      <c r="ASJ6" s="29"/>
      <c r="ASK6" s="29"/>
      <c r="ASL6" s="29"/>
      <c r="ASM6" s="29"/>
      <c r="ASN6" s="29"/>
      <c r="ASO6" s="29"/>
      <c r="ASP6" s="29"/>
      <c r="ASQ6" s="29"/>
      <c r="ASR6" s="29"/>
      <c r="ASS6" s="29"/>
      <c r="AST6" s="29"/>
      <c r="ASU6" s="29"/>
      <c r="ASV6" s="29"/>
      <c r="ASW6" s="29"/>
      <c r="ASX6" s="29"/>
      <c r="ASY6" s="29"/>
      <c r="ASZ6" s="29"/>
      <c r="ATA6" s="29"/>
      <c r="ATB6" s="29"/>
      <c r="ATC6" s="29"/>
      <c r="ATD6" s="29"/>
      <c r="ATE6" s="29"/>
      <c r="ATF6" s="29"/>
      <c r="ATG6" s="29"/>
      <c r="ATH6" s="29"/>
      <c r="ATI6" s="29"/>
      <c r="ATJ6" s="29"/>
      <c r="ATK6" s="29"/>
      <c r="ATL6" s="29"/>
      <c r="ATM6" s="29"/>
      <c r="ATN6" s="29"/>
      <c r="ATO6" s="29"/>
      <c r="ATP6" s="29"/>
      <c r="ATQ6" s="29"/>
      <c r="ATR6" s="29"/>
      <c r="ATS6" s="29"/>
      <c r="ATT6" s="29"/>
      <c r="ATU6" s="29"/>
      <c r="ATV6" s="29"/>
      <c r="ATW6" s="29"/>
      <c r="ATX6" s="29"/>
      <c r="ATY6" s="29"/>
      <c r="ATZ6" s="29"/>
      <c r="AUA6" s="29"/>
      <c r="AUB6" s="29"/>
      <c r="AUC6" s="29"/>
      <c r="AUD6" s="29"/>
      <c r="AUE6" s="29"/>
      <c r="AUF6" s="29"/>
      <c r="AUG6" s="29"/>
      <c r="AUH6" s="29"/>
      <c r="AUI6" s="29"/>
      <c r="AUJ6" s="29"/>
      <c r="AUK6" s="29"/>
      <c r="AUL6" s="29"/>
      <c r="AUM6" s="29"/>
      <c r="AUN6" s="29"/>
      <c r="AUO6" s="29"/>
      <c r="AUP6" s="29"/>
      <c r="AUQ6" s="29"/>
      <c r="AUR6" s="29"/>
      <c r="AUS6" s="29"/>
      <c r="AUT6" s="29"/>
      <c r="AUU6" s="29"/>
      <c r="AUV6" s="29"/>
      <c r="AUW6" s="29"/>
      <c r="AUX6" s="29"/>
      <c r="AUY6" s="29"/>
      <c r="AUZ6" s="29"/>
      <c r="AVA6" s="29"/>
      <c r="AVB6" s="29"/>
      <c r="AVC6" s="29"/>
      <c r="AVD6" s="29"/>
      <c r="AVE6" s="29"/>
      <c r="AVF6" s="29"/>
      <c r="AVG6" s="29"/>
      <c r="AVH6" s="29"/>
      <c r="AVI6" s="29"/>
      <c r="AVJ6" s="29"/>
      <c r="AVK6" s="29"/>
      <c r="AVL6" s="29"/>
      <c r="AVM6" s="29"/>
      <c r="AVN6" s="29"/>
      <c r="AVO6" s="29"/>
      <c r="AVP6" s="29"/>
      <c r="AVQ6" s="29"/>
      <c r="AVR6" s="29"/>
      <c r="AVS6" s="29"/>
      <c r="AVT6" s="29"/>
      <c r="AVU6" s="29"/>
      <c r="AVV6" s="29"/>
      <c r="AVW6" s="29"/>
      <c r="AVX6" s="29"/>
      <c r="AVY6" s="29"/>
      <c r="AVZ6" s="29"/>
      <c r="AWA6" s="29"/>
      <c r="AWB6" s="29"/>
      <c r="AWC6" s="29"/>
      <c r="AWD6" s="29"/>
      <c r="AWE6" s="29"/>
      <c r="AWF6" s="29"/>
      <c r="AWG6" s="29"/>
      <c r="AWH6" s="29"/>
      <c r="AWI6" s="29"/>
      <c r="AWJ6" s="29"/>
      <c r="AWK6" s="29"/>
      <c r="AWL6" s="29"/>
      <c r="AWM6" s="29"/>
      <c r="AWN6" s="29"/>
      <c r="AWO6" s="29"/>
      <c r="AWP6" s="29"/>
      <c r="AWQ6" s="29"/>
      <c r="AWR6" s="29"/>
      <c r="AWS6" s="29"/>
      <c r="AWT6" s="29"/>
      <c r="AWU6" s="29"/>
      <c r="AWV6" s="29"/>
      <c r="AWW6" s="29"/>
      <c r="AWX6" s="29"/>
      <c r="AWY6" s="29"/>
      <c r="AWZ6" s="29"/>
      <c r="AXA6" s="29"/>
      <c r="AXB6" s="29"/>
      <c r="AXC6" s="29"/>
      <c r="AXD6" s="29"/>
      <c r="AXE6" s="29"/>
      <c r="AXF6" s="29"/>
      <c r="AXG6" s="29"/>
      <c r="AXH6" s="29"/>
      <c r="AXI6" s="29"/>
      <c r="AXJ6" s="29"/>
      <c r="AXK6" s="29"/>
      <c r="AXL6" s="29"/>
      <c r="AXM6" s="29"/>
      <c r="AXN6" s="29"/>
      <c r="AXO6" s="29"/>
      <c r="AXP6" s="29"/>
      <c r="AXQ6" s="29"/>
      <c r="AXR6" s="29"/>
      <c r="AXS6" s="29"/>
      <c r="AXT6" s="29"/>
      <c r="AXU6" s="29"/>
      <c r="AXV6" s="29"/>
      <c r="AXW6" s="29"/>
      <c r="AXX6" s="29"/>
      <c r="AXY6" s="29"/>
      <c r="AXZ6" s="29"/>
      <c r="AYA6" s="29"/>
      <c r="AYB6" s="29"/>
      <c r="AYC6" s="29"/>
      <c r="AYD6" s="29"/>
      <c r="AYE6" s="29"/>
      <c r="AYF6" s="29"/>
      <c r="AYG6" s="29"/>
      <c r="AYH6" s="29"/>
      <c r="AYI6" s="29"/>
      <c r="AYJ6" s="29"/>
      <c r="AYK6" s="29"/>
      <c r="AYL6" s="29"/>
      <c r="AYM6" s="29"/>
      <c r="AYN6" s="29"/>
      <c r="AYO6" s="29"/>
      <c r="AYP6" s="29"/>
      <c r="AYQ6" s="29"/>
      <c r="AYR6" s="29"/>
      <c r="AYS6" s="29"/>
      <c r="AYT6" s="29"/>
      <c r="AYU6" s="29"/>
      <c r="AYV6" s="29"/>
      <c r="AYW6" s="29"/>
      <c r="AYX6" s="29"/>
      <c r="AYY6" s="29"/>
      <c r="AYZ6" s="29"/>
      <c r="AZA6" s="29"/>
      <c r="AZB6" s="29"/>
      <c r="AZC6" s="29"/>
      <c r="AZD6" s="29"/>
      <c r="AZE6" s="29"/>
      <c r="AZF6" s="29"/>
      <c r="AZG6" s="29"/>
      <c r="AZH6" s="29"/>
      <c r="AZI6" s="29"/>
      <c r="AZJ6" s="29"/>
      <c r="AZK6" s="29"/>
      <c r="AZL6" s="29"/>
      <c r="AZM6" s="29"/>
      <c r="AZN6" s="29"/>
      <c r="AZO6" s="29"/>
      <c r="AZP6" s="29"/>
      <c r="AZQ6" s="29"/>
      <c r="AZR6" s="29"/>
      <c r="AZS6" s="29"/>
      <c r="AZT6" s="29"/>
      <c r="AZU6" s="29"/>
      <c r="AZV6" s="29"/>
      <c r="AZW6" s="29"/>
      <c r="AZX6" s="29"/>
      <c r="AZY6" s="29"/>
      <c r="AZZ6" s="29"/>
      <c r="BAA6" s="29"/>
      <c r="BAB6" s="29"/>
      <c r="BAC6" s="29"/>
      <c r="BAD6" s="29"/>
      <c r="BAE6" s="29"/>
      <c r="BAF6" s="29"/>
      <c r="BAG6" s="29"/>
      <c r="BAH6" s="29"/>
      <c r="BAI6" s="29"/>
      <c r="BAJ6" s="29"/>
      <c r="BAK6" s="29"/>
      <c r="BAL6" s="29"/>
      <c r="BAM6" s="29"/>
      <c r="BAN6" s="29"/>
      <c r="BAO6" s="29"/>
      <c r="BAP6" s="29"/>
      <c r="BAQ6" s="29"/>
      <c r="BAR6" s="29"/>
      <c r="BAS6" s="29"/>
      <c r="BAT6" s="29"/>
      <c r="BAU6" s="29"/>
      <c r="BAV6" s="29"/>
      <c r="BAW6" s="29"/>
      <c r="BAX6" s="29"/>
      <c r="BAY6" s="29"/>
      <c r="BAZ6" s="29"/>
      <c r="BBA6" s="29"/>
      <c r="BBB6" s="29"/>
      <c r="BBC6" s="29"/>
      <c r="BBD6" s="29"/>
      <c r="BBE6" s="29"/>
      <c r="BBF6" s="29"/>
      <c r="BBG6" s="29"/>
      <c r="BBH6" s="29"/>
      <c r="BBI6" s="29"/>
      <c r="BBJ6" s="29"/>
      <c r="BBK6" s="29"/>
      <c r="BBL6" s="29"/>
      <c r="BBM6" s="29"/>
      <c r="BBN6" s="29"/>
      <c r="BBO6" s="29"/>
      <c r="BBP6" s="29"/>
      <c r="BBQ6" s="29"/>
      <c r="BBR6" s="29"/>
      <c r="BBS6" s="29"/>
      <c r="BBT6" s="29"/>
      <c r="BBU6" s="29"/>
      <c r="BBV6" s="29"/>
      <c r="BBW6" s="29"/>
      <c r="BBX6" s="29"/>
      <c r="BBY6" s="29"/>
      <c r="BBZ6" s="29"/>
      <c r="BCA6" s="29"/>
      <c r="BCB6" s="29"/>
      <c r="BCC6" s="29"/>
      <c r="BCD6" s="29"/>
      <c r="BCE6" s="29"/>
      <c r="BCF6" s="29"/>
      <c r="BCG6" s="29"/>
      <c r="BCH6" s="29"/>
      <c r="BCI6" s="29"/>
      <c r="BCJ6" s="29"/>
      <c r="BCK6" s="29"/>
      <c r="BCL6" s="29"/>
      <c r="BCM6" s="29"/>
      <c r="BCN6" s="29"/>
      <c r="BCO6" s="29"/>
      <c r="BCP6" s="29"/>
      <c r="BCQ6" s="29"/>
      <c r="BCR6" s="29"/>
      <c r="BCS6" s="29"/>
      <c r="BCT6" s="29"/>
      <c r="BCU6" s="29"/>
      <c r="BCV6" s="29"/>
      <c r="BCW6" s="29"/>
      <c r="BCX6" s="29"/>
      <c r="BCY6" s="29"/>
      <c r="BCZ6" s="29"/>
      <c r="BDA6" s="29"/>
      <c r="BDB6" s="29"/>
      <c r="BDC6" s="29"/>
      <c r="BDD6" s="29"/>
      <c r="BDE6" s="29"/>
      <c r="BDF6" s="29"/>
      <c r="BDG6" s="29"/>
      <c r="BDH6" s="29"/>
      <c r="BDI6" s="29"/>
      <c r="BDJ6" s="29"/>
      <c r="BDK6" s="29"/>
      <c r="BDL6" s="29"/>
      <c r="BDM6" s="29"/>
      <c r="BDN6" s="29"/>
      <c r="BDO6" s="29"/>
      <c r="BDP6" s="29"/>
      <c r="BDQ6" s="29"/>
      <c r="BDR6" s="29"/>
      <c r="BDS6" s="29"/>
      <c r="BDT6" s="29"/>
      <c r="BDU6" s="29"/>
      <c r="BDV6" s="29"/>
      <c r="BDW6" s="29"/>
      <c r="BDX6" s="29"/>
      <c r="BDY6" s="29"/>
      <c r="BDZ6" s="29"/>
      <c r="BEA6" s="29"/>
      <c r="BEB6" s="29"/>
      <c r="BEC6" s="29"/>
      <c r="BED6" s="29"/>
      <c r="BEE6" s="29"/>
      <c r="BEF6" s="29"/>
      <c r="BEG6" s="29"/>
      <c r="BEH6" s="29"/>
      <c r="BEI6" s="29"/>
      <c r="BEJ6" s="29"/>
      <c r="BEK6" s="29"/>
      <c r="BEL6" s="29"/>
      <c r="BEM6" s="29"/>
      <c r="BEN6" s="29"/>
      <c r="BEO6" s="29"/>
      <c r="BEP6" s="29"/>
      <c r="BEQ6" s="29"/>
      <c r="BER6" s="29"/>
      <c r="BES6" s="29"/>
      <c r="BET6" s="29"/>
      <c r="BEU6" s="29"/>
      <c r="BEV6" s="29"/>
      <c r="BEW6" s="29"/>
      <c r="BEX6" s="29"/>
      <c r="BEY6" s="29"/>
      <c r="BEZ6" s="29"/>
      <c r="BFA6" s="29"/>
      <c r="BFB6" s="29"/>
      <c r="BFC6" s="29"/>
      <c r="BFD6" s="29"/>
      <c r="BFE6" s="29"/>
      <c r="BFF6" s="29"/>
      <c r="BFG6" s="29"/>
      <c r="BFH6" s="29"/>
      <c r="BFI6" s="29"/>
      <c r="BFJ6" s="29"/>
      <c r="BFK6" s="29"/>
      <c r="BFL6" s="29"/>
      <c r="BFM6" s="29"/>
      <c r="BFN6" s="29"/>
      <c r="BFO6" s="29"/>
      <c r="BFP6" s="29"/>
      <c r="BFQ6" s="29"/>
      <c r="BFR6" s="29"/>
      <c r="BFS6" s="29"/>
      <c r="BFT6" s="29"/>
      <c r="BFU6" s="29"/>
      <c r="BFV6" s="29"/>
      <c r="BFW6" s="29"/>
      <c r="BFX6" s="29"/>
      <c r="BFY6" s="29"/>
      <c r="BFZ6" s="29"/>
      <c r="BGA6" s="29"/>
      <c r="BGB6" s="29"/>
      <c r="BGC6" s="29"/>
      <c r="BGD6" s="29"/>
      <c r="BGE6" s="29"/>
      <c r="BGF6" s="29"/>
      <c r="BGG6" s="29"/>
      <c r="BGH6" s="29"/>
      <c r="BGI6" s="29"/>
      <c r="BGJ6" s="29"/>
      <c r="BGK6" s="29"/>
      <c r="BGL6" s="29"/>
      <c r="BGM6" s="29"/>
      <c r="BGN6" s="29"/>
      <c r="BGO6" s="29"/>
      <c r="BGP6" s="29"/>
      <c r="BGQ6" s="29"/>
      <c r="BGR6" s="29"/>
      <c r="BGS6" s="29"/>
      <c r="BGT6" s="29"/>
      <c r="BGU6" s="29"/>
      <c r="BGV6" s="29"/>
    </row>
    <row r="7" spans="1:1556" s="14" customFormat="1" ht="22" customHeight="1">
      <c r="A7" s="14" t="str">
        <f t="shared" si="0"/>
        <v>PT-00003</v>
      </c>
      <c r="B7" s="37" t="s">
        <v>494</v>
      </c>
      <c r="C7" s="37" t="s">
        <v>344</v>
      </c>
      <c r="D7" s="37" t="s">
        <v>613</v>
      </c>
      <c r="E7" s="14">
        <f t="shared" ca="1" si="1"/>
        <v>21</v>
      </c>
      <c r="F7" s="37" t="s">
        <v>13</v>
      </c>
      <c r="G7" s="37" t="s">
        <v>21</v>
      </c>
      <c r="H7" s="37">
        <v>9800862269</v>
      </c>
      <c r="I7" s="39" t="s">
        <v>762</v>
      </c>
      <c r="J7" s="39">
        <v>9347607381</v>
      </c>
      <c r="K7" s="39" t="s">
        <v>911</v>
      </c>
      <c r="L7" s="39" t="s">
        <v>911</v>
      </c>
      <c r="M7" s="39" t="s">
        <v>25</v>
      </c>
      <c r="N7" s="39">
        <v>357924695572</v>
      </c>
      <c r="O7" s="39" t="s">
        <v>31</v>
      </c>
      <c r="P7" s="39"/>
      <c r="Q7" s="39"/>
      <c r="R7" s="39"/>
      <c r="S7" s="39" t="s">
        <v>90</v>
      </c>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c r="JD7" s="29"/>
      <c r="JE7" s="29"/>
      <c r="JF7" s="29"/>
      <c r="JG7" s="29"/>
      <c r="JH7" s="29"/>
      <c r="JI7" s="29"/>
      <c r="JJ7" s="29"/>
      <c r="JK7" s="29"/>
      <c r="JL7" s="29"/>
      <c r="JM7" s="29"/>
      <c r="JN7" s="29"/>
      <c r="JO7" s="29"/>
      <c r="JP7" s="29"/>
      <c r="JQ7" s="29"/>
      <c r="JR7" s="29"/>
      <c r="JS7" s="29"/>
      <c r="JT7" s="29"/>
      <c r="JU7" s="29"/>
      <c r="JV7" s="29"/>
      <c r="JW7" s="29"/>
      <c r="JX7" s="29"/>
      <c r="JY7" s="29"/>
      <c r="JZ7" s="29"/>
      <c r="KA7" s="29"/>
      <c r="KB7" s="29"/>
      <c r="KC7" s="29"/>
      <c r="KD7" s="29"/>
      <c r="KE7" s="29"/>
      <c r="KF7" s="29"/>
      <c r="KG7" s="29"/>
      <c r="KH7" s="29"/>
      <c r="KI7" s="29"/>
      <c r="KJ7" s="29"/>
      <c r="KK7" s="29"/>
      <c r="KL7" s="29"/>
      <c r="KM7" s="29"/>
      <c r="KN7" s="29"/>
      <c r="KO7" s="29"/>
      <c r="KP7" s="29"/>
      <c r="KQ7" s="29"/>
      <c r="KR7" s="29"/>
      <c r="KS7" s="29"/>
      <c r="KT7" s="29"/>
      <c r="KU7" s="29"/>
      <c r="KV7" s="29"/>
      <c r="KW7" s="29"/>
      <c r="KX7" s="29"/>
      <c r="KY7" s="29"/>
      <c r="KZ7" s="29"/>
      <c r="LA7" s="29"/>
      <c r="LB7" s="29"/>
      <c r="LC7" s="29"/>
      <c r="LD7" s="29"/>
      <c r="LE7" s="29"/>
      <c r="LF7" s="29"/>
      <c r="LG7" s="29"/>
      <c r="LH7" s="29"/>
      <c r="LI7" s="29"/>
      <c r="LJ7" s="29"/>
      <c r="LK7" s="29"/>
      <c r="LL7" s="29"/>
      <c r="LM7" s="29"/>
      <c r="LN7" s="29"/>
      <c r="LO7" s="29"/>
      <c r="LP7" s="29"/>
      <c r="LQ7" s="29"/>
      <c r="LR7" s="29"/>
      <c r="LS7" s="29"/>
      <c r="LT7" s="29"/>
      <c r="LU7" s="29"/>
      <c r="LV7" s="29"/>
      <c r="LW7" s="29"/>
      <c r="LX7" s="29"/>
      <c r="LY7" s="29"/>
      <c r="LZ7" s="29"/>
      <c r="MA7" s="29"/>
      <c r="MB7" s="29"/>
      <c r="MC7" s="29"/>
      <c r="MD7" s="29"/>
      <c r="ME7" s="29"/>
      <c r="MF7" s="29"/>
      <c r="MG7" s="29"/>
      <c r="MH7" s="29"/>
      <c r="MI7" s="29"/>
      <c r="MJ7" s="29"/>
      <c r="MK7" s="29"/>
      <c r="ML7" s="29"/>
      <c r="MM7" s="29"/>
      <c r="MN7" s="29"/>
      <c r="MO7" s="29"/>
      <c r="MP7" s="29"/>
      <c r="MQ7" s="29"/>
      <c r="MR7" s="29"/>
      <c r="MS7" s="29"/>
      <c r="MT7" s="29"/>
      <c r="MU7" s="29"/>
      <c r="MV7" s="29"/>
      <c r="MW7" s="29"/>
      <c r="MX7" s="29"/>
      <c r="MY7" s="29"/>
      <c r="MZ7" s="29"/>
      <c r="NA7" s="29"/>
      <c r="NB7" s="29"/>
      <c r="NC7" s="29"/>
      <c r="ND7" s="29"/>
      <c r="NE7" s="29"/>
      <c r="NF7" s="29"/>
      <c r="NG7" s="29"/>
      <c r="NH7" s="29"/>
      <c r="NI7" s="29"/>
      <c r="NJ7" s="29"/>
      <c r="NK7" s="29"/>
      <c r="NL7" s="29"/>
      <c r="NM7" s="29"/>
      <c r="NN7" s="29"/>
      <c r="NO7" s="29"/>
      <c r="NP7" s="29"/>
      <c r="NQ7" s="29"/>
      <c r="NR7" s="29"/>
      <c r="NS7" s="29"/>
      <c r="NT7" s="29"/>
      <c r="NU7" s="29"/>
      <c r="NV7" s="29"/>
      <c r="NW7" s="29"/>
      <c r="NX7" s="29"/>
      <c r="NY7" s="29"/>
      <c r="NZ7" s="29"/>
      <c r="OA7" s="29"/>
      <c r="OB7" s="29"/>
      <c r="OC7" s="29"/>
      <c r="OD7" s="29"/>
      <c r="OE7" s="29"/>
      <c r="OF7" s="29"/>
      <c r="OG7" s="29"/>
      <c r="OH7" s="29"/>
      <c r="OI7" s="29"/>
      <c r="OJ7" s="29"/>
      <c r="OK7" s="29"/>
      <c r="OL7" s="29"/>
      <c r="OM7" s="29"/>
      <c r="ON7" s="29"/>
      <c r="OO7" s="29"/>
      <c r="OP7" s="29"/>
      <c r="OQ7" s="29"/>
      <c r="OR7" s="29"/>
      <c r="OS7" s="29"/>
      <c r="OT7" s="29"/>
      <c r="OU7" s="29"/>
      <c r="OV7" s="29"/>
      <c r="OW7" s="29"/>
      <c r="OX7" s="29"/>
      <c r="OY7" s="29"/>
      <c r="OZ7" s="29"/>
      <c r="PA7" s="29"/>
      <c r="PB7" s="29"/>
      <c r="PC7" s="29"/>
      <c r="PD7" s="29"/>
      <c r="PE7" s="29"/>
      <c r="PF7" s="29"/>
      <c r="PG7" s="29"/>
      <c r="PH7" s="29"/>
      <c r="PI7" s="29"/>
      <c r="PJ7" s="29"/>
      <c r="PK7" s="29"/>
      <c r="PL7" s="29"/>
      <c r="PM7" s="29"/>
      <c r="PN7" s="29"/>
      <c r="PO7" s="29"/>
      <c r="PP7" s="29"/>
      <c r="PQ7" s="29"/>
      <c r="PR7" s="29"/>
      <c r="PS7" s="29"/>
      <c r="PT7" s="29"/>
      <c r="PU7" s="29"/>
      <c r="PV7" s="29"/>
      <c r="PW7" s="29"/>
      <c r="PX7" s="29"/>
      <c r="PY7" s="29"/>
      <c r="PZ7" s="29"/>
      <c r="QA7" s="29"/>
      <c r="QB7" s="29"/>
      <c r="QC7" s="29"/>
      <c r="QD7" s="29"/>
      <c r="QE7" s="29"/>
      <c r="QF7" s="29"/>
      <c r="QG7" s="29"/>
      <c r="QH7" s="29"/>
      <c r="QI7" s="29"/>
      <c r="QJ7" s="29"/>
      <c r="QK7" s="29"/>
      <c r="QL7" s="29"/>
      <c r="QM7" s="29"/>
      <c r="QN7" s="29"/>
      <c r="QO7" s="29"/>
      <c r="QP7" s="29"/>
      <c r="QQ7" s="29"/>
      <c r="QR7" s="29"/>
      <c r="QS7" s="29"/>
      <c r="QT7" s="29"/>
      <c r="QU7" s="29"/>
      <c r="QV7" s="29"/>
      <c r="QW7" s="29"/>
      <c r="QX7" s="29"/>
      <c r="QY7" s="29"/>
      <c r="QZ7" s="29"/>
      <c r="RA7" s="29"/>
      <c r="RB7" s="29"/>
      <c r="RC7" s="29"/>
      <c r="RD7" s="29"/>
      <c r="RE7" s="29"/>
      <c r="RF7" s="29"/>
      <c r="RG7" s="29"/>
      <c r="RH7" s="29"/>
      <c r="RI7" s="29"/>
      <c r="RJ7" s="29"/>
      <c r="RK7" s="29"/>
      <c r="RL7" s="29"/>
      <c r="RM7" s="29"/>
      <c r="RN7" s="29"/>
      <c r="RO7" s="29"/>
      <c r="RP7" s="29"/>
      <c r="RQ7" s="29"/>
      <c r="RR7" s="29"/>
      <c r="RS7" s="29"/>
      <c r="RT7" s="29"/>
      <c r="RU7" s="29"/>
      <c r="RV7" s="29"/>
      <c r="RW7" s="29"/>
      <c r="RX7" s="29"/>
      <c r="RY7" s="29"/>
      <c r="RZ7" s="29"/>
      <c r="SA7" s="29"/>
      <c r="SB7" s="29"/>
      <c r="SC7" s="29"/>
      <c r="SD7" s="29"/>
      <c r="SE7" s="29"/>
      <c r="SF7" s="29"/>
      <c r="SG7" s="29"/>
      <c r="SH7" s="29"/>
      <c r="SI7" s="29"/>
      <c r="SJ7" s="29"/>
      <c r="SK7" s="29"/>
      <c r="SL7" s="29"/>
      <c r="SM7" s="29"/>
      <c r="SN7" s="29"/>
      <c r="SO7" s="29"/>
      <c r="SP7" s="29"/>
      <c r="SQ7" s="29"/>
      <c r="SR7" s="29"/>
      <c r="SS7" s="29"/>
      <c r="ST7" s="29"/>
      <c r="SU7" s="29"/>
      <c r="SV7" s="29"/>
      <c r="SW7" s="29"/>
      <c r="SX7" s="29"/>
      <c r="SY7" s="29"/>
      <c r="SZ7" s="29"/>
      <c r="TA7" s="29"/>
      <c r="TB7" s="29"/>
      <c r="TC7" s="29"/>
      <c r="TD7" s="29"/>
      <c r="TE7" s="29"/>
      <c r="TF7" s="29"/>
      <c r="TG7" s="29"/>
      <c r="TH7" s="29"/>
      <c r="TI7" s="29"/>
      <c r="TJ7" s="29"/>
      <c r="TK7" s="29"/>
      <c r="TL7" s="29"/>
      <c r="TM7" s="29"/>
      <c r="TN7" s="29"/>
      <c r="TO7" s="29"/>
      <c r="TP7" s="29"/>
      <c r="TQ7" s="29"/>
      <c r="TR7" s="29"/>
      <c r="TS7" s="29"/>
      <c r="TT7" s="29"/>
      <c r="TU7" s="29"/>
      <c r="TV7" s="29"/>
      <c r="TW7" s="29"/>
      <c r="TX7" s="29"/>
      <c r="TY7" s="29"/>
      <c r="TZ7" s="29"/>
      <c r="UA7" s="29"/>
      <c r="UB7" s="29"/>
      <c r="UC7" s="29"/>
      <c r="UD7" s="29"/>
      <c r="UE7" s="29"/>
      <c r="UF7" s="29"/>
      <c r="UG7" s="29"/>
      <c r="UH7" s="29"/>
      <c r="UI7" s="29"/>
      <c r="UJ7" s="29"/>
      <c r="UK7" s="29"/>
      <c r="UL7" s="29"/>
      <c r="UM7" s="29"/>
      <c r="UN7" s="29"/>
      <c r="UO7" s="29"/>
      <c r="UP7" s="29"/>
      <c r="UQ7" s="29"/>
      <c r="UR7" s="29"/>
      <c r="US7" s="29"/>
      <c r="UT7" s="29"/>
      <c r="UU7" s="29"/>
      <c r="UV7" s="29"/>
      <c r="UW7" s="29"/>
      <c r="UX7" s="29"/>
      <c r="UY7" s="29"/>
      <c r="UZ7" s="29"/>
      <c r="VA7" s="29"/>
      <c r="VB7" s="29"/>
      <c r="VC7" s="29"/>
      <c r="VD7" s="29"/>
      <c r="VE7" s="29"/>
      <c r="VF7" s="29"/>
      <c r="VG7" s="29"/>
      <c r="VH7" s="29"/>
      <c r="VI7" s="29"/>
      <c r="VJ7" s="29"/>
      <c r="VK7" s="29"/>
      <c r="VL7" s="29"/>
      <c r="VM7" s="29"/>
      <c r="VN7" s="29"/>
      <c r="VO7" s="29"/>
      <c r="VP7" s="29"/>
      <c r="VQ7" s="29"/>
      <c r="VR7" s="29"/>
      <c r="VS7" s="29"/>
      <c r="VT7" s="29"/>
      <c r="VU7" s="29"/>
      <c r="VV7" s="29"/>
      <c r="VW7" s="29"/>
      <c r="VX7" s="29"/>
      <c r="VY7" s="29"/>
      <c r="VZ7" s="29"/>
      <c r="WA7" s="29"/>
      <c r="WB7" s="29"/>
      <c r="WC7" s="29"/>
      <c r="WD7" s="29"/>
      <c r="WE7" s="29"/>
      <c r="WF7" s="29"/>
      <c r="WG7" s="29"/>
      <c r="WH7" s="29"/>
      <c r="WI7" s="29"/>
      <c r="WJ7" s="29"/>
      <c r="WK7" s="29"/>
      <c r="WL7" s="29"/>
      <c r="WM7" s="29"/>
      <c r="WN7" s="29"/>
      <c r="WO7" s="29"/>
      <c r="WP7" s="29"/>
      <c r="WQ7" s="29"/>
      <c r="WR7" s="29"/>
      <c r="WS7" s="29"/>
      <c r="WT7" s="29"/>
      <c r="WU7" s="29"/>
      <c r="WV7" s="29"/>
      <c r="WW7" s="29"/>
      <c r="WX7" s="29"/>
      <c r="WY7" s="29"/>
      <c r="WZ7" s="29"/>
      <c r="XA7" s="29"/>
      <c r="XB7" s="29"/>
      <c r="XC7" s="29"/>
      <c r="XD7" s="29"/>
      <c r="XE7" s="29"/>
      <c r="XF7" s="29"/>
      <c r="XG7" s="29"/>
      <c r="XH7" s="29"/>
      <c r="XI7" s="29"/>
      <c r="XJ7" s="29"/>
      <c r="XK7" s="29"/>
      <c r="XL7" s="29"/>
      <c r="XM7" s="29"/>
      <c r="XN7" s="29"/>
      <c r="XO7" s="29"/>
      <c r="XP7" s="29"/>
      <c r="XQ7" s="29"/>
      <c r="XR7" s="29"/>
      <c r="XS7" s="29"/>
      <c r="XT7" s="29"/>
      <c r="XU7" s="29"/>
      <c r="XV7" s="29"/>
      <c r="XW7" s="29"/>
      <c r="XX7" s="29"/>
      <c r="XY7" s="29"/>
      <c r="XZ7" s="29"/>
      <c r="YA7" s="29"/>
      <c r="YB7" s="29"/>
      <c r="YC7" s="29"/>
      <c r="YD7" s="29"/>
      <c r="YE7" s="29"/>
      <c r="YF7" s="29"/>
      <c r="YG7" s="29"/>
      <c r="YH7" s="29"/>
      <c r="YI7" s="29"/>
      <c r="YJ7" s="29"/>
      <c r="YK7" s="29"/>
      <c r="YL7" s="29"/>
      <c r="YM7" s="29"/>
      <c r="YN7" s="29"/>
      <c r="YO7" s="29"/>
      <c r="YP7" s="29"/>
      <c r="YQ7" s="29"/>
      <c r="YR7" s="29"/>
      <c r="YS7" s="29"/>
      <c r="YT7" s="29"/>
      <c r="YU7" s="29"/>
      <c r="YV7" s="29"/>
      <c r="YW7" s="29"/>
      <c r="YX7" s="29"/>
      <c r="YY7" s="29"/>
      <c r="YZ7" s="29"/>
      <c r="ZA7" s="29"/>
      <c r="ZB7" s="29"/>
      <c r="ZC7" s="29"/>
      <c r="ZD7" s="29"/>
      <c r="ZE7" s="29"/>
      <c r="ZF7" s="29"/>
      <c r="ZG7" s="29"/>
      <c r="ZH7" s="29"/>
      <c r="ZI7" s="29"/>
      <c r="ZJ7" s="29"/>
      <c r="ZK7" s="29"/>
      <c r="ZL7" s="29"/>
      <c r="ZM7" s="29"/>
      <c r="ZN7" s="29"/>
      <c r="ZO7" s="29"/>
      <c r="ZP7" s="29"/>
      <c r="ZQ7" s="29"/>
      <c r="ZR7" s="29"/>
      <c r="ZS7" s="29"/>
      <c r="ZT7" s="29"/>
      <c r="ZU7" s="29"/>
      <c r="ZV7" s="29"/>
      <c r="ZW7" s="29"/>
      <c r="ZX7" s="29"/>
      <c r="ZY7" s="29"/>
      <c r="ZZ7" s="29"/>
      <c r="AAA7" s="29"/>
      <c r="AAB7" s="29"/>
      <c r="AAC7" s="29"/>
      <c r="AAD7" s="29"/>
      <c r="AAE7" s="29"/>
      <c r="AAF7" s="29"/>
      <c r="AAG7" s="29"/>
      <c r="AAH7" s="29"/>
      <c r="AAI7" s="29"/>
      <c r="AAJ7" s="29"/>
      <c r="AAK7" s="29"/>
      <c r="AAL7" s="29"/>
      <c r="AAM7" s="29"/>
      <c r="AAN7" s="29"/>
      <c r="AAO7" s="29"/>
      <c r="AAP7" s="29"/>
      <c r="AAQ7" s="29"/>
      <c r="AAR7" s="29"/>
      <c r="AAS7" s="29"/>
      <c r="AAT7" s="29"/>
      <c r="AAU7" s="29"/>
      <c r="AAV7" s="29"/>
      <c r="AAW7" s="29"/>
      <c r="AAX7" s="29"/>
      <c r="AAY7" s="29"/>
      <c r="AAZ7" s="29"/>
      <c r="ABA7" s="29"/>
      <c r="ABB7" s="29"/>
      <c r="ABC7" s="29"/>
      <c r="ABD7" s="29"/>
      <c r="ABE7" s="29"/>
      <c r="ABF7" s="29"/>
      <c r="ABG7" s="29"/>
      <c r="ABH7" s="29"/>
      <c r="ABI7" s="29"/>
      <c r="ABJ7" s="29"/>
      <c r="ABK7" s="29"/>
      <c r="ABL7" s="29"/>
      <c r="ABM7" s="29"/>
      <c r="ABN7" s="29"/>
      <c r="ABO7" s="29"/>
      <c r="ABP7" s="29"/>
      <c r="ABQ7" s="29"/>
      <c r="ABR7" s="29"/>
      <c r="ABS7" s="29"/>
      <c r="ABT7" s="29"/>
      <c r="ABU7" s="29"/>
      <c r="ABV7" s="29"/>
      <c r="ABW7" s="29"/>
      <c r="ABX7" s="29"/>
      <c r="ABY7" s="29"/>
      <c r="ABZ7" s="29"/>
      <c r="ACA7" s="29"/>
      <c r="ACB7" s="29"/>
      <c r="ACC7" s="29"/>
      <c r="ACD7" s="29"/>
      <c r="ACE7" s="29"/>
      <c r="ACF7" s="29"/>
      <c r="ACG7" s="29"/>
      <c r="ACH7" s="29"/>
      <c r="ACI7" s="29"/>
      <c r="ACJ7" s="29"/>
      <c r="ACK7" s="29"/>
      <c r="ACL7" s="29"/>
      <c r="ACM7" s="29"/>
      <c r="ACN7" s="29"/>
      <c r="ACO7" s="29"/>
      <c r="ACP7" s="29"/>
      <c r="ACQ7" s="29"/>
      <c r="ACR7" s="29"/>
      <c r="ACS7" s="29"/>
      <c r="ACT7" s="29"/>
      <c r="ACU7" s="29"/>
      <c r="ACV7" s="29"/>
      <c r="ACW7" s="29"/>
      <c r="ACX7" s="29"/>
      <c r="ACY7" s="29"/>
      <c r="ACZ7" s="29"/>
      <c r="ADA7" s="29"/>
      <c r="ADB7" s="29"/>
      <c r="ADC7" s="29"/>
      <c r="ADD7" s="29"/>
      <c r="ADE7" s="29"/>
      <c r="ADF7" s="29"/>
      <c r="ADG7" s="29"/>
      <c r="ADH7" s="29"/>
      <c r="ADI7" s="29"/>
      <c r="ADJ7" s="29"/>
      <c r="ADK7" s="29"/>
      <c r="ADL7" s="29"/>
      <c r="ADM7" s="29"/>
      <c r="ADN7" s="29"/>
      <c r="ADO7" s="29"/>
      <c r="ADP7" s="29"/>
      <c r="ADQ7" s="29"/>
      <c r="ADR7" s="29"/>
      <c r="ADS7" s="29"/>
      <c r="ADT7" s="29"/>
      <c r="ADU7" s="29"/>
      <c r="ADV7" s="29"/>
      <c r="ADW7" s="29"/>
      <c r="ADX7" s="29"/>
      <c r="ADY7" s="29"/>
      <c r="ADZ7" s="29"/>
      <c r="AEA7" s="29"/>
      <c r="AEB7" s="29"/>
      <c r="AEC7" s="29"/>
      <c r="AED7" s="29"/>
      <c r="AEE7" s="29"/>
      <c r="AEF7" s="29"/>
      <c r="AEG7" s="29"/>
      <c r="AEH7" s="29"/>
      <c r="AEI7" s="29"/>
      <c r="AEJ7" s="29"/>
      <c r="AEK7" s="29"/>
      <c r="AEL7" s="29"/>
      <c r="AEM7" s="29"/>
      <c r="AEN7" s="29"/>
      <c r="AEO7" s="29"/>
      <c r="AEP7" s="29"/>
      <c r="AEQ7" s="29"/>
      <c r="AER7" s="29"/>
      <c r="AES7" s="29"/>
      <c r="AET7" s="29"/>
      <c r="AEU7" s="29"/>
      <c r="AEV7" s="29"/>
      <c r="AEW7" s="29"/>
      <c r="AEX7" s="29"/>
      <c r="AEY7" s="29"/>
      <c r="AEZ7" s="29"/>
      <c r="AFA7" s="29"/>
      <c r="AFB7" s="29"/>
      <c r="AFC7" s="29"/>
      <c r="AFD7" s="29"/>
      <c r="AFE7" s="29"/>
      <c r="AFF7" s="29"/>
      <c r="AFG7" s="29"/>
      <c r="AFH7" s="29"/>
      <c r="AFI7" s="29"/>
      <c r="AFJ7" s="29"/>
      <c r="AFK7" s="29"/>
      <c r="AFL7" s="29"/>
      <c r="AFM7" s="29"/>
      <c r="AFN7" s="29"/>
      <c r="AFO7" s="29"/>
      <c r="AFP7" s="29"/>
      <c r="AFQ7" s="29"/>
      <c r="AFR7" s="29"/>
      <c r="AFS7" s="29"/>
      <c r="AFT7" s="29"/>
      <c r="AFU7" s="29"/>
      <c r="AFV7" s="29"/>
      <c r="AFW7" s="29"/>
      <c r="AFX7" s="29"/>
      <c r="AFY7" s="29"/>
      <c r="AFZ7" s="29"/>
      <c r="AGA7" s="29"/>
      <c r="AGB7" s="29"/>
      <c r="AGC7" s="29"/>
      <c r="AGD7" s="29"/>
      <c r="AGE7" s="29"/>
      <c r="AGF7" s="29"/>
      <c r="AGG7" s="29"/>
      <c r="AGH7" s="29"/>
      <c r="AGI7" s="29"/>
      <c r="AGJ7" s="29"/>
      <c r="AGK7" s="29"/>
      <c r="AGL7" s="29"/>
      <c r="AGM7" s="29"/>
      <c r="AGN7" s="29"/>
      <c r="AGO7" s="29"/>
      <c r="AGP7" s="29"/>
      <c r="AGQ7" s="29"/>
      <c r="AGR7" s="29"/>
      <c r="AGS7" s="29"/>
      <c r="AGT7" s="29"/>
      <c r="AGU7" s="29"/>
      <c r="AGV7" s="29"/>
      <c r="AGW7" s="29"/>
      <c r="AGX7" s="29"/>
      <c r="AGY7" s="29"/>
      <c r="AGZ7" s="29"/>
      <c r="AHA7" s="29"/>
      <c r="AHB7" s="29"/>
      <c r="AHC7" s="29"/>
      <c r="AHD7" s="29"/>
      <c r="AHE7" s="29"/>
      <c r="AHF7" s="29"/>
      <c r="AHG7" s="29"/>
      <c r="AHH7" s="29"/>
      <c r="AHI7" s="29"/>
      <c r="AHJ7" s="29"/>
      <c r="AHK7" s="29"/>
      <c r="AHL7" s="29"/>
      <c r="AHM7" s="29"/>
      <c r="AHN7" s="29"/>
      <c r="AHO7" s="29"/>
      <c r="AHP7" s="29"/>
      <c r="AHQ7" s="29"/>
      <c r="AHR7" s="29"/>
      <c r="AHS7" s="29"/>
      <c r="AHT7" s="29"/>
      <c r="AHU7" s="29"/>
      <c r="AHV7" s="29"/>
      <c r="AHW7" s="29"/>
      <c r="AHX7" s="29"/>
      <c r="AHY7" s="29"/>
      <c r="AHZ7" s="29"/>
      <c r="AIA7" s="29"/>
      <c r="AIB7" s="29"/>
      <c r="AIC7" s="29"/>
      <c r="AID7" s="29"/>
      <c r="AIE7" s="29"/>
      <c r="AIF7" s="29"/>
      <c r="AIG7" s="29"/>
      <c r="AIH7" s="29"/>
      <c r="AII7" s="29"/>
      <c r="AIJ7" s="29"/>
      <c r="AIK7" s="29"/>
      <c r="AIL7" s="29"/>
      <c r="AIM7" s="29"/>
      <c r="AIN7" s="29"/>
      <c r="AIO7" s="29"/>
      <c r="AIP7" s="29"/>
      <c r="AIQ7" s="29"/>
      <c r="AIR7" s="29"/>
      <c r="AIS7" s="29"/>
      <c r="AIT7" s="29"/>
      <c r="AIU7" s="29"/>
      <c r="AIV7" s="29"/>
      <c r="AIW7" s="29"/>
      <c r="AIX7" s="29"/>
      <c r="AIY7" s="29"/>
      <c r="AIZ7" s="29"/>
      <c r="AJA7" s="29"/>
      <c r="AJB7" s="29"/>
      <c r="AJC7" s="29"/>
      <c r="AJD7" s="29"/>
      <c r="AJE7" s="29"/>
      <c r="AJF7" s="29"/>
      <c r="AJG7" s="29"/>
      <c r="AJH7" s="29"/>
      <c r="AJI7" s="29"/>
      <c r="AJJ7" s="29"/>
      <c r="AJK7" s="29"/>
      <c r="AJL7" s="29"/>
      <c r="AJM7" s="29"/>
      <c r="AJN7" s="29"/>
      <c r="AJO7" s="29"/>
      <c r="AJP7" s="29"/>
      <c r="AJQ7" s="29"/>
      <c r="AJR7" s="29"/>
      <c r="AJS7" s="29"/>
      <c r="AJT7" s="29"/>
      <c r="AJU7" s="29"/>
      <c r="AJV7" s="29"/>
      <c r="AJW7" s="29"/>
      <c r="AJX7" s="29"/>
      <c r="AJY7" s="29"/>
      <c r="AJZ7" s="29"/>
      <c r="AKA7" s="29"/>
      <c r="AKB7" s="29"/>
      <c r="AKC7" s="29"/>
      <c r="AKD7" s="29"/>
      <c r="AKE7" s="29"/>
      <c r="AKF7" s="29"/>
      <c r="AKG7" s="29"/>
      <c r="AKH7" s="29"/>
      <c r="AKI7" s="29"/>
      <c r="AKJ7" s="29"/>
      <c r="AKK7" s="29"/>
      <c r="AKL7" s="29"/>
      <c r="AKM7" s="29"/>
      <c r="AKN7" s="29"/>
      <c r="AKO7" s="29"/>
      <c r="AKP7" s="29"/>
      <c r="AKQ7" s="29"/>
      <c r="AKR7" s="29"/>
      <c r="AKS7" s="29"/>
      <c r="AKT7" s="29"/>
      <c r="AKU7" s="29"/>
      <c r="AKV7" s="29"/>
      <c r="AKW7" s="29"/>
      <c r="AKX7" s="29"/>
      <c r="AKY7" s="29"/>
      <c r="AKZ7" s="29"/>
      <c r="ALA7" s="29"/>
      <c r="ALB7" s="29"/>
      <c r="ALC7" s="29"/>
      <c r="ALD7" s="29"/>
      <c r="ALE7" s="29"/>
      <c r="ALF7" s="29"/>
      <c r="ALG7" s="29"/>
      <c r="ALH7" s="29"/>
      <c r="ALI7" s="29"/>
      <c r="ALJ7" s="29"/>
      <c r="ALK7" s="29"/>
      <c r="ALL7" s="29"/>
      <c r="ALM7" s="29"/>
      <c r="ALN7" s="29"/>
      <c r="ALO7" s="29"/>
      <c r="ALP7" s="29"/>
      <c r="ALQ7" s="29"/>
      <c r="ALR7" s="29"/>
      <c r="ALS7" s="29"/>
      <c r="ALT7" s="29"/>
      <c r="ALU7" s="29"/>
      <c r="ALV7" s="29"/>
      <c r="ALW7" s="29"/>
      <c r="ALX7" s="29"/>
      <c r="ALY7" s="29"/>
      <c r="ALZ7" s="29"/>
      <c r="AMA7" s="29"/>
      <c r="AMB7" s="29"/>
      <c r="AMC7" s="29"/>
      <c r="AMD7" s="29"/>
      <c r="AME7" s="29"/>
      <c r="AMF7" s="29"/>
      <c r="AMG7" s="29"/>
      <c r="AMH7" s="29"/>
      <c r="AMI7" s="29"/>
      <c r="AMJ7" s="29"/>
      <c r="AMK7" s="29"/>
      <c r="AML7" s="29"/>
      <c r="AMM7" s="29"/>
      <c r="AMN7" s="29"/>
      <c r="AMO7" s="29"/>
      <c r="AMP7" s="29"/>
      <c r="AMQ7" s="29"/>
      <c r="AMR7" s="29"/>
      <c r="AMS7" s="29"/>
      <c r="AMT7" s="29"/>
      <c r="AMU7" s="29"/>
      <c r="AMV7" s="29"/>
      <c r="AMW7" s="29"/>
      <c r="AMX7" s="29"/>
      <c r="AMY7" s="29"/>
      <c r="AMZ7" s="29"/>
      <c r="ANA7" s="29"/>
      <c r="ANB7" s="29"/>
      <c r="ANC7" s="29"/>
      <c r="AND7" s="29"/>
      <c r="ANE7" s="29"/>
      <c r="ANF7" s="29"/>
      <c r="ANG7" s="29"/>
      <c r="ANH7" s="29"/>
      <c r="ANI7" s="29"/>
      <c r="ANJ7" s="29"/>
      <c r="ANK7" s="29"/>
      <c r="ANL7" s="29"/>
      <c r="ANM7" s="29"/>
      <c r="ANN7" s="29"/>
      <c r="ANO7" s="29"/>
      <c r="ANP7" s="29"/>
      <c r="ANQ7" s="29"/>
      <c r="ANR7" s="29"/>
      <c r="ANS7" s="29"/>
      <c r="ANT7" s="29"/>
      <c r="ANU7" s="29"/>
      <c r="ANV7" s="29"/>
      <c r="ANW7" s="29"/>
      <c r="ANX7" s="29"/>
      <c r="ANY7" s="29"/>
      <c r="ANZ7" s="29"/>
      <c r="AOA7" s="29"/>
      <c r="AOB7" s="29"/>
      <c r="AOC7" s="29"/>
      <c r="AOD7" s="29"/>
      <c r="AOE7" s="29"/>
      <c r="AOF7" s="29"/>
      <c r="AOG7" s="29"/>
      <c r="AOH7" s="29"/>
      <c r="AOI7" s="29"/>
      <c r="AOJ7" s="29"/>
      <c r="AOK7" s="29"/>
      <c r="AOL7" s="29"/>
      <c r="AOM7" s="29"/>
      <c r="AON7" s="29"/>
      <c r="AOO7" s="29"/>
      <c r="AOP7" s="29"/>
      <c r="AOQ7" s="29"/>
      <c r="AOR7" s="29"/>
      <c r="AOS7" s="29"/>
      <c r="AOT7" s="29"/>
      <c r="AOU7" s="29"/>
      <c r="AOV7" s="29"/>
      <c r="AOW7" s="29"/>
      <c r="AOX7" s="29"/>
      <c r="AOY7" s="29"/>
      <c r="AOZ7" s="29"/>
      <c r="APA7" s="29"/>
      <c r="APB7" s="29"/>
      <c r="APC7" s="29"/>
      <c r="APD7" s="29"/>
      <c r="APE7" s="29"/>
      <c r="APF7" s="29"/>
      <c r="APG7" s="29"/>
      <c r="APH7" s="29"/>
      <c r="API7" s="29"/>
      <c r="APJ7" s="29"/>
      <c r="APK7" s="29"/>
      <c r="APL7" s="29"/>
      <c r="APM7" s="29"/>
      <c r="APN7" s="29"/>
      <c r="APO7" s="29"/>
      <c r="APP7" s="29"/>
      <c r="APQ7" s="29"/>
      <c r="APR7" s="29"/>
      <c r="APS7" s="29"/>
      <c r="APT7" s="29"/>
      <c r="APU7" s="29"/>
      <c r="APV7" s="29"/>
      <c r="APW7" s="29"/>
      <c r="APX7" s="29"/>
      <c r="APY7" s="29"/>
      <c r="APZ7" s="29"/>
      <c r="AQA7" s="29"/>
      <c r="AQB7" s="29"/>
      <c r="AQC7" s="29"/>
      <c r="AQD7" s="29"/>
      <c r="AQE7" s="29"/>
      <c r="AQF7" s="29"/>
      <c r="AQG7" s="29"/>
      <c r="AQH7" s="29"/>
      <c r="AQI7" s="29"/>
      <c r="AQJ7" s="29"/>
      <c r="AQK7" s="29"/>
      <c r="AQL7" s="29"/>
      <c r="AQM7" s="29"/>
      <c r="AQN7" s="29"/>
      <c r="AQO7" s="29"/>
      <c r="AQP7" s="29"/>
      <c r="AQQ7" s="29"/>
      <c r="AQR7" s="29"/>
      <c r="AQS7" s="29"/>
      <c r="AQT7" s="29"/>
      <c r="AQU7" s="29"/>
      <c r="AQV7" s="29"/>
      <c r="AQW7" s="29"/>
      <c r="AQX7" s="29"/>
      <c r="AQY7" s="29"/>
      <c r="AQZ7" s="29"/>
      <c r="ARA7" s="29"/>
      <c r="ARB7" s="29"/>
      <c r="ARC7" s="29"/>
      <c r="ARD7" s="29"/>
      <c r="ARE7" s="29"/>
      <c r="ARF7" s="29"/>
      <c r="ARG7" s="29"/>
      <c r="ARH7" s="29"/>
      <c r="ARI7" s="29"/>
      <c r="ARJ7" s="29"/>
      <c r="ARK7" s="29"/>
      <c r="ARL7" s="29"/>
      <c r="ARM7" s="29"/>
      <c r="ARN7" s="29"/>
      <c r="ARO7" s="29"/>
      <c r="ARP7" s="29"/>
      <c r="ARQ7" s="29"/>
      <c r="ARR7" s="29"/>
      <c r="ARS7" s="29"/>
      <c r="ART7" s="29"/>
      <c r="ARU7" s="29"/>
      <c r="ARV7" s="29"/>
      <c r="ARW7" s="29"/>
      <c r="ARX7" s="29"/>
      <c r="ARY7" s="29"/>
      <c r="ARZ7" s="29"/>
      <c r="ASA7" s="29"/>
      <c r="ASB7" s="29"/>
      <c r="ASC7" s="29"/>
      <c r="ASD7" s="29"/>
      <c r="ASE7" s="29"/>
      <c r="ASF7" s="29"/>
      <c r="ASG7" s="29"/>
      <c r="ASH7" s="29"/>
      <c r="ASI7" s="29"/>
      <c r="ASJ7" s="29"/>
      <c r="ASK7" s="29"/>
      <c r="ASL7" s="29"/>
      <c r="ASM7" s="29"/>
      <c r="ASN7" s="29"/>
      <c r="ASO7" s="29"/>
      <c r="ASP7" s="29"/>
      <c r="ASQ7" s="29"/>
      <c r="ASR7" s="29"/>
      <c r="ASS7" s="29"/>
      <c r="AST7" s="29"/>
      <c r="ASU7" s="29"/>
      <c r="ASV7" s="29"/>
      <c r="ASW7" s="29"/>
      <c r="ASX7" s="29"/>
      <c r="ASY7" s="29"/>
      <c r="ASZ7" s="29"/>
      <c r="ATA7" s="29"/>
      <c r="ATB7" s="29"/>
      <c r="ATC7" s="29"/>
      <c r="ATD7" s="29"/>
      <c r="ATE7" s="29"/>
      <c r="ATF7" s="29"/>
      <c r="ATG7" s="29"/>
      <c r="ATH7" s="29"/>
      <c r="ATI7" s="29"/>
      <c r="ATJ7" s="29"/>
      <c r="ATK7" s="29"/>
      <c r="ATL7" s="29"/>
      <c r="ATM7" s="29"/>
      <c r="ATN7" s="29"/>
      <c r="ATO7" s="29"/>
      <c r="ATP7" s="29"/>
      <c r="ATQ7" s="29"/>
      <c r="ATR7" s="29"/>
      <c r="ATS7" s="29"/>
      <c r="ATT7" s="29"/>
      <c r="ATU7" s="29"/>
      <c r="ATV7" s="29"/>
      <c r="ATW7" s="29"/>
      <c r="ATX7" s="29"/>
      <c r="ATY7" s="29"/>
      <c r="ATZ7" s="29"/>
      <c r="AUA7" s="29"/>
      <c r="AUB7" s="29"/>
      <c r="AUC7" s="29"/>
      <c r="AUD7" s="29"/>
      <c r="AUE7" s="29"/>
      <c r="AUF7" s="29"/>
      <c r="AUG7" s="29"/>
      <c r="AUH7" s="29"/>
      <c r="AUI7" s="29"/>
      <c r="AUJ7" s="29"/>
      <c r="AUK7" s="29"/>
      <c r="AUL7" s="29"/>
      <c r="AUM7" s="29"/>
      <c r="AUN7" s="29"/>
      <c r="AUO7" s="29"/>
      <c r="AUP7" s="29"/>
      <c r="AUQ7" s="29"/>
      <c r="AUR7" s="29"/>
      <c r="AUS7" s="29"/>
      <c r="AUT7" s="29"/>
      <c r="AUU7" s="29"/>
      <c r="AUV7" s="29"/>
      <c r="AUW7" s="29"/>
      <c r="AUX7" s="29"/>
      <c r="AUY7" s="29"/>
      <c r="AUZ7" s="29"/>
      <c r="AVA7" s="29"/>
      <c r="AVB7" s="29"/>
      <c r="AVC7" s="29"/>
      <c r="AVD7" s="29"/>
      <c r="AVE7" s="29"/>
      <c r="AVF7" s="29"/>
      <c r="AVG7" s="29"/>
      <c r="AVH7" s="29"/>
      <c r="AVI7" s="29"/>
      <c r="AVJ7" s="29"/>
      <c r="AVK7" s="29"/>
      <c r="AVL7" s="29"/>
      <c r="AVM7" s="29"/>
      <c r="AVN7" s="29"/>
      <c r="AVO7" s="29"/>
      <c r="AVP7" s="29"/>
      <c r="AVQ7" s="29"/>
      <c r="AVR7" s="29"/>
      <c r="AVS7" s="29"/>
      <c r="AVT7" s="29"/>
      <c r="AVU7" s="29"/>
      <c r="AVV7" s="29"/>
      <c r="AVW7" s="29"/>
      <c r="AVX7" s="29"/>
      <c r="AVY7" s="29"/>
      <c r="AVZ7" s="29"/>
      <c r="AWA7" s="29"/>
      <c r="AWB7" s="29"/>
      <c r="AWC7" s="29"/>
      <c r="AWD7" s="29"/>
      <c r="AWE7" s="29"/>
      <c r="AWF7" s="29"/>
      <c r="AWG7" s="29"/>
      <c r="AWH7" s="29"/>
      <c r="AWI7" s="29"/>
      <c r="AWJ7" s="29"/>
      <c r="AWK7" s="29"/>
      <c r="AWL7" s="29"/>
      <c r="AWM7" s="29"/>
      <c r="AWN7" s="29"/>
      <c r="AWO7" s="29"/>
      <c r="AWP7" s="29"/>
      <c r="AWQ7" s="29"/>
      <c r="AWR7" s="29"/>
      <c r="AWS7" s="29"/>
      <c r="AWT7" s="29"/>
      <c r="AWU7" s="29"/>
      <c r="AWV7" s="29"/>
      <c r="AWW7" s="29"/>
      <c r="AWX7" s="29"/>
      <c r="AWY7" s="29"/>
      <c r="AWZ7" s="29"/>
      <c r="AXA7" s="29"/>
      <c r="AXB7" s="29"/>
      <c r="AXC7" s="29"/>
      <c r="AXD7" s="29"/>
      <c r="AXE7" s="29"/>
      <c r="AXF7" s="29"/>
      <c r="AXG7" s="29"/>
      <c r="AXH7" s="29"/>
      <c r="AXI7" s="29"/>
      <c r="AXJ7" s="29"/>
      <c r="AXK7" s="29"/>
      <c r="AXL7" s="29"/>
      <c r="AXM7" s="29"/>
      <c r="AXN7" s="29"/>
      <c r="AXO7" s="29"/>
      <c r="AXP7" s="29"/>
      <c r="AXQ7" s="29"/>
      <c r="AXR7" s="29"/>
      <c r="AXS7" s="29"/>
      <c r="AXT7" s="29"/>
      <c r="AXU7" s="29"/>
      <c r="AXV7" s="29"/>
      <c r="AXW7" s="29"/>
      <c r="AXX7" s="29"/>
      <c r="AXY7" s="29"/>
      <c r="AXZ7" s="29"/>
      <c r="AYA7" s="29"/>
      <c r="AYB7" s="29"/>
      <c r="AYC7" s="29"/>
      <c r="AYD7" s="29"/>
      <c r="AYE7" s="29"/>
      <c r="AYF7" s="29"/>
      <c r="AYG7" s="29"/>
      <c r="AYH7" s="29"/>
      <c r="AYI7" s="29"/>
      <c r="AYJ7" s="29"/>
      <c r="AYK7" s="29"/>
      <c r="AYL7" s="29"/>
      <c r="AYM7" s="29"/>
      <c r="AYN7" s="29"/>
      <c r="AYO7" s="29"/>
      <c r="AYP7" s="29"/>
      <c r="AYQ7" s="29"/>
      <c r="AYR7" s="29"/>
      <c r="AYS7" s="29"/>
      <c r="AYT7" s="29"/>
      <c r="AYU7" s="29"/>
      <c r="AYV7" s="29"/>
      <c r="AYW7" s="29"/>
      <c r="AYX7" s="29"/>
      <c r="AYY7" s="29"/>
      <c r="AYZ7" s="29"/>
      <c r="AZA7" s="29"/>
      <c r="AZB7" s="29"/>
      <c r="AZC7" s="29"/>
      <c r="AZD7" s="29"/>
      <c r="AZE7" s="29"/>
      <c r="AZF7" s="29"/>
      <c r="AZG7" s="29"/>
      <c r="AZH7" s="29"/>
      <c r="AZI7" s="29"/>
      <c r="AZJ7" s="29"/>
      <c r="AZK7" s="29"/>
      <c r="AZL7" s="29"/>
      <c r="AZM7" s="29"/>
      <c r="AZN7" s="29"/>
      <c r="AZO7" s="29"/>
      <c r="AZP7" s="29"/>
      <c r="AZQ7" s="29"/>
      <c r="AZR7" s="29"/>
      <c r="AZS7" s="29"/>
      <c r="AZT7" s="29"/>
      <c r="AZU7" s="29"/>
      <c r="AZV7" s="29"/>
      <c r="AZW7" s="29"/>
      <c r="AZX7" s="29"/>
      <c r="AZY7" s="29"/>
      <c r="AZZ7" s="29"/>
      <c r="BAA7" s="29"/>
      <c r="BAB7" s="29"/>
      <c r="BAC7" s="29"/>
      <c r="BAD7" s="29"/>
      <c r="BAE7" s="29"/>
      <c r="BAF7" s="29"/>
      <c r="BAG7" s="29"/>
      <c r="BAH7" s="29"/>
      <c r="BAI7" s="29"/>
      <c r="BAJ7" s="29"/>
      <c r="BAK7" s="29"/>
      <c r="BAL7" s="29"/>
      <c r="BAM7" s="29"/>
      <c r="BAN7" s="29"/>
      <c r="BAO7" s="29"/>
      <c r="BAP7" s="29"/>
      <c r="BAQ7" s="29"/>
      <c r="BAR7" s="29"/>
      <c r="BAS7" s="29"/>
      <c r="BAT7" s="29"/>
      <c r="BAU7" s="29"/>
      <c r="BAV7" s="29"/>
      <c r="BAW7" s="29"/>
      <c r="BAX7" s="29"/>
      <c r="BAY7" s="29"/>
      <c r="BAZ7" s="29"/>
      <c r="BBA7" s="29"/>
      <c r="BBB7" s="29"/>
      <c r="BBC7" s="29"/>
      <c r="BBD7" s="29"/>
      <c r="BBE7" s="29"/>
      <c r="BBF7" s="29"/>
      <c r="BBG7" s="29"/>
      <c r="BBH7" s="29"/>
      <c r="BBI7" s="29"/>
      <c r="BBJ7" s="29"/>
      <c r="BBK7" s="29"/>
      <c r="BBL7" s="29"/>
      <c r="BBM7" s="29"/>
      <c r="BBN7" s="29"/>
      <c r="BBO7" s="29"/>
      <c r="BBP7" s="29"/>
      <c r="BBQ7" s="29"/>
      <c r="BBR7" s="29"/>
      <c r="BBS7" s="29"/>
      <c r="BBT7" s="29"/>
      <c r="BBU7" s="29"/>
      <c r="BBV7" s="29"/>
      <c r="BBW7" s="29"/>
      <c r="BBX7" s="29"/>
      <c r="BBY7" s="29"/>
      <c r="BBZ7" s="29"/>
      <c r="BCA7" s="29"/>
      <c r="BCB7" s="29"/>
      <c r="BCC7" s="29"/>
      <c r="BCD7" s="29"/>
      <c r="BCE7" s="29"/>
      <c r="BCF7" s="29"/>
      <c r="BCG7" s="29"/>
      <c r="BCH7" s="29"/>
      <c r="BCI7" s="29"/>
      <c r="BCJ7" s="29"/>
      <c r="BCK7" s="29"/>
      <c r="BCL7" s="29"/>
      <c r="BCM7" s="29"/>
      <c r="BCN7" s="29"/>
      <c r="BCO7" s="29"/>
      <c r="BCP7" s="29"/>
      <c r="BCQ7" s="29"/>
      <c r="BCR7" s="29"/>
      <c r="BCS7" s="29"/>
      <c r="BCT7" s="29"/>
      <c r="BCU7" s="29"/>
      <c r="BCV7" s="29"/>
      <c r="BCW7" s="29"/>
      <c r="BCX7" s="29"/>
      <c r="BCY7" s="29"/>
      <c r="BCZ7" s="29"/>
      <c r="BDA7" s="29"/>
      <c r="BDB7" s="29"/>
      <c r="BDC7" s="29"/>
      <c r="BDD7" s="29"/>
      <c r="BDE7" s="29"/>
      <c r="BDF7" s="29"/>
      <c r="BDG7" s="29"/>
      <c r="BDH7" s="29"/>
      <c r="BDI7" s="29"/>
      <c r="BDJ7" s="29"/>
      <c r="BDK7" s="29"/>
      <c r="BDL7" s="29"/>
      <c r="BDM7" s="29"/>
      <c r="BDN7" s="29"/>
      <c r="BDO7" s="29"/>
      <c r="BDP7" s="29"/>
      <c r="BDQ7" s="29"/>
      <c r="BDR7" s="29"/>
      <c r="BDS7" s="29"/>
      <c r="BDT7" s="29"/>
      <c r="BDU7" s="29"/>
      <c r="BDV7" s="29"/>
      <c r="BDW7" s="29"/>
      <c r="BDX7" s="29"/>
      <c r="BDY7" s="29"/>
      <c r="BDZ7" s="29"/>
      <c r="BEA7" s="29"/>
      <c r="BEB7" s="29"/>
      <c r="BEC7" s="29"/>
      <c r="BED7" s="29"/>
      <c r="BEE7" s="29"/>
      <c r="BEF7" s="29"/>
      <c r="BEG7" s="29"/>
      <c r="BEH7" s="29"/>
      <c r="BEI7" s="29"/>
      <c r="BEJ7" s="29"/>
      <c r="BEK7" s="29"/>
      <c r="BEL7" s="29"/>
      <c r="BEM7" s="29"/>
      <c r="BEN7" s="29"/>
      <c r="BEO7" s="29"/>
      <c r="BEP7" s="29"/>
      <c r="BEQ7" s="29"/>
      <c r="BER7" s="29"/>
      <c r="BES7" s="29"/>
      <c r="BET7" s="29"/>
      <c r="BEU7" s="29"/>
      <c r="BEV7" s="29"/>
      <c r="BEW7" s="29"/>
      <c r="BEX7" s="29"/>
      <c r="BEY7" s="29"/>
      <c r="BEZ7" s="29"/>
      <c r="BFA7" s="29"/>
      <c r="BFB7" s="29"/>
      <c r="BFC7" s="29"/>
      <c r="BFD7" s="29"/>
      <c r="BFE7" s="29"/>
      <c r="BFF7" s="29"/>
      <c r="BFG7" s="29"/>
      <c r="BFH7" s="29"/>
      <c r="BFI7" s="29"/>
      <c r="BFJ7" s="29"/>
      <c r="BFK7" s="29"/>
      <c r="BFL7" s="29"/>
      <c r="BFM7" s="29"/>
      <c r="BFN7" s="29"/>
      <c r="BFO7" s="29"/>
      <c r="BFP7" s="29"/>
      <c r="BFQ7" s="29"/>
      <c r="BFR7" s="29"/>
      <c r="BFS7" s="29"/>
      <c r="BFT7" s="29"/>
      <c r="BFU7" s="29"/>
      <c r="BFV7" s="29"/>
      <c r="BFW7" s="29"/>
      <c r="BFX7" s="29"/>
      <c r="BFY7" s="29"/>
      <c r="BFZ7" s="29"/>
      <c r="BGA7" s="29"/>
      <c r="BGB7" s="29"/>
      <c r="BGC7" s="29"/>
      <c r="BGD7" s="29"/>
      <c r="BGE7" s="29"/>
      <c r="BGF7" s="29"/>
      <c r="BGG7" s="29"/>
      <c r="BGH7" s="29"/>
      <c r="BGI7" s="29"/>
      <c r="BGJ7" s="29"/>
      <c r="BGK7" s="29"/>
      <c r="BGL7" s="29"/>
      <c r="BGM7" s="29"/>
      <c r="BGN7" s="29"/>
      <c r="BGO7" s="29"/>
      <c r="BGP7" s="29"/>
      <c r="BGQ7" s="29"/>
      <c r="BGR7" s="29"/>
      <c r="BGS7" s="29"/>
      <c r="BGT7" s="29"/>
      <c r="BGU7" s="29"/>
      <c r="BGV7" s="29"/>
    </row>
    <row r="8" spans="1:1556" ht="22" customHeight="1">
      <c r="A8" t="str">
        <f t="shared" si="0"/>
        <v>PT-00004</v>
      </c>
      <c r="B8" s="38" t="s">
        <v>495</v>
      </c>
      <c r="C8" s="38" t="s">
        <v>345</v>
      </c>
      <c r="D8" s="38" t="s">
        <v>614</v>
      </c>
      <c r="E8">
        <f t="shared" ca="1" si="1"/>
        <v>50</v>
      </c>
      <c r="F8" s="38" t="s">
        <v>13</v>
      </c>
      <c r="G8" s="38" t="s">
        <v>16</v>
      </c>
      <c r="H8" s="38">
        <v>9261768743</v>
      </c>
      <c r="I8" s="40" t="s">
        <v>763</v>
      </c>
      <c r="J8" s="40">
        <v>9353065117</v>
      </c>
      <c r="K8" s="40" t="s">
        <v>912</v>
      </c>
      <c r="L8" s="40" t="s">
        <v>912</v>
      </c>
      <c r="M8" s="40" t="s">
        <v>25</v>
      </c>
      <c r="N8" s="40">
        <v>437947866314</v>
      </c>
      <c r="O8" s="40" t="s">
        <v>29</v>
      </c>
      <c r="P8" s="40"/>
      <c r="Q8" s="40"/>
      <c r="R8" s="40"/>
      <c r="S8" s="40" t="s">
        <v>91</v>
      </c>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c r="JM8" s="29"/>
      <c r="JN8" s="29"/>
      <c r="JO8" s="29"/>
      <c r="JP8" s="29"/>
      <c r="JQ8" s="29"/>
      <c r="JR8" s="29"/>
      <c r="JS8" s="29"/>
      <c r="JT8" s="29"/>
      <c r="JU8" s="29"/>
      <c r="JV8" s="29"/>
      <c r="JW8" s="29"/>
      <c r="JX8" s="29"/>
      <c r="JY8" s="29"/>
      <c r="JZ8" s="29"/>
      <c r="KA8" s="29"/>
      <c r="KB8" s="29"/>
      <c r="KC8" s="29"/>
      <c r="KD8" s="29"/>
      <c r="KE8" s="29"/>
      <c r="KF8" s="29"/>
      <c r="KG8" s="29"/>
      <c r="KH8" s="29"/>
      <c r="KI8" s="29"/>
      <c r="KJ8" s="29"/>
      <c r="KK8" s="29"/>
      <c r="KL8" s="29"/>
      <c r="KM8" s="29"/>
      <c r="KN8" s="29"/>
      <c r="KO8" s="29"/>
      <c r="KP8" s="29"/>
      <c r="KQ8" s="29"/>
      <c r="KR8" s="29"/>
      <c r="KS8" s="29"/>
      <c r="KT8" s="29"/>
      <c r="KU8" s="29"/>
      <c r="KV8" s="29"/>
      <c r="KW8" s="29"/>
      <c r="KX8" s="29"/>
      <c r="KY8" s="29"/>
      <c r="KZ8" s="29"/>
      <c r="LA8" s="29"/>
      <c r="LB8" s="29"/>
      <c r="LC8" s="29"/>
      <c r="LD8" s="29"/>
      <c r="LE8" s="29"/>
      <c r="LF8" s="29"/>
      <c r="LG8" s="29"/>
      <c r="LH8" s="29"/>
      <c r="LI8" s="29"/>
      <c r="LJ8" s="29"/>
      <c r="LK8" s="29"/>
      <c r="LL8" s="29"/>
      <c r="LM8" s="29"/>
      <c r="LN8" s="29"/>
      <c r="LO8" s="29"/>
      <c r="LP8" s="29"/>
      <c r="LQ8" s="29"/>
      <c r="LR8" s="29"/>
      <c r="LS8" s="29"/>
      <c r="LT8" s="29"/>
      <c r="LU8" s="29"/>
      <c r="LV8" s="29"/>
      <c r="LW8" s="29"/>
      <c r="LX8" s="29"/>
      <c r="LY8" s="29"/>
      <c r="LZ8" s="29"/>
      <c r="MA8" s="29"/>
      <c r="MB8" s="29"/>
      <c r="MC8" s="29"/>
      <c r="MD8" s="29"/>
      <c r="ME8" s="29"/>
      <c r="MF8" s="29"/>
      <c r="MG8" s="29"/>
      <c r="MH8" s="29"/>
      <c r="MI8" s="29"/>
      <c r="MJ8" s="29"/>
      <c r="MK8" s="29"/>
      <c r="ML8" s="29"/>
      <c r="MM8" s="29"/>
      <c r="MN8" s="29"/>
      <c r="MO8" s="29"/>
      <c r="MP8" s="29"/>
      <c r="MQ8" s="29"/>
      <c r="MR8" s="29"/>
      <c r="MS8" s="29"/>
      <c r="MT8" s="29"/>
      <c r="MU8" s="29"/>
      <c r="MV8" s="29"/>
      <c r="MW8" s="29"/>
      <c r="MX8" s="29"/>
      <c r="MY8" s="29"/>
      <c r="MZ8" s="29"/>
      <c r="NA8" s="29"/>
      <c r="NB8" s="29"/>
      <c r="NC8" s="29"/>
      <c r="ND8" s="29"/>
      <c r="NE8" s="29"/>
      <c r="NF8" s="29"/>
      <c r="NG8" s="29"/>
      <c r="NH8" s="29"/>
      <c r="NI8" s="29"/>
      <c r="NJ8" s="29"/>
      <c r="NK8" s="29"/>
      <c r="NL8" s="29"/>
      <c r="NM8" s="29"/>
      <c r="NN8" s="29"/>
      <c r="NO8" s="29"/>
      <c r="NP8" s="29"/>
      <c r="NQ8" s="29"/>
      <c r="NR8" s="29"/>
      <c r="NS8" s="29"/>
      <c r="NT8" s="29"/>
      <c r="NU8" s="29"/>
      <c r="NV8" s="29"/>
      <c r="NW8" s="29"/>
      <c r="NX8" s="29"/>
      <c r="NY8" s="29"/>
      <c r="NZ8" s="29"/>
      <c r="OA8" s="29"/>
      <c r="OB8" s="29"/>
      <c r="OC8" s="29"/>
      <c r="OD8" s="29"/>
      <c r="OE8" s="29"/>
      <c r="OF8" s="29"/>
      <c r="OG8" s="29"/>
      <c r="OH8" s="29"/>
      <c r="OI8" s="29"/>
      <c r="OJ8" s="29"/>
      <c r="OK8" s="29"/>
      <c r="OL8" s="29"/>
      <c r="OM8" s="29"/>
      <c r="ON8" s="29"/>
      <c r="OO8" s="29"/>
      <c r="OP8" s="29"/>
      <c r="OQ8" s="29"/>
      <c r="OR8" s="29"/>
      <c r="OS8" s="29"/>
      <c r="OT8" s="29"/>
      <c r="OU8" s="29"/>
      <c r="OV8" s="29"/>
      <c r="OW8" s="29"/>
      <c r="OX8" s="29"/>
      <c r="OY8" s="29"/>
      <c r="OZ8" s="29"/>
      <c r="PA8" s="29"/>
      <c r="PB8" s="29"/>
      <c r="PC8" s="29"/>
      <c r="PD8" s="29"/>
      <c r="PE8" s="29"/>
      <c r="PF8" s="29"/>
      <c r="PG8" s="29"/>
      <c r="PH8" s="29"/>
      <c r="PI8" s="29"/>
      <c r="PJ8" s="29"/>
      <c r="PK8" s="29"/>
      <c r="PL8" s="29"/>
      <c r="PM8" s="29"/>
      <c r="PN8" s="29"/>
      <c r="PO8" s="29"/>
      <c r="PP8" s="29"/>
      <c r="PQ8" s="29"/>
      <c r="PR8" s="29"/>
      <c r="PS8" s="29"/>
      <c r="PT8" s="29"/>
      <c r="PU8" s="29"/>
      <c r="PV8" s="29"/>
      <c r="PW8" s="29"/>
      <c r="PX8" s="29"/>
      <c r="PY8" s="29"/>
      <c r="PZ8" s="29"/>
      <c r="QA8" s="29"/>
      <c r="QB8" s="29"/>
      <c r="QC8" s="29"/>
      <c r="QD8" s="29"/>
      <c r="QE8" s="29"/>
      <c r="QF8" s="29"/>
      <c r="QG8" s="29"/>
      <c r="QH8" s="29"/>
      <c r="QI8" s="29"/>
      <c r="QJ8" s="29"/>
      <c r="QK8" s="29"/>
      <c r="QL8" s="29"/>
      <c r="QM8" s="29"/>
      <c r="QN8" s="29"/>
      <c r="QO8" s="29"/>
      <c r="QP8" s="29"/>
      <c r="QQ8" s="29"/>
      <c r="QR8" s="29"/>
      <c r="QS8" s="29"/>
      <c r="QT8" s="29"/>
      <c r="QU8" s="29"/>
      <c r="QV8" s="29"/>
      <c r="QW8" s="29"/>
      <c r="QX8" s="29"/>
      <c r="QY8" s="29"/>
      <c r="QZ8" s="29"/>
      <c r="RA8" s="29"/>
      <c r="RB8" s="29"/>
      <c r="RC8" s="29"/>
      <c r="RD8" s="29"/>
      <c r="RE8" s="29"/>
      <c r="RF8" s="29"/>
      <c r="RG8" s="29"/>
      <c r="RH8" s="29"/>
      <c r="RI8" s="29"/>
      <c r="RJ8" s="29"/>
      <c r="RK8" s="29"/>
      <c r="RL8" s="29"/>
      <c r="RM8" s="29"/>
      <c r="RN8" s="29"/>
      <c r="RO8" s="29"/>
      <c r="RP8" s="29"/>
      <c r="RQ8" s="29"/>
      <c r="RR8" s="29"/>
      <c r="RS8" s="29"/>
      <c r="RT8" s="29"/>
      <c r="RU8" s="29"/>
      <c r="RV8" s="29"/>
      <c r="RW8" s="29"/>
      <c r="RX8" s="29"/>
      <c r="RY8" s="29"/>
      <c r="RZ8" s="29"/>
      <c r="SA8" s="29"/>
      <c r="SB8" s="29"/>
      <c r="SC8" s="29"/>
      <c r="SD8" s="29"/>
      <c r="SE8" s="29"/>
      <c r="SF8" s="29"/>
      <c r="SG8" s="29"/>
      <c r="SH8" s="29"/>
      <c r="SI8" s="29"/>
      <c r="SJ8" s="29"/>
      <c r="SK8" s="29"/>
      <c r="SL8" s="29"/>
      <c r="SM8" s="29"/>
      <c r="SN8" s="29"/>
      <c r="SO8" s="29"/>
      <c r="SP8" s="29"/>
      <c r="SQ8" s="29"/>
      <c r="SR8" s="29"/>
      <c r="SS8" s="29"/>
      <c r="ST8" s="29"/>
      <c r="SU8" s="29"/>
      <c r="SV8" s="29"/>
      <c r="SW8" s="29"/>
      <c r="SX8" s="29"/>
      <c r="SY8" s="29"/>
      <c r="SZ8" s="29"/>
      <c r="TA8" s="29"/>
      <c r="TB8" s="29"/>
      <c r="TC8" s="29"/>
      <c r="TD8" s="29"/>
      <c r="TE8" s="29"/>
      <c r="TF8" s="29"/>
      <c r="TG8" s="29"/>
      <c r="TH8" s="29"/>
      <c r="TI8" s="29"/>
      <c r="TJ8" s="29"/>
      <c r="TK8" s="29"/>
      <c r="TL8" s="29"/>
      <c r="TM8" s="29"/>
      <c r="TN8" s="29"/>
      <c r="TO8" s="29"/>
      <c r="TP8" s="29"/>
      <c r="TQ8" s="29"/>
      <c r="TR8" s="29"/>
      <c r="TS8" s="29"/>
      <c r="TT8" s="29"/>
      <c r="TU8" s="29"/>
      <c r="TV8" s="29"/>
      <c r="TW8" s="29"/>
      <c r="TX8" s="29"/>
      <c r="TY8" s="29"/>
      <c r="TZ8" s="29"/>
      <c r="UA8" s="29"/>
      <c r="UB8" s="29"/>
      <c r="UC8" s="29"/>
      <c r="UD8" s="29"/>
      <c r="UE8" s="29"/>
      <c r="UF8" s="29"/>
      <c r="UG8" s="29"/>
      <c r="UH8" s="29"/>
      <c r="UI8" s="29"/>
      <c r="UJ8" s="29"/>
      <c r="UK8" s="29"/>
      <c r="UL8" s="29"/>
      <c r="UM8" s="29"/>
      <c r="UN8" s="29"/>
      <c r="UO8" s="29"/>
      <c r="UP8" s="29"/>
      <c r="UQ8" s="29"/>
      <c r="UR8" s="29"/>
      <c r="US8" s="29"/>
      <c r="UT8" s="29"/>
      <c r="UU8" s="29"/>
      <c r="UV8" s="29"/>
      <c r="UW8" s="29"/>
      <c r="UX8" s="29"/>
      <c r="UY8" s="29"/>
      <c r="UZ8" s="29"/>
      <c r="VA8" s="29"/>
      <c r="VB8" s="29"/>
      <c r="VC8" s="29"/>
      <c r="VD8" s="29"/>
      <c r="VE8" s="29"/>
      <c r="VF8" s="29"/>
      <c r="VG8" s="29"/>
      <c r="VH8" s="29"/>
      <c r="VI8" s="29"/>
      <c r="VJ8" s="29"/>
      <c r="VK8" s="29"/>
      <c r="VL8" s="29"/>
      <c r="VM8" s="29"/>
      <c r="VN8" s="29"/>
      <c r="VO8" s="29"/>
      <c r="VP8" s="29"/>
      <c r="VQ8" s="29"/>
      <c r="VR8" s="29"/>
      <c r="VS8" s="29"/>
      <c r="VT8" s="29"/>
      <c r="VU8" s="29"/>
      <c r="VV8" s="29"/>
      <c r="VW8" s="29"/>
      <c r="VX8" s="29"/>
      <c r="VY8" s="29"/>
      <c r="VZ8" s="29"/>
      <c r="WA8" s="29"/>
      <c r="WB8" s="29"/>
      <c r="WC8" s="29"/>
      <c r="WD8" s="29"/>
      <c r="WE8" s="29"/>
      <c r="WF8" s="29"/>
      <c r="WG8" s="29"/>
      <c r="WH8" s="29"/>
      <c r="WI8" s="29"/>
      <c r="WJ8" s="29"/>
      <c r="WK8" s="29"/>
      <c r="WL8" s="29"/>
      <c r="WM8" s="29"/>
      <c r="WN8" s="29"/>
      <c r="WO8" s="29"/>
      <c r="WP8" s="29"/>
      <c r="WQ8" s="29"/>
      <c r="WR8" s="29"/>
      <c r="WS8" s="29"/>
      <c r="WT8" s="29"/>
      <c r="WU8" s="29"/>
      <c r="WV8" s="29"/>
      <c r="WW8" s="29"/>
      <c r="WX8" s="29"/>
      <c r="WY8" s="29"/>
      <c r="WZ8" s="29"/>
      <c r="XA8" s="29"/>
      <c r="XB8" s="29"/>
      <c r="XC8" s="29"/>
      <c r="XD8" s="29"/>
      <c r="XE8" s="29"/>
      <c r="XF8" s="29"/>
      <c r="XG8" s="29"/>
      <c r="XH8" s="29"/>
      <c r="XI8" s="29"/>
      <c r="XJ8" s="29"/>
      <c r="XK8" s="29"/>
      <c r="XL8" s="29"/>
      <c r="XM8" s="29"/>
      <c r="XN8" s="29"/>
      <c r="XO8" s="29"/>
      <c r="XP8" s="29"/>
      <c r="XQ8" s="29"/>
      <c r="XR8" s="29"/>
      <c r="XS8" s="29"/>
      <c r="XT8" s="29"/>
      <c r="XU8" s="29"/>
      <c r="XV8" s="29"/>
      <c r="XW8" s="29"/>
      <c r="XX8" s="29"/>
      <c r="XY8" s="29"/>
      <c r="XZ8" s="29"/>
      <c r="YA8" s="29"/>
      <c r="YB8" s="29"/>
      <c r="YC8" s="29"/>
      <c r="YD8" s="29"/>
      <c r="YE8" s="29"/>
      <c r="YF8" s="29"/>
      <c r="YG8" s="29"/>
      <c r="YH8" s="29"/>
      <c r="YI8" s="29"/>
      <c r="YJ8" s="29"/>
      <c r="YK8" s="29"/>
      <c r="YL8" s="29"/>
      <c r="YM8" s="29"/>
      <c r="YN8" s="29"/>
      <c r="YO8" s="29"/>
      <c r="YP8" s="29"/>
      <c r="YQ8" s="29"/>
      <c r="YR8" s="29"/>
      <c r="YS8" s="29"/>
      <c r="YT8" s="29"/>
      <c r="YU8" s="29"/>
      <c r="YV8" s="29"/>
      <c r="YW8" s="29"/>
      <c r="YX8" s="29"/>
      <c r="YY8" s="29"/>
      <c r="YZ8" s="29"/>
      <c r="ZA8" s="29"/>
      <c r="ZB8" s="29"/>
      <c r="ZC8" s="29"/>
      <c r="ZD8" s="29"/>
      <c r="ZE8" s="29"/>
      <c r="ZF8" s="29"/>
      <c r="ZG8" s="29"/>
      <c r="ZH8" s="29"/>
      <c r="ZI8" s="29"/>
      <c r="ZJ8" s="29"/>
      <c r="ZK8" s="29"/>
      <c r="ZL8" s="29"/>
      <c r="ZM8" s="29"/>
      <c r="ZN8" s="29"/>
      <c r="ZO8" s="29"/>
      <c r="ZP8" s="29"/>
      <c r="ZQ8" s="29"/>
      <c r="ZR8" s="29"/>
      <c r="ZS8" s="29"/>
      <c r="ZT8" s="29"/>
      <c r="ZU8" s="29"/>
      <c r="ZV8" s="29"/>
      <c r="ZW8" s="29"/>
      <c r="ZX8" s="29"/>
      <c r="ZY8" s="29"/>
      <c r="ZZ8" s="29"/>
      <c r="AAA8" s="29"/>
      <c r="AAB8" s="29"/>
      <c r="AAC8" s="29"/>
      <c r="AAD8" s="29"/>
      <c r="AAE8" s="29"/>
      <c r="AAF8" s="29"/>
      <c r="AAG8" s="29"/>
      <c r="AAH8" s="29"/>
      <c r="AAI8" s="29"/>
      <c r="AAJ8" s="29"/>
      <c r="AAK8" s="29"/>
      <c r="AAL8" s="29"/>
      <c r="AAM8" s="29"/>
      <c r="AAN8" s="29"/>
      <c r="AAO8" s="29"/>
      <c r="AAP8" s="29"/>
      <c r="AAQ8" s="29"/>
      <c r="AAR8" s="29"/>
      <c r="AAS8" s="29"/>
      <c r="AAT8" s="29"/>
      <c r="AAU8" s="29"/>
      <c r="AAV8" s="29"/>
      <c r="AAW8" s="29"/>
      <c r="AAX8" s="29"/>
      <c r="AAY8" s="29"/>
      <c r="AAZ8" s="29"/>
      <c r="ABA8" s="29"/>
      <c r="ABB8" s="29"/>
      <c r="ABC8" s="29"/>
      <c r="ABD8" s="29"/>
      <c r="ABE8" s="29"/>
      <c r="ABF8" s="29"/>
      <c r="ABG8" s="29"/>
      <c r="ABH8" s="29"/>
      <c r="ABI8" s="29"/>
      <c r="ABJ8" s="29"/>
      <c r="ABK8" s="29"/>
      <c r="ABL8" s="29"/>
      <c r="ABM8" s="29"/>
      <c r="ABN8" s="29"/>
      <c r="ABO8" s="29"/>
      <c r="ABP8" s="29"/>
      <c r="ABQ8" s="29"/>
      <c r="ABR8" s="29"/>
      <c r="ABS8" s="29"/>
      <c r="ABT8" s="29"/>
      <c r="ABU8" s="29"/>
      <c r="ABV8" s="29"/>
      <c r="ABW8" s="29"/>
      <c r="ABX8" s="29"/>
      <c r="ABY8" s="29"/>
      <c r="ABZ8" s="29"/>
      <c r="ACA8" s="29"/>
      <c r="ACB8" s="29"/>
      <c r="ACC8" s="29"/>
      <c r="ACD8" s="29"/>
      <c r="ACE8" s="29"/>
      <c r="ACF8" s="29"/>
      <c r="ACG8" s="29"/>
      <c r="ACH8" s="29"/>
      <c r="ACI8" s="29"/>
      <c r="ACJ8" s="29"/>
      <c r="ACK8" s="29"/>
      <c r="ACL8" s="29"/>
      <c r="ACM8" s="29"/>
      <c r="ACN8" s="29"/>
      <c r="ACO8" s="29"/>
      <c r="ACP8" s="29"/>
      <c r="ACQ8" s="29"/>
      <c r="ACR8" s="29"/>
      <c r="ACS8" s="29"/>
      <c r="ACT8" s="29"/>
      <c r="ACU8" s="29"/>
      <c r="ACV8" s="29"/>
      <c r="ACW8" s="29"/>
      <c r="ACX8" s="29"/>
      <c r="ACY8" s="29"/>
      <c r="ACZ8" s="29"/>
      <c r="ADA8" s="29"/>
      <c r="ADB8" s="29"/>
      <c r="ADC8" s="29"/>
      <c r="ADD8" s="29"/>
      <c r="ADE8" s="29"/>
      <c r="ADF8" s="29"/>
      <c r="ADG8" s="29"/>
      <c r="ADH8" s="29"/>
      <c r="ADI8" s="29"/>
      <c r="ADJ8" s="29"/>
      <c r="ADK8" s="29"/>
      <c r="ADL8" s="29"/>
      <c r="ADM8" s="29"/>
      <c r="ADN8" s="29"/>
      <c r="ADO8" s="29"/>
      <c r="ADP8" s="29"/>
      <c r="ADQ8" s="29"/>
      <c r="ADR8" s="29"/>
      <c r="ADS8" s="29"/>
      <c r="ADT8" s="29"/>
      <c r="ADU8" s="29"/>
      <c r="ADV8" s="29"/>
      <c r="ADW8" s="29"/>
      <c r="ADX8" s="29"/>
      <c r="ADY8" s="29"/>
      <c r="ADZ8" s="29"/>
      <c r="AEA8" s="29"/>
      <c r="AEB8" s="29"/>
      <c r="AEC8" s="29"/>
      <c r="AED8" s="29"/>
      <c r="AEE8" s="29"/>
      <c r="AEF8" s="29"/>
      <c r="AEG8" s="29"/>
      <c r="AEH8" s="29"/>
      <c r="AEI8" s="29"/>
      <c r="AEJ8" s="29"/>
      <c r="AEK8" s="29"/>
      <c r="AEL8" s="29"/>
      <c r="AEM8" s="29"/>
      <c r="AEN8" s="29"/>
      <c r="AEO8" s="29"/>
      <c r="AEP8" s="29"/>
      <c r="AEQ8" s="29"/>
      <c r="AER8" s="29"/>
      <c r="AES8" s="29"/>
      <c r="AET8" s="29"/>
      <c r="AEU8" s="29"/>
      <c r="AEV8" s="29"/>
      <c r="AEW8" s="29"/>
      <c r="AEX8" s="29"/>
      <c r="AEY8" s="29"/>
      <c r="AEZ8" s="29"/>
      <c r="AFA8" s="29"/>
      <c r="AFB8" s="29"/>
      <c r="AFC8" s="29"/>
      <c r="AFD8" s="29"/>
      <c r="AFE8" s="29"/>
      <c r="AFF8" s="29"/>
      <c r="AFG8" s="29"/>
      <c r="AFH8" s="29"/>
      <c r="AFI8" s="29"/>
      <c r="AFJ8" s="29"/>
      <c r="AFK8" s="29"/>
      <c r="AFL8" s="29"/>
      <c r="AFM8" s="29"/>
      <c r="AFN8" s="29"/>
      <c r="AFO8" s="29"/>
      <c r="AFP8" s="29"/>
      <c r="AFQ8" s="29"/>
      <c r="AFR8" s="29"/>
      <c r="AFS8" s="29"/>
      <c r="AFT8" s="29"/>
      <c r="AFU8" s="29"/>
      <c r="AFV8" s="29"/>
      <c r="AFW8" s="29"/>
      <c r="AFX8" s="29"/>
      <c r="AFY8" s="29"/>
      <c r="AFZ8" s="29"/>
      <c r="AGA8" s="29"/>
      <c r="AGB8" s="29"/>
      <c r="AGC8" s="29"/>
      <c r="AGD8" s="29"/>
      <c r="AGE8" s="29"/>
      <c r="AGF8" s="29"/>
      <c r="AGG8" s="29"/>
      <c r="AGH8" s="29"/>
      <c r="AGI8" s="29"/>
      <c r="AGJ8" s="29"/>
      <c r="AGK8" s="29"/>
      <c r="AGL8" s="29"/>
      <c r="AGM8" s="29"/>
      <c r="AGN8" s="29"/>
      <c r="AGO8" s="29"/>
      <c r="AGP8" s="29"/>
      <c r="AGQ8" s="29"/>
      <c r="AGR8" s="29"/>
      <c r="AGS8" s="29"/>
      <c r="AGT8" s="29"/>
      <c r="AGU8" s="29"/>
      <c r="AGV8" s="29"/>
      <c r="AGW8" s="29"/>
      <c r="AGX8" s="29"/>
      <c r="AGY8" s="29"/>
      <c r="AGZ8" s="29"/>
      <c r="AHA8" s="29"/>
      <c r="AHB8" s="29"/>
      <c r="AHC8" s="29"/>
      <c r="AHD8" s="29"/>
      <c r="AHE8" s="29"/>
      <c r="AHF8" s="29"/>
      <c r="AHG8" s="29"/>
      <c r="AHH8" s="29"/>
      <c r="AHI8" s="29"/>
      <c r="AHJ8" s="29"/>
      <c r="AHK8" s="29"/>
      <c r="AHL8" s="29"/>
      <c r="AHM8" s="29"/>
      <c r="AHN8" s="29"/>
      <c r="AHO8" s="29"/>
      <c r="AHP8" s="29"/>
      <c r="AHQ8" s="29"/>
      <c r="AHR8" s="29"/>
      <c r="AHS8" s="29"/>
      <c r="AHT8" s="29"/>
      <c r="AHU8" s="29"/>
      <c r="AHV8" s="29"/>
      <c r="AHW8" s="29"/>
      <c r="AHX8" s="29"/>
      <c r="AHY8" s="29"/>
      <c r="AHZ8" s="29"/>
      <c r="AIA8" s="29"/>
      <c r="AIB8" s="29"/>
      <c r="AIC8" s="29"/>
      <c r="AID8" s="29"/>
      <c r="AIE8" s="29"/>
      <c r="AIF8" s="29"/>
      <c r="AIG8" s="29"/>
      <c r="AIH8" s="29"/>
      <c r="AII8" s="29"/>
      <c r="AIJ8" s="29"/>
      <c r="AIK8" s="29"/>
      <c r="AIL8" s="29"/>
      <c r="AIM8" s="29"/>
      <c r="AIN8" s="29"/>
      <c r="AIO8" s="29"/>
      <c r="AIP8" s="29"/>
      <c r="AIQ8" s="29"/>
      <c r="AIR8" s="29"/>
      <c r="AIS8" s="29"/>
      <c r="AIT8" s="29"/>
      <c r="AIU8" s="29"/>
      <c r="AIV8" s="29"/>
      <c r="AIW8" s="29"/>
      <c r="AIX8" s="29"/>
      <c r="AIY8" s="29"/>
      <c r="AIZ8" s="29"/>
      <c r="AJA8" s="29"/>
      <c r="AJB8" s="29"/>
      <c r="AJC8" s="29"/>
      <c r="AJD8" s="29"/>
      <c r="AJE8" s="29"/>
      <c r="AJF8" s="29"/>
      <c r="AJG8" s="29"/>
      <c r="AJH8" s="29"/>
      <c r="AJI8" s="29"/>
      <c r="AJJ8" s="29"/>
      <c r="AJK8" s="29"/>
      <c r="AJL8" s="29"/>
      <c r="AJM8" s="29"/>
      <c r="AJN8" s="29"/>
      <c r="AJO8" s="29"/>
      <c r="AJP8" s="29"/>
      <c r="AJQ8" s="29"/>
      <c r="AJR8" s="29"/>
      <c r="AJS8" s="29"/>
      <c r="AJT8" s="29"/>
      <c r="AJU8" s="29"/>
      <c r="AJV8" s="29"/>
      <c r="AJW8" s="29"/>
      <c r="AJX8" s="29"/>
      <c r="AJY8" s="29"/>
      <c r="AJZ8" s="29"/>
      <c r="AKA8" s="29"/>
      <c r="AKB8" s="29"/>
      <c r="AKC8" s="29"/>
      <c r="AKD8" s="29"/>
      <c r="AKE8" s="29"/>
      <c r="AKF8" s="29"/>
      <c r="AKG8" s="29"/>
      <c r="AKH8" s="29"/>
      <c r="AKI8" s="29"/>
      <c r="AKJ8" s="29"/>
      <c r="AKK8" s="29"/>
      <c r="AKL8" s="29"/>
      <c r="AKM8" s="29"/>
      <c r="AKN8" s="29"/>
      <c r="AKO8" s="29"/>
      <c r="AKP8" s="29"/>
      <c r="AKQ8" s="29"/>
      <c r="AKR8" s="29"/>
      <c r="AKS8" s="29"/>
      <c r="AKT8" s="29"/>
      <c r="AKU8" s="29"/>
      <c r="AKV8" s="29"/>
      <c r="AKW8" s="29"/>
      <c r="AKX8" s="29"/>
      <c r="AKY8" s="29"/>
      <c r="AKZ8" s="29"/>
      <c r="ALA8" s="29"/>
      <c r="ALB8" s="29"/>
      <c r="ALC8" s="29"/>
      <c r="ALD8" s="29"/>
      <c r="ALE8" s="29"/>
      <c r="ALF8" s="29"/>
      <c r="ALG8" s="29"/>
      <c r="ALH8" s="29"/>
      <c r="ALI8" s="29"/>
      <c r="ALJ8" s="29"/>
      <c r="ALK8" s="29"/>
      <c r="ALL8" s="29"/>
      <c r="ALM8" s="29"/>
      <c r="ALN8" s="29"/>
      <c r="ALO8" s="29"/>
      <c r="ALP8" s="29"/>
      <c r="ALQ8" s="29"/>
      <c r="ALR8" s="29"/>
      <c r="ALS8" s="29"/>
      <c r="ALT8" s="29"/>
      <c r="ALU8" s="29"/>
      <c r="ALV8" s="29"/>
      <c r="ALW8" s="29"/>
      <c r="ALX8" s="29"/>
      <c r="ALY8" s="29"/>
      <c r="ALZ8" s="29"/>
      <c r="AMA8" s="29"/>
      <c r="AMB8" s="29"/>
      <c r="AMC8" s="29"/>
      <c r="AMD8" s="29"/>
      <c r="AME8" s="29"/>
      <c r="AMF8" s="29"/>
      <c r="AMG8" s="29"/>
      <c r="AMH8" s="29"/>
      <c r="AMI8" s="29"/>
      <c r="AMJ8" s="29"/>
      <c r="AMK8" s="29"/>
      <c r="AML8" s="29"/>
      <c r="AMM8" s="29"/>
      <c r="AMN8" s="29"/>
      <c r="AMO8" s="29"/>
      <c r="AMP8" s="29"/>
      <c r="AMQ8" s="29"/>
      <c r="AMR8" s="29"/>
      <c r="AMS8" s="29"/>
      <c r="AMT8" s="29"/>
      <c r="AMU8" s="29"/>
      <c r="AMV8" s="29"/>
      <c r="AMW8" s="29"/>
      <c r="AMX8" s="29"/>
      <c r="AMY8" s="29"/>
      <c r="AMZ8" s="29"/>
      <c r="ANA8" s="29"/>
      <c r="ANB8" s="29"/>
      <c r="ANC8" s="29"/>
      <c r="AND8" s="29"/>
      <c r="ANE8" s="29"/>
      <c r="ANF8" s="29"/>
      <c r="ANG8" s="29"/>
      <c r="ANH8" s="29"/>
      <c r="ANI8" s="29"/>
      <c r="ANJ8" s="29"/>
      <c r="ANK8" s="29"/>
      <c r="ANL8" s="29"/>
      <c r="ANM8" s="29"/>
      <c r="ANN8" s="29"/>
      <c r="ANO8" s="29"/>
      <c r="ANP8" s="29"/>
      <c r="ANQ8" s="29"/>
      <c r="ANR8" s="29"/>
      <c r="ANS8" s="29"/>
      <c r="ANT8" s="29"/>
      <c r="ANU8" s="29"/>
      <c r="ANV8" s="29"/>
      <c r="ANW8" s="29"/>
      <c r="ANX8" s="29"/>
      <c r="ANY8" s="29"/>
      <c r="ANZ8" s="29"/>
      <c r="AOA8" s="29"/>
      <c r="AOB8" s="29"/>
      <c r="AOC8" s="29"/>
      <c r="AOD8" s="29"/>
      <c r="AOE8" s="29"/>
      <c r="AOF8" s="29"/>
      <c r="AOG8" s="29"/>
      <c r="AOH8" s="29"/>
      <c r="AOI8" s="29"/>
      <c r="AOJ8" s="29"/>
      <c r="AOK8" s="29"/>
      <c r="AOL8" s="29"/>
      <c r="AOM8" s="29"/>
      <c r="AON8" s="29"/>
      <c r="AOO8" s="29"/>
      <c r="AOP8" s="29"/>
      <c r="AOQ8" s="29"/>
      <c r="AOR8" s="29"/>
      <c r="AOS8" s="29"/>
      <c r="AOT8" s="29"/>
      <c r="AOU8" s="29"/>
      <c r="AOV8" s="29"/>
      <c r="AOW8" s="29"/>
      <c r="AOX8" s="29"/>
      <c r="AOY8" s="29"/>
      <c r="AOZ8" s="29"/>
      <c r="APA8" s="29"/>
      <c r="APB8" s="29"/>
      <c r="APC8" s="29"/>
      <c r="APD8" s="29"/>
      <c r="APE8" s="29"/>
      <c r="APF8" s="29"/>
      <c r="APG8" s="29"/>
      <c r="APH8" s="29"/>
      <c r="API8" s="29"/>
      <c r="APJ8" s="29"/>
      <c r="APK8" s="29"/>
      <c r="APL8" s="29"/>
      <c r="APM8" s="29"/>
      <c r="APN8" s="29"/>
      <c r="APO8" s="29"/>
      <c r="APP8" s="29"/>
      <c r="APQ8" s="29"/>
      <c r="APR8" s="29"/>
      <c r="APS8" s="29"/>
      <c r="APT8" s="29"/>
      <c r="APU8" s="29"/>
      <c r="APV8" s="29"/>
      <c r="APW8" s="29"/>
      <c r="APX8" s="29"/>
      <c r="APY8" s="29"/>
      <c r="APZ8" s="29"/>
      <c r="AQA8" s="29"/>
      <c r="AQB8" s="29"/>
      <c r="AQC8" s="29"/>
      <c r="AQD8" s="29"/>
      <c r="AQE8" s="29"/>
      <c r="AQF8" s="29"/>
      <c r="AQG8" s="29"/>
      <c r="AQH8" s="29"/>
      <c r="AQI8" s="29"/>
      <c r="AQJ8" s="29"/>
      <c r="AQK8" s="29"/>
      <c r="AQL8" s="29"/>
      <c r="AQM8" s="29"/>
      <c r="AQN8" s="29"/>
      <c r="AQO8" s="29"/>
      <c r="AQP8" s="29"/>
      <c r="AQQ8" s="29"/>
      <c r="AQR8" s="29"/>
      <c r="AQS8" s="29"/>
      <c r="AQT8" s="29"/>
      <c r="AQU8" s="29"/>
      <c r="AQV8" s="29"/>
      <c r="AQW8" s="29"/>
      <c r="AQX8" s="29"/>
      <c r="AQY8" s="29"/>
      <c r="AQZ8" s="29"/>
      <c r="ARA8" s="29"/>
      <c r="ARB8" s="29"/>
      <c r="ARC8" s="29"/>
      <c r="ARD8" s="29"/>
      <c r="ARE8" s="29"/>
      <c r="ARF8" s="29"/>
      <c r="ARG8" s="29"/>
      <c r="ARH8" s="29"/>
      <c r="ARI8" s="29"/>
      <c r="ARJ8" s="29"/>
      <c r="ARK8" s="29"/>
      <c r="ARL8" s="29"/>
      <c r="ARM8" s="29"/>
      <c r="ARN8" s="29"/>
      <c r="ARO8" s="29"/>
      <c r="ARP8" s="29"/>
      <c r="ARQ8" s="29"/>
      <c r="ARR8" s="29"/>
      <c r="ARS8" s="29"/>
      <c r="ART8" s="29"/>
      <c r="ARU8" s="29"/>
      <c r="ARV8" s="29"/>
      <c r="ARW8" s="29"/>
      <c r="ARX8" s="29"/>
      <c r="ARY8" s="29"/>
      <c r="ARZ8" s="29"/>
      <c r="ASA8" s="29"/>
      <c r="ASB8" s="29"/>
      <c r="ASC8" s="29"/>
      <c r="ASD8" s="29"/>
      <c r="ASE8" s="29"/>
      <c r="ASF8" s="29"/>
      <c r="ASG8" s="29"/>
      <c r="ASH8" s="29"/>
      <c r="ASI8" s="29"/>
      <c r="ASJ8" s="29"/>
      <c r="ASK8" s="29"/>
      <c r="ASL8" s="29"/>
      <c r="ASM8" s="29"/>
      <c r="ASN8" s="29"/>
      <c r="ASO8" s="29"/>
      <c r="ASP8" s="29"/>
      <c r="ASQ8" s="29"/>
      <c r="ASR8" s="29"/>
      <c r="ASS8" s="29"/>
      <c r="AST8" s="29"/>
      <c r="ASU8" s="29"/>
      <c r="ASV8" s="29"/>
      <c r="ASW8" s="29"/>
      <c r="ASX8" s="29"/>
      <c r="ASY8" s="29"/>
      <c r="ASZ8" s="29"/>
      <c r="ATA8" s="29"/>
      <c r="ATB8" s="29"/>
      <c r="ATC8" s="29"/>
      <c r="ATD8" s="29"/>
      <c r="ATE8" s="29"/>
      <c r="ATF8" s="29"/>
      <c r="ATG8" s="29"/>
      <c r="ATH8" s="29"/>
      <c r="ATI8" s="29"/>
      <c r="ATJ8" s="29"/>
      <c r="ATK8" s="29"/>
      <c r="ATL8" s="29"/>
      <c r="ATM8" s="29"/>
      <c r="ATN8" s="29"/>
      <c r="ATO8" s="29"/>
      <c r="ATP8" s="29"/>
      <c r="ATQ8" s="29"/>
      <c r="ATR8" s="29"/>
      <c r="ATS8" s="29"/>
      <c r="ATT8" s="29"/>
      <c r="ATU8" s="29"/>
      <c r="ATV8" s="29"/>
      <c r="ATW8" s="29"/>
      <c r="ATX8" s="29"/>
      <c r="ATY8" s="29"/>
      <c r="ATZ8" s="29"/>
      <c r="AUA8" s="29"/>
      <c r="AUB8" s="29"/>
      <c r="AUC8" s="29"/>
      <c r="AUD8" s="29"/>
      <c r="AUE8" s="29"/>
      <c r="AUF8" s="29"/>
      <c r="AUG8" s="29"/>
      <c r="AUH8" s="29"/>
      <c r="AUI8" s="29"/>
      <c r="AUJ8" s="29"/>
      <c r="AUK8" s="29"/>
      <c r="AUL8" s="29"/>
      <c r="AUM8" s="29"/>
      <c r="AUN8" s="29"/>
      <c r="AUO8" s="29"/>
      <c r="AUP8" s="29"/>
      <c r="AUQ8" s="29"/>
      <c r="AUR8" s="29"/>
      <c r="AUS8" s="29"/>
      <c r="AUT8" s="29"/>
      <c r="AUU8" s="29"/>
      <c r="AUV8" s="29"/>
      <c r="AUW8" s="29"/>
      <c r="AUX8" s="29"/>
      <c r="AUY8" s="29"/>
      <c r="AUZ8" s="29"/>
      <c r="AVA8" s="29"/>
      <c r="AVB8" s="29"/>
      <c r="AVC8" s="29"/>
      <c r="AVD8" s="29"/>
      <c r="AVE8" s="29"/>
      <c r="AVF8" s="29"/>
      <c r="AVG8" s="29"/>
      <c r="AVH8" s="29"/>
      <c r="AVI8" s="29"/>
      <c r="AVJ8" s="29"/>
      <c r="AVK8" s="29"/>
      <c r="AVL8" s="29"/>
      <c r="AVM8" s="29"/>
      <c r="AVN8" s="29"/>
      <c r="AVO8" s="29"/>
      <c r="AVP8" s="29"/>
      <c r="AVQ8" s="29"/>
      <c r="AVR8" s="29"/>
      <c r="AVS8" s="29"/>
      <c r="AVT8" s="29"/>
      <c r="AVU8" s="29"/>
      <c r="AVV8" s="29"/>
      <c r="AVW8" s="29"/>
      <c r="AVX8" s="29"/>
      <c r="AVY8" s="29"/>
      <c r="AVZ8" s="29"/>
      <c r="AWA8" s="29"/>
      <c r="AWB8" s="29"/>
      <c r="AWC8" s="29"/>
      <c r="AWD8" s="29"/>
      <c r="AWE8" s="29"/>
      <c r="AWF8" s="29"/>
      <c r="AWG8" s="29"/>
      <c r="AWH8" s="29"/>
      <c r="AWI8" s="29"/>
      <c r="AWJ8" s="29"/>
      <c r="AWK8" s="29"/>
      <c r="AWL8" s="29"/>
      <c r="AWM8" s="29"/>
      <c r="AWN8" s="29"/>
      <c r="AWO8" s="29"/>
      <c r="AWP8" s="29"/>
      <c r="AWQ8" s="29"/>
      <c r="AWR8" s="29"/>
      <c r="AWS8" s="29"/>
      <c r="AWT8" s="29"/>
      <c r="AWU8" s="29"/>
      <c r="AWV8" s="29"/>
      <c r="AWW8" s="29"/>
      <c r="AWX8" s="29"/>
      <c r="AWY8" s="29"/>
      <c r="AWZ8" s="29"/>
      <c r="AXA8" s="29"/>
      <c r="AXB8" s="29"/>
      <c r="AXC8" s="29"/>
      <c r="AXD8" s="29"/>
      <c r="AXE8" s="29"/>
      <c r="AXF8" s="29"/>
      <c r="AXG8" s="29"/>
      <c r="AXH8" s="29"/>
      <c r="AXI8" s="29"/>
      <c r="AXJ8" s="29"/>
      <c r="AXK8" s="29"/>
      <c r="AXL8" s="29"/>
      <c r="AXM8" s="29"/>
      <c r="AXN8" s="29"/>
      <c r="AXO8" s="29"/>
      <c r="AXP8" s="29"/>
      <c r="AXQ8" s="29"/>
      <c r="AXR8" s="29"/>
      <c r="AXS8" s="29"/>
      <c r="AXT8" s="29"/>
      <c r="AXU8" s="29"/>
      <c r="AXV8" s="29"/>
      <c r="AXW8" s="29"/>
      <c r="AXX8" s="29"/>
      <c r="AXY8" s="29"/>
      <c r="AXZ8" s="29"/>
      <c r="AYA8" s="29"/>
      <c r="AYB8" s="29"/>
      <c r="AYC8" s="29"/>
      <c r="AYD8" s="29"/>
      <c r="AYE8" s="29"/>
      <c r="AYF8" s="29"/>
      <c r="AYG8" s="29"/>
      <c r="AYH8" s="29"/>
      <c r="AYI8" s="29"/>
      <c r="AYJ8" s="29"/>
      <c r="AYK8" s="29"/>
      <c r="AYL8" s="29"/>
      <c r="AYM8" s="29"/>
      <c r="AYN8" s="29"/>
      <c r="AYO8" s="29"/>
      <c r="AYP8" s="29"/>
      <c r="AYQ8" s="29"/>
      <c r="AYR8" s="29"/>
      <c r="AYS8" s="29"/>
      <c r="AYT8" s="29"/>
      <c r="AYU8" s="29"/>
      <c r="AYV8" s="29"/>
      <c r="AYW8" s="29"/>
      <c r="AYX8" s="29"/>
      <c r="AYY8" s="29"/>
      <c r="AYZ8" s="29"/>
      <c r="AZA8" s="29"/>
      <c r="AZB8" s="29"/>
      <c r="AZC8" s="29"/>
      <c r="AZD8" s="29"/>
      <c r="AZE8" s="29"/>
      <c r="AZF8" s="29"/>
      <c r="AZG8" s="29"/>
      <c r="AZH8" s="29"/>
      <c r="AZI8" s="29"/>
      <c r="AZJ8" s="29"/>
      <c r="AZK8" s="29"/>
      <c r="AZL8" s="29"/>
      <c r="AZM8" s="29"/>
      <c r="AZN8" s="29"/>
      <c r="AZO8" s="29"/>
      <c r="AZP8" s="29"/>
      <c r="AZQ8" s="29"/>
      <c r="AZR8" s="29"/>
      <c r="AZS8" s="29"/>
      <c r="AZT8" s="29"/>
      <c r="AZU8" s="29"/>
      <c r="AZV8" s="29"/>
      <c r="AZW8" s="29"/>
      <c r="AZX8" s="29"/>
      <c r="AZY8" s="29"/>
      <c r="AZZ8" s="29"/>
      <c r="BAA8" s="29"/>
      <c r="BAB8" s="29"/>
      <c r="BAC8" s="29"/>
      <c r="BAD8" s="29"/>
      <c r="BAE8" s="29"/>
      <c r="BAF8" s="29"/>
      <c r="BAG8" s="29"/>
      <c r="BAH8" s="29"/>
      <c r="BAI8" s="29"/>
      <c r="BAJ8" s="29"/>
      <c r="BAK8" s="29"/>
      <c r="BAL8" s="29"/>
      <c r="BAM8" s="29"/>
      <c r="BAN8" s="29"/>
      <c r="BAO8" s="29"/>
      <c r="BAP8" s="29"/>
      <c r="BAQ8" s="29"/>
      <c r="BAR8" s="29"/>
      <c r="BAS8" s="29"/>
      <c r="BAT8" s="29"/>
      <c r="BAU8" s="29"/>
      <c r="BAV8" s="29"/>
      <c r="BAW8" s="29"/>
      <c r="BAX8" s="29"/>
      <c r="BAY8" s="29"/>
      <c r="BAZ8" s="29"/>
      <c r="BBA8" s="29"/>
      <c r="BBB8" s="29"/>
      <c r="BBC8" s="29"/>
      <c r="BBD8" s="29"/>
      <c r="BBE8" s="29"/>
      <c r="BBF8" s="29"/>
      <c r="BBG8" s="29"/>
      <c r="BBH8" s="29"/>
      <c r="BBI8" s="29"/>
      <c r="BBJ8" s="29"/>
      <c r="BBK8" s="29"/>
      <c r="BBL8" s="29"/>
      <c r="BBM8" s="29"/>
      <c r="BBN8" s="29"/>
      <c r="BBO8" s="29"/>
      <c r="BBP8" s="29"/>
      <c r="BBQ8" s="29"/>
      <c r="BBR8" s="29"/>
      <c r="BBS8" s="29"/>
      <c r="BBT8" s="29"/>
      <c r="BBU8" s="29"/>
      <c r="BBV8" s="29"/>
      <c r="BBW8" s="29"/>
      <c r="BBX8" s="29"/>
      <c r="BBY8" s="29"/>
      <c r="BBZ8" s="29"/>
      <c r="BCA8" s="29"/>
      <c r="BCB8" s="29"/>
      <c r="BCC8" s="29"/>
      <c r="BCD8" s="29"/>
      <c r="BCE8" s="29"/>
      <c r="BCF8" s="29"/>
      <c r="BCG8" s="29"/>
      <c r="BCH8" s="29"/>
      <c r="BCI8" s="29"/>
      <c r="BCJ8" s="29"/>
      <c r="BCK8" s="29"/>
      <c r="BCL8" s="29"/>
      <c r="BCM8" s="29"/>
      <c r="BCN8" s="29"/>
      <c r="BCO8" s="29"/>
      <c r="BCP8" s="29"/>
      <c r="BCQ8" s="29"/>
      <c r="BCR8" s="29"/>
      <c r="BCS8" s="29"/>
      <c r="BCT8" s="29"/>
      <c r="BCU8" s="29"/>
      <c r="BCV8" s="29"/>
      <c r="BCW8" s="29"/>
      <c r="BCX8" s="29"/>
      <c r="BCY8" s="29"/>
      <c r="BCZ8" s="29"/>
      <c r="BDA8" s="29"/>
      <c r="BDB8" s="29"/>
      <c r="BDC8" s="29"/>
      <c r="BDD8" s="29"/>
      <c r="BDE8" s="29"/>
      <c r="BDF8" s="29"/>
      <c r="BDG8" s="29"/>
      <c r="BDH8" s="29"/>
      <c r="BDI8" s="29"/>
      <c r="BDJ8" s="29"/>
      <c r="BDK8" s="29"/>
      <c r="BDL8" s="29"/>
      <c r="BDM8" s="29"/>
      <c r="BDN8" s="29"/>
      <c r="BDO8" s="29"/>
      <c r="BDP8" s="29"/>
      <c r="BDQ8" s="29"/>
      <c r="BDR8" s="29"/>
      <c r="BDS8" s="29"/>
      <c r="BDT8" s="29"/>
      <c r="BDU8" s="29"/>
      <c r="BDV8" s="29"/>
      <c r="BDW8" s="29"/>
      <c r="BDX8" s="29"/>
      <c r="BDY8" s="29"/>
      <c r="BDZ8" s="29"/>
      <c r="BEA8" s="29"/>
      <c r="BEB8" s="29"/>
      <c r="BEC8" s="29"/>
      <c r="BED8" s="29"/>
      <c r="BEE8" s="29"/>
      <c r="BEF8" s="29"/>
      <c r="BEG8" s="29"/>
      <c r="BEH8" s="29"/>
      <c r="BEI8" s="29"/>
      <c r="BEJ8" s="29"/>
      <c r="BEK8" s="29"/>
      <c r="BEL8" s="29"/>
      <c r="BEM8" s="29"/>
      <c r="BEN8" s="29"/>
      <c r="BEO8" s="29"/>
      <c r="BEP8" s="29"/>
      <c r="BEQ8" s="29"/>
      <c r="BER8" s="29"/>
      <c r="BES8" s="29"/>
      <c r="BET8" s="29"/>
      <c r="BEU8" s="29"/>
      <c r="BEV8" s="29"/>
      <c r="BEW8" s="29"/>
      <c r="BEX8" s="29"/>
      <c r="BEY8" s="29"/>
      <c r="BEZ8" s="29"/>
      <c r="BFA8" s="29"/>
      <c r="BFB8" s="29"/>
      <c r="BFC8" s="29"/>
      <c r="BFD8" s="29"/>
      <c r="BFE8" s="29"/>
      <c r="BFF8" s="29"/>
      <c r="BFG8" s="29"/>
      <c r="BFH8" s="29"/>
      <c r="BFI8" s="29"/>
      <c r="BFJ8" s="29"/>
      <c r="BFK8" s="29"/>
      <c r="BFL8" s="29"/>
      <c r="BFM8" s="29"/>
      <c r="BFN8" s="29"/>
      <c r="BFO8" s="29"/>
      <c r="BFP8" s="29"/>
      <c r="BFQ8" s="29"/>
      <c r="BFR8" s="29"/>
      <c r="BFS8" s="29"/>
      <c r="BFT8" s="29"/>
      <c r="BFU8" s="29"/>
      <c r="BFV8" s="29"/>
      <c r="BFW8" s="29"/>
      <c r="BFX8" s="29"/>
      <c r="BFY8" s="29"/>
      <c r="BFZ8" s="29"/>
      <c r="BGA8" s="29"/>
      <c r="BGB8" s="29"/>
      <c r="BGC8" s="29"/>
      <c r="BGD8" s="29"/>
      <c r="BGE8" s="29"/>
      <c r="BGF8" s="29"/>
      <c r="BGG8" s="29"/>
      <c r="BGH8" s="29"/>
      <c r="BGI8" s="29"/>
      <c r="BGJ8" s="29"/>
      <c r="BGK8" s="29"/>
      <c r="BGL8" s="29"/>
      <c r="BGM8" s="29"/>
      <c r="BGN8" s="29"/>
      <c r="BGO8" s="29"/>
      <c r="BGP8" s="29"/>
      <c r="BGQ8" s="29"/>
      <c r="BGR8" s="29"/>
      <c r="BGS8" s="29"/>
      <c r="BGT8" s="29"/>
      <c r="BGU8" s="29"/>
      <c r="BGV8" s="29"/>
    </row>
    <row r="9" spans="1:1556" s="14" customFormat="1" ht="22" customHeight="1">
      <c r="A9" t="str">
        <f t="shared" si="0"/>
        <v>PT-00005</v>
      </c>
      <c r="B9" s="37" t="s">
        <v>496</v>
      </c>
      <c r="C9" s="37" t="s">
        <v>346</v>
      </c>
      <c r="D9" s="37" t="s">
        <v>615</v>
      </c>
      <c r="E9" s="14">
        <f t="shared" ca="1" si="1"/>
        <v>54</v>
      </c>
      <c r="F9" s="37" t="s">
        <v>14</v>
      </c>
      <c r="G9" s="37" t="s">
        <v>19</v>
      </c>
      <c r="H9" s="37">
        <v>9309852596</v>
      </c>
      <c r="I9" s="39" t="s">
        <v>764</v>
      </c>
      <c r="J9" s="39">
        <v>9289105347</v>
      </c>
      <c r="K9" s="39" t="s">
        <v>913</v>
      </c>
      <c r="L9" s="39" t="s">
        <v>913</v>
      </c>
      <c r="M9" s="39" t="s">
        <v>26</v>
      </c>
      <c r="N9" s="39">
        <v>509861130823</v>
      </c>
      <c r="O9" s="39" t="s">
        <v>30</v>
      </c>
      <c r="P9" s="39" t="s">
        <v>106</v>
      </c>
      <c r="Q9" s="39" t="s">
        <v>1057</v>
      </c>
      <c r="R9" s="39" t="s">
        <v>1125</v>
      </c>
      <c r="S9" s="39" t="s">
        <v>89</v>
      </c>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29"/>
      <c r="IV9" s="29"/>
      <c r="IW9" s="29"/>
      <c r="IX9" s="29"/>
      <c r="IY9" s="29"/>
      <c r="IZ9" s="29"/>
      <c r="JA9" s="29"/>
      <c r="JB9" s="29"/>
      <c r="JC9" s="29"/>
      <c r="JD9" s="29"/>
      <c r="JE9" s="29"/>
      <c r="JF9" s="29"/>
      <c r="JG9" s="29"/>
      <c r="JH9" s="29"/>
      <c r="JI9" s="29"/>
      <c r="JJ9" s="29"/>
      <c r="JK9" s="29"/>
      <c r="JL9" s="29"/>
      <c r="JM9" s="29"/>
      <c r="JN9" s="29"/>
      <c r="JO9" s="29"/>
      <c r="JP9" s="29"/>
      <c r="JQ9" s="29"/>
      <c r="JR9" s="29"/>
      <c r="JS9" s="29"/>
      <c r="JT9" s="29"/>
      <c r="JU9" s="29"/>
      <c r="JV9" s="29"/>
      <c r="JW9" s="29"/>
      <c r="JX9" s="29"/>
      <c r="JY9" s="29"/>
      <c r="JZ9" s="29"/>
      <c r="KA9" s="29"/>
      <c r="KB9" s="29"/>
      <c r="KC9" s="29"/>
      <c r="KD9" s="29"/>
      <c r="KE9" s="29"/>
      <c r="KF9" s="29"/>
      <c r="KG9" s="29"/>
      <c r="KH9" s="29"/>
      <c r="KI9" s="29"/>
      <c r="KJ9" s="29"/>
      <c r="KK9" s="29"/>
      <c r="KL9" s="29"/>
      <c r="KM9" s="29"/>
      <c r="KN9" s="29"/>
      <c r="KO9" s="29"/>
      <c r="KP9" s="29"/>
      <c r="KQ9" s="29"/>
      <c r="KR9" s="29"/>
      <c r="KS9" s="29"/>
      <c r="KT9" s="29"/>
      <c r="KU9" s="29"/>
      <c r="KV9" s="29"/>
      <c r="KW9" s="29"/>
      <c r="KX9" s="29"/>
      <c r="KY9" s="29"/>
      <c r="KZ9" s="29"/>
      <c r="LA9" s="29"/>
      <c r="LB9" s="29"/>
      <c r="LC9" s="29"/>
      <c r="LD9" s="29"/>
      <c r="LE9" s="29"/>
      <c r="LF9" s="29"/>
      <c r="LG9" s="29"/>
      <c r="LH9" s="29"/>
      <c r="LI9" s="29"/>
      <c r="LJ9" s="29"/>
      <c r="LK9" s="29"/>
      <c r="LL9" s="29"/>
      <c r="LM9" s="29"/>
      <c r="LN9" s="29"/>
      <c r="LO9" s="29"/>
      <c r="LP9" s="29"/>
      <c r="LQ9" s="29"/>
      <c r="LR9" s="29"/>
      <c r="LS9" s="29"/>
      <c r="LT9" s="29"/>
      <c r="LU9" s="29"/>
      <c r="LV9" s="29"/>
      <c r="LW9" s="29"/>
      <c r="LX9" s="29"/>
      <c r="LY9" s="29"/>
      <c r="LZ9" s="29"/>
      <c r="MA9" s="29"/>
      <c r="MB9" s="29"/>
      <c r="MC9" s="29"/>
      <c r="MD9" s="29"/>
      <c r="ME9" s="29"/>
      <c r="MF9" s="29"/>
      <c r="MG9" s="29"/>
      <c r="MH9" s="29"/>
      <c r="MI9" s="29"/>
      <c r="MJ9" s="29"/>
      <c r="MK9" s="29"/>
      <c r="ML9" s="29"/>
      <c r="MM9" s="29"/>
      <c r="MN9" s="29"/>
      <c r="MO9" s="29"/>
      <c r="MP9" s="29"/>
      <c r="MQ9" s="29"/>
      <c r="MR9" s="29"/>
      <c r="MS9" s="29"/>
      <c r="MT9" s="29"/>
      <c r="MU9" s="29"/>
      <c r="MV9" s="29"/>
      <c r="MW9" s="29"/>
      <c r="MX9" s="29"/>
      <c r="MY9" s="29"/>
      <c r="MZ9" s="29"/>
      <c r="NA9" s="29"/>
      <c r="NB9" s="29"/>
      <c r="NC9" s="29"/>
      <c r="ND9" s="29"/>
      <c r="NE9" s="29"/>
      <c r="NF9" s="29"/>
      <c r="NG9" s="29"/>
      <c r="NH9" s="29"/>
      <c r="NI9" s="29"/>
      <c r="NJ9" s="29"/>
      <c r="NK9" s="29"/>
      <c r="NL9" s="29"/>
      <c r="NM9" s="29"/>
      <c r="NN9" s="29"/>
      <c r="NO9" s="29"/>
      <c r="NP9" s="29"/>
      <c r="NQ9" s="29"/>
      <c r="NR9" s="29"/>
      <c r="NS9" s="29"/>
      <c r="NT9" s="29"/>
      <c r="NU9" s="29"/>
      <c r="NV9" s="29"/>
      <c r="NW9" s="29"/>
      <c r="NX9" s="29"/>
      <c r="NY9" s="29"/>
      <c r="NZ9" s="29"/>
      <c r="OA9" s="29"/>
      <c r="OB9" s="29"/>
      <c r="OC9" s="29"/>
      <c r="OD9" s="29"/>
      <c r="OE9" s="29"/>
      <c r="OF9" s="29"/>
      <c r="OG9" s="29"/>
      <c r="OH9" s="29"/>
      <c r="OI9" s="29"/>
      <c r="OJ9" s="29"/>
      <c r="OK9" s="29"/>
      <c r="OL9" s="29"/>
      <c r="OM9" s="29"/>
      <c r="ON9" s="29"/>
      <c r="OO9" s="29"/>
      <c r="OP9" s="29"/>
      <c r="OQ9" s="29"/>
      <c r="OR9" s="29"/>
      <c r="OS9" s="29"/>
      <c r="OT9" s="29"/>
      <c r="OU9" s="29"/>
      <c r="OV9" s="29"/>
      <c r="OW9" s="29"/>
      <c r="OX9" s="29"/>
      <c r="OY9" s="29"/>
      <c r="OZ9" s="29"/>
      <c r="PA9" s="29"/>
      <c r="PB9" s="29"/>
      <c r="PC9" s="29"/>
      <c r="PD9" s="29"/>
      <c r="PE9" s="29"/>
      <c r="PF9" s="29"/>
      <c r="PG9" s="29"/>
      <c r="PH9" s="29"/>
      <c r="PI9" s="29"/>
      <c r="PJ9" s="29"/>
      <c r="PK9" s="29"/>
      <c r="PL9" s="29"/>
      <c r="PM9" s="29"/>
      <c r="PN9" s="29"/>
      <c r="PO9" s="29"/>
      <c r="PP9" s="29"/>
      <c r="PQ9" s="29"/>
      <c r="PR9" s="29"/>
      <c r="PS9" s="29"/>
      <c r="PT9" s="29"/>
      <c r="PU9" s="29"/>
      <c r="PV9" s="29"/>
      <c r="PW9" s="29"/>
      <c r="PX9" s="29"/>
      <c r="PY9" s="29"/>
      <c r="PZ9" s="29"/>
      <c r="QA9" s="29"/>
      <c r="QB9" s="29"/>
      <c r="QC9" s="29"/>
      <c r="QD9" s="29"/>
      <c r="QE9" s="29"/>
      <c r="QF9" s="29"/>
      <c r="QG9" s="29"/>
      <c r="QH9" s="29"/>
      <c r="QI9" s="29"/>
      <c r="QJ9" s="29"/>
      <c r="QK9" s="29"/>
      <c r="QL9" s="29"/>
      <c r="QM9" s="29"/>
      <c r="QN9" s="29"/>
      <c r="QO9" s="29"/>
      <c r="QP9" s="29"/>
      <c r="QQ9" s="29"/>
      <c r="QR9" s="29"/>
      <c r="QS9" s="29"/>
      <c r="QT9" s="29"/>
      <c r="QU9" s="29"/>
      <c r="QV9" s="29"/>
      <c r="QW9" s="29"/>
      <c r="QX9" s="29"/>
      <c r="QY9" s="29"/>
      <c r="QZ9" s="29"/>
      <c r="RA9" s="29"/>
      <c r="RB9" s="29"/>
      <c r="RC9" s="29"/>
      <c r="RD9" s="29"/>
      <c r="RE9" s="29"/>
      <c r="RF9" s="29"/>
      <c r="RG9" s="29"/>
      <c r="RH9" s="29"/>
      <c r="RI9" s="29"/>
      <c r="RJ9" s="29"/>
      <c r="RK9" s="29"/>
      <c r="RL9" s="29"/>
      <c r="RM9" s="29"/>
      <c r="RN9" s="29"/>
      <c r="RO9" s="29"/>
      <c r="RP9" s="29"/>
      <c r="RQ9" s="29"/>
      <c r="RR9" s="29"/>
      <c r="RS9" s="29"/>
      <c r="RT9" s="29"/>
      <c r="RU9" s="29"/>
      <c r="RV9" s="29"/>
      <c r="RW9" s="29"/>
      <c r="RX9" s="29"/>
      <c r="RY9" s="29"/>
      <c r="RZ9" s="29"/>
      <c r="SA9" s="29"/>
      <c r="SB9" s="29"/>
      <c r="SC9" s="29"/>
      <c r="SD9" s="29"/>
      <c r="SE9" s="29"/>
      <c r="SF9" s="29"/>
      <c r="SG9" s="29"/>
      <c r="SH9" s="29"/>
      <c r="SI9" s="29"/>
      <c r="SJ9" s="29"/>
      <c r="SK9" s="29"/>
      <c r="SL9" s="29"/>
      <c r="SM9" s="29"/>
      <c r="SN9" s="29"/>
      <c r="SO9" s="29"/>
      <c r="SP9" s="29"/>
      <c r="SQ9" s="29"/>
      <c r="SR9" s="29"/>
      <c r="SS9" s="29"/>
      <c r="ST9" s="29"/>
      <c r="SU9" s="29"/>
      <c r="SV9" s="29"/>
      <c r="SW9" s="29"/>
      <c r="SX9" s="29"/>
      <c r="SY9" s="29"/>
      <c r="SZ9" s="29"/>
      <c r="TA9" s="29"/>
      <c r="TB9" s="29"/>
      <c r="TC9" s="29"/>
      <c r="TD9" s="29"/>
      <c r="TE9" s="29"/>
      <c r="TF9" s="29"/>
      <c r="TG9" s="29"/>
      <c r="TH9" s="29"/>
      <c r="TI9" s="29"/>
      <c r="TJ9" s="29"/>
      <c r="TK9" s="29"/>
      <c r="TL9" s="29"/>
      <c r="TM9" s="29"/>
      <c r="TN9" s="29"/>
      <c r="TO9" s="29"/>
      <c r="TP9" s="29"/>
      <c r="TQ9" s="29"/>
      <c r="TR9" s="29"/>
      <c r="TS9" s="29"/>
      <c r="TT9" s="29"/>
      <c r="TU9" s="29"/>
      <c r="TV9" s="29"/>
      <c r="TW9" s="29"/>
      <c r="TX9" s="29"/>
      <c r="TY9" s="29"/>
      <c r="TZ9" s="29"/>
      <c r="UA9" s="29"/>
      <c r="UB9" s="29"/>
      <c r="UC9" s="29"/>
      <c r="UD9" s="29"/>
      <c r="UE9" s="29"/>
      <c r="UF9" s="29"/>
      <c r="UG9" s="29"/>
      <c r="UH9" s="29"/>
      <c r="UI9" s="29"/>
      <c r="UJ9" s="29"/>
      <c r="UK9" s="29"/>
      <c r="UL9" s="29"/>
      <c r="UM9" s="29"/>
      <c r="UN9" s="29"/>
      <c r="UO9" s="29"/>
      <c r="UP9" s="29"/>
      <c r="UQ9" s="29"/>
      <c r="UR9" s="29"/>
      <c r="US9" s="29"/>
      <c r="UT9" s="29"/>
      <c r="UU9" s="29"/>
      <c r="UV9" s="29"/>
      <c r="UW9" s="29"/>
      <c r="UX9" s="29"/>
      <c r="UY9" s="29"/>
      <c r="UZ9" s="29"/>
      <c r="VA9" s="29"/>
      <c r="VB9" s="29"/>
      <c r="VC9" s="29"/>
      <c r="VD9" s="29"/>
      <c r="VE9" s="29"/>
      <c r="VF9" s="29"/>
      <c r="VG9" s="29"/>
      <c r="VH9" s="29"/>
      <c r="VI9" s="29"/>
      <c r="VJ9" s="29"/>
      <c r="VK9" s="29"/>
      <c r="VL9" s="29"/>
      <c r="VM9" s="29"/>
      <c r="VN9" s="29"/>
      <c r="VO9" s="29"/>
      <c r="VP9" s="29"/>
      <c r="VQ9" s="29"/>
      <c r="VR9" s="29"/>
      <c r="VS9" s="29"/>
      <c r="VT9" s="29"/>
      <c r="VU9" s="29"/>
      <c r="VV9" s="29"/>
      <c r="VW9" s="29"/>
      <c r="VX9" s="29"/>
      <c r="VY9" s="29"/>
      <c r="VZ9" s="29"/>
      <c r="WA9" s="29"/>
      <c r="WB9" s="29"/>
      <c r="WC9" s="29"/>
      <c r="WD9" s="29"/>
      <c r="WE9" s="29"/>
      <c r="WF9" s="29"/>
      <c r="WG9" s="29"/>
      <c r="WH9" s="29"/>
      <c r="WI9" s="29"/>
      <c r="WJ9" s="29"/>
      <c r="WK9" s="29"/>
      <c r="WL9" s="29"/>
      <c r="WM9" s="29"/>
      <c r="WN9" s="29"/>
      <c r="WO9" s="29"/>
      <c r="WP9" s="29"/>
      <c r="WQ9" s="29"/>
      <c r="WR9" s="29"/>
      <c r="WS9" s="29"/>
      <c r="WT9" s="29"/>
      <c r="WU9" s="29"/>
      <c r="WV9" s="29"/>
      <c r="WW9" s="29"/>
      <c r="WX9" s="29"/>
      <c r="WY9" s="29"/>
      <c r="WZ9" s="29"/>
      <c r="XA9" s="29"/>
      <c r="XB9" s="29"/>
      <c r="XC9" s="29"/>
      <c r="XD9" s="29"/>
      <c r="XE9" s="29"/>
      <c r="XF9" s="29"/>
      <c r="XG9" s="29"/>
      <c r="XH9" s="29"/>
      <c r="XI9" s="29"/>
      <c r="XJ9" s="29"/>
      <c r="XK9" s="29"/>
      <c r="XL9" s="29"/>
      <c r="XM9" s="29"/>
      <c r="XN9" s="29"/>
      <c r="XO9" s="29"/>
      <c r="XP9" s="29"/>
      <c r="XQ9" s="29"/>
      <c r="XR9" s="29"/>
      <c r="XS9" s="29"/>
      <c r="XT9" s="29"/>
      <c r="XU9" s="29"/>
      <c r="XV9" s="29"/>
      <c r="XW9" s="29"/>
      <c r="XX9" s="29"/>
      <c r="XY9" s="29"/>
      <c r="XZ9" s="29"/>
      <c r="YA9" s="29"/>
      <c r="YB9" s="29"/>
      <c r="YC9" s="29"/>
      <c r="YD9" s="29"/>
      <c r="YE9" s="29"/>
      <c r="YF9" s="29"/>
      <c r="YG9" s="29"/>
      <c r="YH9" s="29"/>
      <c r="YI9" s="29"/>
      <c r="YJ9" s="29"/>
      <c r="YK9" s="29"/>
      <c r="YL9" s="29"/>
      <c r="YM9" s="29"/>
      <c r="YN9" s="29"/>
      <c r="YO9" s="29"/>
      <c r="YP9" s="29"/>
      <c r="YQ9" s="29"/>
      <c r="YR9" s="29"/>
      <c r="YS9" s="29"/>
      <c r="YT9" s="29"/>
      <c r="YU9" s="29"/>
      <c r="YV9" s="29"/>
      <c r="YW9" s="29"/>
      <c r="YX9" s="29"/>
      <c r="YY9" s="29"/>
      <c r="YZ9" s="29"/>
      <c r="ZA9" s="29"/>
      <c r="ZB9" s="29"/>
      <c r="ZC9" s="29"/>
      <c r="ZD9" s="29"/>
      <c r="ZE9" s="29"/>
      <c r="ZF9" s="29"/>
      <c r="ZG9" s="29"/>
      <c r="ZH9" s="29"/>
      <c r="ZI9" s="29"/>
      <c r="ZJ9" s="29"/>
      <c r="ZK9" s="29"/>
      <c r="ZL9" s="29"/>
      <c r="ZM9" s="29"/>
      <c r="ZN9" s="29"/>
      <c r="ZO9" s="29"/>
      <c r="ZP9" s="29"/>
      <c r="ZQ9" s="29"/>
      <c r="ZR9" s="29"/>
      <c r="ZS9" s="29"/>
      <c r="ZT9" s="29"/>
      <c r="ZU9" s="29"/>
      <c r="ZV9" s="29"/>
      <c r="ZW9" s="29"/>
      <c r="ZX9" s="29"/>
      <c r="ZY9" s="29"/>
      <c r="ZZ9" s="29"/>
      <c r="AAA9" s="29"/>
      <c r="AAB9" s="29"/>
      <c r="AAC9" s="29"/>
      <c r="AAD9" s="29"/>
      <c r="AAE9" s="29"/>
      <c r="AAF9" s="29"/>
      <c r="AAG9" s="29"/>
      <c r="AAH9" s="29"/>
      <c r="AAI9" s="29"/>
      <c r="AAJ9" s="29"/>
      <c r="AAK9" s="29"/>
      <c r="AAL9" s="29"/>
      <c r="AAM9" s="29"/>
      <c r="AAN9" s="29"/>
      <c r="AAO9" s="29"/>
      <c r="AAP9" s="29"/>
      <c r="AAQ9" s="29"/>
      <c r="AAR9" s="29"/>
      <c r="AAS9" s="29"/>
      <c r="AAT9" s="29"/>
      <c r="AAU9" s="29"/>
      <c r="AAV9" s="29"/>
      <c r="AAW9" s="29"/>
      <c r="AAX9" s="29"/>
      <c r="AAY9" s="29"/>
      <c r="AAZ9" s="29"/>
      <c r="ABA9" s="29"/>
      <c r="ABB9" s="29"/>
      <c r="ABC9" s="29"/>
      <c r="ABD9" s="29"/>
      <c r="ABE9" s="29"/>
      <c r="ABF9" s="29"/>
      <c r="ABG9" s="29"/>
      <c r="ABH9" s="29"/>
      <c r="ABI9" s="29"/>
      <c r="ABJ9" s="29"/>
      <c r="ABK9" s="29"/>
      <c r="ABL9" s="29"/>
      <c r="ABM9" s="29"/>
      <c r="ABN9" s="29"/>
      <c r="ABO9" s="29"/>
      <c r="ABP9" s="29"/>
      <c r="ABQ9" s="29"/>
      <c r="ABR9" s="29"/>
      <c r="ABS9" s="29"/>
      <c r="ABT9" s="29"/>
      <c r="ABU9" s="29"/>
      <c r="ABV9" s="29"/>
      <c r="ABW9" s="29"/>
      <c r="ABX9" s="29"/>
      <c r="ABY9" s="29"/>
      <c r="ABZ9" s="29"/>
      <c r="ACA9" s="29"/>
      <c r="ACB9" s="29"/>
      <c r="ACC9" s="29"/>
      <c r="ACD9" s="29"/>
      <c r="ACE9" s="29"/>
      <c r="ACF9" s="29"/>
      <c r="ACG9" s="29"/>
      <c r="ACH9" s="29"/>
      <c r="ACI9" s="29"/>
      <c r="ACJ9" s="29"/>
      <c r="ACK9" s="29"/>
      <c r="ACL9" s="29"/>
      <c r="ACM9" s="29"/>
      <c r="ACN9" s="29"/>
      <c r="ACO9" s="29"/>
      <c r="ACP9" s="29"/>
      <c r="ACQ9" s="29"/>
      <c r="ACR9" s="29"/>
      <c r="ACS9" s="29"/>
      <c r="ACT9" s="29"/>
      <c r="ACU9" s="29"/>
      <c r="ACV9" s="29"/>
      <c r="ACW9" s="29"/>
      <c r="ACX9" s="29"/>
      <c r="ACY9" s="29"/>
      <c r="ACZ9" s="29"/>
      <c r="ADA9" s="29"/>
      <c r="ADB9" s="29"/>
      <c r="ADC9" s="29"/>
      <c r="ADD9" s="29"/>
      <c r="ADE9" s="29"/>
      <c r="ADF9" s="29"/>
      <c r="ADG9" s="29"/>
      <c r="ADH9" s="29"/>
      <c r="ADI9" s="29"/>
      <c r="ADJ9" s="29"/>
      <c r="ADK9" s="29"/>
      <c r="ADL9" s="29"/>
      <c r="ADM9" s="29"/>
      <c r="ADN9" s="29"/>
      <c r="ADO9" s="29"/>
      <c r="ADP9" s="29"/>
      <c r="ADQ9" s="29"/>
      <c r="ADR9" s="29"/>
      <c r="ADS9" s="29"/>
      <c r="ADT9" s="29"/>
      <c r="ADU9" s="29"/>
      <c r="ADV9" s="29"/>
      <c r="ADW9" s="29"/>
      <c r="ADX9" s="29"/>
      <c r="ADY9" s="29"/>
      <c r="ADZ9" s="29"/>
      <c r="AEA9" s="29"/>
      <c r="AEB9" s="29"/>
      <c r="AEC9" s="29"/>
      <c r="AED9" s="29"/>
      <c r="AEE9" s="29"/>
      <c r="AEF9" s="29"/>
      <c r="AEG9" s="29"/>
      <c r="AEH9" s="29"/>
      <c r="AEI9" s="29"/>
      <c r="AEJ9" s="29"/>
      <c r="AEK9" s="29"/>
      <c r="AEL9" s="29"/>
      <c r="AEM9" s="29"/>
      <c r="AEN9" s="29"/>
      <c r="AEO9" s="29"/>
      <c r="AEP9" s="29"/>
      <c r="AEQ9" s="29"/>
      <c r="AER9" s="29"/>
      <c r="AES9" s="29"/>
      <c r="AET9" s="29"/>
      <c r="AEU9" s="29"/>
      <c r="AEV9" s="29"/>
      <c r="AEW9" s="29"/>
      <c r="AEX9" s="29"/>
      <c r="AEY9" s="29"/>
      <c r="AEZ9" s="29"/>
      <c r="AFA9" s="29"/>
      <c r="AFB9" s="29"/>
      <c r="AFC9" s="29"/>
      <c r="AFD9" s="29"/>
      <c r="AFE9" s="29"/>
      <c r="AFF9" s="29"/>
      <c r="AFG9" s="29"/>
      <c r="AFH9" s="29"/>
      <c r="AFI9" s="29"/>
      <c r="AFJ9" s="29"/>
      <c r="AFK9" s="29"/>
      <c r="AFL9" s="29"/>
      <c r="AFM9" s="29"/>
      <c r="AFN9" s="29"/>
      <c r="AFO9" s="29"/>
      <c r="AFP9" s="29"/>
      <c r="AFQ9" s="29"/>
      <c r="AFR9" s="29"/>
      <c r="AFS9" s="29"/>
      <c r="AFT9" s="29"/>
      <c r="AFU9" s="29"/>
      <c r="AFV9" s="29"/>
      <c r="AFW9" s="29"/>
      <c r="AFX9" s="29"/>
      <c r="AFY9" s="29"/>
      <c r="AFZ9" s="29"/>
      <c r="AGA9" s="29"/>
      <c r="AGB9" s="29"/>
      <c r="AGC9" s="29"/>
      <c r="AGD9" s="29"/>
      <c r="AGE9" s="29"/>
      <c r="AGF9" s="29"/>
      <c r="AGG9" s="29"/>
      <c r="AGH9" s="29"/>
      <c r="AGI9" s="29"/>
      <c r="AGJ9" s="29"/>
      <c r="AGK9" s="29"/>
      <c r="AGL9" s="29"/>
      <c r="AGM9" s="29"/>
      <c r="AGN9" s="29"/>
      <c r="AGO9" s="29"/>
      <c r="AGP9" s="29"/>
      <c r="AGQ9" s="29"/>
      <c r="AGR9" s="29"/>
      <c r="AGS9" s="29"/>
      <c r="AGT9" s="29"/>
      <c r="AGU9" s="29"/>
      <c r="AGV9" s="29"/>
      <c r="AGW9" s="29"/>
      <c r="AGX9" s="29"/>
      <c r="AGY9" s="29"/>
      <c r="AGZ9" s="29"/>
      <c r="AHA9" s="29"/>
      <c r="AHB9" s="29"/>
      <c r="AHC9" s="29"/>
      <c r="AHD9" s="29"/>
      <c r="AHE9" s="29"/>
      <c r="AHF9" s="29"/>
      <c r="AHG9" s="29"/>
      <c r="AHH9" s="29"/>
      <c r="AHI9" s="29"/>
      <c r="AHJ9" s="29"/>
      <c r="AHK9" s="29"/>
      <c r="AHL9" s="29"/>
      <c r="AHM9" s="29"/>
      <c r="AHN9" s="29"/>
      <c r="AHO9" s="29"/>
      <c r="AHP9" s="29"/>
      <c r="AHQ9" s="29"/>
      <c r="AHR9" s="29"/>
      <c r="AHS9" s="29"/>
      <c r="AHT9" s="29"/>
      <c r="AHU9" s="29"/>
      <c r="AHV9" s="29"/>
      <c r="AHW9" s="29"/>
      <c r="AHX9" s="29"/>
      <c r="AHY9" s="29"/>
      <c r="AHZ9" s="29"/>
      <c r="AIA9" s="29"/>
      <c r="AIB9" s="29"/>
      <c r="AIC9" s="29"/>
      <c r="AID9" s="29"/>
      <c r="AIE9" s="29"/>
      <c r="AIF9" s="29"/>
      <c r="AIG9" s="29"/>
      <c r="AIH9" s="29"/>
      <c r="AII9" s="29"/>
      <c r="AIJ9" s="29"/>
      <c r="AIK9" s="29"/>
      <c r="AIL9" s="29"/>
      <c r="AIM9" s="29"/>
      <c r="AIN9" s="29"/>
      <c r="AIO9" s="29"/>
      <c r="AIP9" s="29"/>
      <c r="AIQ9" s="29"/>
      <c r="AIR9" s="29"/>
      <c r="AIS9" s="29"/>
      <c r="AIT9" s="29"/>
      <c r="AIU9" s="29"/>
      <c r="AIV9" s="29"/>
      <c r="AIW9" s="29"/>
      <c r="AIX9" s="29"/>
      <c r="AIY9" s="29"/>
      <c r="AIZ9" s="29"/>
      <c r="AJA9" s="29"/>
      <c r="AJB9" s="29"/>
      <c r="AJC9" s="29"/>
      <c r="AJD9" s="29"/>
      <c r="AJE9" s="29"/>
      <c r="AJF9" s="29"/>
      <c r="AJG9" s="29"/>
      <c r="AJH9" s="29"/>
      <c r="AJI9" s="29"/>
      <c r="AJJ9" s="29"/>
      <c r="AJK9" s="29"/>
      <c r="AJL9" s="29"/>
      <c r="AJM9" s="29"/>
      <c r="AJN9" s="29"/>
      <c r="AJO9" s="29"/>
      <c r="AJP9" s="29"/>
      <c r="AJQ9" s="29"/>
      <c r="AJR9" s="29"/>
      <c r="AJS9" s="29"/>
      <c r="AJT9" s="29"/>
      <c r="AJU9" s="29"/>
      <c r="AJV9" s="29"/>
      <c r="AJW9" s="29"/>
      <c r="AJX9" s="29"/>
      <c r="AJY9" s="29"/>
      <c r="AJZ9" s="29"/>
      <c r="AKA9" s="29"/>
      <c r="AKB9" s="29"/>
      <c r="AKC9" s="29"/>
      <c r="AKD9" s="29"/>
      <c r="AKE9" s="29"/>
      <c r="AKF9" s="29"/>
      <c r="AKG9" s="29"/>
      <c r="AKH9" s="29"/>
      <c r="AKI9" s="29"/>
      <c r="AKJ9" s="29"/>
      <c r="AKK9" s="29"/>
      <c r="AKL9" s="29"/>
      <c r="AKM9" s="29"/>
      <c r="AKN9" s="29"/>
      <c r="AKO9" s="29"/>
      <c r="AKP9" s="29"/>
      <c r="AKQ9" s="29"/>
      <c r="AKR9" s="29"/>
      <c r="AKS9" s="29"/>
      <c r="AKT9" s="29"/>
      <c r="AKU9" s="29"/>
      <c r="AKV9" s="29"/>
      <c r="AKW9" s="29"/>
      <c r="AKX9" s="29"/>
      <c r="AKY9" s="29"/>
      <c r="AKZ9" s="29"/>
      <c r="ALA9" s="29"/>
      <c r="ALB9" s="29"/>
      <c r="ALC9" s="29"/>
      <c r="ALD9" s="29"/>
      <c r="ALE9" s="29"/>
      <c r="ALF9" s="29"/>
      <c r="ALG9" s="29"/>
      <c r="ALH9" s="29"/>
      <c r="ALI9" s="29"/>
      <c r="ALJ9" s="29"/>
      <c r="ALK9" s="29"/>
      <c r="ALL9" s="29"/>
      <c r="ALM9" s="29"/>
      <c r="ALN9" s="29"/>
      <c r="ALO9" s="29"/>
      <c r="ALP9" s="29"/>
      <c r="ALQ9" s="29"/>
      <c r="ALR9" s="29"/>
      <c r="ALS9" s="29"/>
      <c r="ALT9" s="29"/>
      <c r="ALU9" s="29"/>
      <c r="ALV9" s="29"/>
      <c r="ALW9" s="29"/>
      <c r="ALX9" s="29"/>
      <c r="ALY9" s="29"/>
      <c r="ALZ9" s="29"/>
      <c r="AMA9" s="29"/>
      <c r="AMB9" s="29"/>
      <c r="AMC9" s="29"/>
      <c r="AMD9" s="29"/>
      <c r="AME9" s="29"/>
      <c r="AMF9" s="29"/>
      <c r="AMG9" s="29"/>
      <c r="AMH9" s="29"/>
      <c r="AMI9" s="29"/>
      <c r="AMJ9" s="29"/>
      <c r="AMK9" s="29"/>
      <c r="AML9" s="29"/>
      <c r="AMM9" s="29"/>
      <c r="AMN9" s="29"/>
      <c r="AMO9" s="29"/>
      <c r="AMP9" s="29"/>
      <c r="AMQ9" s="29"/>
      <c r="AMR9" s="29"/>
      <c r="AMS9" s="29"/>
      <c r="AMT9" s="29"/>
      <c r="AMU9" s="29"/>
      <c r="AMV9" s="29"/>
      <c r="AMW9" s="29"/>
      <c r="AMX9" s="29"/>
      <c r="AMY9" s="29"/>
      <c r="AMZ9" s="29"/>
      <c r="ANA9" s="29"/>
      <c r="ANB9" s="29"/>
      <c r="ANC9" s="29"/>
      <c r="AND9" s="29"/>
      <c r="ANE9" s="29"/>
      <c r="ANF9" s="29"/>
      <c r="ANG9" s="29"/>
      <c r="ANH9" s="29"/>
      <c r="ANI9" s="29"/>
      <c r="ANJ9" s="29"/>
      <c r="ANK9" s="29"/>
      <c r="ANL9" s="29"/>
      <c r="ANM9" s="29"/>
      <c r="ANN9" s="29"/>
      <c r="ANO9" s="29"/>
      <c r="ANP9" s="29"/>
      <c r="ANQ9" s="29"/>
      <c r="ANR9" s="29"/>
      <c r="ANS9" s="29"/>
      <c r="ANT9" s="29"/>
      <c r="ANU9" s="29"/>
      <c r="ANV9" s="29"/>
      <c r="ANW9" s="29"/>
      <c r="ANX9" s="29"/>
      <c r="ANY9" s="29"/>
      <c r="ANZ9" s="29"/>
      <c r="AOA9" s="29"/>
      <c r="AOB9" s="29"/>
      <c r="AOC9" s="29"/>
      <c r="AOD9" s="29"/>
      <c r="AOE9" s="29"/>
      <c r="AOF9" s="29"/>
      <c r="AOG9" s="29"/>
      <c r="AOH9" s="29"/>
      <c r="AOI9" s="29"/>
      <c r="AOJ9" s="29"/>
      <c r="AOK9" s="29"/>
      <c r="AOL9" s="29"/>
      <c r="AOM9" s="29"/>
      <c r="AON9" s="29"/>
      <c r="AOO9" s="29"/>
      <c r="AOP9" s="29"/>
      <c r="AOQ9" s="29"/>
      <c r="AOR9" s="29"/>
      <c r="AOS9" s="29"/>
      <c r="AOT9" s="29"/>
      <c r="AOU9" s="29"/>
      <c r="AOV9" s="29"/>
      <c r="AOW9" s="29"/>
      <c r="AOX9" s="29"/>
      <c r="AOY9" s="29"/>
      <c r="AOZ9" s="29"/>
      <c r="APA9" s="29"/>
      <c r="APB9" s="29"/>
      <c r="APC9" s="29"/>
      <c r="APD9" s="29"/>
      <c r="APE9" s="29"/>
      <c r="APF9" s="29"/>
      <c r="APG9" s="29"/>
      <c r="APH9" s="29"/>
      <c r="API9" s="29"/>
      <c r="APJ9" s="29"/>
      <c r="APK9" s="29"/>
      <c r="APL9" s="29"/>
      <c r="APM9" s="29"/>
      <c r="APN9" s="29"/>
      <c r="APO9" s="29"/>
      <c r="APP9" s="29"/>
      <c r="APQ9" s="29"/>
      <c r="APR9" s="29"/>
      <c r="APS9" s="29"/>
      <c r="APT9" s="29"/>
      <c r="APU9" s="29"/>
      <c r="APV9" s="29"/>
      <c r="APW9" s="29"/>
      <c r="APX9" s="29"/>
      <c r="APY9" s="29"/>
      <c r="APZ9" s="29"/>
      <c r="AQA9" s="29"/>
      <c r="AQB9" s="29"/>
      <c r="AQC9" s="29"/>
      <c r="AQD9" s="29"/>
      <c r="AQE9" s="29"/>
      <c r="AQF9" s="29"/>
      <c r="AQG9" s="29"/>
      <c r="AQH9" s="29"/>
      <c r="AQI9" s="29"/>
      <c r="AQJ9" s="29"/>
      <c r="AQK9" s="29"/>
      <c r="AQL9" s="29"/>
      <c r="AQM9" s="29"/>
      <c r="AQN9" s="29"/>
      <c r="AQO9" s="29"/>
      <c r="AQP9" s="29"/>
      <c r="AQQ9" s="29"/>
      <c r="AQR9" s="29"/>
      <c r="AQS9" s="29"/>
      <c r="AQT9" s="29"/>
      <c r="AQU9" s="29"/>
      <c r="AQV9" s="29"/>
      <c r="AQW9" s="29"/>
      <c r="AQX9" s="29"/>
      <c r="AQY9" s="29"/>
      <c r="AQZ9" s="29"/>
      <c r="ARA9" s="29"/>
      <c r="ARB9" s="29"/>
      <c r="ARC9" s="29"/>
      <c r="ARD9" s="29"/>
      <c r="ARE9" s="29"/>
      <c r="ARF9" s="29"/>
      <c r="ARG9" s="29"/>
      <c r="ARH9" s="29"/>
      <c r="ARI9" s="29"/>
      <c r="ARJ9" s="29"/>
      <c r="ARK9" s="29"/>
      <c r="ARL9" s="29"/>
      <c r="ARM9" s="29"/>
      <c r="ARN9" s="29"/>
      <c r="ARO9" s="29"/>
      <c r="ARP9" s="29"/>
      <c r="ARQ9" s="29"/>
      <c r="ARR9" s="29"/>
      <c r="ARS9" s="29"/>
      <c r="ART9" s="29"/>
      <c r="ARU9" s="29"/>
      <c r="ARV9" s="29"/>
      <c r="ARW9" s="29"/>
      <c r="ARX9" s="29"/>
      <c r="ARY9" s="29"/>
      <c r="ARZ9" s="29"/>
      <c r="ASA9" s="29"/>
      <c r="ASB9" s="29"/>
      <c r="ASC9" s="29"/>
      <c r="ASD9" s="29"/>
      <c r="ASE9" s="29"/>
      <c r="ASF9" s="29"/>
      <c r="ASG9" s="29"/>
      <c r="ASH9" s="29"/>
      <c r="ASI9" s="29"/>
      <c r="ASJ9" s="29"/>
      <c r="ASK9" s="29"/>
      <c r="ASL9" s="29"/>
      <c r="ASM9" s="29"/>
      <c r="ASN9" s="29"/>
      <c r="ASO9" s="29"/>
      <c r="ASP9" s="29"/>
      <c r="ASQ9" s="29"/>
      <c r="ASR9" s="29"/>
      <c r="ASS9" s="29"/>
      <c r="AST9" s="29"/>
      <c r="ASU9" s="29"/>
      <c r="ASV9" s="29"/>
      <c r="ASW9" s="29"/>
      <c r="ASX9" s="29"/>
      <c r="ASY9" s="29"/>
      <c r="ASZ9" s="29"/>
      <c r="ATA9" s="29"/>
      <c r="ATB9" s="29"/>
      <c r="ATC9" s="29"/>
      <c r="ATD9" s="29"/>
      <c r="ATE9" s="29"/>
      <c r="ATF9" s="29"/>
      <c r="ATG9" s="29"/>
      <c r="ATH9" s="29"/>
      <c r="ATI9" s="29"/>
      <c r="ATJ9" s="29"/>
      <c r="ATK9" s="29"/>
      <c r="ATL9" s="29"/>
      <c r="ATM9" s="29"/>
      <c r="ATN9" s="29"/>
      <c r="ATO9" s="29"/>
      <c r="ATP9" s="29"/>
      <c r="ATQ9" s="29"/>
      <c r="ATR9" s="29"/>
      <c r="ATS9" s="29"/>
      <c r="ATT9" s="29"/>
      <c r="ATU9" s="29"/>
      <c r="ATV9" s="29"/>
      <c r="ATW9" s="29"/>
      <c r="ATX9" s="29"/>
      <c r="ATY9" s="29"/>
      <c r="ATZ9" s="29"/>
      <c r="AUA9" s="29"/>
      <c r="AUB9" s="29"/>
      <c r="AUC9" s="29"/>
      <c r="AUD9" s="29"/>
      <c r="AUE9" s="29"/>
      <c r="AUF9" s="29"/>
      <c r="AUG9" s="29"/>
      <c r="AUH9" s="29"/>
      <c r="AUI9" s="29"/>
      <c r="AUJ9" s="29"/>
      <c r="AUK9" s="29"/>
      <c r="AUL9" s="29"/>
      <c r="AUM9" s="29"/>
      <c r="AUN9" s="29"/>
      <c r="AUO9" s="29"/>
      <c r="AUP9" s="29"/>
      <c r="AUQ9" s="29"/>
      <c r="AUR9" s="29"/>
      <c r="AUS9" s="29"/>
      <c r="AUT9" s="29"/>
      <c r="AUU9" s="29"/>
      <c r="AUV9" s="29"/>
      <c r="AUW9" s="29"/>
      <c r="AUX9" s="29"/>
      <c r="AUY9" s="29"/>
      <c r="AUZ9" s="29"/>
      <c r="AVA9" s="29"/>
      <c r="AVB9" s="29"/>
      <c r="AVC9" s="29"/>
      <c r="AVD9" s="29"/>
      <c r="AVE9" s="29"/>
      <c r="AVF9" s="29"/>
      <c r="AVG9" s="29"/>
      <c r="AVH9" s="29"/>
      <c r="AVI9" s="29"/>
      <c r="AVJ9" s="29"/>
      <c r="AVK9" s="29"/>
      <c r="AVL9" s="29"/>
      <c r="AVM9" s="29"/>
      <c r="AVN9" s="29"/>
      <c r="AVO9" s="29"/>
      <c r="AVP9" s="29"/>
      <c r="AVQ9" s="29"/>
      <c r="AVR9" s="29"/>
      <c r="AVS9" s="29"/>
      <c r="AVT9" s="29"/>
      <c r="AVU9" s="29"/>
      <c r="AVV9" s="29"/>
      <c r="AVW9" s="29"/>
      <c r="AVX9" s="29"/>
      <c r="AVY9" s="29"/>
      <c r="AVZ9" s="29"/>
      <c r="AWA9" s="29"/>
      <c r="AWB9" s="29"/>
      <c r="AWC9" s="29"/>
      <c r="AWD9" s="29"/>
      <c r="AWE9" s="29"/>
      <c r="AWF9" s="29"/>
      <c r="AWG9" s="29"/>
      <c r="AWH9" s="29"/>
      <c r="AWI9" s="29"/>
      <c r="AWJ9" s="29"/>
      <c r="AWK9" s="29"/>
      <c r="AWL9" s="29"/>
      <c r="AWM9" s="29"/>
      <c r="AWN9" s="29"/>
      <c r="AWO9" s="29"/>
      <c r="AWP9" s="29"/>
      <c r="AWQ9" s="29"/>
      <c r="AWR9" s="29"/>
      <c r="AWS9" s="29"/>
      <c r="AWT9" s="29"/>
      <c r="AWU9" s="29"/>
      <c r="AWV9" s="29"/>
      <c r="AWW9" s="29"/>
      <c r="AWX9" s="29"/>
      <c r="AWY9" s="29"/>
      <c r="AWZ9" s="29"/>
      <c r="AXA9" s="29"/>
      <c r="AXB9" s="29"/>
      <c r="AXC9" s="29"/>
      <c r="AXD9" s="29"/>
      <c r="AXE9" s="29"/>
      <c r="AXF9" s="29"/>
      <c r="AXG9" s="29"/>
      <c r="AXH9" s="29"/>
      <c r="AXI9" s="29"/>
      <c r="AXJ9" s="29"/>
      <c r="AXK9" s="29"/>
      <c r="AXL9" s="29"/>
      <c r="AXM9" s="29"/>
      <c r="AXN9" s="29"/>
      <c r="AXO9" s="29"/>
      <c r="AXP9" s="29"/>
      <c r="AXQ9" s="29"/>
      <c r="AXR9" s="29"/>
      <c r="AXS9" s="29"/>
      <c r="AXT9" s="29"/>
      <c r="AXU9" s="29"/>
      <c r="AXV9" s="29"/>
      <c r="AXW9" s="29"/>
      <c r="AXX9" s="29"/>
      <c r="AXY9" s="29"/>
      <c r="AXZ9" s="29"/>
      <c r="AYA9" s="29"/>
      <c r="AYB9" s="29"/>
      <c r="AYC9" s="29"/>
      <c r="AYD9" s="29"/>
      <c r="AYE9" s="29"/>
      <c r="AYF9" s="29"/>
      <c r="AYG9" s="29"/>
      <c r="AYH9" s="29"/>
      <c r="AYI9" s="29"/>
      <c r="AYJ9" s="29"/>
      <c r="AYK9" s="29"/>
      <c r="AYL9" s="29"/>
      <c r="AYM9" s="29"/>
      <c r="AYN9" s="29"/>
      <c r="AYO9" s="29"/>
      <c r="AYP9" s="29"/>
      <c r="AYQ9" s="29"/>
      <c r="AYR9" s="29"/>
      <c r="AYS9" s="29"/>
      <c r="AYT9" s="29"/>
      <c r="AYU9" s="29"/>
      <c r="AYV9" s="29"/>
      <c r="AYW9" s="29"/>
      <c r="AYX9" s="29"/>
      <c r="AYY9" s="29"/>
      <c r="AYZ9" s="29"/>
      <c r="AZA9" s="29"/>
      <c r="AZB9" s="29"/>
      <c r="AZC9" s="29"/>
      <c r="AZD9" s="29"/>
      <c r="AZE9" s="29"/>
      <c r="AZF9" s="29"/>
      <c r="AZG9" s="29"/>
      <c r="AZH9" s="29"/>
      <c r="AZI9" s="29"/>
      <c r="AZJ9" s="29"/>
      <c r="AZK9" s="29"/>
      <c r="AZL9" s="29"/>
      <c r="AZM9" s="29"/>
      <c r="AZN9" s="29"/>
      <c r="AZO9" s="29"/>
      <c r="AZP9" s="29"/>
      <c r="AZQ9" s="29"/>
      <c r="AZR9" s="29"/>
      <c r="AZS9" s="29"/>
      <c r="AZT9" s="29"/>
      <c r="AZU9" s="29"/>
      <c r="AZV9" s="29"/>
      <c r="AZW9" s="29"/>
      <c r="AZX9" s="29"/>
      <c r="AZY9" s="29"/>
      <c r="AZZ9" s="29"/>
      <c r="BAA9" s="29"/>
      <c r="BAB9" s="29"/>
      <c r="BAC9" s="29"/>
      <c r="BAD9" s="29"/>
      <c r="BAE9" s="29"/>
      <c r="BAF9" s="29"/>
      <c r="BAG9" s="29"/>
      <c r="BAH9" s="29"/>
      <c r="BAI9" s="29"/>
      <c r="BAJ9" s="29"/>
      <c r="BAK9" s="29"/>
      <c r="BAL9" s="29"/>
      <c r="BAM9" s="29"/>
      <c r="BAN9" s="29"/>
      <c r="BAO9" s="29"/>
      <c r="BAP9" s="29"/>
      <c r="BAQ9" s="29"/>
      <c r="BAR9" s="29"/>
      <c r="BAS9" s="29"/>
      <c r="BAT9" s="29"/>
      <c r="BAU9" s="29"/>
      <c r="BAV9" s="29"/>
      <c r="BAW9" s="29"/>
      <c r="BAX9" s="29"/>
      <c r="BAY9" s="29"/>
      <c r="BAZ9" s="29"/>
      <c r="BBA9" s="29"/>
      <c r="BBB9" s="29"/>
      <c r="BBC9" s="29"/>
      <c r="BBD9" s="29"/>
      <c r="BBE9" s="29"/>
      <c r="BBF9" s="29"/>
      <c r="BBG9" s="29"/>
      <c r="BBH9" s="29"/>
      <c r="BBI9" s="29"/>
      <c r="BBJ9" s="29"/>
      <c r="BBK9" s="29"/>
      <c r="BBL9" s="29"/>
      <c r="BBM9" s="29"/>
      <c r="BBN9" s="29"/>
      <c r="BBO9" s="29"/>
      <c r="BBP9" s="29"/>
      <c r="BBQ9" s="29"/>
      <c r="BBR9" s="29"/>
      <c r="BBS9" s="29"/>
      <c r="BBT9" s="29"/>
      <c r="BBU9" s="29"/>
      <c r="BBV9" s="29"/>
      <c r="BBW9" s="29"/>
      <c r="BBX9" s="29"/>
      <c r="BBY9" s="29"/>
      <c r="BBZ9" s="29"/>
      <c r="BCA9" s="29"/>
      <c r="BCB9" s="29"/>
      <c r="BCC9" s="29"/>
      <c r="BCD9" s="29"/>
      <c r="BCE9" s="29"/>
      <c r="BCF9" s="29"/>
      <c r="BCG9" s="29"/>
      <c r="BCH9" s="29"/>
      <c r="BCI9" s="29"/>
      <c r="BCJ9" s="29"/>
      <c r="BCK9" s="29"/>
      <c r="BCL9" s="29"/>
      <c r="BCM9" s="29"/>
      <c r="BCN9" s="29"/>
      <c r="BCO9" s="29"/>
      <c r="BCP9" s="29"/>
      <c r="BCQ9" s="29"/>
      <c r="BCR9" s="29"/>
      <c r="BCS9" s="29"/>
      <c r="BCT9" s="29"/>
      <c r="BCU9" s="29"/>
      <c r="BCV9" s="29"/>
      <c r="BCW9" s="29"/>
      <c r="BCX9" s="29"/>
      <c r="BCY9" s="29"/>
      <c r="BCZ9" s="29"/>
      <c r="BDA9" s="29"/>
      <c r="BDB9" s="29"/>
      <c r="BDC9" s="29"/>
      <c r="BDD9" s="29"/>
      <c r="BDE9" s="29"/>
      <c r="BDF9" s="29"/>
      <c r="BDG9" s="29"/>
      <c r="BDH9" s="29"/>
      <c r="BDI9" s="29"/>
      <c r="BDJ9" s="29"/>
      <c r="BDK9" s="29"/>
      <c r="BDL9" s="29"/>
      <c r="BDM9" s="29"/>
      <c r="BDN9" s="29"/>
      <c r="BDO9" s="29"/>
      <c r="BDP9" s="29"/>
      <c r="BDQ9" s="29"/>
      <c r="BDR9" s="29"/>
      <c r="BDS9" s="29"/>
      <c r="BDT9" s="29"/>
      <c r="BDU9" s="29"/>
      <c r="BDV9" s="29"/>
      <c r="BDW9" s="29"/>
      <c r="BDX9" s="29"/>
      <c r="BDY9" s="29"/>
      <c r="BDZ9" s="29"/>
      <c r="BEA9" s="29"/>
      <c r="BEB9" s="29"/>
      <c r="BEC9" s="29"/>
      <c r="BED9" s="29"/>
      <c r="BEE9" s="29"/>
      <c r="BEF9" s="29"/>
      <c r="BEG9" s="29"/>
      <c r="BEH9" s="29"/>
      <c r="BEI9" s="29"/>
      <c r="BEJ9" s="29"/>
      <c r="BEK9" s="29"/>
      <c r="BEL9" s="29"/>
      <c r="BEM9" s="29"/>
      <c r="BEN9" s="29"/>
      <c r="BEO9" s="29"/>
      <c r="BEP9" s="29"/>
      <c r="BEQ9" s="29"/>
      <c r="BER9" s="29"/>
      <c r="BES9" s="29"/>
      <c r="BET9" s="29"/>
      <c r="BEU9" s="29"/>
      <c r="BEV9" s="29"/>
      <c r="BEW9" s="29"/>
      <c r="BEX9" s="29"/>
      <c r="BEY9" s="29"/>
      <c r="BEZ9" s="29"/>
      <c r="BFA9" s="29"/>
      <c r="BFB9" s="29"/>
      <c r="BFC9" s="29"/>
      <c r="BFD9" s="29"/>
      <c r="BFE9" s="29"/>
      <c r="BFF9" s="29"/>
      <c r="BFG9" s="29"/>
      <c r="BFH9" s="29"/>
      <c r="BFI9" s="29"/>
      <c r="BFJ9" s="29"/>
      <c r="BFK9" s="29"/>
      <c r="BFL9" s="29"/>
      <c r="BFM9" s="29"/>
      <c r="BFN9" s="29"/>
      <c r="BFO9" s="29"/>
      <c r="BFP9" s="29"/>
      <c r="BFQ9" s="29"/>
      <c r="BFR9" s="29"/>
      <c r="BFS9" s="29"/>
      <c r="BFT9" s="29"/>
      <c r="BFU9" s="29"/>
      <c r="BFV9" s="29"/>
      <c r="BFW9" s="29"/>
      <c r="BFX9" s="29"/>
      <c r="BFY9" s="29"/>
      <c r="BFZ9" s="29"/>
      <c r="BGA9" s="29"/>
      <c r="BGB9" s="29"/>
      <c r="BGC9" s="29"/>
      <c r="BGD9" s="29"/>
      <c r="BGE9" s="29"/>
      <c r="BGF9" s="29"/>
      <c r="BGG9" s="29"/>
      <c r="BGH9" s="29"/>
      <c r="BGI9" s="29"/>
      <c r="BGJ9" s="29"/>
      <c r="BGK9" s="29"/>
      <c r="BGL9" s="29"/>
      <c r="BGM9" s="29"/>
      <c r="BGN9" s="29"/>
      <c r="BGO9" s="29"/>
      <c r="BGP9" s="29"/>
      <c r="BGQ9" s="29"/>
      <c r="BGR9" s="29"/>
      <c r="BGS9" s="29"/>
      <c r="BGT9" s="29"/>
      <c r="BGU9" s="29"/>
      <c r="BGV9" s="29"/>
    </row>
    <row r="10" spans="1:1556" ht="22" customHeight="1">
      <c r="A10" t="str">
        <f t="shared" si="0"/>
        <v>PT-00006</v>
      </c>
      <c r="B10" s="38" t="s">
        <v>497</v>
      </c>
      <c r="C10" s="38" t="s">
        <v>347</v>
      </c>
      <c r="D10" s="38" t="s">
        <v>616</v>
      </c>
      <c r="E10">
        <f t="shared" ca="1" si="1"/>
        <v>10</v>
      </c>
      <c r="F10" s="38" t="s">
        <v>13</v>
      </c>
      <c r="G10" s="38" t="s">
        <v>18</v>
      </c>
      <c r="H10" s="38">
        <v>9193188214</v>
      </c>
      <c r="I10" s="40" t="s">
        <v>765</v>
      </c>
      <c r="J10" s="40">
        <v>9211988429</v>
      </c>
      <c r="K10" s="40" t="s">
        <v>914</v>
      </c>
      <c r="L10" s="40" t="s">
        <v>914</v>
      </c>
      <c r="M10" s="40" t="s">
        <v>28</v>
      </c>
      <c r="N10" s="40">
        <v>91828501402</v>
      </c>
      <c r="O10" s="40" t="s">
        <v>29</v>
      </c>
      <c r="P10" s="40"/>
      <c r="Q10" s="40"/>
      <c r="R10" s="40"/>
      <c r="S10" s="40" t="s">
        <v>89</v>
      </c>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c r="JM10" s="29"/>
      <c r="JN10" s="29"/>
      <c r="JO10" s="29"/>
      <c r="JP10" s="29"/>
      <c r="JQ10" s="29"/>
      <c r="JR10" s="29"/>
      <c r="JS10" s="29"/>
      <c r="JT10" s="29"/>
      <c r="JU10" s="29"/>
      <c r="JV10" s="29"/>
      <c r="JW10" s="29"/>
      <c r="JX10" s="29"/>
      <c r="JY10" s="29"/>
      <c r="JZ10" s="29"/>
      <c r="KA10" s="29"/>
      <c r="KB10" s="29"/>
      <c r="KC10" s="29"/>
      <c r="KD10" s="29"/>
      <c r="KE10" s="29"/>
      <c r="KF10" s="29"/>
      <c r="KG10" s="29"/>
      <c r="KH10" s="29"/>
      <c r="KI10" s="29"/>
      <c r="KJ10" s="29"/>
      <c r="KK10" s="29"/>
      <c r="KL10" s="29"/>
      <c r="KM10" s="29"/>
      <c r="KN10" s="29"/>
      <c r="KO10" s="29"/>
      <c r="KP10" s="29"/>
      <c r="KQ10" s="29"/>
      <c r="KR10" s="29"/>
      <c r="KS10" s="29"/>
      <c r="KT10" s="29"/>
      <c r="KU10" s="29"/>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c r="LZ10" s="29"/>
      <c r="MA10" s="29"/>
      <c r="MB10" s="29"/>
      <c r="MC10" s="29"/>
      <c r="MD10" s="29"/>
      <c r="ME10" s="29"/>
      <c r="MF10" s="29"/>
      <c r="MG10" s="29"/>
      <c r="MH10" s="29"/>
      <c r="MI10" s="29"/>
      <c r="MJ10" s="29"/>
      <c r="MK10" s="29"/>
      <c r="ML10" s="29"/>
      <c r="MM10" s="29"/>
      <c r="MN10" s="29"/>
      <c r="MO10" s="29"/>
      <c r="MP10" s="29"/>
      <c r="MQ10" s="29"/>
      <c r="MR10" s="29"/>
      <c r="MS10" s="29"/>
      <c r="MT10" s="29"/>
      <c r="MU10" s="29"/>
      <c r="MV10" s="29"/>
      <c r="MW10" s="29"/>
      <c r="MX10" s="29"/>
      <c r="MY10" s="29"/>
      <c r="MZ10" s="29"/>
      <c r="NA10" s="29"/>
      <c r="NB10" s="29"/>
      <c r="NC10" s="29"/>
      <c r="ND10" s="29"/>
      <c r="NE10" s="29"/>
      <c r="NF10" s="29"/>
      <c r="NG10" s="29"/>
      <c r="NH10" s="29"/>
      <c r="NI10" s="29"/>
      <c r="NJ10" s="29"/>
      <c r="NK10" s="29"/>
      <c r="NL10" s="29"/>
      <c r="NM10" s="29"/>
      <c r="NN10" s="29"/>
      <c r="NO10" s="29"/>
      <c r="NP10" s="29"/>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c r="OV10" s="29"/>
      <c r="OW10" s="29"/>
      <c r="OX10" s="29"/>
      <c r="OY10" s="29"/>
      <c r="OZ10" s="29"/>
      <c r="PA10" s="29"/>
      <c r="PB10" s="29"/>
      <c r="PC10" s="29"/>
      <c r="PD10" s="29"/>
      <c r="PE10" s="29"/>
      <c r="PF10" s="29"/>
      <c r="PG10" s="29"/>
      <c r="PH10" s="29"/>
      <c r="PI10" s="29"/>
      <c r="PJ10" s="29"/>
      <c r="PK10" s="29"/>
      <c r="PL10" s="29"/>
      <c r="PM10" s="29"/>
      <c r="PN10" s="29"/>
      <c r="PO10" s="29"/>
      <c r="PP10" s="29"/>
      <c r="PQ10" s="29"/>
      <c r="PR10" s="29"/>
      <c r="PS10" s="29"/>
      <c r="PT10" s="29"/>
      <c r="PU10" s="29"/>
      <c r="PV10" s="29"/>
      <c r="PW10" s="29"/>
      <c r="PX10" s="29"/>
      <c r="PY10" s="29"/>
      <c r="PZ10" s="29"/>
      <c r="QA10" s="29"/>
      <c r="QB10" s="29"/>
      <c r="QC10" s="29"/>
      <c r="QD10" s="29"/>
      <c r="QE10" s="29"/>
      <c r="QF10" s="29"/>
      <c r="QG10" s="29"/>
      <c r="QH10" s="29"/>
      <c r="QI10" s="29"/>
      <c r="QJ10" s="29"/>
      <c r="QK10" s="29"/>
      <c r="QL10" s="29"/>
      <c r="QM10" s="29"/>
      <c r="QN10" s="29"/>
      <c r="QO10" s="29"/>
      <c r="QP10" s="29"/>
      <c r="QQ10" s="29"/>
      <c r="QR10" s="29"/>
      <c r="QS10" s="29"/>
      <c r="QT10" s="29"/>
      <c r="QU10" s="29"/>
      <c r="QV10" s="29"/>
      <c r="QW10" s="29"/>
      <c r="QX10" s="29"/>
      <c r="QY10" s="29"/>
      <c r="QZ10" s="29"/>
      <c r="RA10" s="29"/>
      <c r="RB10" s="29"/>
      <c r="RC10" s="29"/>
      <c r="RD10" s="29"/>
      <c r="RE10" s="29"/>
      <c r="RF10" s="29"/>
      <c r="RG10" s="29"/>
      <c r="RH10" s="29"/>
      <c r="RI10" s="29"/>
      <c r="RJ10" s="29"/>
      <c r="RK10" s="29"/>
      <c r="RL10" s="29"/>
      <c r="RM10" s="29"/>
      <c r="RN10" s="29"/>
      <c r="RO10" s="29"/>
      <c r="RP10" s="29"/>
      <c r="RQ10" s="29"/>
      <c r="RR10" s="29"/>
      <c r="RS10" s="29"/>
      <c r="RT10" s="29"/>
      <c r="RU10" s="29"/>
      <c r="RV10" s="29"/>
      <c r="RW10" s="29"/>
      <c r="RX10" s="29"/>
      <c r="RY10" s="29"/>
      <c r="RZ10" s="29"/>
      <c r="SA10" s="29"/>
      <c r="SB10" s="29"/>
      <c r="SC10" s="29"/>
      <c r="SD10" s="29"/>
      <c r="SE10" s="29"/>
      <c r="SF10" s="29"/>
      <c r="SG10" s="29"/>
      <c r="SH10" s="29"/>
      <c r="SI10" s="29"/>
      <c r="SJ10" s="29"/>
      <c r="SK10" s="29"/>
      <c r="SL10" s="29"/>
      <c r="SM10" s="29"/>
      <c r="SN10" s="29"/>
      <c r="SO10" s="29"/>
      <c r="SP10" s="29"/>
      <c r="SQ10" s="29"/>
      <c r="SR10" s="29"/>
      <c r="SS10" s="29"/>
      <c r="ST10" s="29"/>
      <c r="SU10" s="29"/>
      <c r="SV10" s="29"/>
      <c r="SW10" s="29"/>
      <c r="SX10" s="29"/>
      <c r="SY10" s="29"/>
      <c r="SZ10" s="29"/>
      <c r="TA10" s="29"/>
      <c r="TB10" s="29"/>
      <c r="TC10" s="29"/>
      <c r="TD10" s="29"/>
      <c r="TE10" s="29"/>
      <c r="TF10" s="29"/>
      <c r="TG10" s="29"/>
      <c r="TH10" s="29"/>
      <c r="TI10" s="29"/>
      <c r="TJ10" s="29"/>
      <c r="TK10" s="29"/>
      <c r="TL10" s="29"/>
      <c r="TM10" s="29"/>
      <c r="TN10" s="29"/>
      <c r="TO10" s="29"/>
      <c r="TP10" s="29"/>
      <c r="TQ10" s="29"/>
      <c r="TR10" s="29"/>
      <c r="TS10" s="29"/>
      <c r="TT10" s="29"/>
      <c r="TU10" s="29"/>
      <c r="TV10" s="29"/>
      <c r="TW10" s="29"/>
      <c r="TX10" s="29"/>
      <c r="TY10" s="29"/>
      <c r="TZ10" s="29"/>
      <c r="UA10" s="29"/>
      <c r="UB10" s="29"/>
      <c r="UC10" s="29"/>
      <c r="UD10" s="29"/>
      <c r="UE10" s="29"/>
      <c r="UF10" s="29"/>
      <c r="UG10" s="29"/>
      <c r="UH10" s="29"/>
      <c r="UI10" s="29"/>
      <c r="UJ10" s="29"/>
      <c r="UK10" s="29"/>
      <c r="UL10" s="29"/>
      <c r="UM10" s="29"/>
      <c r="UN10" s="29"/>
      <c r="UO10" s="29"/>
      <c r="UP10" s="29"/>
      <c r="UQ10" s="29"/>
      <c r="UR10" s="29"/>
      <c r="US10" s="29"/>
      <c r="UT10" s="29"/>
      <c r="UU10" s="29"/>
      <c r="UV10" s="29"/>
      <c r="UW10" s="29"/>
      <c r="UX10" s="29"/>
      <c r="UY10" s="29"/>
      <c r="UZ10" s="29"/>
      <c r="VA10" s="29"/>
      <c r="VB10" s="29"/>
      <c r="VC10" s="29"/>
      <c r="VD10" s="29"/>
      <c r="VE10" s="29"/>
      <c r="VF10" s="29"/>
      <c r="VG10" s="29"/>
      <c r="VH10" s="29"/>
      <c r="VI10" s="29"/>
      <c r="VJ10" s="29"/>
      <c r="VK10" s="29"/>
      <c r="VL10" s="29"/>
      <c r="VM10" s="29"/>
      <c r="VN10" s="29"/>
      <c r="VO10" s="29"/>
      <c r="VP10" s="29"/>
      <c r="VQ10" s="29"/>
      <c r="VR10" s="29"/>
      <c r="VS10" s="29"/>
      <c r="VT10" s="29"/>
      <c r="VU10" s="29"/>
      <c r="VV10" s="29"/>
      <c r="VW10" s="29"/>
      <c r="VX10" s="29"/>
      <c r="VY10" s="29"/>
      <c r="VZ10" s="29"/>
      <c r="WA10" s="29"/>
      <c r="WB10" s="29"/>
      <c r="WC10" s="29"/>
      <c r="WD10" s="29"/>
      <c r="WE10" s="29"/>
      <c r="WF10" s="29"/>
      <c r="WG10" s="29"/>
      <c r="WH10" s="29"/>
      <c r="WI10" s="29"/>
      <c r="WJ10" s="29"/>
      <c r="WK10" s="29"/>
      <c r="WL10" s="29"/>
      <c r="WM10" s="29"/>
      <c r="WN10" s="29"/>
      <c r="WO10" s="29"/>
      <c r="WP10" s="29"/>
      <c r="WQ10" s="29"/>
      <c r="WR10" s="29"/>
      <c r="WS10" s="29"/>
      <c r="WT10" s="29"/>
      <c r="WU10" s="29"/>
      <c r="WV10" s="29"/>
      <c r="WW10" s="29"/>
      <c r="WX10" s="29"/>
      <c r="WY10" s="29"/>
      <c r="WZ10" s="29"/>
      <c r="XA10" s="29"/>
      <c r="XB10" s="29"/>
      <c r="XC10" s="29"/>
      <c r="XD10" s="29"/>
      <c r="XE10" s="29"/>
      <c r="XF10" s="29"/>
      <c r="XG10" s="29"/>
      <c r="XH10" s="29"/>
      <c r="XI10" s="29"/>
      <c r="XJ10" s="29"/>
      <c r="XK10" s="29"/>
      <c r="XL10" s="29"/>
      <c r="XM10" s="29"/>
      <c r="XN10" s="29"/>
      <c r="XO10" s="29"/>
      <c r="XP10" s="29"/>
      <c r="XQ10" s="29"/>
      <c r="XR10" s="29"/>
      <c r="XS10" s="29"/>
      <c r="XT10" s="29"/>
      <c r="XU10" s="29"/>
      <c r="XV10" s="29"/>
      <c r="XW10" s="29"/>
      <c r="XX10" s="29"/>
      <c r="XY10" s="29"/>
      <c r="XZ10" s="29"/>
      <c r="YA10" s="29"/>
      <c r="YB10" s="29"/>
      <c r="YC10" s="29"/>
      <c r="YD10" s="29"/>
      <c r="YE10" s="29"/>
      <c r="YF10" s="29"/>
      <c r="YG10" s="29"/>
      <c r="YH10" s="29"/>
      <c r="YI10" s="29"/>
      <c r="YJ10" s="29"/>
      <c r="YK10" s="29"/>
      <c r="YL10" s="29"/>
      <c r="YM10" s="29"/>
      <c r="YN10" s="29"/>
      <c r="YO10" s="29"/>
      <c r="YP10" s="29"/>
      <c r="YQ10" s="29"/>
      <c r="YR10" s="29"/>
      <c r="YS10" s="29"/>
      <c r="YT10" s="29"/>
      <c r="YU10" s="29"/>
      <c r="YV10" s="29"/>
      <c r="YW10" s="29"/>
      <c r="YX10" s="29"/>
      <c r="YY10" s="29"/>
      <c r="YZ10" s="29"/>
      <c r="ZA10" s="29"/>
      <c r="ZB10" s="29"/>
      <c r="ZC10" s="29"/>
      <c r="ZD10" s="29"/>
      <c r="ZE10" s="29"/>
      <c r="ZF10" s="29"/>
      <c r="ZG10" s="29"/>
      <c r="ZH10" s="29"/>
      <c r="ZI10" s="29"/>
      <c r="ZJ10" s="29"/>
      <c r="ZK10" s="29"/>
      <c r="ZL10" s="29"/>
      <c r="ZM10" s="29"/>
      <c r="ZN10" s="29"/>
      <c r="ZO10" s="29"/>
      <c r="ZP10" s="29"/>
      <c r="ZQ10" s="29"/>
      <c r="ZR10" s="29"/>
      <c r="ZS10" s="29"/>
      <c r="ZT10" s="29"/>
      <c r="ZU10" s="29"/>
      <c r="ZV10" s="29"/>
      <c r="ZW10" s="29"/>
      <c r="ZX10" s="29"/>
      <c r="ZY10" s="29"/>
      <c r="ZZ10" s="29"/>
      <c r="AAA10" s="29"/>
      <c r="AAB10" s="29"/>
      <c r="AAC10" s="29"/>
      <c r="AAD10" s="29"/>
      <c r="AAE10" s="29"/>
      <c r="AAF10" s="29"/>
      <c r="AAG10" s="29"/>
      <c r="AAH10" s="29"/>
      <c r="AAI10" s="29"/>
      <c r="AAJ10" s="29"/>
      <c r="AAK10" s="29"/>
      <c r="AAL10" s="29"/>
      <c r="AAM10" s="29"/>
      <c r="AAN10" s="29"/>
      <c r="AAO10" s="29"/>
      <c r="AAP10" s="29"/>
      <c r="AAQ10" s="29"/>
      <c r="AAR10" s="29"/>
      <c r="AAS10" s="29"/>
      <c r="AAT10" s="29"/>
      <c r="AAU10" s="29"/>
      <c r="AAV10" s="29"/>
      <c r="AAW10" s="29"/>
      <c r="AAX10" s="29"/>
      <c r="AAY10" s="29"/>
      <c r="AAZ10" s="29"/>
      <c r="ABA10" s="29"/>
      <c r="ABB10" s="29"/>
      <c r="ABC10" s="29"/>
      <c r="ABD10" s="29"/>
      <c r="ABE10" s="29"/>
      <c r="ABF10" s="29"/>
      <c r="ABG10" s="29"/>
      <c r="ABH10" s="29"/>
      <c r="ABI10" s="29"/>
      <c r="ABJ10" s="29"/>
      <c r="ABK10" s="29"/>
      <c r="ABL10" s="29"/>
      <c r="ABM10" s="29"/>
      <c r="ABN10" s="29"/>
      <c r="ABO10" s="29"/>
      <c r="ABP10" s="29"/>
      <c r="ABQ10" s="29"/>
      <c r="ABR10" s="29"/>
      <c r="ABS10" s="29"/>
      <c r="ABT10" s="29"/>
      <c r="ABU10" s="29"/>
      <c r="ABV10" s="29"/>
      <c r="ABW10" s="29"/>
      <c r="ABX10" s="29"/>
      <c r="ABY10" s="29"/>
      <c r="ABZ10" s="29"/>
      <c r="ACA10" s="29"/>
      <c r="ACB10" s="29"/>
      <c r="ACC10" s="29"/>
      <c r="ACD10" s="29"/>
      <c r="ACE10" s="29"/>
      <c r="ACF10" s="29"/>
      <c r="ACG10" s="29"/>
      <c r="ACH10" s="29"/>
      <c r="ACI10" s="29"/>
      <c r="ACJ10" s="29"/>
      <c r="ACK10" s="29"/>
      <c r="ACL10" s="29"/>
      <c r="ACM10" s="29"/>
      <c r="ACN10" s="29"/>
      <c r="ACO10" s="29"/>
      <c r="ACP10" s="29"/>
      <c r="ACQ10" s="29"/>
      <c r="ACR10" s="29"/>
      <c r="ACS10" s="29"/>
      <c r="ACT10" s="29"/>
      <c r="ACU10" s="29"/>
      <c r="ACV10" s="29"/>
      <c r="ACW10" s="29"/>
      <c r="ACX10" s="29"/>
      <c r="ACY10" s="29"/>
      <c r="ACZ10" s="29"/>
      <c r="ADA10" s="29"/>
      <c r="ADB10" s="29"/>
      <c r="ADC10" s="29"/>
      <c r="ADD10" s="29"/>
      <c r="ADE10" s="29"/>
      <c r="ADF10" s="29"/>
      <c r="ADG10" s="29"/>
      <c r="ADH10" s="29"/>
      <c r="ADI10" s="29"/>
      <c r="ADJ10" s="29"/>
      <c r="ADK10" s="29"/>
      <c r="ADL10" s="29"/>
      <c r="ADM10" s="29"/>
      <c r="ADN10" s="29"/>
      <c r="ADO10" s="29"/>
      <c r="ADP10" s="29"/>
      <c r="ADQ10" s="29"/>
      <c r="ADR10" s="29"/>
      <c r="ADS10" s="29"/>
      <c r="ADT10" s="29"/>
      <c r="ADU10" s="29"/>
      <c r="ADV10" s="29"/>
      <c r="ADW10" s="29"/>
      <c r="ADX10" s="29"/>
      <c r="ADY10" s="29"/>
      <c r="ADZ10" s="29"/>
      <c r="AEA10" s="29"/>
      <c r="AEB10" s="29"/>
      <c r="AEC10" s="29"/>
      <c r="AED10" s="29"/>
      <c r="AEE10" s="29"/>
      <c r="AEF10" s="29"/>
      <c r="AEG10" s="29"/>
      <c r="AEH10" s="29"/>
      <c r="AEI10" s="29"/>
      <c r="AEJ10" s="29"/>
      <c r="AEK10" s="29"/>
      <c r="AEL10" s="29"/>
      <c r="AEM10" s="29"/>
      <c r="AEN10" s="29"/>
      <c r="AEO10" s="29"/>
      <c r="AEP10" s="29"/>
      <c r="AEQ10" s="29"/>
      <c r="AER10" s="29"/>
      <c r="AES10" s="29"/>
      <c r="AET10" s="29"/>
      <c r="AEU10" s="29"/>
      <c r="AEV10" s="29"/>
      <c r="AEW10" s="29"/>
      <c r="AEX10" s="29"/>
      <c r="AEY10" s="29"/>
      <c r="AEZ10" s="29"/>
      <c r="AFA10" s="29"/>
      <c r="AFB10" s="29"/>
      <c r="AFC10" s="29"/>
      <c r="AFD10" s="29"/>
      <c r="AFE10" s="29"/>
      <c r="AFF10" s="29"/>
      <c r="AFG10" s="29"/>
      <c r="AFH10" s="29"/>
      <c r="AFI10" s="29"/>
      <c r="AFJ10" s="29"/>
      <c r="AFK10" s="29"/>
      <c r="AFL10" s="29"/>
      <c r="AFM10" s="29"/>
      <c r="AFN10" s="29"/>
      <c r="AFO10" s="29"/>
      <c r="AFP10" s="29"/>
      <c r="AFQ10" s="29"/>
      <c r="AFR10" s="29"/>
      <c r="AFS10" s="29"/>
      <c r="AFT10" s="29"/>
      <c r="AFU10" s="29"/>
      <c r="AFV10" s="29"/>
      <c r="AFW10" s="29"/>
      <c r="AFX10" s="29"/>
      <c r="AFY10" s="29"/>
      <c r="AFZ10" s="29"/>
      <c r="AGA10" s="29"/>
      <c r="AGB10" s="29"/>
      <c r="AGC10" s="29"/>
      <c r="AGD10" s="29"/>
      <c r="AGE10" s="29"/>
      <c r="AGF10" s="29"/>
      <c r="AGG10" s="29"/>
      <c r="AGH10" s="29"/>
      <c r="AGI10" s="29"/>
      <c r="AGJ10" s="29"/>
      <c r="AGK10" s="29"/>
      <c r="AGL10" s="29"/>
      <c r="AGM10" s="29"/>
      <c r="AGN10" s="29"/>
      <c r="AGO10" s="29"/>
      <c r="AGP10" s="29"/>
      <c r="AGQ10" s="29"/>
      <c r="AGR10" s="29"/>
      <c r="AGS10" s="29"/>
      <c r="AGT10" s="29"/>
      <c r="AGU10" s="29"/>
      <c r="AGV10" s="29"/>
      <c r="AGW10" s="29"/>
      <c r="AGX10" s="29"/>
      <c r="AGY10" s="29"/>
      <c r="AGZ10" s="29"/>
      <c r="AHA10" s="29"/>
      <c r="AHB10" s="29"/>
      <c r="AHC10" s="29"/>
      <c r="AHD10" s="29"/>
      <c r="AHE10" s="29"/>
      <c r="AHF10" s="29"/>
      <c r="AHG10" s="29"/>
      <c r="AHH10" s="29"/>
      <c r="AHI10" s="29"/>
      <c r="AHJ10" s="29"/>
      <c r="AHK10" s="29"/>
      <c r="AHL10" s="29"/>
      <c r="AHM10" s="29"/>
      <c r="AHN10" s="29"/>
      <c r="AHO10" s="29"/>
      <c r="AHP10" s="29"/>
      <c r="AHQ10" s="29"/>
      <c r="AHR10" s="29"/>
      <c r="AHS10" s="29"/>
      <c r="AHT10" s="29"/>
      <c r="AHU10" s="29"/>
      <c r="AHV10" s="29"/>
      <c r="AHW10" s="29"/>
      <c r="AHX10" s="29"/>
      <c r="AHY10" s="29"/>
      <c r="AHZ10" s="29"/>
      <c r="AIA10" s="29"/>
      <c r="AIB10" s="29"/>
      <c r="AIC10" s="29"/>
      <c r="AID10" s="29"/>
      <c r="AIE10" s="29"/>
      <c r="AIF10" s="29"/>
      <c r="AIG10" s="29"/>
      <c r="AIH10" s="29"/>
      <c r="AII10" s="29"/>
      <c r="AIJ10" s="29"/>
      <c r="AIK10" s="29"/>
      <c r="AIL10" s="29"/>
      <c r="AIM10" s="29"/>
      <c r="AIN10" s="29"/>
      <c r="AIO10" s="29"/>
      <c r="AIP10" s="29"/>
      <c r="AIQ10" s="29"/>
      <c r="AIR10" s="29"/>
      <c r="AIS10" s="29"/>
      <c r="AIT10" s="29"/>
      <c r="AIU10" s="29"/>
      <c r="AIV10" s="29"/>
      <c r="AIW10" s="29"/>
      <c r="AIX10" s="29"/>
      <c r="AIY10" s="29"/>
      <c r="AIZ10" s="29"/>
      <c r="AJA10" s="29"/>
      <c r="AJB10" s="29"/>
      <c r="AJC10" s="29"/>
      <c r="AJD10" s="29"/>
      <c r="AJE10" s="29"/>
      <c r="AJF10" s="29"/>
      <c r="AJG10" s="29"/>
      <c r="AJH10" s="29"/>
      <c r="AJI10" s="29"/>
      <c r="AJJ10" s="29"/>
      <c r="AJK10" s="29"/>
      <c r="AJL10" s="29"/>
      <c r="AJM10" s="29"/>
      <c r="AJN10" s="29"/>
      <c r="AJO10" s="29"/>
      <c r="AJP10" s="29"/>
      <c r="AJQ10" s="29"/>
      <c r="AJR10" s="29"/>
      <c r="AJS10" s="29"/>
      <c r="AJT10" s="29"/>
      <c r="AJU10" s="29"/>
      <c r="AJV10" s="29"/>
      <c r="AJW10" s="29"/>
      <c r="AJX10" s="29"/>
      <c r="AJY10" s="29"/>
      <c r="AJZ10" s="29"/>
      <c r="AKA10" s="29"/>
      <c r="AKB10" s="29"/>
      <c r="AKC10" s="29"/>
      <c r="AKD10" s="29"/>
      <c r="AKE10" s="29"/>
      <c r="AKF10" s="29"/>
      <c r="AKG10" s="29"/>
      <c r="AKH10" s="29"/>
      <c r="AKI10" s="29"/>
      <c r="AKJ10" s="29"/>
      <c r="AKK10" s="29"/>
      <c r="AKL10" s="29"/>
      <c r="AKM10" s="29"/>
      <c r="AKN10" s="29"/>
      <c r="AKO10" s="29"/>
      <c r="AKP10" s="29"/>
      <c r="AKQ10" s="29"/>
      <c r="AKR10" s="29"/>
      <c r="AKS10" s="29"/>
      <c r="AKT10" s="29"/>
      <c r="AKU10" s="29"/>
      <c r="AKV10" s="29"/>
      <c r="AKW10" s="29"/>
      <c r="AKX10" s="29"/>
      <c r="AKY10" s="29"/>
      <c r="AKZ10" s="29"/>
      <c r="ALA10" s="29"/>
      <c r="ALB10" s="29"/>
      <c r="ALC10" s="29"/>
      <c r="ALD10" s="29"/>
      <c r="ALE10" s="29"/>
      <c r="ALF10" s="29"/>
      <c r="ALG10" s="29"/>
      <c r="ALH10" s="29"/>
      <c r="ALI10" s="29"/>
      <c r="ALJ10" s="29"/>
      <c r="ALK10" s="29"/>
      <c r="ALL10" s="29"/>
      <c r="ALM10" s="29"/>
      <c r="ALN10" s="29"/>
      <c r="ALO10" s="29"/>
      <c r="ALP10" s="29"/>
      <c r="ALQ10" s="29"/>
      <c r="ALR10" s="29"/>
      <c r="ALS10" s="29"/>
      <c r="ALT10" s="29"/>
      <c r="ALU10" s="29"/>
      <c r="ALV10" s="29"/>
      <c r="ALW10" s="29"/>
      <c r="ALX10" s="29"/>
      <c r="ALY10" s="29"/>
      <c r="ALZ10" s="29"/>
      <c r="AMA10" s="29"/>
      <c r="AMB10" s="29"/>
      <c r="AMC10" s="29"/>
      <c r="AMD10" s="29"/>
      <c r="AME10" s="29"/>
      <c r="AMF10" s="29"/>
      <c r="AMG10" s="29"/>
      <c r="AMH10" s="29"/>
      <c r="AMI10" s="29"/>
      <c r="AMJ10" s="29"/>
      <c r="AMK10" s="29"/>
      <c r="AML10" s="29"/>
      <c r="AMM10" s="29"/>
      <c r="AMN10" s="29"/>
      <c r="AMO10" s="29"/>
      <c r="AMP10" s="29"/>
      <c r="AMQ10" s="29"/>
      <c r="AMR10" s="29"/>
      <c r="AMS10" s="29"/>
      <c r="AMT10" s="29"/>
      <c r="AMU10" s="29"/>
      <c r="AMV10" s="29"/>
      <c r="AMW10" s="29"/>
      <c r="AMX10" s="29"/>
      <c r="AMY10" s="29"/>
      <c r="AMZ10" s="29"/>
      <c r="ANA10" s="29"/>
      <c r="ANB10" s="29"/>
      <c r="ANC10" s="29"/>
      <c r="AND10" s="29"/>
      <c r="ANE10" s="29"/>
      <c r="ANF10" s="29"/>
      <c r="ANG10" s="29"/>
      <c r="ANH10" s="29"/>
      <c r="ANI10" s="29"/>
      <c r="ANJ10" s="29"/>
      <c r="ANK10" s="29"/>
      <c r="ANL10" s="29"/>
      <c r="ANM10" s="29"/>
      <c r="ANN10" s="29"/>
      <c r="ANO10" s="29"/>
      <c r="ANP10" s="29"/>
      <c r="ANQ10" s="29"/>
      <c r="ANR10" s="29"/>
      <c r="ANS10" s="29"/>
      <c r="ANT10" s="29"/>
      <c r="ANU10" s="29"/>
      <c r="ANV10" s="29"/>
      <c r="ANW10" s="29"/>
      <c r="ANX10" s="29"/>
      <c r="ANY10" s="29"/>
      <c r="ANZ10" s="29"/>
      <c r="AOA10" s="29"/>
      <c r="AOB10" s="29"/>
      <c r="AOC10" s="29"/>
      <c r="AOD10" s="29"/>
      <c r="AOE10" s="29"/>
      <c r="AOF10" s="29"/>
      <c r="AOG10" s="29"/>
      <c r="AOH10" s="29"/>
      <c r="AOI10" s="29"/>
      <c r="AOJ10" s="29"/>
      <c r="AOK10" s="29"/>
      <c r="AOL10" s="29"/>
      <c r="AOM10" s="29"/>
      <c r="AON10" s="29"/>
      <c r="AOO10" s="29"/>
      <c r="AOP10" s="29"/>
      <c r="AOQ10" s="29"/>
      <c r="AOR10" s="29"/>
      <c r="AOS10" s="29"/>
      <c r="AOT10" s="29"/>
      <c r="AOU10" s="29"/>
      <c r="AOV10" s="29"/>
      <c r="AOW10" s="29"/>
      <c r="AOX10" s="29"/>
      <c r="AOY10" s="29"/>
      <c r="AOZ10" s="29"/>
      <c r="APA10" s="29"/>
      <c r="APB10" s="29"/>
      <c r="APC10" s="29"/>
      <c r="APD10" s="29"/>
      <c r="APE10" s="29"/>
      <c r="APF10" s="29"/>
      <c r="APG10" s="29"/>
      <c r="APH10" s="29"/>
      <c r="API10" s="29"/>
      <c r="APJ10" s="29"/>
      <c r="APK10" s="29"/>
      <c r="APL10" s="29"/>
      <c r="APM10" s="29"/>
      <c r="APN10" s="29"/>
      <c r="APO10" s="29"/>
      <c r="APP10" s="29"/>
      <c r="APQ10" s="29"/>
      <c r="APR10" s="29"/>
      <c r="APS10" s="29"/>
      <c r="APT10" s="29"/>
      <c r="APU10" s="29"/>
      <c r="APV10" s="29"/>
      <c r="APW10" s="29"/>
      <c r="APX10" s="29"/>
      <c r="APY10" s="29"/>
      <c r="APZ10" s="29"/>
      <c r="AQA10" s="29"/>
      <c r="AQB10" s="29"/>
      <c r="AQC10" s="29"/>
      <c r="AQD10" s="29"/>
      <c r="AQE10" s="29"/>
      <c r="AQF10" s="29"/>
      <c r="AQG10" s="29"/>
      <c r="AQH10" s="29"/>
      <c r="AQI10" s="29"/>
      <c r="AQJ10" s="29"/>
      <c r="AQK10" s="29"/>
      <c r="AQL10" s="29"/>
      <c r="AQM10" s="29"/>
      <c r="AQN10" s="29"/>
      <c r="AQO10" s="29"/>
      <c r="AQP10" s="29"/>
      <c r="AQQ10" s="29"/>
      <c r="AQR10" s="29"/>
      <c r="AQS10" s="29"/>
      <c r="AQT10" s="29"/>
      <c r="AQU10" s="29"/>
      <c r="AQV10" s="29"/>
      <c r="AQW10" s="29"/>
      <c r="AQX10" s="29"/>
      <c r="AQY10" s="29"/>
      <c r="AQZ10" s="29"/>
      <c r="ARA10" s="29"/>
      <c r="ARB10" s="29"/>
      <c r="ARC10" s="29"/>
      <c r="ARD10" s="29"/>
      <c r="ARE10" s="29"/>
      <c r="ARF10" s="29"/>
      <c r="ARG10" s="29"/>
      <c r="ARH10" s="29"/>
      <c r="ARI10" s="29"/>
      <c r="ARJ10" s="29"/>
      <c r="ARK10" s="29"/>
      <c r="ARL10" s="29"/>
      <c r="ARM10" s="29"/>
      <c r="ARN10" s="29"/>
      <c r="ARO10" s="29"/>
      <c r="ARP10" s="29"/>
      <c r="ARQ10" s="29"/>
      <c r="ARR10" s="29"/>
      <c r="ARS10" s="29"/>
      <c r="ART10" s="29"/>
      <c r="ARU10" s="29"/>
      <c r="ARV10" s="29"/>
      <c r="ARW10" s="29"/>
      <c r="ARX10" s="29"/>
      <c r="ARY10" s="29"/>
      <c r="ARZ10" s="29"/>
      <c r="ASA10" s="29"/>
      <c r="ASB10" s="29"/>
      <c r="ASC10" s="29"/>
      <c r="ASD10" s="29"/>
      <c r="ASE10" s="29"/>
      <c r="ASF10" s="29"/>
      <c r="ASG10" s="29"/>
      <c r="ASH10" s="29"/>
      <c r="ASI10" s="29"/>
      <c r="ASJ10" s="29"/>
      <c r="ASK10" s="29"/>
      <c r="ASL10" s="29"/>
      <c r="ASM10" s="29"/>
      <c r="ASN10" s="29"/>
      <c r="ASO10" s="29"/>
      <c r="ASP10" s="29"/>
      <c r="ASQ10" s="29"/>
      <c r="ASR10" s="29"/>
      <c r="ASS10" s="29"/>
      <c r="AST10" s="29"/>
      <c r="ASU10" s="29"/>
      <c r="ASV10" s="29"/>
      <c r="ASW10" s="29"/>
      <c r="ASX10" s="29"/>
      <c r="ASY10" s="29"/>
      <c r="ASZ10" s="29"/>
      <c r="ATA10" s="29"/>
      <c r="ATB10" s="29"/>
      <c r="ATC10" s="29"/>
      <c r="ATD10" s="29"/>
      <c r="ATE10" s="29"/>
      <c r="ATF10" s="29"/>
      <c r="ATG10" s="29"/>
      <c r="ATH10" s="29"/>
      <c r="ATI10" s="29"/>
      <c r="ATJ10" s="29"/>
      <c r="ATK10" s="29"/>
      <c r="ATL10" s="29"/>
      <c r="ATM10" s="29"/>
      <c r="ATN10" s="29"/>
      <c r="ATO10" s="29"/>
      <c r="ATP10" s="29"/>
      <c r="ATQ10" s="29"/>
      <c r="ATR10" s="29"/>
      <c r="ATS10" s="29"/>
      <c r="ATT10" s="29"/>
      <c r="ATU10" s="29"/>
      <c r="ATV10" s="29"/>
      <c r="ATW10" s="29"/>
      <c r="ATX10" s="29"/>
      <c r="ATY10" s="29"/>
      <c r="ATZ10" s="29"/>
      <c r="AUA10" s="29"/>
      <c r="AUB10" s="29"/>
      <c r="AUC10" s="29"/>
      <c r="AUD10" s="29"/>
      <c r="AUE10" s="29"/>
      <c r="AUF10" s="29"/>
      <c r="AUG10" s="29"/>
      <c r="AUH10" s="29"/>
      <c r="AUI10" s="29"/>
      <c r="AUJ10" s="29"/>
      <c r="AUK10" s="29"/>
      <c r="AUL10" s="29"/>
      <c r="AUM10" s="29"/>
      <c r="AUN10" s="29"/>
      <c r="AUO10" s="29"/>
      <c r="AUP10" s="29"/>
      <c r="AUQ10" s="29"/>
      <c r="AUR10" s="29"/>
      <c r="AUS10" s="29"/>
      <c r="AUT10" s="29"/>
      <c r="AUU10" s="29"/>
      <c r="AUV10" s="29"/>
      <c r="AUW10" s="29"/>
      <c r="AUX10" s="29"/>
      <c r="AUY10" s="29"/>
      <c r="AUZ10" s="29"/>
      <c r="AVA10" s="29"/>
      <c r="AVB10" s="29"/>
      <c r="AVC10" s="29"/>
      <c r="AVD10" s="29"/>
      <c r="AVE10" s="29"/>
      <c r="AVF10" s="29"/>
      <c r="AVG10" s="29"/>
      <c r="AVH10" s="29"/>
      <c r="AVI10" s="29"/>
      <c r="AVJ10" s="29"/>
      <c r="AVK10" s="29"/>
      <c r="AVL10" s="29"/>
      <c r="AVM10" s="29"/>
      <c r="AVN10" s="29"/>
      <c r="AVO10" s="29"/>
      <c r="AVP10" s="29"/>
      <c r="AVQ10" s="29"/>
      <c r="AVR10" s="29"/>
      <c r="AVS10" s="29"/>
      <c r="AVT10" s="29"/>
      <c r="AVU10" s="29"/>
      <c r="AVV10" s="29"/>
      <c r="AVW10" s="29"/>
      <c r="AVX10" s="29"/>
      <c r="AVY10" s="29"/>
      <c r="AVZ10" s="29"/>
      <c r="AWA10" s="29"/>
      <c r="AWB10" s="29"/>
      <c r="AWC10" s="29"/>
      <c r="AWD10" s="29"/>
      <c r="AWE10" s="29"/>
      <c r="AWF10" s="29"/>
      <c r="AWG10" s="29"/>
      <c r="AWH10" s="29"/>
      <c r="AWI10" s="29"/>
      <c r="AWJ10" s="29"/>
      <c r="AWK10" s="29"/>
      <c r="AWL10" s="29"/>
      <c r="AWM10" s="29"/>
      <c r="AWN10" s="29"/>
      <c r="AWO10" s="29"/>
      <c r="AWP10" s="29"/>
      <c r="AWQ10" s="29"/>
      <c r="AWR10" s="29"/>
      <c r="AWS10" s="29"/>
      <c r="AWT10" s="29"/>
      <c r="AWU10" s="29"/>
      <c r="AWV10" s="29"/>
      <c r="AWW10" s="29"/>
      <c r="AWX10" s="29"/>
      <c r="AWY10" s="29"/>
      <c r="AWZ10" s="29"/>
      <c r="AXA10" s="29"/>
      <c r="AXB10" s="29"/>
      <c r="AXC10" s="29"/>
      <c r="AXD10" s="29"/>
      <c r="AXE10" s="29"/>
      <c r="AXF10" s="29"/>
      <c r="AXG10" s="29"/>
      <c r="AXH10" s="29"/>
      <c r="AXI10" s="29"/>
      <c r="AXJ10" s="29"/>
      <c r="AXK10" s="29"/>
      <c r="AXL10" s="29"/>
      <c r="AXM10" s="29"/>
      <c r="AXN10" s="29"/>
      <c r="AXO10" s="29"/>
      <c r="AXP10" s="29"/>
      <c r="AXQ10" s="29"/>
      <c r="AXR10" s="29"/>
      <c r="AXS10" s="29"/>
      <c r="AXT10" s="29"/>
      <c r="AXU10" s="29"/>
      <c r="AXV10" s="29"/>
      <c r="AXW10" s="29"/>
      <c r="AXX10" s="29"/>
      <c r="AXY10" s="29"/>
      <c r="AXZ10" s="29"/>
      <c r="AYA10" s="29"/>
      <c r="AYB10" s="29"/>
      <c r="AYC10" s="29"/>
      <c r="AYD10" s="29"/>
      <c r="AYE10" s="29"/>
      <c r="AYF10" s="29"/>
      <c r="AYG10" s="29"/>
      <c r="AYH10" s="29"/>
      <c r="AYI10" s="29"/>
      <c r="AYJ10" s="29"/>
      <c r="AYK10" s="29"/>
      <c r="AYL10" s="29"/>
      <c r="AYM10" s="29"/>
      <c r="AYN10" s="29"/>
      <c r="AYO10" s="29"/>
      <c r="AYP10" s="29"/>
      <c r="AYQ10" s="29"/>
      <c r="AYR10" s="29"/>
      <c r="AYS10" s="29"/>
      <c r="AYT10" s="29"/>
      <c r="AYU10" s="29"/>
      <c r="AYV10" s="29"/>
      <c r="AYW10" s="29"/>
      <c r="AYX10" s="29"/>
      <c r="AYY10" s="29"/>
      <c r="AYZ10" s="29"/>
      <c r="AZA10" s="29"/>
      <c r="AZB10" s="29"/>
      <c r="AZC10" s="29"/>
      <c r="AZD10" s="29"/>
      <c r="AZE10" s="29"/>
      <c r="AZF10" s="29"/>
      <c r="AZG10" s="29"/>
      <c r="AZH10" s="29"/>
      <c r="AZI10" s="29"/>
      <c r="AZJ10" s="29"/>
      <c r="AZK10" s="29"/>
      <c r="AZL10" s="29"/>
      <c r="AZM10" s="29"/>
      <c r="AZN10" s="29"/>
      <c r="AZO10" s="29"/>
      <c r="AZP10" s="29"/>
      <c r="AZQ10" s="29"/>
      <c r="AZR10" s="29"/>
      <c r="AZS10" s="29"/>
      <c r="AZT10" s="29"/>
      <c r="AZU10" s="29"/>
      <c r="AZV10" s="29"/>
      <c r="AZW10" s="29"/>
      <c r="AZX10" s="29"/>
      <c r="AZY10" s="29"/>
      <c r="AZZ10" s="29"/>
      <c r="BAA10" s="29"/>
      <c r="BAB10" s="29"/>
      <c r="BAC10" s="29"/>
      <c r="BAD10" s="29"/>
      <c r="BAE10" s="29"/>
      <c r="BAF10" s="29"/>
      <c r="BAG10" s="29"/>
      <c r="BAH10" s="29"/>
      <c r="BAI10" s="29"/>
      <c r="BAJ10" s="29"/>
      <c r="BAK10" s="29"/>
      <c r="BAL10" s="29"/>
      <c r="BAM10" s="29"/>
      <c r="BAN10" s="29"/>
      <c r="BAO10" s="29"/>
      <c r="BAP10" s="29"/>
      <c r="BAQ10" s="29"/>
      <c r="BAR10" s="29"/>
      <c r="BAS10" s="29"/>
      <c r="BAT10" s="29"/>
      <c r="BAU10" s="29"/>
      <c r="BAV10" s="29"/>
      <c r="BAW10" s="29"/>
      <c r="BAX10" s="29"/>
      <c r="BAY10" s="29"/>
      <c r="BAZ10" s="29"/>
      <c r="BBA10" s="29"/>
      <c r="BBB10" s="29"/>
      <c r="BBC10" s="29"/>
      <c r="BBD10" s="29"/>
      <c r="BBE10" s="29"/>
      <c r="BBF10" s="29"/>
      <c r="BBG10" s="29"/>
      <c r="BBH10" s="29"/>
      <c r="BBI10" s="29"/>
      <c r="BBJ10" s="29"/>
      <c r="BBK10" s="29"/>
      <c r="BBL10" s="29"/>
      <c r="BBM10" s="29"/>
      <c r="BBN10" s="29"/>
      <c r="BBO10" s="29"/>
      <c r="BBP10" s="29"/>
      <c r="BBQ10" s="29"/>
      <c r="BBR10" s="29"/>
      <c r="BBS10" s="29"/>
      <c r="BBT10" s="29"/>
      <c r="BBU10" s="29"/>
      <c r="BBV10" s="29"/>
      <c r="BBW10" s="29"/>
      <c r="BBX10" s="29"/>
      <c r="BBY10" s="29"/>
      <c r="BBZ10" s="29"/>
      <c r="BCA10" s="29"/>
      <c r="BCB10" s="29"/>
      <c r="BCC10" s="29"/>
      <c r="BCD10" s="29"/>
      <c r="BCE10" s="29"/>
      <c r="BCF10" s="29"/>
      <c r="BCG10" s="29"/>
      <c r="BCH10" s="29"/>
      <c r="BCI10" s="29"/>
      <c r="BCJ10" s="29"/>
      <c r="BCK10" s="29"/>
      <c r="BCL10" s="29"/>
      <c r="BCM10" s="29"/>
      <c r="BCN10" s="29"/>
      <c r="BCO10" s="29"/>
      <c r="BCP10" s="29"/>
      <c r="BCQ10" s="29"/>
      <c r="BCR10" s="29"/>
      <c r="BCS10" s="29"/>
      <c r="BCT10" s="29"/>
      <c r="BCU10" s="29"/>
      <c r="BCV10" s="29"/>
      <c r="BCW10" s="29"/>
      <c r="BCX10" s="29"/>
      <c r="BCY10" s="29"/>
      <c r="BCZ10" s="29"/>
      <c r="BDA10" s="29"/>
      <c r="BDB10" s="29"/>
      <c r="BDC10" s="29"/>
      <c r="BDD10" s="29"/>
      <c r="BDE10" s="29"/>
      <c r="BDF10" s="29"/>
      <c r="BDG10" s="29"/>
      <c r="BDH10" s="29"/>
      <c r="BDI10" s="29"/>
      <c r="BDJ10" s="29"/>
      <c r="BDK10" s="29"/>
      <c r="BDL10" s="29"/>
      <c r="BDM10" s="29"/>
      <c r="BDN10" s="29"/>
      <c r="BDO10" s="29"/>
      <c r="BDP10" s="29"/>
      <c r="BDQ10" s="29"/>
      <c r="BDR10" s="29"/>
      <c r="BDS10" s="29"/>
      <c r="BDT10" s="29"/>
      <c r="BDU10" s="29"/>
      <c r="BDV10" s="29"/>
      <c r="BDW10" s="29"/>
      <c r="BDX10" s="29"/>
      <c r="BDY10" s="29"/>
      <c r="BDZ10" s="29"/>
      <c r="BEA10" s="29"/>
      <c r="BEB10" s="29"/>
      <c r="BEC10" s="29"/>
      <c r="BED10" s="29"/>
      <c r="BEE10" s="29"/>
      <c r="BEF10" s="29"/>
      <c r="BEG10" s="29"/>
      <c r="BEH10" s="29"/>
      <c r="BEI10" s="29"/>
      <c r="BEJ10" s="29"/>
      <c r="BEK10" s="29"/>
      <c r="BEL10" s="29"/>
      <c r="BEM10" s="29"/>
      <c r="BEN10" s="29"/>
      <c r="BEO10" s="29"/>
      <c r="BEP10" s="29"/>
      <c r="BEQ10" s="29"/>
      <c r="BER10" s="29"/>
      <c r="BES10" s="29"/>
      <c r="BET10" s="29"/>
      <c r="BEU10" s="29"/>
      <c r="BEV10" s="29"/>
      <c r="BEW10" s="29"/>
      <c r="BEX10" s="29"/>
      <c r="BEY10" s="29"/>
      <c r="BEZ10" s="29"/>
      <c r="BFA10" s="29"/>
      <c r="BFB10" s="29"/>
      <c r="BFC10" s="29"/>
      <c r="BFD10" s="29"/>
      <c r="BFE10" s="29"/>
      <c r="BFF10" s="29"/>
      <c r="BFG10" s="29"/>
      <c r="BFH10" s="29"/>
      <c r="BFI10" s="29"/>
      <c r="BFJ10" s="29"/>
      <c r="BFK10" s="29"/>
      <c r="BFL10" s="29"/>
      <c r="BFM10" s="29"/>
      <c r="BFN10" s="29"/>
      <c r="BFO10" s="29"/>
      <c r="BFP10" s="29"/>
      <c r="BFQ10" s="29"/>
      <c r="BFR10" s="29"/>
      <c r="BFS10" s="29"/>
      <c r="BFT10" s="29"/>
      <c r="BFU10" s="29"/>
      <c r="BFV10" s="29"/>
      <c r="BFW10" s="29"/>
      <c r="BFX10" s="29"/>
      <c r="BFY10" s="29"/>
      <c r="BFZ10" s="29"/>
      <c r="BGA10" s="29"/>
      <c r="BGB10" s="29"/>
      <c r="BGC10" s="29"/>
      <c r="BGD10" s="29"/>
      <c r="BGE10" s="29"/>
      <c r="BGF10" s="29"/>
      <c r="BGG10" s="29"/>
      <c r="BGH10" s="29"/>
      <c r="BGI10" s="29"/>
      <c r="BGJ10" s="29"/>
      <c r="BGK10" s="29"/>
      <c r="BGL10" s="29"/>
      <c r="BGM10" s="29"/>
      <c r="BGN10" s="29"/>
      <c r="BGO10" s="29"/>
      <c r="BGP10" s="29"/>
      <c r="BGQ10" s="29"/>
      <c r="BGR10" s="29"/>
      <c r="BGS10" s="29"/>
      <c r="BGT10" s="29"/>
      <c r="BGU10" s="29"/>
      <c r="BGV10" s="29"/>
    </row>
    <row r="11" spans="1:1556" s="14" customFormat="1" ht="22" customHeight="1">
      <c r="A11" s="14" t="str">
        <f t="shared" si="0"/>
        <v>PT-00007</v>
      </c>
      <c r="B11" s="37" t="s">
        <v>498</v>
      </c>
      <c r="C11" s="37" t="s">
        <v>348</v>
      </c>
      <c r="D11" s="37" t="s">
        <v>617</v>
      </c>
      <c r="E11" s="14">
        <f t="shared" ca="1" si="1"/>
        <v>64</v>
      </c>
      <c r="F11" s="37" t="s">
        <v>13</v>
      </c>
      <c r="G11" s="37" t="s">
        <v>19</v>
      </c>
      <c r="H11" s="37">
        <v>9594968614</v>
      </c>
      <c r="I11" s="39" t="s">
        <v>766</v>
      </c>
      <c r="J11" s="39">
        <v>9436792410</v>
      </c>
      <c r="K11" s="39" t="s">
        <v>915</v>
      </c>
      <c r="L11" s="39" t="s">
        <v>915</v>
      </c>
      <c r="M11" s="39" t="s">
        <v>27</v>
      </c>
      <c r="N11" s="39">
        <v>369769232463</v>
      </c>
      <c r="O11" s="39" t="s">
        <v>30</v>
      </c>
      <c r="P11" s="39" t="s">
        <v>111</v>
      </c>
      <c r="Q11" s="39" t="s">
        <v>1058</v>
      </c>
      <c r="R11" s="39" t="s">
        <v>1126</v>
      </c>
      <c r="S11" s="39" t="s">
        <v>90</v>
      </c>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Q11" s="29"/>
      <c r="JR11" s="29"/>
      <c r="JS11" s="29"/>
      <c r="JT11" s="29"/>
      <c r="JU11" s="29"/>
      <c r="JV11" s="29"/>
      <c r="JW11" s="29"/>
      <c r="JX11" s="29"/>
      <c r="JY11" s="29"/>
      <c r="JZ11" s="29"/>
      <c r="KA11" s="29"/>
      <c r="KB11" s="29"/>
      <c r="KC11" s="29"/>
      <c r="KD11" s="29"/>
      <c r="KE11" s="29"/>
      <c r="KF11" s="29"/>
      <c r="KG11" s="29"/>
      <c r="KH11" s="29"/>
      <c r="KI11" s="29"/>
      <c r="KJ11" s="29"/>
      <c r="KK11" s="29"/>
      <c r="KL11" s="29"/>
      <c r="KM11" s="29"/>
      <c r="KN11" s="29"/>
      <c r="KO11" s="29"/>
      <c r="KP11" s="29"/>
      <c r="KQ11" s="29"/>
      <c r="KR11" s="29"/>
      <c r="KS11" s="29"/>
      <c r="KT11" s="29"/>
      <c r="KU11" s="29"/>
      <c r="KV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A11" s="29"/>
      <c r="MB11" s="29"/>
      <c r="MC11" s="29"/>
      <c r="MD11" s="29"/>
      <c r="ME11" s="29"/>
      <c r="MF11" s="29"/>
      <c r="MG11" s="29"/>
      <c r="MH11" s="29"/>
      <c r="MI11" s="29"/>
      <c r="MJ11" s="29"/>
      <c r="MK11" s="29"/>
      <c r="ML11" s="29"/>
      <c r="MM11" s="29"/>
      <c r="MN11" s="29"/>
      <c r="MO11" s="29"/>
      <c r="MP11" s="29"/>
      <c r="MQ11" s="29"/>
      <c r="MR11" s="29"/>
      <c r="MS11" s="29"/>
      <c r="MT11" s="29"/>
      <c r="MU11" s="29"/>
      <c r="MV11" s="29"/>
      <c r="MW11" s="29"/>
      <c r="MX11" s="29"/>
      <c r="MY11" s="29"/>
      <c r="MZ11" s="29"/>
      <c r="NA11" s="29"/>
      <c r="NB11" s="29"/>
      <c r="NC11" s="29"/>
      <c r="ND11" s="29"/>
      <c r="NE11" s="29"/>
      <c r="NF11" s="29"/>
      <c r="NG11" s="29"/>
      <c r="NH11" s="29"/>
      <c r="NI11" s="29"/>
      <c r="NJ11" s="29"/>
      <c r="NK11" s="29"/>
      <c r="NL11" s="29"/>
      <c r="NM11" s="29"/>
      <c r="NN11" s="29"/>
      <c r="NO11" s="29"/>
      <c r="NP11" s="29"/>
      <c r="NQ11" s="29"/>
      <c r="NR11" s="29"/>
      <c r="NS11" s="29"/>
      <c r="NT11" s="29"/>
      <c r="NU11" s="29"/>
      <c r="NV11" s="29"/>
      <c r="NW11" s="29"/>
      <c r="NX11" s="29"/>
      <c r="NY11" s="29"/>
      <c r="NZ11" s="29"/>
      <c r="OA11" s="29"/>
      <c r="OB11" s="29"/>
      <c r="OC11" s="29"/>
      <c r="OD11" s="29"/>
      <c r="OE11" s="29"/>
      <c r="OF11" s="29"/>
      <c r="OG11" s="29"/>
      <c r="OH11" s="29"/>
      <c r="OI11" s="29"/>
      <c r="OJ11" s="29"/>
      <c r="OK11" s="29"/>
      <c r="OL11" s="29"/>
      <c r="OM11" s="29"/>
      <c r="ON11" s="29"/>
      <c r="OO11" s="29"/>
      <c r="OP11" s="29"/>
      <c r="OQ11" s="29"/>
      <c r="OR11" s="29"/>
      <c r="OS11" s="29"/>
      <c r="OT11" s="29"/>
      <c r="OU11" s="29"/>
      <c r="OV11" s="29"/>
      <c r="OW11" s="29"/>
      <c r="OX11" s="29"/>
      <c r="OY11" s="29"/>
      <c r="OZ11" s="29"/>
      <c r="PA11" s="29"/>
      <c r="PB11" s="29"/>
      <c r="PC11" s="29"/>
      <c r="PD11" s="29"/>
      <c r="PE11" s="29"/>
      <c r="PF11" s="29"/>
      <c r="PG11" s="29"/>
      <c r="PH11" s="29"/>
      <c r="PI11" s="29"/>
      <c r="PJ11" s="29"/>
      <c r="PK11" s="29"/>
      <c r="PL11" s="29"/>
      <c r="PM11" s="29"/>
      <c r="PN11" s="29"/>
      <c r="PO11" s="29"/>
      <c r="PP11" s="29"/>
      <c r="PQ11" s="29"/>
      <c r="PR11" s="29"/>
      <c r="PS11" s="29"/>
      <c r="PT11" s="29"/>
      <c r="PU11" s="29"/>
      <c r="PV11" s="29"/>
      <c r="PW11" s="29"/>
      <c r="PX11" s="29"/>
      <c r="PY11" s="29"/>
      <c r="PZ11" s="29"/>
      <c r="QA11" s="29"/>
      <c r="QB11" s="29"/>
      <c r="QC11" s="29"/>
      <c r="QD11" s="29"/>
      <c r="QE11" s="29"/>
      <c r="QF11" s="29"/>
      <c r="QG11" s="29"/>
      <c r="QH11" s="29"/>
      <c r="QI11" s="29"/>
      <c r="QJ11" s="29"/>
      <c r="QK11" s="29"/>
      <c r="QL11" s="29"/>
      <c r="QM11" s="29"/>
      <c r="QN11" s="29"/>
      <c r="QO11" s="29"/>
      <c r="QP11" s="29"/>
      <c r="QQ11" s="29"/>
      <c r="QR11" s="29"/>
      <c r="QS11" s="29"/>
      <c r="QT11" s="29"/>
      <c r="QU11" s="29"/>
      <c r="QV11" s="29"/>
      <c r="QW11" s="29"/>
      <c r="QX11" s="29"/>
      <c r="QY11" s="29"/>
      <c r="QZ11" s="29"/>
      <c r="RA11" s="29"/>
      <c r="RB11" s="29"/>
      <c r="RC11" s="29"/>
      <c r="RD11" s="29"/>
      <c r="RE11" s="29"/>
      <c r="RF11" s="29"/>
      <c r="RG11" s="29"/>
      <c r="RH11" s="29"/>
      <c r="RI11" s="29"/>
      <c r="RJ11" s="29"/>
      <c r="RK11" s="29"/>
      <c r="RL11" s="29"/>
      <c r="RM11" s="29"/>
      <c r="RN11" s="29"/>
      <c r="RO11" s="29"/>
      <c r="RP11" s="29"/>
      <c r="RQ11" s="29"/>
      <c r="RR11" s="29"/>
      <c r="RS11" s="29"/>
      <c r="RT11" s="29"/>
      <c r="RU11" s="29"/>
      <c r="RV11" s="29"/>
      <c r="RW11" s="29"/>
      <c r="RX11" s="29"/>
      <c r="RY11" s="29"/>
      <c r="RZ11" s="29"/>
      <c r="SA11" s="29"/>
      <c r="SB11" s="29"/>
      <c r="SC11" s="29"/>
      <c r="SD11" s="29"/>
      <c r="SE11" s="29"/>
      <c r="SF11" s="29"/>
      <c r="SG11" s="29"/>
      <c r="SH11" s="29"/>
      <c r="SI11" s="29"/>
      <c r="SJ11" s="29"/>
      <c r="SK11" s="29"/>
      <c r="SL11" s="29"/>
      <c r="SM11" s="29"/>
      <c r="SN11" s="29"/>
      <c r="SO11" s="29"/>
      <c r="SP11" s="29"/>
      <c r="SQ11" s="29"/>
      <c r="SR11" s="29"/>
      <c r="SS11" s="29"/>
      <c r="ST11" s="29"/>
      <c r="SU11" s="29"/>
      <c r="SV11" s="29"/>
      <c r="SW11" s="29"/>
      <c r="SX11" s="29"/>
      <c r="SY11" s="29"/>
      <c r="SZ11" s="29"/>
      <c r="TA11" s="29"/>
      <c r="TB11" s="29"/>
      <c r="TC11" s="29"/>
      <c r="TD11" s="29"/>
      <c r="TE11" s="29"/>
      <c r="TF11" s="29"/>
      <c r="TG11" s="29"/>
      <c r="TH11" s="29"/>
      <c r="TI11" s="29"/>
      <c r="TJ11" s="29"/>
      <c r="TK11" s="29"/>
      <c r="TL11" s="29"/>
      <c r="TM11" s="29"/>
      <c r="TN11" s="29"/>
      <c r="TO11" s="29"/>
      <c r="TP11" s="29"/>
      <c r="TQ11" s="29"/>
      <c r="TR11" s="29"/>
      <c r="TS11" s="29"/>
      <c r="TT11" s="29"/>
      <c r="TU11" s="29"/>
      <c r="TV11" s="29"/>
      <c r="TW11" s="29"/>
      <c r="TX11" s="29"/>
      <c r="TY11" s="29"/>
      <c r="TZ11" s="29"/>
      <c r="UA11" s="29"/>
      <c r="UB11" s="29"/>
      <c r="UC11" s="29"/>
      <c r="UD11" s="29"/>
      <c r="UE11" s="29"/>
      <c r="UF11" s="29"/>
      <c r="UG11" s="29"/>
      <c r="UH11" s="29"/>
      <c r="UI11" s="29"/>
      <c r="UJ11" s="29"/>
      <c r="UK11" s="29"/>
      <c r="UL11" s="29"/>
      <c r="UM11" s="29"/>
      <c r="UN11" s="29"/>
      <c r="UO11" s="29"/>
      <c r="UP11" s="29"/>
      <c r="UQ11" s="29"/>
      <c r="UR11" s="29"/>
      <c r="US11" s="29"/>
      <c r="UT11" s="29"/>
      <c r="UU11" s="29"/>
      <c r="UV11" s="29"/>
      <c r="UW11" s="29"/>
      <c r="UX11" s="29"/>
      <c r="UY11" s="29"/>
      <c r="UZ11" s="29"/>
      <c r="VA11" s="29"/>
      <c r="VB11" s="29"/>
      <c r="VC11" s="29"/>
      <c r="VD11" s="29"/>
      <c r="VE11" s="29"/>
      <c r="VF11" s="29"/>
      <c r="VG11" s="29"/>
      <c r="VH11" s="29"/>
      <c r="VI11" s="29"/>
      <c r="VJ11" s="29"/>
      <c r="VK11" s="29"/>
      <c r="VL11" s="29"/>
      <c r="VM11" s="29"/>
      <c r="VN11" s="29"/>
      <c r="VO11" s="29"/>
      <c r="VP11" s="29"/>
      <c r="VQ11" s="29"/>
      <c r="VR11" s="29"/>
      <c r="VS11" s="29"/>
      <c r="VT11" s="29"/>
      <c r="VU11" s="29"/>
      <c r="VV11" s="29"/>
      <c r="VW11" s="29"/>
      <c r="VX11" s="29"/>
      <c r="VY11" s="29"/>
      <c r="VZ11" s="29"/>
      <c r="WA11" s="29"/>
      <c r="WB11" s="29"/>
      <c r="WC11" s="29"/>
      <c r="WD11" s="29"/>
      <c r="WE11" s="29"/>
      <c r="WF11" s="29"/>
      <c r="WG11" s="29"/>
      <c r="WH11" s="29"/>
      <c r="WI11" s="29"/>
      <c r="WJ11" s="29"/>
      <c r="WK11" s="29"/>
      <c r="WL11" s="29"/>
      <c r="WM11" s="29"/>
      <c r="WN11" s="29"/>
      <c r="WO11" s="29"/>
      <c r="WP11" s="29"/>
      <c r="WQ11" s="29"/>
      <c r="WR11" s="29"/>
      <c r="WS11" s="29"/>
      <c r="WT11" s="29"/>
      <c r="WU11" s="29"/>
      <c r="WV11" s="29"/>
      <c r="WW11" s="29"/>
      <c r="WX11" s="29"/>
      <c r="WY11" s="29"/>
      <c r="WZ11" s="29"/>
      <c r="XA11" s="29"/>
      <c r="XB11" s="29"/>
      <c r="XC11" s="29"/>
      <c r="XD11" s="29"/>
      <c r="XE11" s="29"/>
      <c r="XF11" s="29"/>
      <c r="XG11" s="29"/>
      <c r="XH11" s="29"/>
      <c r="XI11" s="29"/>
      <c r="XJ11" s="29"/>
      <c r="XK11" s="29"/>
      <c r="XL11" s="29"/>
      <c r="XM11" s="29"/>
      <c r="XN11" s="29"/>
      <c r="XO11" s="29"/>
      <c r="XP11" s="29"/>
      <c r="XQ11" s="29"/>
      <c r="XR11" s="29"/>
      <c r="XS11" s="29"/>
      <c r="XT11" s="29"/>
      <c r="XU11" s="29"/>
      <c r="XV11" s="29"/>
      <c r="XW11" s="29"/>
      <c r="XX11" s="29"/>
      <c r="XY11" s="29"/>
      <c r="XZ11" s="29"/>
      <c r="YA11" s="29"/>
      <c r="YB11" s="29"/>
      <c r="YC11" s="29"/>
      <c r="YD11" s="29"/>
      <c r="YE11" s="29"/>
      <c r="YF11" s="29"/>
      <c r="YG11" s="29"/>
      <c r="YH11" s="29"/>
      <c r="YI11" s="29"/>
      <c r="YJ11" s="29"/>
      <c r="YK11" s="29"/>
      <c r="YL11" s="29"/>
      <c r="YM11" s="29"/>
      <c r="YN11" s="29"/>
      <c r="YO11" s="29"/>
      <c r="YP11" s="29"/>
      <c r="YQ11" s="29"/>
      <c r="YR11" s="29"/>
      <c r="YS11" s="29"/>
      <c r="YT11" s="29"/>
      <c r="YU11" s="29"/>
      <c r="YV11" s="29"/>
      <c r="YW11" s="29"/>
      <c r="YX11" s="29"/>
      <c r="YY11" s="29"/>
      <c r="YZ11" s="29"/>
      <c r="ZA11" s="29"/>
      <c r="ZB11" s="29"/>
      <c r="ZC11" s="29"/>
      <c r="ZD11" s="29"/>
      <c r="ZE11" s="29"/>
      <c r="ZF11" s="29"/>
      <c r="ZG11" s="29"/>
      <c r="ZH11" s="29"/>
      <c r="ZI11" s="29"/>
      <c r="ZJ11" s="29"/>
      <c r="ZK11" s="29"/>
      <c r="ZL11" s="29"/>
      <c r="ZM11" s="29"/>
      <c r="ZN11" s="29"/>
      <c r="ZO11" s="29"/>
      <c r="ZP11" s="29"/>
      <c r="ZQ11" s="29"/>
      <c r="ZR11" s="29"/>
      <c r="ZS11" s="29"/>
      <c r="ZT11" s="29"/>
      <c r="ZU11" s="29"/>
      <c r="ZV11" s="29"/>
      <c r="ZW11" s="29"/>
      <c r="ZX11" s="29"/>
      <c r="ZY11" s="29"/>
      <c r="ZZ11" s="29"/>
      <c r="AAA11" s="29"/>
      <c r="AAB11" s="29"/>
      <c r="AAC11" s="29"/>
      <c r="AAD11" s="29"/>
      <c r="AAE11" s="29"/>
      <c r="AAF11" s="29"/>
      <c r="AAG11" s="29"/>
      <c r="AAH11" s="29"/>
      <c r="AAI11" s="29"/>
      <c r="AAJ11" s="29"/>
      <c r="AAK11" s="29"/>
      <c r="AAL11" s="29"/>
      <c r="AAM11" s="29"/>
      <c r="AAN11" s="29"/>
      <c r="AAO11" s="29"/>
      <c r="AAP11" s="29"/>
      <c r="AAQ11" s="29"/>
      <c r="AAR11" s="29"/>
      <c r="AAS11" s="29"/>
      <c r="AAT11" s="29"/>
      <c r="AAU11" s="29"/>
      <c r="AAV11" s="29"/>
      <c r="AAW11" s="29"/>
      <c r="AAX11" s="29"/>
      <c r="AAY11" s="29"/>
      <c r="AAZ11" s="29"/>
      <c r="ABA11" s="29"/>
      <c r="ABB11" s="29"/>
      <c r="ABC11" s="29"/>
      <c r="ABD11" s="29"/>
      <c r="ABE11" s="29"/>
      <c r="ABF11" s="29"/>
      <c r="ABG11" s="29"/>
      <c r="ABH11" s="29"/>
      <c r="ABI11" s="29"/>
      <c r="ABJ11" s="29"/>
      <c r="ABK11" s="29"/>
      <c r="ABL11" s="29"/>
      <c r="ABM11" s="29"/>
      <c r="ABN11" s="29"/>
      <c r="ABO11" s="29"/>
      <c r="ABP11" s="29"/>
      <c r="ABQ11" s="29"/>
      <c r="ABR11" s="29"/>
      <c r="ABS11" s="29"/>
      <c r="ABT11" s="29"/>
      <c r="ABU11" s="29"/>
      <c r="ABV11" s="29"/>
      <c r="ABW11" s="29"/>
      <c r="ABX11" s="29"/>
      <c r="ABY11" s="29"/>
      <c r="ABZ11" s="29"/>
      <c r="ACA11" s="29"/>
      <c r="ACB11" s="29"/>
      <c r="ACC11" s="29"/>
      <c r="ACD11" s="29"/>
      <c r="ACE11" s="29"/>
      <c r="ACF11" s="29"/>
      <c r="ACG11" s="29"/>
      <c r="ACH11" s="29"/>
      <c r="ACI11" s="29"/>
      <c r="ACJ11" s="29"/>
      <c r="ACK11" s="29"/>
      <c r="ACL11" s="29"/>
      <c r="ACM11" s="29"/>
      <c r="ACN11" s="29"/>
      <c r="ACO11" s="29"/>
      <c r="ACP11" s="29"/>
      <c r="ACQ11" s="29"/>
      <c r="ACR11" s="29"/>
      <c r="ACS11" s="29"/>
      <c r="ACT11" s="29"/>
      <c r="ACU11" s="29"/>
      <c r="ACV11" s="29"/>
      <c r="ACW11" s="29"/>
      <c r="ACX11" s="29"/>
      <c r="ACY11" s="29"/>
      <c r="ACZ11" s="29"/>
      <c r="ADA11" s="29"/>
      <c r="ADB11" s="29"/>
      <c r="ADC11" s="29"/>
      <c r="ADD11" s="29"/>
      <c r="ADE11" s="29"/>
      <c r="ADF11" s="29"/>
      <c r="ADG11" s="29"/>
      <c r="ADH11" s="29"/>
      <c r="ADI11" s="29"/>
      <c r="ADJ11" s="29"/>
      <c r="ADK11" s="29"/>
      <c r="ADL11" s="29"/>
      <c r="ADM11" s="29"/>
      <c r="ADN11" s="29"/>
      <c r="ADO11" s="29"/>
      <c r="ADP11" s="29"/>
      <c r="ADQ11" s="29"/>
      <c r="ADR11" s="29"/>
      <c r="ADS11" s="29"/>
      <c r="ADT11" s="29"/>
      <c r="ADU11" s="29"/>
      <c r="ADV11" s="29"/>
      <c r="ADW11" s="29"/>
      <c r="ADX11" s="29"/>
      <c r="ADY11" s="29"/>
      <c r="ADZ11" s="29"/>
      <c r="AEA11" s="29"/>
      <c r="AEB11" s="29"/>
      <c r="AEC11" s="29"/>
      <c r="AED11" s="29"/>
      <c r="AEE11" s="29"/>
      <c r="AEF11" s="29"/>
      <c r="AEG11" s="29"/>
      <c r="AEH11" s="29"/>
      <c r="AEI11" s="29"/>
      <c r="AEJ11" s="29"/>
      <c r="AEK11" s="29"/>
      <c r="AEL11" s="29"/>
      <c r="AEM11" s="29"/>
      <c r="AEN11" s="29"/>
      <c r="AEO11" s="29"/>
      <c r="AEP11" s="29"/>
      <c r="AEQ11" s="29"/>
      <c r="AER11" s="29"/>
      <c r="AES11" s="29"/>
      <c r="AET11" s="29"/>
      <c r="AEU11" s="29"/>
      <c r="AEV11" s="29"/>
      <c r="AEW11" s="29"/>
      <c r="AEX11" s="29"/>
      <c r="AEY11" s="29"/>
      <c r="AEZ11" s="29"/>
      <c r="AFA11" s="29"/>
      <c r="AFB11" s="29"/>
      <c r="AFC11" s="29"/>
      <c r="AFD11" s="29"/>
      <c r="AFE11" s="29"/>
      <c r="AFF11" s="29"/>
      <c r="AFG11" s="29"/>
      <c r="AFH11" s="29"/>
      <c r="AFI11" s="29"/>
      <c r="AFJ11" s="29"/>
      <c r="AFK11" s="29"/>
      <c r="AFL11" s="29"/>
      <c r="AFM11" s="29"/>
      <c r="AFN11" s="29"/>
      <c r="AFO11" s="29"/>
      <c r="AFP11" s="29"/>
      <c r="AFQ11" s="29"/>
      <c r="AFR11" s="29"/>
      <c r="AFS11" s="29"/>
      <c r="AFT11" s="29"/>
      <c r="AFU11" s="29"/>
      <c r="AFV11" s="29"/>
      <c r="AFW11" s="29"/>
      <c r="AFX11" s="29"/>
      <c r="AFY11" s="29"/>
      <c r="AFZ11" s="29"/>
      <c r="AGA11" s="29"/>
      <c r="AGB11" s="29"/>
      <c r="AGC11" s="29"/>
      <c r="AGD11" s="29"/>
      <c r="AGE11" s="29"/>
      <c r="AGF11" s="29"/>
      <c r="AGG11" s="29"/>
      <c r="AGH11" s="29"/>
      <c r="AGI11" s="29"/>
      <c r="AGJ11" s="29"/>
      <c r="AGK11" s="29"/>
      <c r="AGL11" s="29"/>
      <c r="AGM11" s="29"/>
      <c r="AGN11" s="29"/>
      <c r="AGO11" s="29"/>
      <c r="AGP11" s="29"/>
      <c r="AGQ11" s="29"/>
      <c r="AGR11" s="29"/>
      <c r="AGS11" s="29"/>
      <c r="AGT11" s="29"/>
      <c r="AGU11" s="29"/>
      <c r="AGV11" s="29"/>
      <c r="AGW11" s="29"/>
      <c r="AGX11" s="29"/>
      <c r="AGY11" s="29"/>
      <c r="AGZ11" s="29"/>
      <c r="AHA11" s="29"/>
      <c r="AHB11" s="29"/>
      <c r="AHC11" s="29"/>
      <c r="AHD11" s="29"/>
      <c r="AHE11" s="29"/>
      <c r="AHF11" s="29"/>
      <c r="AHG11" s="29"/>
      <c r="AHH11" s="29"/>
      <c r="AHI11" s="29"/>
      <c r="AHJ11" s="29"/>
      <c r="AHK11" s="29"/>
      <c r="AHL11" s="29"/>
      <c r="AHM11" s="29"/>
      <c r="AHN11" s="29"/>
      <c r="AHO11" s="29"/>
      <c r="AHP11" s="29"/>
      <c r="AHQ11" s="29"/>
      <c r="AHR11" s="29"/>
      <c r="AHS11" s="29"/>
      <c r="AHT11" s="29"/>
      <c r="AHU11" s="29"/>
      <c r="AHV11" s="29"/>
      <c r="AHW11" s="29"/>
      <c r="AHX11" s="29"/>
      <c r="AHY11" s="29"/>
      <c r="AHZ11" s="29"/>
      <c r="AIA11" s="29"/>
      <c r="AIB11" s="29"/>
      <c r="AIC11" s="29"/>
      <c r="AID11" s="29"/>
      <c r="AIE11" s="29"/>
      <c r="AIF11" s="29"/>
      <c r="AIG11" s="29"/>
      <c r="AIH11" s="29"/>
      <c r="AII11" s="29"/>
      <c r="AIJ11" s="29"/>
      <c r="AIK11" s="29"/>
      <c r="AIL11" s="29"/>
      <c r="AIM11" s="29"/>
      <c r="AIN11" s="29"/>
      <c r="AIO11" s="29"/>
      <c r="AIP11" s="29"/>
      <c r="AIQ11" s="29"/>
      <c r="AIR11" s="29"/>
      <c r="AIS11" s="29"/>
      <c r="AIT11" s="29"/>
      <c r="AIU11" s="29"/>
      <c r="AIV11" s="29"/>
      <c r="AIW11" s="29"/>
      <c r="AIX11" s="29"/>
      <c r="AIY11" s="29"/>
      <c r="AIZ11" s="29"/>
      <c r="AJA11" s="29"/>
      <c r="AJB11" s="29"/>
      <c r="AJC11" s="29"/>
      <c r="AJD11" s="29"/>
      <c r="AJE11" s="29"/>
      <c r="AJF11" s="29"/>
      <c r="AJG11" s="29"/>
      <c r="AJH11" s="29"/>
      <c r="AJI11" s="29"/>
      <c r="AJJ11" s="29"/>
      <c r="AJK11" s="29"/>
      <c r="AJL11" s="29"/>
      <c r="AJM11" s="29"/>
      <c r="AJN11" s="29"/>
      <c r="AJO11" s="29"/>
      <c r="AJP11" s="29"/>
      <c r="AJQ11" s="29"/>
      <c r="AJR11" s="29"/>
      <c r="AJS11" s="29"/>
      <c r="AJT11" s="29"/>
      <c r="AJU11" s="29"/>
      <c r="AJV11" s="29"/>
      <c r="AJW11" s="29"/>
      <c r="AJX11" s="29"/>
      <c r="AJY11" s="29"/>
      <c r="AJZ11" s="29"/>
      <c r="AKA11" s="29"/>
      <c r="AKB11" s="29"/>
      <c r="AKC11" s="29"/>
      <c r="AKD11" s="29"/>
      <c r="AKE11" s="29"/>
      <c r="AKF11" s="29"/>
      <c r="AKG11" s="29"/>
      <c r="AKH11" s="29"/>
      <c r="AKI11" s="29"/>
      <c r="AKJ11" s="29"/>
      <c r="AKK11" s="29"/>
      <c r="AKL11" s="29"/>
      <c r="AKM11" s="29"/>
      <c r="AKN11" s="29"/>
      <c r="AKO11" s="29"/>
      <c r="AKP11" s="29"/>
      <c r="AKQ11" s="29"/>
      <c r="AKR11" s="29"/>
      <c r="AKS11" s="29"/>
      <c r="AKT11" s="29"/>
      <c r="AKU11" s="29"/>
      <c r="AKV11" s="29"/>
      <c r="AKW11" s="29"/>
      <c r="AKX11" s="29"/>
      <c r="AKY11" s="29"/>
      <c r="AKZ11" s="29"/>
      <c r="ALA11" s="29"/>
      <c r="ALB11" s="29"/>
      <c r="ALC11" s="29"/>
      <c r="ALD11" s="29"/>
      <c r="ALE11" s="29"/>
      <c r="ALF11" s="29"/>
      <c r="ALG11" s="29"/>
      <c r="ALH11" s="29"/>
      <c r="ALI11" s="29"/>
      <c r="ALJ11" s="29"/>
      <c r="ALK11" s="29"/>
      <c r="ALL11" s="29"/>
      <c r="ALM11" s="29"/>
      <c r="ALN11" s="29"/>
      <c r="ALO11" s="29"/>
      <c r="ALP11" s="29"/>
      <c r="ALQ11" s="29"/>
      <c r="ALR11" s="29"/>
      <c r="ALS11" s="29"/>
      <c r="ALT11" s="29"/>
      <c r="ALU11" s="29"/>
      <c r="ALV11" s="29"/>
      <c r="ALW11" s="29"/>
      <c r="ALX11" s="29"/>
      <c r="ALY11" s="29"/>
      <c r="ALZ11" s="29"/>
      <c r="AMA11" s="29"/>
      <c r="AMB11" s="29"/>
      <c r="AMC11" s="29"/>
      <c r="AMD11" s="29"/>
      <c r="AME11" s="29"/>
      <c r="AMF11" s="29"/>
      <c r="AMG11" s="29"/>
      <c r="AMH11" s="29"/>
      <c r="AMI11" s="29"/>
      <c r="AMJ11" s="29"/>
      <c r="AMK11" s="29"/>
      <c r="AML11" s="29"/>
      <c r="AMM11" s="29"/>
      <c r="AMN11" s="29"/>
      <c r="AMO11" s="29"/>
      <c r="AMP11" s="29"/>
      <c r="AMQ11" s="29"/>
      <c r="AMR11" s="29"/>
      <c r="AMS11" s="29"/>
      <c r="AMT11" s="29"/>
      <c r="AMU11" s="29"/>
      <c r="AMV11" s="29"/>
      <c r="AMW11" s="29"/>
      <c r="AMX11" s="29"/>
      <c r="AMY11" s="29"/>
      <c r="AMZ11" s="29"/>
      <c r="ANA11" s="29"/>
      <c r="ANB11" s="29"/>
      <c r="ANC11" s="29"/>
      <c r="AND11" s="29"/>
      <c r="ANE11" s="29"/>
      <c r="ANF11" s="29"/>
      <c r="ANG11" s="29"/>
      <c r="ANH11" s="29"/>
      <c r="ANI11" s="29"/>
      <c r="ANJ11" s="29"/>
      <c r="ANK11" s="29"/>
      <c r="ANL11" s="29"/>
      <c r="ANM11" s="29"/>
      <c r="ANN11" s="29"/>
      <c r="ANO11" s="29"/>
      <c r="ANP11" s="29"/>
      <c r="ANQ11" s="29"/>
      <c r="ANR11" s="29"/>
      <c r="ANS11" s="29"/>
      <c r="ANT11" s="29"/>
      <c r="ANU11" s="29"/>
      <c r="ANV11" s="29"/>
      <c r="ANW11" s="29"/>
      <c r="ANX11" s="29"/>
      <c r="ANY11" s="29"/>
      <c r="ANZ11" s="29"/>
      <c r="AOA11" s="29"/>
      <c r="AOB11" s="29"/>
      <c r="AOC11" s="29"/>
      <c r="AOD11" s="29"/>
      <c r="AOE11" s="29"/>
      <c r="AOF11" s="29"/>
      <c r="AOG11" s="29"/>
      <c r="AOH11" s="29"/>
      <c r="AOI11" s="29"/>
      <c r="AOJ11" s="29"/>
      <c r="AOK11" s="29"/>
      <c r="AOL11" s="29"/>
      <c r="AOM11" s="29"/>
      <c r="AON11" s="29"/>
      <c r="AOO11" s="29"/>
      <c r="AOP11" s="29"/>
      <c r="AOQ11" s="29"/>
      <c r="AOR11" s="29"/>
      <c r="AOS11" s="29"/>
      <c r="AOT11" s="29"/>
      <c r="AOU11" s="29"/>
      <c r="AOV11" s="29"/>
      <c r="AOW11" s="29"/>
      <c r="AOX11" s="29"/>
      <c r="AOY11" s="29"/>
      <c r="AOZ11" s="29"/>
      <c r="APA11" s="29"/>
      <c r="APB11" s="29"/>
      <c r="APC11" s="29"/>
      <c r="APD11" s="29"/>
      <c r="APE11" s="29"/>
      <c r="APF11" s="29"/>
      <c r="APG11" s="29"/>
      <c r="APH11" s="29"/>
      <c r="API11" s="29"/>
      <c r="APJ11" s="29"/>
      <c r="APK11" s="29"/>
      <c r="APL11" s="29"/>
      <c r="APM11" s="29"/>
      <c r="APN11" s="29"/>
      <c r="APO11" s="29"/>
      <c r="APP11" s="29"/>
      <c r="APQ11" s="29"/>
      <c r="APR11" s="29"/>
      <c r="APS11" s="29"/>
      <c r="APT11" s="29"/>
      <c r="APU11" s="29"/>
      <c r="APV11" s="29"/>
      <c r="APW11" s="29"/>
      <c r="APX11" s="29"/>
      <c r="APY11" s="29"/>
      <c r="APZ11" s="29"/>
      <c r="AQA11" s="29"/>
      <c r="AQB11" s="29"/>
      <c r="AQC11" s="29"/>
      <c r="AQD11" s="29"/>
      <c r="AQE11" s="29"/>
      <c r="AQF11" s="29"/>
      <c r="AQG11" s="29"/>
      <c r="AQH11" s="29"/>
      <c r="AQI11" s="29"/>
      <c r="AQJ11" s="29"/>
      <c r="AQK11" s="29"/>
      <c r="AQL11" s="29"/>
      <c r="AQM11" s="29"/>
      <c r="AQN11" s="29"/>
      <c r="AQO11" s="29"/>
      <c r="AQP11" s="29"/>
      <c r="AQQ11" s="29"/>
      <c r="AQR11" s="29"/>
      <c r="AQS11" s="29"/>
      <c r="AQT11" s="29"/>
      <c r="AQU11" s="29"/>
      <c r="AQV11" s="29"/>
      <c r="AQW11" s="29"/>
      <c r="AQX11" s="29"/>
      <c r="AQY11" s="29"/>
      <c r="AQZ11" s="29"/>
      <c r="ARA11" s="29"/>
      <c r="ARB11" s="29"/>
      <c r="ARC11" s="29"/>
      <c r="ARD11" s="29"/>
      <c r="ARE11" s="29"/>
      <c r="ARF11" s="29"/>
      <c r="ARG11" s="29"/>
      <c r="ARH11" s="29"/>
      <c r="ARI11" s="29"/>
      <c r="ARJ11" s="29"/>
      <c r="ARK11" s="29"/>
      <c r="ARL11" s="29"/>
      <c r="ARM11" s="29"/>
      <c r="ARN11" s="29"/>
      <c r="ARO11" s="29"/>
      <c r="ARP11" s="29"/>
      <c r="ARQ11" s="29"/>
      <c r="ARR11" s="29"/>
      <c r="ARS11" s="29"/>
      <c r="ART11" s="29"/>
      <c r="ARU11" s="29"/>
      <c r="ARV11" s="29"/>
      <c r="ARW11" s="29"/>
      <c r="ARX11" s="29"/>
      <c r="ARY11" s="29"/>
      <c r="ARZ11" s="29"/>
      <c r="ASA11" s="29"/>
      <c r="ASB11" s="29"/>
      <c r="ASC11" s="29"/>
      <c r="ASD11" s="29"/>
      <c r="ASE11" s="29"/>
      <c r="ASF11" s="29"/>
      <c r="ASG11" s="29"/>
      <c r="ASH11" s="29"/>
      <c r="ASI11" s="29"/>
      <c r="ASJ11" s="29"/>
      <c r="ASK11" s="29"/>
      <c r="ASL11" s="29"/>
      <c r="ASM11" s="29"/>
      <c r="ASN11" s="29"/>
      <c r="ASO11" s="29"/>
      <c r="ASP11" s="29"/>
      <c r="ASQ11" s="29"/>
      <c r="ASR11" s="29"/>
      <c r="ASS11" s="29"/>
      <c r="AST11" s="29"/>
      <c r="ASU11" s="29"/>
      <c r="ASV11" s="29"/>
      <c r="ASW11" s="29"/>
      <c r="ASX11" s="29"/>
      <c r="ASY11" s="29"/>
      <c r="ASZ11" s="29"/>
      <c r="ATA11" s="29"/>
      <c r="ATB11" s="29"/>
      <c r="ATC11" s="29"/>
      <c r="ATD11" s="29"/>
      <c r="ATE11" s="29"/>
      <c r="ATF11" s="29"/>
      <c r="ATG11" s="29"/>
      <c r="ATH11" s="29"/>
      <c r="ATI11" s="29"/>
      <c r="ATJ11" s="29"/>
      <c r="ATK11" s="29"/>
      <c r="ATL11" s="29"/>
      <c r="ATM11" s="29"/>
      <c r="ATN11" s="29"/>
      <c r="ATO11" s="29"/>
      <c r="ATP11" s="29"/>
      <c r="ATQ11" s="29"/>
      <c r="ATR11" s="29"/>
      <c r="ATS11" s="29"/>
      <c r="ATT11" s="29"/>
      <c r="ATU11" s="29"/>
      <c r="ATV11" s="29"/>
      <c r="ATW11" s="29"/>
      <c r="ATX11" s="29"/>
      <c r="ATY11" s="29"/>
      <c r="ATZ11" s="29"/>
      <c r="AUA11" s="29"/>
      <c r="AUB11" s="29"/>
      <c r="AUC11" s="29"/>
      <c r="AUD11" s="29"/>
      <c r="AUE11" s="29"/>
      <c r="AUF11" s="29"/>
      <c r="AUG11" s="29"/>
      <c r="AUH11" s="29"/>
      <c r="AUI11" s="29"/>
      <c r="AUJ11" s="29"/>
      <c r="AUK11" s="29"/>
      <c r="AUL11" s="29"/>
      <c r="AUM11" s="29"/>
      <c r="AUN11" s="29"/>
      <c r="AUO11" s="29"/>
      <c r="AUP11" s="29"/>
      <c r="AUQ11" s="29"/>
      <c r="AUR11" s="29"/>
      <c r="AUS11" s="29"/>
      <c r="AUT11" s="29"/>
      <c r="AUU11" s="29"/>
      <c r="AUV11" s="29"/>
      <c r="AUW11" s="29"/>
      <c r="AUX11" s="29"/>
      <c r="AUY11" s="29"/>
      <c r="AUZ11" s="29"/>
      <c r="AVA11" s="29"/>
      <c r="AVB11" s="29"/>
      <c r="AVC11" s="29"/>
      <c r="AVD11" s="29"/>
      <c r="AVE11" s="29"/>
      <c r="AVF11" s="29"/>
      <c r="AVG11" s="29"/>
      <c r="AVH11" s="29"/>
      <c r="AVI11" s="29"/>
      <c r="AVJ11" s="29"/>
      <c r="AVK11" s="29"/>
      <c r="AVL11" s="29"/>
      <c r="AVM11" s="29"/>
      <c r="AVN11" s="29"/>
      <c r="AVO11" s="29"/>
      <c r="AVP11" s="29"/>
      <c r="AVQ11" s="29"/>
      <c r="AVR11" s="29"/>
      <c r="AVS11" s="29"/>
      <c r="AVT11" s="29"/>
      <c r="AVU11" s="29"/>
      <c r="AVV11" s="29"/>
      <c r="AVW11" s="29"/>
      <c r="AVX11" s="29"/>
      <c r="AVY11" s="29"/>
      <c r="AVZ11" s="29"/>
      <c r="AWA11" s="29"/>
      <c r="AWB11" s="29"/>
      <c r="AWC11" s="29"/>
      <c r="AWD11" s="29"/>
      <c r="AWE11" s="29"/>
      <c r="AWF11" s="29"/>
      <c r="AWG11" s="29"/>
      <c r="AWH11" s="29"/>
      <c r="AWI11" s="29"/>
      <c r="AWJ11" s="29"/>
      <c r="AWK11" s="29"/>
      <c r="AWL11" s="29"/>
      <c r="AWM11" s="29"/>
      <c r="AWN11" s="29"/>
      <c r="AWO11" s="29"/>
      <c r="AWP11" s="29"/>
      <c r="AWQ11" s="29"/>
      <c r="AWR11" s="29"/>
      <c r="AWS11" s="29"/>
      <c r="AWT11" s="29"/>
      <c r="AWU11" s="29"/>
      <c r="AWV11" s="29"/>
      <c r="AWW11" s="29"/>
      <c r="AWX11" s="29"/>
      <c r="AWY11" s="29"/>
      <c r="AWZ11" s="29"/>
      <c r="AXA11" s="29"/>
      <c r="AXB11" s="29"/>
      <c r="AXC11" s="29"/>
      <c r="AXD11" s="29"/>
      <c r="AXE11" s="29"/>
      <c r="AXF11" s="29"/>
      <c r="AXG11" s="29"/>
      <c r="AXH11" s="29"/>
      <c r="AXI11" s="29"/>
      <c r="AXJ11" s="29"/>
      <c r="AXK11" s="29"/>
      <c r="AXL11" s="29"/>
      <c r="AXM11" s="29"/>
      <c r="AXN11" s="29"/>
      <c r="AXO11" s="29"/>
      <c r="AXP11" s="29"/>
      <c r="AXQ11" s="29"/>
      <c r="AXR11" s="29"/>
      <c r="AXS11" s="29"/>
      <c r="AXT11" s="29"/>
      <c r="AXU11" s="29"/>
      <c r="AXV11" s="29"/>
      <c r="AXW11" s="29"/>
      <c r="AXX11" s="29"/>
      <c r="AXY11" s="29"/>
      <c r="AXZ11" s="29"/>
      <c r="AYA11" s="29"/>
      <c r="AYB11" s="29"/>
      <c r="AYC11" s="29"/>
      <c r="AYD11" s="29"/>
      <c r="AYE11" s="29"/>
      <c r="AYF11" s="29"/>
      <c r="AYG11" s="29"/>
      <c r="AYH11" s="29"/>
      <c r="AYI11" s="29"/>
      <c r="AYJ11" s="29"/>
      <c r="AYK11" s="29"/>
      <c r="AYL11" s="29"/>
      <c r="AYM11" s="29"/>
      <c r="AYN11" s="29"/>
      <c r="AYO11" s="29"/>
      <c r="AYP11" s="29"/>
      <c r="AYQ11" s="29"/>
      <c r="AYR11" s="29"/>
      <c r="AYS11" s="29"/>
      <c r="AYT11" s="29"/>
      <c r="AYU11" s="29"/>
      <c r="AYV11" s="29"/>
      <c r="AYW11" s="29"/>
      <c r="AYX11" s="29"/>
      <c r="AYY11" s="29"/>
      <c r="AYZ11" s="29"/>
      <c r="AZA11" s="29"/>
      <c r="AZB11" s="29"/>
      <c r="AZC11" s="29"/>
      <c r="AZD11" s="29"/>
      <c r="AZE11" s="29"/>
      <c r="AZF11" s="29"/>
      <c r="AZG11" s="29"/>
      <c r="AZH11" s="29"/>
      <c r="AZI11" s="29"/>
      <c r="AZJ11" s="29"/>
      <c r="AZK11" s="29"/>
      <c r="AZL11" s="29"/>
      <c r="AZM11" s="29"/>
      <c r="AZN11" s="29"/>
      <c r="AZO11" s="29"/>
      <c r="AZP11" s="29"/>
      <c r="AZQ11" s="29"/>
      <c r="AZR11" s="29"/>
      <c r="AZS11" s="29"/>
      <c r="AZT11" s="29"/>
      <c r="AZU11" s="29"/>
      <c r="AZV11" s="29"/>
      <c r="AZW11" s="29"/>
      <c r="AZX11" s="29"/>
      <c r="AZY11" s="29"/>
      <c r="AZZ11" s="29"/>
      <c r="BAA11" s="29"/>
      <c r="BAB11" s="29"/>
      <c r="BAC11" s="29"/>
      <c r="BAD11" s="29"/>
      <c r="BAE11" s="29"/>
      <c r="BAF11" s="29"/>
      <c r="BAG11" s="29"/>
      <c r="BAH11" s="29"/>
      <c r="BAI11" s="29"/>
      <c r="BAJ11" s="29"/>
      <c r="BAK11" s="29"/>
      <c r="BAL11" s="29"/>
      <c r="BAM11" s="29"/>
      <c r="BAN11" s="29"/>
      <c r="BAO11" s="29"/>
      <c r="BAP11" s="29"/>
      <c r="BAQ11" s="29"/>
      <c r="BAR11" s="29"/>
      <c r="BAS11" s="29"/>
      <c r="BAT11" s="29"/>
      <c r="BAU11" s="29"/>
      <c r="BAV11" s="29"/>
      <c r="BAW11" s="29"/>
      <c r="BAX11" s="29"/>
      <c r="BAY11" s="29"/>
      <c r="BAZ11" s="29"/>
      <c r="BBA11" s="29"/>
      <c r="BBB11" s="29"/>
      <c r="BBC11" s="29"/>
      <c r="BBD11" s="29"/>
      <c r="BBE11" s="29"/>
      <c r="BBF11" s="29"/>
      <c r="BBG11" s="29"/>
      <c r="BBH11" s="29"/>
      <c r="BBI11" s="29"/>
      <c r="BBJ11" s="29"/>
      <c r="BBK11" s="29"/>
      <c r="BBL11" s="29"/>
      <c r="BBM11" s="29"/>
      <c r="BBN11" s="29"/>
      <c r="BBO11" s="29"/>
      <c r="BBP11" s="29"/>
      <c r="BBQ11" s="29"/>
      <c r="BBR11" s="29"/>
      <c r="BBS11" s="29"/>
      <c r="BBT11" s="29"/>
      <c r="BBU11" s="29"/>
      <c r="BBV11" s="29"/>
      <c r="BBW11" s="29"/>
      <c r="BBX11" s="29"/>
      <c r="BBY11" s="29"/>
      <c r="BBZ11" s="29"/>
      <c r="BCA11" s="29"/>
      <c r="BCB11" s="29"/>
      <c r="BCC11" s="29"/>
      <c r="BCD11" s="29"/>
      <c r="BCE11" s="29"/>
      <c r="BCF11" s="29"/>
      <c r="BCG11" s="29"/>
      <c r="BCH11" s="29"/>
      <c r="BCI11" s="29"/>
      <c r="BCJ11" s="29"/>
      <c r="BCK11" s="29"/>
      <c r="BCL11" s="29"/>
      <c r="BCM11" s="29"/>
      <c r="BCN11" s="29"/>
      <c r="BCO11" s="29"/>
      <c r="BCP11" s="29"/>
      <c r="BCQ11" s="29"/>
      <c r="BCR11" s="29"/>
      <c r="BCS11" s="29"/>
      <c r="BCT11" s="29"/>
      <c r="BCU11" s="29"/>
      <c r="BCV11" s="29"/>
      <c r="BCW11" s="29"/>
      <c r="BCX11" s="29"/>
      <c r="BCY11" s="29"/>
      <c r="BCZ11" s="29"/>
      <c r="BDA11" s="29"/>
      <c r="BDB11" s="29"/>
      <c r="BDC11" s="29"/>
      <c r="BDD11" s="29"/>
      <c r="BDE11" s="29"/>
      <c r="BDF11" s="29"/>
      <c r="BDG11" s="29"/>
      <c r="BDH11" s="29"/>
      <c r="BDI11" s="29"/>
      <c r="BDJ11" s="29"/>
      <c r="BDK11" s="29"/>
      <c r="BDL11" s="29"/>
      <c r="BDM11" s="29"/>
      <c r="BDN11" s="29"/>
      <c r="BDO11" s="29"/>
      <c r="BDP11" s="29"/>
      <c r="BDQ11" s="29"/>
      <c r="BDR11" s="29"/>
      <c r="BDS11" s="29"/>
      <c r="BDT11" s="29"/>
      <c r="BDU11" s="29"/>
      <c r="BDV11" s="29"/>
      <c r="BDW11" s="29"/>
      <c r="BDX11" s="29"/>
      <c r="BDY11" s="29"/>
      <c r="BDZ11" s="29"/>
      <c r="BEA11" s="29"/>
      <c r="BEB11" s="29"/>
      <c r="BEC11" s="29"/>
      <c r="BED11" s="29"/>
      <c r="BEE11" s="29"/>
      <c r="BEF11" s="29"/>
      <c r="BEG11" s="29"/>
      <c r="BEH11" s="29"/>
      <c r="BEI11" s="29"/>
      <c r="BEJ11" s="29"/>
      <c r="BEK11" s="29"/>
      <c r="BEL11" s="29"/>
      <c r="BEM11" s="29"/>
      <c r="BEN11" s="29"/>
      <c r="BEO11" s="29"/>
      <c r="BEP11" s="29"/>
      <c r="BEQ11" s="29"/>
      <c r="BER11" s="29"/>
      <c r="BES11" s="29"/>
      <c r="BET11" s="29"/>
      <c r="BEU11" s="29"/>
      <c r="BEV11" s="29"/>
      <c r="BEW11" s="29"/>
      <c r="BEX11" s="29"/>
      <c r="BEY11" s="29"/>
      <c r="BEZ11" s="29"/>
      <c r="BFA11" s="29"/>
      <c r="BFB11" s="29"/>
      <c r="BFC11" s="29"/>
      <c r="BFD11" s="29"/>
      <c r="BFE11" s="29"/>
      <c r="BFF11" s="29"/>
      <c r="BFG11" s="29"/>
      <c r="BFH11" s="29"/>
      <c r="BFI11" s="29"/>
      <c r="BFJ11" s="29"/>
      <c r="BFK11" s="29"/>
      <c r="BFL11" s="29"/>
      <c r="BFM11" s="29"/>
      <c r="BFN11" s="29"/>
      <c r="BFO11" s="29"/>
      <c r="BFP11" s="29"/>
      <c r="BFQ11" s="29"/>
      <c r="BFR11" s="29"/>
      <c r="BFS11" s="29"/>
      <c r="BFT11" s="29"/>
      <c r="BFU11" s="29"/>
      <c r="BFV11" s="29"/>
      <c r="BFW11" s="29"/>
      <c r="BFX11" s="29"/>
      <c r="BFY11" s="29"/>
      <c r="BFZ11" s="29"/>
      <c r="BGA11" s="29"/>
      <c r="BGB11" s="29"/>
      <c r="BGC11" s="29"/>
      <c r="BGD11" s="29"/>
      <c r="BGE11" s="29"/>
      <c r="BGF11" s="29"/>
      <c r="BGG11" s="29"/>
      <c r="BGH11" s="29"/>
      <c r="BGI11" s="29"/>
      <c r="BGJ11" s="29"/>
      <c r="BGK11" s="29"/>
      <c r="BGL11" s="29"/>
      <c r="BGM11" s="29"/>
      <c r="BGN11" s="29"/>
      <c r="BGO11" s="29"/>
      <c r="BGP11" s="29"/>
      <c r="BGQ11" s="29"/>
      <c r="BGR11" s="29"/>
      <c r="BGS11" s="29"/>
      <c r="BGT11" s="29"/>
      <c r="BGU11" s="29"/>
      <c r="BGV11" s="29"/>
    </row>
    <row r="12" spans="1:1556" ht="22" customHeight="1">
      <c r="A12" t="str">
        <f t="shared" si="0"/>
        <v>PT-00008</v>
      </c>
      <c r="B12" s="38" t="s">
        <v>499</v>
      </c>
      <c r="C12" s="38" t="s">
        <v>349</v>
      </c>
      <c r="D12" s="38" t="s">
        <v>618</v>
      </c>
      <c r="E12">
        <f t="shared" ca="1" si="1"/>
        <v>48</v>
      </c>
      <c r="F12" s="38" t="s">
        <v>14</v>
      </c>
      <c r="G12" s="38" t="s">
        <v>16</v>
      </c>
      <c r="H12" s="38">
        <v>9929816846</v>
      </c>
      <c r="I12" s="40" t="s">
        <v>767</v>
      </c>
      <c r="J12" s="40">
        <v>9644264885</v>
      </c>
      <c r="K12" s="40" t="s">
        <v>916</v>
      </c>
      <c r="L12" s="40" t="s">
        <v>916</v>
      </c>
      <c r="M12" s="40" t="s">
        <v>25</v>
      </c>
      <c r="N12" s="40">
        <v>978780650858</v>
      </c>
      <c r="O12" s="40" t="s">
        <v>29</v>
      </c>
      <c r="P12" s="40"/>
      <c r="Q12" s="40"/>
      <c r="R12" s="40"/>
      <c r="S12" s="40" t="s">
        <v>91</v>
      </c>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c r="JE12" s="29"/>
      <c r="JF12" s="29"/>
      <c r="JG12" s="29"/>
      <c r="JH12" s="29"/>
      <c r="JI12" s="29"/>
      <c r="JJ12" s="29"/>
      <c r="JK12" s="29"/>
      <c r="JL12" s="29"/>
      <c r="JM12" s="29"/>
      <c r="JN12" s="29"/>
      <c r="JO12" s="29"/>
      <c r="JP12" s="29"/>
      <c r="JQ12" s="29"/>
      <c r="JR12" s="29"/>
      <c r="JS12" s="29"/>
      <c r="JT12" s="29"/>
      <c r="JU12" s="29"/>
      <c r="JV12" s="29"/>
      <c r="JW12" s="29"/>
      <c r="JX12" s="29"/>
      <c r="JY12" s="29"/>
      <c r="JZ12" s="29"/>
      <c r="KA12" s="29"/>
      <c r="KB12" s="29"/>
      <c r="KC12" s="29"/>
      <c r="KD12" s="29"/>
      <c r="KE12" s="29"/>
      <c r="KF12" s="29"/>
      <c r="KG12" s="29"/>
      <c r="KH12" s="29"/>
      <c r="KI12" s="29"/>
      <c r="KJ12" s="29"/>
      <c r="KK12" s="29"/>
      <c r="KL12" s="29"/>
      <c r="KM12" s="29"/>
      <c r="KN12" s="29"/>
      <c r="KO12" s="29"/>
      <c r="KP12" s="29"/>
      <c r="KQ12" s="29"/>
      <c r="KR12" s="29"/>
      <c r="KS12" s="29"/>
      <c r="KT12" s="29"/>
      <c r="KU12" s="29"/>
      <c r="KV12" s="29"/>
      <c r="KW12" s="29"/>
      <c r="KX12" s="29"/>
      <c r="KY12" s="29"/>
      <c r="KZ12" s="29"/>
      <c r="LA12" s="29"/>
      <c r="LB12" s="29"/>
      <c r="LC12" s="29"/>
      <c r="LD12" s="29"/>
      <c r="LE12" s="29"/>
      <c r="LF12" s="29"/>
      <c r="LG12" s="29"/>
      <c r="LH12" s="29"/>
      <c r="LI12" s="29"/>
      <c r="LJ12" s="29"/>
      <c r="LK12" s="29"/>
      <c r="LL12" s="29"/>
      <c r="LM12" s="29"/>
      <c r="LN12" s="29"/>
      <c r="LO12" s="29"/>
      <c r="LP12" s="29"/>
      <c r="LQ12" s="29"/>
      <c r="LR12" s="29"/>
      <c r="LS12" s="29"/>
      <c r="LT12" s="29"/>
      <c r="LU12" s="29"/>
      <c r="LV12" s="29"/>
      <c r="LW12" s="29"/>
      <c r="LX12" s="29"/>
      <c r="LY12" s="29"/>
      <c r="LZ12" s="29"/>
      <c r="MA12" s="29"/>
      <c r="MB12" s="29"/>
      <c r="MC12" s="29"/>
      <c r="MD12" s="29"/>
      <c r="ME12" s="29"/>
      <c r="MF12" s="29"/>
      <c r="MG12" s="29"/>
      <c r="MH12" s="29"/>
      <c r="MI12" s="29"/>
      <c r="MJ12" s="29"/>
      <c r="MK12" s="29"/>
      <c r="ML12" s="29"/>
      <c r="MM12" s="29"/>
      <c r="MN12" s="29"/>
      <c r="MO12" s="29"/>
      <c r="MP12" s="29"/>
      <c r="MQ12" s="29"/>
      <c r="MR12" s="29"/>
      <c r="MS12" s="29"/>
      <c r="MT12" s="29"/>
      <c r="MU12" s="29"/>
      <c r="MV12" s="29"/>
      <c r="MW12" s="29"/>
      <c r="MX12" s="29"/>
      <c r="MY12" s="29"/>
      <c r="MZ12" s="29"/>
      <c r="NA12" s="29"/>
      <c r="NB12" s="29"/>
      <c r="NC12" s="29"/>
      <c r="ND12" s="29"/>
      <c r="NE12" s="29"/>
      <c r="NF12" s="29"/>
      <c r="NG12" s="29"/>
      <c r="NH12" s="29"/>
      <c r="NI12" s="29"/>
      <c r="NJ12" s="29"/>
      <c r="NK12" s="29"/>
      <c r="NL12" s="29"/>
      <c r="NM12" s="29"/>
      <c r="NN12" s="29"/>
      <c r="NO12" s="29"/>
      <c r="NP12" s="29"/>
      <c r="NQ12" s="29"/>
      <c r="NR12" s="29"/>
      <c r="NS12" s="29"/>
      <c r="NT12" s="29"/>
      <c r="NU12" s="29"/>
      <c r="NV12" s="29"/>
      <c r="NW12" s="29"/>
      <c r="NX12" s="29"/>
      <c r="NY12" s="29"/>
      <c r="NZ12" s="29"/>
      <c r="OA12" s="29"/>
      <c r="OB12" s="29"/>
      <c r="OC12" s="29"/>
      <c r="OD12" s="29"/>
      <c r="OE12" s="29"/>
      <c r="OF12" s="29"/>
      <c r="OG12" s="29"/>
      <c r="OH12" s="29"/>
      <c r="OI12" s="29"/>
      <c r="OJ12" s="29"/>
      <c r="OK12" s="29"/>
      <c r="OL12" s="29"/>
      <c r="OM12" s="29"/>
      <c r="ON12" s="29"/>
      <c r="OO12" s="29"/>
      <c r="OP12" s="29"/>
      <c r="OQ12" s="29"/>
      <c r="OR12" s="29"/>
      <c r="OS12" s="29"/>
      <c r="OT12" s="29"/>
      <c r="OU12" s="29"/>
      <c r="OV12" s="29"/>
      <c r="OW12" s="29"/>
      <c r="OX12" s="29"/>
      <c r="OY12" s="29"/>
      <c r="OZ12" s="29"/>
      <c r="PA12" s="29"/>
      <c r="PB12" s="29"/>
      <c r="PC12" s="29"/>
      <c r="PD12" s="29"/>
      <c r="PE12" s="29"/>
      <c r="PF12" s="29"/>
      <c r="PG12" s="29"/>
      <c r="PH12" s="29"/>
      <c r="PI12" s="29"/>
      <c r="PJ12" s="29"/>
      <c r="PK12" s="29"/>
      <c r="PL12" s="29"/>
      <c r="PM12" s="29"/>
      <c r="PN12" s="29"/>
      <c r="PO12" s="29"/>
      <c r="PP12" s="29"/>
      <c r="PQ12" s="29"/>
      <c r="PR12" s="29"/>
      <c r="PS12" s="29"/>
      <c r="PT12" s="29"/>
      <c r="PU12" s="29"/>
      <c r="PV12" s="29"/>
      <c r="PW12" s="29"/>
      <c r="PX12" s="29"/>
      <c r="PY12" s="29"/>
      <c r="PZ12" s="29"/>
      <c r="QA12" s="29"/>
      <c r="QB12" s="29"/>
      <c r="QC12" s="29"/>
      <c r="QD12" s="29"/>
      <c r="QE12" s="29"/>
      <c r="QF12" s="29"/>
      <c r="QG12" s="29"/>
      <c r="QH12" s="29"/>
      <c r="QI12" s="29"/>
      <c r="QJ12" s="29"/>
      <c r="QK12" s="29"/>
      <c r="QL12" s="29"/>
      <c r="QM12" s="29"/>
      <c r="QN12" s="29"/>
      <c r="QO12" s="29"/>
      <c r="QP12" s="29"/>
      <c r="QQ12" s="29"/>
      <c r="QR12" s="29"/>
      <c r="QS12" s="29"/>
      <c r="QT12" s="29"/>
      <c r="QU12" s="29"/>
      <c r="QV12" s="29"/>
      <c r="QW12" s="29"/>
      <c r="QX12" s="29"/>
      <c r="QY12" s="29"/>
      <c r="QZ12" s="29"/>
      <c r="RA12" s="29"/>
      <c r="RB12" s="29"/>
      <c r="RC12" s="29"/>
      <c r="RD12" s="29"/>
      <c r="RE12" s="29"/>
      <c r="RF12" s="29"/>
      <c r="RG12" s="29"/>
      <c r="RH12" s="29"/>
      <c r="RI12" s="29"/>
      <c r="RJ12" s="29"/>
      <c r="RK12" s="29"/>
      <c r="RL12" s="29"/>
      <c r="RM12" s="29"/>
      <c r="RN12" s="29"/>
      <c r="RO12" s="29"/>
      <c r="RP12" s="29"/>
      <c r="RQ12" s="29"/>
      <c r="RR12" s="29"/>
      <c r="RS12" s="29"/>
      <c r="RT12" s="29"/>
      <c r="RU12" s="29"/>
      <c r="RV12" s="29"/>
      <c r="RW12" s="29"/>
      <c r="RX12" s="29"/>
      <c r="RY12" s="29"/>
      <c r="RZ12" s="29"/>
      <c r="SA12" s="29"/>
      <c r="SB12" s="29"/>
      <c r="SC12" s="29"/>
      <c r="SD12" s="29"/>
      <c r="SE12" s="29"/>
      <c r="SF12" s="29"/>
      <c r="SG12" s="29"/>
      <c r="SH12" s="29"/>
      <c r="SI12" s="29"/>
      <c r="SJ12" s="29"/>
      <c r="SK12" s="29"/>
      <c r="SL12" s="29"/>
      <c r="SM12" s="29"/>
      <c r="SN12" s="29"/>
      <c r="SO12" s="29"/>
      <c r="SP12" s="29"/>
      <c r="SQ12" s="29"/>
      <c r="SR12" s="29"/>
      <c r="SS12" s="29"/>
      <c r="ST12" s="29"/>
      <c r="SU12" s="29"/>
      <c r="SV12" s="29"/>
      <c r="SW12" s="29"/>
      <c r="SX12" s="29"/>
      <c r="SY12" s="29"/>
      <c r="SZ12" s="29"/>
      <c r="TA12" s="29"/>
      <c r="TB12" s="29"/>
      <c r="TC12" s="29"/>
      <c r="TD12" s="29"/>
      <c r="TE12" s="29"/>
      <c r="TF12" s="29"/>
      <c r="TG12" s="29"/>
      <c r="TH12" s="29"/>
      <c r="TI12" s="29"/>
      <c r="TJ12" s="29"/>
      <c r="TK12" s="29"/>
      <c r="TL12" s="29"/>
      <c r="TM12" s="29"/>
      <c r="TN12" s="29"/>
      <c r="TO12" s="29"/>
      <c r="TP12" s="29"/>
      <c r="TQ12" s="29"/>
      <c r="TR12" s="29"/>
      <c r="TS12" s="29"/>
      <c r="TT12" s="29"/>
      <c r="TU12" s="29"/>
      <c r="TV12" s="29"/>
      <c r="TW12" s="29"/>
      <c r="TX12" s="29"/>
      <c r="TY12" s="29"/>
      <c r="TZ12" s="29"/>
      <c r="UA12" s="29"/>
      <c r="UB12" s="29"/>
      <c r="UC12" s="29"/>
      <c r="UD12" s="29"/>
      <c r="UE12" s="29"/>
      <c r="UF12" s="29"/>
      <c r="UG12" s="29"/>
      <c r="UH12" s="29"/>
      <c r="UI12" s="29"/>
      <c r="UJ12" s="29"/>
      <c r="UK12" s="29"/>
      <c r="UL12" s="29"/>
      <c r="UM12" s="29"/>
      <c r="UN12" s="29"/>
      <c r="UO12" s="29"/>
      <c r="UP12" s="29"/>
      <c r="UQ12" s="29"/>
      <c r="UR12" s="29"/>
      <c r="US12" s="29"/>
      <c r="UT12" s="29"/>
      <c r="UU12" s="29"/>
      <c r="UV12" s="29"/>
      <c r="UW12" s="29"/>
      <c r="UX12" s="29"/>
      <c r="UY12" s="29"/>
      <c r="UZ12" s="29"/>
      <c r="VA12" s="29"/>
      <c r="VB12" s="29"/>
      <c r="VC12" s="29"/>
      <c r="VD12" s="29"/>
      <c r="VE12" s="29"/>
      <c r="VF12" s="29"/>
      <c r="VG12" s="29"/>
      <c r="VH12" s="29"/>
      <c r="VI12" s="29"/>
      <c r="VJ12" s="29"/>
      <c r="VK12" s="29"/>
      <c r="VL12" s="29"/>
      <c r="VM12" s="29"/>
      <c r="VN12" s="29"/>
      <c r="VO12" s="29"/>
      <c r="VP12" s="29"/>
      <c r="VQ12" s="29"/>
      <c r="VR12" s="29"/>
      <c r="VS12" s="29"/>
      <c r="VT12" s="29"/>
      <c r="VU12" s="29"/>
      <c r="VV12" s="29"/>
      <c r="VW12" s="29"/>
      <c r="VX12" s="29"/>
      <c r="VY12" s="29"/>
      <c r="VZ12" s="29"/>
      <c r="WA12" s="29"/>
      <c r="WB12" s="29"/>
      <c r="WC12" s="29"/>
      <c r="WD12" s="29"/>
      <c r="WE12" s="29"/>
      <c r="WF12" s="29"/>
      <c r="WG12" s="29"/>
      <c r="WH12" s="29"/>
      <c r="WI12" s="29"/>
      <c r="WJ12" s="29"/>
      <c r="WK12" s="29"/>
      <c r="WL12" s="29"/>
      <c r="WM12" s="29"/>
      <c r="WN12" s="29"/>
      <c r="WO12" s="29"/>
      <c r="WP12" s="29"/>
      <c r="WQ12" s="29"/>
      <c r="WR12" s="29"/>
      <c r="WS12" s="29"/>
      <c r="WT12" s="29"/>
      <c r="WU12" s="29"/>
      <c r="WV12" s="29"/>
      <c r="WW12" s="29"/>
      <c r="WX12" s="29"/>
      <c r="WY12" s="29"/>
      <c r="WZ12" s="29"/>
      <c r="XA12" s="29"/>
      <c r="XB12" s="29"/>
      <c r="XC12" s="29"/>
      <c r="XD12" s="29"/>
      <c r="XE12" s="29"/>
      <c r="XF12" s="29"/>
      <c r="XG12" s="29"/>
      <c r="XH12" s="29"/>
      <c r="XI12" s="29"/>
      <c r="XJ12" s="29"/>
      <c r="XK12" s="29"/>
      <c r="XL12" s="29"/>
      <c r="XM12" s="29"/>
      <c r="XN12" s="29"/>
      <c r="XO12" s="29"/>
      <c r="XP12" s="29"/>
      <c r="XQ12" s="29"/>
      <c r="XR12" s="29"/>
      <c r="XS12" s="29"/>
      <c r="XT12" s="29"/>
      <c r="XU12" s="29"/>
      <c r="XV12" s="29"/>
      <c r="XW12" s="29"/>
      <c r="XX12" s="29"/>
      <c r="XY12" s="29"/>
      <c r="XZ12" s="29"/>
      <c r="YA12" s="29"/>
      <c r="YB12" s="29"/>
      <c r="YC12" s="29"/>
      <c r="YD12" s="29"/>
      <c r="YE12" s="29"/>
      <c r="YF12" s="29"/>
      <c r="YG12" s="29"/>
      <c r="YH12" s="29"/>
      <c r="YI12" s="29"/>
      <c r="YJ12" s="29"/>
      <c r="YK12" s="29"/>
      <c r="YL12" s="29"/>
      <c r="YM12" s="29"/>
      <c r="YN12" s="29"/>
      <c r="YO12" s="29"/>
      <c r="YP12" s="29"/>
      <c r="YQ12" s="29"/>
      <c r="YR12" s="29"/>
      <c r="YS12" s="29"/>
      <c r="YT12" s="29"/>
      <c r="YU12" s="29"/>
      <c r="YV12" s="29"/>
      <c r="YW12" s="29"/>
      <c r="YX12" s="29"/>
      <c r="YY12" s="29"/>
      <c r="YZ12" s="29"/>
      <c r="ZA12" s="29"/>
      <c r="ZB12" s="29"/>
      <c r="ZC12" s="29"/>
      <c r="ZD12" s="29"/>
      <c r="ZE12" s="29"/>
      <c r="ZF12" s="29"/>
      <c r="ZG12" s="29"/>
      <c r="ZH12" s="29"/>
      <c r="ZI12" s="29"/>
      <c r="ZJ12" s="29"/>
      <c r="ZK12" s="29"/>
      <c r="ZL12" s="29"/>
      <c r="ZM12" s="29"/>
      <c r="ZN12" s="29"/>
      <c r="ZO12" s="29"/>
      <c r="ZP12" s="29"/>
      <c r="ZQ12" s="29"/>
      <c r="ZR12" s="29"/>
      <c r="ZS12" s="29"/>
      <c r="ZT12" s="29"/>
      <c r="ZU12" s="29"/>
      <c r="ZV12" s="29"/>
      <c r="ZW12" s="29"/>
      <c r="ZX12" s="29"/>
      <c r="ZY12" s="29"/>
      <c r="ZZ12" s="29"/>
      <c r="AAA12" s="29"/>
      <c r="AAB12" s="29"/>
      <c r="AAC12" s="29"/>
      <c r="AAD12" s="29"/>
      <c r="AAE12" s="29"/>
      <c r="AAF12" s="29"/>
      <c r="AAG12" s="29"/>
      <c r="AAH12" s="29"/>
      <c r="AAI12" s="29"/>
      <c r="AAJ12" s="29"/>
      <c r="AAK12" s="29"/>
      <c r="AAL12" s="29"/>
      <c r="AAM12" s="29"/>
      <c r="AAN12" s="29"/>
      <c r="AAO12" s="29"/>
      <c r="AAP12" s="29"/>
      <c r="AAQ12" s="29"/>
      <c r="AAR12" s="29"/>
      <c r="AAS12" s="29"/>
      <c r="AAT12" s="29"/>
      <c r="AAU12" s="29"/>
      <c r="AAV12" s="29"/>
      <c r="AAW12" s="29"/>
      <c r="AAX12" s="29"/>
      <c r="AAY12" s="29"/>
      <c r="AAZ12" s="29"/>
      <c r="ABA12" s="29"/>
      <c r="ABB12" s="29"/>
      <c r="ABC12" s="29"/>
      <c r="ABD12" s="29"/>
      <c r="ABE12" s="29"/>
      <c r="ABF12" s="29"/>
      <c r="ABG12" s="29"/>
      <c r="ABH12" s="29"/>
      <c r="ABI12" s="29"/>
      <c r="ABJ12" s="29"/>
      <c r="ABK12" s="29"/>
      <c r="ABL12" s="29"/>
      <c r="ABM12" s="29"/>
      <c r="ABN12" s="29"/>
      <c r="ABO12" s="29"/>
      <c r="ABP12" s="29"/>
      <c r="ABQ12" s="29"/>
      <c r="ABR12" s="29"/>
      <c r="ABS12" s="29"/>
      <c r="ABT12" s="29"/>
      <c r="ABU12" s="29"/>
      <c r="ABV12" s="29"/>
      <c r="ABW12" s="29"/>
      <c r="ABX12" s="29"/>
      <c r="ABY12" s="29"/>
      <c r="ABZ12" s="29"/>
      <c r="ACA12" s="29"/>
      <c r="ACB12" s="29"/>
      <c r="ACC12" s="29"/>
      <c r="ACD12" s="29"/>
      <c r="ACE12" s="29"/>
      <c r="ACF12" s="29"/>
      <c r="ACG12" s="29"/>
      <c r="ACH12" s="29"/>
      <c r="ACI12" s="29"/>
      <c r="ACJ12" s="29"/>
      <c r="ACK12" s="29"/>
      <c r="ACL12" s="29"/>
      <c r="ACM12" s="29"/>
      <c r="ACN12" s="29"/>
      <c r="ACO12" s="29"/>
      <c r="ACP12" s="29"/>
      <c r="ACQ12" s="29"/>
      <c r="ACR12" s="29"/>
      <c r="ACS12" s="29"/>
      <c r="ACT12" s="29"/>
      <c r="ACU12" s="29"/>
      <c r="ACV12" s="29"/>
      <c r="ACW12" s="29"/>
      <c r="ACX12" s="29"/>
      <c r="ACY12" s="29"/>
      <c r="ACZ12" s="29"/>
      <c r="ADA12" s="29"/>
      <c r="ADB12" s="29"/>
      <c r="ADC12" s="29"/>
      <c r="ADD12" s="29"/>
      <c r="ADE12" s="29"/>
      <c r="ADF12" s="29"/>
      <c r="ADG12" s="29"/>
      <c r="ADH12" s="29"/>
      <c r="ADI12" s="29"/>
      <c r="ADJ12" s="29"/>
      <c r="ADK12" s="29"/>
      <c r="ADL12" s="29"/>
      <c r="ADM12" s="29"/>
      <c r="ADN12" s="29"/>
      <c r="ADO12" s="29"/>
      <c r="ADP12" s="29"/>
      <c r="ADQ12" s="29"/>
      <c r="ADR12" s="29"/>
      <c r="ADS12" s="29"/>
      <c r="ADT12" s="29"/>
      <c r="ADU12" s="29"/>
      <c r="ADV12" s="29"/>
      <c r="ADW12" s="29"/>
      <c r="ADX12" s="29"/>
      <c r="ADY12" s="29"/>
      <c r="ADZ12" s="29"/>
      <c r="AEA12" s="29"/>
      <c r="AEB12" s="29"/>
      <c r="AEC12" s="29"/>
      <c r="AED12" s="29"/>
      <c r="AEE12" s="29"/>
      <c r="AEF12" s="29"/>
      <c r="AEG12" s="29"/>
      <c r="AEH12" s="29"/>
      <c r="AEI12" s="29"/>
      <c r="AEJ12" s="29"/>
      <c r="AEK12" s="29"/>
      <c r="AEL12" s="29"/>
      <c r="AEM12" s="29"/>
      <c r="AEN12" s="29"/>
      <c r="AEO12" s="29"/>
      <c r="AEP12" s="29"/>
      <c r="AEQ12" s="29"/>
      <c r="AER12" s="29"/>
      <c r="AES12" s="29"/>
      <c r="AET12" s="29"/>
      <c r="AEU12" s="29"/>
      <c r="AEV12" s="29"/>
      <c r="AEW12" s="29"/>
      <c r="AEX12" s="29"/>
      <c r="AEY12" s="29"/>
      <c r="AEZ12" s="29"/>
      <c r="AFA12" s="29"/>
      <c r="AFB12" s="29"/>
      <c r="AFC12" s="29"/>
      <c r="AFD12" s="29"/>
      <c r="AFE12" s="29"/>
      <c r="AFF12" s="29"/>
      <c r="AFG12" s="29"/>
      <c r="AFH12" s="29"/>
      <c r="AFI12" s="29"/>
      <c r="AFJ12" s="29"/>
      <c r="AFK12" s="29"/>
      <c r="AFL12" s="29"/>
      <c r="AFM12" s="29"/>
      <c r="AFN12" s="29"/>
      <c r="AFO12" s="29"/>
      <c r="AFP12" s="29"/>
      <c r="AFQ12" s="29"/>
      <c r="AFR12" s="29"/>
      <c r="AFS12" s="29"/>
      <c r="AFT12" s="29"/>
      <c r="AFU12" s="29"/>
      <c r="AFV12" s="29"/>
      <c r="AFW12" s="29"/>
      <c r="AFX12" s="29"/>
      <c r="AFY12" s="29"/>
      <c r="AFZ12" s="29"/>
      <c r="AGA12" s="29"/>
      <c r="AGB12" s="29"/>
      <c r="AGC12" s="29"/>
      <c r="AGD12" s="29"/>
      <c r="AGE12" s="29"/>
      <c r="AGF12" s="29"/>
      <c r="AGG12" s="29"/>
      <c r="AGH12" s="29"/>
      <c r="AGI12" s="29"/>
      <c r="AGJ12" s="29"/>
      <c r="AGK12" s="29"/>
      <c r="AGL12" s="29"/>
      <c r="AGM12" s="29"/>
      <c r="AGN12" s="29"/>
      <c r="AGO12" s="29"/>
      <c r="AGP12" s="29"/>
      <c r="AGQ12" s="29"/>
      <c r="AGR12" s="29"/>
      <c r="AGS12" s="29"/>
      <c r="AGT12" s="29"/>
      <c r="AGU12" s="29"/>
      <c r="AGV12" s="29"/>
      <c r="AGW12" s="29"/>
      <c r="AGX12" s="29"/>
      <c r="AGY12" s="29"/>
      <c r="AGZ12" s="29"/>
      <c r="AHA12" s="29"/>
      <c r="AHB12" s="29"/>
      <c r="AHC12" s="29"/>
      <c r="AHD12" s="29"/>
      <c r="AHE12" s="29"/>
      <c r="AHF12" s="29"/>
      <c r="AHG12" s="29"/>
      <c r="AHH12" s="29"/>
      <c r="AHI12" s="29"/>
      <c r="AHJ12" s="29"/>
      <c r="AHK12" s="29"/>
      <c r="AHL12" s="29"/>
      <c r="AHM12" s="29"/>
      <c r="AHN12" s="29"/>
      <c r="AHO12" s="29"/>
      <c r="AHP12" s="29"/>
      <c r="AHQ12" s="29"/>
      <c r="AHR12" s="29"/>
      <c r="AHS12" s="29"/>
      <c r="AHT12" s="29"/>
      <c r="AHU12" s="29"/>
      <c r="AHV12" s="29"/>
      <c r="AHW12" s="29"/>
      <c r="AHX12" s="29"/>
      <c r="AHY12" s="29"/>
      <c r="AHZ12" s="29"/>
      <c r="AIA12" s="29"/>
      <c r="AIB12" s="29"/>
      <c r="AIC12" s="29"/>
      <c r="AID12" s="29"/>
      <c r="AIE12" s="29"/>
      <c r="AIF12" s="29"/>
      <c r="AIG12" s="29"/>
      <c r="AIH12" s="29"/>
      <c r="AII12" s="29"/>
      <c r="AIJ12" s="29"/>
      <c r="AIK12" s="29"/>
      <c r="AIL12" s="29"/>
      <c r="AIM12" s="29"/>
      <c r="AIN12" s="29"/>
      <c r="AIO12" s="29"/>
      <c r="AIP12" s="29"/>
      <c r="AIQ12" s="29"/>
      <c r="AIR12" s="29"/>
      <c r="AIS12" s="29"/>
      <c r="AIT12" s="29"/>
      <c r="AIU12" s="29"/>
      <c r="AIV12" s="29"/>
      <c r="AIW12" s="29"/>
      <c r="AIX12" s="29"/>
      <c r="AIY12" s="29"/>
      <c r="AIZ12" s="29"/>
      <c r="AJA12" s="29"/>
      <c r="AJB12" s="29"/>
      <c r="AJC12" s="29"/>
      <c r="AJD12" s="29"/>
      <c r="AJE12" s="29"/>
      <c r="AJF12" s="29"/>
      <c r="AJG12" s="29"/>
      <c r="AJH12" s="29"/>
      <c r="AJI12" s="29"/>
      <c r="AJJ12" s="29"/>
      <c r="AJK12" s="29"/>
      <c r="AJL12" s="29"/>
      <c r="AJM12" s="29"/>
      <c r="AJN12" s="29"/>
      <c r="AJO12" s="29"/>
      <c r="AJP12" s="29"/>
      <c r="AJQ12" s="29"/>
      <c r="AJR12" s="29"/>
      <c r="AJS12" s="29"/>
      <c r="AJT12" s="29"/>
      <c r="AJU12" s="29"/>
      <c r="AJV12" s="29"/>
      <c r="AJW12" s="29"/>
      <c r="AJX12" s="29"/>
      <c r="AJY12" s="29"/>
      <c r="AJZ12" s="29"/>
      <c r="AKA12" s="29"/>
      <c r="AKB12" s="29"/>
      <c r="AKC12" s="29"/>
      <c r="AKD12" s="29"/>
      <c r="AKE12" s="29"/>
      <c r="AKF12" s="29"/>
      <c r="AKG12" s="29"/>
      <c r="AKH12" s="29"/>
      <c r="AKI12" s="29"/>
      <c r="AKJ12" s="29"/>
      <c r="AKK12" s="29"/>
      <c r="AKL12" s="29"/>
      <c r="AKM12" s="29"/>
      <c r="AKN12" s="29"/>
      <c r="AKO12" s="29"/>
      <c r="AKP12" s="29"/>
      <c r="AKQ12" s="29"/>
      <c r="AKR12" s="29"/>
      <c r="AKS12" s="29"/>
      <c r="AKT12" s="29"/>
      <c r="AKU12" s="29"/>
      <c r="AKV12" s="29"/>
      <c r="AKW12" s="29"/>
      <c r="AKX12" s="29"/>
      <c r="AKY12" s="29"/>
      <c r="AKZ12" s="29"/>
      <c r="ALA12" s="29"/>
      <c r="ALB12" s="29"/>
      <c r="ALC12" s="29"/>
      <c r="ALD12" s="29"/>
      <c r="ALE12" s="29"/>
      <c r="ALF12" s="29"/>
      <c r="ALG12" s="29"/>
      <c r="ALH12" s="29"/>
      <c r="ALI12" s="29"/>
      <c r="ALJ12" s="29"/>
      <c r="ALK12" s="29"/>
      <c r="ALL12" s="29"/>
      <c r="ALM12" s="29"/>
      <c r="ALN12" s="29"/>
      <c r="ALO12" s="29"/>
      <c r="ALP12" s="29"/>
      <c r="ALQ12" s="29"/>
      <c r="ALR12" s="29"/>
      <c r="ALS12" s="29"/>
      <c r="ALT12" s="29"/>
      <c r="ALU12" s="29"/>
      <c r="ALV12" s="29"/>
      <c r="ALW12" s="29"/>
      <c r="ALX12" s="29"/>
      <c r="ALY12" s="29"/>
      <c r="ALZ12" s="29"/>
      <c r="AMA12" s="29"/>
      <c r="AMB12" s="29"/>
      <c r="AMC12" s="29"/>
      <c r="AMD12" s="29"/>
      <c r="AME12" s="29"/>
      <c r="AMF12" s="29"/>
      <c r="AMG12" s="29"/>
      <c r="AMH12" s="29"/>
      <c r="AMI12" s="29"/>
      <c r="AMJ12" s="29"/>
      <c r="AMK12" s="29"/>
      <c r="AML12" s="29"/>
      <c r="AMM12" s="29"/>
      <c r="AMN12" s="29"/>
      <c r="AMO12" s="29"/>
      <c r="AMP12" s="29"/>
      <c r="AMQ12" s="29"/>
      <c r="AMR12" s="29"/>
      <c r="AMS12" s="29"/>
      <c r="AMT12" s="29"/>
      <c r="AMU12" s="29"/>
      <c r="AMV12" s="29"/>
      <c r="AMW12" s="29"/>
      <c r="AMX12" s="29"/>
      <c r="AMY12" s="29"/>
      <c r="AMZ12" s="29"/>
      <c r="ANA12" s="29"/>
      <c r="ANB12" s="29"/>
      <c r="ANC12" s="29"/>
      <c r="AND12" s="29"/>
      <c r="ANE12" s="29"/>
      <c r="ANF12" s="29"/>
      <c r="ANG12" s="29"/>
      <c r="ANH12" s="29"/>
      <c r="ANI12" s="29"/>
      <c r="ANJ12" s="29"/>
      <c r="ANK12" s="29"/>
      <c r="ANL12" s="29"/>
      <c r="ANM12" s="29"/>
      <c r="ANN12" s="29"/>
      <c r="ANO12" s="29"/>
      <c r="ANP12" s="29"/>
      <c r="ANQ12" s="29"/>
      <c r="ANR12" s="29"/>
      <c r="ANS12" s="29"/>
      <c r="ANT12" s="29"/>
      <c r="ANU12" s="29"/>
      <c r="ANV12" s="29"/>
      <c r="ANW12" s="29"/>
      <c r="ANX12" s="29"/>
      <c r="ANY12" s="29"/>
      <c r="ANZ12" s="29"/>
      <c r="AOA12" s="29"/>
      <c r="AOB12" s="29"/>
      <c r="AOC12" s="29"/>
      <c r="AOD12" s="29"/>
      <c r="AOE12" s="29"/>
      <c r="AOF12" s="29"/>
      <c r="AOG12" s="29"/>
      <c r="AOH12" s="29"/>
      <c r="AOI12" s="29"/>
      <c r="AOJ12" s="29"/>
      <c r="AOK12" s="29"/>
      <c r="AOL12" s="29"/>
      <c r="AOM12" s="29"/>
      <c r="AON12" s="29"/>
      <c r="AOO12" s="29"/>
      <c r="AOP12" s="29"/>
      <c r="AOQ12" s="29"/>
      <c r="AOR12" s="29"/>
      <c r="AOS12" s="29"/>
      <c r="AOT12" s="29"/>
      <c r="AOU12" s="29"/>
      <c r="AOV12" s="29"/>
      <c r="AOW12" s="29"/>
      <c r="AOX12" s="29"/>
      <c r="AOY12" s="29"/>
      <c r="AOZ12" s="29"/>
      <c r="APA12" s="29"/>
      <c r="APB12" s="29"/>
      <c r="APC12" s="29"/>
      <c r="APD12" s="29"/>
      <c r="APE12" s="29"/>
      <c r="APF12" s="29"/>
      <c r="APG12" s="29"/>
      <c r="APH12" s="29"/>
      <c r="API12" s="29"/>
      <c r="APJ12" s="29"/>
      <c r="APK12" s="29"/>
      <c r="APL12" s="29"/>
      <c r="APM12" s="29"/>
      <c r="APN12" s="29"/>
      <c r="APO12" s="29"/>
      <c r="APP12" s="29"/>
      <c r="APQ12" s="29"/>
      <c r="APR12" s="29"/>
      <c r="APS12" s="29"/>
      <c r="APT12" s="29"/>
      <c r="APU12" s="29"/>
      <c r="APV12" s="29"/>
      <c r="APW12" s="29"/>
      <c r="APX12" s="29"/>
      <c r="APY12" s="29"/>
      <c r="APZ12" s="29"/>
      <c r="AQA12" s="29"/>
      <c r="AQB12" s="29"/>
      <c r="AQC12" s="29"/>
      <c r="AQD12" s="29"/>
      <c r="AQE12" s="29"/>
      <c r="AQF12" s="29"/>
      <c r="AQG12" s="29"/>
      <c r="AQH12" s="29"/>
      <c r="AQI12" s="29"/>
      <c r="AQJ12" s="29"/>
      <c r="AQK12" s="29"/>
      <c r="AQL12" s="29"/>
      <c r="AQM12" s="29"/>
      <c r="AQN12" s="29"/>
      <c r="AQO12" s="29"/>
      <c r="AQP12" s="29"/>
      <c r="AQQ12" s="29"/>
      <c r="AQR12" s="29"/>
      <c r="AQS12" s="29"/>
      <c r="AQT12" s="29"/>
      <c r="AQU12" s="29"/>
      <c r="AQV12" s="29"/>
      <c r="AQW12" s="29"/>
      <c r="AQX12" s="29"/>
      <c r="AQY12" s="29"/>
      <c r="AQZ12" s="29"/>
      <c r="ARA12" s="29"/>
      <c r="ARB12" s="29"/>
      <c r="ARC12" s="29"/>
      <c r="ARD12" s="29"/>
      <c r="ARE12" s="29"/>
      <c r="ARF12" s="29"/>
      <c r="ARG12" s="29"/>
      <c r="ARH12" s="29"/>
      <c r="ARI12" s="29"/>
      <c r="ARJ12" s="29"/>
      <c r="ARK12" s="29"/>
      <c r="ARL12" s="29"/>
      <c r="ARM12" s="29"/>
      <c r="ARN12" s="29"/>
      <c r="ARO12" s="29"/>
      <c r="ARP12" s="29"/>
      <c r="ARQ12" s="29"/>
      <c r="ARR12" s="29"/>
      <c r="ARS12" s="29"/>
      <c r="ART12" s="29"/>
      <c r="ARU12" s="29"/>
      <c r="ARV12" s="29"/>
      <c r="ARW12" s="29"/>
      <c r="ARX12" s="29"/>
      <c r="ARY12" s="29"/>
      <c r="ARZ12" s="29"/>
      <c r="ASA12" s="29"/>
      <c r="ASB12" s="29"/>
      <c r="ASC12" s="29"/>
      <c r="ASD12" s="29"/>
      <c r="ASE12" s="29"/>
      <c r="ASF12" s="29"/>
      <c r="ASG12" s="29"/>
      <c r="ASH12" s="29"/>
      <c r="ASI12" s="29"/>
      <c r="ASJ12" s="29"/>
      <c r="ASK12" s="29"/>
      <c r="ASL12" s="29"/>
      <c r="ASM12" s="29"/>
      <c r="ASN12" s="29"/>
      <c r="ASO12" s="29"/>
      <c r="ASP12" s="29"/>
      <c r="ASQ12" s="29"/>
      <c r="ASR12" s="29"/>
      <c r="ASS12" s="29"/>
      <c r="AST12" s="29"/>
      <c r="ASU12" s="29"/>
      <c r="ASV12" s="29"/>
      <c r="ASW12" s="29"/>
      <c r="ASX12" s="29"/>
      <c r="ASY12" s="29"/>
      <c r="ASZ12" s="29"/>
      <c r="ATA12" s="29"/>
      <c r="ATB12" s="29"/>
      <c r="ATC12" s="29"/>
      <c r="ATD12" s="29"/>
      <c r="ATE12" s="29"/>
      <c r="ATF12" s="29"/>
      <c r="ATG12" s="29"/>
      <c r="ATH12" s="29"/>
      <c r="ATI12" s="29"/>
      <c r="ATJ12" s="29"/>
      <c r="ATK12" s="29"/>
      <c r="ATL12" s="29"/>
      <c r="ATM12" s="29"/>
      <c r="ATN12" s="29"/>
      <c r="ATO12" s="29"/>
      <c r="ATP12" s="29"/>
      <c r="ATQ12" s="29"/>
      <c r="ATR12" s="29"/>
      <c r="ATS12" s="29"/>
      <c r="ATT12" s="29"/>
      <c r="ATU12" s="29"/>
      <c r="ATV12" s="29"/>
      <c r="ATW12" s="29"/>
      <c r="ATX12" s="29"/>
      <c r="ATY12" s="29"/>
      <c r="ATZ12" s="29"/>
      <c r="AUA12" s="29"/>
      <c r="AUB12" s="29"/>
      <c r="AUC12" s="29"/>
      <c r="AUD12" s="29"/>
      <c r="AUE12" s="29"/>
      <c r="AUF12" s="29"/>
      <c r="AUG12" s="29"/>
      <c r="AUH12" s="29"/>
      <c r="AUI12" s="29"/>
      <c r="AUJ12" s="29"/>
      <c r="AUK12" s="29"/>
      <c r="AUL12" s="29"/>
      <c r="AUM12" s="29"/>
      <c r="AUN12" s="29"/>
      <c r="AUO12" s="29"/>
      <c r="AUP12" s="29"/>
      <c r="AUQ12" s="29"/>
      <c r="AUR12" s="29"/>
      <c r="AUS12" s="29"/>
      <c r="AUT12" s="29"/>
      <c r="AUU12" s="29"/>
      <c r="AUV12" s="29"/>
      <c r="AUW12" s="29"/>
      <c r="AUX12" s="29"/>
      <c r="AUY12" s="29"/>
      <c r="AUZ12" s="29"/>
      <c r="AVA12" s="29"/>
      <c r="AVB12" s="29"/>
      <c r="AVC12" s="29"/>
      <c r="AVD12" s="29"/>
      <c r="AVE12" s="29"/>
      <c r="AVF12" s="29"/>
      <c r="AVG12" s="29"/>
      <c r="AVH12" s="29"/>
      <c r="AVI12" s="29"/>
      <c r="AVJ12" s="29"/>
      <c r="AVK12" s="29"/>
      <c r="AVL12" s="29"/>
      <c r="AVM12" s="29"/>
      <c r="AVN12" s="29"/>
      <c r="AVO12" s="29"/>
      <c r="AVP12" s="29"/>
      <c r="AVQ12" s="29"/>
      <c r="AVR12" s="29"/>
      <c r="AVS12" s="29"/>
      <c r="AVT12" s="29"/>
      <c r="AVU12" s="29"/>
      <c r="AVV12" s="29"/>
      <c r="AVW12" s="29"/>
      <c r="AVX12" s="29"/>
      <c r="AVY12" s="29"/>
      <c r="AVZ12" s="29"/>
      <c r="AWA12" s="29"/>
      <c r="AWB12" s="29"/>
      <c r="AWC12" s="29"/>
      <c r="AWD12" s="29"/>
      <c r="AWE12" s="29"/>
      <c r="AWF12" s="29"/>
      <c r="AWG12" s="29"/>
      <c r="AWH12" s="29"/>
      <c r="AWI12" s="29"/>
      <c r="AWJ12" s="29"/>
      <c r="AWK12" s="29"/>
      <c r="AWL12" s="29"/>
      <c r="AWM12" s="29"/>
      <c r="AWN12" s="29"/>
      <c r="AWO12" s="29"/>
      <c r="AWP12" s="29"/>
      <c r="AWQ12" s="29"/>
      <c r="AWR12" s="29"/>
      <c r="AWS12" s="29"/>
      <c r="AWT12" s="29"/>
      <c r="AWU12" s="29"/>
      <c r="AWV12" s="29"/>
      <c r="AWW12" s="29"/>
      <c r="AWX12" s="29"/>
      <c r="AWY12" s="29"/>
      <c r="AWZ12" s="29"/>
      <c r="AXA12" s="29"/>
      <c r="AXB12" s="29"/>
      <c r="AXC12" s="29"/>
      <c r="AXD12" s="29"/>
      <c r="AXE12" s="29"/>
      <c r="AXF12" s="29"/>
      <c r="AXG12" s="29"/>
      <c r="AXH12" s="29"/>
      <c r="AXI12" s="29"/>
      <c r="AXJ12" s="29"/>
      <c r="AXK12" s="29"/>
      <c r="AXL12" s="29"/>
      <c r="AXM12" s="29"/>
      <c r="AXN12" s="29"/>
      <c r="AXO12" s="29"/>
      <c r="AXP12" s="29"/>
      <c r="AXQ12" s="29"/>
      <c r="AXR12" s="29"/>
      <c r="AXS12" s="29"/>
      <c r="AXT12" s="29"/>
      <c r="AXU12" s="29"/>
      <c r="AXV12" s="29"/>
      <c r="AXW12" s="29"/>
      <c r="AXX12" s="29"/>
      <c r="AXY12" s="29"/>
      <c r="AXZ12" s="29"/>
      <c r="AYA12" s="29"/>
      <c r="AYB12" s="29"/>
      <c r="AYC12" s="29"/>
      <c r="AYD12" s="29"/>
      <c r="AYE12" s="29"/>
      <c r="AYF12" s="29"/>
      <c r="AYG12" s="29"/>
      <c r="AYH12" s="29"/>
      <c r="AYI12" s="29"/>
      <c r="AYJ12" s="29"/>
      <c r="AYK12" s="29"/>
      <c r="AYL12" s="29"/>
      <c r="AYM12" s="29"/>
      <c r="AYN12" s="29"/>
      <c r="AYO12" s="29"/>
      <c r="AYP12" s="29"/>
      <c r="AYQ12" s="29"/>
      <c r="AYR12" s="29"/>
      <c r="AYS12" s="29"/>
      <c r="AYT12" s="29"/>
      <c r="AYU12" s="29"/>
      <c r="AYV12" s="29"/>
      <c r="AYW12" s="29"/>
      <c r="AYX12" s="29"/>
      <c r="AYY12" s="29"/>
      <c r="AYZ12" s="29"/>
      <c r="AZA12" s="29"/>
      <c r="AZB12" s="29"/>
      <c r="AZC12" s="29"/>
      <c r="AZD12" s="29"/>
      <c r="AZE12" s="29"/>
      <c r="AZF12" s="29"/>
      <c r="AZG12" s="29"/>
      <c r="AZH12" s="29"/>
      <c r="AZI12" s="29"/>
      <c r="AZJ12" s="29"/>
      <c r="AZK12" s="29"/>
      <c r="AZL12" s="29"/>
      <c r="AZM12" s="29"/>
      <c r="AZN12" s="29"/>
      <c r="AZO12" s="29"/>
      <c r="AZP12" s="29"/>
      <c r="AZQ12" s="29"/>
      <c r="AZR12" s="29"/>
      <c r="AZS12" s="29"/>
      <c r="AZT12" s="29"/>
      <c r="AZU12" s="29"/>
      <c r="AZV12" s="29"/>
      <c r="AZW12" s="29"/>
      <c r="AZX12" s="29"/>
      <c r="AZY12" s="29"/>
      <c r="AZZ12" s="29"/>
      <c r="BAA12" s="29"/>
      <c r="BAB12" s="29"/>
      <c r="BAC12" s="29"/>
      <c r="BAD12" s="29"/>
      <c r="BAE12" s="29"/>
      <c r="BAF12" s="29"/>
      <c r="BAG12" s="29"/>
      <c r="BAH12" s="29"/>
      <c r="BAI12" s="29"/>
      <c r="BAJ12" s="29"/>
      <c r="BAK12" s="29"/>
      <c r="BAL12" s="29"/>
      <c r="BAM12" s="29"/>
      <c r="BAN12" s="29"/>
      <c r="BAO12" s="29"/>
      <c r="BAP12" s="29"/>
      <c r="BAQ12" s="29"/>
      <c r="BAR12" s="29"/>
      <c r="BAS12" s="29"/>
      <c r="BAT12" s="29"/>
      <c r="BAU12" s="29"/>
      <c r="BAV12" s="29"/>
      <c r="BAW12" s="29"/>
      <c r="BAX12" s="29"/>
      <c r="BAY12" s="29"/>
      <c r="BAZ12" s="29"/>
      <c r="BBA12" s="29"/>
      <c r="BBB12" s="29"/>
      <c r="BBC12" s="29"/>
      <c r="BBD12" s="29"/>
      <c r="BBE12" s="29"/>
      <c r="BBF12" s="29"/>
      <c r="BBG12" s="29"/>
      <c r="BBH12" s="29"/>
      <c r="BBI12" s="29"/>
      <c r="BBJ12" s="29"/>
      <c r="BBK12" s="29"/>
      <c r="BBL12" s="29"/>
      <c r="BBM12" s="29"/>
      <c r="BBN12" s="29"/>
      <c r="BBO12" s="29"/>
      <c r="BBP12" s="29"/>
      <c r="BBQ12" s="29"/>
      <c r="BBR12" s="29"/>
      <c r="BBS12" s="29"/>
      <c r="BBT12" s="29"/>
      <c r="BBU12" s="29"/>
      <c r="BBV12" s="29"/>
      <c r="BBW12" s="29"/>
      <c r="BBX12" s="29"/>
      <c r="BBY12" s="29"/>
      <c r="BBZ12" s="29"/>
      <c r="BCA12" s="29"/>
      <c r="BCB12" s="29"/>
      <c r="BCC12" s="29"/>
      <c r="BCD12" s="29"/>
      <c r="BCE12" s="29"/>
      <c r="BCF12" s="29"/>
      <c r="BCG12" s="29"/>
      <c r="BCH12" s="29"/>
      <c r="BCI12" s="29"/>
      <c r="BCJ12" s="29"/>
      <c r="BCK12" s="29"/>
      <c r="BCL12" s="29"/>
      <c r="BCM12" s="29"/>
      <c r="BCN12" s="29"/>
      <c r="BCO12" s="29"/>
      <c r="BCP12" s="29"/>
      <c r="BCQ12" s="29"/>
      <c r="BCR12" s="29"/>
      <c r="BCS12" s="29"/>
      <c r="BCT12" s="29"/>
      <c r="BCU12" s="29"/>
      <c r="BCV12" s="29"/>
      <c r="BCW12" s="29"/>
      <c r="BCX12" s="29"/>
      <c r="BCY12" s="29"/>
      <c r="BCZ12" s="29"/>
      <c r="BDA12" s="29"/>
      <c r="BDB12" s="29"/>
      <c r="BDC12" s="29"/>
      <c r="BDD12" s="29"/>
      <c r="BDE12" s="29"/>
      <c r="BDF12" s="29"/>
      <c r="BDG12" s="29"/>
      <c r="BDH12" s="29"/>
      <c r="BDI12" s="29"/>
      <c r="BDJ12" s="29"/>
      <c r="BDK12" s="29"/>
      <c r="BDL12" s="29"/>
      <c r="BDM12" s="29"/>
      <c r="BDN12" s="29"/>
      <c r="BDO12" s="29"/>
      <c r="BDP12" s="29"/>
      <c r="BDQ12" s="29"/>
      <c r="BDR12" s="29"/>
      <c r="BDS12" s="29"/>
      <c r="BDT12" s="29"/>
      <c r="BDU12" s="29"/>
      <c r="BDV12" s="29"/>
      <c r="BDW12" s="29"/>
      <c r="BDX12" s="29"/>
      <c r="BDY12" s="29"/>
      <c r="BDZ12" s="29"/>
      <c r="BEA12" s="29"/>
      <c r="BEB12" s="29"/>
      <c r="BEC12" s="29"/>
      <c r="BED12" s="29"/>
      <c r="BEE12" s="29"/>
      <c r="BEF12" s="29"/>
      <c r="BEG12" s="29"/>
      <c r="BEH12" s="29"/>
      <c r="BEI12" s="29"/>
      <c r="BEJ12" s="29"/>
      <c r="BEK12" s="29"/>
      <c r="BEL12" s="29"/>
      <c r="BEM12" s="29"/>
      <c r="BEN12" s="29"/>
      <c r="BEO12" s="29"/>
      <c r="BEP12" s="29"/>
      <c r="BEQ12" s="29"/>
      <c r="BER12" s="29"/>
      <c r="BES12" s="29"/>
      <c r="BET12" s="29"/>
      <c r="BEU12" s="29"/>
      <c r="BEV12" s="29"/>
      <c r="BEW12" s="29"/>
      <c r="BEX12" s="29"/>
      <c r="BEY12" s="29"/>
      <c r="BEZ12" s="29"/>
      <c r="BFA12" s="29"/>
      <c r="BFB12" s="29"/>
      <c r="BFC12" s="29"/>
      <c r="BFD12" s="29"/>
      <c r="BFE12" s="29"/>
      <c r="BFF12" s="29"/>
      <c r="BFG12" s="29"/>
      <c r="BFH12" s="29"/>
      <c r="BFI12" s="29"/>
      <c r="BFJ12" s="29"/>
      <c r="BFK12" s="29"/>
      <c r="BFL12" s="29"/>
      <c r="BFM12" s="29"/>
      <c r="BFN12" s="29"/>
      <c r="BFO12" s="29"/>
      <c r="BFP12" s="29"/>
      <c r="BFQ12" s="29"/>
      <c r="BFR12" s="29"/>
      <c r="BFS12" s="29"/>
      <c r="BFT12" s="29"/>
      <c r="BFU12" s="29"/>
      <c r="BFV12" s="29"/>
      <c r="BFW12" s="29"/>
      <c r="BFX12" s="29"/>
      <c r="BFY12" s="29"/>
      <c r="BFZ12" s="29"/>
      <c r="BGA12" s="29"/>
      <c r="BGB12" s="29"/>
      <c r="BGC12" s="29"/>
      <c r="BGD12" s="29"/>
      <c r="BGE12" s="29"/>
      <c r="BGF12" s="29"/>
      <c r="BGG12" s="29"/>
      <c r="BGH12" s="29"/>
      <c r="BGI12" s="29"/>
      <c r="BGJ12" s="29"/>
      <c r="BGK12" s="29"/>
      <c r="BGL12" s="29"/>
      <c r="BGM12" s="29"/>
      <c r="BGN12" s="29"/>
      <c r="BGO12" s="29"/>
      <c r="BGP12" s="29"/>
      <c r="BGQ12" s="29"/>
      <c r="BGR12" s="29"/>
      <c r="BGS12" s="29"/>
      <c r="BGT12" s="29"/>
      <c r="BGU12" s="29"/>
      <c r="BGV12" s="29"/>
    </row>
    <row r="13" spans="1:1556" s="14" customFormat="1" ht="22" customHeight="1">
      <c r="A13" s="14" t="str">
        <f t="shared" si="0"/>
        <v>PT-00009</v>
      </c>
      <c r="B13" s="37" t="s">
        <v>500</v>
      </c>
      <c r="C13" s="37" t="s">
        <v>350</v>
      </c>
      <c r="D13" s="37" t="s">
        <v>619</v>
      </c>
      <c r="E13" s="14">
        <f t="shared" ca="1" si="1"/>
        <v>28</v>
      </c>
      <c r="F13" s="37" t="s">
        <v>13</v>
      </c>
      <c r="G13" s="37" t="s">
        <v>22</v>
      </c>
      <c r="H13" s="37">
        <v>9172490435</v>
      </c>
      <c r="I13" s="39" t="s">
        <v>768</v>
      </c>
      <c r="J13" s="39">
        <v>9127151413</v>
      </c>
      <c r="K13" s="39" t="s">
        <v>917</v>
      </c>
      <c r="L13" s="39" t="s">
        <v>917</v>
      </c>
      <c r="M13" s="39" t="s">
        <v>27</v>
      </c>
      <c r="N13" s="39">
        <v>257679520115</v>
      </c>
      <c r="O13" s="39" t="s">
        <v>31</v>
      </c>
      <c r="P13" s="39"/>
      <c r="Q13" s="39"/>
      <c r="R13" s="39"/>
      <c r="S13" s="39" t="s">
        <v>93</v>
      </c>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29"/>
      <c r="IV13" s="29"/>
      <c r="IW13" s="29"/>
      <c r="IX13" s="29"/>
      <c r="IY13" s="29"/>
      <c r="IZ13" s="29"/>
      <c r="JA13" s="29"/>
      <c r="JB13" s="29"/>
      <c r="JC13" s="29"/>
      <c r="JD13" s="29"/>
      <c r="JE13" s="29"/>
      <c r="JF13" s="29"/>
      <c r="JG13" s="29"/>
      <c r="JH13" s="29"/>
      <c r="JI13" s="29"/>
      <c r="JJ13" s="29"/>
      <c r="JK13" s="29"/>
      <c r="JL13" s="29"/>
      <c r="JM13" s="29"/>
      <c r="JN13" s="29"/>
      <c r="JO13" s="29"/>
      <c r="JP13" s="29"/>
      <c r="JQ13" s="29"/>
      <c r="JR13" s="29"/>
      <c r="JS13" s="29"/>
      <c r="JT13" s="29"/>
      <c r="JU13" s="29"/>
      <c r="JV13" s="29"/>
      <c r="JW13" s="29"/>
      <c r="JX13" s="29"/>
      <c r="JY13" s="29"/>
      <c r="JZ13" s="29"/>
      <c r="KA13" s="29"/>
      <c r="KB13" s="29"/>
      <c r="KC13" s="29"/>
      <c r="KD13" s="29"/>
      <c r="KE13" s="29"/>
      <c r="KF13" s="29"/>
      <c r="KG13" s="29"/>
      <c r="KH13" s="29"/>
      <c r="KI13" s="29"/>
      <c r="KJ13" s="29"/>
      <c r="KK13" s="29"/>
      <c r="KL13" s="29"/>
      <c r="KM13" s="29"/>
      <c r="KN13" s="29"/>
      <c r="KO13" s="29"/>
      <c r="KP13" s="29"/>
      <c r="KQ13" s="29"/>
      <c r="KR13" s="29"/>
      <c r="KS13" s="29"/>
      <c r="KT13" s="29"/>
      <c r="KU13" s="29"/>
      <c r="KV13" s="29"/>
      <c r="KW13" s="29"/>
      <c r="KX13" s="29"/>
      <c r="KY13" s="29"/>
      <c r="KZ13" s="29"/>
      <c r="LA13" s="29"/>
      <c r="LB13" s="29"/>
      <c r="LC13" s="29"/>
      <c r="LD13" s="29"/>
      <c r="LE13" s="29"/>
      <c r="LF13" s="29"/>
      <c r="LG13" s="29"/>
      <c r="LH13" s="29"/>
      <c r="LI13" s="29"/>
      <c r="LJ13" s="29"/>
      <c r="LK13" s="29"/>
      <c r="LL13" s="29"/>
      <c r="LM13" s="29"/>
      <c r="LN13" s="29"/>
      <c r="LO13" s="29"/>
      <c r="LP13" s="29"/>
      <c r="LQ13" s="29"/>
      <c r="LR13" s="29"/>
      <c r="LS13" s="29"/>
      <c r="LT13" s="29"/>
      <c r="LU13" s="29"/>
      <c r="LV13" s="29"/>
      <c r="LW13" s="29"/>
      <c r="LX13" s="29"/>
      <c r="LY13" s="29"/>
      <c r="LZ13" s="29"/>
      <c r="MA13" s="29"/>
      <c r="MB13" s="29"/>
      <c r="MC13" s="29"/>
      <c r="MD13" s="29"/>
      <c r="ME13" s="29"/>
      <c r="MF13" s="29"/>
      <c r="MG13" s="29"/>
      <c r="MH13" s="29"/>
      <c r="MI13" s="29"/>
      <c r="MJ13" s="29"/>
      <c r="MK13" s="29"/>
      <c r="ML13" s="29"/>
      <c r="MM13" s="29"/>
      <c r="MN13" s="29"/>
      <c r="MO13" s="29"/>
      <c r="MP13" s="29"/>
      <c r="MQ13" s="29"/>
      <c r="MR13" s="29"/>
      <c r="MS13" s="29"/>
      <c r="MT13" s="29"/>
      <c r="MU13" s="29"/>
      <c r="MV13" s="29"/>
      <c r="MW13" s="29"/>
      <c r="MX13" s="29"/>
      <c r="MY13" s="29"/>
      <c r="MZ13" s="29"/>
      <c r="NA13" s="29"/>
      <c r="NB13" s="29"/>
      <c r="NC13" s="29"/>
      <c r="ND13" s="29"/>
      <c r="NE13" s="29"/>
      <c r="NF13" s="29"/>
      <c r="NG13" s="29"/>
      <c r="NH13" s="29"/>
      <c r="NI13" s="29"/>
      <c r="NJ13" s="29"/>
      <c r="NK13" s="29"/>
      <c r="NL13" s="29"/>
      <c r="NM13" s="29"/>
      <c r="NN13" s="29"/>
      <c r="NO13" s="29"/>
      <c r="NP13" s="29"/>
      <c r="NQ13" s="29"/>
      <c r="NR13" s="29"/>
      <c r="NS13" s="29"/>
      <c r="NT13" s="29"/>
      <c r="NU13" s="29"/>
      <c r="NV13" s="29"/>
      <c r="NW13" s="29"/>
      <c r="NX13" s="29"/>
      <c r="NY13" s="29"/>
      <c r="NZ13" s="29"/>
      <c r="OA13" s="29"/>
      <c r="OB13" s="29"/>
      <c r="OC13" s="29"/>
      <c r="OD13" s="29"/>
      <c r="OE13" s="29"/>
      <c r="OF13" s="29"/>
      <c r="OG13" s="29"/>
      <c r="OH13" s="29"/>
      <c r="OI13" s="29"/>
      <c r="OJ13" s="29"/>
      <c r="OK13" s="29"/>
      <c r="OL13" s="29"/>
      <c r="OM13" s="29"/>
      <c r="ON13" s="29"/>
      <c r="OO13" s="29"/>
      <c r="OP13" s="29"/>
      <c r="OQ13" s="29"/>
      <c r="OR13" s="29"/>
      <c r="OS13" s="29"/>
      <c r="OT13" s="29"/>
      <c r="OU13" s="29"/>
      <c r="OV13" s="29"/>
      <c r="OW13" s="29"/>
      <c r="OX13" s="29"/>
      <c r="OY13" s="29"/>
      <c r="OZ13" s="29"/>
      <c r="PA13" s="29"/>
      <c r="PB13" s="29"/>
      <c r="PC13" s="29"/>
      <c r="PD13" s="29"/>
      <c r="PE13" s="29"/>
      <c r="PF13" s="29"/>
      <c r="PG13" s="29"/>
      <c r="PH13" s="29"/>
      <c r="PI13" s="29"/>
      <c r="PJ13" s="29"/>
      <c r="PK13" s="29"/>
      <c r="PL13" s="29"/>
      <c r="PM13" s="29"/>
      <c r="PN13" s="29"/>
      <c r="PO13" s="29"/>
      <c r="PP13" s="29"/>
      <c r="PQ13" s="29"/>
      <c r="PR13" s="29"/>
      <c r="PS13" s="29"/>
      <c r="PT13" s="29"/>
      <c r="PU13" s="29"/>
      <c r="PV13" s="29"/>
      <c r="PW13" s="29"/>
      <c r="PX13" s="29"/>
      <c r="PY13" s="29"/>
      <c r="PZ13" s="29"/>
      <c r="QA13" s="29"/>
      <c r="QB13" s="29"/>
      <c r="QC13" s="29"/>
      <c r="QD13" s="29"/>
      <c r="QE13" s="29"/>
      <c r="QF13" s="29"/>
      <c r="QG13" s="29"/>
      <c r="QH13" s="29"/>
      <c r="QI13" s="29"/>
      <c r="QJ13" s="29"/>
      <c r="QK13" s="29"/>
      <c r="QL13" s="29"/>
      <c r="QM13" s="29"/>
      <c r="QN13" s="29"/>
      <c r="QO13" s="29"/>
      <c r="QP13" s="29"/>
      <c r="QQ13" s="29"/>
      <c r="QR13" s="29"/>
      <c r="QS13" s="29"/>
      <c r="QT13" s="29"/>
      <c r="QU13" s="29"/>
      <c r="QV13" s="29"/>
      <c r="QW13" s="29"/>
      <c r="QX13" s="29"/>
      <c r="QY13" s="29"/>
      <c r="QZ13" s="29"/>
      <c r="RA13" s="29"/>
      <c r="RB13" s="29"/>
      <c r="RC13" s="29"/>
      <c r="RD13" s="29"/>
      <c r="RE13" s="29"/>
      <c r="RF13" s="29"/>
      <c r="RG13" s="29"/>
      <c r="RH13" s="29"/>
      <c r="RI13" s="29"/>
      <c r="RJ13" s="29"/>
      <c r="RK13" s="29"/>
      <c r="RL13" s="29"/>
      <c r="RM13" s="29"/>
      <c r="RN13" s="29"/>
      <c r="RO13" s="29"/>
      <c r="RP13" s="29"/>
      <c r="RQ13" s="29"/>
      <c r="RR13" s="29"/>
      <c r="RS13" s="29"/>
      <c r="RT13" s="29"/>
      <c r="RU13" s="29"/>
      <c r="RV13" s="29"/>
      <c r="RW13" s="29"/>
      <c r="RX13" s="29"/>
      <c r="RY13" s="29"/>
      <c r="RZ13" s="29"/>
      <c r="SA13" s="29"/>
      <c r="SB13" s="29"/>
      <c r="SC13" s="29"/>
      <c r="SD13" s="29"/>
      <c r="SE13" s="29"/>
      <c r="SF13" s="29"/>
      <c r="SG13" s="29"/>
      <c r="SH13" s="29"/>
      <c r="SI13" s="29"/>
      <c r="SJ13" s="29"/>
      <c r="SK13" s="29"/>
      <c r="SL13" s="29"/>
      <c r="SM13" s="29"/>
      <c r="SN13" s="29"/>
      <c r="SO13" s="29"/>
      <c r="SP13" s="29"/>
      <c r="SQ13" s="29"/>
      <c r="SR13" s="29"/>
      <c r="SS13" s="29"/>
      <c r="ST13" s="29"/>
      <c r="SU13" s="29"/>
      <c r="SV13" s="29"/>
      <c r="SW13" s="29"/>
      <c r="SX13" s="29"/>
      <c r="SY13" s="29"/>
      <c r="SZ13" s="29"/>
      <c r="TA13" s="29"/>
      <c r="TB13" s="29"/>
      <c r="TC13" s="29"/>
      <c r="TD13" s="29"/>
      <c r="TE13" s="29"/>
      <c r="TF13" s="29"/>
      <c r="TG13" s="29"/>
      <c r="TH13" s="29"/>
      <c r="TI13" s="29"/>
      <c r="TJ13" s="29"/>
      <c r="TK13" s="29"/>
      <c r="TL13" s="29"/>
      <c r="TM13" s="29"/>
      <c r="TN13" s="29"/>
      <c r="TO13" s="29"/>
      <c r="TP13" s="29"/>
      <c r="TQ13" s="29"/>
      <c r="TR13" s="29"/>
      <c r="TS13" s="29"/>
      <c r="TT13" s="29"/>
      <c r="TU13" s="29"/>
      <c r="TV13" s="29"/>
      <c r="TW13" s="29"/>
      <c r="TX13" s="29"/>
      <c r="TY13" s="29"/>
      <c r="TZ13" s="29"/>
      <c r="UA13" s="29"/>
      <c r="UB13" s="29"/>
      <c r="UC13" s="29"/>
      <c r="UD13" s="29"/>
      <c r="UE13" s="29"/>
      <c r="UF13" s="29"/>
      <c r="UG13" s="29"/>
      <c r="UH13" s="29"/>
      <c r="UI13" s="29"/>
      <c r="UJ13" s="29"/>
      <c r="UK13" s="29"/>
      <c r="UL13" s="29"/>
      <c r="UM13" s="29"/>
      <c r="UN13" s="29"/>
      <c r="UO13" s="29"/>
      <c r="UP13" s="29"/>
      <c r="UQ13" s="29"/>
      <c r="UR13" s="29"/>
      <c r="US13" s="29"/>
      <c r="UT13" s="29"/>
      <c r="UU13" s="29"/>
      <c r="UV13" s="29"/>
      <c r="UW13" s="29"/>
      <c r="UX13" s="29"/>
      <c r="UY13" s="29"/>
      <c r="UZ13" s="29"/>
      <c r="VA13" s="29"/>
      <c r="VB13" s="29"/>
      <c r="VC13" s="29"/>
      <c r="VD13" s="29"/>
      <c r="VE13" s="29"/>
      <c r="VF13" s="29"/>
      <c r="VG13" s="29"/>
      <c r="VH13" s="29"/>
      <c r="VI13" s="29"/>
      <c r="VJ13" s="29"/>
      <c r="VK13" s="29"/>
      <c r="VL13" s="29"/>
      <c r="VM13" s="29"/>
      <c r="VN13" s="29"/>
      <c r="VO13" s="29"/>
      <c r="VP13" s="29"/>
      <c r="VQ13" s="29"/>
      <c r="VR13" s="29"/>
      <c r="VS13" s="29"/>
      <c r="VT13" s="29"/>
      <c r="VU13" s="29"/>
      <c r="VV13" s="29"/>
      <c r="VW13" s="29"/>
      <c r="VX13" s="29"/>
      <c r="VY13" s="29"/>
      <c r="VZ13" s="29"/>
      <c r="WA13" s="29"/>
      <c r="WB13" s="29"/>
      <c r="WC13" s="29"/>
      <c r="WD13" s="29"/>
      <c r="WE13" s="29"/>
      <c r="WF13" s="29"/>
      <c r="WG13" s="29"/>
      <c r="WH13" s="29"/>
      <c r="WI13" s="29"/>
      <c r="WJ13" s="29"/>
      <c r="WK13" s="29"/>
      <c r="WL13" s="29"/>
      <c r="WM13" s="29"/>
      <c r="WN13" s="29"/>
      <c r="WO13" s="29"/>
      <c r="WP13" s="29"/>
      <c r="WQ13" s="29"/>
      <c r="WR13" s="29"/>
      <c r="WS13" s="29"/>
      <c r="WT13" s="29"/>
      <c r="WU13" s="29"/>
      <c r="WV13" s="29"/>
      <c r="WW13" s="29"/>
      <c r="WX13" s="29"/>
      <c r="WY13" s="29"/>
      <c r="WZ13" s="29"/>
      <c r="XA13" s="29"/>
      <c r="XB13" s="29"/>
      <c r="XC13" s="29"/>
      <c r="XD13" s="29"/>
      <c r="XE13" s="29"/>
      <c r="XF13" s="29"/>
      <c r="XG13" s="29"/>
      <c r="XH13" s="29"/>
      <c r="XI13" s="29"/>
      <c r="XJ13" s="29"/>
      <c r="XK13" s="29"/>
      <c r="XL13" s="29"/>
      <c r="XM13" s="29"/>
      <c r="XN13" s="29"/>
      <c r="XO13" s="29"/>
      <c r="XP13" s="29"/>
      <c r="XQ13" s="29"/>
      <c r="XR13" s="29"/>
      <c r="XS13" s="29"/>
      <c r="XT13" s="29"/>
      <c r="XU13" s="29"/>
      <c r="XV13" s="29"/>
      <c r="XW13" s="29"/>
      <c r="XX13" s="29"/>
      <c r="XY13" s="29"/>
      <c r="XZ13" s="29"/>
      <c r="YA13" s="29"/>
      <c r="YB13" s="29"/>
      <c r="YC13" s="29"/>
      <c r="YD13" s="29"/>
      <c r="YE13" s="29"/>
      <c r="YF13" s="29"/>
      <c r="YG13" s="29"/>
      <c r="YH13" s="29"/>
      <c r="YI13" s="29"/>
      <c r="YJ13" s="29"/>
      <c r="YK13" s="29"/>
      <c r="YL13" s="29"/>
      <c r="YM13" s="29"/>
      <c r="YN13" s="29"/>
      <c r="YO13" s="29"/>
      <c r="YP13" s="29"/>
      <c r="YQ13" s="29"/>
      <c r="YR13" s="29"/>
      <c r="YS13" s="29"/>
      <c r="YT13" s="29"/>
      <c r="YU13" s="29"/>
      <c r="YV13" s="29"/>
      <c r="YW13" s="29"/>
      <c r="YX13" s="29"/>
      <c r="YY13" s="29"/>
      <c r="YZ13" s="29"/>
      <c r="ZA13" s="29"/>
      <c r="ZB13" s="29"/>
      <c r="ZC13" s="29"/>
      <c r="ZD13" s="29"/>
      <c r="ZE13" s="29"/>
      <c r="ZF13" s="29"/>
      <c r="ZG13" s="29"/>
      <c r="ZH13" s="29"/>
      <c r="ZI13" s="29"/>
      <c r="ZJ13" s="29"/>
      <c r="ZK13" s="29"/>
      <c r="ZL13" s="29"/>
      <c r="ZM13" s="29"/>
      <c r="ZN13" s="29"/>
      <c r="ZO13" s="29"/>
      <c r="ZP13" s="29"/>
      <c r="ZQ13" s="29"/>
      <c r="ZR13" s="29"/>
      <c r="ZS13" s="29"/>
      <c r="ZT13" s="29"/>
      <c r="ZU13" s="29"/>
      <c r="ZV13" s="29"/>
      <c r="ZW13" s="29"/>
      <c r="ZX13" s="29"/>
      <c r="ZY13" s="29"/>
      <c r="ZZ13" s="29"/>
      <c r="AAA13" s="29"/>
      <c r="AAB13" s="29"/>
      <c r="AAC13" s="29"/>
      <c r="AAD13" s="29"/>
      <c r="AAE13" s="29"/>
      <c r="AAF13" s="29"/>
      <c r="AAG13" s="29"/>
      <c r="AAH13" s="29"/>
      <c r="AAI13" s="29"/>
      <c r="AAJ13" s="29"/>
      <c r="AAK13" s="29"/>
      <c r="AAL13" s="29"/>
      <c r="AAM13" s="29"/>
      <c r="AAN13" s="29"/>
      <c r="AAO13" s="29"/>
      <c r="AAP13" s="29"/>
      <c r="AAQ13" s="29"/>
      <c r="AAR13" s="29"/>
      <c r="AAS13" s="29"/>
      <c r="AAT13" s="29"/>
      <c r="AAU13" s="29"/>
      <c r="AAV13" s="29"/>
      <c r="AAW13" s="29"/>
      <c r="AAX13" s="29"/>
      <c r="AAY13" s="29"/>
      <c r="AAZ13" s="29"/>
      <c r="ABA13" s="29"/>
      <c r="ABB13" s="29"/>
      <c r="ABC13" s="29"/>
      <c r="ABD13" s="29"/>
      <c r="ABE13" s="29"/>
      <c r="ABF13" s="29"/>
      <c r="ABG13" s="29"/>
      <c r="ABH13" s="29"/>
      <c r="ABI13" s="29"/>
      <c r="ABJ13" s="29"/>
      <c r="ABK13" s="29"/>
      <c r="ABL13" s="29"/>
      <c r="ABM13" s="29"/>
      <c r="ABN13" s="29"/>
      <c r="ABO13" s="29"/>
      <c r="ABP13" s="29"/>
      <c r="ABQ13" s="29"/>
      <c r="ABR13" s="29"/>
      <c r="ABS13" s="29"/>
      <c r="ABT13" s="29"/>
      <c r="ABU13" s="29"/>
      <c r="ABV13" s="29"/>
      <c r="ABW13" s="29"/>
      <c r="ABX13" s="29"/>
      <c r="ABY13" s="29"/>
      <c r="ABZ13" s="29"/>
      <c r="ACA13" s="29"/>
      <c r="ACB13" s="29"/>
      <c r="ACC13" s="29"/>
      <c r="ACD13" s="29"/>
      <c r="ACE13" s="29"/>
      <c r="ACF13" s="29"/>
      <c r="ACG13" s="29"/>
      <c r="ACH13" s="29"/>
      <c r="ACI13" s="29"/>
      <c r="ACJ13" s="29"/>
      <c r="ACK13" s="29"/>
      <c r="ACL13" s="29"/>
      <c r="ACM13" s="29"/>
      <c r="ACN13" s="29"/>
      <c r="ACO13" s="29"/>
      <c r="ACP13" s="29"/>
      <c r="ACQ13" s="29"/>
      <c r="ACR13" s="29"/>
      <c r="ACS13" s="29"/>
      <c r="ACT13" s="29"/>
      <c r="ACU13" s="29"/>
      <c r="ACV13" s="29"/>
      <c r="ACW13" s="29"/>
      <c r="ACX13" s="29"/>
      <c r="ACY13" s="29"/>
      <c r="ACZ13" s="29"/>
      <c r="ADA13" s="29"/>
      <c r="ADB13" s="29"/>
      <c r="ADC13" s="29"/>
      <c r="ADD13" s="29"/>
      <c r="ADE13" s="29"/>
      <c r="ADF13" s="29"/>
      <c r="ADG13" s="29"/>
      <c r="ADH13" s="29"/>
      <c r="ADI13" s="29"/>
      <c r="ADJ13" s="29"/>
      <c r="ADK13" s="29"/>
      <c r="ADL13" s="29"/>
      <c r="ADM13" s="29"/>
      <c r="ADN13" s="29"/>
      <c r="ADO13" s="29"/>
      <c r="ADP13" s="29"/>
      <c r="ADQ13" s="29"/>
      <c r="ADR13" s="29"/>
      <c r="ADS13" s="29"/>
      <c r="ADT13" s="29"/>
      <c r="ADU13" s="29"/>
      <c r="ADV13" s="29"/>
      <c r="ADW13" s="29"/>
      <c r="ADX13" s="29"/>
      <c r="ADY13" s="29"/>
      <c r="ADZ13" s="29"/>
      <c r="AEA13" s="29"/>
      <c r="AEB13" s="29"/>
      <c r="AEC13" s="29"/>
      <c r="AED13" s="29"/>
      <c r="AEE13" s="29"/>
      <c r="AEF13" s="29"/>
      <c r="AEG13" s="29"/>
      <c r="AEH13" s="29"/>
      <c r="AEI13" s="29"/>
      <c r="AEJ13" s="29"/>
      <c r="AEK13" s="29"/>
      <c r="AEL13" s="29"/>
      <c r="AEM13" s="29"/>
      <c r="AEN13" s="29"/>
      <c r="AEO13" s="29"/>
      <c r="AEP13" s="29"/>
      <c r="AEQ13" s="29"/>
      <c r="AER13" s="29"/>
      <c r="AES13" s="29"/>
      <c r="AET13" s="29"/>
      <c r="AEU13" s="29"/>
      <c r="AEV13" s="29"/>
      <c r="AEW13" s="29"/>
      <c r="AEX13" s="29"/>
      <c r="AEY13" s="29"/>
      <c r="AEZ13" s="29"/>
      <c r="AFA13" s="29"/>
      <c r="AFB13" s="29"/>
      <c r="AFC13" s="29"/>
      <c r="AFD13" s="29"/>
      <c r="AFE13" s="29"/>
      <c r="AFF13" s="29"/>
      <c r="AFG13" s="29"/>
      <c r="AFH13" s="29"/>
      <c r="AFI13" s="29"/>
      <c r="AFJ13" s="29"/>
      <c r="AFK13" s="29"/>
      <c r="AFL13" s="29"/>
      <c r="AFM13" s="29"/>
      <c r="AFN13" s="29"/>
      <c r="AFO13" s="29"/>
      <c r="AFP13" s="29"/>
      <c r="AFQ13" s="29"/>
      <c r="AFR13" s="29"/>
      <c r="AFS13" s="29"/>
      <c r="AFT13" s="29"/>
      <c r="AFU13" s="29"/>
      <c r="AFV13" s="29"/>
      <c r="AFW13" s="29"/>
      <c r="AFX13" s="29"/>
      <c r="AFY13" s="29"/>
      <c r="AFZ13" s="29"/>
      <c r="AGA13" s="29"/>
      <c r="AGB13" s="29"/>
      <c r="AGC13" s="29"/>
      <c r="AGD13" s="29"/>
      <c r="AGE13" s="29"/>
      <c r="AGF13" s="29"/>
      <c r="AGG13" s="29"/>
      <c r="AGH13" s="29"/>
      <c r="AGI13" s="29"/>
      <c r="AGJ13" s="29"/>
      <c r="AGK13" s="29"/>
      <c r="AGL13" s="29"/>
      <c r="AGM13" s="29"/>
      <c r="AGN13" s="29"/>
      <c r="AGO13" s="29"/>
      <c r="AGP13" s="29"/>
      <c r="AGQ13" s="29"/>
      <c r="AGR13" s="29"/>
      <c r="AGS13" s="29"/>
      <c r="AGT13" s="29"/>
      <c r="AGU13" s="29"/>
      <c r="AGV13" s="29"/>
      <c r="AGW13" s="29"/>
      <c r="AGX13" s="29"/>
      <c r="AGY13" s="29"/>
      <c r="AGZ13" s="29"/>
      <c r="AHA13" s="29"/>
      <c r="AHB13" s="29"/>
      <c r="AHC13" s="29"/>
      <c r="AHD13" s="29"/>
      <c r="AHE13" s="29"/>
      <c r="AHF13" s="29"/>
      <c r="AHG13" s="29"/>
      <c r="AHH13" s="29"/>
      <c r="AHI13" s="29"/>
      <c r="AHJ13" s="29"/>
      <c r="AHK13" s="29"/>
      <c r="AHL13" s="29"/>
      <c r="AHM13" s="29"/>
      <c r="AHN13" s="29"/>
      <c r="AHO13" s="29"/>
      <c r="AHP13" s="29"/>
      <c r="AHQ13" s="29"/>
      <c r="AHR13" s="29"/>
      <c r="AHS13" s="29"/>
      <c r="AHT13" s="29"/>
      <c r="AHU13" s="29"/>
      <c r="AHV13" s="29"/>
      <c r="AHW13" s="29"/>
      <c r="AHX13" s="29"/>
      <c r="AHY13" s="29"/>
      <c r="AHZ13" s="29"/>
      <c r="AIA13" s="29"/>
      <c r="AIB13" s="29"/>
      <c r="AIC13" s="29"/>
      <c r="AID13" s="29"/>
      <c r="AIE13" s="29"/>
      <c r="AIF13" s="29"/>
      <c r="AIG13" s="29"/>
      <c r="AIH13" s="29"/>
      <c r="AII13" s="29"/>
      <c r="AIJ13" s="29"/>
      <c r="AIK13" s="29"/>
      <c r="AIL13" s="29"/>
      <c r="AIM13" s="29"/>
      <c r="AIN13" s="29"/>
      <c r="AIO13" s="29"/>
      <c r="AIP13" s="29"/>
      <c r="AIQ13" s="29"/>
      <c r="AIR13" s="29"/>
      <c r="AIS13" s="29"/>
      <c r="AIT13" s="29"/>
      <c r="AIU13" s="29"/>
      <c r="AIV13" s="29"/>
      <c r="AIW13" s="29"/>
      <c r="AIX13" s="29"/>
      <c r="AIY13" s="29"/>
      <c r="AIZ13" s="29"/>
      <c r="AJA13" s="29"/>
      <c r="AJB13" s="29"/>
      <c r="AJC13" s="29"/>
      <c r="AJD13" s="29"/>
      <c r="AJE13" s="29"/>
      <c r="AJF13" s="29"/>
      <c r="AJG13" s="29"/>
      <c r="AJH13" s="29"/>
      <c r="AJI13" s="29"/>
      <c r="AJJ13" s="29"/>
      <c r="AJK13" s="29"/>
      <c r="AJL13" s="29"/>
      <c r="AJM13" s="29"/>
      <c r="AJN13" s="29"/>
      <c r="AJO13" s="29"/>
      <c r="AJP13" s="29"/>
      <c r="AJQ13" s="29"/>
      <c r="AJR13" s="29"/>
      <c r="AJS13" s="29"/>
      <c r="AJT13" s="29"/>
      <c r="AJU13" s="29"/>
      <c r="AJV13" s="29"/>
      <c r="AJW13" s="29"/>
      <c r="AJX13" s="29"/>
      <c r="AJY13" s="29"/>
      <c r="AJZ13" s="29"/>
      <c r="AKA13" s="29"/>
      <c r="AKB13" s="29"/>
      <c r="AKC13" s="29"/>
      <c r="AKD13" s="29"/>
      <c r="AKE13" s="29"/>
      <c r="AKF13" s="29"/>
      <c r="AKG13" s="29"/>
      <c r="AKH13" s="29"/>
      <c r="AKI13" s="29"/>
      <c r="AKJ13" s="29"/>
      <c r="AKK13" s="29"/>
      <c r="AKL13" s="29"/>
      <c r="AKM13" s="29"/>
      <c r="AKN13" s="29"/>
      <c r="AKO13" s="29"/>
      <c r="AKP13" s="29"/>
      <c r="AKQ13" s="29"/>
      <c r="AKR13" s="29"/>
      <c r="AKS13" s="29"/>
      <c r="AKT13" s="29"/>
      <c r="AKU13" s="29"/>
      <c r="AKV13" s="29"/>
      <c r="AKW13" s="29"/>
      <c r="AKX13" s="29"/>
      <c r="AKY13" s="29"/>
      <c r="AKZ13" s="29"/>
      <c r="ALA13" s="29"/>
      <c r="ALB13" s="29"/>
      <c r="ALC13" s="29"/>
      <c r="ALD13" s="29"/>
      <c r="ALE13" s="29"/>
      <c r="ALF13" s="29"/>
      <c r="ALG13" s="29"/>
      <c r="ALH13" s="29"/>
      <c r="ALI13" s="29"/>
      <c r="ALJ13" s="29"/>
      <c r="ALK13" s="29"/>
      <c r="ALL13" s="29"/>
      <c r="ALM13" s="29"/>
      <c r="ALN13" s="29"/>
      <c r="ALO13" s="29"/>
      <c r="ALP13" s="29"/>
      <c r="ALQ13" s="29"/>
      <c r="ALR13" s="29"/>
      <c r="ALS13" s="29"/>
      <c r="ALT13" s="29"/>
      <c r="ALU13" s="29"/>
      <c r="ALV13" s="29"/>
      <c r="ALW13" s="29"/>
      <c r="ALX13" s="29"/>
      <c r="ALY13" s="29"/>
      <c r="ALZ13" s="29"/>
      <c r="AMA13" s="29"/>
      <c r="AMB13" s="29"/>
      <c r="AMC13" s="29"/>
      <c r="AMD13" s="29"/>
      <c r="AME13" s="29"/>
      <c r="AMF13" s="29"/>
      <c r="AMG13" s="29"/>
      <c r="AMH13" s="29"/>
      <c r="AMI13" s="29"/>
      <c r="AMJ13" s="29"/>
      <c r="AMK13" s="29"/>
      <c r="AML13" s="29"/>
      <c r="AMM13" s="29"/>
      <c r="AMN13" s="29"/>
      <c r="AMO13" s="29"/>
      <c r="AMP13" s="29"/>
      <c r="AMQ13" s="29"/>
      <c r="AMR13" s="29"/>
      <c r="AMS13" s="29"/>
      <c r="AMT13" s="29"/>
      <c r="AMU13" s="29"/>
      <c r="AMV13" s="29"/>
      <c r="AMW13" s="29"/>
      <c r="AMX13" s="29"/>
      <c r="AMY13" s="29"/>
      <c r="AMZ13" s="29"/>
      <c r="ANA13" s="29"/>
      <c r="ANB13" s="29"/>
      <c r="ANC13" s="29"/>
      <c r="AND13" s="29"/>
      <c r="ANE13" s="29"/>
      <c r="ANF13" s="29"/>
      <c r="ANG13" s="29"/>
      <c r="ANH13" s="29"/>
      <c r="ANI13" s="29"/>
      <c r="ANJ13" s="29"/>
      <c r="ANK13" s="29"/>
      <c r="ANL13" s="29"/>
      <c r="ANM13" s="29"/>
      <c r="ANN13" s="29"/>
      <c r="ANO13" s="29"/>
      <c r="ANP13" s="29"/>
      <c r="ANQ13" s="29"/>
      <c r="ANR13" s="29"/>
      <c r="ANS13" s="29"/>
      <c r="ANT13" s="29"/>
      <c r="ANU13" s="29"/>
      <c r="ANV13" s="29"/>
      <c r="ANW13" s="29"/>
      <c r="ANX13" s="29"/>
      <c r="ANY13" s="29"/>
      <c r="ANZ13" s="29"/>
      <c r="AOA13" s="29"/>
      <c r="AOB13" s="29"/>
      <c r="AOC13" s="29"/>
      <c r="AOD13" s="29"/>
      <c r="AOE13" s="29"/>
      <c r="AOF13" s="29"/>
      <c r="AOG13" s="29"/>
      <c r="AOH13" s="29"/>
      <c r="AOI13" s="29"/>
      <c r="AOJ13" s="29"/>
      <c r="AOK13" s="29"/>
      <c r="AOL13" s="29"/>
      <c r="AOM13" s="29"/>
      <c r="AON13" s="29"/>
      <c r="AOO13" s="29"/>
      <c r="AOP13" s="29"/>
      <c r="AOQ13" s="29"/>
      <c r="AOR13" s="29"/>
      <c r="AOS13" s="29"/>
      <c r="AOT13" s="29"/>
      <c r="AOU13" s="29"/>
      <c r="AOV13" s="29"/>
      <c r="AOW13" s="29"/>
      <c r="AOX13" s="29"/>
      <c r="AOY13" s="29"/>
      <c r="AOZ13" s="29"/>
      <c r="APA13" s="29"/>
      <c r="APB13" s="29"/>
      <c r="APC13" s="29"/>
      <c r="APD13" s="29"/>
      <c r="APE13" s="29"/>
      <c r="APF13" s="29"/>
      <c r="APG13" s="29"/>
      <c r="APH13" s="29"/>
      <c r="API13" s="29"/>
      <c r="APJ13" s="29"/>
      <c r="APK13" s="29"/>
      <c r="APL13" s="29"/>
      <c r="APM13" s="29"/>
      <c r="APN13" s="29"/>
      <c r="APO13" s="29"/>
      <c r="APP13" s="29"/>
      <c r="APQ13" s="29"/>
      <c r="APR13" s="29"/>
      <c r="APS13" s="29"/>
      <c r="APT13" s="29"/>
      <c r="APU13" s="29"/>
      <c r="APV13" s="29"/>
      <c r="APW13" s="29"/>
      <c r="APX13" s="29"/>
      <c r="APY13" s="29"/>
      <c r="APZ13" s="29"/>
      <c r="AQA13" s="29"/>
      <c r="AQB13" s="29"/>
      <c r="AQC13" s="29"/>
      <c r="AQD13" s="29"/>
      <c r="AQE13" s="29"/>
      <c r="AQF13" s="29"/>
      <c r="AQG13" s="29"/>
      <c r="AQH13" s="29"/>
      <c r="AQI13" s="29"/>
      <c r="AQJ13" s="29"/>
      <c r="AQK13" s="29"/>
      <c r="AQL13" s="29"/>
      <c r="AQM13" s="29"/>
      <c r="AQN13" s="29"/>
      <c r="AQO13" s="29"/>
      <c r="AQP13" s="29"/>
      <c r="AQQ13" s="29"/>
      <c r="AQR13" s="29"/>
      <c r="AQS13" s="29"/>
      <c r="AQT13" s="29"/>
      <c r="AQU13" s="29"/>
      <c r="AQV13" s="29"/>
      <c r="AQW13" s="29"/>
      <c r="AQX13" s="29"/>
      <c r="AQY13" s="29"/>
      <c r="AQZ13" s="29"/>
      <c r="ARA13" s="29"/>
      <c r="ARB13" s="29"/>
      <c r="ARC13" s="29"/>
      <c r="ARD13" s="29"/>
      <c r="ARE13" s="29"/>
      <c r="ARF13" s="29"/>
      <c r="ARG13" s="29"/>
      <c r="ARH13" s="29"/>
      <c r="ARI13" s="29"/>
      <c r="ARJ13" s="29"/>
      <c r="ARK13" s="29"/>
      <c r="ARL13" s="29"/>
      <c r="ARM13" s="29"/>
      <c r="ARN13" s="29"/>
      <c r="ARO13" s="29"/>
      <c r="ARP13" s="29"/>
      <c r="ARQ13" s="29"/>
      <c r="ARR13" s="29"/>
      <c r="ARS13" s="29"/>
      <c r="ART13" s="29"/>
      <c r="ARU13" s="29"/>
      <c r="ARV13" s="29"/>
      <c r="ARW13" s="29"/>
      <c r="ARX13" s="29"/>
      <c r="ARY13" s="29"/>
      <c r="ARZ13" s="29"/>
      <c r="ASA13" s="29"/>
      <c r="ASB13" s="29"/>
      <c r="ASC13" s="29"/>
      <c r="ASD13" s="29"/>
      <c r="ASE13" s="29"/>
      <c r="ASF13" s="29"/>
      <c r="ASG13" s="29"/>
      <c r="ASH13" s="29"/>
      <c r="ASI13" s="29"/>
      <c r="ASJ13" s="29"/>
      <c r="ASK13" s="29"/>
      <c r="ASL13" s="29"/>
      <c r="ASM13" s="29"/>
      <c r="ASN13" s="29"/>
      <c r="ASO13" s="29"/>
      <c r="ASP13" s="29"/>
      <c r="ASQ13" s="29"/>
      <c r="ASR13" s="29"/>
      <c r="ASS13" s="29"/>
      <c r="AST13" s="29"/>
      <c r="ASU13" s="29"/>
      <c r="ASV13" s="29"/>
      <c r="ASW13" s="29"/>
      <c r="ASX13" s="29"/>
      <c r="ASY13" s="29"/>
      <c r="ASZ13" s="29"/>
      <c r="ATA13" s="29"/>
      <c r="ATB13" s="29"/>
      <c r="ATC13" s="29"/>
      <c r="ATD13" s="29"/>
      <c r="ATE13" s="29"/>
      <c r="ATF13" s="29"/>
      <c r="ATG13" s="29"/>
      <c r="ATH13" s="29"/>
      <c r="ATI13" s="29"/>
      <c r="ATJ13" s="29"/>
      <c r="ATK13" s="29"/>
      <c r="ATL13" s="29"/>
      <c r="ATM13" s="29"/>
      <c r="ATN13" s="29"/>
      <c r="ATO13" s="29"/>
      <c r="ATP13" s="29"/>
      <c r="ATQ13" s="29"/>
      <c r="ATR13" s="29"/>
      <c r="ATS13" s="29"/>
      <c r="ATT13" s="29"/>
      <c r="ATU13" s="29"/>
      <c r="ATV13" s="29"/>
      <c r="ATW13" s="29"/>
      <c r="ATX13" s="29"/>
      <c r="ATY13" s="29"/>
      <c r="ATZ13" s="29"/>
      <c r="AUA13" s="29"/>
      <c r="AUB13" s="29"/>
      <c r="AUC13" s="29"/>
      <c r="AUD13" s="29"/>
      <c r="AUE13" s="29"/>
      <c r="AUF13" s="29"/>
      <c r="AUG13" s="29"/>
      <c r="AUH13" s="29"/>
      <c r="AUI13" s="29"/>
      <c r="AUJ13" s="29"/>
      <c r="AUK13" s="29"/>
      <c r="AUL13" s="29"/>
      <c r="AUM13" s="29"/>
      <c r="AUN13" s="29"/>
      <c r="AUO13" s="29"/>
      <c r="AUP13" s="29"/>
      <c r="AUQ13" s="29"/>
      <c r="AUR13" s="29"/>
      <c r="AUS13" s="29"/>
      <c r="AUT13" s="29"/>
      <c r="AUU13" s="29"/>
      <c r="AUV13" s="29"/>
      <c r="AUW13" s="29"/>
      <c r="AUX13" s="29"/>
      <c r="AUY13" s="29"/>
      <c r="AUZ13" s="29"/>
      <c r="AVA13" s="29"/>
      <c r="AVB13" s="29"/>
      <c r="AVC13" s="29"/>
      <c r="AVD13" s="29"/>
      <c r="AVE13" s="29"/>
      <c r="AVF13" s="29"/>
      <c r="AVG13" s="29"/>
      <c r="AVH13" s="29"/>
      <c r="AVI13" s="29"/>
      <c r="AVJ13" s="29"/>
      <c r="AVK13" s="29"/>
      <c r="AVL13" s="29"/>
      <c r="AVM13" s="29"/>
      <c r="AVN13" s="29"/>
      <c r="AVO13" s="29"/>
      <c r="AVP13" s="29"/>
      <c r="AVQ13" s="29"/>
      <c r="AVR13" s="29"/>
      <c r="AVS13" s="29"/>
      <c r="AVT13" s="29"/>
      <c r="AVU13" s="29"/>
      <c r="AVV13" s="29"/>
      <c r="AVW13" s="29"/>
      <c r="AVX13" s="29"/>
      <c r="AVY13" s="29"/>
      <c r="AVZ13" s="29"/>
      <c r="AWA13" s="29"/>
      <c r="AWB13" s="29"/>
      <c r="AWC13" s="29"/>
      <c r="AWD13" s="29"/>
      <c r="AWE13" s="29"/>
      <c r="AWF13" s="29"/>
      <c r="AWG13" s="29"/>
      <c r="AWH13" s="29"/>
      <c r="AWI13" s="29"/>
      <c r="AWJ13" s="29"/>
      <c r="AWK13" s="29"/>
      <c r="AWL13" s="29"/>
      <c r="AWM13" s="29"/>
      <c r="AWN13" s="29"/>
      <c r="AWO13" s="29"/>
      <c r="AWP13" s="29"/>
      <c r="AWQ13" s="29"/>
      <c r="AWR13" s="29"/>
      <c r="AWS13" s="29"/>
      <c r="AWT13" s="29"/>
      <c r="AWU13" s="29"/>
      <c r="AWV13" s="29"/>
      <c r="AWW13" s="29"/>
      <c r="AWX13" s="29"/>
      <c r="AWY13" s="29"/>
      <c r="AWZ13" s="29"/>
      <c r="AXA13" s="29"/>
      <c r="AXB13" s="29"/>
      <c r="AXC13" s="29"/>
      <c r="AXD13" s="29"/>
      <c r="AXE13" s="29"/>
      <c r="AXF13" s="29"/>
      <c r="AXG13" s="29"/>
      <c r="AXH13" s="29"/>
      <c r="AXI13" s="29"/>
      <c r="AXJ13" s="29"/>
      <c r="AXK13" s="29"/>
      <c r="AXL13" s="29"/>
      <c r="AXM13" s="29"/>
      <c r="AXN13" s="29"/>
      <c r="AXO13" s="29"/>
      <c r="AXP13" s="29"/>
      <c r="AXQ13" s="29"/>
      <c r="AXR13" s="29"/>
      <c r="AXS13" s="29"/>
      <c r="AXT13" s="29"/>
      <c r="AXU13" s="29"/>
      <c r="AXV13" s="29"/>
      <c r="AXW13" s="29"/>
      <c r="AXX13" s="29"/>
      <c r="AXY13" s="29"/>
      <c r="AXZ13" s="29"/>
      <c r="AYA13" s="29"/>
      <c r="AYB13" s="29"/>
      <c r="AYC13" s="29"/>
      <c r="AYD13" s="29"/>
      <c r="AYE13" s="29"/>
      <c r="AYF13" s="29"/>
      <c r="AYG13" s="29"/>
      <c r="AYH13" s="29"/>
      <c r="AYI13" s="29"/>
      <c r="AYJ13" s="29"/>
      <c r="AYK13" s="29"/>
      <c r="AYL13" s="29"/>
      <c r="AYM13" s="29"/>
      <c r="AYN13" s="29"/>
      <c r="AYO13" s="29"/>
      <c r="AYP13" s="29"/>
      <c r="AYQ13" s="29"/>
      <c r="AYR13" s="29"/>
      <c r="AYS13" s="29"/>
      <c r="AYT13" s="29"/>
      <c r="AYU13" s="29"/>
      <c r="AYV13" s="29"/>
      <c r="AYW13" s="29"/>
      <c r="AYX13" s="29"/>
      <c r="AYY13" s="29"/>
      <c r="AYZ13" s="29"/>
      <c r="AZA13" s="29"/>
      <c r="AZB13" s="29"/>
      <c r="AZC13" s="29"/>
      <c r="AZD13" s="29"/>
      <c r="AZE13" s="29"/>
      <c r="AZF13" s="29"/>
      <c r="AZG13" s="29"/>
      <c r="AZH13" s="29"/>
      <c r="AZI13" s="29"/>
      <c r="AZJ13" s="29"/>
      <c r="AZK13" s="29"/>
      <c r="AZL13" s="29"/>
      <c r="AZM13" s="29"/>
      <c r="AZN13" s="29"/>
      <c r="AZO13" s="29"/>
      <c r="AZP13" s="29"/>
      <c r="AZQ13" s="29"/>
      <c r="AZR13" s="29"/>
      <c r="AZS13" s="29"/>
      <c r="AZT13" s="29"/>
      <c r="AZU13" s="29"/>
      <c r="AZV13" s="29"/>
      <c r="AZW13" s="29"/>
      <c r="AZX13" s="29"/>
      <c r="AZY13" s="29"/>
      <c r="AZZ13" s="29"/>
      <c r="BAA13" s="29"/>
      <c r="BAB13" s="29"/>
      <c r="BAC13" s="29"/>
      <c r="BAD13" s="29"/>
      <c r="BAE13" s="29"/>
      <c r="BAF13" s="29"/>
      <c r="BAG13" s="29"/>
      <c r="BAH13" s="29"/>
      <c r="BAI13" s="29"/>
      <c r="BAJ13" s="29"/>
      <c r="BAK13" s="29"/>
      <c r="BAL13" s="29"/>
      <c r="BAM13" s="29"/>
      <c r="BAN13" s="29"/>
      <c r="BAO13" s="29"/>
      <c r="BAP13" s="29"/>
      <c r="BAQ13" s="29"/>
      <c r="BAR13" s="29"/>
      <c r="BAS13" s="29"/>
      <c r="BAT13" s="29"/>
      <c r="BAU13" s="29"/>
      <c r="BAV13" s="29"/>
      <c r="BAW13" s="29"/>
      <c r="BAX13" s="29"/>
      <c r="BAY13" s="29"/>
      <c r="BAZ13" s="29"/>
      <c r="BBA13" s="29"/>
      <c r="BBB13" s="29"/>
      <c r="BBC13" s="29"/>
      <c r="BBD13" s="29"/>
      <c r="BBE13" s="29"/>
      <c r="BBF13" s="29"/>
      <c r="BBG13" s="29"/>
      <c r="BBH13" s="29"/>
      <c r="BBI13" s="29"/>
      <c r="BBJ13" s="29"/>
      <c r="BBK13" s="29"/>
      <c r="BBL13" s="29"/>
      <c r="BBM13" s="29"/>
      <c r="BBN13" s="29"/>
      <c r="BBO13" s="29"/>
      <c r="BBP13" s="29"/>
      <c r="BBQ13" s="29"/>
      <c r="BBR13" s="29"/>
      <c r="BBS13" s="29"/>
      <c r="BBT13" s="29"/>
      <c r="BBU13" s="29"/>
      <c r="BBV13" s="29"/>
      <c r="BBW13" s="29"/>
      <c r="BBX13" s="29"/>
      <c r="BBY13" s="29"/>
      <c r="BBZ13" s="29"/>
      <c r="BCA13" s="29"/>
      <c r="BCB13" s="29"/>
      <c r="BCC13" s="29"/>
      <c r="BCD13" s="29"/>
      <c r="BCE13" s="29"/>
      <c r="BCF13" s="29"/>
      <c r="BCG13" s="29"/>
      <c r="BCH13" s="29"/>
      <c r="BCI13" s="29"/>
      <c r="BCJ13" s="29"/>
      <c r="BCK13" s="29"/>
      <c r="BCL13" s="29"/>
      <c r="BCM13" s="29"/>
      <c r="BCN13" s="29"/>
      <c r="BCO13" s="29"/>
      <c r="BCP13" s="29"/>
      <c r="BCQ13" s="29"/>
      <c r="BCR13" s="29"/>
      <c r="BCS13" s="29"/>
      <c r="BCT13" s="29"/>
      <c r="BCU13" s="29"/>
      <c r="BCV13" s="29"/>
      <c r="BCW13" s="29"/>
      <c r="BCX13" s="29"/>
      <c r="BCY13" s="29"/>
      <c r="BCZ13" s="29"/>
      <c r="BDA13" s="29"/>
      <c r="BDB13" s="29"/>
      <c r="BDC13" s="29"/>
      <c r="BDD13" s="29"/>
      <c r="BDE13" s="29"/>
      <c r="BDF13" s="29"/>
      <c r="BDG13" s="29"/>
      <c r="BDH13" s="29"/>
      <c r="BDI13" s="29"/>
      <c r="BDJ13" s="29"/>
      <c r="BDK13" s="29"/>
      <c r="BDL13" s="29"/>
      <c r="BDM13" s="29"/>
      <c r="BDN13" s="29"/>
      <c r="BDO13" s="29"/>
      <c r="BDP13" s="29"/>
      <c r="BDQ13" s="29"/>
      <c r="BDR13" s="29"/>
      <c r="BDS13" s="29"/>
      <c r="BDT13" s="29"/>
      <c r="BDU13" s="29"/>
      <c r="BDV13" s="29"/>
      <c r="BDW13" s="29"/>
      <c r="BDX13" s="29"/>
      <c r="BDY13" s="29"/>
      <c r="BDZ13" s="29"/>
      <c r="BEA13" s="29"/>
      <c r="BEB13" s="29"/>
      <c r="BEC13" s="29"/>
      <c r="BED13" s="29"/>
      <c r="BEE13" s="29"/>
      <c r="BEF13" s="29"/>
      <c r="BEG13" s="29"/>
      <c r="BEH13" s="29"/>
      <c r="BEI13" s="29"/>
      <c r="BEJ13" s="29"/>
      <c r="BEK13" s="29"/>
      <c r="BEL13" s="29"/>
      <c r="BEM13" s="29"/>
      <c r="BEN13" s="29"/>
      <c r="BEO13" s="29"/>
      <c r="BEP13" s="29"/>
      <c r="BEQ13" s="29"/>
      <c r="BER13" s="29"/>
      <c r="BES13" s="29"/>
      <c r="BET13" s="29"/>
      <c r="BEU13" s="29"/>
      <c r="BEV13" s="29"/>
      <c r="BEW13" s="29"/>
      <c r="BEX13" s="29"/>
      <c r="BEY13" s="29"/>
      <c r="BEZ13" s="29"/>
      <c r="BFA13" s="29"/>
      <c r="BFB13" s="29"/>
      <c r="BFC13" s="29"/>
      <c r="BFD13" s="29"/>
      <c r="BFE13" s="29"/>
      <c r="BFF13" s="29"/>
      <c r="BFG13" s="29"/>
      <c r="BFH13" s="29"/>
      <c r="BFI13" s="29"/>
      <c r="BFJ13" s="29"/>
      <c r="BFK13" s="29"/>
      <c r="BFL13" s="29"/>
      <c r="BFM13" s="29"/>
      <c r="BFN13" s="29"/>
      <c r="BFO13" s="29"/>
      <c r="BFP13" s="29"/>
      <c r="BFQ13" s="29"/>
      <c r="BFR13" s="29"/>
      <c r="BFS13" s="29"/>
      <c r="BFT13" s="29"/>
      <c r="BFU13" s="29"/>
      <c r="BFV13" s="29"/>
      <c r="BFW13" s="29"/>
      <c r="BFX13" s="29"/>
      <c r="BFY13" s="29"/>
      <c r="BFZ13" s="29"/>
      <c r="BGA13" s="29"/>
      <c r="BGB13" s="29"/>
      <c r="BGC13" s="29"/>
      <c r="BGD13" s="29"/>
      <c r="BGE13" s="29"/>
      <c r="BGF13" s="29"/>
      <c r="BGG13" s="29"/>
      <c r="BGH13" s="29"/>
      <c r="BGI13" s="29"/>
      <c r="BGJ13" s="29"/>
      <c r="BGK13" s="29"/>
      <c r="BGL13" s="29"/>
      <c r="BGM13" s="29"/>
      <c r="BGN13" s="29"/>
      <c r="BGO13" s="29"/>
      <c r="BGP13" s="29"/>
      <c r="BGQ13" s="29"/>
      <c r="BGR13" s="29"/>
      <c r="BGS13" s="29"/>
      <c r="BGT13" s="29"/>
      <c r="BGU13" s="29"/>
      <c r="BGV13" s="29"/>
    </row>
    <row r="14" spans="1:1556" ht="22" customHeight="1">
      <c r="A14" t="str">
        <f t="shared" si="0"/>
        <v>PT-00010</v>
      </c>
      <c r="B14" s="38" t="s">
        <v>501</v>
      </c>
      <c r="C14" s="38" t="s">
        <v>351</v>
      </c>
      <c r="D14" s="38" t="s">
        <v>620</v>
      </c>
      <c r="E14">
        <f t="shared" ca="1" si="1"/>
        <v>31</v>
      </c>
      <c r="F14" s="38" t="s">
        <v>14</v>
      </c>
      <c r="G14" s="38" t="s">
        <v>16</v>
      </c>
      <c r="H14" s="38">
        <v>9970006310</v>
      </c>
      <c r="I14" s="40" t="s">
        <v>769</v>
      </c>
      <c r="J14" s="40">
        <v>9226308805</v>
      </c>
      <c r="K14" s="40" t="s">
        <v>918</v>
      </c>
      <c r="L14" s="40" t="s">
        <v>918</v>
      </c>
      <c r="M14" s="40" t="s">
        <v>28</v>
      </c>
      <c r="N14" s="40">
        <v>239916194682</v>
      </c>
      <c r="O14" s="40" t="s">
        <v>29</v>
      </c>
      <c r="P14" s="40"/>
      <c r="Q14" s="40"/>
      <c r="R14" s="40"/>
      <c r="S14" s="40" t="s">
        <v>90</v>
      </c>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29"/>
      <c r="IV14" s="29"/>
      <c r="IW14" s="29"/>
      <c r="IX14" s="29"/>
      <c r="IY14" s="29"/>
      <c r="IZ14" s="29"/>
      <c r="JA14" s="29"/>
      <c r="JB14" s="29"/>
      <c r="JC14" s="29"/>
      <c r="JD14" s="29"/>
      <c r="JE14" s="29"/>
      <c r="JF14" s="29"/>
      <c r="JG14" s="29"/>
      <c r="JH14" s="29"/>
      <c r="JI14" s="29"/>
      <c r="JJ14" s="29"/>
      <c r="JK14" s="29"/>
      <c r="JL14" s="29"/>
      <c r="JM14" s="29"/>
      <c r="JN14" s="29"/>
      <c r="JO14" s="29"/>
      <c r="JP14" s="29"/>
      <c r="JQ14" s="29"/>
      <c r="JR14" s="29"/>
      <c r="JS14" s="29"/>
      <c r="JT14" s="29"/>
      <c r="JU14" s="29"/>
      <c r="JV14" s="29"/>
      <c r="JW14" s="29"/>
      <c r="JX14" s="29"/>
      <c r="JY14" s="29"/>
      <c r="JZ14" s="29"/>
      <c r="KA14" s="29"/>
      <c r="KB14" s="29"/>
      <c r="KC14" s="29"/>
      <c r="KD14" s="29"/>
      <c r="KE14" s="29"/>
      <c r="KF14" s="29"/>
      <c r="KG14" s="29"/>
      <c r="KH14" s="29"/>
      <c r="KI14" s="29"/>
      <c r="KJ14" s="29"/>
      <c r="KK14" s="29"/>
      <c r="KL14" s="29"/>
      <c r="KM14" s="29"/>
      <c r="KN14" s="29"/>
      <c r="KO14" s="29"/>
      <c r="KP14" s="29"/>
      <c r="KQ14" s="29"/>
      <c r="KR14" s="29"/>
      <c r="KS14" s="29"/>
      <c r="KT14" s="29"/>
      <c r="KU14" s="29"/>
      <c r="KV14" s="29"/>
      <c r="KW14" s="29"/>
      <c r="KX14" s="29"/>
      <c r="KY14" s="29"/>
      <c r="KZ14" s="29"/>
      <c r="LA14" s="29"/>
      <c r="LB14" s="29"/>
      <c r="LC14" s="29"/>
      <c r="LD14" s="29"/>
      <c r="LE14" s="29"/>
      <c r="LF14" s="29"/>
      <c r="LG14" s="29"/>
      <c r="LH14" s="29"/>
      <c r="LI14" s="29"/>
      <c r="LJ14" s="29"/>
      <c r="LK14" s="29"/>
      <c r="LL14" s="29"/>
      <c r="LM14" s="29"/>
      <c r="LN14" s="29"/>
      <c r="LO14" s="29"/>
      <c r="LP14" s="29"/>
      <c r="LQ14" s="29"/>
      <c r="LR14" s="29"/>
      <c r="LS14" s="29"/>
      <c r="LT14" s="29"/>
      <c r="LU14" s="29"/>
      <c r="LV14" s="29"/>
      <c r="LW14" s="29"/>
      <c r="LX14" s="29"/>
      <c r="LY14" s="29"/>
      <c r="LZ14" s="29"/>
      <c r="MA14" s="29"/>
      <c r="MB14" s="29"/>
      <c r="MC14" s="29"/>
      <c r="MD14" s="29"/>
      <c r="ME14" s="29"/>
      <c r="MF14" s="29"/>
      <c r="MG14" s="29"/>
      <c r="MH14" s="29"/>
      <c r="MI14" s="29"/>
      <c r="MJ14" s="29"/>
      <c r="MK14" s="29"/>
      <c r="ML14" s="29"/>
      <c r="MM14" s="29"/>
      <c r="MN14" s="29"/>
      <c r="MO14" s="29"/>
      <c r="MP14" s="29"/>
      <c r="MQ14" s="29"/>
      <c r="MR14" s="29"/>
      <c r="MS14" s="29"/>
      <c r="MT14" s="29"/>
      <c r="MU14" s="29"/>
      <c r="MV14" s="29"/>
      <c r="MW14" s="29"/>
      <c r="MX14" s="29"/>
      <c r="MY14" s="29"/>
      <c r="MZ14" s="29"/>
      <c r="NA14" s="29"/>
      <c r="NB14" s="29"/>
      <c r="NC14" s="29"/>
      <c r="ND14" s="29"/>
      <c r="NE14" s="29"/>
      <c r="NF14" s="29"/>
      <c r="NG14" s="29"/>
      <c r="NH14" s="29"/>
      <c r="NI14" s="29"/>
      <c r="NJ14" s="29"/>
      <c r="NK14" s="29"/>
      <c r="NL14" s="29"/>
      <c r="NM14" s="29"/>
      <c r="NN14" s="29"/>
      <c r="NO14" s="29"/>
      <c r="NP14" s="29"/>
      <c r="NQ14" s="29"/>
      <c r="NR14" s="29"/>
      <c r="NS14" s="29"/>
      <c r="NT14" s="29"/>
      <c r="NU14" s="29"/>
      <c r="NV14" s="29"/>
      <c r="NW14" s="29"/>
      <c r="NX14" s="29"/>
      <c r="NY14" s="29"/>
      <c r="NZ14" s="29"/>
      <c r="OA14" s="29"/>
      <c r="OB14" s="29"/>
      <c r="OC14" s="29"/>
      <c r="OD14" s="29"/>
      <c r="OE14" s="29"/>
      <c r="OF14" s="29"/>
      <c r="OG14" s="29"/>
      <c r="OH14" s="29"/>
      <c r="OI14" s="29"/>
      <c r="OJ14" s="29"/>
      <c r="OK14" s="29"/>
      <c r="OL14" s="29"/>
      <c r="OM14" s="29"/>
      <c r="ON14" s="29"/>
      <c r="OO14" s="29"/>
      <c r="OP14" s="29"/>
      <c r="OQ14" s="29"/>
      <c r="OR14" s="29"/>
      <c r="OS14" s="29"/>
      <c r="OT14" s="29"/>
      <c r="OU14" s="29"/>
      <c r="OV14" s="29"/>
      <c r="OW14" s="29"/>
      <c r="OX14" s="29"/>
      <c r="OY14" s="29"/>
      <c r="OZ14" s="29"/>
      <c r="PA14" s="29"/>
      <c r="PB14" s="29"/>
      <c r="PC14" s="29"/>
      <c r="PD14" s="29"/>
      <c r="PE14" s="29"/>
      <c r="PF14" s="29"/>
      <c r="PG14" s="29"/>
      <c r="PH14" s="29"/>
      <c r="PI14" s="29"/>
      <c r="PJ14" s="29"/>
      <c r="PK14" s="29"/>
      <c r="PL14" s="29"/>
      <c r="PM14" s="29"/>
      <c r="PN14" s="29"/>
      <c r="PO14" s="29"/>
      <c r="PP14" s="29"/>
      <c r="PQ14" s="29"/>
      <c r="PR14" s="29"/>
      <c r="PS14" s="29"/>
      <c r="PT14" s="29"/>
      <c r="PU14" s="29"/>
      <c r="PV14" s="29"/>
      <c r="PW14" s="29"/>
      <c r="PX14" s="29"/>
      <c r="PY14" s="29"/>
      <c r="PZ14" s="29"/>
      <c r="QA14" s="29"/>
      <c r="QB14" s="29"/>
      <c r="QC14" s="29"/>
      <c r="QD14" s="29"/>
      <c r="QE14" s="29"/>
      <c r="QF14" s="29"/>
      <c r="QG14" s="29"/>
      <c r="QH14" s="29"/>
      <c r="QI14" s="29"/>
      <c r="QJ14" s="29"/>
      <c r="QK14" s="29"/>
      <c r="QL14" s="29"/>
      <c r="QM14" s="29"/>
      <c r="QN14" s="29"/>
      <c r="QO14" s="29"/>
      <c r="QP14" s="29"/>
      <c r="QQ14" s="29"/>
      <c r="QR14" s="29"/>
      <c r="QS14" s="29"/>
      <c r="QT14" s="29"/>
      <c r="QU14" s="29"/>
      <c r="QV14" s="29"/>
      <c r="QW14" s="29"/>
      <c r="QX14" s="29"/>
      <c r="QY14" s="29"/>
      <c r="QZ14" s="29"/>
      <c r="RA14" s="29"/>
      <c r="RB14" s="29"/>
      <c r="RC14" s="29"/>
      <c r="RD14" s="29"/>
      <c r="RE14" s="29"/>
      <c r="RF14" s="29"/>
      <c r="RG14" s="29"/>
      <c r="RH14" s="29"/>
      <c r="RI14" s="29"/>
      <c r="RJ14" s="29"/>
      <c r="RK14" s="29"/>
      <c r="RL14" s="29"/>
      <c r="RM14" s="29"/>
      <c r="RN14" s="29"/>
      <c r="RO14" s="29"/>
      <c r="RP14" s="29"/>
      <c r="RQ14" s="29"/>
      <c r="RR14" s="29"/>
      <c r="RS14" s="29"/>
      <c r="RT14" s="29"/>
      <c r="RU14" s="29"/>
      <c r="RV14" s="29"/>
      <c r="RW14" s="29"/>
      <c r="RX14" s="29"/>
      <c r="RY14" s="29"/>
      <c r="RZ14" s="29"/>
      <c r="SA14" s="29"/>
      <c r="SB14" s="29"/>
      <c r="SC14" s="29"/>
      <c r="SD14" s="29"/>
      <c r="SE14" s="29"/>
      <c r="SF14" s="29"/>
      <c r="SG14" s="29"/>
      <c r="SH14" s="29"/>
      <c r="SI14" s="29"/>
      <c r="SJ14" s="29"/>
      <c r="SK14" s="29"/>
      <c r="SL14" s="29"/>
      <c r="SM14" s="29"/>
      <c r="SN14" s="29"/>
      <c r="SO14" s="29"/>
      <c r="SP14" s="29"/>
      <c r="SQ14" s="29"/>
      <c r="SR14" s="29"/>
      <c r="SS14" s="29"/>
      <c r="ST14" s="29"/>
      <c r="SU14" s="29"/>
      <c r="SV14" s="29"/>
      <c r="SW14" s="29"/>
      <c r="SX14" s="29"/>
      <c r="SY14" s="29"/>
      <c r="SZ14" s="29"/>
      <c r="TA14" s="29"/>
      <c r="TB14" s="29"/>
      <c r="TC14" s="29"/>
      <c r="TD14" s="29"/>
      <c r="TE14" s="29"/>
      <c r="TF14" s="29"/>
      <c r="TG14" s="29"/>
      <c r="TH14" s="29"/>
      <c r="TI14" s="29"/>
      <c r="TJ14" s="29"/>
      <c r="TK14" s="29"/>
      <c r="TL14" s="29"/>
      <c r="TM14" s="29"/>
      <c r="TN14" s="29"/>
      <c r="TO14" s="29"/>
      <c r="TP14" s="29"/>
      <c r="TQ14" s="29"/>
      <c r="TR14" s="29"/>
      <c r="TS14" s="29"/>
      <c r="TT14" s="29"/>
      <c r="TU14" s="29"/>
      <c r="TV14" s="29"/>
      <c r="TW14" s="29"/>
      <c r="TX14" s="29"/>
      <c r="TY14" s="29"/>
      <c r="TZ14" s="29"/>
      <c r="UA14" s="29"/>
      <c r="UB14" s="29"/>
      <c r="UC14" s="29"/>
      <c r="UD14" s="29"/>
      <c r="UE14" s="29"/>
      <c r="UF14" s="29"/>
      <c r="UG14" s="29"/>
      <c r="UH14" s="29"/>
      <c r="UI14" s="29"/>
      <c r="UJ14" s="29"/>
      <c r="UK14" s="29"/>
      <c r="UL14" s="29"/>
      <c r="UM14" s="29"/>
      <c r="UN14" s="29"/>
      <c r="UO14" s="29"/>
      <c r="UP14" s="29"/>
      <c r="UQ14" s="29"/>
      <c r="UR14" s="29"/>
      <c r="US14" s="29"/>
      <c r="UT14" s="29"/>
      <c r="UU14" s="29"/>
      <c r="UV14" s="29"/>
      <c r="UW14" s="29"/>
      <c r="UX14" s="29"/>
      <c r="UY14" s="29"/>
      <c r="UZ14" s="29"/>
      <c r="VA14" s="29"/>
      <c r="VB14" s="29"/>
      <c r="VC14" s="29"/>
      <c r="VD14" s="29"/>
      <c r="VE14" s="29"/>
      <c r="VF14" s="29"/>
      <c r="VG14" s="29"/>
      <c r="VH14" s="29"/>
      <c r="VI14" s="29"/>
      <c r="VJ14" s="29"/>
      <c r="VK14" s="29"/>
      <c r="VL14" s="29"/>
      <c r="VM14" s="29"/>
      <c r="VN14" s="29"/>
      <c r="VO14" s="29"/>
      <c r="VP14" s="29"/>
      <c r="VQ14" s="29"/>
      <c r="VR14" s="29"/>
      <c r="VS14" s="29"/>
      <c r="VT14" s="29"/>
      <c r="VU14" s="29"/>
      <c r="VV14" s="29"/>
      <c r="VW14" s="29"/>
      <c r="VX14" s="29"/>
      <c r="VY14" s="29"/>
      <c r="VZ14" s="29"/>
      <c r="WA14" s="29"/>
      <c r="WB14" s="29"/>
      <c r="WC14" s="29"/>
      <c r="WD14" s="29"/>
      <c r="WE14" s="29"/>
      <c r="WF14" s="29"/>
      <c r="WG14" s="29"/>
      <c r="WH14" s="29"/>
      <c r="WI14" s="29"/>
      <c r="WJ14" s="29"/>
      <c r="WK14" s="29"/>
      <c r="WL14" s="29"/>
      <c r="WM14" s="29"/>
      <c r="WN14" s="29"/>
      <c r="WO14" s="29"/>
      <c r="WP14" s="29"/>
      <c r="WQ14" s="29"/>
      <c r="WR14" s="29"/>
      <c r="WS14" s="29"/>
      <c r="WT14" s="29"/>
      <c r="WU14" s="29"/>
      <c r="WV14" s="29"/>
      <c r="WW14" s="29"/>
      <c r="WX14" s="29"/>
      <c r="WY14" s="29"/>
      <c r="WZ14" s="29"/>
      <c r="XA14" s="29"/>
      <c r="XB14" s="29"/>
      <c r="XC14" s="29"/>
      <c r="XD14" s="29"/>
      <c r="XE14" s="29"/>
      <c r="XF14" s="29"/>
      <c r="XG14" s="29"/>
      <c r="XH14" s="29"/>
      <c r="XI14" s="29"/>
      <c r="XJ14" s="29"/>
      <c r="XK14" s="29"/>
      <c r="XL14" s="29"/>
      <c r="XM14" s="29"/>
      <c r="XN14" s="29"/>
      <c r="XO14" s="29"/>
      <c r="XP14" s="29"/>
      <c r="XQ14" s="29"/>
      <c r="XR14" s="29"/>
      <c r="XS14" s="29"/>
      <c r="XT14" s="29"/>
      <c r="XU14" s="29"/>
      <c r="XV14" s="29"/>
      <c r="XW14" s="29"/>
      <c r="XX14" s="29"/>
      <c r="XY14" s="29"/>
      <c r="XZ14" s="29"/>
      <c r="YA14" s="29"/>
      <c r="YB14" s="29"/>
      <c r="YC14" s="29"/>
      <c r="YD14" s="29"/>
      <c r="YE14" s="29"/>
      <c r="YF14" s="29"/>
      <c r="YG14" s="29"/>
      <c r="YH14" s="29"/>
      <c r="YI14" s="29"/>
      <c r="YJ14" s="29"/>
      <c r="YK14" s="29"/>
      <c r="YL14" s="29"/>
      <c r="YM14" s="29"/>
      <c r="YN14" s="29"/>
      <c r="YO14" s="29"/>
      <c r="YP14" s="29"/>
      <c r="YQ14" s="29"/>
      <c r="YR14" s="29"/>
      <c r="YS14" s="29"/>
      <c r="YT14" s="29"/>
      <c r="YU14" s="29"/>
      <c r="YV14" s="29"/>
      <c r="YW14" s="29"/>
      <c r="YX14" s="29"/>
      <c r="YY14" s="29"/>
      <c r="YZ14" s="29"/>
      <c r="ZA14" s="29"/>
      <c r="ZB14" s="29"/>
      <c r="ZC14" s="29"/>
      <c r="ZD14" s="29"/>
      <c r="ZE14" s="29"/>
      <c r="ZF14" s="29"/>
      <c r="ZG14" s="29"/>
      <c r="ZH14" s="29"/>
      <c r="ZI14" s="29"/>
      <c r="ZJ14" s="29"/>
      <c r="ZK14" s="29"/>
      <c r="ZL14" s="29"/>
      <c r="ZM14" s="29"/>
      <c r="ZN14" s="29"/>
      <c r="ZO14" s="29"/>
      <c r="ZP14" s="29"/>
      <c r="ZQ14" s="29"/>
      <c r="ZR14" s="29"/>
      <c r="ZS14" s="29"/>
      <c r="ZT14" s="29"/>
      <c r="ZU14" s="29"/>
      <c r="ZV14" s="29"/>
      <c r="ZW14" s="29"/>
      <c r="ZX14" s="29"/>
      <c r="ZY14" s="29"/>
      <c r="ZZ14" s="29"/>
      <c r="AAA14" s="29"/>
      <c r="AAB14" s="29"/>
      <c r="AAC14" s="29"/>
      <c r="AAD14" s="29"/>
      <c r="AAE14" s="29"/>
      <c r="AAF14" s="29"/>
      <c r="AAG14" s="29"/>
      <c r="AAH14" s="29"/>
      <c r="AAI14" s="29"/>
      <c r="AAJ14" s="29"/>
      <c r="AAK14" s="29"/>
      <c r="AAL14" s="29"/>
      <c r="AAM14" s="29"/>
      <c r="AAN14" s="29"/>
      <c r="AAO14" s="29"/>
      <c r="AAP14" s="29"/>
      <c r="AAQ14" s="29"/>
      <c r="AAR14" s="29"/>
      <c r="AAS14" s="29"/>
      <c r="AAT14" s="29"/>
      <c r="AAU14" s="29"/>
      <c r="AAV14" s="29"/>
      <c r="AAW14" s="29"/>
      <c r="AAX14" s="29"/>
      <c r="AAY14" s="29"/>
      <c r="AAZ14" s="29"/>
      <c r="ABA14" s="29"/>
      <c r="ABB14" s="29"/>
      <c r="ABC14" s="29"/>
      <c r="ABD14" s="29"/>
      <c r="ABE14" s="29"/>
      <c r="ABF14" s="29"/>
      <c r="ABG14" s="29"/>
      <c r="ABH14" s="29"/>
      <c r="ABI14" s="29"/>
      <c r="ABJ14" s="29"/>
      <c r="ABK14" s="29"/>
      <c r="ABL14" s="29"/>
      <c r="ABM14" s="29"/>
      <c r="ABN14" s="29"/>
      <c r="ABO14" s="29"/>
      <c r="ABP14" s="29"/>
      <c r="ABQ14" s="29"/>
      <c r="ABR14" s="29"/>
      <c r="ABS14" s="29"/>
      <c r="ABT14" s="29"/>
      <c r="ABU14" s="29"/>
      <c r="ABV14" s="29"/>
      <c r="ABW14" s="29"/>
      <c r="ABX14" s="29"/>
      <c r="ABY14" s="29"/>
      <c r="ABZ14" s="29"/>
      <c r="ACA14" s="29"/>
      <c r="ACB14" s="29"/>
      <c r="ACC14" s="29"/>
      <c r="ACD14" s="29"/>
      <c r="ACE14" s="29"/>
      <c r="ACF14" s="29"/>
      <c r="ACG14" s="29"/>
      <c r="ACH14" s="29"/>
      <c r="ACI14" s="29"/>
      <c r="ACJ14" s="29"/>
      <c r="ACK14" s="29"/>
      <c r="ACL14" s="29"/>
      <c r="ACM14" s="29"/>
      <c r="ACN14" s="29"/>
      <c r="ACO14" s="29"/>
      <c r="ACP14" s="29"/>
      <c r="ACQ14" s="29"/>
      <c r="ACR14" s="29"/>
      <c r="ACS14" s="29"/>
      <c r="ACT14" s="29"/>
      <c r="ACU14" s="29"/>
      <c r="ACV14" s="29"/>
      <c r="ACW14" s="29"/>
      <c r="ACX14" s="29"/>
      <c r="ACY14" s="29"/>
      <c r="ACZ14" s="29"/>
      <c r="ADA14" s="29"/>
      <c r="ADB14" s="29"/>
      <c r="ADC14" s="29"/>
      <c r="ADD14" s="29"/>
      <c r="ADE14" s="29"/>
      <c r="ADF14" s="29"/>
      <c r="ADG14" s="29"/>
      <c r="ADH14" s="29"/>
      <c r="ADI14" s="29"/>
      <c r="ADJ14" s="29"/>
      <c r="ADK14" s="29"/>
      <c r="ADL14" s="29"/>
      <c r="ADM14" s="29"/>
      <c r="ADN14" s="29"/>
      <c r="ADO14" s="29"/>
      <c r="ADP14" s="29"/>
      <c r="ADQ14" s="29"/>
      <c r="ADR14" s="29"/>
      <c r="ADS14" s="29"/>
      <c r="ADT14" s="29"/>
      <c r="ADU14" s="29"/>
      <c r="ADV14" s="29"/>
      <c r="ADW14" s="29"/>
      <c r="ADX14" s="29"/>
      <c r="ADY14" s="29"/>
      <c r="ADZ14" s="29"/>
      <c r="AEA14" s="29"/>
      <c r="AEB14" s="29"/>
      <c r="AEC14" s="29"/>
      <c r="AED14" s="29"/>
      <c r="AEE14" s="29"/>
      <c r="AEF14" s="29"/>
      <c r="AEG14" s="29"/>
      <c r="AEH14" s="29"/>
      <c r="AEI14" s="29"/>
      <c r="AEJ14" s="29"/>
      <c r="AEK14" s="29"/>
      <c r="AEL14" s="29"/>
      <c r="AEM14" s="29"/>
      <c r="AEN14" s="29"/>
      <c r="AEO14" s="29"/>
      <c r="AEP14" s="29"/>
      <c r="AEQ14" s="29"/>
      <c r="AER14" s="29"/>
      <c r="AES14" s="29"/>
      <c r="AET14" s="29"/>
      <c r="AEU14" s="29"/>
      <c r="AEV14" s="29"/>
      <c r="AEW14" s="29"/>
      <c r="AEX14" s="29"/>
      <c r="AEY14" s="29"/>
      <c r="AEZ14" s="29"/>
      <c r="AFA14" s="29"/>
      <c r="AFB14" s="29"/>
      <c r="AFC14" s="29"/>
      <c r="AFD14" s="29"/>
      <c r="AFE14" s="29"/>
      <c r="AFF14" s="29"/>
      <c r="AFG14" s="29"/>
      <c r="AFH14" s="29"/>
      <c r="AFI14" s="29"/>
      <c r="AFJ14" s="29"/>
      <c r="AFK14" s="29"/>
      <c r="AFL14" s="29"/>
      <c r="AFM14" s="29"/>
      <c r="AFN14" s="29"/>
      <c r="AFO14" s="29"/>
      <c r="AFP14" s="29"/>
      <c r="AFQ14" s="29"/>
      <c r="AFR14" s="29"/>
      <c r="AFS14" s="29"/>
      <c r="AFT14" s="29"/>
      <c r="AFU14" s="29"/>
      <c r="AFV14" s="29"/>
      <c r="AFW14" s="29"/>
      <c r="AFX14" s="29"/>
      <c r="AFY14" s="29"/>
      <c r="AFZ14" s="29"/>
      <c r="AGA14" s="29"/>
      <c r="AGB14" s="29"/>
      <c r="AGC14" s="29"/>
      <c r="AGD14" s="29"/>
      <c r="AGE14" s="29"/>
      <c r="AGF14" s="29"/>
      <c r="AGG14" s="29"/>
      <c r="AGH14" s="29"/>
      <c r="AGI14" s="29"/>
      <c r="AGJ14" s="29"/>
      <c r="AGK14" s="29"/>
      <c r="AGL14" s="29"/>
      <c r="AGM14" s="29"/>
      <c r="AGN14" s="29"/>
      <c r="AGO14" s="29"/>
      <c r="AGP14" s="29"/>
      <c r="AGQ14" s="29"/>
      <c r="AGR14" s="29"/>
      <c r="AGS14" s="29"/>
      <c r="AGT14" s="29"/>
      <c r="AGU14" s="29"/>
      <c r="AGV14" s="29"/>
      <c r="AGW14" s="29"/>
      <c r="AGX14" s="29"/>
      <c r="AGY14" s="29"/>
      <c r="AGZ14" s="29"/>
      <c r="AHA14" s="29"/>
      <c r="AHB14" s="29"/>
      <c r="AHC14" s="29"/>
      <c r="AHD14" s="29"/>
      <c r="AHE14" s="29"/>
      <c r="AHF14" s="29"/>
      <c r="AHG14" s="29"/>
      <c r="AHH14" s="29"/>
      <c r="AHI14" s="29"/>
      <c r="AHJ14" s="29"/>
      <c r="AHK14" s="29"/>
      <c r="AHL14" s="29"/>
      <c r="AHM14" s="29"/>
      <c r="AHN14" s="29"/>
      <c r="AHO14" s="29"/>
      <c r="AHP14" s="29"/>
      <c r="AHQ14" s="29"/>
      <c r="AHR14" s="29"/>
      <c r="AHS14" s="29"/>
      <c r="AHT14" s="29"/>
      <c r="AHU14" s="29"/>
      <c r="AHV14" s="29"/>
      <c r="AHW14" s="29"/>
      <c r="AHX14" s="29"/>
      <c r="AHY14" s="29"/>
      <c r="AHZ14" s="29"/>
      <c r="AIA14" s="29"/>
      <c r="AIB14" s="29"/>
      <c r="AIC14" s="29"/>
      <c r="AID14" s="29"/>
      <c r="AIE14" s="29"/>
      <c r="AIF14" s="29"/>
      <c r="AIG14" s="29"/>
      <c r="AIH14" s="29"/>
      <c r="AII14" s="29"/>
      <c r="AIJ14" s="29"/>
      <c r="AIK14" s="29"/>
      <c r="AIL14" s="29"/>
      <c r="AIM14" s="29"/>
      <c r="AIN14" s="29"/>
      <c r="AIO14" s="29"/>
      <c r="AIP14" s="29"/>
      <c r="AIQ14" s="29"/>
      <c r="AIR14" s="29"/>
      <c r="AIS14" s="29"/>
      <c r="AIT14" s="29"/>
      <c r="AIU14" s="29"/>
      <c r="AIV14" s="29"/>
      <c r="AIW14" s="29"/>
      <c r="AIX14" s="29"/>
      <c r="AIY14" s="29"/>
      <c r="AIZ14" s="29"/>
      <c r="AJA14" s="29"/>
      <c r="AJB14" s="29"/>
      <c r="AJC14" s="29"/>
      <c r="AJD14" s="29"/>
      <c r="AJE14" s="29"/>
      <c r="AJF14" s="29"/>
      <c r="AJG14" s="29"/>
      <c r="AJH14" s="29"/>
      <c r="AJI14" s="29"/>
      <c r="AJJ14" s="29"/>
      <c r="AJK14" s="29"/>
      <c r="AJL14" s="29"/>
      <c r="AJM14" s="29"/>
      <c r="AJN14" s="29"/>
      <c r="AJO14" s="29"/>
      <c r="AJP14" s="29"/>
      <c r="AJQ14" s="29"/>
      <c r="AJR14" s="29"/>
      <c r="AJS14" s="29"/>
      <c r="AJT14" s="29"/>
      <c r="AJU14" s="29"/>
      <c r="AJV14" s="29"/>
      <c r="AJW14" s="29"/>
      <c r="AJX14" s="29"/>
      <c r="AJY14" s="29"/>
      <c r="AJZ14" s="29"/>
      <c r="AKA14" s="29"/>
      <c r="AKB14" s="29"/>
      <c r="AKC14" s="29"/>
      <c r="AKD14" s="29"/>
      <c r="AKE14" s="29"/>
      <c r="AKF14" s="29"/>
      <c r="AKG14" s="29"/>
      <c r="AKH14" s="29"/>
      <c r="AKI14" s="29"/>
      <c r="AKJ14" s="29"/>
      <c r="AKK14" s="29"/>
      <c r="AKL14" s="29"/>
      <c r="AKM14" s="29"/>
      <c r="AKN14" s="29"/>
      <c r="AKO14" s="29"/>
      <c r="AKP14" s="29"/>
      <c r="AKQ14" s="29"/>
      <c r="AKR14" s="29"/>
      <c r="AKS14" s="29"/>
      <c r="AKT14" s="29"/>
      <c r="AKU14" s="29"/>
      <c r="AKV14" s="29"/>
      <c r="AKW14" s="29"/>
      <c r="AKX14" s="29"/>
      <c r="AKY14" s="29"/>
      <c r="AKZ14" s="29"/>
      <c r="ALA14" s="29"/>
      <c r="ALB14" s="29"/>
      <c r="ALC14" s="29"/>
      <c r="ALD14" s="29"/>
      <c r="ALE14" s="29"/>
      <c r="ALF14" s="29"/>
      <c r="ALG14" s="29"/>
      <c r="ALH14" s="29"/>
      <c r="ALI14" s="29"/>
      <c r="ALJ14" s="29"/>
      <c r="ALK14" s="29"/>
      <c r="ALL14" s="29"/>
      <c r="ALM14" s="29"/>
      <c r="ALN14" s="29"/>
      <c r="ALO14" s="29"/>
      <c r="ALP14" s="29"/>
      <c r="ALQ14" s="29"/>
      <c r="ALR14" s="29"/>
      <c r="ALS14" s="29"/>
      <c r="ALT14" s="29"/>
      <c r="ALU14" s="29"/>
      <c r="ALV14" s="29"/>
      <c r="ALW14" s="29"/>
      <c r="ALX14" s="29"/>
      <c r="ALY14" s="29"/>
      <c r="ALZ14" s="29"/>
      <c r="AMA14" s="29"/>
      <c r="AMB14" s="29"/>
      <c r="AMC14" s="29"/>
      <c r="AMD14" s="29"/>
      <c r="AME14" s="29"/>
      <c r="AMF14" s="29"/>
      <c r="AMG14" s="29"/>
      <c r="AMH14" s="29"/>
      <c r="AMI14" s="29"/>
      <c r="AMJ14" s="29"/>
      <c r="AMK14" s="29"/>
      <c r="AML14" s="29"/>
      <c r="AMM14" s="29"/>
      <c r="AMN14" s="29"/>
      <c r="AMO14" s="29"/>
      <c r="AMP14" s="29"/>
      <c r="AMQ14" s="29"/>
      <c r="AMR14" s="29"/>
      <c r="AMS14" s="29"/>
      <c r="AMT14" s="29"/>
      <c r="AMU14" s="29"/>
      <c r="AMV14" s="29"/>
      <c r="AMW14" s="29"/>
      <c r="AMX14" s="29"/>
      <c r="AMY14" s="29"/>
      <c r="AMZ14" s="29"/>
      <c r="ANA14" s="29"/>
      <c r="ANB14" s="29"/>
      <c r="ANC14" s="29"/>
      <c r="AND14" s="29"/>
      <c r="ANE14" s="29"/>
      <c r="ANF14" s="29"/>
      <c r="ANG14" s="29"/>
      <c r="ANH14" s="29"/>
      <c r="ANI14" s="29"/>
      <c r="ANJ14" s="29"/>
      <c r="ANK14" s="29"/>
      <c r="ANL14" s="29"/>
      <c r="ANM14" s="29"/>
      <c r="ANN14" s="29"/>
      <c r="ANO14" s="29"/>
      <c r="ANP14" s="29"/>
      <c r="ANQ14" s="29"/>
      <c r="ANR14" s="29"/>
      <c r="ANS14" s="29"/>
      <c r="ANT14" s="29"/>
      <c r="ANU14" s="29"/>
      <c r="ANV14" s="29"/>
      <c r="ANW14" s="29"/>
      <c r="ANX14" s="29"/>
      <c r="ANY14" s="29"/>
      <c r="ANZ14" s="29"/>
      <c r="AOA14" s="29"/>
      <c r="AOB14" s="29"/>
      <c r="AOC14" s="29"/>
      <c r="AOD14" s="29"/>
      <c r="AOE14" s="29"/>
      <c r="AOF14" s="29"/>
      <c r="AOG14" s="29"/>
      <c r="AOH14" s="29"/>
      <c r="AOI14" s="29"/>
      <c r="AOJ14" s="29"/>
      <c r="AOK14" s="29"/>
      <c r="AOL14" s="29"/>
      <c r="AOM14" s="29"/>
      <c r="AON14" s="29"/>
      <c r="AOO14" s="29"/>
      <c r="AOP14" s="29"/>
      <c r="AOQ14" s="29"/>
      <c r="AOR14" s="29"/>
      <c r="AOS14" s="29"/>
      <c r="AOT14" s="29"/>
      <c r="AOU14" s="29"/>
      <c r="AOV14" s="29"/>
      <c r="AOW14" s="29"/>
      <c r="AOX14" s="29"/>
      <c r="AOY14" s="29"/>
      <c r="AOZ14" s="29"/>
      <c r="APA14" s="29"/>
      <c r="APB14" s="29"/>
      <c r="APC14" s="29"/>
      <c r="APD14" s="29"/>
      <c r="APE14" s="29"/>
      <c r="APF14" s="29"/>
      <c r="APG14" s="29"/>
      <c r="APH14" s="29"/>
      <c r="API14" s="29"/>
      <c r="APJ14" s="29"/>
      <c r="APK14" s="29"/>
      <c r="APL14" s="29"/>
      <c r="APM14" s="29"/>
      <c r="APN14" s="29"/>
      <c r="APO14" s="29"/>
      <c r="APP14" s="29"/>
      <c r="APQ14" s="29"/>
      <c r="APR14" s="29"/>
      <c r="APS14" s="29"/>
      <c r="APT14" s="29"/>
      <c r="APU14" s="29"/>
      <c r="APV14" s="29"/>
      <c r="APW14" s="29"/>
      <c r="APX14" s="29"/>
      <c r="APY14" s="29"/>
      <c r="APZ14" s="29"/>
      <c r="AQA14" s="29"/>
      <c r="AQB14" s="29"/>
      <c r="AQC14" s="29"/>
      <c r="AQD14" s="29"/>
      <c r="AQE14" s="29"/>
      <c r="AQF14" s="29"/>
      <c r="AQG14" s="29"/>
      <c r="AQH14" s="29"/>
      <c r="AQI14" s="29"/>
      <c r="AQJ14" s="29"/>
      <c r="AQK14" s="29"/>
      <c r="AQL14" s="29"/>
      <c r="AQM14" s="29"/>
      <c r="AQN14" s="29"/>
      <c r="AQO14" s="29"/>
      <c r="AQP14" s="29"/>
      <c r="AQQ14" s="29"/>
      <c r="AQR14" s="29"/>
      <c r="AQS14" s="29"/>
      <c r="AQT14" s="29"/>
      <c r="AQU14" s="29"/>
      <c r="AQV14" s="29"/>
      <c r="AQW14" s="29"/>
      <c r="AQX14" s="29"/>
      <c r="AQY14" s="29"/>
      <c r="AQZ14" s="29"/>
      <c r="ARA14" s="29"/>
      <c r="ARB14" s="29"/>
      <c r="ARC14" s="29"/>
      <c r="ARD14" s="29"/>
      <c r="ARE14" s="29"/>
      <c r="ARF14" s="29"/>
      <c r="ARG14" s="29"/>
      <c r="ARH14" s="29"/>
      <c r="ARI14" s="29"/>
      <c r="ARJ14" s="29"/>
      <c r="ARK14" s="29"/>
      <c r="ARL14" s="29"/>
      <c r="ARM14" s="29"/>
      <c r="ARN14" s="29"/>
      <c r="ARO14" s="29"/>
      <c r="ARP14" s="29"/>
      <c r="ARQ14" s="29"/>
      <c r="ARR14" s="29"/>
      <c r="ARS14" s="29"/>
      <c r="ART14" s="29"/>
      <c r="ARU14" s="29"/>
      <c r="ARV14" s="29"/>
      <c r="ARW14" s="29"/>
      <c r="ARX14" s="29"/>
      <c r="ARY14" s="29"/>
      <c r="ARZ14" s="29"/>
      <c r="ASA14" s="29"/>
      <c r="ASB14" s="29"/>
      <c r="ASC14" s="29"/>
      <c r="ASD14" s="29"/>
      <c r="ASE14" s="29"/>
      <c r="ASF14" s="29"/>
      <c r="ASG14" s="29"/>
      <c r="ASH14" s="29"/>
      <c r="ASI14" s="29"/>
      <c r="ASJ14" s="29"/>
      <c r="ASK14" s="29"/>
      <c r="ASL14" s="29"/>
      <c r="ASM14" s="29"/>
      <c r="ASN14" s="29"/>
      <c r="ASO14" s="29"/>
      <c r="ASP14" s="29"/>
      <c r="ASQ14" s="29"/>
      <c r="ASR14" s="29"/>
      <c r="ASS14" s="29"/>
      <c r="AST14" s="29"/>
      <c r="ASU14" s="29"/>
      <c r="ASV14" s="29"/>
      <c r="ASW14" s="29"/>
      <c r="ASX14" s="29"/>
      <c r="ASY14" s="29"/>
      <c r="ASZ14" s="29"/>
      <c r="ATA14" s="29"/>
      <c r="ATB14" s="29"/>
      <c r="ATC14" s="29"/>
      <c r="ATD14" s="29"/>
      <c r="ATE14" s="29"/>
      <c r="ATF14" s="29"/>
      <c r="ATG14" s="29"/>
      <c r="ATH14" s="29"/>
      <c r="ATI14" s="29"/>
      <c r="ATJ14" s="29"/>
      <c r="ATK14" s="29"/>
      <c r="ATL14" s="29"/>
      <c r="ATM14" s="29"/>
      <c r="ATN14" s="29"/>
      <c r="ATO14" s="29"/>
      <c r="ATP14" s="29"/>
      <c r="ATQ14" s="29"/>
      <c r="ATR14" s="29"/>
      <c r="ATS14" s="29"/>
      <c r="ATT14" s="29"/>
      <c r="ATU14" s="29"/>
      <c r="ATV14" s="29"/>
      <c r="ATW14" s="29"/>
      <c r="ATX14" s="29"/>
      <c r="ATY14" s="29"/>
      <c r="ATZ14" s="29"/>
      <c r="AUA14" s="29"/>
      <c r="AUB14" s="29"/>
      <c r="AUC14" s="29"/>
      <c r="AUD14" s="29"/>
      <c r="AUE14" s="29"/>
      <c r="AUF14" s="29"/>
      <c r="AUG14" s="29"/>
      <c r="AUH14" s="29"/>
      <c r="AUI14" s="29"/>
      <c r="AUJ14" s="29"/>
      <c r="AUK14" s="29"/>
      <c r="AUL14" s="29"/>
      <c r="AUM14" s="29"/>
      <c r="AUN14" s="29"/>
      <c r="AUO14" s="29"/>
      <c r="AUP14" s="29"/>
      <c r="AUQ14" s="29"/>
      <c r="AUR14" s="29"/>
      <c r="AUS14" s="29"/>
      <c r="AUT14" s="29"/>
      <c r="AUU14" s="29"/>
      <c r="AUV14" s="29"/>
      <c r="AUW14" s="29"/>
      <c r="AUX14" s="29"/>
      <c r="AUY14" s="29"/>
      <c r="AUZ14" s="29"/>
      <c r="AVA14" s="29"/>
      <c r="AVB14" s="29"/>
      <c r="AVC14" s="29"/>
      <c r="AVD14" s="29"/>
      <c r="AVE14" s="29"/>
      <c r="AVF14" s="29"/>
      <c r="AVG14" s="29"/>
      <c r="AVH14" s="29"/>
      <c r="AVI14" s="29"/>
      <c r="AVJ14" s="29"/>
      <c r="AVK14" s="29"/>
      <c r="AVL14" s="29"/>
      <c r="AVM14" s="29"/>
      <c r="AVN14" s="29"/>
      <c r="AVO14" s="29"/>
      <c r="AVP14" s="29"/>
      <c r="AVQ14" s="29"/>
      <c r="AVR14" s="29"/>
      <c r="AVS14" s="29"/>
      <c r="AVT14" s="29"/>
      <c r="AVU14" s="29"/>
      <c r="AVV14" s="29"/>
      <c r="AVW14" s="29"/>
      <c r="AVX14" s="29"/>
      <c r="AVY14" s="29"/>
      <c r="AVZ14" s="29"/>
      <c r="AWA14" s="29"/>
      <c r="AWB14" s="29"/>
      <c r="AWC14" s="29"/>
      <c r="AWD14" s="29"/>
      <c r="AWE14" s="29"/>
      <c r="AWF14" s="29"/>
      <c r="AWG14" s="29"/>
      <c r="AWH14" s="29"/>
      <c r="AWI14" s="29"/>
      <c r="AWJ14" s="29"/>
      <c r="AWK14" s="29"/>
      <c r="AWL14" s="29"/>
      <c r="AWM14" s="29"/>
      <c r="AWN14" s="29"/>
      <c r="AWO14" s="29"/>
      <c r="AWP14" s="29"/>
      <c r="AWQ14" s="29"/>
      <c r="AWR14" s="29"/>
      <c r="AWS14" s="29"/>
      <c r="AWT14" s="29"/>
      <c r="AWU14" s="29"/>
      <c r="AWV14" s="29"/>
      <c r="AWW14" s="29"/>
      <c r="AWX14" s="29"/>
      <c r="AWY14" s="29"/>
      <c r="AWZ14" s="29"/>
      <c r="AXA14" s="29"/>
      <c r="AXB14" s="29"/>
      <c r="AXC14" s="29"/>
      <c r="AXD14" s="29"/>
      <c r="AXE14" s="29"/>
      <c r="AXF14" s="29"/>
      <c r="AXG14" s="29"/>
      <c r="AXH14" s="29"/>
      <c r="AXI14" s="29"/>
      <c r="AXJ14" s="29"/>
      <c r="AXK14" s="29"/>
      <c r="AXL14" s="29"/>
      <c r="AXM14" s="29"/>
      <c r="AXN14" s="29"/>
      <c r="AXO14" s="29"/>
      <c r="AXP14" s="29"/>
      <c r="AXQ14" s="29"/>
      <c r="AXR14" s="29"/>
      <c r="AXS14" s="29"/>
      <c r="AXT14" s="29"/>
      <c r="AXU14" s="29"/>
      <c r="AXV14" s="29"/>
      <c r="AXW14" s="29"/>
      <c r="AXX14" s="29"/>
      <c r="AXY14" s="29"/>
      <c r="AXZ14" s="29"/>
      <c r="AYA14" s="29"/>
      <c r="AYB14" s="29"/>
      <c r="AYC14" s="29"/>
      <c r="AYD14" s="29"/>
      <c r="AYE14" s="29"/>
      <c r="AYF14" s="29"/>
      <c r="AYG14" s="29"/>
      <c r="AYH14" s="29"/>
      <c r="AYI14" s="29"/>
      <c r="AYJ14" s="29"/>
      <c r="AYK14" s="29"/>
      <c r="AYL14" s="29"/>
      <c r="AYM14" s="29"/>
      <c r="AYN14" s="29"/>
      <c r="AYO14" s="29"/>
      <c r="AYP14" s="29"/>
      <c r="AYQ14" s="29"/>
      <c r="AYR14" s="29"/>
      <c r="AYS14" s="29"/>
      <c r="AYT14" s="29"/>
      <c r="AYU14" s="29"/>
      <c r="AYV14" s="29"/>
      <c r="AYW14" s="29"/>
      <c r="AYX14" s="29"/>
      <c r="AYY14" s="29"/>
      <c r="AYZ14" s="29"/>
      <c r="AZA14" s="29"/>
      <c r="AZB14" s="29"/>
      <c r="AZC14" s="29"/>
      <c r="AZD14" s="29"/>
      <c r="AZE14" s="29"/>
      <c r="AZF14" s="29"/>
      <c r="AZG14" s="29"/>
      <c r="AZH14" s="29"/>
      <c r="AZI14" s="29"/>
      <c r="AZJ14" s="29"/>
      <c r="AZK14" s="29"/>
      <c r="AZL14" s="29"/>
      <c r="AZM14" s="29"/>
      <c r="AZN14" s="29"/>
      <c r="AZO14" s="29"/>
      <c r="AZP14" s="29"/>
      <c r="AZQ14" s="29"/>
      <c r="AZR14" s="29"/>
      <c r="AZS14" s="29"/>
      <c r="AZT14" s="29"/>
      <c r="AZU14" s="29"/>
      <c r="AZV14" s="29"/>
      <c r="AZW14" s="29"/>
      <c r="AZX14" s="29"/>
      <c r="AZY14" s="29"/>
      <c r="AZZ14" s="29"/>
      <c r="BAA14" s="29"/>
      <c r="BAB14" s="29"/>
      <c r="BAC14" s="29"/>
      <c r="BAD14" s="29"/>
      <c r="BAE14" s="29"/>
      <c r="BAF14" s="29"/>
      <c r="BAG14" s="29"/>
      <c r="BAH14" s="29"/>
      <c r="BAI14" s="29"/>
      <c r="BAJ14" s="29"/>
      <c r="BAK14" s="29"/>
      <c r="BAL14" s="29"/>
      <c r="BAM14" s="29"/>
      <c r="BAN14" s="29"/>
      <c r="BAO14" s="29"/>
      <c r="BAP14" s="29"/>
      <c r="BAQ14" s="29"/>
      <c r="BAR14" s="29"/>
      <c r="BAS14" s="29"/>
      <c r="BAT14" s="29"/>
      <c r="BAU14" s="29"/>
      <c r="BAV14" s="29"/>
      <c r="BAW14" s="29"/>
      <c r="BAX14" s="29"/>
      <c r="BAY14" s="29"/>
      <c r="BAZ14" s="29"/>
      <c r="BBA14" s="29"/>
      <c r="BBB14" s="29"/>
      <c r="BBC14" s="29"/>
      <c r="BBD14" s="29"/>
      <c r="BBE14" s="29"/>
      <c r="BBF14" s="29"/>
      <c r="BBG14" s="29"/>
      <c r="BBH14" s="29"/>
      <c r="BBI14" s="29"/>
      <c r="BBJ14" s="29"/>
      <c r="BBK14" s="29"/>
      <c r="BBL14" s="29"/>
      <c r="BBM14" s="29"/>
      <c r="BBN14" s="29"/>
      <c r="BBO14" s="29"/>
      <c r="BBP14" s="29"/>
      <c r="BBQ14" s="29"/>
      <c r="BBR14" s="29"/>
      <c r="BBS14" s="29"/>
      <c r="BBT14" s="29"/>
      <c r="BBU14" s="29"/>
      <c r="BBV14" s="29"/>
      <c r="BBW14" s="29"/>
      <c r="BBX14" s="29"/>
      <c r="BBY14" s="29"/>
      <c r="BBZ14" s="29"/>
      <c r="BCA14" s="29"/>
      <c r="BCB14" s="29"/>
      <c r="BCC14" s="29"/>
      <c r="BCD14" s="29"/>
      <c r="BCE14" s="29"/>
      <c r="BCF14" s="29"/>
      <c r="BCG14" s="29"/>
      <c r="BCH14" s="29"/>
      <c r="BCI14" s="29"/>
      <c r="BCJ14" s="29"/>
      <c r="BCK14" s="29"/>
      <c r="BCL14" s="29"/>
      <c r="BCM14" s="29"/>
      <c r="BCN14" s="29"/>
      <c r="BCO14" s="29"/>
      <c r="BCP14" s="29"/>
      <c r="BCQ14" s="29"/>
      <c r="BCR14" s="29"/>
      <c r="BCS14" s="29"/>
      <c r="BCT14" s="29"/>
      <c r="BCU14" s="29"/>
      <c r="BCV14" s="29"/>
      <c r="BCW14" s="29"/>
      <c r="BCX14" s="29"/>
      <c r="BCY14" s="29"/>
      <c r="BCZ14" s="29"/>
      <c r="BDA14" s="29"/>
      <c r="BDB14" s="29"/>
      <c r="BDC14" s="29"/>
      <c r="BDD14" s="29"/>
      <c r="BDE14" s="29"/>
      <c r="BDF14" s="29"/>
      <c r="BDG14" s="29"/>
      <c r="BDH14" s="29"/>
      <c r="BDI14" s="29"/>
      <c r="BDJ14" s="29"/>
      <c r="BDK14" s="29"/>
      <c r="BDL14" s="29"/>
      <c r="BDM14" s="29"/>
      <c r="BDN14" s="29"/>
      <c r="BDO14" s="29"/>
      <c r="BDP14" s="29"/>
      <c r="BDQ14" s="29"/>
      <c r="BDR14" s="29"/>
      <c r="BDS14" s="29"/>
      <c r="BDT14" s="29"/>
      <c r="BDU14" s="29"/>
      <c r="BDV14" s="29"/>
      <c r="BDW14" s="29"/>
      <c r="BDX14" s="29"/>
      <c r="BDY14" s="29"/>
      <c r="BDZ14" s="29"/>
      <c r="BEA14" s="29"/>
      <c r="BEB14" s="29"/>
      <c r="BEC14" s="29"/>
      <c r="BED14" s="29"/>
      <c r="BEE14" s="29"/>
      <c r="BEF14" s="29"/>
      <c r="BEG14" s="29"/>
      <c r="BEH14" s="29"/>
      <c r="BEI14" s="29"/>
      <c r="BEJ14" s="29"/>
      <c r="BEK14" s="29"/>
      <c r="BEL14" s="29"/>
      <c r="BEM14" s="29"/>
      <c r="BEN14" s="29"/>
      <c r="BEO14" s="29"/>
      <c r="BEP14" s="29"/>
      <c r="BEQ14" s="29"/>
      <c r="BER14" s="29"/>
      <c r="BES14" s="29"/>
      <c r="BET14" s="29"/>
      <c r="BEU14" s="29"/>
      <c r="BEV14" s="29"/>
      <c r="BEW14" s="29"/>
      <c r="BEX14" s="29"/>
      <c r="BEY14" s="29"/>
      <c r="BEZ14" s="29"/>
      <c r="BFA14" s="29"/>
      <c r="BFB14" s="29"/>
      <c r="BFC14" s="29"/>
      <c r="BFD14" s="29"/>
      <c r="BFE14" s="29"/>
      <c r="BFF14" s="29"/>
      <c r="BFG14" s="29"/>
      <c r="BFH14" s="29"/>
      <c r="BFI14" s="29"/>
      <c r="BFJ14" s="29"/>
      <c r="BFK14" s="29"/>
      <c r="BFL14" s="29"/>
      <c r="BFM14" s="29"/>
      <c r="BFN14" s="29"/>
      <c r="BFO14" s="29"/>
      <c r="BFP14" s="29"/>
      <c r="BFQ14" s="29"/>
      <c r="BFR14" s="29"/>
      <c r="BFS14" s="29"/>
      <c r="BFT14" s="29"/>
      <c r="BFU14" s="29"/>
      <c r="BFV14" s="29"/>
      <c r="BFW14" s="29"/>
      <c r="BFX14" s="29"/>
      <c r="BFY14" s="29"/>
      <c r="BFZ14" s="29"/>
      <c r="BGA14" s="29"/>
      <c r="BGB14" s="29"/>
      <c r="BGC14" s="29"/>
      <c r="BGD14" s="29"/>
      <c r="BGE14" s="29"/>
      <c r="BGF14" s="29"/>
      <c r="BGG14" s="29"/>
      <c r="BGH14" s="29"/>
      <c r="BGI14" s="29"/>
      <c r="BGJ14" s="29"/>
      <c r="BGK14" s="29"/>
      <c r="BGL14" s="29"/>
      <c r="BGM14" s="29"/>
      <c r="BGN14" s="29"/>
      <c r="BGO14" s="29"/>
      <c r="BGP14" s="29"/>
      <c r="BGQ14" s="29"/>
      <c r="BGR14" s="29"/>
      <c r="BGS14" s="29"/>
      <c r="BGT14" s="29"/>
      <c r="BGU14" s="29"/>
      <c r="BGV14" s="29"/>
    </row>
    <row r="15" spans="1:1556" s="14" customFormat="1" ht="22" customHeight="1">
      <c r="A15" s="14" t="str">
        <f t="shared" si="0"/>
        <v>PT-00011</v>
      </c>
      <c r="B15" s="37" t="s">
        <v>502</v>
      </c>
      <c r="C15" s="37" t="s">
        <v>352</v>
      </c>
      <c r="D15" s="37" t="s">
        <v>621</v>
      </c>
      <c r="E15" s="14">
        <f t="shared" ca="1" si="1"/>
        <v>11</v>
      </c>
      <c r="F15" s="37" t="s">
        <v>14</v>
      </c>
      <c r="G15" s="37" t="s">
        <v>23</v>
      </c>
      <c r="H15" s="37">
        <v>9715090376</v>
      </c>
      <c r="I15" s="39" t="s">
        <v>770</v>
      </c>
      <c r="J15" s="39">
        <v>9990832605</v>
      </c>
      <c r="K15" s="39" t="s">
        <v>919</v>
      </c>
      <c r="L15" s="39" t="s">
        <v>919</v>
      </c>
      <c r="M15" s="39" t="s">
        <v>28</v>
      </c>
      <c r="N15" s="39">
        <v>449571664588</v>
      </c>
      <c r="O15" s="39" t="s">
        <v>30</v>
      </c>
      <c r="P15" s="39" t="s">
        <v>108</v>
      </c>
      <c r="Q15" s="39" t="s">
        <v>1059</v>
      </c>
      <c r="R15" s="39" t="s">
        <v>1127</v>
      </c>
      <c r="S15" s="39" t="s">
        <v>90</v>
      </c>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29"/>
      <c r="IV15" s="29"/>
      <c r="IW15" s="29"/>
      <c r="IX15" s="29"/>
      <c r="IY15" s="29"/>
      <c r="IZ15" s="29"/>
      <c r="JA15" s="29"/>
      <c r="JB15" s="29"/>
      <c r="JC15" s="29"/>
      <c r="JD15" s="29"/>
      <c r="JE15" s="29"/>
      <c r="JF15" s="29"/>
      <c r="JG15" s="29"/>
      <c r="JH15" s="29"/>
      <c r="JI15" s="29"/>
      <c r="JJ15" s="29"/>
      <c r="JK15" s="29"/>
      <c r="JL15" s="29"/>
      <c r="JM15" s="29"/>
      <c r="JN15" s="29"/>
      <c r="JO15" s="29"/>
      <c r="JP15" s="29"/>
      <c r="JQ15" s="29"/>
      <c r="JR15" s="29"/>
      <c r="JS15" s="29"/>
      <c r="JT15" s="29"/>
      <c r="JU15" s="29"/>
      <c r="JV15" s="29"/>
      <c r="JW15" s="29"/>
      <c r="JX15" s="29"/>
      <c r="JY15" s="29"/>
      <c r="JZ15" s="29"/>
      <c r="KA15" s="29"/>
      <c r="KB15" s="29"/>
      <c r="KC15" s="29"/>
      <c r="KD15" s="29"/>
      <c r="KE15" s="29"/>
      <c r="KF15" s="29"/>
      <c r="KG15" s="29"/>
      <c r="KH15" s="29"/>
      <c r="KI15" s="29"/>
      <c r="KJ15" s="29"/>
      <c r="KK15" s="29"/>
      <c r="KL15" s="29"/>
      <c r="KM15" s="29"/>
      <c r="KN15" s="29"/>
      <c r="KO15" s="29"/>
      <c r="KP15" s="29"/>
      <c r="KQ15" s="29"/>
      <c r="KR15" s="29"/>
      <c r="KS15" s="29"/>
      <c r="KT15" s="29"/>
      <c r="KU15" s="29"/>
      <c r="KV15" s="29"/>
      <c r="KW15" s="29"/>
      <c r="KX15" s="29"/>
      <c r="KY15" s="29"/>
      <c r="KZ15" s="29"/>
      <c r="LA15" s="29"/>
      <c r="LB15" s="29"/>
      <c r="LC15" s="29"/>
      <c r="LD15" s="29"/>
      <c r="LE15" s="29"/>
      <c r="LF15" s="29"/>
      <c r="LG15" s="29"/>
      <c r="LH15" s="29"/>
      <c r="LI15" s="29"/>
      <c r="LJ15" s="29"/>
      <c r="LK15" s="29"/>
      <c r="LL15" s="29"/>
      <c r="LM15" s="29"/>
      <c r="LN15" s="29"/>
      <c r="LO15" s="29"/>
      <c r="LP15" s="29"/>
      <c r="LQ15" s="29"/>
      <c r="LR15" s="29"/>
      <c r="LS15" s="29"/>
      <c r="LT15" s="29"/>
      <c r="LU15" s="29"/>
      <c r="LV15" s="29"/>
      <c r="LW15" s="29"/>
      <c r="LX15" s="29"/>
      <c r="LY15" s="29"/>
      <c r="LZ15" s="29"/>
      <c r="MA15" s="29"/>
      <c r="MB15" s="29"/>
      <c r="MC15" s="29"/>
      <c r="MD15" s="29"/>
      <c r="ME15" s="29"/>
      <c r="MF15" s="29"/>
      <c r="MG15" s="29"/>
      <c r="MH15" s="29"/>
      <c r="MI15" s="29"/>
      <c r="MJ15" s="29"/>
      <c r="MK15" s="29"/>
      <c r="ML15" s="29"/>
      <c r="MM15" s="29"/>
      <c r="MN15" s="29"/>
      <c r="MO15" s="29"/>
      <c r="MP15" s="29"/>
      <c r="MQ15" s="29"/>
      <c r="MR15" s="29"/>
      <c r="MS15" s="29"/>
      <c r="MT15" s="29"/>
      <c r="MU15" s="29"/>
      <c r="MV15" s="29"/>
      <c r="MW15" s="29"/>
      <c r="MX15" s="29"/>
      <c r="MY15" s="29"/>
      <c r="MZ15" s="29"/>
      <c r="NA15" s="29"/>
      <c r="NB15" s="29"/>
      <c r="NC15" s="29"/>
      <c r="ND15" s="29"/>
      <c r="NE15" s="29"/>
      <c r="NF15" s="29"/>
      <c r="NG15" s="29"/>
      <c r="NH15" s="29"/>
      <c r="NI15" s="29"/>
      <c r="NJ15" s="29"/>
      <c r="NK15" s="29"/>
      <c r="NL15" s="29"/>
      <c r="NM15" s="29"/>
      <c r="NN15" s="29"/>
      <c r="NO15" s="29"/>
      <c r="NP15" s="29"/>
      <c r="NQ15" s="29"/>
      <c r="NR15" s="29"/>
      <c r="NS15" s="29"/>
      <c r="NT15" s="29"/>
      <c r="NU15" s="29"/>
      <c r="NV15" s="29"/>
      <c r="NW15" s="29"/>
      <c r="NX15" s="29"/>
      <c r="NY15" s="29"/>
      <c r="NZ15" s="29"/>
      <c r="OA15" s="29"/>
      <c r="OB15" s="29"/>
      <c r="OC15" s="29"/>
      <c r="OD15" s="29"/>
      <c r="OE15" s="29"/>
      <c r="OF15" s="29"/>
      <c r="OG15" s="29"/>
      <c r="OH15" s="29"/>
      <c r="OI15" s="29"/>
      <c r="OJ15" s="29"/>
      <c r="OK15" s="29"/>
      <c r="OL15" s="29"/>
      <c r="OM15" s="29"/>
      <c r="ON15" s="29"/>
      <c r="OO15" s="29"/>
      <c r="OP15" s="29"/>
      <c r="OQ15" s="29"/>
      <c r="OR15" s="29"/>
      <c r="OS15" s="29"/>
      <c r="OT15" s="29"/>
      <c r="OU15" s="29"/>
      <c r="OV15" s="29"/>
      <c r="OW15" s="29"/>
      <c r="OX15" s="29"/>
      <c r="OY15" s="29"/>
      <c r="OZ15" s="29"/>
      <c r="PA15" s="29"/>
      <c r="PB15" s="29"/>
      <c r="PC15" s="29"/>
      <c r="PD15" s="29"/>
      <c r="PE15" s="29"/>
      <c r="PF15" s="29"/>
      <c r="PG15" s="29"/>
      <c r="PH15" s="29"/>
      <c r="PI15" s="29"/>
      <c r="PJ15" s="29"/>
      <c r="PK15" s="29"/>
      <c r="PL15" s="29"/>
      <c r="PM15" s="29"/>
      <c r="PN15" s="29"/>
      <c r="PO15" s="29"/>
      <c r="PP15" s="29"/>
      <c r="PQ15" s="29"/>
      <c r="PR15" s="29"/>
      <c r="PS15" s="29"/>
      <c r="PT15" s="29"/>
      <c r="PU15" s="29"/>
      <c r="PV15" s="29"/>
      <c r="PW15" s="29"/>
      <c r="PX15" s="29"/>
      <c r="PY15" s="29"/>
      <c r="PZ15" s="29"/>
      <c r="QA15" s="29"/>
      <c r="QB15" s="29"/>
      <c r="QC15" s="29"/>
      <c r="QD15" s="29"/>
      <c r="QE15" s="29"/>
      <c r="QF15" s="29"/>
      <c r="QG15" s="29"/>
      <c r="QH15" s="29"/>
      <c r="QI15" s="29"/>
      <c r="QJ15" s="29"/>
      <c r="QK15" s="29"/>
      <c r="QL15" s="29"/>
      <c r="QM15" s="29"/>
      <c r="QN15" s="29"/>
      <c r="QO15" s="29"/>
      <c r="QP15" s="29"/>
      <c r="QQ15" s="29"/>
      <c r="QR15" s="29"/>
      <c r="QS15" s="29"/>
      <c r="QT15" s="29"/>
      <c r="QU15" s="29"/>
      <c r="QV15" s="29"/>
      <c r="QW15" s="29"/>
      <c r="QX15" s="29"/>
      <c r="QY15" s="29"/>
      <c r="QZ15" s="29"/>
      <c r="RA15" s="29"/>
      <c r="RB15" s="29"/>
      <c r="RC15" s="29"/>
      <c r="RD15" s="29"/>
      <c r="RE15" s="29"/>
      <c r="RF15" s="29"/>
      <c r="RG15" s="29"/>
      <c r="RH15" s="29"/>
      <c r="RI15" s="29"/>
      <c r="RJ15" s="29"/>
      <c r="RK15" s="29"/>
      <c r="RL15" s="29"/>
      <c r="RM15" s="29"/>
      <c r="RN15" s="29"/>
      <c r="RO15" s="29"/>
      <c r="RP15" s="29"/>
      <c r="RQ15" s="29"/>
      <c r="RR15" s="29"/>
      <c r="RS15" s="29"/>
      <c r="RT15" s="29"/>
      <c r="RU15" s="29"/>
      <c r="RV15" s="29"/>
      <c r="RW15" s="29"/>
      <c r="RX15" s="29"/>
      <c r="RY15" s="29"/>
      <c r="RZ15" s="29"/>
      <c r="SA15" s="29"/>
      <c r="SB15" s="29"/>
      <c r="SC15" s="29"/>
      <c r="SD15" s="29"/>
      <c r="SE15" s="29"/>
      <c r="SF15" s="29"/>
      <c r="SG15" s="29"/>
      <c r="SH15" s="29"/>
      <c r="SI15" s="29"/>
      <c r="SJ15" s="29"/>
      <c r="SK15" s="29"/>
      <c r="SL15" s="29"/>
      <c r="SM15" s="29"/>
      <c r="SN15" s="29"/>
      <c r="SO15" s="29"/>
      <c r="SP15" s="29"/>
      <c r="SQ15" s="29"/>
      <c r="SR15" s="29"/>
      <c r="SS15" s="29"/>
      <c r="ST15" s="29"/>
      <c r="SU15" s="29"/>
      <c r="SV15" s="29"/>
      <c r="SW15" s="29"/>
      <c r="SX15" s="29"/>
      <c r="SY15" s="29"/>
      <c r="SZ15" s="29"/>
      <c r="TA15" s="29"/>
      <c r="TB15" s="29"/>
      <c r="TC15" s="29"/>
      <c r="TD15" s="29"/>
      <c r="TE15" s="29"/>
      <c r="TF15" s="29"/>
      <c r="TG15" s="29"/>
      <c r="TH15" s="29"/>
      <c r="TI15" s="29"/>
      <c r="TJ15" s="29"/>
      <c r="TK15" s="29"/>
      <c r="TL15" s="29"/>
      <c r="TM15" s="29"/>
      <c r="TN15" s="29"/>
      <c r="TO15" s="29"/>
      <c r="TP15" s="29"/>
      <c r="TQ15" s="29"/>
      <c r="TR15" s="29"/>
      <c r="TS15" s="29"/>
      <c r="TT15" s="29"/>
      <c r="TU15" s="29"/>
      <c r="TV15" s="29"/>
      <c r="TW15" s="29"/>
      <c r="TX15" s="29"/>
      <c r="TY15" s="29"/>
      <c r="TZ15" s="29"/>
      <c r="UA15" s="29"/>
      <c r="UB15" s="29"/>
      <c r="UC15" s="29"/>
      <c r="UD15" s="29"/>
      <c r="UE15" s="29"/>
      <c r="UF15" s="29"/>
      <c r="UG15" s="29"/>
      <c r="UH15" s="29"/>
      <c r="UI15" s="29"/>
      <c r="UJ15" s="29"/>
      <c r="UK15" s="29"/>
      <c r="UL15" s="29"/>
      <c r="UM15" s="29"/>
      <c r="UN15" s="29"/>
      <c r="UO15" s="29"/>
      <c r="UP15" s="29"/>
      <c r="UQ15" s="29"/>
      <c r="UR15" s="29"/>
      <c r="US15" s="29"/>
      <c r="UT15" s="29"/>
      <c r="UU15" s="29"/>
      <c r="UV15" s="29"/>
      <c r="UW15" s="29"/>
      <c r="UX15" s="29"/>
      <c r="UY15" s="29"/>
      <c r="UZ15" s="29"/>
      <c r="VA15" s="29"/>
      <c r="VB15" s="29"/>
      <c r="VC15" s="29"/>
      <c r="VD15" s="29"/>
      <c r="VE15" s="29"/>
      <c r="VF15" s="29"/>
      <c r="VG15" s="29"/>
      <c r="VH15" s="29"/>
      <c r="VI15" s="29"/>
      <c r="VJ15" s="29"/>
      <c r="VK15" s="29"/>
      <c r="VL15" s="29"/>
      <c r="VM15" s="29"/>
      <c r="VN15" s="29"/>
      <c r="VO15" s="29"/>
      <c r="VP15" s="29"/>
      <c r="VQ15" s="29"/>
      <c r="VR15" s="29"/>
      <c r="VS15" s="29"/>
      <c r="VT15" s="29"/>
      <c r="VU15" s="29"/>
      <c r="VV15" s="29"/>
      <c r="VW15" s="29"/>
      <c r="VX15" s="29"/>
      <c r="VY15" s="29"/>
      <c r="VZ15" s="29"/>
      <c r="WA15" s="29"/>
      <c r="WB15" s="29"/>
      <c r="WC15" s="29"/>
      <c r="WD15" s="29"/>
      <c r="WE15" s="29"/>
      <c r="WF15" s="29"/>
      <c r="WG15" s="29"/>
      <c r="WH15" s="29"/>
      <c r="WI15" s="29"/>
      <c r="WJ15" s="29"/>
      <c r="WK15" s="29"/>
      <c r="WL15" s="29"/>
      <c r="WM15" s="29"/>
      <c r="WN15" s="29"/>
      <c r="WO15" s="29"/>
      <c r="WP15" s="29"/>
      <c r="WQ15" s="29"/>
      <c r="WR15" s="29"/>
      <c r="WS15" s="29"/>
      <c r="WT15" s="29"/>
      <c r="WU15" s="29"/>
      <c r="WV15" s="29"/>
      <c r="WW15" s="29"/>
      <c r="WX15" s="29"/>
      <c r="WY15" s="29"/>
      <c r="WZ15" s="29"/>
      <c r="XA15" s="29"/>
      <c r="XB15" s="29"/>
      <c r="XC15" s="29"/>
      <c r="XD15" s="29"/>
      <c r="XE15" s="29"/>
      <c r="XF15" s="29"/>
      <c r="XG15" s="29"/>
      <c r="XH15" s="29"/>
      <c r="XI15" s="29"/>
      <c r="XJ15" s="29"/>
      <c r="XK15" s="29"/>
      <c r="XL15" s="29"/>
      <c r="XM15" s="29"/>
      <c r="XN15" s="29"/>
      <c r="XO15" s="29"/>
      <c r="XP15" s="29"/>
      <c r="XQ15" s="29"/>
      <c r="XR15" s="29"/>
      <c r="XS15" s="29"/>
      <c r="XT15" s="29"/>
      <c r="XU15" s="29"/>
      <c r="XV15" s="29"/>
      <c r="XW15" s="29"/>
      <c r="XX15" s="29"/>
      <c r="XY15" s="29"/>
      <c r="XZ15" s="29"/>
      <c r="YA15" s="29"/>
      <c r="YB15" s="29"/>
      <c r="YC15" s="29"/>
      <c r="YD15" s="29"/>
      <c r="YE15" s="29"/>
      <c r="YF15" s="29"/>
      <c r="YG15" s="29"/>
      <c r="YH15" s="29"/>
      <c r="YI15" s="29"/>
      <c r="YJ15" s="29"/>
      <c r="YK15" s="29"/>
      <c r="YL15" s="29"/>
      <c r="YM15" s="29"/>
      <c r="YN15" s="29"/>
      <c r="YO15" s="29"/>
      <c r="YP15" s="29"/>
      <c r="YQ15" s="29"/>
      <c r="YR15" s="29"/>
      <c r="YS15" s="29"/>
      <c r="YT15" s="29"/>
      <c r="YU15" s="29"/>
      <c r="YV15" s="29"/>
      <c r="YW15" s="29"/>
      <c r="YX15" s="29"/>
      <c r="YY15" s="29"/>
      <c r="YZ15" s="29"/>
      <c r="ZA15" s="29"/>
      <c r="ZB15" s="29"/>
      <c r="ZC15" s="29"/>
      <c r="ZD15" s="29"/>
      <c r="ZE15" s="29"/>
      <c r="ZF15" s="29"/>
      <c r="ZG15" s="29"/>
      <c r="ZH15" s="29"/>
      <c r="ZI15" s="29"/>
      <c r="ZJ15" s="29"/>
      <c r="ZK15" s="29"/>
      <c r="ZL15" s="29"/>
      <c r="ZM15" s="29"/>
      <c r="ZN15" s="29"/>
      <c r="ZO15" s="29"/>
      <c r="ZP15" s="29"/>
      <c r="ZQ15" s="29"/>
      <c r="ZR15" s="29"/>
      <c r="ZS15" s="29"/>
      <c r="ZT15" s="29"/>
      <c r="ZU15" s="29"/>
      <c r="ZV15" s="29"/>
      <c r="ZW15" s="29"/>
      <c r="ZX15" s="29"/>
      <c r="ZY15" s="29"/>
      <c r="ZZ15" s="29"/>
      <c r="AAA15" s="29"/>
      <c r="AAB15" s="29"/>
      <c r="AAC15" s="29"/>
      <c r="AAD15" s="29"/>
      <c r="AAE15" s="29"/>
      <c r="AAF15" s="29"/>
      <c r="AAG15" s="29"/>
      <c r="AAH15" s="29"/>
      <c r="AAI15" s="29"/>
      <c r="AAJ15" s="29"/>
      <c r="AAK15" s="29"/>
      <c r="AAL15" s="29"/>
      <c r="AAM15" s="29"/>
      <c r="AAN15" s="29"/>
      <c r="AAO15" s="29"/>
      <c r="AAP15" s="29"/>
      <c r="AAQ15" s="29"/>
      <c r="AAR15" s="29"/>
      <c r="AAS15" s="29"/>
      <c r="AAT15" s="29"/>
      <c r="AAU15" s="29"/>
      <c r="AAV15" s="29"/>
      <c r="AAW15" s="29"/>
      <c r="AAX15" s="29"/>
      <c r="AAY15" s="29"/>
      <c r="AAZ15" s="29"/>
      <c r="ABA15" s="29"/>
      <c r="ABB15" s="29"/>
      <c r="ABC15" s="29"/>
      <c r="ABD15" s="29"/>
      <c r="ABE15" s="29"/>
      <c r="ABF15" s="29"/>
      <c r="ABG15" s="29"/>
      <c r="ABH15" s="29"/>
      <c r="ABI15" s="29"/>
      <c r="ABJ15" s="29"/>
      <c r="ABK15" s="29"/>
      <c r="ABL15" s="29"/>
      <c r="ABM15" s="29"/>
      <c r="ABN15" s="29"/>
      <c r="ABO15" s="29"/>
      <c r="ABP15" s="29"/>
      <c r="ABQ15" s="29"/>
      <c r="ABR15" s="29"/>
      <c r="ABS15" s="29"/>
      <c r="ABT15" s="29"/>
      <c r="ABU15" s="29"/>
      <c r="ABV15" s="29"/>
      <c r="ABW15" s="29"/>
      <c r="ABX15" s="29"/>
      <c r="ABY15" s="29"/>
      <c r="ABZ15" s="29"/>
      <c r="ACA15" s="29"/>
      <c r="ACB15" s="29"/>
      <c r="ACC15" s="29"/>
      <c r="ACD15" s="29"/>
      <c r="ACE15" s="29"/>
      <c r="ACF15" s="29"/>
      <c r="ACG15" s="29"/>
      <c r="ACH15" s="29"/>
      <c r="ACI15" s="29"/>
      <c r="ACJ15" s="29"/>
      <c r="ACK15" s="29"/>
      <c r="ACL15" s="29"/>
      <c r="ACM15" s="29"/>
      <c r="ACN15" s="29"/>
      <c r="ACO15" s="29"/>
      <c r="ACP15" s="29"/>
      <c r="ACQ15" s="29"/>
      <c r="ACR15" s="29"/>
      <c r="ACS15" s="29"/>
      <c r="ACT15" s="29"/>
      <c r="ACU15" s="29"/>
      <c r="ACV15" s="29"/>
      <c r="ACW15" s="29"/>
      <c r="ACX15" s="29"/>
      <c r="ACY15" s="29"/>
      <c r="ACZ15" s="29"/>
      <c r="ADA15" s="29"/>
      <c r="ADB15" s="29"/>
      <c r="ADC15" s="29"/>
      <c r="ADD15" s="29"/>
      <c r="ADE15" s="29"/>
      <c r="ADF15" s="29"/>
      <c r="ADG15" s="29"/>
      <c r="ADH15" s="29"/>
      <c r="ADI15" s="29"/>
      <c r="ADJ15" s="29"/>
      <c r="ADK15" s="29"/>
      <c r="ADL15" s="29"/>
      <c r="ADM15" s="29"/>
      <c r="ADN15" s="29"/>
      <c r="ADO15" s="29"/>
      <c r="ADP15" s="29"/>
      <c r="ADQ15" s="29"/>
      <c r="ADR15" s="29"/>
      <c r="ADS15" s="29"/>
      <c r="ADT15" s="29"/>
      <c r="ADU15" s="29"/>
      <c r="ADV15" s="29"/>
      <c r="ADW15" s="29"/>
      <c r="ADX15" s="29"/>
      <c r="ADY15" s="29"/>
      <c r="ADZ15" s="29"/>
      <c r="AEA15" s="29"/>
      <c r="AEB15" s="29"/>
      <c r="AEC15" s="29"/>
      <c r="AED15" s="29"/>
      <c r="AEE15" s="29"/>
      <c r="AEF15" s="29"/>
      <c r="AEG15" s="29"/>
      <c r="AEH15" s="29"/>
      <c r="AEI15" s="29"/>
      <c r="AEJ15" s="29"/>
      <c r="AEK15" s="29"/>
      <c r="AEL15" s="29"/>
      <c r="AEM15" s="29"/>
      <c r="AEN15" s="29"/>
      <c r="AEO15" s="29"/>
      <c r="AEP15" s="29"/>
      <c r="AEQ15" s="29"/>
      <c r="AER15" s="29"/>
      <c r="AES15" s="29"/>
      <c r="AET15" s="29"/>
      <c r="AEU15" s="29"/>
      <c r="AEV15" s="29"/>
      <c r="AEW15" s="29"/>
      <c r="AEX15" s="29"/>
      <c r="AEY15" s="29"/>
      <c r="AEZ15" s="29"/>
      <c r="AFA15" s="29"/>
      <c r="AFB15" s="29"/>
      <c r="AFC15" s="29"/>
      <c r="AFD15" s="29"/>
      <c r="AFE15" s="29"/>
      <c r="AFF15" s="29"/>
      <c r="AFG15" s="29"/>
      <c r="AFH15" s="29"/>
      <c r="AFI15" s="29"/>
      <c r="AFJ15" s="29"/>
      <c r="AFK15" s="29"/>
      <c r="AFL15" s="29"/>
      <c r="AFM15" s="29"/>
      <c r="AFN15" s="29"/>
      <c r="AFO15" s="29"/>
      <c r="AFP15" s="29"/>
      <c r="AFQ15" s="29"/>
      <c r="AFR15" s="29"/>
      <c r="AFS15" s="29"/>
      <c r="AFT15" s="29"/>
      <c r="AFU15" s="29"/>
      <c r="AFV15" s="29"/>
      <c r="AFW15" s="29"/>
      <c r="AFX15" s="29"/>
      <c r="AFY15" s="29"/>
      <c r="AFZ15" s="29"/>
      <c r="AGA15" s="29"/>
      <c r="AGB15" s="29"/>
      <c r="AGC15" s="29"/>
      <c r="AGD15" s="29"/>
      <c r="AGE15" s="29"/>
      <c r="AGF15" s="29"/>
      <c r="AGG15" s="29"/>
      <c r="AGH15" s="29"/>
      <c r="AGI15" s="29"/>
      <c r="AGJ15" s="29"/>
      <c r="AGK15" s="29"/>
      <c r="AGL15" s="29"/>
      <c r="AGM15" s="29"/>
      <c r="AGN15" s="29"/>
      <c r="AGO15" s="29"/>
      <c r="AGP15" s="29"/>
      <c r="AGQ15" s="29"/>
      <c r="AGR15" s="29"/>
      <c r="AGS15" s="29"/>
      <c r="AGT15" s="29"/>
      <c r="AGU15" s="29"/>
      <c r="AGV15" s="29"/>
      <c r="AGW15" s="29"/>
      <c r="AGX15" s="29"/>
      <c r="AGY15" s="29"/>
      <c r="AGZ15" s="29"/>
      <c r="AHA15" s="29"/>
      <c r="AHB15" s="29"/>
      <c r="AHC15" s="29"/>
      <c r="AHD15" s="29"/>
      <c r="AHE15" s="29"/>
      <c r="AHF15" s="29"/>
      <c r="AHG15" s="29"/>
      <c r="AHH15" s="29"/>
      <c r="AHI15" s="29"/>
      <c r="AHJ15" s="29"/>
      <c r="AHK15" s="29"/>
      <c r="AHL15" s="29"/>
      <c r="AHM15" s="29"/>
      <c r="AHN15" s="29"/>
      <c r="AHO15" s="29"/>
      <c r="AHP15" s="29"/>
      <c r="AHQ15" s="29"/>
      <c r="AHR15" s="29"/>
      <c r="AHS15" s="29"/>
      <c r="AHT15" s="29"/>
      <c r="AHU15" s="29"/>
      <c r="AHV15" s="29"/>
      <c r="AHW15" s="29"/>
      <c r="AHX15" s="29"/>
      <c r="AHY15" s="29"/>
      <c r="AHZ15" s="29"/>
      <c r="AIA15" s="29"/>
      <c r="AIB15" s="29"/>
      <c r="AIC15" s="29"/>
      <c r="AID15" s="29"/>
      <c r="AIE15" s="29"/>
      <c r="AIF15" s="29"/>
      <c r="AIG15" s="29"/>
      <c r="AIH15" s="29"/>
      <c r="AII15" s="29"/>
      <c r="AIJ15" s="29"/>
      <c r="AIK15" s="29"/>
      <c r="AIL15" s="29"/>
      <c r="AIM15" s="29"/>
      <c r="AIN15" s="29"/>
      <c r="AIO15" s="29"/>
      <c r="AIP15" s="29"/>
      <c r="AIQ15" s="29"/>
      <c r="AIR15" s="29"/>
      <c r="AIS15" s="29"/>
      <c r="AIT15" s="29"/>
      <c r="AIU15" s="29"/>
      <c r="AIV15" s="29"/>
      <c r="AIW15" s="29"/>
      <c r="AIX15" s="29"/>
      <c r="AIY15" s="29"/>
      <c r="AIZ15" s="29"/>
      <c r="AJA15" s="29"/>
      <c r="AJB15" s="29"/>
      <c r="AJC15" s="29"/>
      <c r="AJD15" s="29"/>
      <c r="AJE15" s="29"/>
      <c r="AJF15" s="29"/>
      <c r="AJG15" s="29"/>
      <c r="AJH15" s="29"/>
      <c r="AJI15" s="29"/>
      <c r="AJJ15" s="29"/>
      <c r="AJK15" s="29"/>
      <c r="AJL15" s="29"/>
      <c r="AJM15" s="29"/>
      <c r="AJN15" s="29"/>
      <c r="AJO15" s="29"/>
      <c r="AJP15" s="29"/>
      <c r="AJQ15" s="29"/>
      <c r="AJR15" s="29"/>
      <c r="AJS15" s="29"/>
      <c r="AJT15" s="29"/>
      <c r="AJU15" s="29"/>
      <c r="AJV15" s="29"/>
      <c r="AJW15" s="29"/>
      <c r="AJX15" s="29"/>
      <c r="AJY15" s="29"/>
      <c r="AJZ15" s="29"/>
      <c r="AKA15" s="29"/>
      <c r="AKB15" s="29"/>
      <c r="AKC15" s="29"/>
      <c r="AKD15" s="29"/>
      <c r="AKE15" s="29"/>
      <c r="AKF15" s="29"/>
      <c r="AKG15" s="29"/>
      <c r="AKH15" s="29"/>
      <c r="AKI15" s="29"/>
      <c r="AKJ15" s="29"/>
      <c r="AKK15" s="29"/>
      <c r="AKL15" s="29"/>
      <c r="AKM15" s="29"/>
      <c r="AKN15" s="29"/>
      <c r="AKO15" s="29"/>
      <c r="AKP15" s="29"/>
      <c r="AKQ15" s="29"/>
      <c r="AKR15" s="29"/>
      <c r="AKS15" s="29"/>
      <c r="AKT15" s="29"/>
      <c r="AKU15" s="29"/>
      <c r="AKV15" s="29"/>
      <c r="AKW15" s="29"/>
      <c r="AKX15" s="29"/>
      <c r="AKY15" s="29"/>
      <c r="AKZ15" s="29"/>
      <c r="ALA15" s="29"/>
      <c r="ALB15" s="29"/>
      <c r="ALC15" s="29"/>
      <c r="ALD15" s="29"/>
      <c r="ALE15" s="29"/>
      <c r="ALF15" s="29"/>
      <c r="ALG15" s="29"/>
      <c r="ALH15" s="29"/>
      <c r="ALI15" s="29"/>
      <c r="ALJ15" s="29"/>
      <c r="ALK15" s="29"/>
      <c r="ALL15" s="29"/>
      <c r="ALM15" s="29"/>
      <c r="ALN15" s="29"/>
      <c r="ALO15" s="29"/>
      <c r="ALP15" s="29"/>
      <c r="ALQ15" s="29"/>
      <c r="ALR15" s="29"/>
      <c r="ALS15" s="29"/>
      <c r="ALT15" s="29"/>
      <c r="ALU15" s="29"/>
      <c r="ALV15" s="29"/>
      <c r="ALW15" s="29"/>
      <c r="ALX15" s="29"/>
      <c r="ALY15" s="29"/>
      <c r="ALZ15" s="29"/>
      <c r="AMA15" s="29"/>
      <c r="AMB15" s="29"/>
      <c r="AMC15" s="29"/>
      <c r="AMD15" s="29"/>
      <c r="AME15" s="29"/>
      <c r="AMF15" s="29"/>
      <c r="AMG15" s="29"/>
      <c r="AMH15" s="29"/>
      <c r="AMI15" s="29"/>
      <c r="AMJ15" s="29"/>
      <c r="AMK15" s="29"/>
      <c r="AML15" s="29"/>
      <c r="AMM15" s="29"/>
      <c r="AMN15" s="29"/>
      <c r="AMO15" s="29"/>
      <c r="AMP15" s="29"/>
      <c r="AMQ15" s="29"/>
      <c r="AMR15" s="29"/>
      <c r="AMS15" s="29"/>
      <c r="AMT15" s="29"/>
      <c r="AMU15" s="29"/>
      <c r="AMV15" s="29"/>
      <c r="AMW15" s="29"/>
      <c r="AMX15" s="29"/>
      <c r="AMY15" s="29"/>
      <c r="AMZ15" s="29"/>
      <c r="ANA15" s="29"/>
      <c r="ANB15" s="29"/>
      <c r="ANC15" s="29"/>
      <c r="AND15" s="29"/>
      <c r="ANE15" s="29"/>
      <c r="ANF15" s="29"/>
      <c r="ANG15" s="29"/>
      <c r="ANH15" s="29"/>
      <c r="ANI15" s="29"/>
      <c r="ANJ15" s="29"/>
      <c r="ANK15" s="29"/>
      <c r="ANL15" s="29"/>
      <c r="ANM15" s="29"/>
      <c r="ANN15" s="29"/>
      <c r="ANO15" s="29"/>
      <c r="ANP15" s="29"/>
      <c r="ANQ15" s="29"/>
      <c r="ANR15" s="29"/>
      <c r="ANS15" s="29"/>
      <c r="ANT15" s="29"/>
      <c r="ANU15" s="29"/>
      <c r="ANV15" s="29"/>
      <c r="ANW15" s="29"/>
      <c r="ANX15" s="29"/>
      <c r="ANY15" s="29"/>
      <c r="ANZ15" s="29"/>
      <c r="AOA15" s="29"/>
      <c r="AOB15" s="29"/>
      <c r="AOC15" s="29"/>
      <c r="AOD15" s="29"/>
      <c r="AOE15" s="29"/>
      <c r="AOF15" s="29"/>
      <c r="AOG15" s="29"/>
      <c r="AOH15" s="29"/>
      <c r="AOI15" s="29"/>
      <c r="AOJ15" s="29"/>
      <c r="AOK15" s="29"/>
      <c r="AOL15" s="29"/>
      <c r="AOM15" s="29"/>
      <c r="AON15" s="29"/>
      <c r="AOO15" s="29"/>
      <c r="AOP15" s="29"/>
      <c r="AOQ15" s="29"/>
      <c r="AOR15" s="29"/>
      <c r="AOS15" s="29"/>
      <c r="AOT15" s="29"/>
      <c r="AOU15" s="29"/>
      <c r="AOV15" s="29"/>
      <c r="AOW15" s="29"/>
      <c r="AOX15" s="29"/>
      <c r="AOY15" s="29"/>
      <c r="AOZ15" s="29"/>
      <c r="APA15" s="29"/>
      <c r="APB15" s="29"/>
      <c r="APC15" s="29"/>
      <c r="APD15" s="29"/>
      <c r="APE15" s="29"/>
      <c r="APF15" s="29"/>
      <c r="APG15" s="29"/>
      <c r="APH15" s="29"/>
      <c r="API15" s="29"/>
      <c r="APJ15" s="29"/>
      <c r="APK15" s="29"/>
      <c r="APL15" s="29"/>
      <c r="APM15" s="29"/>
      <c r="APN15" s="29"/>
      <c r="APO15" s="29"/>
      <c r="APP15" s="29"/>
      <c r="APQ15" s="29"/>
      <c r="APR15" s="29"/>
      <c r="APS15" s="29"/>
      <c r="APT15" s="29"/>
      <c r="APU15" s="29"/>
      <c r="APV15" s="29"/>
      <c r="APW15" s="29"/>
      <c r="APX15" s="29"/>
      <c r="APY15" s="29"/>
      <c r="APZ15" s="29"/>
      <c r="AQA15" s="29"/>
      <c r="AQB15" s="29"/>
      <c r="AQC15" s="29"/>
      <c r="AQD15" s="29"/>
      <c r="AQE15" s="29"/>
      <c r="AQF15" s="29"/>
      <c r="AQG15" s="29"/>
      <c r="AQH15" s="29"/>
      <c r="AQI15" s="29"/>
      <c r="AQJ15" s="29"/>
      <c r="AQK15" s="29"/>
      <c r="AQL15" s="29"/>
      <c r="AQM15" s="29"/>
      <c r="AQN15" s="29"/>
      <c r="AQO15" s="29"/>
      <c r="AQP15" s="29"/>
      <c r="AQQ15" s="29"/>
      <c r="AQR15" s="29"/>
      <c r="AQS15" s="29"/>
      <c r="AQT15" s="29"/>
      <c r="AQU15" s="29"/>
      <c r="AQV15" s="29"/>
      <c r="AQW15" s="29"/>
      <c r="AQX15" s="29"/>
      <c r="AQY15" s="29"/>
      <c r="AQZ15" s="29"/>
      <c r="ARA15" s="29"/>
      <c r="ARB15" s="29"/>
      <c r="ARC15" s="29"/>
      <c r="ARD15" s="29"/>
      <c r="ARE15" s="29"/>
      <c r="ARF15" s="29"/>
      <c r="ARG15" s="29"/>
      <c r="ARH15" s="29"/>
      <c r="ARI15" s="29"/>
      <c r="ARJ15" s="29"/>
      <c r="ARK15" s="29"/>
      <c r="ARL15" s="29"/>
      <c r="ARM15" s="29"/>
      <c r="ARN15" s="29"/>
      <c r="ARO15" s="29"/>
      <c r="ARP15" s="29"/>
      <c r="ARQ15" s="29"/>
      <c r="ARR15" s="29"/>
      <c r="ARS15" s="29"/>
      <c r="ART15" s="29"/>
      <c r="ARU15" s="29"/>
      <c r="ARV15" s="29"/>
      <c r="ARW15" s="29"/>
      <c r="ARX15" s="29"/>
      <c r="ARY15" s="29"/>
      <c r="ARZ15" s="29"/>
      <c r="ASA15" s="29"/>
      <c r="ASB15" s="29"/>
      <c r="ASC15" s="29"/>
      <c r="ASD15" s="29"/>
      <c r="ASE15" s="29"/>
      <c r="ASF15" s="29"/>
      <c r="ASG15" s="29"/>
      <c r="ASH15" s="29"/>
      <c r="ASI15" s="29"/>
      <c r="ASJ15" s="29"/>
      <c r="ASK15" s="29"/>
      <c r="ASL15" s="29"/>
      <c r="ASM15" s="29"/>
      <c r="ASN15" s="29"/>
      <c r="ASO15" s="29"/>
      <c r="ASP15" s="29"/>
      <c r="ASQ15" s="29"/>
      <c r="ASR15" s="29"/>
      <c r="ASS15" s="29"/>
      <c r="AST15" s="29"/>
      <c r="ASU15" s="29"/>
      <c r="ASV15" s="29"/>
      <c r="ASW15" s="29"/>
      <c r="ASX15" s="29"/>
      <c r="ASY15" s="29"/>
      <c r="ASZ15" s="29"/>
      <c r="ATA15" s="29"/>
      <c r="ATB15" s="29"/>
      <c r="ATC15" s="29"/>
      <c r="ATD15" s="29"/>
      <c r="ATE15" s="29"/>
      <c r="ATF15" s="29"/>
      <c r="ATG15" s="29"/>
      <c r="ATH15" s="29"/>
      <c r="ATI15" s="29"/>
      <c r="ATJ15" s="29"/>
      <c r="ATK15" s="29"/>
      <c r="ATL15" s="29"/>
      <c r="ATM15" s="29"/>
      <c r="ATN15" s="29"/>
      <c r="ATO15" s="29"/>
      <c r="ATP15" s="29"/>
      <c r="ATQ15" s="29"/>
      <c r="ATR15" s="29"/>
      <c r="ATS15" s="29"/>
      <c r="ATT15" s="29"/>
      <c r="ATU15" s="29"/>
      <c r="ATV15" s="29"/>
      <c r="ATW15" s="29"/>
      <c r="ATX15" s="29"/>
      <c r="ATY15" s="29"/>
      <c r="ATZ15" s="29"/>
      <c r="AUA15" s="29"/>
      <c r="AUB15" s="29"/>
      <c r="AUC15" s="29"/>
      <c r="AUD15" s="29"/>
      <c r="AUE15" s="29"/>
      <c r="AUF15" s="29"/>
      <c r="AUG15" s="29"/>
      <c r="AUH15" s="29"/>
      <c r="AUI15" s="29"/>
      <c r="AUJ15" s="29"/>
      <c r="AUK15" s="29"/>
      <c r="AUL15" s="29"/>
      <c r="AUM15" s="29"/>
      <c r="AUN15" s="29"/>
      <c r="AUO15" s="29"/>
      <c r="AUP15" s="29"/>
      <c r="AUQ15" s="29"/>
      <c r="AUR15" s="29"/>
      <c r="AUS15" s="29"/>
      <c r="AUT15" s="29"/>
      <c r="AUU15" s="29"/>
      <c r="AUV15" s="29"/>
      <c r="AUW15" s="29"/>
      <c r="AUX15" s="29"/>
      <c r="AUY15" s="29"/>
      <c r="AUZ15" s="29"/>
      <c r="AVA15" s="29"/>
      <c r="AVB15" s="29"/>
      <c r="AVC15" s="29"/>
      <c r="AVD15" s="29"/>
      <c r="AVE15" s="29"/>
      <c r="AVF15" s="29"/>
      <c r="AVG15" s="29"/>
      <c r="AVH15" s="29"/>
      <c r="AVI15" s="29"/>
      <c r="AVJ15" s="29"/>
      <c r="AVK15" s="29"/>
      <c r="AVL15" s="29"/>
      <c r="AVM15" s="29"/>
      <c r="AVN15" s="29"/>
      <c r="AVO15" s="29"/>
      <c r="AVP15" s="29"/>
      <c r="AVQ15" s="29"/>
      <c r="AVR15" s="29"/>
      <c r="AVS15" s="29"/>
      <c r="AVT15" s="29"/>
      <c r="AVU15" s="29"/>
      <c r="AVV15" s="29"/>
      <c r="AVW15" s="29"/>
      <c r="AVX15" s="29"/>
      <c r="AVY15" s="29"/>
      <c r="AVZ15" s="29"/>
      <c r="AWA15" s="29"/>
      <c r="AWB15" s="29"/>
      <c r="AWC15" s="29"/>
      <c r="AWD15" s="29"/>
      <c r="AWE15" s="29"/>
      <c r="AWF15" s="29"/>
      <c r="AWG15" s="29"/>
      <c r="AWH15" s="29"/>
      <c r="AWI15" s="29"/>
      <c r="AWJ15" s="29"/>
      <c r="AWK15" s="29"/>
      <c r="AWL15" s="29"/>
      <c r="AWM15" s="29"/>
      <c r="AWN15" s="29"/>
      <c r="AWO15" s="29"/>
      <c r="AWP15" s="29"/>
      <c r="AWQ15" s="29"/>
      <c r="AWR15" s="29"/>
      <c r="AWS15" s="29"/>
      <c r="AWT15" s="29"/>
      <c r="AWU15" s="29"/>
      <c r="AWV15" s="29"/>
      <c r="AWW15" s="29"/>
      <c r="AWX15" s="29"/>
      <c r="AWY15" s="29"/>
      <c r="AWZ15" s="29"/>
      <c r="AXA15" s="29"/>
      <c r="AXB15" s="29"/>
      <c r="AXC15" s="29"/>
      <c r="AXD15" s="29"/>
      <c r="AXE15" s="29"/>
      <c r="AXF15" s="29"/>
      <c r="AXG15" s="29"/>
      <c r="AXH15" s="29"/>
      <c r="AXI15" s="29"/>
      <c r="AXJ15" s="29"/>
      <c r="AXK15" s="29"/>
      <c r="AXL15" s="29"/>
      <c r="AXM15" s="29"/>
      <c r="AXN15" s="29"/>
      <c r="AXO15" s="29"/>
      <c r="AXP15" s="29"/>
      <c r="AXQ15" s="29"/>
      <c r="AXR15" s="29"/>
      <c r="AXS15" s="29"/>
      <c r="AXT15" s="29"/>
      <c r="AXU15" s="29"/>
      <c r="AXV15" s="29"/>
      <c r="AXW15" s="29"/>
      <c r="AXX15" s="29"/>
      <c r="AXY15" s="29"/>
      <c r="AXZ15" s="29"/>
      <c r="AYA15" s="29"/>
      <c r="AYB15" s="29"/>
      <c r="AYC15" s="29"/>
      <c r="AYD15" s="29"/>
      <c r="AYE15" s="29"/>
      <c r="AYF15" s="29"/>
      <c r="AYG15" s="29"/>
      <c r="AYH15" s="29"/>
      <c r="AYI15" s="29"/>
      <c r="AYJ15" s="29"/>
      <c r="AYK15" s="29"/>
      <c r="AYL15" s="29"/>
      <c r="AYM15" s="29"/>
      <c r="AYN15" s="29"/>
      <c r="AYO15" s="29"/>
      <c r="AYP15" s="29"/>
      <c r="AYQ15" s="29"/>
      <c r="AYR15" s="29"/>
      <c r="AYS15" s="29"/>
      <c r="AYT15" s="29"/>
      <c r="AYU15" s="29"/>
      <c r="AYV15" s="29"/>
      <c r="AYW15" s="29"/>
      <c r="AYX15" s="29"/>
      <c r="AYY15" s="29"/>
      <c r="AYZ15" s="29"/>
      <c r="AZA15" s="29"/>
      <c r="AZB15" s="29"/>
      <c r="AZC15" s="29"/>
      <c r="AZD15" s="29"/>
      <c r="AZE15" s="29"/>
      <c r="AZF15" s="29"/>
      <c r="AZG15" s="29"/>
      <c r="AZH15" s="29"/>
      <c r="AZI15" s="29"/>
      <c r="AZJ15" s="29"/>
      <c r="AZK15" s="29"/>
      <c r="AZL15" s="29"/>
      <c r="AZM15" s="29"/>
      <c r="AZN15" s="29"/>
      <c r="AZO15" s="29"/>
      <c r="AZP15" s="29"/>
      <c r="AZQ15" s="29"/>
      <c r="AZR15" s="29"/>
      <c r="AZS15" s="29"/>
      <c r="AZT15" s="29"/>
      <c r="AZU15" s="29"/>
      <c r="AZV15" s="29"/>
      <c r="AZW15" s="29"/>
      <c r="AZX15" s="29"/>
      <c r="AZY15" s="29"/>
      <c r="AZZ15" s="29"/>
      <c r="BAA15" s="29"/>
      <c r="BAB15" s="29"/>
      <c r="BAC15" s="29"/>
      <c r="BAD15" s="29"/>
      <c r="BAE15" s="29"/>
      <c r="BAF15" s="29"/>
      <c r="BAG15" s="29"/>
      <c r="BAH15" s="29"/>
      <c r="BAI15" s="29"/>
      <c r="BAJ15" s="29"/>
      <c r="BAK15" s="29"/>
      <c r="BAL15" s="29"/>
      <c r="BAM15" s="29"/>
      <c r="BAN15" s="29"/>
      <c r="BAO15" s="29"/>
      <c r="BAP15" s="29"/>
      <c r="BAQ15" s="29"/>
      <c r="BAR15" s="29"/>
      <c r="BAS15" s="29"/>
      <c r="BAT15" s="29"/>
      <c r="BAU15" s="29"/>
      <c r="BAV15" s="29"/>
      <c r="BAW15" s="29"/>
      <c r="BAX15" s="29"/>
      <c r="BAY15" s="29"/>
      <c r="BAZ15" s="29"/>
      <c r="BBA15" s="29"/>
      <c r="BBB15" s="29"/>
      <c r="BBC15" s="29"/>
      <c r="BBD15" s="29"/>
      <c r="BBE15" s="29"/>
      <c r="BBF15" s="29"/>
      <c r="BBG15" s="29"/>
      <c r="BBH15" s="29"/>
      <c r="BBI15" s="29"/>
      <c r="BBJ15" s="29"/>
      <c r="BBK15" s="29"/>
      <c r="BBL15" s="29"/>
      <c r="BBM15" s="29"/>
      <c r="BBN15" s="29"/>
      <c r="BBO15" s="29"/>
      <c r="BBP15" s="29"/>
      <c r="BBQ15" s="29"/>
      <c r="BBR15" s="29"/>
      <c r="BBS15" s="29"/>
      <c r="BBT15" s="29"/>
      <c r="BBU15" s="29"/>
      <c r="BBV15" s="29"/>
      <c r="BBW15" s="29"/>
      <c r="BBX15" s="29"/>
      <c r="BBY15" s="29"/>
      <c r="BBZ15" s="29"/>
      <c r="BCA15" s="29"/>
      <c r="BCB15" s="29"/>
      <c r="BCC15" s="29"/>
      <c r="BCD15" s="29"/>
      <c r="BCE15" s="29"/>
      <c r="BCF15" s="29"/>
      <c r="BCG15" s="29"/>
      <c r="BCH15" s="29"/>
      <c r="BCI15" s="29"/>
      <c r="BCJ15" s="29"/>
      <c r="BCK15" s="29"/>
      <c r="BCL15" s="29"/>
      <c r="BCM15" s="29"/>
      <c r="BCN15" s="29"/>
      <c r="BCO15" s="29"/>
      <c r="BCP15" s="29"/>
      <c r="BCQ15" s="29"/>
      <c r="BCR15" s="29"/>
      <c r="BCS15" s="29"/>
      <c r="BCT15" s="29"/>
      <c r="BCU15" s="29"/>
      <c r="BCV15" s="29"/>
      <c r="BCW15" s="29"/>
      <c r="BCX15" s="29"/>
      <c r="BCY15" s="29"/>
      <c r="BCZ15" s="29"/>
      <c r="BDA15" s="29"/>
      <c r="BDB15" s="29"/>
      <c r="BDC15" s="29"/>
      <c r="BDD15" s="29"/>
      <c r="BDE15" s="29"/>
      <c r="BDF15" s="29"/>
      <c r="BDG15" s="29"/>
      <c r="BDH15" s="29"/>
      <c r="BDI15" s="29"/>
      <c r="BDJ15" s="29"/>
      <c r="BDK15" s="29"/>
      <c r="BDL15" s="29"/>
      <c r="BDM15" s="29"/>
      <c r="BDN15" s="29"/>
      <c r="BDO15" s="29"/>
      <c r="BDP15" s="29"/>
      <c r="BDQ15" s="29"/>
      <c r="BDR15" s="29"/>
      <c r="BDS15" s="29"/>
      <c r="BDT15" s="29"/>
      <c r="BDU15" s="29"/>
      <c r="BDV15" s="29"/>
      <c r="BDW15" s="29"/>
      <c r="BDX15" s="29"/>
      <c r="BDY15" s="29"/>
      <c r="BDZ15" s="29"/>
      <c r="BEA15" s="29"/>
      <c r="BEB15" s="29"/>
      <c r="BEC15" s="29"/>
      <c r="BED15" s="29"/>
      <c r="BEE15" s="29"/>
      <c r="BEF15" s="29"/>
      <c r="BEG15" s="29"/>
      <c r="BEH15" s="29"/>
      <c r="BEI15" s="29"/>
      <c r="BEJ15" s="29"/>
      <c r="BEK15" s="29"/>
      <c r="BEL15" s="29"/>
      <c r="BEM15" s="29"/>
      <c r="BEN15" s="29"/>
      <c r="BEO15" s="29"/>
      <c r="BEP15" s="29"/>
      <c r="BEQ15" s="29"/>
      <c r="BER15" s="29"/>
      <c r="BES15" s="29"/>
      <c r="BET15" s="29"/>
      <c r="BEU15" s="29"/>
      <c r="BEV15" s="29"/>
      <c r="BEW15" s="29"/>
      <c r="BEX15" s="29"/>
      <c r="BEY15" s="29"/>
      <c r="BEZ15" s="29"/>
      <c r="BFA15" s="29"/>
      <c r="BFB15" s="29"/>
      <c r="BFC15" s="29"/>
      <c r="BFD15" s="29"/>
      <c r="BFE15" s="29"/>
      <c r="BFF15" s="29"/>
      <c r="BFG15" s="29"/>
      <c r="BFH15" s="29"/>
      <c r="BFI15" s="29"/>
      <c r="BFJ15" s="29"/>
      <c r="BFK15" s="29"/>
      <c r="BFL15" s="29"/>
      <c r="BFM15" s="29"/>
      <c r="BFN15" s="29"/>
      <c r="BFO15" s="29"/>
      <c r="BFP15" s="29"/>
      <c r="BFQ15" s="29"/>
      <c r="BFR15" s="29"/>
      <c r="BFS15" s="29"/>
      <c r="BFT15" s="29"/>
      <c r="BFU15" s="29"/>
      <c r="BFV15" s="29"/>
      <c r="BFW15" s="29"/>
      <c r="BFX15" s="29"/>
      <c r="BFY15" s="29"/>
      <c r="BFZ15" s="29"/>
      <c r="BGA15" s="29"/>
      <c r="BGB15" s="29"/>
      <c r="BGC15" s="29"/>
      <c r="BGD15" s="29"/>
      <c r="BGE15" s="29"/>
      <c r="BGF15" s="29"/>
      <c r="BGG15" s="29"/>
      <c r="BGH15" s="29"/>
      <c r="BGI15" s="29"/>
      <c r="BGJ15" s="29"/>
      <c r="BGK15" s="29"/>
      <c r="BGL15" s="29"/>
      <c r="BGM15" s="29"/>
      <c r="BGN15" s="29"/>
      <c r="BGO15" s="29"/>
      <c r="BGP15" s="29"/>
      <c r="BGQ15" s="29"/>
      <c r="BGR15" s="29"/>
      <c r="BGS15" s="29"/>
      <c r="BGT15" s="29"/>
      <c r="BGU15" s="29"/>
      <c r="BGV15" s="29"/>
    </row>
    <row r="16" spans="1:1556" ht="22" customHeight="1">
      <c r="A16" t="str">
        <f t="shared" si="0"/>
        <v>PT-00012</v>
      </c>
      <c r="B16" s="38" t="s">
        <v>494</v>
      </c>
      <c r="C16" s="38" t="s">
        <v>353</v>
      </c>
      <c r="D16" s="38" t="s">
        <v>622</v>
      </c>
      <c r="E16">
        <f t="shared" ca="1" si="1"/>
        <v>55</v>
      </c>
      <c r="F16" s="38" t="s">
        <v>14</v>
      </c>
      <c r="G16" s="38" t="s">
        <v>20</v>
      </c>
      <c r="H16" s="38">
        <v>9825203461</v>
      </c>
      <c r="I16" s="40" t="s">
        <v>771</v>
      </c>
      <c r="J16" s="40">
        <v>9308177964</v>
      </c>
      <c r="K16" s="40" t="s">
        <v>920</v>
      </c>
      <c r="L16" s="40" t="s">
        <v>920</v>
      </c>
      <c r="M16" s="40" t="s">
        <v>24</v>
      </c>
      <c r="N16" s="40">
        <v>463468254821</v>
      </c>
      <c r="O16" s="40" t="s">
        <v>29</v>
      </c>
      <c r="P16" s="40"/>
      <c r="Q16" s="40"/>
      <c r="R16" s="40"/>
      <c r="S16" s="40" t="s">
        <v>90</v>
      </c>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29"/>
      <c r="IV16" s="29"/>
      <c r="IW16" s="29"/>
      <c r="IX16" s="29"/>
      <c r="IY16" s="29"/>
      <c r="IZ16" s="29"/>
      <c r="JA16" s="29"/>
      <c r="JB16" s="29"/>
      <c r="JC16" s="29"/>
      <c r="JD16" s="29"/>
      <c r="JE16" s="29"/>
      <c r="JF16" s="29"/>
      <c r="JG16" s="29"/>
      <c r="JH16" s="29"/>
      <c r="JI16" s="29"/>
      <c r="JJ16" s="29"/>
      <c r="JK16" s="29"/>
      <c r="JL16" s="29"/>
      <c r="JM16" s="29"/>
      <c r="JN16" s="29"/>
      <c r="JO16" s="29"/>
      <c r="JP16" s="29"/>
      <c r="JQ16" s="29"/>
      <c r="JR16" s="29"/>
      <c r="JS16" s="29"/>
      <c r="JT16" s="29"/>
      <c r="JU16" s="29"/>
      <c r="JV16" s="29"/>
      <c r="JW16" s="29"/>
      <c r="JX16" s="29"/>
      <c r="JY16" s="29"/>
      <c r="JZ16" s="29"/>
      <c r="KA16" s="29"/>
      <c r="KB16" s="29"/>
      <c r="KC16" s="29"/>
      <c r="KD16" s="29"/>
      <c r="KE16" s="29"/>
      <c r="KF16" s="29"/>
      <c r="KG16" s="29"/>
      <c r="KH16" s="29"/>
      <c r="KI16" s="29"/>
      <c r="KJ16" s="29"/>
      <c r="KK16" s="29"/>
      <c r="KL16" s="29"/>
      <c r="KM16" s="29"/>
      <c r="KN16" s="29"/>
      <c r="KO16" s="29"/>
      <c r="KP16" s="29"/>
      <c r="KQ16" s="29"/>
      <c r="KR16" s="29"/>
      <c r="KS16" s="29"/>
      <c r="KT16" s="29"/>
      <c r="KU16" s="29"/>
      <c r="KV16" s="29"/>
      <c r="KW16" s="29"/>
      <c r="KX16" s="29"/>
      <c r="KY16" s="29"/>
      <c r="KZ16" s="29"/>
      <c r="LA16" s="29"/>
      <c r="LB16" s="29"/>
      <c r="LC16" s="29"/>
      <c r="LD16" s="29"/>
      <c r="LE16" s="29"/>
      <c r="LF16" s="29"/>
      <c r="LG16" s="29"/>
      <c r="LH16" s="29"/>
      <c r="LI16" s="29"/>
      <c r="LJ16" s="29"/>
      <c r="LK16" s="29"/>
      <c r="LL16" s="29"/>
      <c r="LM16" s="29"/>
      <c r="LN16" s="29"/>
      <c r="LO16" s="29"/>
      <c r="LP16" s="29"/>
      <c r="LQ16" s="29"/>
      <c r="LR16" s="29"/>
      <c r="LS16" s="29"/>
      <c r="LT16" s="29"/>
      <c r="LU16" s="29"/>
      <c r="LV16" s="29"/>
      <c r="LW16" s="29"/>
      <c r="LX16" s="29"/>
      <c r="LY16" s="29"/>
      <c r="LZ16" s="29"/>
      <c r="MA16" s="29"/>
      <c r="MB16" s="29"/>
      <c r="MC16" s="29"/>
      <c r="MD16" s="29"/>
      <c r="ME16" s="29"/>
      <c r="MF16" s="29"/>
      <c r="MG16" s="29"/>
      <c r="MH16" s="29"/>
      <c r="MI16" s="29"/>
      <c r="MJ16" s="29"/>
      <c r="MK16" s="29"/>
      <c r="ML16" s="29"/>
      <c r="MM16" s="29"/>
      <c r="MN16" s="29"/>
      <c r="MO16" s="29"/>
      <c r="MP16" s="29"/>
      <c r="MQ16" s="29"/>
      <c r="MR16" s="29"/>
      <c r="MS16" s="29"/>
      <c r="MT16" s="29"/>
      <c r="MU16" s="29"/>
      <c r="MV16" s="29"/>
      <c r="MW16" s="29"/>
      <c r="MX16" s="29"/>
      <c r="MY16" s="29"/>
      <c r="MZ16" s="29"/>
      <c r="NA16" s="29"/>
      <c r="NB16" s="29"/>
      <c r="NC16" s="29"/>
      <c r="ND16" s="29"/>
      <c r="NE16" s="29"/>
      <c r="NF16" s="29"/>
      <c r="NG16" s="29"/>
      <c r="NH16" s="29"/>
      <c r="NI16" s="29"/>
      <c r="NJ16" s="29"/>
      <c r="NK16" s="29"/>
      <c r="NL16" s="29"/>
      <c r="NM16" s="29"/>
      <c r="NN16" s="29"/>
      <c r="NO16" s="29"/>
      <c r="NP16" s="29"/>
      <c r="NQ16" s="29"/>
      <c r="NR16" s="29"/>
      <c r="NS16" s="29"/>
      <c r="NT16" s="29"/>
      <c r="NU16" s="29"/>
      <c r="NV16" s="29"/>
      <c r="NW16" s="29"/>
      <c r="NX16" s="29"/>
      <c r="NY16" s="29"/>
      <c r="NZ16" s="29"/>
      <c r="OA16" s="29"/>
      <c r="OB16" s="29"/>
      <c r="OC16" s="29"/>
      <c r="OD16" s="29"/>
      <c r="OE16" s="29"/>
      <c r="OF16" s="29"/>
      <c r="OG16" s="29"/>
      <c r="OH16" s="29"/>
      <c r="OI16" s="29"/>
      <c r="OJ16" s="29"/>
      <c r="OK16" s="29"/>
      <c r="OL16" s="29"/>
      <c r="OM16" s="29"/>
      <c r="ON16" s="29"/>
      <c r="OO16" s="29"/>
      <c r="OP16" s="29"/>
      <c r="OQ16" s="29"/>
      <c r="OR16" s="29"/>
      <c r="OS16" s="29"/>
      <c r="OT16" s="29"/>
      <c r="OU16" s="29"/>
      <c r="OV16" s="29"/>
      <c r="OW16" s="29"/>
      <c r="OX16" s="29"/>
      <c r="OY16" s="29"/>
      <c r="OZ16" s="29"/>
      <c r="PA16" s="29"/>
      <c r="PB16" s="29"/>
      <c r="PC16" s="29"/>
      <c r="PD16" s="29"/>
      <c r="PE16" s="29"/>
      <c r="PF16" s="29"/>
      <c r="PG16" s="29"/>
      <c r="PH16" s="29"/>
      <c r="PI16" s="29"/>
      <c r="PJ16" s="29"/>
      <c r="PK16" s="29"/>
      <c r="PL16" s="29"/>
      <c r="PM16" s="29"/>
      <c r="PN16" s="29"/>
      <c r="PO16" s="29"/>
      <c r="PP16" s="29"/>
      <c r="PQ16" s="29"/>
      <c r="PR16" s="29"/>
      <c r="PS16" s="29"/>
      <c r="PT16" s="29"/>
      <c r="PU16" s="29"/>
      <c r="PV16" s="29"/>
      <c r="PW16" s="29"/>
      <c r="PX16" s="29"/>
      <c r="PY16" s="29"/>
      <c r="PZ16" s="29"/>
      <c r="QA16" s="29"/>
      <c r="QB16" s="29"/>
      <c r="QC16" s="29"/>
      <c r="QD16" s="29"/>
      <c r="QE16" s="29"/>
      <c r="QF16" s="29"/>
      <c r="QG16" s="29"/>
      <c r="QH16" s="29"/>
      <c r="QI16" s="29"/>
      <c r="QJ16" s="29"/>
      <c r="QK16" s="29"/>
      <c r="QL16" s="29"/>
      <c r="QM16" s="29"/>
      <c r="QN16" s="29"/>
      <c r="QO16" s="29"/>
      <c r="QP16" s="29"/>
      <c r="QQ16" s="29"/>
      <c r="QR16" s="29"/>
      <c r="QS16" s="29"/>
      <c r="QT16" s="29"/>
      <c r="QU16" s="29"/>
      <c r="QV16" s="29"/>
      <c r="QW16" s="29"/>
      <c r="QX16" s="29"/>
      <c r="QY16" s="29"/>
      <c r="QZ16" s="29"/>
      <c r="RA16" s="29"/>
      <c r="RB16" s="29"/>
      <c r="RC16" s="29"/>
      <c r="RD16" s="29"/>
      <c r="RE16" s="29"/>
      <c r="RF16" s="29"/>
      <c r="RG16" s="29"/>
      <c r="RH16" s="29"/>
      <c r="RI16" s="29"/>
      <c r="RJ16" s="29"/>
      <c r="RK16" s="29"/>
      <c r="RL16" s="29"/>
      <c r="RM16" s="29"/>
      <c r="RN16" s="29"/>
      <c r="RO16" s="29"/>
      <c r="RP16" s="29"/>
      <c r="RQ16" s="29"/>
      <c r="RR16" s="29"/>
      <c r="RS16" s="29"/>
      <c r="RT16" s="29"/>
      <c r="RU16" s="29"/>
      <c r="RV16" s="29"/>
      <c r="RW16" s="29"/>
      <c r="RX16" s="29"/>
      <c r="RY16" s="29"/>
      <c r="RZ16" s="29"/>
      <c r="SA16" s="29"/>
      <c r="SB16" s="29"/>
      <c r="SC16" s="29"/>
      <c r="SD16" s="29"/>
      <c r="SE16" s="29"/>
      <c r="SF16" s="29"/>
      <c r="SG16" s="29"/>
      <c r="SH16" s="29"/>
      <c r="SI16" s="29"/>
      <c r="SJ16" s="29"/>
      <c r="SK16" s="29"/>
      <c r="SL16" s="29"/>
      <c r="SM16" s="29"/>
      <c r="SN16" s="29"/>
      <c r="SO16" s="29"/>
      <c r="SP16" s="29"/>
      <c r="SQ16" s="29"/>
      <c r="SR16" s="29"/>
      <c r="SS16" s="29"/>
      <c r="ST16" s="29"/>
      <c r="SU16" s="29"/>
      <c r="SV16" s="29"/>
      <c r="SW16" s="29"/>
      <c r="SX16" s="29"/>
      <c r="SY16" s="29"/>
      <c r="SZ16" s="29"/>
      <c r="TA16" s="29"/>
      <c r="TB16" s="29"/>
      <c r="TC16" s="29"/>
      <c r="TD16" s="29"/>
      <c r="TE16" s="29"/>
      <c r="TF16" s="29"/>
      <c r="TG16" s="29"/>
      <c r="TH16" s="29"/>
      <c r="TI16" s="29"/>
      <c r="TJ16" s="29"/>
      <c r="TK16" s="29"/>
      <c r="TL16" s="29"/>
      <c r="TM16" s="29"/>
      <c r="TN16" s="29"/>
      <c r="TO16" s="29"/>
      <c r="TP16" s="29"/>
      <c r="TQ16" s="29"/>
      <c r="TR16" s="29"/>
      <c r="TS16" s="29"/>
      <c r="TT16" s="29"/>
      <c r="TU16" s="29"/>
      <c r="TV16" s="29"/>
      <c r="TW16" s="29"/>
      <c r="TX16" s="29"/>
      <c r="TY16" s="29"/>
      <c r="TZ16" s="29"/>
      <c r="UA16" s="29"/>
      <c r="UB16" s="29"/>
      <c r="UC16" s="29"/>
      <c r="UD16" s="29"/>
      <c r="UE16" s="29"/>
      <c r="UF16" s="29"/>
      <c r="UG16" s="29"/>
      <c r="UH16" s="29"/>
      <c r="UI16" s="29"/>
      <c r="UJ16" s="29"/>
      <c r="UK16" s="29"/>
      <c r="UL16" s="29"/>
      <c r="UM16" s="29"/>
      <c r="UN16" s="29"/>
      <c r="UO16" s="29"/>
      <c r="UP16" s="29"/>
      <c r="UQ16" s="29"/>
      <c r="UR16" s="29"/>
      <c r="US16" s="29"/>
      <c r="UT16" s="29"/>
      <c r="UU16" s="29"/>
      <c r="UV16" s="29"/>
      <c r="UW16" s="29"/>
      <c r="UX16" s="29"/>
      <c r="UY16" s="29"/>
      <c r="UZ16" s="29"/>
      <c r="VA16" s="29"/>
      <c r="VB16" s="29"/>
      <c r="VC16" s="29"/>
      <c r="VD16" s="29"/>
      <c r="VE16" s="29"/>
      <c r="VF16" s="29"/>
      <c r="VG16" s="29"/>
      <c r="VH16" s="29"/>
      <c r="VI16" s="29"/>
      <c r="VJ16" s="29"/>
      <c r="VK16" s="29"/>
      <c r="VL16" s="29"/>
      <c r="VM16" s="29"/>
      <c r="VN16" s="29"/>
      <c r="VO16" s="29"/>
      <c r="VP16" s="29"/>
      <c r="VQ16" s="29"/>
      <c r="VR16" s="29"/>
      <c r="VS16" s="29"/>
      <c r="VT16" s="29"/>
      <c r="VU16" s="29"/>
      <c r="VV16" s="29"/>
      <c r="VW16" s="29"/>
      <c r="VX16" s="29"/>
      <c r="VY16" s="29"/>
      <c r="VZ16" s="29"/>
      <c r="WA16" s="29"/>
      <c r="WB16" s="29"/>
      <c r="WC16" s="29"/>
      <c r="WD16" s="29"/>
      <c r="WE16" s="29"/>
      <c r="WF16" s="29"/>
      <c r="WG16" s="29"/>
      <c r="WH16" s="29"/>
      <c r="WI16" s="29"/>
      <c r="WJ16" s="29"/>
      <c r="WK16" s="29"/>
      <c r="WL16" s="29"/>
      <c r="WM16" s="29"/>
      <c r="WN16" s="29"/>
      <c r="WO16" s="29"/>
      <c r="WP16" s="29"/>
      <c r="WQ16" s="29"/>
      <c r="WR16" s="29"/>
      <c r="WS16" s="29"/>
      <c r="WT16" s="29"/>
      <c r="WU16" s="29"/>
      <c r="WV16" s="29"/>
      <c r="WW16" s="29"/>
      <c r="WX16" s="29"/>
      <c r="WY16" s="29"/>
      <c r="WZ16" s="29"/>
      <c r="XA16" s="29"/>
      <c r="XB16" s="29"/>
      <c r="XC16" s="29"/>
      <c r="XD16" s="29"/>
      <c r="XE16" s="29"/>
      <c r="XF16" s="29"/>
      <c r="XG16" s="29"/>
      <c r="XH16" s="29"/>
      <c r="XI16" s="29"/>
      <c r="XJ16" s="29"/>
      <c r="XK16" s="29"/>
      <c r="XL16" s="29"/>
      <c r="XM16" s="29"/>
      <c r="XN16" s="29"/>
      <c r="XO16" s="29"/>
      <c r="XP16" s="29"/>
      <c r="XQ16" s="29"/>
      <c r="XR16" s="29"/>
      <c r="XS16" s="29"/>
      <c r="XT16" s="29"/>
      <c r="XU16" s="29"/>
      <c r="XV16" s="29"/>
      <c r="XW16" s="29"/>
      <c r="XX16" s="29"/>
      <c r="XY16" s="29"/>
      <c r="XZ16" s="29"/>
      <c r="YA16" s="29"/>
      <c r="YB16" s="29"/>
      <c r="YC16" s="29"/>
      <c r="YD16" s="29"/>
      <c r="YE16" s="29"/>
      <c r="YF16" s="29"/>
      <c r="YG16" s="29"/>
      <c r="YH16" s="29"/>
      <c r="YI16" s="29"/>
      <c r="YJ16" s="29"/>
      <c r="YK16" s="29"/>
      <c r="YL16" s="29"/>
      <c r="YM16" s="29"/>
      <c r="YN16" s="29"/>
      <c r="YO16" s="29"/>
      <c r="YP16" s="29"/>
      <c r="YQ16" s="29"/>
      <c r="YR16" s="29"/>
      <c r="YS16" s="29"/>
      <c r="YT16" s="29"/>
      <c r="YU16" s="29"/>
      <c r="YV16" s="29"/>
      <c r="YW16" s="29"/>
      <c r="YX16" s="29"/>
      <c r="YY16" s="29"/>
      <c r="YZ16" s="29"/>
      <c r="ZA16" s="29"/>
      <c r="ZB16" s="29"/>
      <c r="ZC16" s="29"/>
      <c r="ZD16" s="29"/>
      <c r="ZE16" s="29"/>
      <c r="ZF16" s="29"/>
      <c r="ZG16" s="29"/>
      <c r="ZH16" s="29"/>
      <c r="ZI16" s="29"/>
      <c r="ZJ16" s="29"/>
      <c r="ZK16" s="29"/>
      <c r="ZL16" s="29"/>
      <c r="ZM16" s="29"/>
      <c r="ZN16" s="29"/>
      <c r="ZO16" s="29"/>
      <c r="ZP16" s="29"/>
      <c r="ZQ16" s="29"/>
      <c r="ZR16" s="29"/>
      <c r="ZS16" s="29"/>
      <c r="ZT16" s="29"/>
      <c r="ZU16" s="29"/>
      <c r="ZV16" s="29"/>
      <c r="ZW16" s="29"/>
      <c r="ZX16" s="29"/>
      <c r="ZY16" s="29"/>
      <c r="ZZ16" s="29"/>
      <c r="AAA16" s="29"/>
      <c r="AAB16" s="29"/>
      <c r="AAC16" s="29"/>
      <c r="AAD16" s="29"/>
      <c r="AAE16" s="29"/>
      <c r="AAF16" s="29"/>
      <c r="AAG16" s="29"/>
      <c r="AAH16" s="29"/>
      <c r="AAI16" s="29"/>
      <c r="AAJ16" s="29"/>
      <c r="AAK16" s="29"/>
      <c r="AAL16" s="29"/>
      <c r="AAM16" s="29"/>
      <c r="AAN16" s="29"/>
      <c r="AAO16" s="29"/>
      <c r="AAP16" s="29"/>
      <c r="AAQ16" s="29"/>
      <c r="AAR16" s="29"/>
      <c r="AAS16" s="29"/>
      <c r="AAT16" s="29"/>
      <c r="AAU16" s="29"/>
      <c r="AAV16" s="29"/>
      <c r="AAW16" s="29"/>
      <c r="AAX16" s="29"/>
      <c r="AAY16" s="29"/>
      <c r="AAZ16" s="29"/>
      <c r="ABA16" s="29"/>
      <c r="ABB16" s="29"/>
      <c r="ABC16" s="29"/>
      <c r="ABD16" s="29"/>
      <c r="ABE16" s="29"/>
      <c r="ABF16" s="29"/>
      <c r="ABG16" s="29"/>
      <c r="ABH16" s="29"/>
      <c r="ABI16" s="29"/>
      <c r="ABJ16" s="29"/>
      <c r="ABK16" s="29"/>
      <c r="ABL16" s="29"/>
      <c r="ABM16" s="29"/>
      <c r="ABN16" s="29"/>
      <c r="ABO16" s="29"/>
      <c r="ABP16" s="29"/>
      <c r="ABQ16" s="29"/>
      <c r="ABR16" s="29"/>
      <c r="ABS16" s="29"/>
      <c r="ABT16" s="29"/>
      <c r="ABU16" s="29"/>
      <c r="ABV16" s="29"/>
      <c r="ABW16" s="29"/>
      <c r="ABX16" s="29"/>
      <c r="ABY16" s="29"/>
      <c r="ABZ16" s="29"/>
      <c r="ACA16" s="29"/>
      <c r="ACB16" s="29"/>
      <c r="ACC16" s="29"/>
      <c r="ACD16" s="29"/>
      <c r="ACE16" s="29"/>
      <c r="ACF16" s="29"/>
      <c r="ACG16" s="29"/>
      <c r="ACH16" s="29"/>
      <c r="ACI16" s="29"/>
      <c r="ACJ16" s="29"/>
      <c r="ACK16" s="29"/>
      <c r="ACL16" s="29"/>
      <c r="ACM16" s="29"/>
      <c r="ACN16" s="29"/>
      <c r="ACO16" s="29"/>
      <c r="ACP16" s="29"/>
      <c r="ACQ16" s="29"/>
      <c r="ACR16" s="29"/>
      <c r="ACS16" s="29"/>
      <c r="ACT16" s="29"/>
      <c r="ACU16" s="29"/>
      <c r="ACV16" s="29"/>
      <c r="ACW16" s="29"/>
      <c r="ACX16" s="29"/>
      <c r="ACY16" s="29"/>
      <c r="ACZ16" s="29"/>
      <c r="ADA16" s="29"/>
      <c r="ADB16" s="29"/>
      <c r="ADC16" s="29"/>
      <c r="ADD16" s="29"/>
      <c r="ADE16" s="29"/>
      <c r="ADF16" s="29"/>
      <c r="ADG16" s="29"/>
      <c r="ADH16" s="29"/>
      <c r="ADI16" s="29"/>
      <c r="ADJ16" s="29"/>
      <c r="ADK16" s="29"/>
      <c r="ADL16" s="29"/>
      <c r="ADM16" s="29"/>
      <c r="ADN16" s="29"/>
      <c r="ADO16" s="29"/>
      <c r="ADP16" s="29"/>
      <c r="ADQ16" s="29"/>
      <c r="ADR16" s="29"/>
      <c r="ADS16" s="29"/>
      <c r="ADT16" s="29"/>
      <c r="ADU16" s="29"/>
      <c r="ADV16" s="29"/>
      <c r="ADW16" s="29"/>
      <c r="ADX16" s="29"/>
      <c r="ADY16" s="29"/>
      <c r="ADZ16" s="29"/>
      <c r="AEA16" s="29"/>
      <c r="AEB16" s="29"/>
      <c r="AEC16" s="29"/>
      <c r="AED16" s="29"/>
      <c r="AEE16" s="29"/>
      <c r="AEF16" s="29"/>
      <c r="AEG16" s="29"/>
      <c r="AEH16" s="29"/>
      <c r="AEI16" s="29"/>
      <c r="AEJ16" s="29"/>
      <c r="AEK16" s="29"/>
      <c r="AEL16" s="29"/>
      <c r="AEM16" s="29"/>
      <c r="AEN16" s="29"/>
      <c r="AEO16" s="29"/>
      <c r="AEP16" s="29"/>
      <c r="AEQ16" s="29"/>
      <c r="AER16" s="29"/>
      <c r="AES16" s="29"/>
      <c r="AET16" s="29"/>
      <c r="AEU16" s="29"/>
      <c r="AEV16" s="29"/>
      <c r="AEW16" s="29"/>
      <c r="AEX16" s="29"/>
      <c r="AEY16" s="29"/>
      <c r="AEZ16" s="29"/>
      <c r="AFA16" s="29"/>
      <c r="AFB16" s="29"/>
      <c r="AFC16" s="29"/>
      <c r="AFD16" s="29"/>
      <c r="AFE16" s="29"/>
      <c r="AFF16" s="29"/>
      <c r="AFG16" s="29"/>
      <c r="AFH16" s="29"/>
      <c r="AFI16" s="29"/>
      <c r="AFJ16" s="29"/>
      <c r="AFK16" s="29"/>
      <c r="AFL16" s="29"/>
      <c r="AFM16" s="29"/>
      <c r="AFN16" s="29"/>
      <c r="AFO16" s="29"/>
      <c r="AFP16" s="29"/>
      <c r="AFQ16" s="29"/>
      <c r="AFR16" s="29"/>
      <c r="AFS16" s="29"/>
      <c r="AFT16" s="29"/>
      <c r="AFU16" s="29"/>
      <c r="AFV16" s="29"/>
      <c r="AFW16" s="29"/>
      <c r="AFX16" s="29"/>
      <c r="AFY16" s="29"/>
      <c r="AFZ16" s="29"/>
      <c r="AGA16" s="29"/>
      <c r="AGB16" s="29"/>
      <c r="AGC16" s="29"/>
      <c r="AGD16" s="29"/>
      <c r="AGE16" s="29"/>
      <c r="AGF16" s="29"/>
      <c r="AGG16" s="29"/>
      <c r="AGH16" s="29"/>
      <c r="AGI16" s="29"/>
      <c r="AGJ16" s="29"/>
      <c r="AGK16" s="29"/>
      <c r="AGL16" s="29"/>
      <c r="AGM16" s="29"/>
      <c r="AGN16" s="29"/>
      <c r="AGO16" s="29"/>
      <c r="AGP16" s="29"/>
      <c r="AGQ16" s="29"/>
      <c r="AGR16" s="29"/>
      <c r="AGS16" s="29"/>
      <c r="AGT16" s="29"/>
      <c r="AGU16" s="29"/>
      <c r="AGV16" s="29"/>
      <c r="AGW16" s="29"/>
      <c r="AGX16" s="29"/>
      <c r="AGY16" s="29"/>
      <c r="AGZ16" s="29"/>
      <c r="AHA16" s="29"/>
      <c r="AHB16" s="29"/>
      <c r="AHC16" s="29"/>
      <c r="AHD16" s="29"/>
      <c r="AHE16" s="29"/>
      <c r="AHF16" s="29"/>
      <c r="AHG16" s="29"/>
      <c r="AHH16" s="29"/>
      <c r="AHI16" s="29"/>
      <c r="AHJ16" s="29"/>
      <c r="AHK16" s="29"/>
      <c r="AHL16" s="29"/>
      <c r="AHM16" s="29"/>
      <c r="AHN16" s="29"/>
      <c r="AHO16" s="29"/>
      <c r="AHP16" s="29"/>
      <c r="AHQ16" s="29"/>
      <c r="AHR16" s="29"/>
      <c r="AHS16" s="29"/>
      <c r="AHT16" s="29"/>
      <c r="AHU16" s="29"/>
      <c r="AHV16" s="29"/>
      <c r="AHW16" s="29"/>
      <c r="AHX16" s="29"/>
      <c r="AHY16" s="29"/>
      <c r="AHZ16" s="29"/>
      <c r="AIA16" s="29"/>
      <c r="AIB16" s="29"/>
      <c r="AIC16" s="29"/>
      <c r="AID16" s="29"/>
      <c r="AIE16" s="29"/>
      <c r="AIF16" s="29"/>
      <c r="AIG16" s="29"/>
      <c r="AIH16" s="29"/>
      <c r="AII16" s="29"/>
      <c r="AIJ16" s="29"/>
      <c r="AIK16" s="29"/>
      <c r="AIL16" s="29"/>
      <c r="AIM16" s="29"/>
      <c r="AIN16" s="29"/>
      <c r="AIO16" s="29"/>
      <c r="AIP16" s="29"/>
      <c r="AIQ16" s="29"/>
      <c r="AIR16" s="29"/>
      <c r="AIS16" s="29"/>
      <c r="AIT16" s="29"/>
      <c r="AIU16" s="29"/>
      <c r="AIV16" s="29"/>
      <c r="AIW16" s="29"/>
      <c r="AIX16" s="29"/>
      <c r="AIY16" s="29"/>
      <c r="AIZ16" s="29"/>
      <c r="AJA16" s="29"/>
      <c r="AJB16" s="29"/>
      <c r="AJC16" s="29"/>
      <c r="AJD16" s="29"/>
      <c r="AJE16" s="29"/>
      <c r="AJF16" s="29"/>
      <c r="AJG16" s="29"/>
      <c r="AJH16" s="29"/>
      <c r="AJI16" s="29"/>
      <c r="AJJ16" s="29"/>
      <c r="AJK16" s="29"/>
      <c r="AJL16" s="29"/>
      <c r="AJM16" s="29"/>
      <c r="AJN16" s="29"/>
      <c r="AJO16" s="29"/>
      <c r="AJP16" s="29"/>
      <c r="AJQ16" s="29"/>
      <c r="AJR16" s="29"/>
      <c r="AJS16" s="29"/>
      <c r="AJT16" s="29"/>
      <c r="AJU16" s="29"/>
      <c r="AJV16" s="29"/>
      <c r="AJW16" s="29"/>
      <c r="AJX16" s="29"/>
      <c r="AJY16" s="29"/>
      <c r="AJZ16" s="29"/>
      <c r="AKA16" s="29"/>
      <c r="AKB16" s="29"/>
      <c r="AKC16" s="29"/>
      <c r="AKD16" s="29"/>
      <c r="AKE16" s="29"/>
      <c r="AKF16" s="29"/>
      <c r="AKG16" s="29"/>
      <c r="AKH16" s="29"/>
      <c r="AKI16" s="29"/>
      <c r="AKJ16" s="29"/>
      <c r="AKK16" s="29"/>
      <c r="AKL16" s="29"/>
      <c r="AKM16" s="29"/>
      <c r="AKN16" s="29"/>
      <c r="AKO16" s="29"/>
      <c r="AKP16" s="29"/>
      <c r="AKQ16" s="29"/>
      <c r="AKR16" s="29"/>
      <c r="AKS16" s="29"/>
      <c r="AKT16" s="29"/>
      <c r="AKU16" s="29"/>
      <c r="AKV16" s="29"/>
      <c r="AKW16" s="29"/>
      <c r="AKX16" s="29"/>
      <c r="AKY16" s="29"/>
      <c r="AKZ16" s="29"/>
      <c r="ALA16" s="29"/>
      <c r="ALB16" s="29"/>
      <c r="ALC16" s="29"/>
      <c r="ALD16" s="29"/>
      <c r="ALE16" s="29"/>
      <c r="ALF16" s="29"/>
      <c r="ALG16" s="29"/>
      <c r="ALH16" s="29"/>
      <c r="ALI16" s="29"/>
      <c r="ALJ16" s="29"/>
      <c r="ALK16" s="29"/>
      <c r="ALL16" s="29"/>
      <c r="ALM16" s="29"/>
      <c r="ALN16" s="29"/>
      <c r="ALO16" s="29"/>
      <c r="ALP16" s="29"/>
      <c r="ALQ16" s="29"/>
      <c r="ALR16" s="29"/>
      <c r="ALS16" s="29"/>
      <c r="ALT16" s="29"/>
      <c r="ALU16" s="29"/>
      <c r="ALV16" s="29"/>
      <c r="ALW16" s="29"/>
      <c r="ALX16" s="29"/>
      <c r="ALY16" s="29"/>
      <c r="ALZ16" s="29"/>
      <c r="AMA16" s="29"/>
      <c r="AMB16" s="29"/>
      <c r="AMC16" s="29"/>
      <c r="AMD16" s="29"/>
      <c r="AME16" s="29"/>
      <c r="AMF16" s="29"/>
      <c r="AMG16" s="29"/>
      <c r="AMH16" s="29"/>
      <c r="AMI16" s="29"/>
      <c r="AMJ16" s="29"/>
      <c r="AMK16" s="29"/>
      <c r="AML16" s="29"/>
      <c r="AMM16" s="29"/>
      <c r="AMN16" s="29"/>
      <c r="AMO16" s="29"/>
      <c r="AMP16" s="29"/>
      <c r="AMQ16" s="29"/>
      <c r="AMR16" s="29"/>
      <c r="AMS16" s="29"/>
      <c r="AMT16" s="29"/>
      <c r="AMU16" s="29"/>
      <c r="AMV16" s="29"/>
      <c r="AMW16" s="29"/>
      <c r="AMX16" s="29"/>
      <c r="AMY16" s="29"/>
      <c r="AMZ16" s="29"/>
      <c r="ANA16" s="29"/>
      <c r="ANB16" s="29"/>
      <c r="ANC16" s="29"/>
      <c r="AND16" s="29"/>
      <c r="ANE16" s="29"/>
      <c r="ANF16" s="29"/>
      <c r="ANG16" s="29"/>
      <c r="ANH16" s="29"/>
      <c r="ANI16" s="29"/>
      <c r="ANJ16" s="29"/>
      <c r="ANK16" s="29"/>
      <c r="ANL16" s="29"/>
      <c r="ANM16" s="29"/>
      <c r="ANN16" s="29"/>
      <c r="ANO16" s="29"/>
      <c r="ANP16" s="29"/>
      <c r="ANQ16" s="29"/>
      <c r="ANR16" s="29"/>
      <c r="ANS16" s="29"/>
      <c r="ANT16" s="29"/>
      <c r="ANU16" s="29"/>
      <c r="ANV16" s="29"/>
      <c r="ANW16" s="29"/>
      <c r="ANX16" s="29"/>
      <c r="ANY16" s="29"/>
      <c r="ANZ16" s="29"/>
      <c r="AOA16" s="29"/>
      <c r="AOB16" s="29"/>
      <c r="AOC16" s="29"/>
      <c r="AOD16" s="29"/>
      <c r="AOE16" s="29"/>
      <c r="AOF16" s="29"/>
      <c r="AOG16" s="29"/>
      <c r="AOH16" s="29"/>
      <c r="AOI16" s="29"/>
      <c r="AOJ16" s="29"/>
      <c r="AOK16" s="29"/>
      <c r="AOL16" s="29"/>
      <c r="AOM16" s="29"/>
      <c r="AON16" s="29"/>
      <c r="AOO16" s="29"/>
      <c r="AOP16" s="29"/>
      <c r="AOQ16" s="29"/>
      <c r="AOR16" s="29"/>
      <c r="AOS16" s="29"/>
      <c r="AOT16" s="29"/>
      <c r="AOU16" s="29"/>
      <c r="AOV16" s="29"/>
      <c r="AOW16" s="29"/>
      <c r="AOX16" s="29"/>
      <c r="AOY16" s="29"/>
      <c r="AOZ16" s="29"/>
      <c r="APA16" s="29"/>
      <c r="APB16" s="29"/>
      <c r="APC16" s="29"/>
      <c r="APD16" s="29"/>
      <c r="APE16" s="29"/>
      <c r="APF16" s="29"/>
      <c r="APG16" s="29"/>
      <c r="APH16" s="29"/>
      <c r="API16" s="29"/>
      <c r="APJ16" s="29"/>
      <c r="APK16" s="29"/>
      <c r="APL16" s="29"/>
      <c r="APM16" s="29"/>
      <c r="APN16" s="29"/>
      <c r="APO16" s="29"/>
      <c r="APP16" s="29"/>
      <c r="APQ16" s="29"/>
      <c r="APR16" s="29"/>
      <c r="APS16" s="29"/>
      <c r="APT16" s="29"/>
      <c r="APU16" s="29"/>
      <c r="APV16" s="29"/>
      <c r="APW16" s="29"/>
      <c r="APX16" s="29"/>
      <c r="APY16" s="29"/>
      <c r="APZ16" s="29"/>
      <c r="AQA16" s="29"/>
      <c r="AQB16" s="29"/>
      <c r="AQC16" s="29"/>
      <c r="AQD16" s="29"/>
      <c r="AQE16" s="29"/>
      <c r="AQF16" s="29"/>
      <c r="AQG16" s="29"/>
      <c r="AQH16" s="29"/>
      <c r="AQI16" s="29"/>
      <c r="AQJ16" s="29"/>
      <c r="AQK16" s="29"/>
      <c r="AQL16" s="29"/>
      <c r="AQM16" s="29"/>
      <c r="AQN16" s="29"/>
      <c r="AQO16" s="29"/>
      <c r="AQP16" s="29"/>
      <c r="AQQ16" s="29"/>
      <c r="AQR16" s="29"/>
      <c r="AQS16" s="29"/>
      <c r="AQT16" s="29"/>
      <c r="AQU16" s="29"/>
      <c r="AQV16" s="29"/>
      <c r="AQW16" s="29"/>
      <c r="AQX16" s="29"/>
      <c r="AQY16" s="29"/>
      <c r="AQZ16" s="29"/>
      <c r="ARA16" s="29"/>
      <c r="ARB16" s="29"/>
      <c r="ARC16" s="29"/>
      <c r="ARD16" s="29"/>
      <c r="ARE16" s="29"/>
      <c r="ARF16" s="29"/>
      <c r="ARG16" s="29"/>
      <c r="ARH16" s="29"/>
      <c r="ARI16" s="29"/>
      <c r="ARJ16" s="29"/>
      <c r="ARK16" s="29"/>
      <c r="ARL16" s="29"/>
      <c r="ARM16" s="29"/>
      <c r="ARN16" s="29"/>
      <c r="ARO16" s="29"/>
      <c r="ARP16" s="29"/>
      <c r="ARQ16" s="29"/>
      <c r="ARR16" s="29"/>
      <c r="ARS16" s="29"/>
      <c r="ART16" s="29"/>
      <c r="ARU16" s="29"/>
      <c r="ARV16" s="29"/>
      <c r="ARW16" s="29"/>
      <c r="ARX16" s="29"/>
      <c r="ARY16" s="29"/>
      <c r="ARZ16" s="29"/>
      <c r="ASA16" s="29"/>
      <c r="ASB16" s="29"/>
      <c r="ASC16" s="29"/>
      <c r="ASD16" s="29"/>
      <c r="ASE16" s="29"/>
      <c r="ASF16" s="29"/>
      <c r="ASG16" s="29"/>
      <c r="ASH16" s="29"/>
      <c r="ASI16" s="29"/>
      <c r="ASJ16" s="29"/>
      <c r="ASK16" s="29"/>
      <c r="ASL16" s="29"/>
      <c r="ASM16" s="29"/>
      <c r="ASN16" s="29"/>
      <c r="ASO16" s="29"/>
      <c r="ASP16" s="29"/>
      <c r="ASQ16" s="29"/>
      <c r="ASR16" s="29"/>
      <c r="ASS16" s="29"/>
      <c r="AST16" s="29"/>
      <c r="ASU16" s="29"/>
      <c r="ASV16" s="29"/>
      <c r="ASW16" s="29"/>
      <c r="ASX16" s="29"/>
      <c r="ASY16" s="29"/>
      <c r="ASZ16" s="29"/>
      <c r="ATA16" s="29"/>
      <c r="ATB16" s="29"/>
      <c r="ATC16" s="29"/>
      <c r="ATD16" s="29"/>
      <c r="ATE16" s="29"/>
      <c r="ATF16" s="29"/>
      <c r="ATG16" s="29"/>
      <c r="ATH16" s="29"/>
      <c r="ATI16" s="29"/>
      <c r="ATJ16" s="29"/>
      <c r="ATK16" s="29"/>
      <c r="ATL16" s="29"/>
      <c r="ATM16" s="29"/>
      <c r="ATN16" s="29"/>
      <c r="ATO16" s="29"/>
      <c r="ATP16" s="29"/>
      <c r="ATQ16" s="29"/>
      <c r="ATR16" s="29"/>
      <c r="ATS16" s="29"/>
      <c r="ATT16" s="29"/>
      <c r="ATU16" s="29"/>
      <c r="ATV16" s="29"/>
      <c r="ATW16" s="29"/>
      <c r="ATX16" s="29"/>
      <c r="ATY16" s="29"/>
      <c r="ATZ16" s="29"/>
      <c r="AUA16" s="29"/>
      <c r="AUB16" s="29"/>
      <c r="AUC16" s="29"/>
      <c r="AUD16" s="29"/>
      <c r="AUE16" s="29"/>
      <c r="AUF16" s="29"/>
      <c r="AUG16" s="29"/>
      <c r="AUH16" s="29"/>
      <c r="AUI16" s="29"/>
      <c r="AUJ16" s="29"/>
      <c r="AUK16" s="29"/>
      <c r="AUL16" s="29"/>
      <c r="AUM16" s="29"/>
      <c r="AUN16" s="29"/>
      <c r="AUO16" s="29"/>
      <c r="AUP16" s="29"/>
      <c r="AUQ16" s="29"/>
      <c r="AUR16" s="29"/>
      <c r="AUS16" s="29"/>
      <c r="AUT16" s="29"/>
      <c r="AUU16" s="29"/>
      <c r="AUV16" s="29"/>
      <c r="AUW16" s="29"/>
      <c r="AUX16" s="29"/>
      <c r="AUY16" s="29"/>
      <c r="AUZ16" s="29"/>
      <c r="AVA16" s="29"/>
      <c r="AVB16" s="29"/>
      <c r="AVC16" s="29"/>
      <c r="AVD16" s="29"/>
      <c r="AVE16" s="29"/>
      <c r="AVF16" s="29"/>
      <c r="AVG16" s="29"/>
      <c r="AVH16" s="29"/>
      <c r="AVI16" s="29"/>
      <c r="AVJ16" s="29"/>
      <c r="AVK16" s="29"/>
      <c r="AVL16" s="29"/>
      <c r="AVM16" s="29"/>
      <c r="AVN16" s="29"/>
      <c r="AVO16" s="29"/>
      <c r="AVP16" s="29"/>
      <c r="AVQ16" s="29"/>
      <c r="AVR16" s="29"/>
      <c r="AVS16" s="29"/>
      <c r="AVT16" s="29"/>
      <c r="AVU16" s="29"/>
      <c r="AVV16" s="29"/>
      <c r="AVW16" s="29"/>
      <c r="AVX16" s="29"/>
      <c r="AVY16" s="29"/>
      <c r="AVZ16" s="29"/>
      <c r="AWA16" s="29"/>
      <c r="AWB16" s="29"/>
      <c r="AWC16" s="29"/>
      <c r="AWD16" s="29"/>
      <c r="AWE16" s="29"/>
      <c r="AWF16" s="29"/>
      <c r="AWG16" s="29"/>
      <c r="AWH16" s="29"/>
      <c r="AWI16" s="29"/>
      <c r="AWJ16" s="29"/>
      <c r="AWK16" s="29"/>
      <c r="AWL16" s="29"/>
      <c r="AWM16" s="29"/>
      <c r="AWN16" s="29"/>
      <c r="AWO16" s="29"/>
      <c r="AWP16" s="29"/>
      <c r="AWQ16" s="29"/>
      <c r="AWR16" s="29"/>
      <c r="AWS16" s="29"/>
      <c r="AWT16" s="29"/>
      <c r="AWU16" s="29"/>
      <c r="AWV16" s="29"/>
      <c r="AWW16" s="29"/>
      <c r="AWX16" s="29"/>
      <c r="AWY16" s="29"/>
      <c r="AWZ16" s="29"/>
      <c r="AXA16" s="29"/>
      <c r="AXB16" s="29"/>
      <c r="AXC16" s="29"/>
      <c r="AXD16" s="29"/>
      <c r="AXE16" s="29"/>
      <c r="AXF16" s="29"/>
      <c r="AXG16" s="29"/>
      <c r="AXH16" s="29"/>
      <c r="AXI16" s="29"/>
      <c r="AXJ16" s="29"/>
      <c r="AXK16" s="29"/>
      <c r="AXL16" s="29"/>
      <c r="AXM16" s="29"/>
      <c r="AXN16" s="29"/>
      <c r="AXO16" s="29"/>
      <c r="AXP16" s="29"/>
      <c r="AXQ16" s="29"/>
      <c r="AXR16" s="29"/>
      <c r="AXS16" s="29"/>
      <c r="AXT16" s="29"/>
      <c r="AXU16" s="29"/>
      <c r="AXV16" s="29"/>
      <c r="AXW16" s="29"/>
      <c r="AXX16" s="29"/>
      <c r="AXY16" s="29"/>
      <c r="AXZ16" s="29"/>
      <c r="AYA16" s="29"/>
      <c r="AYB16" s="29"/>
      <c r="AYC16" s="29"/>
      <c r="AYD16" s="29"/>
      <c r="AYE16" s="29"/>
      <c r="AYF16" s="29"/>
      <c r="AYG16" s="29"/>
      <c r="AYH16" s="29"/>
      <c r="AYI16" s="29"/>
      <c r="AYJ16" s="29"/>
      <c r="AYK16" s="29"/>
      <c r="AYL16" s="29"/>
      <c r="AYM16" s="29"/>
      <c r="AYN16" s="29"/>
      <c r="AYO16" s="29"/>
      <c r="AYP16" s="29"/>
      <c r="AYQ16" s="29"/>
      <c r="AYR16" s="29"/>
      <c r="AYS16" s="29"/>
      <c r="AYT16" s="29"/>
      <c r="AYU16" s="29"/>
      <c r="AYV16" s="29"/>
      <c r="AYW16" s="29"/>
      <c r="AYX16" s="29"/>
      <c r="AYY16" s="29"/>
      <c r="AYZ16" s="29"/>
      <c r="AZA16" s="29"/>
      <c r="AZB16" s="29"/>
      <c r="AZC16" s="29"/>
      <c r="AZD16" s="29"/>
      <c r="AZE16" s="29"/>
      <c r="AZF16" s="29"/>
      <c r="AZG16" s="29"/>
      <c r="AZH16" s="29"/>
      <c r="AZI16" s="29"/>
      <c r="AZJ16" s="29"/>
      <c r="AZK16" s="29"/>
      <c r="AZL16" s="29"/>
      <c r="AZM16" s="29"/>
      <c r="AZN16" s="29"/>
      <c r="AZO16" s="29"/>
      <c r="AZP16" s="29"/>
      <c r="AZQ16" s="29"/>
      <c r="AZR16" s="29"/>
      <c r="AZS16" s="29"/>
      <c r="AZT16" s="29"/>
      <c r="AZU16" s="29"/>
      <c r="AZV16" s="29"/>
      <c r="AZW16" s="29"/>
      <c r="AZX16" s="29"/>
      <c r="AZY16" s="29"/>
      <c r="AZZ16" s="29"/>
      <c r="BAA16" s="29"/>
      <c r="BAB16" s="29"/>
      <c r="BAC16" s="29"/>
      <c r="BAD16" s="29"/>
      <c r="BAE16" s="29"/>
      <c r="BAF16" s="29"/>
      <c r="BAG16" s="29"/>
      <c r="BAH16" s="29"/>
      <c r="BAI16" s="29"/>
      <c r="BAJ16" s="29"/>
      <c r="BAK16" s="29"/>
      <c r="BAL16" s="29"/>
      <c r="BAM16" s="29"/>
      <c r="BAN16" s="29"/>
      <c r="BAO16" s="29"/>
      <c r="BAP16" s="29"/>
      <c r="BAQ16" s="29"/>
      <c r="BAR16" s="29"/>
      <c r="BAS16" s="29"/>
      <c r="BAT16" s="29"/>
      <c r="BAU16" s="29"/>
      <c r="BAV16" s="29"/>
      <c r="BAW16" s="29"/>
      <c r="BAX16" s="29"/>
      <c r="BAY16" s="29"/>
      <c r="BAZ16" s="29"/>
      <c r="BBA16" s="29"/>
      <c r="BBB16" s="29"/>
      <c r="BBC16" s="29"/>
      <c r="BBD16" s="29"/>
      <c r="BBE16" s="29"/>
      <c r="BBF16" s="29"/>
      <c r="BBG16" s="29"/>
      <c r="BBH16" s="29"/>
      <c r="BBI16" s="29"/>
      <c r="BBJ16" s="29"/>
      <c r="BBK16" s="29"/>
      <c r="BBL16" s="29"/>
      <c r="BBM16" s="29"/>
      <c r="BBN16" s="29"/>
      <c r="BBO16" s="29"/>
      <c r="BBP16" s="29"/>
      <c r="BBQ16" s="29"/>
      <c r="BBR16" s="29"/>
      <c r="BBS16" s="29"/>
      <c r="BBT16" s="29"/>
      <c r="BBU16" s="29"/>
      <c r="BBV16" s="29"/>
      <c r="BBW16" s="29"/>
      <c r="BBX16" s="29"/>
      <c r="BBY16" s="29"/>
      <c r="BBZ16" s="29"/>
      <c r="BCA16" s="29"/>
      <c r="BCB16" s="29"/>
      <c r="BCC16" s="29"/>
      <c r="BCD16" s="29"/>
      <c r="BCE16" s="29"/>
      <c r="BCF16" s="29"/>
      <c r="BCG16" s="29"/>
      <c r="BCH16" s="29"/>
      <c r="BCI16" s="29"/>
      <c r="BCJ16" s="29"/>
      <c r="BCK16" s="29"/>
      <c r="BCL16" s="29"/>
      <c r="BCM16" s="29"/>
      <c r="BCN16" s="29"/>
      <c r="BCO16" s="29"/>
      <c r="BCP16" s="29"/>
      <c r="BCQ16" s="29"/>
      <c r="BCR16" s="29"/>
      <c r="BCS16" s="29"/>
      <c r="BCT16" s="29"/>
      <c r="BCU16" s="29"/>
      <c r="BCV16" s="29"/>
      <c r="BCW16" s="29"/>
      <c r="BCX16" s="29"/>
      <c r="BCY16" s="29"/>
      <c r="BCZ16" s="29"/>
      <c r="BDA16" s="29"/>
      <c r="BDB16" s="29"/>
      <c r="BDC16" s="29"/>
      <c r="BDD16" s="29"/>
      <c r="BDE16" s="29"/>
      <c r="BDF16" s="29"/>
      <c r="BDG16" s="29"/>
      <c r="BDH16" s="29"/>
      <c r="BDI16" s="29"/>
      <c r="BDJ16" s="29"/>
      <c r="BDK16" s="29"/>
      <c r="BDL16" s="29"/>
      <c r="BDM16" s="29"/>
      <c r="BDN16" s="29"/>
      <c r="BDO16" s="29"/>
      <c r="BDP16" s="29"/>
      <c r="BDQ16" s="29"/>
      <c r="BDR16" s="29"/>
      <c r="BDS16" s="29"/>
      <c r="BDT16" s="29"/>
      <c r="BDU16" s="29"/>
      <c r="BDV16" s="29"/>
      <c r="BDW16" s="29"/>
      <c r="BDX16" s="29"/>
      <c r="BDY16" s="29"/>
      <c r="BDZ16" s="29"/>
      <c r="BEA16" s="29"/>
      <c r="BEB16" s="29"/>
      <c r="BEC16" s="29"/>
      <c r="BED16" s="29"/>
      <c r="BEE16" s="29"/>
      <c r="BEF16" s="29"/>
      <c r="BEG16" s="29"/>
      <c r="BEH16" s="29"/>
      <c r="BEI16" s="29"/>
      <c r="BEJ16" s="29"/>
      <c r="BEK16" s="29"/>
      <c r="BEL16" s="29"/>
      <c r="BEM16" s="29"/>
      <c r="BEN16" s="29"/>
      <c r="BEO16" s="29"/>
      <c r="BEP16" s="29"/>
      <c r="BEQ16" s="29"/>
      <c r="BER16" s="29"/>
      <c r="BES16" s="29"/>
      <c r="BET16" s="29"/>
      <c r="BEU16" s="29"/>
      <c r="BEV16" s="29"/>
      <c r="BEW16" s="29"/>
      <c r="BEX16" s="29"/>
      <c r="BEY16" s="29"/>
      <c r="BEZ16" s="29"/>
      <c r="BFA16" s="29"/>
      <c r="BFB16" s="29"/>
      <c r="BFC16" s="29"/>
      <c r="BFD16" s="29"/>
      <c r="BFE16" s="29"/>
      <c r="BFF16" s="29"/>
      <c r="BFG16" s="29"/>
      <c r="BFH16" s="29"/>
      <c r="BFI16" s="29"/>
      <c r="BFJ16" s="29"/>
      <c r="BFK16" s="29"/>
      <c r="BFL16" s="29"/>
      <c r="BFM16" s="29"/>
      <c r="BFN16" s="29"/>
      <c r="BFO16" s="29"/>
      <c r="BFP16" s="29"/>
      <c r="BFQ16" s="29"/>
      <c r="BFR16" s="29"/>
      <c r="BFS16" s="29"/>
      <c r="BFT16" s="29"/>
      <c r="BFU16" s="29"/>
      <c r="BFV16" s="29"/>
      <c r="BFW16" s="29"/>
      <c r="BFX16" s="29"/>
      <c r="BFY16" s="29"/>
      <c r="BFZ16" s="29"/>
      <c r="BGA16" s="29"/>
      <c r="BGB16" s="29"/>
      <c r="BGC16" s="29"/>
      <c r="BGD16" s="29"/>
      <c r="BGE16" s="29"/>
      <c r="BGF16" s="29"/>
      <c r="BGG16" s="29"/>
      <c r="BGH16" s="29"/>
      <c r="BGI16" s="29"/>
      <c r="BGJ16" s="29"/>
      <c r="BGK16" s="29"/>
      <c r="BGL16" s="29"/>
      <c r="BGM16" s="29"/>
      <c r="BGN16" s="29"/>
      <c r="BGO16" s="29"/>
      <c r="BGP16" s="29"/>
      <c r="BGQ16" s="29"/>
      <c r="BGR16" s="29"/>
      <c r="BGS16" s="29"/>
      <c r="BGT16" s="29"/>
      <c r="BGU16" s="29"/>
      <c r="BGV16" s="29"/>
    </row>
    <row r="17" spans="1:1556" s="14" customFormat="1" ht="22" customHeight="1">
      <c r="A17" s="14" t="str">
        <f t="shared" si="0"/>
        <v>PT-00013</v>
      </c>
      <c r="B17" s="37" t="s">
        <v>503</v>
      </c>
      <c r="C17" s="37" t="s">
        <v>354</v>
      </c>
      <c r="D17" s="37" t="s">
        <v>623</v>
      </c>
      <c r="E17" s="14">
        <f t="shared" ca="1" si="1"/>
        <v>41</v>
      </c>
      <c r="F17" s="37" t="s">
        <v>13</v>
      </c>
      <c r="G17" s="37" t="s">
        <v>23</v>
      </c>
      <c r="H17" s="37">
        <v>9966939462</v>
      </c>
      <c r="I17" s="39" t="s">
        <v>772</v>
      </c>
      <c r="J17" s="39">
        <v>9741675685</v>
      </c>
      <c r="K17" s="39" t="s">
        <v>921</v>
      </c>
      <c r="L17" s="39" t="s">
        <v>921</v>
      </c>
      <c r="M17" s="39" t="s">
        <v>24</v>
      </c>
      <c r="N17" s="39">
        <v>216953194048</v>
      </c>
      <c r="O17" s="39" t="s">
        <v>30</v>
      </c>
      <c r="P17" s="39" t="s">
        <v>110</v>
      </c>
      <c r="Q17" s="39" t="s">
        <v>1060</v>
      </c>
      <c r="R17" s="39" t="s">
        <v>1128</v>
      </c>
      <c r="S17" s="39" t="s">
        <v>90</v>
      </c>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29"/>
      <c r="IV17" s="29"/>
      <c r="IW17" s="29"/>
      <c r="IX17" s="29"/>
      <c r="IY17" s="29"/>
      <c r="IZ17" s="29"/>
      <c r="JA17" s="29"/>
      <c r="JB17" s="29"/>
      <c r="JC17" s="29"/>
      <c r="JD17" s="29"/>
      <c r="JE17" s="29"/>
      <c r="JF17" s="29"/>
      <c r="JG17" s="29"/>
      <c r="JH17" s="29"/>
      <c r="JI17" s="29"/>
      <c r="JJ17" s="29"/>
      <c r="JK17" s="29"/>
      <c r="JL17" s="29"/>
      <c r="JM17" s="29"/>
      <c r="JN17" s="29"/>
      <c r="JO17" s="29"/>
      <c r="JP17" s="29"/>
      <c r="JQ17" s="29"/>
      <c r="JR17" s="29"/>
      <c r="JS17" s="29"/>
      <c r="JT17" s="29"/>
      <c r="JU17" s="29"/>
      <c r="JV17" s="29"/>
      <c r="JW17" s="29"/>
      <c r="JX17" s="29"/>
      <c r="JY17" s="29"/>
      <c r="JZ17" s="29"/>
      <c r="KA17" s="29"/>
      <c r="KB17" s="29"/>
      <c r="KC17" s="29"/>
      <c r="KD17" s="29"/>
      <c r="KE17" s="29"/>
      <c r="KF17" s="29"/>
      <c r="KG17" s="29"/>
      <c r="KH17" s="29"/>
      <c r="KI17" s="29"/>
      <c r="KJ17" s="29"/>
      <c r="KK17" s="29"/>
      <c r="KL17" s="29"/>
      <c r="KM17" s="29"/>
      <c r="KN17" s="29"/>
      <c r="KO17" s="29"/>
      <c r="KP17" s="29"/>
      <c r="KQ17" s="29"/>
      <c r="KR17" s="29"/>
      <c r="KS17" s="29"/>
      <c r="KT17" s="29"/>
      <c r="KU17" s="29"/>
      <c r="KV17" s="29"/>
      <c r="KW17" s="29"/>
      <c r="KX17" s="29"/>
      <c r="KY17" s="29"/>
      <c r="KZ17" s="29"/>
      <c r="LA17" s="29"/>
      <c r="LB17" s="29"/>
      <c r="LC17" s="29"/>
      <c r="LD17" s="29"/>
      <c r="LE17" s="29"/>
      <c r="LF17" s="29"/>
      <c r="LG17" s="29"/>
      <c r="LH17" s="29"/>
      <c r="LI17" s="29"/>
      <c r="LJ17" s="29"/>
      <c r="LK17" s="29"/>
      <c r="LL17" s="29"/>
      <c r="LM17" s="29"/>
      <c r="LN17" s="29"/>
      <c r="LO17" s="29"/>
      <c r="LP17" s="29"/>
      <c r="LQ17" s="29"/>
      <c r="LR17" s="29"/>
      <c r="LS17" s="29"/>
      <c r="LT17" s="29"/>
      <c r="LU17" s="29"/>
      <c r="LV17" s="29"/>
      <c r="LW17" s="29"/>
      <c r="LX17" s="29"/>
      <c r="LY17" s="29"/>
      <c r="LZ17" s="29"/>
      <c r="MA17" s="29"/>
      <c r="MB17" s="29"/>
      <c r="MC17" s="29"/>
      <c r="MD17" s="29"/>
      <c r="ME17" s="29"/>
      <c r="MF17" s="29"/>
      <c r="MG17" s="29"/>
      <c r="MH17" s="29"/>
      <c r="MI17" s="29"/>
      <c r="MJ17" s="29"/>
      <c r="MK17" s="29"/>
      <c r="ML17" s="29"/>
      <c r="MM17" s="29"/>
      <c r="MN17" s="29"/>
      <c r="MO17" s="29"/>
      <c r="MP17" s="29"/>
      <c r="MQ17" s="29"/>
      <c r="MR17" s="29"/>
      <c r="MS17" s="29"/>
      <c r="MT17" s="29"/>
      <c r="MU17" s="29"/>
      <c r="MV17" s="29"/>
      <c r="MW17" s="29"/>
      <c r="MX17" s="29"/>
      <c r="MY17" s="29"/>
      <c r="MZ17" s="29"/>
      <c r="NA17" s="29"/>
      <c r="NB17" s="29"/>
      <c r="NC17" s="29"/>
      <c r="ND17" s="29"/>
      <c r="NE17" s="29"/>
      <c r="NF17" s="29"/>
      <c r="NG17" s="29"/>
      <c r="NH17" s="29"/>
      <c r="NI17" s="29"/>
      <c r="NJ17" s="29"/>
      <c r="NK17" s="29"/>
      <c r="NL17" s="29"/>
      <c r="NM17" s="29"/>
      <c r="NN17" s="29"/>
      <c r="NO17" s="29"/>
      <c r="NP17" s="29"/>
      <c r="NQ17" s="29"/>
      <c r="NR17" s="29"/>
      <c r="NS17" s="29"/>
      <c r="NT17" s="29"/>
      <c r="NU17" s="29"/>
      <c r="NV17" s="29"/>
      <c r="NW17" s="29"/>
      <c r="NX17" s="29"/>
      <c r="NY17" s="29"/>
      <c r="NZ17" s="29"/>
      <c r="OA17" s="29"/>
      <c r="OB17" s="29"/>
      <c r="OC17" s="29"/>
      <c r="OD17" s="29"/>
      <c r="OE17" s="29"/>
      <c r="OF17" s="29"/>
      <c r="OG17" s="29"/>
      <c r="OH17" s="29"/>
      <c r="OI17" s="29"/>
      <c r="OJ17" s="29"/>
      <c r="OK17" s="29"/>
      <c r="OL17" s="29"/>
      <c r="OM17" s="29"/>
      <c r="ON17" s="29"/>
      <c r="OO17" s="29"/>
      <c r="OP17" s="29"/>
      <c r="OQ17" s="29"/>
      <c r="OR17" s="29"/>
      <c r="OS17" s="29"/>
      <c r="OT17" s="29"/>
      <c r="OU17" s="29"/>
      <c r="OV17" s="29"/>
      <c r="OW17" s="29"/>
      <c r="OX17" s="29"/>
      <c r="OY17" s="29"/>
      <c r="OZ17" s="29"/>
      <c r="PA17" s="29"/>
      <c r="PB17" s="29"/>
      <c r="PC17" s="29"/>
      <c r="PD17" s="29"/>
      <c r="PE17" s="29"/>
      <c r="PF17" s="29"/>
      <c r="PG17" s="29"/>
      <c r="PH17" s="29"/>
      <c r="PI17" s="29"/>
      <c r="PJ17" s="29"/>
      <c r="PK17" s="29"/>
      <c r="PL17" s="29"/>
      <c r="PM17" s="29"/>
      <c r="PN17" s="29"/>
      <c r="PO17" s="29"/>
      <c r="PP17" s="29"/>
      <c r="PQ17" s="29"/>
      <c r="PR17" s="29"/>
      <c r="PS17" s="29"/>
      <c r="PT17" s="29"/>
      <c r="PU17" s="29"/>
      <c r="PV17" s="29"/>
      <c r="PW17" s="29"/>
      <c r="PX17" s="29"/>
      <c r="PY17" s="29"/>
      <c r="PZ17" s="29"/>
      <c r="QA17" s="29"/>
      <c r="QB17" s="29"/>
      <c r="QC17" s="29"/>
      <c r="QD17" s="29"/>
      <c r="QE17" s="29"/>
      <c r="QF17" s="29"/>
      <c r="QG17" s="29"/>
      <c r="QH17" s="29"/>
      <c r="QI17" s="29"/>
      <c r="QJ17" s="29"/>
      <c r="QK17" s="29"/>
      <c r="QL17" s="29"/>
      <c r="QM17" s="29"/>
      <c r="QN17" s="29"/>
      <c r="QO17" s="29"/>
      <c r="QP17" s="29"/>
      <c r="QQ17" s="29"/>
      <c r="QR17" s="29"/>
      <c r="QS17" s="29"/>
      <c r="QT17" s="29"/>
      <c r="QU17" s="29"/>
      <c r="QV17" s="29"/>
      <c r="QW17" s="29"/>
      <c r="QX17" s="29"/>
      <c r="QY17" s="29"/>
      <c r="QZ17" s="29"/>
      <c r="RA17" s="29"/>
      <c r="RB17" s="29"/>
      <c r="RC17" s="29"/>
      <c r="RD17" s="29"/>
      <c r="RE17" s="29"/>
      <c r="RF17" s="29"/>
      <c r="RG17" s="29"/>
      <c r="RH17" s="29"/>
      <c r="RI17" s="29"/>
      <c r="RJ17" s="29"/>
      <c r="RK17" s="29"/>
      <c r="RL17" s="29"/>
      <c r="RM17" s="29"/>
      <c r="RN17" s="29"/>
      <c r="RO17" s="29"/>
      <c r="RP17" s="29"/>
      <c r="RQ17" s="29"/>
      <c r="RR17" s="29"/>
      <c r="RS17" s="29"/>
      <c r="RT17" s="29"/>
      <c r="RU17" s="29"/>
      <c r="RV17" s="29"/>
      <c r="RW17" s="29"/>
      <c r="RX17" s="29"/>
      <c r="RY17" s="29"/>
      <c r="RZ17" s="29"/>
      <c r="SA17" s="29"/>
      <c r="SB17" s="29"/>
      <c r="SC17" s="29"/>
      <c r="SD17" s="29"/>
      <c r="SE17" s="29"/>
      <c r="SF17" s="29"/>
      <c r="SG17" s="29"/>
      <c r="SH17" s="29"/>
      <c r="SI17" s="29"/>
      <c r="SJ17" s="29"/>
      <c r="SK17" s="29"/>
      <c r="SL17" s="29"/>
      <c r="SM17" s="29"/>
      <c r="SN17" s="29"/>
      <c r="SO17" s="29"/>
      <c r="SP17" s="29"/>
      <c r="SQ17" s="29"/>
      <c r="SR17" s="29"/>
      <c r="SS17" s="29"/>
      <c r="ST17" s="29"/>
      <c r="SU17" s="29"/>
      <c r="SV17" s="29"/>
      <c r="SW17" s="29"/>
      <c r="SX17" s="29"/>
      <c r="SY17" s="29"/>
      <c r="SZ17" s="29"/>
      <c r="TA17" s="29"/>
      <c r="TB17" s="29"/>
      <c r="TC17" s="29"/>
      <c r="TD17" s="29"/>
      <c r="TE17" s="29"/>
      <c r="TF17" s="29"/>
      <c r="TG17" s="29"/>
      <c r="TH17" s="29"/>
      <c r="TI17" s="29"/>
      <c r="TJ17" s="29"/>
      <c r="TK17" s="29"/>
      <c r="TL17" s="29"/>
      <c r="TM17" s="29"/>
      <c r="TN17" s="29"/>
      <c r="TO17" s="29"/>
      <c r="TP17" s="29"/>
      <c r="TQ17" s="29"/>
      <c r="TR17" s="29"/>
      <c r="TS17" s="29"/>
      <c r="TT17" s="29"/>
      <c r="TU17" s="29"/>
      <c r="TV17" s="29"/>
      <c r="TW17" s="29"/>
      <c r="TX17" s="29"/>
      <c r="TY17" s="29"/>
      <c r="TZ17" s="29"/>
      <c r="UA17" s="29"/>
      <c r="UB17" s="29"/>
      <c r="UC17" s="29"/>
      <c r="UD17" s="29"/>
      <c r="UE17" s="29"/>
      <c r="UF17" s="29"/>
      <c r="UG17" s="29"/>
      <c r="UH17" s="29"/>
      <c r="UI17" s="29"/>
      <c r="UJ17" s="29"/>
      <c r="UK17" s="29"/>
      <c r="UL17" s="29"/>
      <c r="UM17" s="29"/>
      <c r="UN17" s="29"/>
      <c r="UO17" s="29"/>
      <c r="UP17" s="29"/>
      <c r="UQ17" s="29"/>
      <c r="UR17" s="29"/>
      <c r="US17" s="29"/>
      <c r="UT17" s="29"/>
      <c r="UU17" s="29"/>
      <c r="UV17" s="29"/>
      <c r="UW17" s="29"/>
      <c r="UX17" s="29"/>
      <c r="UY17" s="29"/>
      <c r="UZ17" s="29"/>
      <c r="VA17" s="29"/>
      <c r="VB17" s="29"/>
      <c r="VC17" s="29"/>
      <c r="VD17" s="29"/>
      <c r="VE17" s="29"/>
      <c r="VF17" s="29"/>
      <c r="VG17" s="29"/>
      <c r="VH17" s="29"/>
      <c r="VI17" s="29"/>
      <c r="VJ17" s="29"/>
      <c r="VK17" s="29"/>
      <c r="VL17" s="29"/>
      <c r="VM17" s="29"/>
      <c r="VN17" s="29"/>
      <c r="VO17" s="29"/>
      <c r="VP17" s="29"/>
      <c r="VQ17" s="29"/>
      <c r="VR17" s="29"/>
      <c r="VS17" s="29"/>
      <c r="VT17" s="29"/>
      <c r="VU17" s="29"/>
      <c r="VV17" s="29"/>
      <c r="VW17" s="29"/>
      <c r="VX17" s="29"/>
      <c r="VY17" s="29"/>
      <c r="VZ17" s="29"/>
      <c r="WA17" s="29"/>
      <c r="WB17" s="29"/>
      <c r="WC17" s="29"/>
      <c r="WD17" s="29"/>
      <c r="WE17" s="29"/>
      <c r="WF17" s="29"/>
      <c r="WG17" s="29"/>
      <c r="WH17" s="29"/>
      <c r="WI17" s="29"/>
      <c r="WJ17" s="29"/>
      <c r="WK17" s="29"/>
      <c r="WL17" s="29"/>
      <c r="WM17" s="29"/>
      <c r="WN17" s="29"/>
      <c r="WO17" s="29"/>
      <c r="WP17" s="29"/>
      <c r="WQ17" s="29"/>
      <c r="WR17" s="29"/>
      <c r="WS17" s="29"/>
      <c r="WT17" s="29"/>
      <c r="WU17" s="29"/>
      <c r="WV17" s="29"/>
      <c r="WW17" s="29"/>
      <c r="WX17" s="29"/>
      <c r="WY17" s="29"/>
      <c r="WZ17" s="29"/>
      <c r="XA17" s="29"/>
      <c r="XB17" s="29"/>
      <c r="XC17" s="29"/>
      <c r="XD17" s="29"/>
      <c r="XE17" s="29"/>
      <c r="XF17" s="29"/>
      <c r="XG17" s="29"/>
      <c r="XH17" s="29"/>
      <c r="XI17" s="29"/>
      <c r="XJ17" s="29"/>
      <c r="XK17" s="29"/>
      <c r="XL17" s="29"/>
      <c r="XM17" s="29"/>
      <c r="XN17" s="29"/>
      <c r="XO17" s="29"/>
      <c r="XP17" s="29"/>
      <c r="XQ17" s="29"/>
      <c r="XR17" s="29"/>
      <c r="XS17" s="29"/>
      <c r="XT17" s="29"/>
      <c r="XU17" s="29"/>
      <c r="XV17" s="29"/>
      <c r="XW17" s="29"/>
      <c r="XX17" s="29"/>
      <c r="XY17" s="29"/>
      <c r="XZ17" s="29"/>
      <c r="YA17" s="29"/>
      <c r="YB17" s="29"/>
      <c r="YC17" s="29"/>
      <c r="YD17" s="29"/>
      <c r="YE17" s="29"/>
      <c r="YF17" s="29"/>
      <c r="YG17" s="29"/>
      <c r="YH17" s="29"/>
      <c r="YI17" s="29"/>
      <c r="YJ17" s="29"/>
      <c r="YK17" s="29"/>
      <c r="YL17" s="29"/>
      <c r="YM17" s="29"/>
      <c r="YN17" s="29"/>
      <c r="YO17" s="29"/>
      <c r="YP17" s="29"/>
      <c r="YQ17" s="29"/>
      <c r="YR17" s="29"/>
      <c r="YS17" s="29"/>
      <c r="YT17" s="29"/>
      <c r="YU17" s="29"/>
      <c r="YV17" s="29"/>
      <c r="YW17" s="29"/>
      <c r="YX17" s="29"/>
      <c r="YY17" s="29"/>
      <c r="YZ17" s="29"/>
      <c r="ZA17" s="29"/>
      <c r="ZB17" s="29"/>
      <c r="ZC17" s="29"/>
      <c r="ZD17" s="29"/>
      <c r="ZE17" s="29"/>
      <c r="ZF17" s="29"/>
      <c r="ZG17" s="29"/>
      <c r="ZH17" s="29"/>
      <c r="ZI17" s="29"/>
      <c r="ZJ17" s="29"/>
      <c r="ZK17" s="29"/>
      <c r="ZL17" s="29"/>
      <c r="ZM17" s="29"/>
      <c r="ZN17" s="29"/>
      <c r="ZO17" s="29"/>
      <c r="ZP17" s="29"/>
      <c r="ZQ17" s="29"/>
      <c r="ZR17" s="29"/>
      <c r="ZS17" s="29"/>
      <c r="ZT17" s="29"/>
      <c r="ZU17" s="29"/>
      <c r="ZV17" s="29"/>
      <c r="ZW17" s="29"/>
      <c r="ZX17" s="29"/>
      <c r="ZY17" s="29"/>
      <c r="ZZ17" s="29"/>
      <c r="AAA17" s="29"/>
      <c r="AAB17" s="29"/>
      <c r="AAC17" s="29"/>
      <c r="AAD17" s="29"/>
      <c r="AAE17" s="29"/>
      <c r="AAF17" s="29"/>
      <c r="AAG17" s="29"/>
      <c r="AAH17" s="29"/>
      <c r="AAI17" s="29"/>
      <c r="AAJ17" s="29"/>
      <c r="AAK17" s="29"/>
      <c r="AAL17" s="29"/>
      <c r="AAM17" s="29"/>
      <c r="AAN17" s="29"/>
      <c r="AAO17" s="29"/>
      <c r="AAP17" s="29"/>
      <c r="AAQ17" s="29"/>
      <c r="AAR17" s="29"/>
      <c r="AAS17" s="29"/>
      <c r="AAT17" s="29"/>
      <c r="AAU17" s="29"/>
      <c r="AAV17" s="29"/>
      <c r="AAW17" s="29"/>
      <c r="AAX17" s="29"/>
      <c r="AAY17" s="29"/>
      <c r="AAZ17" s="29"/>
      <c r="ABA17" s="29"/>
      <c r="ABB17" s="29"/>
      <c r="ABC17" s="29"/>
      <c r="ABD17" s="29"/>
      <c r="ABE17" s="29"/>
      <c r="ABF17" s="29"/>
      <c r="ABG17" s="29"/>
      <c r="ABH17" s="29"/>
      <c r="ABI17" s="29"/>
      <c r="ABJ17" s="29"/>
      <c r="ABK17" s="29"/>
      <c r="ABL17" s="29"/>
      <c r="ABM17" s="29"/>
      <c r="ABN17" s="29"/>
      <c r="ABO17" s="29"/>
      <c r="ABP17" s="29"/>
      <c r="ABQ17" s="29"/>
      <c r="ABR17" s="29"/>
      <c r="ABS17" s="29"/>
      <c r="ABT17" s="29"/>
      <c r="ABU17" s="29"/>
      <c r="ABV17" s="29"/>
      <c r="ABW17" s="29"/>
      <c r="ABX17" s="29"/>
      <c r="ABY17" s="29"/>
      <c r="ABZ17" s="29"/>
      <c r="ACA17" s="29"/>
      <c r="ACB17" s="29"/>
      <c r="ACC17" s="29"/>
      <c r="ACD17" s="29"/>
      <c r="ACE17" s="29"/>
      <c r="ACF17" s="29"/>
      <c r="ACG17" s="29"/>
      <c r="ACH17" s="29"/>
      <c r="ACI17" s="29"/>
      <c r="ACJ17" s="29"/>
      <c r="ACK17" s="29"/>
      <c r="ACL17" s="29"/>
      <c r="ACM17" s="29"/>
      <c r="ACN17" s="29"/>
      <c r="ACO17" s="29"/>
      <c r="ACP17" s="29"/>
      <c r="ACQ17" s="29"/>
      <c r="ACR17" s="29"/>
      <c r="ACS17" s="29"/>
      <c r="ACT17" s="29"/>
      <c r="ACU17" s="29"/>
      <c r="ACV17" s="29"/>
      <c r="ACW17" s="29"/>
      <c r="ACX17" s="29"/>
      <c r="ACY17" s="29"/>
      <c r="ACZ17" s="29"/>
      <c r="ADA17" s="29"/>
      <c r="ADB17" s="29"/>
      <c r="ADC17" s="29"/>
      <c r="ADD17" s="29"/>
      <c r="ADE17" s="29"/>
      <c r="ADF17" s="29"/>
      <c r="ADG17" s="29"/>
      <c r="ADH17" s="29"/>
      <c r="ADI17" s="29"/>
      <c r="ADJ17" s="29"/>
      <c r="ADK17" s="29"/>
      <c r="ADL17" s="29"/>
      <c r="ADM17" s="29"/>
      <c r="ADN17" s="29"/>
      <c r="ADO17" s="29"/>
      <c r="ADP17" s="29"/>
      <c r="ADQ17" s="29"/>
      <c r="ADR17" s="29"/>
      <c r="ADS17" s="29"/>
      <c r="ADT17" s="29"/>
      <c r="ADU17" s="29"/>
      <c r="ADV17" s="29"/>
      <c r="ADW17" s="29"/>
      <c r="ADX17" s="29"/>
      <c r="ADY17" s="29"/>
      <c r="ADZ17" s="29"/>
      <c r="AEA17" s="29"/>
      <c r="AEB17" s="29"/>
      <c r="AEC17" s="29"/>
      <c r="AED17" s="29"/>
      <c r="AEE17" s="29"/>
      <c r="AEF17" s="29"/>
      <c r="AEG17" s="29"/>
      <c r="AEH17" s="29"/>
      <c r="AEI17" s="29"/>
      <c r="AEJ17" s="29"/>
      <c r="AEK17" s="29"/>
      <c r="AEL17" s="29"/>
      <c r="AEM17" s="29"/>
      <c r="AEN17" s="29"/>
      <c r="AEO17" s="29"/>
      <c r="AEP17" s="29"/>
      <c r="AEQ17" s="29"/>
      <c r="AER17" s="29"/>
      <c r="AES17" s="29"/>
      <c r="AET17" s="29"/>
      <c r="AEU17" s="29"/>
      <c r="AEV17" s="29"/>
      <c r="AEW17" s="29"/>
      <c r="AEX17" s="29"/>
      <c r="AEY17" s="29"/>
      <c r="AEZ17" s="29"/>
      <c r="AFA17" s="29"/>
      <c r="AFB17" s="29"/>
      <c r="AFC17" s="29"/>
      <c r="AFD17" s="29"/>
      <c r="AFE17" s="29"/>
      <c r="AFF17" s="29"/>
      <c r="AFG17" s="29"/>
      <c r="AFH17" s="29"/>
      <c r="AFI17" s="29"/>
      <c r="AFJ17" s="29"/>
      <c r="AFK17" s="29"/>
      <c r="AFL17" s="29"/>
      <c r="AFM17" s="29"/>
      <c r="AFN17" s="29"/>
      <c r="AFO17" s="29"/>
      <c r="AFP17" s="29"/>
      <c r="AFQ17" s="29"/>
      <c r="AFR17" s="29"/>
      <c r="AFS17" s="29"/>
      <c r="AFT17" s="29"/>
      <c r="AFU17" s="29"/>
      <c r="AFV17" s="29"/>
      <c r="AFW17" s="29"/>
      <c r="AFX17" s="29"/>
      <c r="AFY17" s="29"/>
      <c r="AFZ17" s="29"/>
      <c r="AGA17" s="29"/>
      <c r="AGB17" s="29"/>
      <c r="AGC17" s="29"/>
      <c r="AGD17" s="29"/>
      <c r="AGE17" s="29"/>
      <c r="AGF17" s="29"/>
      <c r="AGG17" s="29"/>
      <c r="AGH17" s="29"/>
      <c r="AGI17" s="29"/>
      <c r="AGJ17" s="29"/>
      <c r="AGK17" s="29"/>
      <c r="AGL17" s="29"/>
      <c r="AGM17" s="29"/>
      <c r="AGN17" s="29"/>
      <c r="AGO17" s="29"/>
      <c r="AGP17" s="29"/>
      <c r="AGQ17" s="29"/>
      <c r="AGR17" s="29"/>
      <c r="AGS17" s="29"/>
      <c r="AGT17" s="29"/>
      <c r="AGU17" s="29"/>
      <c r="AGV17" s="29"/>
      <c r="AGW17" s="29"/>
      <c r="AGX17" s="29"/>
      <c r="AGY17" s="29"/>
      <c r="AGZ17" s="29"/>
      <c r="AHA17" s="29"/>
      <c r="AHB17" s="29"/>
      <c r="AHC17" s="29"/>
      <c r="AHD17" s="29"/>
      <c r="AHE17" s="29"/>
      <c r="AHF17" s="29"/>
      <c r="AHG17" s="29"/>
      <c r="AHH17" s="29"/>
      <c r="AHI17" s="29"/>
      <c r="AHJ17" s="29"/>
      <c r="AHK17" s="29"/>
      <c r="AHL17" s="29"/>
      <c r="AHM17" s="29"/>
      <c r="AHN17" s="29"/>
      <c r="AHO17" s="29"/>
      <c r="AHP17" s="29"/>
      <c r="AHQ17" s="29"/>
      <c r="AHR17" s="29"/>
      <c r="AHS17" s="29"/>
      <c r="AHT17" s="29"/>
      <c r="AHU17" s="29"/>
      <c r="AHV17" s="29"/>
      <c r="AHW17" s="29"/>
      <c r="AHX17" s="29"/>
      <c r="AHY17" s="29"/>
      <c r="AHZ17" s="29"/>
      <c r="AIA17" s="29"/>
      <c r="AIB17" s="29"/>
      <c r="AIC17" s="29"/>
      <c r="AID17" s="29"/>
      <c r="AIE17" s="29"/>
      <c r="AIF17" s="29"/>
      <c r="AIG17" s="29"/>
      <c r="AIH17" s="29"/>
      <c r="AII17" s="29"/>
      <c r="AIJ17" s="29"/>
      <c r="AIK17" s="29"/>
      <c r="AIL17" s="29"/>
      <c r="AIM17" s="29"/>
      <c r="AIN17" s="29"/>
      <c r="AIO17" s="29"/>
      <c r="AIP17" s="29"/>
      <c r="AIQ17" s="29"/>
      <c r="AIR17" s="29"/>
      <c r="AIS17" s="29"/>
      <c r="AIT17" s="29"/>
      <c r="AIU17" s="29"/>
      <c r="AIV17" s="29"/>
      <c r="AIW17" s="29"/>
      <c r="AIX17" s="29"/>
      <c r="AIY17" s="29"/>
      <c r="AIZ17" s="29"/>
      <c r="AJA17" s="29"/>
      <c r="AJB17" s="29"/>
      <c r="AJC17" s="29"/>
      <c r="AJD17" s="29"/>
      <c r="AJE17" s="29"/>
      <c r="AJF17" s="29"/>
      <c r="AJG17" s="29"/>
      <c r="AJH17" s="29"/>
      <c r="AJI17" s="29"/>
      <c r="AJJ17" s="29"/>
      <c r="AJK17" s="29"/>
      <c r="AJL17" s="29"/>
      <c r="AJM17" s="29"/>
      <c r="AJN17" s="29"/>
      <c r="AJO17" s="29"/>
      <c r="AJP17" s="29"/>
      <c r="AJQ17" s="29"/>
      <c r="AJR17" s="29"/>
      <c r="AJS17" s="29"/>
      <c r="AJT17" s="29"/>
      <c r="AJU17" s="29"/>
      <c r="AJV17" s="29"/>
      <c r="AJW17" s="29"/>
      <c r="AJX17" s="29"/>
      <c r="AJY17" s="29"/>
      <c r="AJZ17" s="29"/>
      <c r="AKA17" s="29"/>
      <c r="AKB17" s="29"/>
      <c r="AKC17" s="29"/>
      <c r="AKD17" s="29"/>
      <c r="AKE17" s="29"/>
      <c r="AKF17" s="29"/>
      <c r="AKG17" s="29"/>
      <c r="AKH17" s="29"/>
      <c r="AKI17" s="29"/>
      <c r="AKJ17" s="29"/>
      <c r="AKK17" s="29"/>
      <c r="AKL17" s="29"/>
      <c r="AKM17" s="29"/>
      <c r="AKN17" s="29"/>
      <c r="AKO17" s="29"/>
      <c r="AKP17" s="29"/>
      <c r="AKQ17" s="29"/>
      <c r="AKR17" s="29"/>
      <c r="AKS17" s="29"/>
      <c r="AKT17" s="29"/>
      <c r="AKU17" s="29"/>
      <c r="AKV17" s="29"/>
      <c r="AKW17" s="29"/>
      <c r="AKX17" s="29"/>
      <c r="AKY17" s="29"/>
      <c r="AKZ17" s="29"/>
      <c r="ALA17" s="29"/>
      <c r="ALB17" s="29"/>
      <c r="ALC17" s="29"/>
      <c r="ALD17" s="29"/>
      <c r="ALE17" s="29"/>
      <c r="ALF17" s="29"/>
      <c r="ALG17" s="29"/>
      <c r="ALH17" s="29"/>
      <c r="ALI17" s="29"/>
      <c r="ALJ17" s="29"/>
      <c r="ALK17" s="29"/>
      <c r="ALL17" s="29"/>
      <c r="ALM17" s="29"/>
      <c r="ALN17" s="29"/>
      <c r="ALO17" s="29"/>
      <c r="ALP17" s="29"/>
      <c r="ALQ17" s="29"/>
      <c r="ALR17" s="29"/>
      <c r="ALS17" s="29"/>
      <c r="ALT17" s="29"/>
      <c r="ALU17" s="29"/>
      <c r="ALV17" s="29"/>
      <c r="ALW17" s="29"/>
      <c r="ALX17" s="29"/>
      <c r="ALY17" s="29"/>
      <c r="ALZ17" s="29"/>
      <c r="AMA17" s="29"/>
      <c r="AMB17" s="29"/>
      <c r="AMC17" s="29"/>
      <c r="AMD17" s="29"/>
      <c r="AME17" s="29"/>
      <c r="AMF17" s="29"/>
      <c r="AMG17" s="29"/>
      <c r="AMH17" s="29"/>
      <c r="AMI17" s="29"/>
      <c r="AMJ17" s="29"/>
      <c r="AMK17" s="29"/>
      <c r="AML17" s="29"/>
      <c r="AMM17" s="29"/>
      <c r="AMN17" s="29"/>
      <c r="AMO17" s="29"/>
      <c r="AMP17" s="29"/>
      <c r="AMQ17" s="29"/>
      <c r="AMR17" s="29"/>
      <c r="AMS17" s="29"/>
      <c r="AMT17" s="29"/>
      <c r="AMU17" s="29"/>
      <c r="AMV17" s="29"/>
      <c r="AMW17" s="29"/>
      <c r="AMX17" s="29"/>
      <c r="AMY17" s="29"/>
      <c r="AMZ17" s="29"/>
      <c r="ANA17" s="29"/>
      <c r="ANB17" s="29"/>
      <c r="ANC17" s="29"/>
      <c r="AND17" s="29"/>
      <c r="ANE17" s="29"/>
      <c r="ANF17" s="29"/>
      <c r="ANG17" s="29"/>
      <c r="ANH17" s="29"/>
      <c r="ANI17" s="29"/>
      <c r="ANJ17" s="29"/>
      <c r="ANK17" s="29"/>
      <c r="ANL17" s="29"/>
      <c r="ANM17" s="29"/>
      <c r="ANN17" s="29"/>
      <c r="ANO17" s="29"/>
      <c r="ANP17" s="29"/>
      <c r="ANQ17" s="29"/>
      <c r="ANR17" s="29"/>
      <c r="ANS17" s="29"/>
      <c r="ANT17" s="29"/>
      <c r="ANU17" s="29"/>
      <c r="ANV17" s="29"/>
      <c r="ANW17" s="29"/>
      <c r="ANX17" s="29"/>
      <c r="ANY17" s="29"/>
      <c r="ANZ17" s="29"/>
      <c r="AOA17" s="29"/>
      <c r="AOB17" s="29"/>
      <c r="AOC17" s="29"/>
      <c r="AOD17" s="29"/>
      <c r="AOE17" s="29"/>
      <c r="AOF17" s="29"/>
      <c r="AOG17" s="29"/>
      <c r="AOH17" s="29"/>
      <c r="AOI17" s="29"/>
      <c r="AOJ17" s="29"/>
      <c r="AOK17" s="29"/>
      <c r="AOL17" s="29"/>
      <c r="AOM17" s="29"/>
      <c r="AON17" s="29"/>
      <c r="AOO17" s="29"/>
      <c r="AOP17" s="29"/>
      <c r="AOQ17" s="29"/>
      <c r="AOR17" s="29"/>
      <c r="AOS17" s="29"/>
      <c r="AOT17" s="29"/>
      <c r="AOU17" s="29"/>
      <c r="AOV17" s="29"/>
      <c r="AOW17" s="29"/>
      <c r="AOX17" s="29"/>
      <c r="AOY17" s="29"/>
      <c r="AOZ17" s="29"/>
      <c r="APA17" s="29"/>
      <c r="APB17" s="29"/>
      <c r="APC17" s="29"/>
      <c r="APD17" s="29"/>
      <c r="APE17" s="29"/>
      <c r="APF17" s="29"/>
      <c r="APG17" s="29"/>
      <c r="APH17" s="29"/>
      <c r="API17" s="29"/>
      <c r="APJ17" s="29"/>
      <c r="APK17" s="29"/>
      <c r="APL17" s="29"/>
      <c r="APM17" s="29"/>
      <c r="APN17" s="29"/>
      <c r="APO17" s="29"/>
      <c r="APP17" s="29"/>
      <c r="APQ17" s="29"/>
      <c r="APR17" s="29"/>
      <c r="APS17" s="29"/>
      <c r="APT17" s="29"/>
      <c r="APU17" s="29"/>
      <c r="APV17" s="29"/>
      <c r="APW17" s="29"/>
      <c r="APX17" s="29"/>
      <c r="APY17" s="29"/>
      <c r="APZ17" s="29"/>
      <c r="AQA17" s="29"/>
      <c r="AQB17" s="29"/>
      <c r="AQC17" s="29"/>
      <c r="AQD17" s="29"/>
      <c r="AQE17" s="29"/>
      <c r="AQF17" s="29"/>
      <c r="AQG17" s="29"/>
      <c r="AQH17" s="29"/>
      <c r="AQI17" s="29"/>
      <c r="AQJ17" s="29"/>
      <c r="AQK17" s="29"/>
      <c r="AQL17" s="29"/>
      <c r="AQM17" s="29"/>
      <c r="AQN17" s="29"/>
      <c r="AQO17" s="29"/>
      <c r="AQP17" s="29"/>
      <c r="AQQ17" s="29"/>
      <c r="AQR17" s="29"/>
      <c r="AQS17" s="29"/>
      <c r="AQT17" s="29"/>
      <c r="AQU17" s="29"/>
      <c r="AQV17" s="29"/>
      <c r="AQW17" s="29"/>
      <c r="AQX17" s="29"/>
      <c r="AQY17" s="29"/>
      <c r="AQZ17" s="29"/>
      <c r="ARA17" s="29"/>
      <c r="ARB17" s="29"/>
      <c r="ARC17" s="29"/>
      <c r="ARD17" s="29"/>
      <c r="ARE17" s="29"/>
      <c r="ARF17" s="29"/>
      <c r="ARG17" s="29"/>
      <c r="ARH17" s="29"/>
      <c r="ARI17" s="29"/>
      <c r="ARJ17" s="29"/>
      <c r="ARK17" s="29"/>
      <c r="ARL17" s="29"/>
      <c r="ARM17" s="29"/>
      <c r="ARN17" s="29"/>
      <c r="ARO17" s="29"/>
      <c r="ARP17" s="29"/>
      <c r="ARQ17" s="29"/>
      <c r="ARR17" s="29"/>
      <c r="ARS17" s="29"/>
      <c r="ART17" s="29"/>
      <c r="ARU17" s="29"/>
      <c r="ARV17" s="29"/>
      <c r="ARW17" s="29"/>
      <c r="ARX17" s="29"/>
      <c r="ARY17" s="29"/>
      <c r="ARZ17" s="29"/>
      <c r="ASA17" s="29"/>
      <c r="ASB17" s="29"/>
      <c r="ASC17" s="29"/>
      <c r="ASD17" s="29"/>
      <c r="ASE17" s="29"/>
      <c r="ASF17" s="29"/>
      <c r="ASG17" s="29"/>
      <c r="ASH17" s="29"/>
      <c r="ASI17" s="29"/>
      <c r="ASJ17" s="29"/>
      <c r="ASK17" s="29"/>
      <c r="ASL17" s="29"/>
      <c r="ASM17" s="29"/>
      <c r="ASN17" s="29"/>
      <c r="ASO17" s="29"/>
      <c r="ASP17" s="29"/>
      <c r="ASQ17" s="29"/>
      <c r="ASR17" s="29"/>
      <c r="ASS17" s="29"/>
      <c r="AST17" s="29"/>
      <c r="ASU17" s="29"/>
      <c r="ASV17" s="29"/>
      <c r="ASW17" s="29"/>
      <c r="ASX17" s="29"/>
      <c r="ASY17" s="29"/>
      <c r="ASZ17" s="29"/>
      <c r="ATA17" s="29"/>
      <c r="ATB17" s="29"/>
      <c r="ATC17" s="29"/>
      <c r="ATD17" s="29"/>
      <c r="ATE17" s="29"/>
      <c r="ATF17" s="29"/>
      <c r="ATG17" s="29"/>
      <c r="ATH17" s="29"/>
      <c r="ATI17" s="29"/>
      <c r="ATJ17" s="29"/>
      <c r="ATK17" s="29"/>
      <c r="ATL17" s="29"/>
      <c r="ATM17" s="29"/>
      <c r="ATN17" s="29"/>
      <c r="ATO17" s="29"/>
      <c r="ATP17" s="29"/>
      <c r="ATQ17" s="29"/>
      <c r="ATR17" s="29"/>
      <c r="ATS17" s="29"/>
      <c r="ATT17" s="29"/>
      <c r="ATU17" s="29"/>
      <c r="ATV17" s="29"/>
      <c r="ATW17" s="29"/>
      <c r="ATX17" s="29"/>
      <c r="ATY17" s="29"/>
      <c r="ATZ17" s="29"/>
      <c r="AUA17" s="29"/>
      <c r="AUB17" s="29"/>
      <c r="AUC17" s="29"/>
      <c r="AUD17" s="29"/>
      <c r="AUE17" s="29"/>
      <c r="AUF17" s="29"/>
      <c r="AUG17" s="29"/>
      <c r="AUH17" s="29"/>
      <c r="AUI17" s="29"/>
      <c r="AUJ17" s="29"/>
      <c r="AUK17" s="29"/>
      <c r="AUL17" s="29"/>
      <c r="AUM17" s="29"/>
      <c r="AUN17" s="29"/>
      <c r="AUO17" s="29"/>
      <c r="AUP17" s="29"/>
      <c r="AUQ17" s="29"/>
      <c r="AUR17" s="29"/>
      <c r="AUS17" s="29"/>
      <c r="AUT17" s="29"/>
      <c r="AUU17" s="29"/>
      <c r="AUV17" s="29"/>
      <c r="AUW17" s="29"/>
      <c r="AUX17" s="29"/>
      <c r="AUY17" s="29"/>
      <c r="AUZ17" s="29"/>
      <c r="AVA17" s="29"/>
      <c r="AVB17" s="29"/>
      <c r="AVC17" s="29"/>
      <c r="AVD17" s="29"/>
      <c r="AVE17" s="29"/>
      <c r="AVF17" s="29"/>
      <c r="AVG17" s="29"/>
      <c r="AVH17" s="29"/>
      <c r="AVI17" s="29"/>
      <c r="AVJ17" s="29"/>
      <c r="AVK17" s="29"/>
      <c r="AVL17" s="29"/>
      <c r="AVM17" s="29"/>
      <c r="AVN17" s="29"/>
      <c r="AVO17" s="29"/>
      <c r="AVP17" s="29"/>
      <c r="AVQ17" s="29"/>
      <c r="AVR17" s="29"/>
      <c r="AVS17" s="29"/>
      <c r="AVT17" s="29"/>
      <c r="AVU17" s="29"/>
      <c r="AVV17" s="29"/>
      <c r="AVW17" s="29"/>
      <c r="AVX17" s="29"/>
      <c r="AVY17" s="29"/>
      <c r="AVZ17" s="29"/>
      <c r="AWA17" s="29"/>
      <c r="AWB17" s="29"/>
      <c r="AWC17" s="29"/>
      <c r="AWD17" s="29"/>
      <c r="AWE17" s="29"/>
      <c r="AWF17" s="29"/>
      <c r="AWG17" s="29"/>
      <c r="AWH17" s="29"/>
      <c r="AWI17" s="29"/>
      <c r="AWJ17" s="29"/>
      <c r="AWK17" s="29"/>
      <c r="AWL17" s="29"/>
      <c r="AWM17" s="29"/>
      <c r="AWN17" s="29"/>
      <c r="AWO17" s="29"/>
      <c r="AWP17" s="29"/>
      <c r="AWQ17" s="29"/>
      <c r="AWR17" s="29"/>
      <c r="AWS17" s="29"/>
      <c r="AWT17" s="29"/>
      <c r="AWU17" s="29"/>
      <c r="AWV17" s="29"/>
      <c r="AWW17" s="29"/>
      <c r="AWX17" s="29"/>
      <c r="AWY17" s="29"/>
      <c r="AWZ17" s="29"/>
      <c r="AXA17" s="29"/>
      <c r="AXB17" s="29"/>
      <c r="AXC17" s="29"/>
      <c r="AXD17" s="29"/>
      <c r="AXE17" s="29"/>
      <c r="AXF17" s="29"/>
      <c r="AXG17" s="29"/>
      <c r="AXH17" s="29"/>
      <c r="AXI17" s="29"/>
      <c r="AXJ17" s="29"/>
      <c r="AXK17" s="29"/>
      <c r="AXL17" s="29"/>
      <c r="AXM17" s="29"/>
      <c r="AXN17" s="29"/>
      <c r="AXO17" s="29"/>
      <c r="AXP17" s="29"/>
      <c r="AXQ17" s="29"/>
      <c r="AXR17" s="29"/>
      <c r="AXS17" s="29"/>
      <c r="AXT17" s="29"/>
      <c r="AXU17" s="29"/>
      <c r="AXV17" s="29"/>
      <c r="AXW17" s="29"/>
      <c r="AXX17" s="29"/>
      <c r="AXY17" s="29"/>
      <c r="AXZ17" s="29"/>
      <c r="AYA17" s="29"/>
      <c r="AYB17" s="29"/>
      <c r="AYC17" s="29"/>
      <c r="AYD17" s="29"/>
      <c r="AYE17" s="29"/>
      <c r="AYF17" s="29"/>
      <c r="AYG17" s="29"/>
      <c r="AYH17" s="29"/>
      <c r="AYI17" s="29"/>
      <c r="AYJ17" s="29"/>
      <c r="AYK17" s="29"/>
      <c r="AYL17" s="29"/>
      <c r="AYM17" s="29"/>
      <c r="AYN17" s="29"/>
      <c r="AYO17" s="29"/>
      <c r="AYP17" s="29"/>
      <c r="AYQ17" s="29"/>
      <c r="AYR17" s="29"/>
      <c r="AYS17" s="29"/>
      <c r="AYT17" s="29"/>
      <c r="AYU17" s="29"/>
      <c r="AYV17" s="29"/>
      <c r="AYW17" s="29"/>
      <c r="AYX17" s="29"/>
      <c r="AYY17" s="29"/>
      <c r="AYZ17" s="29"/>
      <c r="AZA17" s="29"/>
      <c r="AZB17" s="29"/>
      <c r="AZC17" s="29"/>
      <c r="AZD17" s="29"/>
      <c r="AZE17" s="29"/>
      <c r="AZF17" s="29"/>
      <c r="AZG17" s="29"/>
      <c r="AZH17" s="29"/>
      <c r="AZI17" s="29"/>
      <c r="AZJ17" s="29"/>
      <c r="AZK17" s="29"/>
      <c r="AZL17" s="29"/>
      <c r="AZM17" s="29"/>
      <c r="AZN17" s="29"/>
      <c r="AZO17" s="29"/>
      <c r="AZP17" s="29"/>
      <c r="AZQ17" s="29"/>
      <c r="AZR17" s="29"/>
      <c r="AZS17" s="29"/>
      <c r="AZT17" s="29"/>
      <c r="AZU17" s="29"/>
      <c r="AZV17" s="29"/>
      <c r="AZW17" s="29"/>
      <c r="AZX17" s="29"/>
      <c r="AZY17" s="29"/>
      <c r="AZZ17" s="29"/>
      <c r="BAA17" s="29"/>
      <c r="BAB17" s="29"/>
      <c r="BAC17" s="29"/>
      <c r="BAD17" s="29"/>
      <c r="BAE17" s="29"/>
      <c r="BAF17" s="29"/>
      <c r="BAG17" s="29"/>
      <c r="BAH17" s="29"/>
      <c r="BAI17" s="29"/>
      <c r="BAJ17" s="29"/>
      <c r="BAK17" s="29"/>
      <c r="BAL17" s="29"/>
      <c r="BAM17" s="29"/>
      <c r="BAN17" s="29"/>
      <c r="BAO17" s="29"/>
      <c r="BAP17" s="29"/>
      <c r="BAQ17" s="29"/>
      <c r="BAR17" s="29"/>
      <c r="BAS17" s="29"/>
      <c r="BAT17" s="29"/>
      <c r="BAU17" s="29"/>
      <c r="BAV17" s="29"/>
      <c r="BAW17" s="29"/>
      <c r="BAX17" s="29"/>
      <c r="BAY17" s="29"/>
      <c r="BAZ17" s="29"/>
      <c r="BBA17" s="29"/>
      <c r="BBB17" s="29"/>
      <c r="BBC17" s="29"/>
      <c r="BBD17" s="29"/>
      <c r="BBE17" s="29"/>
      <c r="BBF17" s="29"/>
      <c r="BBG17" s="29"/>
      <c r="BBH17" s="29"/>
      <c r="BBI17" s="29"/>
      <c r="BBJ17" s="29"/>
      <c r="BBK17" s="29"/>
      <c r="BBL17" s="29"/>
      <c r="BBM17" s="29"/>
      <c r="BBN17" s="29"/>
      <c r="BBO17" s="29"/>
      <c r="BBP17" s="29"/>
      <c r="BBQ17" s="29"/>
      <c r="BBR17" s="29"/>
      <c r="BBS17" s="29"/>
      <c r="BBT17" s="29"/>
      <c r="BBU17" s="29"/>
      <c r="BBV17" s="29"/>
      <c r="BBW17" s="29"/>
      <c r="BBX17" s="29"/>
      <c r="BBY17" s="29"/>
      <c r="BBZ17" s="29"/>
      <c r="BCA17" s="29"/>
      <c r="BCB17" s="29"/>
      <c r="BCC17" s="29"/>
      <c r="BCD17" s="29"/>
      <c r="BCE17" s="29"/>
      <c r="BCF17" s="29"/>
      <c r="BCG17" s="29"/>
      <c r="BCH17" s="29"/>
      <c r="BCI17" s="29"/>
      <c r="BCJ17" s="29"/>
      <c r="BCK17" s="29"/>
      <c r="BCL17" s="29"/>
      <c r="BCM17" s="29"/>
      <c r="BCN17" s="29"/>
      <c r="BCO17" s="29"/>
      <c r="BCP17" s="29"/>
      <c r="BCQ17" s="29"/>
      <c r="BCR17" s="29"/>
      <c r="BCS17" s="29"/>
      <c r="BCT17" s="29"/>
      <c r="BCU17" s="29"/>
      <c r="BCV17" s="29"/>
      <c r="BCW17" s="29"/>
      <c r="BCX17" s="29"/>
      <c r="BCY17" s="29"/>
      <c r="BCZ17" s="29"/>
      <c r="BDA17" s="29"/>
      <c r="BDB17" s="29"/>
      <c r="BDC17" s="29"/>
      <c r="BDD17" s="29"/>
      <c r="BDE17" s="29"/>
      <c r="BDF17" s="29"/>
      <c r="BDG17" s="29"/>
      <c r="BDH17" s="29"/>
      <c r="BDI17" s="29"/>
      <c r="BDJ17" s="29"/>
      <c r="BDK17" s="29"/>
      <c r="BDL17" s="29"/>
      <c r="BDM17" s="29"/>
      <c r="BDN17" s="29"/>
      <c r="BDO17" s="29"/>
      <c r="BDP17" s="29"/>
      <c r="BDQ17" s="29"/>
      <c r="BDR17" s="29"/>
      <c r="BDS17" s="29"/>
      <c r="BDT17" s="29"/>
      <c r="BDU17" s="29"/>
      <c r="BDV17" s="29"/>
      <c r="BDW17" s="29"/>
      <c r="BDX17" s="29"/>
      <c r="BDY17" s="29"/>
      <c r="BDZ17" s="29"/>
      <c r="BEA17" s="29"/>
      <c r="BEB17" s="29"/>
      <c r="BEC17" s="29"/>
      <c r="BED17" s="29"/>
      <c r="BEE17" s="29"/>
      <c r="BEF17" s="29"/>
      <c r="BEG17" s="29"/>
      <c r="BEH17" s="29"/>
      <c r="BEI17" s="29"/>
      <c r="BEJ17" s="29"/>
      <c r="BEK17" s="29"/>
      <c r="BEL17" s="29"/>
      <c r="BEM17" s="29"/>
      <c r="BEN17" s="29"/>
      <c r="BEO17" s="29"/>
      <c r="BEP17" s="29"/>
      <c r="BEQ17" s="29"/>
      <c r="BER17" s="29"/>
      <c r="BES17" s="29"/>
      <c r="BET17" s="29"/>
      <c r="BEU17" s="29"/>
      <c r="BEV17" s="29"/>
      <c r="BEW17" s="29"/>
      <c r="BEX17" s="29"/>
      <c r="BEY17" s="29"/>
      <c r="BEZ17" s="29"/>
      <c r="BFA17" s="29"/>
      <c r="BFB17" s="29"/>
      <c r="BFC17" s="29"/>
      <c r="BFD17" s="29"/>
      <c r="BFE17" s="29"/>
      <c r="BFF17" s="29"/>
      <c r="BFG17" s="29"/>
      <c r="BFH17" s="29"/>
      <c r="BFI17" s="29"/>
      <c r="BFJ17" s="29"/>
      <c r="BFK17" s="29"/>
      <c r="BFL17" s="29"/>
      <c r="BFM17" s="29"/>
      <c r="BFN17" s="29"/>
      <c r="BFO17" s="29"/>
      <c r="BFP17" s="29"/>
      <c r="BFQ17" s="29"/>
      <c r="BFR17" s="29"/>
      <c r="BFS17" s="29"/>
      <c r="BFT17" s="29"/>
      <c r="BFU17" s="29"/>
      <c r="BFV17" s="29"/>
      <c r="BFW17" s="29"/>
      <c r="BFX17" s="29"/>
      <c r="BFY17" s="29"/>
      <c r="BFZ17" s="29"/>
      <c r="BGA17" s="29"/>
      <c r="BGB17" s="29"/>
      <c r="BGC17" s="29"/>
      <c r="BGD17" s="29"/>
      <c r="BGE17" s="29"/>
      <c r="BGF17" s="29"/>
      <c r="BGG17" s="29"/>
      <c r="BGH17" s="29"/>
      <c r="BGI17" s="29"/>
      <c r="BGJ17" s="29"/>
      <c r="BGK17" s="29"/>
      <c r="BGL17" s="29"/>
      <c r="BGM17" s="29"/>
      <c r="BGN17" s="29"/>
      <c r="BGO17" s="29"/>
      <c r="BGP17" s="29"/>
      <c r="BGQ17" s="29"/>
      <c r="BGR17" s="29"/>
      <c r="BGS17" s="29"/>
      <c r="BGT17" s="29"/>
      <c r="BGU17" s="29"/>
      <c r="BGV17" s="29"/>
    </row>
    <row r="18" spans="1:1556" ht="22" customHeight="1">
      <c r="A18" t="str">
        <f t="shared" si="0"/>
        <v>PT-00014</v>
      </c>
      <c r="B18" s="38" t="s">
        <v>504</v>
      </c>
      <c r="C18" s="38" t="s">
        <v>355</v>
      </c>
      <c r="D18" s="38" t="s">
        <v>624</v>
      </c>
      <c r="E18">
        <f t="shared" ca="1" si="1"/>
        <v>10</v>
      </c>
      <c r="F18" s="38" t="s">
        <v>13</v>
      </c>
      <c r="G18" s="38" t="s">
        <v>23</v>
      </c>
      <c r="H18" s="38">
        <v>9233355247</v>
      </c>
      <c r="I18" s="40" t="s">
        <v>773</v>
      </c>
      <c r="J18" s="40">
        <v>9387700006</v>
      </c>
      <c r="K18" s="40" t="s">
        <v>922</v>
      </c>
      <c r="L18" s="40" t="s">
        <v>922</v>
      </c>
      <c r="M18" s="40" t="s">
        <v>28</v>
      </c>
      <c r="N18" s="40">
        <v>139324261256</v>
      </c>
      <c r="O18" s="40" t="s">
        <v>30</v>
      </c>
      <c r="P18" s="40" t="s">
        <v>109</v>
      </c>
      <c r="Q18" s="40" t="s">
        <v>1061</v>
      </c>
      <c r="R18" s="40" t="s">
        <v>1129</v>
      </c>
      <c r="S18" s="40" t="s">
        <v>91</v>
      </c>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29"/>
      <c r="IV18" s="29"/>
      <c r="IW18" s="29"/>
      <c r="IX18" s="29"/>
      <c r="IY18" s="29"/>
      <c r="IZ18" s="29"/>
      <c r="JA18" s="29"/>
      <c r="JB18" s="29"/>
      <c r="JC18" s="29"/>
      <c r="JD18" s="29"/>
      <c r="JE18" s="29"/>
      <c r="JF18" s="29"/>
      <c r="JG18" s="29"/>
      <c r="JH18" s="29"/>
      <c r="JI18" s="29"/>
      <c r="JJ18" s="29"/>
      <c r="JK18" s="29"/>
      <c r="JL18" s="29"/>
      <c r="JM18" s="29"/>
      <c r="JN18" s="29"/>
      <c r="JO18" s="29"/>
      <c r="JP18" s="29"/>
      <c r="JQ18" s="29"/>
      <c r="JR18" s="29"/>
      <c r="JS18" s="29"/>
      <c r="JT18" s="29"/>
      <c r="JU18" s="29"/>
      <c r="JV18" s="29"/>
      <c r="JW18" s="29"/>
      <c r="JX18" s="29"/>
      <c r="JY18" s="29"/>
      <c r="JZ18" s="29"/>
      <c r="KA18" s="29"/>
      <c r="KB18" s="29"/>
      <c r="KC18" s="29"/>
      <c r="KD18" s="29"/>
      <c r="KE18" s="29"/>
      <c r="KF18" s="29"/>
      <c r="KG18" s="29"/>
      <c r="KH18" s="29"/>
      <c r="KI18" s="29"/>
      <c r="KJ18" s="29"/>
      <c r="KK18" s="29"/>
      <c r="KL18" s="29"/>
      <c r="KM18" s="29"/>
      <c r="KN18" s="29"/>
      <c r="KO18" s="29"/>
      <c r="KP18" s="29"/>
      <c r="KQ18" s="29"/>
      <c r="KR18" s="29"/>
      <c r="KS18" s="29"/>
      <c r="KT18" s="29"/>
      <c r="KU18" s="29"/>
      <c r="KV18" s="29"/>
      <c r="KW18" s="29"/>
      <c r="KX18" s="29"/>
      <c r="KY18" s="29"/>
      <c r="KZ18" s="29"/>
      <c r="LA18" s="29"/>
      <c r="LB18" s="29"/>
      <c r="LC18" s="29"/>
      <c r="LD18" s="29"/>
      <c r="LE18" s="29"/>
      <c r="LF18" s="29"/>
      <c r="LG18" s="29"/>
      <c r="LH18" s="29"/>
      <c r="LI18" s="29"/>
      <c r="LJ18" s="29"/>
      <c r="LK18" s="29"/>
      <c r="LL18" s="29"/>
      <c r="LM18" s="29"/>
      <c r="LN18" s="29"/>
      <c r="LO18" s="29"/>
      <c r="LP18" s="29"/>
      <c r="LQ18" s="29"/>
      <c r="LR18" s="29"/>
      <c r="LS18" s="29"/>
      <c r="LT18" s="29"/>
      <c r="LU18" s="29"/>
      <c r="LV18" s="29"/>
      <c r="LW18" s="29"/>
      <c r="LX18" s="29"/>
      <c r="LY18" s="29"/>
      <c r="LZ18" s="29"/>
      <c r="MA18" s="29"/>
      <c r="MB18" s="29"/>
      <c r="MC18" s="29"/>
      <c r="MD18" s="29"/>
      <c r="ME18" s="29"/>
      <c r="MF18" s="29"/>
      <c r="MG18" s="29"/>
      <c r="MH18" s="29"/>
      <c r="MI18" s="29"/>
      <c r="MJ18" s="29"/>
      <c r="MK18" s="29"/>
      <c r="ML18" s="29"/>
      <c r="MM18" s="29"/>
      <c r="MN18" s="29"/>
      <c r="MO18" s="29"/>
      <c r="MP18" s="29"/>
      <c r="MQ18" s="29"/>
      <c r="MR18" s="29"/>
      <c r="MS18" s="29"/>
      <c r="MT18" s="29"/>
      <c r="MU18" s="29"/>
      <c r="MV18" s="29"/>
      <c r="MW18" s="29"/>
      <c r="MX18" s="29"/>
      <c r="MY18" s="29"/>
      <c r="MZ18" s="29"/>
      <c r="NA18" s="29"/>
      <c r="NB18" s="29"/>
      <c r="NC18" s="29"/>
      <c r="ND18" s="29"/>
      <c r="NE18" s="29"/>
      <c r="NF18" s="29"/>
      <c r="NG18" s="29"/>
      <c r="NH18" s="29"/>
      <c r="NI18" s="29"/>
      <c r="NJ18" s="29"/>
      <c r="NK18" s="29"/>
      <c r="NL18" s="29"/>
      <c r="NM18" s="29"/>
      <c r="NN18" s="29"/>
      <c r="NO18" s="29"/>
      <c r="NP18" s="29"/>
      <c r="NQ18" s="29"/>
      <c r="NR18" s="29"/>
      <c r="NS18" s="29"/>
      <c r="NT18" s="29"/>
      <c r="NU18" s="29"/>
      <c r="NV18" s="29"/>
      <c r="NW18" s="29"/>
      <c r="NX18" s="29"/>
      <c r="NY18" s="29"/>
      <c r="NZ18" s="29"/>
      <c r="OA18" s="29"/>
      <c r="OB18" s="29"/>
      <c r="OC18" s="29"/>
      <c r="OD18" s="29"/>
      <c r="OE18" s="29"/>
      <c r="OF18" s="29"/>
      <c r="OG18" s="29"/>
      <c r="OH18" s="29"/>
      <c r="OI18" s="29"/>
      <c r="OJ18" s="29"/>
      <c r="OK18" s="29"/>
      <c r="OL18" s="29"/>
      <c r="OM18" s="29"/>
      <c r="ON18" s="29"/>
      <c r="OO18" s="29"/>
      <c r="OP18" s="29"/>
      <c r="OQ18" s="29"/>
      <c r="OR18" s="29"/>
      <c r="OS18" s="29"/>
      <c r="OT18" s="29"/>
      <c r="OU18" s="29"/>
      <c r="OV18" s="29"/>
      <c r="OW18" s="29"/>
      <c r="OX18" s="29"/>
      <c r="OY18" s="29"/>
      <c r="OZ18" s="29"/>
      <c r="PA18" s="29"/>
      <c r="PB18" s="29"/>
      <c r="PC18" s="29"/>
      <c r="PD18" s="29"/>
      <c r="PE18" s="29"/>
      <c r="PF18" s="29"/>
      <c r="PG18" s="29"/>
      <c r="PH18" s="29"/>
      <c r="PI18" s="29"/>
      <c r="PJ18" s="29"/>
      <c r="PK18" s="29"/>
      <c r="PL18" s="29"/>
      <c r="PM18" s="29"/>
      <c r="PN18" s="29"/>
      <c r="PO18" s="29"/>
      <c r="PP18" s="29"/>
      <c r="PQ18" s="29"/>
      <c r="PR18" s="29"/>
      <c r="PS18" s="29"/>
      <c r="PT18" s="29"/>
      <c r="PU18" s="29"/>
      <c r="PV18" s="29"/>
      <c r="PW18" s="29"/>
      <c r="PX18" s="29"/>
      <c r="PY18" s="29"/>
      <c r="PZ18" s="29"/>
      <c r="QA18" s="29"/>
      <c r="QB18" s="29"/>
      <c r="QC18" s="29"/>
      <c r="QD18" s="29"/>
      <c r="QE18" s="29"/>
      <c r="QF18" s="29"/>
      <c r="QG18" s="29"/>
      <c r="QH18" s="29"/>
      <c r="QI18" s="29"/>
      <c r="QJ18" s="29"/>
      <c r="QK18" s="29"/>
      <c r="QL18" s="29"/>
      <c r="QM18" s="29"/>
      <c r="QN18" s="29"/>
      <c r="QO18" s="29"/>
      <c r="QP18" s="29"/>
      <c r="QQ18" s="29"/>
      <c r="QR18" s="29"/>
      <c r="QS18" s="29"/>
      <c r="QT18" s="29"/>
      <c r="QU18" s="29"/>
      <c r="QV18" s="29"/>
      <c r="QW18" s="29"/>
      <c r="QX18" s="29"/>
      <c r="QY18" s="29"/>
      <c r="QZ18" s="29"/>
      <c r="RA18" s="29"/>
      <c r="RB18" s="29"/>
      <c r="RC18" s="29"/>
      <c r="RD18" s="29"/>
      <c r="RE18" s="29"/>
      <c r="RF18" s="29"/>
      <c r="RG18" s="29"/>
      <c r="RH18" s="29"/>
      <c r="RI18" s="29"/>
      <c r="RJ18" s="29"/>
      <c r="RK18" s="29"/>
      <c r="RL18" s="29"/>
      <c r="RM18" s="29"/>
      <c r="RN18" s="29"/>
      <c r="RO18" s="29"/>
      <c r="RP18" s="29"/>
      <c r="RQ18" s="29"/>
      <c r="RR18" s="29"/>
      <c r="RS18" s="29"/>
      <c r="RT18" s="29"/>
      <c r="RU18" s="29"/>
      <c r="RV18" s="29"/>
      <c r="RW18" s="29"/>
      <c r="RX18" s="29"/>
      <c r="RY18" s="29"/>
      <c r="RZ18" s="29"/>
      <c r="SA18" s="29"/>
      <c r="SB18" s="29"/>
      <c r="SC18" s="29"/>
      <c r="SD18" s="29"/>
      <c r="SE18" s="29"/>
      <c r="SF18" s="29"/>
      <c r="SG18" s="29"/>
      <c r="SH18" s="29"/>
      <c r="SI18" s="29"/>
      <c r="SJ18" s="29"/>
      <c r="SK18" s="29"/>
      <c r="SL18" s="29"/>
      <c r="SM18" s="29"/>
      <c r="SN18" s="29"/>
      <c r="SO18" s="29"/>
      <c r="SP18" s="29"/>
      <c r="SQ18" s="29"/>
      <c r="SR18" s="29"/>
      <c r="SS18" s="29"/>
      <c r="ST18" s="29"/>
      <c r="SU18" s="29"/>
      <c r="SV18" s="29"/>
      <c r="SW18" s="29"/>
      <c r="SX18" s="29"/>
      <c r="SY18" s="29"/>
      <c r="SZ18" s="29"/>
      <c r="TA18" s="29"/>
      <c r="TB18" s="29"/>
      <c r="TC18" s="29"/>
      <c r="TD18" s="29"/>
      <c r="TE18" s="29"/>
      <c r="TF18" s="29"/>
      <c r="TG18" s="29"/>
      <c r="TH18" s="29"/>
      <c r="TI18" s="29"/>
      <c r="TJ18" s="29"/>
      <c r="TK18" s="29"/>
      <c r="TL18" s="29"/>
      <c r="TM18" s="29"/>
      <c r="TN18" s="29"/>
      <c r="TO18" s="29"/>
      <c r="TP18" s="29"/>
      <c r="TQ18" s="29"/>
      <c r="TR18" s="29"/>
      <c r="TS18" s="29"/>
      <c r="TT18" s="29"/>
      <c r="TU18" s="29"/>
      <c r="TV18" s="29"/>
      <c r="TW18" s="29"/>
      <c r="TX18" s="29"/>
      <c r="TY18" s="29"/>
      <c r="TZ18" s="29"/>
      <c r="UA18" s="29"/>
      <c r="UB18" s="29"/>
      <c r="UC18" s="29"/>
      <c r="UD18" s="29"/>
      <c r="UE18" s="29"/>
      <c r="UF18" s="29"/>
      <c r="UG18" s="29"/>
      <c r="UH18" s="29"/>
      <c r="UI18" s="29"/>
      <c r="UJ18" s="29"/>
      <c r="UK18" s="29"/>
      <c r="UL18" s="29"/>
      <c r="UM18" s="29"/>
      <c r="UN18" s="29"/>
      <c r="UO18" s="29"/>
      <c r="UP18" s="29"/>
      <c r="UQ18" s="29"/>
      <c r="UR18" s="29"/>
      <c r="US18" s="29"/>
      <c r="UT18" s="29"/>
      <c r="UU18" s="29"/>
      <c r="UV18" s="29"/>
      <c r="UW18" s="29"/>
      <c r="UX18" s="29"/>
      <c r="UY18" s="29"/>
      <c r="UZ18" s="29"/>
      <c r="VA18" s="29"/>
      <c r="VB18" s="29"/>
      <c r="VC18" s="29"/>
      <c r="VD18" s="29"/>
      <c r="VE18" s="29"/>
      <c r="VF18" s="29"/>
      <c r="VG18" s="29"/>
      <c r="VH18" s="29"/>
      <c r="VI18" s="29"/>
      <c r="VJ18" s="29"/>
      <c r="VK18" s="29"/>
      <c r="VL18" s="29"/>
      <c r="VM18" s="29"/>
      <c r="VN18" s="29"/>
      <c r="VO18" s="29"/>
      <c r="VP18" s="29"/>
      <c r="VQ18" s="29"/>
      <c r="VR18" s="29"/>
      <c r="VS18" s="29"/>
      <c r="VT18" s="29"/>
      <c r="VU18" s="29"/>
      <c r="VV18" s="29"/>
      <c r="VW18" s="29"/>
      <c r="VX18" s="29"/>
      <c r="VY18" s="29"/>
      <c r="VZ18" s="29"/>
      <c r="WA18" s="29"/>
      <c r="WB18" s="29"/>
      <c r="WC18" s="29"/>
      <c r="WD18" s="29"/>
      <c r="WE18" s="29"/>
      <c r="WF18" s="29"/>
      <c r="WG18" s="29"/>
      <c r="WH18" s="29"/>
      <c r="WI18" s="29"/>
      <c r="WJ18" s="29"/>
      <c r="WK18" s="29"/>
      <c r="WL18" s="29"/>
      <c r="WM18" s="29"/>
      <c r="WN18" s="29"/>
      <c r="WO18" s="29"/>
      <c r="WP18" s="29"/>
      <c r="WQ18" s="29"/>
      <c r="WR18" s="29"/>
      <c r="WS18" s="29"/>
      <c r="WT18" s="29"/>
      <c r="WU18" s="29"/>
      <c r="WV18" s="29"/>
      <c r="WW18" s="29"/>
      <c r="WX18" s="29"/>
      <c r="WY18" s="29"/>
      <c r="WZ18" s="29"/>
      <c r="XA18" s="29"/>
      <c r="XB18" s="29"/>
      <c r="XC18" s="29"/>
      <c r="XD18" s="29"/>
      <c r="XE18" s="29"/>
      <c r="XF18" s="29"/>
      <c r="XG18" s="29"/>
      <c r="XH18" s="29"/>
      <c r="XI18" s="29"/>
      <c r="XJ18" s="29"/>
      <c r="XK18" s="29"/>
      <c r="XL18" s="29"/>
      <c r="XM18" s="29"/>
      <c r="XN18" s="29"/>
      <c r="XO18" s="29"/>
      <c r="XP18" s="29"/>
      <c r="XQ18" s="29"/>
      <c r="XR18" s="29"/>
      <c r="XS18" s="29"/>
      <c r="XT18" s="29"/>
      <c r="XU18" s="29"/>
      <c r="XV18" s="29"/>
      <c r="XW18" s="29"/>
      <c r="XX18" s="29"/>
      <c r="XY18" s="29"/>
      <c r="XZ18" s="29"/>
      <c r="YA18" s="29"/>
      <c r="YB18" s="29"/>
      <c r="YC18" s="29"/>
      <c r="YD18" s="29"/>
      <c r="YE18" s="29"/>
      <c r="YF18" s="29"/>
      <c r="YG18" s="29"/>
      <c r="YH18" s="29"/>
      <c r="YI18" s="29"/>
      <c r="YJ18" s="29"/>
      <c r="YK18" s="29"/>
      <c r="YL18" s="29"/>
      <c r="YM18" s="29"/>
      <c r="YN18" s="29"/>
      <c r="YO18" s="29"/>
      <c r="YP18" s="29"/>
      <c r="YQ18" s="29"/>
      <c r="YR18" s="29"/>
      <c r="YS18" s="29"/>
      <c r="YT18" s="29"/>
      <c r="YU18" s="29"/>
      <c r="YV18" s="29"/>
      <c r="YW18" s="29"/>
      <c r="YX18" s="29"/>
      <c r="YY18" s="29"/>
      <c r="YZ18" s="29"/>
      <c r="ZA18" s="29"/>
      <c r="ZB18" s="29"/>
      <c r="ZC18" s="29"/>
      <c r="ZD18" s="29"/>
      <c r="ZE18" s="29"/>
      <c r="ZF18" s="29"/>
      <c r="ZG18" s="29"/>
      <c r="ZH18" s="29"/>
      <c r="ZI18" s="29"/>
      <c r="ZJ18" s="29"/>
      <c r="ZK18" s="29"/>
      <c r="ZL18" s="29"/>
      <c r="ZM18" s="29"/>
      <c r="ZN18" s="29"/>
      <c r="ZO18" s="29"/>
      <c r="ZP18" s="29"/>
      <c r="ZQ18" s="29"/>
      <c r="ZR18" s="29"/>
      <c r="ZS18" s="29"/>
      <c r="ZT18" s="29"/>
      <c r="ZU18" s="29"/>
      <c r="ZV18" s="29"/>
      <c r="ZW18" s="29"/>
      <c r="ZX18" s="29"/>
      <c r="ZY18" s="29"/>
      <c r="ZZ18" s="29"/>
      <c r="AAA18" s="29"/>
      <c r="AAB18" s="29"/>
      <c r="AAC18" s="29"/>
      <c r="AAD18" s="29"/>
      <c r="AAE18" s="29"/>
      <c r="AAF18" s="29"/>
      <c r="AAG18" s="29"/>
      <c r="AAH18" s="29"/>
      <c r="AAI18" s="29"/>
      <c r="AAJ18" s="29"/>
      <c r="AAK18" s="29"/>
      <c r="AAL18" s="29"/>
      <c r="AAM18" s="29"/>
      <c r="AAN18" s="29"/>
      <c r="AAO18" s="29"/>
      <c r="AAP18" s="29"/>
      <c r="AAQ18" s="29"/>
      <c r="AAR18" s="29"/>
      <c r="AAS18" s="29"/>
      <c r="AAT18" s="29"/>
      <c r="AAU18" s="29"/>
      <c r="AAV18" s="29"/>
      <c r="AAW18" s="29"/>
      <c r="AAX18" s="29"/>
      <c r="AAY18" s="29"/>
      <c r="AAZ18" s="29"/>
      <c r="ABA18" s="29"/>
      <c r="ABB18" s="29"/>
      <c r="ABC18" s="29"/>
      <c r="ABD18" s="29"/>
      <c r="ABE18" s="29"/>
      <c r="ABF18" s="29"/>
      <c r="ABG18" s="29"/>
      <c r="ABH18" s="29"/>
      <c r="ABI18" s="29"/>
      <c r="ABJ18" s="29"/>
      <c r="ABK18" s="29"/>
      <c r="ABL18" s="29"/>
      <c r="ABM18" s="29"/>
      <c r="ABN18" s="29"/>
      <c r="ABO18" s="29"/>
      <c r="ABP18" s="29"/>
      <c r="ABQ18" s="29"/>
      <c r="ABR18" s="29"/>
      <c r="ABS18" s="29"/>
      <c r="ABT18" s="29"/>
      <c r="ABU18" s="29"/>
      <c r="ABV18" s="29"/>
      <c r="ABW18" s="29"/>
      <c r="ABX18" s="29"/>
      <c r="ABY18" s="29"/>
      <c r="ABZ18" s="29"/>
      <c r="ACA18" s="29"/>
      <c r="ACB18" s="29"/>
      <c r="ACC18" s="29"/>
      <c r="ACD18" s="29"/>
      <c r="ACE18" s="29"/>
      <c r="ACF18" s="29"/>
      <c r="ACG18" s="29"/>
      <c r="ACH18" s="29"/>
      <c r="ACI18" s="29"/>
      <c r="ACJ18" s="29"/>
      <c r="ACK18" s="29"/>
      <c r="ACL18" s="29"/>
      <c r="ACM18" s="29"/>
      <c r="ACN18" s="29"/>
      <c r="ACO18" s="29"/>
      <c r="ACP18" s="29"/>
      <c r="ACQ18" s="29"/>
      <c r="ACR18" s="29"/>
      <c r="ACS18" s="29"/>
      <c r="ACT18" s="29"/>
      <c r="ACU18" s="29"/>
      <c r="ACV18" s="29"/>
      <c r="ACW18" s="29"/>
      <c r="ACX18" s="29"/>
      <c r="ACY18" s="29"/>
      <c r="ACZ18" s="29"/>
      <c r="ADA18" s="29"/>
      <c r="ADB18" s="29"/>
      <c r="ADC18" s="29"/>
      <c r="ADD18" s="29"/>
      <c r="ADE18" s="29"/>
      <c r="ADF18" s="29"/>
      <c r="ADG18" s="29"/>
      <c r="ADH18" s="29"/>
      <c r="ADI18" s="29"/>
      <c r="ADJ18" s="29"/>
      <c r="ADK18" s="29"/>
      <c r="ADL18" s="29"/>
      <c r="ADM18" s="29"/>
      <c r="ADN18" s="29"/>
      <c r="ADO18" s="29"/>
      <c r="ADP18" s="29"/>
      <c r="ADQ18" s="29"/>
      <c r="ADR18" s="29"/>
      <c r="ADS18" s="29"/>
      <c r="ADT18" s="29"/>
      <c r="ADU18" s="29"/>
      <c r="ADV18" s="29"/>
      <c r="ADW18" s="29"/>
      <c r="ADX18" s="29"/>
      <c r="ADY18" s="29"/>
      <c r="ADZ18" s="29"/>
      <c r="AEA18" s="29"/>
      <c r="AEB18" s="29"/>
      <c r="AEC18" s="29"/>
      <c r="AED18" s="29"/>
      <c r="AEE18" s="29"/>
      <c r="AEF18" s="29"/>
      <c r="AEG18" s="29"/>
      <c r="AEH18" s="29"/>
      <c r="AEI18" s="29"/>
      <c r="AEJ18" s="29"/>
      <c r="AEK18" s="29"/>
      <c r="AEL18" s="29"/>
      <c r="AEM18" s="29"/>
      <c r="AEN18" s="29"/>
      <c r="AEO18" s="29"/>
      <c r="AEP18" s="29"/>
      <c r="AEQ18" s="29"/>
      <c r="AER18" s="29"/>
      <c r="AES18" s="29"/>
      <c r="AET18" s="29"/>
      <c r="AEU18" s="29"/>
      <c r="AEV18" s="29"/>
      <c r="AEW18" s="29"/>
      <c r="AEX18" s="29"/>
      <c r="AEY18" s="29"/>
      <c r="AEZ18" s="29"/>
      <c r="AFA18" s="29"/>
      <c r="AFB18" s="29"/>
      <c r="AFC18" s="29"/>
      <c r="AFD18" s="29"/>
      <c r="AFE18" s="29"/>
      <c r="AFF18" s="29"/>
      <c r="AFG18" s="29"/>
      <c r="AFH18" s="29"/>
      <c r="AFI18" s="29"/>
      <c r="AFJ18" s="29"/>
      <c r="AFK18" s="29"/>
      <c r="AFL18" s="29"/>
      <c r="AFM18" s="29"/>
      <c r="AFN18" s="29"/>
      <c r="AFO18" s="29"/>
      <c r="AFP18" s="29"/>
      <c r="AFQ18" s="29"/>
      <c r="AFR18" s="29"/>
      <c r="AFS18" s="29"/>
      <c r="AFT18" s="29"/>
      <c r="AFU18" s="29"/>
      <c r="AFV18" s="29"/>
      <c r="AFW18" s="29"/>
      <c r="AFX18" s="29"/>
      <c r="AFY18" s="29"/>
      <c r="AFZ18" s="29"/>
      <c r="AGA18" s="29"/>
      <c r="AGB18" s="29"/>
      <c r="AGC18" s="29"/>
      <c r="AGD18" s="29"/>
      <c r="AGE18" s="29"/>
      <c r="AGF18" s="29"/>
      <c r="AGG18" s="29"/>
      <c r="AGH18" s="29"/>
      <c r="AGI18" s="29"/>
      <c r="AGJ18" s="29"/>
      <c r="AGK18" s="29"/>
      <c r="AGL18" s="29"/>
      <c r="AGM18" s="29"/>
      <c r="AGN18" s="29"/>
      <c r="AGO18" s="29"/>
      <c r="AGP18" s="29"/>
      <c r="AGQ18" s="29"/>
      <c r="AGR18" s="29"/>
      <c r="AGS18" s="29"/>
      <c r="AGT18" s="29"/>
      <c r="AGU18" s="29"/>
      <c r="AGV18" s="29"/>
      <c r="AGW18" s="29"/>
      <c r="AGX18" s="29"/>
      <c r="AGY18" s="29"/>
      <c r="AGZ18" s="29"/>
      <c r="AHA18" s="29"/>
      <c r="AHB18" s="29"/>
      <c r="AHC18" s="29"/>
      <c r="AHD18" s="29"/>
      <c r="AHE18" s="29"/>
      <c r="AHF18" s="29"/>
      <c r="AHG18" s="29"/>
      <c r="AHH18" s="29"/>
      <c r="AHI18" s="29"/>
      <c r="AHJ18" s="29"/>
      <c r="AHK18" s="29"/>
      <c r="AHL18" s="29"/>
      <c r="AHM18" s="29"/>
      <c r="AHN18" s="29"/>
      <c r="AHO18" s="29"/>
      <c r="AHP18" s="29"/>
      <c r="AHQ18" s="29"/>
      <c r="AHR18" s="29"/>
      <c r="AHS18" s="29"/>
      <c r="AHT18" s="29"/>
      <c r="AHU18" s="29"/>
      <c r="AHV18" s="29"/>
      <c r="AHW18" s="29"/>
      <c r="AHX18" s="29"/>
      <c r="AHY18" s="29"/>
      <c r="AHZ18" s="29"/>
      <c r="AIA18" s="29"/>
      <c r="AIB18" s="29"/>
      <c r="AIC18" s="29"/>
      <c r="AID18" s="29"/>
      <c r="AIE18" s="29"/>
      <c r="AIF18" s="29"/>
      <c r="AIG18" s="29"/>
      <c r="AIH18" s="29"/>
      <c r="AII18" s="29"/>
      <c r="AIJ18" s="29"/>
      <c r="AIK18" s="29"/>
      <c r="AIL18" s="29"/>
      <c r="AIM18" s="29"/>
      <c r="AIN18" s="29"/>
      <c r="AIO18" s="29"/>
      <c r="AIP18" s="29"/>
      <c r="AIQ18" s="29"/>
      <c r="AIR18" s="29"/>
      <c r="AIS18" s="29"/>
      <c r="AIT18" s="29"/>
      <c r="AIU18" s="29"/>
      <c r="AIV18" s="29"/>
      <c r="AIW18" s="29"/>
      <c r="AIX18" s="29"/>
      <c r="AIY18" s="29"/>
      <c r="AIZ18" s="29"/>
      <c r="AJA18" s="29"/>
      <c r="AJB18" s="29"/>
      <c r="AJC18" s="29"/>
      <c r="AJD18" s="29"/>
      <c r="AJE18" s="29"/>
      <c r="AJF18" s="29"/>
      <c r="AJG18" s="29"/>
      <c r="AJH18" s="29"/>
      <c r="AJI18" s="29"/>
      <c r="AJJ18" s="29"/>
      <c r="AJK18" s="29"/>
      <c r="AJL18" s="29"/>
      <c r="AJM18" s="29"/>
      <c r="AJN18" s="29"/>
      <c r="AJO18" s="29"/>
      <c r="AJP18" s="29"/>
      <c r="AJQ18" s="29"/>
      <c r="AJR18" s="29"/>
      <c r="AJS18" s="29"/>
      <c r="AJT18" s="29"/>
      <c r="AJU18" s="29"/>
      <c r="AJV18" s="29"/>
      <c r="AJW18" s="29"/>
      <c r="AJX18" s="29"/>
      <c r="AJY18" s="29"/>
      <c r="AJZ18" s="29"/>
      <c r="AKA18" s="29"/>
      <c r="AKB18" s="29"/>
      <c r="AKC18" s="29"/>
      <c r="AKD18" s="29"/>
      <c r="AKE18" s="29"/>
      <c r="AKF18" s="29"/>
      <c r="AKG18" s="29"/>
      <c r="AKH18" s="29"/>
      <c r="AKI18" s="29"/>
      <c r="AKJ18" s="29"/>
      <c r="AKK18" s="29"/>
      <c r="AKL18" s="29"/>
      <c r="AKM18" s="29"/>
      <c r="AKN18" s="29"/>
      <c r="AKO18" s="29"/>
      <c r="AKP18" s="29"/>
      <c r="AKQ18" s="29"/>
      <c r="AKR18" s="29"/>
      <c r="AKS18" s="29"/>
      <c r="AKT18" s="29"/>
      <c r="AKU18" s="29"/>
      <c r="AKV18" s="29"/>
      <c r="AKW18" s="29"/>
      <c r="AKX18" s="29"/>
      <c r="AKY18" s="29"/>
      <c r="AKZ18" s="29"/>
      <c r="ALA18" s="29"/>
      <c r="ALB18" s="29"/>
      <c r="ALC18" s="29"/>
      <c r="ALD18" s="29"/>
      <c r="ALE18" s="29"/>
      <c r="ALF18" s="29"/>
      <c r="ALG18" s="29"/>
      <c r="ALH18" s="29"/>
      <c r="ALI18" s="29"/>
      <c r="ALJ18" s="29"/>
      <c r="ALK18" s="29"/>
      <c r="ALL18" s="29"/>
      <c r="ALM18" s="29"/>
      <c r="ALN18" s="29"/>
      <c r="ALO18" s="29"/>
      <c r="ALP18" s="29"/>
      <c r="ALQ18" s="29"/>
      <c r="ALR18" s="29"/>
      <c r="ALS18" s="29"/>
      <c r="ALT18" s="29"/>
      <c r="ALU18" s="29"/>
      <c r="ALV18" s="29"/>
      <c r="ALW18" s="29"/>
      <c r="ALX18" s="29"/>
      <c r="ALY18" s="29"/>
      <c r="ALZ18" s="29"/>
      <c r="AMA18" s="29"/>
      <c r="AMB18" s="29"/>
      <c r="AMC18" s="29"/>
      <c r="AMD18" s="29"/>
      <c r="AME18" s="29"/>
      <c r="AMF18" s="29"/>
      <c r="AMG18" s="29"/>
      <c r="AMH18" s="29"/>
      <c r="AMI18" s="29"/>
      <c r="AMJ18" s="29"/>
      <c r="AMK18" s="29"/>
      <c r="AML18" s="29"/>
      <c r="AMM18" s="29"/>
      <c r="AMN18" s="29"/>
      <c r="AMO18" s="29"/>
      <c r="AMP18" s="29"/>
      <c r="AMQ18" s="29"/>
      <c r="AMR18" s="29"/>
      <c r="AMS18" s="29"/>
      <c r="AMT18" s="29"/>
      <c r="AMU18" s="29"/>
      <c r="AMV18" s="29"/>
      <c r="AMW18" s="29"/>
      <c r="AMX18" s="29"/>
      <c r="AMY18" s="29"/>
      <c r="AMZ18" s="29"/>
      <c r="ANA18" s="29"/>
      <c r="ANB18" s="29"/>
      <c r="ANC18" s="29"/>
      <c r="AND18" s="29"/>
      <c r="ANE18" s="29"/>
      <c r="ANF18" s="29"/>
      <c r="ANG18" s="29"/>
      <c r="ANH18" s="29"/>
      <c r="ANI18" s="29"/>
      <c r="ANJ18" s="29"/>
      <c r="ANK18" s="29"/>
      <c r="ANL18" s="29"/>
      <c r="ANM18" s="29"/>
      <c r="ANN18" s="29"/>
      <c r="ANO18" s="29"/>
      <c r="ANP18" s="29"/>
      <c r="ANQ18" s="29"/>
      <c r="ANR18" s="29"/>
      <c r="ANS18" s="29"/>
      <c r="ANT18" s="29"/>
      <c r="ANU18" s="29"/>
      <c r="ANV18" s="29"/>
      <c r="ANW18" s="29"/>
      <c r="ANX18" s="29"/>
      <c r="ANY18" s="29"/>
      <c r="ANZ18" s="29"/>
      <c r="AOA18" s="29"/>
      <c r="AOB18" s="29"/>
      <c r="AOC18" s="29"/>
      <c r="AOD18" s="29"/>
      <c r="AOE18" s="29"/>
      <c r="AOF18" s="29"/>
      <c r="AOG18" s="29"/>
      <c r="AOH18" s="29"/>
      <c r="AOI18" s="29"/>
      <c r="AOJ18" s="29"/>
      <c r="AOK18" s="29"/>
      <c r="AOL18" s="29"/>
      <c r="AOM18" s="29"/>
      <c r="AON18" s="29"/>
      <c r="AOO18" s="29"/>
      <c r="AOP18" s="29"/>
      <c r="AOQ18" s="29"/>
      <c r="AOR18" s="29"/>
      <c r="AOS18" s="29"/>
      <c r="AOT18" s="29"/>
      <c r="AOU18" s="29"/>
      <c r="AOV18" s="29"/>
      <c r="AOW18" s="29"/>
      <c r="AOX18" s="29"/>
      <c r="AOY18" s="29"/>
      <c r="AOZ18" s="29"/>
      <c r="APA18" s="29"/>
      <c r="APB18" s="29"/>
      <c r="APC18" s="29"/>
      <c r="APD18" s="29"/>
      <c r="APE18" s="29"/>
      <c r="APF18" s="29"/>
      <c r="APG18" s="29"/>
      <c r="APH18" s="29"/>
      <c r="API18" s="29"/>
      <c r="APJ18" s="29"/>
      <c r="APK18" s="29"/>
      <c r="APL18" s="29"/>
      <c r="APM18" s="29"/>
      <c r="APN18" s="29"/>
      <c r="APO18" s="29"/>
      <c r="APP18" s="29"/>
      <c r="APQ18" s="29"/>
      <c r="APR18" s="29"/>
      <c r="APS18" s="29"/>
      <c r="APT18" s="29"/>
      <c r="APU18" s="29"/>
      <c r="APV18" s="29"/>
      <c r="APW18" s="29"/>
      <c r="APX18" s="29"/>
      <c r="APY18" s="29"/>
      <c r="APZ18" s="29"/>
      <c r="AQA18" s="29"/>
      <c r="AQB18" s="29"/>
      <c r="AQC18" s="29"/>
      <c r="AQD18" s="29"/>
      <c r="AQE18" s="29"/>
      <c r="AQF18" s="29"/>
      <c r="AQG18" s="29"/>
      <c r="AQH18" s="29"/>
      <c r="AQI18" s="29"/>
      <c r="AQJ18" s="29"/>
      <c r="AQK18" s="29"/>
      <c r="AQL18" s="29"/>
      <c r="AQM18" s="29"/>
      <c r="AQN18" s="29"/>
      <c r="AQO18" s="29"/>
      <c r="AQP18" s="29"/>
      <c r="AQQ18" s="29"/>
      <c r="AQR18" s="29"/>
      <c r="AQS18" s="29"/>
      <c r="AQT18" s="29"/>
      <c r="AQU18" s="29"/>
      <c r="AQV18" s="29"/>
      <c r="AQW18" s="29"/>
      <c r="AQX18" s="29"/>
      <c r="AQY18" s="29"/>
      <c r="AQZ18" s="29"/>
      <c r="ARA18" s="29"/>
      <c r="ARB18" s="29"/>
      <c r="ARC18" s="29"/>
      <c r="ARD18" s="29"/>
      <c r="ARE18" s="29"/>
      <c r="ARF18" s="29"/>
      <c r="ARG18" s="29"/>
      <c r="ARH18" s="29"/>
      <c r="ARI18" s="29"/>
      <c r="ARJ18" s="29"/>
      <c r="ARK18" s="29"/>
      <c r="ARL18" s="29"/>
      <c r="ARM18" s="29"/>
      <c r="ARN18" s="29"/>
      <c r="ARO18" s="29"/>
      <c r="ARP18" s="29"/>
      <c r="ARQ18" s="29"/>
      <c r="ARR18" s="29"/>
      <c r="ARS18" s="29"/>
      <c r="ART18" s="29"/>
      <c r="ARU18" s="29"/>
      <c r="ARV18" s="29"/>
      <c r="ARW18" s="29"/>
      <c r="ARX18" s="29"/>
      <c r="ARY18" s="29"/>
      <c r="ARZ18" s="29"/>
      <c r="ASA18" s="29"/>
      <c r="ASB18" s="29"/>
      <c r="ASC18" s="29"/>
      <c r="ASD18" s="29"/>
      <c r="ASE18" s="29"/>
      <c r="ASF18" s="29"/>
      <c r="ASG18" s="29"/>
      <c r="ASH18" s="29"/>
      <c r="ASI18" s="29"/>
      <c r="ASJ18" s="29"/>
      <c r="ASK18" s="29"/>
      <c r="ASL18" s="29"/>
      <c r="ASM18" s="29"/>
      <c r="ASN18" s="29"/>
      <c r="ASO18" s="29"/>
      <c r="ASP18" s="29"/>
      <c r="ASQ18" s="29"/>
      <c r="ASR18" s="29"/>
      <c r="ASS18" s="29"/>
      <c r="AST18" s="29"/>
      <c r="ASU18" s="29"/>
      <c r="ASV18" s="29"/>
      <c r="ASW18" s="29"/>
      <c r="ASX18" s="29"/>
      <c r="ASY18" s="29"/>
      <c r="ASZ18" s="29"/>
      <c r="ATA18" s="29"/>
      <c r="ATB18" s="29"/>
      <c r="ATC18" s="29"/>
      <c r="ATD18" s="29"/>
      <c r="ATE18" s="29"/>
      <c r="ATF18" s="29"/>
      <c r="ATG18" s="29"/>
      <c r="ATH18" s="29"/>
      <c r="ATI18" s="29"/>
      <c r="ATJ18" s="29"/>
      <c r="ATK18" s="29"/>
      <c r="ATL18" s="29"/>
      <c r="ATM18" s="29"/>
      <c r="ATN18" s="29"/>
      <c r="ATO18" s="29"/>
      <c r="ATP18" s="29"/>
      <c r="ATQ18" s="29"/>
      <c r="ATR18" s="29"/>
      <c r="ATS18" s="29"/>
      <c r="ATT18" s="29"/>
      <c r="ATU18" s="29"/>
      <c r="ATV18" s="29"/>
      <c r="ATW18" s="29"/>
      <c r="ATX18" s="29"/>
      <c r="ATY18" s="29"/>
      <c r="ATZ18" s="29"/>
      <c r="AUA18" s="29"/>
      <c r="AUB18" s="29"/>
      <c r="AUC18" s="29"/>
      <c r="AUD18" s="29"/>
      <c r="AUE18" s="29"/>
      <c r="AUF18" s="29"/>
      <c r="AUG18" s="29"/>
      <c r="AUH18" s="29"/>
      <c r="AUI18" s="29"/>
      <c r="AUJ18" s="29"/>
      <c r="AUK18" s="29"/>
      <c r="AUL18" s="29"/>
      <c r="AUM18" s="29"/>
      <c r="AUN18" s="29"/>
      <c r="AUO18" s="29"/>
      <c r="AUP18" s="29"/>
      <c r="AUQ18" s="29"/>
      <c r="AUR18" s="29"/>
      <c r="AUS18" s="29"/>
      <c r="AUT18" s="29"/>
      <c r="AUU18" s="29"/>
      <c r="AUV18" s="29"/>
      <c r="AUW18" s="29"/>
      <c r="AUX18" s="29"/>
      <c r="AUY18" s="29"/>
      <c r="AUZ18" s="29"/>
      <c r="AVA18" s="29"/>
      <c r="AVB18" s="29"/>
      <c r="AVC18" s="29"/>
      <c r="AVD18" s="29"/>
      <c r="AVE18" s="29"/>
      <c r="AVF18" s="29"/>
      <c r="AVG18" s="29"/>
      <c r="AVH18" s="29"/>
      <c r="AVI18" s="29"/>
      <c r="AVJ18" s="29"/>
      <c r="AVK18" s="29"/>
      <c r="AVL18" s="29"/>
      <c r="AVM18" s="29"/>
      <c r="AVN18" s="29"/>
      <c r="AVO18" s="29"/>
      <c r="AVP18" s="29"/>
      <c r="AVQ18" s="29"/>
      <c r="AVR18" s="29"/>
      <c r="AVS18" s="29"/>
      <c r="AVT18" s="29"/>
      <c r="AVU18" s="29"/>
      <c r="AVV18" s="29"/>
      <c r="AVW18" s="29"/>
      <c r="AVX18" s="29"/>
      <c r="AVY18" s="29"/>
      <c r="AVZ18" s="29"/>
      <c r="AWA18" s="29"/>
      <c r="AWB18" s="29"/>
      <c r="AWC18" s="29"/>
      <c r="AWD18" s="29"/>
      <c r="AWE18" s="29"/>
      <c r="AWF18" s="29"/>
      <c r="AWG18" s="29"/>
      <c r="AWH18" s="29"/>
      <c r="AWI18" s="29"/>
      <c r="AWJ18" s="29"/>
      <c r="AWK18" s="29"/>
      <c r="AWL18" s="29"/>
      <c r="AWM18" s="29"/>
      <c r="AWN18" s="29"/>
      <c r="AWO18" s="29"/>
      <c r="AWP18" s="29"/>
      <c r="AWQ18" s="29"/>
      <c r="AWR18" s="29"/>
      <c r="AWS18" s="29"/>
      <c r="AWT18" s="29"/>
      <c r="AWU18" s="29"/>
      <c r="AWV18" s="29"/>
      <c r="AWW18" s="29"/>
      <c r="AWX18" s="29"/>
      <c r="AWY18" s="29"/>
      <c r="AWZ18" s="29"/>
      <c r="AXA18" s="29"/>
      <c r="AXB18" s="29"/>
      <c r="AXC18" s="29"/>
      <c r="AXD18" s="29"/>
      <c r="AXE18" s="29"/>
      <c r="AXF18" s="29"/>
      <c r="AXG18" s="29"/>
      <c r="AXH18" s="29"/>
      <c r="AXI18" s="29"/>
      <c r="AXJ18" s="29"/>
      <c r="AXK18" s="29"/>
      <c r="AXL18" s="29"/>
      <c r="AXM18" s="29"/>
      <c r="AXN18" s="29"/>
      <c r="AXO18" s="29"/>
      <c r="AXP18" s="29"/>
      <c r="AXQ18" s="29"/>
      <c r="AXR18" s="29"/>
      <c r="AXS18" s="29"/>
      <c r="AXT18" s="29"/>
      <c r="AXU18" s="29"/>
      <c r="AXV18" s="29"/>
      <c r="AXW18" s="29"/>
      <c r="AXX18" s="29"/>
      <c r="AXY18" s="29"/>
      <c r="AXZ18" s="29"/>
      <c r="AYA18" s="29"/>
      <c r="AYB18" s="29"/>
      <c r="AYC18" s="29"/>
      <c r="AYD18" s="29"/>
      <c r="AYE18" s="29"/>
      <c r="AYF18" s="29"/>
      <c r="AYG18" s="29"/>
      <c r="AYH18" s="29"/>
      <c r="AYI18" s="29"/>
      <c r="AYJ18" s="29"/>
      <c r="AYK18" s="29"/>
      <c r="AYL18" s="29"/>
      <c r="AYM18" s="29"/>
      <c r="AYN18" s="29"/>
      <c r="AYO18" s="29"/>
      <c r="AYP18" s="29"/>
      <c r="AYQ18" s="29"/>
      <c r="AYR18" s="29"/>
      <c r="AYS18" s="29"/>
      <c r="AYT18" s="29"/>
      <c r="AYU18" s="29"/>
      <c r="AYV18" s="29"/>
      <c r="AYW18" s="29"/>
      <c r="AYX18" s="29"/>
      <c r="AYY18" s="29"/>
      <c r="AYZ18" s="29"/>
      <c r="AZA18" s="29"/>
      <c r="AZB18" s="29"/>
      <c r="AZC18" s="29"/>
      <c r="AZD18" s="29"/>
      <c r="AZE18" s="29"/>
      <c r="AZF18" s="29"/>
      <c r="AZG18" s="29"/>
      <c r="AZH18" s="29"/>
      <c r="AZI18" s="29"/>
      <c r="AZJ18" s="29"/>
      <c r="AZK18" s="29"/>
      <c r="AZL18" s="29"/>
      <c r="AZM18" s="29"/>
      <c r="AZN18" s="29"/>
      <c r="AZO18" s="29"/>
      <c r="AZP18" s="29"/>
      <c r="AZQ18" s="29"/>
      <c r="AZR18" s="29"/>
      <c r="AZS18" s="29"/>
      <c r="AZT18" s="29"/>
      <c r="AZU18" s="29"/>
      <c r="AZV18" s="29"/>
      <c r="AZW18" s="29"/>
      <c r="AZX18" s="29"/>
      <c r="AZY18" s="29"/>
      <c r="AZZ18" s="29"/>
      <c r="BAA18" s="29"/>
      <c r="BAB18" s="29"/>
      <c r="BAC18" s="29"/>
      <c r="BAD18" s="29"/>
      <c r="BAE18" s="29"/>
      <c r="BAF18" s="29"/>
      <c r="BAG18" s="29"/>
      <c r="BAH18" s="29"/>
      <c r="BAI18" s="29"/>
      <c r="BAJ18" s="29"/>
      <c r="BAK18" s="29"/>
      <c r="BAL18" s="29"/>
      <c r="BAM18" s="29"/>
      <c r="BAN18" s="29"/>
      <c r="BAO18" s="29"/>
      <c r="BAP18" s="29"/>
      <c r="BAQ18" s="29"/>
      <c r="BAR18" s="29"/>
      <c r="BAS18" s="29"/>
      <c r="BAT18" s="29"/>
      <c r="BAU18" s="29"/>
      <c r="BAV18" s="29"/>
      <c r="BAW18" s="29"/>
      <c r="BAX18" s="29"/>
      <c r="BAY18" s="29"/>
      <c r="BAZ18" s="29"/>
      <c r="BBA18" s="29"/>
      <c r="BBB18" s="29"/>
      <c r="BBC18" s="29"/>
      <c r="BBD18" s="29"/>
      <c r="BBE18" s="29"/>
      <c r="BBF18" s="29"/>
      <c r="BBG18" s="29"/>
      <c r="BBH18" s="29"/>
      <c r="BBI18" s="29"/>
      <c r="BBJ18" s="29"/>
      <c r="BBK18" s="29"/>
      <c r="BBL18" s="29"/>
      <c r="BBM18" s="29"/>
      <c r="BBN18" s="29"/>
      <c r="BBO18" s="29"/>
      <c r="BBP18" s="29"/>
      <c r="BBQ18" s="29"/>
      <c r="BBR18" s="29"/>
      <c r="BBS18" s="29"/>
      <c r="BBT18" s="29"/>
      <c r="BBU18" s="29"/>
      <c r="BBV18" s="29"/>
      <c r="BBW18" s="29"/>
      <c r="BBX18" s="29"/>
      <c r="BBY18" s="29"/>
      <c r="BBZ18" s="29"/>
      <c r="BCA18" s="29"/>
      <c r="BCB18" s="29"/>
      <c r="BCC18" s="29"/>
      <c r="BCD18" s="29"/>
      <c r="BCE18" s="29"/>
      <c r="BCF18" s="29"/>
      <c r="BCG18" s="29"/>
      <c r="BCH18" s="29"/>
      <c r="BCI18" s="29"/>
      <c r="BCJ18" s="29"/>
      <c r="BCK18" s="29"/>
      <c r="BCL18" s="29"/>
      <c r="BCM18" s="29"/>
      <c r="BCN18" s="29"/>
      <c r="BCO18" s="29"/>
      <c r="BCP18" s="29"/>
      <c r="BCQ18" s="29"/>
      <c r="BCR18" s="29"/>
      <c r="BCS18" s="29"/>
      <c r="BCT18" s="29"/>
      <c r="BCU18" s="29"/>
      <c r="BCV18" s="29"/>
      <c r="BCW18" s="29"/>
      <c r="BCX18" s="29"/>
      <c r="BCY18" s="29"/>
      <c r="BCZ18" s="29"/>
      <c r="BDA18" s="29"/>
      <c r="BDB18" s="29"/>
      <c r="BDC18" s="29"/>
      <c r="BDD18" s="29"/>
      <c r="BDE18" s="29"/>
      <c r="BDF18" s="29"/>
      <c r="BDG18" s="29"/>
      <c r="BDH18" s="29"/>
      <c r="BDI18" s="29"/>
      <c r="BDJ18" s="29"/>
      <c r="BDK18" s="29"/>
      <c r="BDL18" s="29"/>
      <c r="BDM18" s="29"/>
      <c r="BDN18" s="29"/>
      <c r="BDO18" s="29"/>
      <c r="BDP18" s="29"/>
      <c r="BDQ18" s="29"/>
      <c r="BDR18" s="29"/>
      <c r="BDS18" s="29"/>
      <c r="BDT18" s="29"/>
      <c r="BDU18" s="29"/>
      <c r="BDV18" s="29"/>
      <c r="BDW18" s="29"/>
      <c r="BDX18" s="29"/>
      <c r="BDY18" s="29"/>
      <c r="BDZ18" s="29"/>
      <c r="BEA18" s="29"/>
      <c r="BEB18" s="29"/>
      <c r="BEC18" s="29"/>
      <c r="BED18" s="29"/>
      <c r="BEE18" s="29"/>
      <c r="BEF18" s="29"/>
      <c r="BEG18" s="29"/>
      <c r="BEH18" s="29"/>
      <c r="BEI18" s="29"/>
      <c r="BEJ18" s="29"/>
      <c r="BEK18" s="29"/>
      <c r="BEL18" s="29"/>
      <c r="BEM18" s="29"/>
      <c r="BEN18" s="29"/>
      <c r="BEO18" s="29"/>
      <c r="BEP18" s="29"/>
      <c r="BEQ18" s="29"/>
      <c r="BER18" s="29"/>
      <c r="BES18" s="29"/>
      <c r="BET18" s="29"/>
      <c r="BEU18" s="29"/>
      <c r="BEV18" s="29"/>
      <c r="BEW18" s="29"/>
      <c r="BEX18" s="29"/>
      <c r="BEY18" s="29"/>
      <c r="BEZ18" s="29"/>
      <c r="BFA18" s="29"/>
      <c r="BFB18" s="29"/>
      <c r="BFC18" s="29"/>
      <c r="BFD18" s="29"/>
      <c r="BFE18" s="29"/>
      <c r="BFF18" s="29"/>
      <c r="BFG18" s="29"/>
      <c r="BFH18" s="29"/>
      <c r="BFI18" s="29"/>
      <c r="BFJ18" s="29"/>
      <c r="BFK18" s="29"/>
      <c r="BFL18" s="29"/>
      <c r="BFM18" s="29"/>
      <c r="BFN18" s="29"/>
      <c r="BFO18" s="29"/>
      <c r="BFP18" s="29"/>
      <c r="BFQ18" s="29"/>
      <c r="BFR18" s="29"/>
      <c r="BFS18" s="29"/>
      <c r="BFT18" s="29"/>
      <c r="BFU18" s="29"/>
      <c r="BFV18" s="29"/>
      <c r="BFW18" s="29"/>
      <c r="BFX18" s="29"/>
      <c r="BFY18" s="29"/>
      <c r="BFZ18" s="29"/>
      <c r="BGA18" s="29"/>
      <c r="BGB18" s="29"/>
      <c r="BGC18" s="29"/>
      <c r="BGD18" s="29"/>
      <c r="BGE18" s="29"/>
      <c r="BGF18" s="29"/>
      <c r="BGG18" s="29"/>
      <c r="BGH18" s="29"/>
      <c r="BGI18" s="29"/>
      <c r="BGJ18" s="29"/>
      <c r="BGK18" s="29"/>
      <c r="BGL18" s="29"/>
      <c r="BGM18" s="29"/>
      <c r="BGN18" s="29"/>
      <c r="BGO18" s="29"/>
      <c r="BGP18" s="29"/>
      <c r="BGQ18" s="29"/>
      <c r="BGR18" s="29"/>
      <c r="BGS18" s="29"/>
      <c r="BGT18" s="29"/>
      <c r="BGU18" s="29"/>
      <c r="BGV18" s="29"/>
    </row>
    <row r="19" spans="1:1556" s="14" customFormat="1" ht="22" customHeight="1">
      <c r="A19" s="14" t="str">
        <f t="shared" si="0"/>
        <v>PT-00015</v>
      </c>
      <c r="B19" s="37" t="s">
        <v>505</v>
      </c>
      <c r="C19" s="37" t="s">
        <v>356</v>
      </c>
      <c r="D19" s="37" t="s">
        <v>625</v>
      </c>
      <c r="E19" s="14">
        <f t="shared" ca="1" si="1"/>
        <v>30</v>
      </c>
      <c r="F19" s="37" t="s">
        <v>14</v>
      </c>
      <c r="G19" s="37" t="s">
        <v>18</v>
      </c>
      <c r="H19" s="37">
        <v>9711326792</v>
      </c>
      <c r="I19" s="39" t="s">
        <v>774</v>
      </c>
      <c r="J19" s="39">
        <v>9643258518</v>
      </c>
      <c r="K19" s="39" t="s">
        <v>923</v>
      </c>
      <c r="L19" s="39" t="s">
        <v>923</v>
      </c>
      <c r="M19" s="39" t="s">
        <v>28</v>
      </c>
      <c r="N19" s="39">
        <v>268322340916</v>
      </c>
      <c r="O19" s="39" t="s">
        <v>30</v>
      </c>
      <c r="P19" s="39" t="s">
        <v>102</v>
      </c>
      <c r="Q19" s="39" t="s">
        <v>1062</v>
      </c>
      <c r="R19" s="39" t="s">
        <v>1130</v>
      </c>
      <c r="S19" s="39" t="s">
        <v>93</v>
      </c>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29"/>
      <c r="IV19" s="29"/>
      <c r="IW19" s="29"/>
      <c r="IX19" s="29"/>
      <c r="IY19" s="29"/>
      <c r="IZ19" s="29"/>
      <c r="JA19" s="29"/>
      <c r="JB19" s="29"/>
      <c r="JC19" s="29"/>
      <c r="JD19" s="29"/>
      <c r="JE19" s="29"/>
      <c r="JF19" s="29"/>
      <c r="JG19" s="29"/>
      <c r="JH19" s="29"/>
      <c r="JI19" s="29"/>
      <c r="JJ19" s="29"/>
      <c r="JK19" s="29"/>
      <c r="JL19" s="29"/>
      <c r="JM19" s="29"/>
      <c r="JN19" s="29"/>
      <c r="JO19" s="29"/>
      <c r="JP19" s="29"/>
      <c r="JQ19" s="29"/>
      <c r="JR19" s="29"/>
      <c r="JS19" s="29"/>
      <c r="JT19" s="29"/>
      <c r="JU19" s="29"/>
      <c r="JV19" s="29"/>
      <c r="JW19" s="29"/>
      <c r="JX19" s="29"/>
      <c r="JY19" s="29"/>
      <c r="JZ19" s="29"/>
      <c r="KA19" s="29"/>
      <c r="KB19" s="29"/>
      <c r="KC19" s="29"/>
      <c r="KD19" s="29"/>
      <c r="KE19" s="29"/>
      <c r="KF19" s="29"/>
      <c r="KG19" s="29"/>
      <c r="KH19" s="29"/>
      <c r="KI19" s="29"/>
      <c r="KJ19" s="29"/>
      <c r="KK19" s="29"/>
      <c r="KL19" s="29"/>
      <c r="KM19" s="29"/>
      <c r="KN19" s="29"/>
      <c r="KO19" s="29"/>
      <c r="KP19" s="29"/>
      <c r="KQ19" s="29"/>
      <c r="KR19" s="29"/>
      <c r="KS19" s="29"/>
      <c r="KT19" s="29"/>
      <c r="KU19" s="29"/>
      <c r="KV19" s="29"/>
      <c r="KW19" s="29"/>
      <c r="KX19" s="29"/>
      <c r="KY19" s="29"/>
      <c r="KZ19" s="29"/>
      <c r="LA19" s="29"/>
      <c r="LB19" s="29"/>
      <c r="LC19" s="29"/>
      <c r="LD19" s="29"/>
      <c r="LE19" s="29"/>
      <c r="LF19" s="29"/>
      <c r="LG19" s="29"/>
      <c r="LH19" s="29"/>
      <c r="LI19" s="29"/>
      <c r="LJ19" s="29"/>
      <c r="LK19" s="29"/>
      <c r="LL19" s="29"/>
      <c r="LM19" s="29"/>
      <c r="LN19" s="29"/>
      <c r="LO19" s="29"/>
      <c r="LP19" s="29"/>
      <c r="LQ19" s="29"/>
      <c r="LR19" s="29"/>
      <c r="LS19" s="29"/>
      <c r="LT19" s="29"/>
      <c r="LU19" s="29"/>
      <c r="LV19" s="29"/>
      <c r="LW19" s="29"/>
      <c r="LX19" s="29"/>
      <c r="LY19" s="29"/>
      <c r="LZ19" s="29"/>
      <c r="MA19" s="29"/>
      <c r="MB19" s="29"/>
      <c r="MC19" s="29"/>
      <c r="MD19" s="29"/>
      <c r="ME19" s="29"/>
      <c r="MF19" s="29"/>
      <c r="MG19" s="29"/>
      <c r="MH19" s="29"/>
      <c r="MI19" s="29"/>
      <c r="MJ19" s="29"/>
      <c r="MK19" s="29"/>
      <c r="ML19" s="29"/>
      <c r="MM19" s="29"/>
      <c r="MN19" s="29"/>
      <c r="MO19" s="29"/>
      <c r="MP19" s="29"/>
      <c r="MQ19" s="29"/>
      <c r="MR19" s="29"/>
      <c r="MS19" s="29"/>
      <c r="MT19" s="29"/>
      <c r="MU19" s="29"/>
      <c r="MV19" s="29"/>
      <c r="MW19" s="29"/>
      <c r="MX19" s="29"/>
      <c r="MY19" s="29"/>
      <c r="MZ19" s="29"/>
      <c r="NA19" s="29"/>
      <c r="NB19" s="29"/>
      <c r="NC19" s="29"/>
      <c r="ND19" s="29"/>
      <c r="NE19" s="29"/>
      <c r="NF19" s="29"/>
      <c r="NG19" s="29"/>
      <c r="NH19" s="29"/>
      <c r="NI19" s="29"/>
      <c r="NJ19" s="29"/>
      <c r="NK19" s="29"/>
      <c r="NL19" s="29"/>
      <c r="NM19" s="29"/>
      <c r="NN19" s="29"/>
      <c r="NO19" s="29"/>
      <c r="NP19" s="29"/>
      <c r="NQ19" s="29"/>
      <c r="NR19" s="29"/>
      <c r="NS19" s="29"/>
      <c r="NT19" s="29"/>
      <c r="NU19" s="29"/>
      <c r="NV19" s="29"/>
      <c r="NW19" s="29"/>
      <c r="NX19" s="29"/>
      <c r="NY19" s="29"/>
      <c r="NZ19" s="29"/>
      <c r="OA19" s="29"/>
      <c r="OB19" s="29"/>
      <c r="OC19" s="29"/>
      <c r="OD19" s="29"/>
      <c r="OE19" s="29"/>
      <c r="OF19" s="29"/>
      <c r="OG19" s="29"/>
      <c r="OH19" s="29"/>
      <c r="OI19" s="29"/>
      <c r="OJ19" s="29"/>
      <c r="OK19" s="29"/>
      <c r="OL19" s="29"/>
      <c r="OM19" s="29"/>
      <c r="ON19" s="29"/>
      <c r="OO19" s="29"/>
      <c r="OP19" s="29"/>
      <c r="OQ19" s="29"/>
      <c r="OR19" s="29"/>
      <c r="OS19" s="29"/>
      <c r="OT19" s="29"/>
      <c r="OU19" s="29"/>
      <c r="OV19" s="29"/>
      <c r="OW19" s="29"/>
      <c r="OX19" s="29"/>
      <c r="OY19" s="29"/>
      <c r="OZ19" s="29"/>
      <c r="PA19" s="29"/>
      <c r="PB19" s="29"/>
      <c r="PC19" s="29"/>
      <c r="PD19" s="29"/>
      <c r="PE19" s="29"/>
      <c r="PF19" s="29"/>
      <c r="PG19" s="29"/>
      <c r="PH19" s="29"/>
      <c r="PI19" s="29"/>
      <c r="PJ19" s="29"/>
      <c r="PK19" s="29"/>
      <c r="PL19" s="29"/>
      <c r="PM19" s="29"/>
      <c r="PN19" s="29"/>
      <c r="PO19" s="29"/>
      <c r="PP19" s="29"/>
      <c r="PQ19" s="29"/>
      <c r="PR19" s="29"/>
      <c r="PS19" s="29"/>
      <c r="PT19" s="29"/>
      <c r="PU19" s="29"/>
      <c r="PV19" s="29"/>
      <c r="PW19" s="29"/>
      <c r="PX19" s="29"/>
      <c r="PY19" s="29"/>
      <c r="PZ19" s="29"/>
      <c r="QA19" s="29"/>
      <c r="QB19" s="29"/>
      <c r="QC19" s="29"/>
      <c r="QD19" s="29"/>
      <c r="QE19" s="29"/>
      <c r="QF19" s="29"/>
      <c r="QG19" s="29"/>
      <c r="QH19" s="29"/>
      <c r="QI19" s="29"/>
      <c r="QJ19" s="29"/>
      <c r="QK19" s="29"/>
      <c r="QL19" s="29"/>
      <c r="QM19" s="29"/>
      <c r="QN19" s="29"/>
      <c r="QO19" s="29"/>
      <c r="QP19" s="29"/>
      <c r="QQ19" s="29"/>
      <c r="QR19" s="29"/>
      <c r="QS19" s="29"/>
      <c r="QT19" s="29"/>
      <c r="QU19" s="29"/>
      <c r="QV19" s="29"/>
      <c r="QW19" s="29"/>
      <c r="QX19" s="29"/>
      <c r="QY19" s="29"/>
      <c r="QZ19" s="29"/>
      <c r="RA19" s="29"/>
      <c r="RB19" s="29"/>
      <c r="RC19" s="29"/>
      <c r="RD19" s="29"/>
      <c r="RE19" s="29"/>
      <c r="RF19" s="29"/>
      <c r="RG19" s="29"/>
      <c r="RH19" s="29"/>
      <c r="RI19" s="29"/>
      <c r="RJ19" s="29"/>
      <c r="RK19" s="29"/>
      <c r="RL19" s="29"/>
      <c r="RM19" s="29"/>
      <c r="RN19" s="29"/>
      <c r="RO19" s="29"/>
      <c r="RP19" s="29"/>
      <c r="RQ19" s="29"/>
      <c r="RR19" s="29"/>
      <c r="RS19" s="29"/>
      <c r="RT19" s="29"/>
      <c r="RU19" s="29"/>
      <c r="RV19" s="29"/>
      <c r="RW19" s="29"/>
      <c r="RX19" s="29"/>
      <c r="RY19" s="29"/>
      <c r="RZ19" s="29"/>
      <c r="SA19" s="29"/>
      <c r="SB19" s="29"/>
      <c r="SC19" s="29"/>
      <c r="SD19" s="29"/>
      <c r="SE19" s="29"/>
      <c r="SF19" s="29"/>
      <c r="SG19" s="29"/>
      <c r="SH19" s="29"/>
      <c r="SI19" s="29"/>
      <c r="SJ19" s="29"/>
      <c r="SK19" s="29"/>
      <c r="SL19" s="29"/>
      <c r="SM19" s="29"/>
      <c r="SN19" s="29"/>
      <c r="SO19" s="29"/>
      <c r="SP19" s="29"/>
      <c r="SQ19" s="29"/>
      <c r="SR19" s="29"/>
      <c r="SS19" s="29"/>
      <c r="ST19" s="29"/>
      <c r="SU19" s="29"/>
      <c r="SV19" s="29"/>
      <c r="SW19" s="29"/>
      <c r="SX19" s="29"/>
      <c r="SY19" s="29"/>
      <c r="SZ19" s="29"/>
      <c r="TA19" s="29"/>
      <c r="TB19" s="29"/>
      <c r="TC19" s="29"/>
      <c r="TD19" s="29"/>
      <c r="TE19" s="29"/>
      <c r="TF19" s="29"/>
      <c r="TG19" s="29"/>
      <c r="TH19" s="29"/>
      <c r="TI19" s="29"/>
      <c r="TJ19" s="29"/>
      <c r="TK19" s="29"/>
      <c r="TL19" s="29"/>
      <c r="TM19" s="29"/>
      <c r="TN19" s="29"/>
      <c r="TO19" s="29"/>
      <c r="TP19" s="29"/>
      <c r="TQ19" s="29"/>
      <c r="TR19" s="29"/>
      <c r="TS19" s="29"/>
      <c r="TT19" s="29"/>
      <c r="TU19" s="29"/>
      <c r="TV19" s="29"/>
      <c r="TW19" s="29"/>
      <c r="TX19" s="29"/>
      <c r="TY19" s="29"/>
      <c r="TZ19" s="29"/>
      <c r="UA19" s="29"/>
      <c r="UB19" s="29"/>
      <c r="UC19" s="29"/>
      <c r="UD19" s="29"/>
      <c r="UE19" s="29"/>
      <c r="UF19" s="29"/>
      <c r="UG19" s="29"/>
      <c r="UH19" s="29"/>
      <c r="UI19" s="29"/>
      <c r="UJ19" s="29"/>
      <c r="UK19" s="29"/>
      <c r="UL19" s="29"/>
      <c r="UM19" s="29"/>
      <c r="UN19" s="29"/>
      <c r="UO19" s="29"/>
      <c r="UP19" s="29"/>
      <c r="UQ19" s="29"/>
      <c r="UR19" s="29"/>
      <c r="US19" s="29"/>
      <c r="UT19" s="29"/>
      <c r="UU19" s="29"/>
      <c r="UV19" s="29"/>
      <c r="UW19" s="29"/>
      <c r="UX19" s="29"/>
      <c r="UY19" s="29"/>
      <c r="UZ19" s="29"/>
      <c r="VA19" s="29"/>
      <c r="VB19" s="29"/>
      <c r="VC19" s="29"/>
      <c r="VD19" s="29"/>
      <c r="VE19" s="29"/>
      <c r="VF19" s="29"/>
      <c r="VG19" s="29"/>
      <c r="VH19" s="29"/>
      <c r="VI19" s="29"/>
      <c r="VJ19" s="29"/>
      <c r="VK19" s="29"/>
      <c r="VL19" s="29"/>
      <c r="VM19" s="29"/>
      <c r="VN19" s="29"/>
      <c r="VO19" s="29"/>
      <c r="VP19" s="29"/>
      <c r="VQ19" s="29"/>
      <c r="VR19" s="29"/>
      <c r="VS19" s="29"/>
      <c r="VT19" s="29"/>
      <c r="VU19" s="29"/>
      <c r="VV19" s="29"/>
      <c r="VW19" s="29"/>
      <c r="VX19" s="29"/>
      <c r="VY19" s="29"/>
      <c r="VZ19" s="29"/>
      <c r="WA19" s="29"/>
      <c r="WB19" s="29"/>
      <c r="WC19" s="29"/>
      <c r="WD19" s="29"/>
      <c r="WE19" s="29"/>
      <c r="WF19" s="29"/>
      <c r="WG19" s="29"/>
      <c r="WH19" s="29"/>
      <c r="WI19" s="29"/>
      <c r="WJ19" s="29"/>
      <c r="WK19" s="29"/>
      <c r="WL19" s="29"/>
      <c r="WM19" s="29"/>
      <c r="WN19" s="29"/>
      <c r="WO19" s="29"/>
      <c r="WP19" s="29"/>
      <c r="WQ19" s="29"/>
      <c r="WR19" s="29"/>
      <c r="WS19" s="29"/>
      <c r="WT19" s="29"/>
      <c r="WU19" s="29"/>
      <c r="WV19" s="29"/>
      <c r="WW19" s="29"/>
      <c r="WX19" s="29"/>
      <c r="WY19" s="29"/>
      <c r="WZ19" s="29"/>
      <c r="XA19" s="29"/>
      <c r="XB19" s="29"/>
      <c r="XC19" s="29"/>
      <c r="XD19" s="29"/>
      <c r="XE19" s="29"/>
      <c r="XF19" s="29"/>
      <c r="XG19" s="29"/>
      <c r="XH19" s="29"/>
      <c r="XI19" s="29"/>
      <c r="XJ19" s="29"/>
      <c r="XK19" s="29"/>
      <c r="XL19" s="29"/>
      <c r="XM19" s="29"/>
      <c r="XN19" s="29"/>
      <c r="XO19" s="29"/>
      <c r="XP19" s="29"/>
      <c r="XQ19" s="29"/>
      <c r="XR19" s="29"/>
      <c r="XS19" s="29"/>
      <c r="XT19" s="29"/>
      <c r="XU19" s="29"/>
      <c r="XV19" s="29"/>
      <c r="XW19" s="29"/>
      <c r="XX19" s="29"/>
      <c r="XY19" s="29"/>
      <c r="XZ19" s="29"/>
      <c r="YA19" s="29"/>
      <c r="YB19" s="29"/>
      <c r="YC19" s="29"/>
      <c r="YD19" s="29"/>
      <c r="YE19" s="29"/>
      <c r="YF19" s="29"/>
      <c r="YG19" s="29"/>
      <c r="YH19" s="29"/>
      <c r="YI19" s="29"/>
      <c r="YJ19" s="29"/>
      <c r="YK19" s="29"/>
      <c r="YL19" s="29"/>
      <c r="YM19" s="29"/>
      <c r="YN19" s="29"/>
      <c r="YO19" s="29"/>
      <c r="YP19" s="29"/>
      <c r="YQ19" s="29"/>
      <c r="YR19" s="29"/>
      <c r="YS19" s="29"/>
      <c r="YT19" s="29"/>
      <c r="YU19" s="29"/>
      <c r="YV19" s="29"/>
      <c r="YW19" s="29"/>
      <c r="YX19" s="29"/>
      <c r="YY19" s="29"/>
      <c r="YZ19" s="29"/>
      <c r="ZA19" s="29"/>
      <c r="ZB19" s="29"/>
      <c r="ZC19" s="29"/>
      <c r="ZD19" s="29"/>
      <c r="ZE19" s="29"/>
      <c r="ZF19" s="29"/>
      <c r="ZG19" s="29"/>
      <c r="ZH19" s="29"/>
      <c r="ZI19" s="29"/>
      <c r="ZJ19" s="29"/>
      <c r="ZK19" s="29"/>
      <c r="ZL19" s="29"/>
      <c r="ZM19" s="29"/>
      <c r="ZN19" s="29"/>
      <c r="ZO19" s="29"/>
      <c r="ZP19" s="29"/>
      <c r="ZQ19" s="29"/>
      <c r="ZR19" s="29"/>
      <c r="ZS19" s="29"/>
      <c r="ZT19" s="29"/>
      <c r="ZU19" s="29"/>
      <c r="ZV19" s="29"/>
      <c r="ZW19" s="29"/>
      <c r="ZX19" s="29"/>
      <c r="ZY19" s="29"/>
      <c r="ZZ19" s="29"/>
      <c r="AAA19" s="29"/>
      <c r="AAB19" s="29"/>
      <c r="AAC19" s="29"/>
      <c r="AAD19" s="29"/>
      <c r="AAE19" s="29"/>
      <c r="AAF19" s="29"/>
      <c r="AAG19" s="29"/>
      <c r="AAH19" s="29"/>
      <c r="AAI19" s="29"/>
      <c r="AAJ19" s="29"/>
      <c r="AAK19" s="29"/>
      <c r="AAL19" s="29"/>
      <c r="AAM19" s="29"/>
      <c r="AAN19" s="29"/>
      <c r="AAO19" s="29"/>
      <c r="AAP19" s="29"/>
      <c r="AAQ19" s="29"/>
      <c r="AAR19" s="29"/>
      <c r="AAS19" s="29"/>
      <c r="AAT19" s="29"/>
      <c r="AAU19" s="29"/>
      <c r="AAV19" s="29"/>
      <c r="AAW19" s="29"/>
      <c r="AAX19" s="29"/>
      <c r="AAY19" s="29"/>
      <c r="AAZ19" s="29"/>
      <c r="ABA19" s="29"/>
      <c r="ABB19" s="29"/>
      <c r="ABC19" s="29"/>
      <c r="ABD19" s="29"/>
      <c r="ABE19" s="29"/>
      <c r="ABF19" s="29"/>
      <c r="ABG19" s="29"/>
      <c r="ABH19" s="29"/>
      <c r="ABI19" s="29"/>
      <c r="ABJ19" s="29"/>
      <c r="ABK19" s="29"/>
      <c r="ABL19" s="29"/>
      <c r="ABM19" s="29"/>
      <c r="ABN19" s="29"/>
      <c r="ABO19" s="29"/>
      <c r="ABP19" s="29"/>
      <c r="ABQ19" s="29"/>
      <c r="ABR19" s="29"/>
      <c r="ABS19" s="29"/>
      <c r="ABT19" s="29"/>
      <c r="ABU19" s="29"/>
      <c r="ABV19" s="29"/>
      <c r="ABW19" s="29"/>
      <c r="ABX19" s="29"/>
      <c r="ABY19" s="29"/>
      <c r="ABZ19" s="29"/>
      <c r="ACA19" s="29"/>
      <c r="ACB19" s="29"/>
      <c r="ACC19" s="29"/>
      <c r="ACD19" s="29"/>
      <c r="ACE19" s="29"/>
      <c r="ACF19" s="29"/>
      <c r="ACG19" s="29"/>
      <c r="ACH19" s="29"/>
      <c r="ACI19" s="29"/>
      <c r="ACJ19" s="29"/>
      <c r="ACK19" s="29"/>
      <c r="ACL19" s="29"/>
      <c r="ACM19" s="29"/>
      <c r="ACN19" s="29"/>
      <c r="ACO19" s="29"/>
      <c r="ACP19" s="29"/>
      <c r="ACQ19" s="29"/>
      <c r="ACR19" s="29"/>
      <c r="ACS19" s="29"/>
      <c r="ACT19" s="29"/>
      <c r="ACU19" s="29"/>
      <c r="ACV19" s="29"/>
      <c r="ACW19" s="29"/>
      <c r="ACX19" s="29"/>
      <c r="ACY19" s="29"/>
      <c r="ACZ19" s="29"/>
      <c r="ADA19" s="29"/>
      <c r="ADB19" s="29"/>
      <c r="ADC19" s="29"/>
      <c r="ADD19" s="29"/>
      <c r="ADE19" s="29"/>
      <c r="ADF19" s="29"/>
      <c r="ADG19" s="29"/>
      <c r="ADH19" s="29"/>
      <c r="ADI19" s="29"/>
      <c r="ADJ19" s="29"/>
      <c r="ADK19" s="29"/>
      <c r="ADL19" s="29"/>
      <c r="ADM19" s="29"/>
      <c r="ADN19" s="29"/>
      <c r="ADO19" s="29"/>
      <c r="ADP19" s="29"/>
      <c r="ADQ19" s="29"/>
      <c r="ADR19" s="29"/>
      <c r="ADS19" s="29"/>
      <c r="ADT19" s="29"/>
      <c r="ADU19" s="29"/>
      <c r="ADV19" s="29"/>
      <c r="ADW19" s="29"/>
      <c r="ADX19" s="29"/>
      <c r="ADY19" s="29"/>
      <c r="ADZ19" s="29"/>
      <c r="AEA19" s="29"/>
      <c r="AEB19" s="29"/>
      <c r="AEC19" s="29"/>
      <c r="AED19" s="29"/>
      <c r="AEE19" s="29"/>
      <c r="AEF19" s="29"/>
      <c r="AEG19" s="29"/>
      <c r="AEH19" s="29"/>
      <c r="AEI19" s="29"/>
      <c r="AEJ19" s="29"/>
      <c r="AEK19" s="29"/>
      <c r="AEL19" s="29"/>
      <c r="AEM19" s="29"/>
      <c r="AEN19" s="29"/>
      <c r="AEO19" s="29"/>
      <c r="AEP19" s="29"/>
      <c r="AEQ19" s="29"/>
      <c r="AER19" s="29"/>
      <c r="AES19" s="29"/>
      <c r="AET19" s="29"/>
      <c r="AEU19" s="29"/>
      <c r="AEV19" s="29"/>
      <c r="AEW19" s="29"/>
      <c r="AEX19" s="29"/>
      <c r="AEY19" s="29"/>
      <c r="AEZ19" s="29"/>
      <c r="AFA19" s="29"/>
      <c r="AFB19" s="29"/>
      <c r="AFC19" s="29"/>
      <c r="AFD19" s="29"/>
      <c r="AFE19" s="29"/>
      <c r="AFF19" s="29"/>
      <c r="AFG19" s="29"/>
      <c r="AFH19" s="29"/>
      <c r="AFI19" s="29"/>
      <c r="AFJ19" s="29"/>
      <c r="AFK19" s="29"/>
      <c r="AFL19" s="29"/>
      <c r="AFM19" s="29"/>
      <c r="AFN19" s="29"/>
      <c r="AFO19" s="29"/>
      <c r="AFP19" s="29"/>
      <c r="AFQ19" s="29"/>
      <c r="AFR19" s="29"/>
      <c r="AFS19" s="29"/>
      <c r="AFT19" s="29"/>
      <c r="AFU19" s="29"/>
      <c r="AFV19" s="29"/>
      <c r="AFW19" s="29"/>
      <c r="AFX19" s="29"/>
      <c r="AFY19" s="29"/>
      <c r="AFZ19" s="29"/>
      <c r="AGA19" s="29"/>
      <c r="AGB19" s="29"/>
      <c r="AGC19" s="29"/>
      <c r="AGD19" s="29"/>
      <c r="AGE19" s="29"/>
      <c r="AGF19" s="29"/>
      <c r="AGG19" s="29"/>
      <c r="AGH19" s="29"/>
      <c r="AGI19" s="29"/>
      <c r="AGJ19" s="29"/>
      <c r="AGK19" s="29"/>
      <c r="AGL19" s="29"/>
      <c r="AGM19" s="29"/>
      <c r="AGN19" s="29"/>
      <c r="AGO19" s="29"/>
      <c r="AGP19" s="29"/>
      <c r="AGQ19" s="29"/>
      <c r="AGR19" s="29"/>
      <c r="AGS19" s="29"/>
      <c r="AGT19" s="29"/>
      <c r="AGU19" s="29"/>
      <c r="AGV19" s="29"/>
      <c r="AGW19" s="29"/>
      <c r="AGX19" s="29"/>
      <c r="AGY19" s="29"/>
      <c r="AGZ19" s="29"/>
      <c r="AHA19" s="29"/>
      <c r="AHB19" s="29"/>
      <c r="AHC19" s="29"/>
      <c r="AHD19" s="29"/>
      <c r="AHE19" s="29"/>
      <c r="AHF19" s="29"/>
      <c r="AHG19" s="29"/>
      <c r="AHH19" s="29"/>
      <c r="AHI19" s="29"/>
      <c r="AHJ19" s="29"/>
      <c r="AHK19" s="29"/>
      <c r="AHL19" s="29"/>
      <c r="AHM19" s="29"/>
      <c r="AHN19" s="29"/>
      <c r="AHO19" s="29"/>
      <c r="AHP19" s="29"/>
      <c r="AHQ19" s="29"/>
      <c r="AHR19" s="29"/>
      <c r="AHS19" s="29"/>
      <c r="AHT19" s="29"/>
      <c r="AHU19" s="29"/>
      <c r="AHV19" s="29"/>
      <c r="AHW19" s="29"/>
      <c r="AHX19" s="29"/>
      <c r="AHY19" s="29"/>
      <c r="AHZ19" s="29"/>
      <c r="AIA19" s="29"/>
      <c r="AIB19" s="29"/>
      <c r="AIC19" s="29"/>
      <c r="AID19" s="29"/>
      <c r="AIE19" s="29"/>
      <c r="AIF19" s="29"/>
      <c r="AIG19" s="29"/>
      <c r="AIH19" s="29"/>
      <c r="AII19" s="29"/>
      <c r="AIJ19" s="29"/>
      <c r="AIK19" s="29"/>
      <c r="AIL19" s="29"/>
      <c r="AIM19" s="29"/>
      <c r="AIN19" s="29"/>
      <c r="AIO19" s="29"/>
      <c r="AIP19" s="29"/>
      <c r="AIQ19" s="29"/>
      <c r="AIR19" s="29"/>
      <c r="AIS19" s="29"/>
      <c r="AIT19" s="29"/>
      <c r="AIU19" s="29"/>
      <c r="AIV19" s="29"/>
      <c r="AIW19" s="29"/>
      <c r="AIX19" s="29"/>
      <c r="AIY19" s="29"/>
      <c r="AIZ19" s="29"/>
      <c r="AJA19" s="29"/>
      <c r="AJB19" s="29"/>
      <c r="AJC19" s="29"/>
      <c r="AJD19" s="29"/>
      <c r="AJE19" s="29"/>
      <c r="AJF19" s="29"/>
      <c r="AJG19" s="29"/>
      <c r="AJH19" s="29"/>
      <c r="AJI19" s="29"/>
      <c r="AJJ19" s="29"/>
      <c r="AJK19" s="29"/>
      <c r="AJL19" s="29"/>
      <c r="AJM19" s="29"/>
      <c r="AJN19" s="29"/>
      <c r="AJO19" s="29"/>
      <c r="AJP19" s="29"/>
      <c r="AJQ19" s="29"/>
      <c r="AJR19" s="29"/>
      <c r="AJS19" s="29"/>
      <c r="AJT19" s="29"/>
      <c r="AJU19" s="29"/>
      <c r="AJV19" s="29"/>
      <c r="AJW19" s="29"/>
      <c r="AJX19" s="29"/>
      <c r="AJY19" s="29"/>
      <c r="AJZ19" s="29"/>
      <c r="AKA19" s="29"/>
      <c r="AKB19" s="29"/>
      <c r="AKC19" s="29"/>
      <c r="AKD19" s="29"/>
      <c r="AKE19" s="29"/>
      <c r="AKF19" s="29"/>
      <c r="AKG19" s="29"/>
      <c r="AKH19" s="29"/>
      <c r="AKI19" s="29"/>
      <c r="AKJ19" s="29"/>
      <c r="AKK19" s="29"/>
      <c r="AKL19" s="29"/>
      <c r="AKM19" s="29"/>
      <c r="AKN19" s="29"/>
      <c r="AKO19" s="29"/>
      <c r="AKP19" s="29"/>
      <c r="AKQ19" s="29"/>
      <c r="AKR19" s="29"/>
      <c r="AKS19" s="29"/>
      <c r="AKT19" s="29"/>
      <c r="AKU19" s="29"/>
      <c r="AKV19" s="29"/>
      <c r="AKW19" s="29"/>
      <c r="AKX19" s="29"/>
      <c r="AKY19" s="29"/>
      <c r="AKZ19" s="29"/>
      <c r="ALA19" s="29"/>
      <c r="ALB19" s="29"/>
      <c r="ALC19" s="29"/>
      <c r="ALD19" s="29"/>
      <c r="ALE19" s="29"/>
      <c r="ALF19" s="29"/>
      <c r="ALG19" s="29"/>
      <c r="ALH19" s="29"/>
      <c r="ALI19" s="29"/>
      <c r="ALJ19" s="29"/>
      <c r="ALK19" s="29"/>
      <c r="ALL19" s="29"/>
      <c r="ALM19" s="29"/>
      <c r="ALN19" s="29"/>
      <c r="ALO19" s="29"/>
      <c r="ALP19" s="29"/>
      <c r="ALQ19" s="29"/>
      <c r="ALR19" s="29"/>
      <c r="ALS19" s="29"/>
      <c r="ALT19" s="29"/>
      <c r="ALU19" s="29"/>
      <c r="ALV19" s="29"/>
      <c r="ALW19" s="29"/>
      <c r="ALX19" s="29"/>
      <c r="ALY19" s="29"/>
      <c r="ALZ19" s="29"/>
      <c r="AMA19" s="29"/>
      <c r="AMB19" s="29"/>
      <c r="AMC19" s="29"/>
      <c r="AMD19" s="29"/>
      <c r="AME19" s="29"/>
      <c r="AMF19" s="29"/>
      <c r="AMG19" s="29"/>
      <c r="AMH19" s="29"/>
      <c r="AMI19" s="29"/>
      <c r="AMJ19" s="29"/>
      <c r="AMK19" s="29"/>
      <c r="AML19" s="29"/>
      <c r="AMM19" s="29"/>
      <c r="AMN19" s="29"/>
      <c r="AMO19" s="29"/>
      <c r="AMP19" s="29"/>
      <c r="AMQ19" s="29"/>
      <c r="AMR19" s="29"/>
      <c r="AMS19" s="29"/>
      <c r="AMT19" s="29"/>
      <c r="AMU19" s="29"/>
      <c r="AMV19" s="29"/>
      <c r="AMW19" s="29"/>
      <c r="AMX19" s="29"/>
      <c r="AMY19" s="29"/>
      <c r="AMZ19" s="29"/>
      <c r="ANA19" s="29"/>
      <c r="ANB19" s="29"/>
      <c r="ANC19" s="29"/>
      <c r="AND19" s="29"/>
      <c r="ANE19" s="29"/>
      <c r="ANF19" s="29"/>
      <c r="ANG19" s="29"/>
      <c r="ANH19" s="29"/>
      <c r="ANI19" s="29"/>
      <c r="ANJ19" s="29"/>
      <c r="ANK19" s="29"/>
      <c r="ANL19" s="29"/>
      <c r="ANM19" s="29"/>
      <c r="ANN19" s="29"/>
      <c r="ANO19" s="29"/>
      <c r="ANP19" s="29"/>
      <c r="ANQ19" s="29"/>
      <c r="ANR19" s="29"/>
      <c r="ANS19" s="29"/>
      <c r="ANT19" s="29"/>
      <c r="ANU19" s="29"/>
      <c r="ANV19" s="29"/>
      <c r="ANW19" s="29"/>
      <c r="ANX19" s="29"/>
      <c r="ANY19" s="29"/>
      <c r="ANZ19" s="29"/>
      <c r="AOA19" s="29"/>
      <c r="AOB19" s="29"/>
      <c r="AOC19" s="29"/>
      <c r="AOD19" s="29"/>
      <c r="AOE19" s="29"/>
      <c r="AOF19" s="29"/>
      <c r="AOG19" s="29"/>
      <c r="AOH19" s="29"/>
      <c r="AOI19" s="29"/>
      <c r="AOJ19" s="29"/>
      <c r="AOK19" s="29"/>
      <c r="AOL19" s="29"/>
      <c r="AOM19" s="29"/>
      <c r="AON19" s="29"/>
      <c r="AOO19" s="29"/>
      <c r="AOP19" s="29"/>
      <c r="AOQ19" s="29"/>
      <c r="AOR19" s="29"/>
      <c r="AOS19" s="29"/>
      <c r="AOT19" s="29"/>
      <c r="AOU19" s="29"/>
      <c r="AOV19" s="29"/>
      <c r="AOW19" s="29"/>
      <c r="AOX19" s="29"/>
      <c r="AOY19" s="29"/>
      <c r="AOZ19" s="29"/>
      <c r="APA19" s="29"/>
      <c r="APB19" s="29"/>
      <c r="APC19" s="29"/>
      <c r="APD19" s="29"/>
      <c r="APE19" s="29"/>
      <c r="APF19" s="29"/>
      <c r="APG19" s="29"/>
      <c r="APH19" s="29"/>
      <c r="API19" s="29"/>
      <c r="APJ19" s="29"/>
      <c r="APK19" s="29"/>
      <c r="APL19" s="29"/>
      <c r="APM19" s="29"/>
      <c r="APN19" s="29"/>
      <c r="APO19" s="29"/>
      <c r="APP19" s="29"/>
      <c r="APQ19" s="29"/>
      <c r="APR19" s="29"/>
      <c r="APS19" s="29"/>
      <c r="APT19" s="29"/>
      <c r="APU19" s="29"/>
      <c r="APV19" s="29"/>
      <c r="APW19" s="29"/>
      <c r="APX19" s="29"/>
      <c r="APY19" s="29"/>
      <c r="APZ19" s="29"/>
      <c r="AQA19" s="29"/>
      <c r="AQB19" s="29"/>
      <c r="AQC19" s="29"/>
      <c r="AQD19" s="29"/>
      <c r="AQE19" s="29"/>
      <c r="AQF19" s="29"/>
      <c r="AQG19" s="29"/>
      <c r="AQH19" s="29"/>
      <c r="AQI19" s="29"/>
      <c r="AQJ19" s="29"/>
      <c r="AQK19" s="29"/>
      <c r="AQL19" s="29"/>
      <c r="AQM19" s="29"/>
      <c r="AQN19" s="29"/>
      <c r="AQO19" s="29"/>
      <c r="AQP19" s="29"/>
      <c r="AQQ19" s="29"/>
      <c r="AQR19" s="29"/>
      <c r="AQS19" s="29"/>
      <c r="AQT19" s="29"/>
      <c r="AQU19" s="29"/>
      <c r="AQV19" s="29"/>
      <c r="AQW19" s="29"/>
      <c r="AQX19" s="29"/>
      <c r="AQY19" s="29"/>
      <c r="AQZ19" s="29"/>
      <c r="ARA19" s="29"/>
      <c r="ARB19" s="29"/>
      <c r="ARC19" s="29"/>
      <c r="ARD19" s="29"/>
      <c r="ARE19" s="29"/>
      <c r="ARF19" s="29"/>
      <c r="ARG19" s="29"/>
      <c r="ARH19" s="29"/>
      <c r="ARI19" s="29"/>
      <c r="ARJ19" s="29"/>
      <c r="ARK19" s="29"/>
      <c r="ARL19" s="29"/>
      <c r="ARM19" s="29"/>
      <c r="ARN19" s="29"/>
      <c r="ARO19" s="29"/>
      <c r="ARP19" s="29"/>
      <c r="ARQ19" s="29"/>
      <c r="ARR19" s="29"/>
      <c r="ARS19" s="29"/>
      <c r="ART19" s="29"/>
      <c r="ARU19" s="29"/>
      <c r="ARV19" s="29"/>
      <c r="ARW19" s="29"/>
      <c r="ARX19" s="29"/>
      <c r="ARY19" s="29"/>
      <c r="ARZ19" s="29"/>
      <c r="ASA19" s="29"/>
      <c r="ASB19" s="29"/>
      <c r="ASC19" s="29"/>
      <c r="ASD19" s="29"/>
      <c r="ASE19" s="29"/>
      <c r="ASF19" s="29"/>
      <c r="ASG19" s="29"/>
      <c r="ASH19" s="29"/>
      <c r="ASI19" s="29"/>
      <c r="ASJ19" s="29"/>
      <c r="ASK19" s="29"/>
      <c r="ASL19" s="29"/>
      <c r="ASM19" s="29"/>
      <c r="ASN19" s="29"/>
      <c r="ASO19" s="29"/>
      <c r="ASP19" s="29"/>
      <c r="ASQ19" s="29"/>
      <c r="ASR19" s="29"/>
      <c r="ASS19" s="29"/>
      <c r="AST19" s="29"/>
      <c r="ASU19" s="29"/>
      <c r="ASV19" s="29"/>
      <c r="ASW19" s="29"/>
      <c r="ASX19" s="29"/>
      <c r="ASY19" s="29"/>
      <c r="ASZ19" s="29"/>
      <c r="ATA19" s="29"/>
      <c r="ATB19" s="29"/>
      <c r="ATC19" s="29"/>
      <c r="ATD19" s="29"/>
      <c r="ATE19" s="29"/>
      <c r="ATF19" s="29"/>
      <c r="ATG19" s="29"/>
      <c r="ATH19" s="29"/>
      <c r="ATI19" s="29"/>
      <c r="ATJ19" s="29"/>
      <c r="ATK19" s="29"/>
      <c r="ATL19" s="29"/>
      <c r="ATM19" s="29"/>
      <c r="ATN19" s="29"/>
      <c r="ATO19" s="29"/>
      <c r="ATP19" s="29"/>
      <c r="ATQ19" s="29"/>
      <c r="ATR19" s="29"/>
      <c r="ATS19" s="29"/>
      <c r="ATT19" s="29"/>
      <c r="ATU19" s="29"/>
      <c r="ATV19" s="29"/>
      <c r="ATW19" s="29"/>
      <c r="ATX19" s="29"/>
      <c r="ATY19" s="29"/>
      <c r="ATZ19" s="29"/>
      <c r="AUA19" s="29"/>
      <c r="AUB19" s="29"/>
      <c r="AUC19" s="29"/>
      <c r="AUD19" s="29"/>
      <c r="AUE19" s="29"/>
      <c r="AUF19" s="29"/>
      <c r="AUG19" s="29"/>
      <c r="AUH19" s="29"/>
      <c r="AUI19" s="29"/>
      <c r="AUJ19" s="29"/>
      <c r="AUK19" s="29"/>
      <c r="AUL19" s="29"/>
      <c r="AUM19" s="29"/>
      <c r="AUN19" s="29"/>
      <c r="AUO19" s="29"/>
      <c r="AUP19" s="29"/>
      <c r="AUQ19" s="29"/>
      <c r="AUR19" s="29"/>
      <c r="AUS19" s="29"/>
      <c r="AUT19" s="29"/>
      <c r="AUU19" s="29"/>
      <c r="AUV19" s="29"/>
      <c r="AUW19" s="29"/>
      <c r="AUX19" s="29"/>
      <c r="AUY19" s="29"/>
      <c r="AUZ19" s="29"/>
      <c r="AVA19" s="29"/>
      <c r="AVB19" s="29"/>
      <c r="AVC19" s="29"/>
      <c r="AVD19" s="29"/>
      <c r="AVE19" s="29"/>
      <c r="AVF19" s="29"/>
      <c r="AVG19" s="29"/>
      <c r="AVH19" s="29"/>
      <c r="AVI19" s="29"/>
      <c r="AVJ19" s="29"/>
      <c r="AVK19" s="29"/>
      <c r="AVL19" s="29"/>
      <c r="AVM19" s="29"/>
      <c r="AVN19" s="29"/>
      <c r="AVO19" s="29"/>
      <c r="AVP19" s="29"/>
      <c r="AVQ19" s="29"/>
      <c r="AVR19" s="29"/>
      <c r="AVS19" s="29"/>
      <c r="AVT19" s="29"/>
      <c r="AVU19" s="29"/>
      <c r="AVV19" s="29"/>
      <c r="AVW19" s="29"/>
      <c r="AVX19" s="29"/>
      <c r="AVY19" s="29"/>
      <c r="AVZ19" s="29"/>
      <c r="AWA19" s="29"/>
      <c r="AWB19" s="29"/>
      <c r="AWC19" s="29"/>
      <c r="AWD19" s="29"/>
      <c r="AWE19" s="29"/>
      <c r="AWF19" s="29"/>
      <c r="AWG19" s="29"/>
      <c r="AWH19" s="29"/>
      <c r="AWI19" s="29"/>
      <c r="AWJ19" s="29"/>
      <c r="AWK19" s="29"/>
      <c r="AWL19" s="29"/>
      <c r="AWM19" s="29"/>
      <c r="AWN19" s="29"/>
      <c r="AWO19" s="29"/>
      <c r="AWP19" s="29"/>
      <c r="AWQ19" s="29"/>
      <c r="AWR19" s="29"/>
      <c r="AWS19" s="29"/>
      <c r="AWT19" s="29"/>
      <c r="AWU19" s="29"/>
      <c r="AWV19" s="29"/>
      <c r="AWW19" s="29"/>
      <c r="AWX19" s="29"/>
      <c r="AWY19" s="29"/>
      <c r="AWZ19" s="29"/>
      <c r="AXA19" s="29"/>
      <c r="AXB19" s="29"/>
      <c r="AXC19" s="29"/>
      <c r="AXD19" s="29"/>
      <c r="AXE19" s="29"/>
      <c r="AXF19" s="29"/>
      <c r="AXG19" s="29"/>
      <c r="AXH19" s="29"/>
      <c r="AXI19" s="29"/>
      <c r="AXJ19" s="29"/>
      <c r="AXK19" s="29"/>
      <c r="AXL19" s="29"/>
      <c r="AXM19" s="29"/>
      <c r="AXN19" s="29"/>
      <c r="AXO19" s="29"/>
      <c r="AXP19" s="29"/>
      <c r="AXQ19" s="29"/>
      <c r="AXR19" s="29"/>
      <c r="AXS19" s="29"/>
      <c r="AXT19" s="29"/>
      <c r="AXU19" s="29"/>
      <c r="AXV19" s="29"/>
      <c r="AXW19" s="29"/>
      <c r="AXX19" s="29"/>
      <c r="AXY19" s="29"/>
      <c r="AXZ19" s="29"/>
      <c r="AYA19" s="29"/>
      <c r="AYB19" s="29"/>
      <c r="AYC19" s="29"/>
      <c r="AYD19" s="29"/>
      <c r="AYE19" s="29"/>
      <c r="AYF19" s="29"/>
      <c r="AYG19" s="29"/>
      <c r="AYH19" s="29"/>
      <c r="AYI19" s="29"/>
      <c r="AYJ19" s="29"/>
      <c r="AYK19" s="29"/>
      <c r="AYL19" s="29"/>
      <c r="AYM19" s="29"/>
      <c r="AYN19" s="29"/>
      <c r="AYO19" s="29"/>
      <c r="AYP19" s="29"/>
      <c r="AYQ19" s="29"/>
      <c r="AYR19" s="29"/>
      <c r="AYS19" s="29"/>
      <c r="AYT19" s="29"/>
      <c r="AYU19" s="29"/>
      <c r="AYV19" s="29"/>
      <c r="AYW19" s="29"/>
      <c r="AYX19" s="29"/>
      <c r="AYY19" s="29"/>
      <c r="AYZ19" s="29"/>
      <c r="AZA19" s="29"/>
      <c r="AZB19" s="29"/>
      <c r="AZC19" s="29"/>
      <c r="AZD19" s="29"/>
      <c r="AZE19" s="29"/>
      <c r="AZF19" s="29"/>
      <c r="AZG19" s="29"/>
      <c r="AZH19" s="29"/>
      <c r="AZI19" s="29"/>
      <c r="AZJ19" s="29"/>
      <c r="AZK19" s="29"/>
      <c r="AZL19" s="29"/>
      <c r="AZM19" s="29"/>
      <c r="AZN19" s="29"/>
      <c r="AZO19" s="29"/>
      <c r="AZP19" s="29"/>
      <c r="AZQ19" s="29"/>
      <c r="AZR19" s="29"/>
      <c r="AZS19" s="29"/>
      <c r="AZT19" s="29"/>
      <c r="AZU19" s="29"/>
      <c r="AZV19" s="29"/>
      <c r="AZW19" s="29"/>
      <c r="AZX19" s="29"/>
      <c r="AZY19" s="29"/>
      <c r="AZZ19" s="29"/>
      <c r="BAA19" s="29"/>
      <c r="BAB19" s="29"/>
      <c r="BAC19" s="29"/>
      <c r="BAD19" s="29"/>
      <c r="BAE19" s="29"/>
      <c r="BAF19" s="29"/>
      <c r="BAG19" s="29"/>
      <c r="BAH19" s="29"/>
      <c r="BAI19" s="29"/>
      <c r="BAJ19" s="29"/>
      <c r="BAK19" s="29"/>
      <c r="BAL19" s="29"/>
      <c r="BAM19" s="29"/>
      <c r="BAN19" s="29"/>
      <c r="BAO19" s="29"/>
      <c r="BAP19" s="29"/>
      <c r="BAQ19" s="29"/>
      <c r="BAR19" s="29"/>
      <c r="BAS19" s="29"/>
      <c r="BAT19" s="29"/>
      <c r="BAU19" s="29"/>
      <c r="BAV19" s="29"/>
      <c r="BAW19" s="29"/>
      <c r="BAX19" s="29"/>
      <c r="BAY19" s="29"/>
      <c r="BAZ19" s="29"/>
      <c r="BBA19" s="29"/>
      <c r="BBB19" s="29"/>
      <c r="BBC19" s="29"/>
      <c r="BBD19" s="29"/>
      <c r="BBE19" s="29"/>
      <c r="BBF19" s="29"/>
      <c r="BBG19" s="29"/>
      <c r="BBH19" s="29"/>
      <c r="BBI19" s="29"/>
      <c r="BBJ19" s="29"/>
      <c r="BBK19" s="29"/>
      <c r="BBL19" s="29"/>
      <c r="BBM19" s="29"/>
      <c r="BBN19" s="29"/>
      <c r="BBO19" s="29"/>
      <c r="BBP19" s="29"/>
      <c r="BBQ19" s="29"/>
      <c r="BBR19" s="29"/>
      <c r="BBS19" s="29"/>
      <c r="BBT19" s="29"/>
      <c r="BBU19" s="29"/>
      <c r="BBV19" s="29"/>
      <c r="BBW19" s="29"/>
      <c r="BBX19" s="29"/>
      <c r="BBY19" s="29"/>
      <c r="BBZ19" s="29"/>
      <c r="BCA19" s="29"/>
      <c r="BCB19" s="29"/>
      <c r="BCC19" s="29"/>
      <c r="BCD19" s="29"/>
      <c r="BCE19" s="29"/>
      <c r="BCF19" s="29"/>
      <c r="BCG19" s="29"/>
      <c r="BCH19" s="29"/>
      <c r="BCI19" s="29"/>
      <c r="BCJ19" s="29"/>
      <c r="BCK19" s="29"/>
      <c r="BCL19" s="29"/>
      <c r="BCM19" s="29"/>
      <c r="BCN19" s="29"/>
      <c r="BCO19" s="29"/>
      <c r="BCP19" s="29"/>
      <c r="BCQ19" s="29"/>
      <c r="BCR19" s="29"/>
      <c r="BCS19" s="29"/>
      <c r="BCT19" s="29"/>
      <c r="BCU19" s="29"/>
      <c r="BCV19" s="29"/>
      <c r="BCW19" s="29"/>
      <c r="BCX19" s="29"/>
      <c r="BCY19" s="29"/>
      <c r="BCZ19" s="29"/>
      <c r="BDA19" s="29"/>
      <c r="BDB19" s="29"/>
      <c r="BDC19" s="29"/>
      <c r="BDD19" s="29"/>
      <c r="BDE19" s="29"/>
      <c r="BDF19" s="29"/>
      <c r="BDG19" s="29"/>
      <c r="BDH19" s="29"/>
      <c r="BDI19" s="29"/>
      <c r="BDJ19" s="29"/>
      <c r="BDK19" s="29"/>
      <c r="BDL19" s="29"/>
      <c r="BDM19" s="29"/>
      <c r="BDN19" s="29"/>
      <c r="BDO19" s="29"/>
      <c r="BDP19" s="29"/>
      <c r="BDQ19" s="29"/>
      <c r="BDR19" s="29"/>
      <c r="BDS19" s="29"/>
      <c r="BDT19" s="29"/>
      <c r="BDU19" s="29"/>
      <c r="BDV19" s="29"/>
      <c r="BDW19" s="29"/>
      <c r="BDX19" s="29"/>
      <c r="BDY19" s="29"/>
      <c r="BDZ19" s="29"/>
      <c r="BEA19" s="29"/>
      <c r="BEB19" s="29"/>
      <c r="BEC19" s="29"/>
      <c r="BED19" s="29"/>
      <c r="BEE19" s="29"/>
      <c r="BEF19" s="29"/>
      <c r="BEG19" s="29"/>
      <c r="BEH19" s="29"/>
      <c r="BEI19" s="29"/>
      <c r="BEJ19" s="29"/>
      <c r="BEK19" s="29"/>
      <c r="BEL19" s="29"/>
      <c r="BEM19" s="29"/>
      <c r="BEN19" s="29"/>
      <c r="BEO19" s="29"/>
      <c r="BEP19" s="29"/>
      <c r="BEQ19" s="29"/>
      <c r="BER19" s="29"/>
      <c r="BES19" s="29"/>
      <c r="BET19" s="29"/>
      <c r="BEU19" s="29"/>
      <c r="BEV19" s="29"/>
      <c r="BEW19" s="29"/>
      <c r="BEX19" s="29"/>
      <c r="BEY19" s="29"/>
      <c r="BEZ19" s="29"/>
      <c r="BFA19" s="29"/>
      <c r="BFB19" s="29"/>
      <c r="BFC19" s="29"/>
      <c r="BFD19" s="29"/>
      <c r="BFE19" s="29"/>
      <c r="BFF19" s="29"/>
      <c r="BFG19" s="29"/>
      <c r="BFH19" s="29"/>
      <c r="BFI19" s="29"/>
      <c r="BFJ19" s="29"/>
      <c r="BFK19" s="29"/>
      <c r="BFL19" s="29"/>
      <c r="BFM19" s="29"/>
      <c r="BFN19" s="29"/>
      <c r="BFO19" s="29"/>
      <c r="BFP19" s="29"/>
      <c r="BFQ19" s="29"/>
      <c r="BFR19" s="29"/>
      <c r="BFS19" s="29"/>
      <c r="BFT19" s="29"/>
      <c r="BFU19" s="29"/>
      <c r="BFV19" s="29"/>
      <c r="BFW19" s="29"/>
      <c r="BFX19" s="29"/>
      <c r="BFY19" s="29"/>
      <c r="BFZ19" s="29"/>
      <c r="BGA19" s="29"/>
      <c r="BGB19" s="29"/>
      <c r="BGC19" s="29"/>
      <c r="BGD19" s="29"/>
      <c r="BGE19" s="29"/>
      <c r="BGF19" s="29"/>
      <c r="BGG19" s="29"/>
      <c r="BGH19" s="29"/>
      <c r="BGI19" s="29"/>
      <c r="BGJ19" s="29"/>
      <c r="BGK19" s="29"/>
      <c r="BGL19" s="29"/>
      <c r="BGM19" s="29"/>
      <c r="BGN19" s="29"/>
      <c r="BGO19" s="29"/>
      <c r="BGP19" s="29"/>
      <c r="BGQ19" s="29"/>
      <c r="BGR19" s="29"/>
      <c r="BGS19" s="29"/>
      <c r="BGT19" s="29"/>
      <c r="BGU19" s="29"/>
      <c r="BGV19" s="29"/>
    </row>
    <row r="20" spans="1:1556" ht="22" customHeight="1">
      <c r="A20" t="str">
        <f t="shared" si="0"/>
        <v>PT-00016</v>
      </c>
      <c r="B20" s="38" t="s">
        <v>506</v>
      </c>
      <c r="C20" s="38" t="s">
        <v>357</v>
      </c>
      <c r="D20" s="38" t="s">
        <v>626</v>
      </c>
      <c r="E20">
        <f t="shared" ca="1" si="1"/>
        <v>68</v>
      </c>
      <c r="F20" s="38" t="s">
        <v>14</v>
      </c>
      <c r="G20" s="38" t="s">
        <v>23</v>
      </c>
      <c r="H20" s="38">
        <v>9827162606</v>
      </c>
      <c r="I20" s="40" t="s">
        <v>775</v>
      </c>
      <c r="J20" s="40">
        <v>9693197599</v>
      </c>
      <c r="K20" s="40" t="s">
        <v>924</v>
      </c>
      <c r="L20" s="40" t="s">
        <v>924</v>
      </c>
      <c r="M20" s="40" t="s">
        <v>26</v>
      </c>
      <c r="N20" s="40">
        <v>267587521884</v>
      </c>
      <c r="O20" s="40" t="s">
        <v>30</v>
      </c>
      <c r="P20" s="40" t="s">
        <v>107</v>
      </c>
      <c r="Q20" s="40" t="s">
        <v>1063</v>
      </c>
      <c r="R20" s="40" t="s">
        <v>1131</v>
      </c>
      <c r="S20" s="40" t="s">
        <v>90</v>
      </c>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29"/>
      <c r="IV20" s="29"/>
      <c r="IW20" s="29"/>
      <c r="IX20" s="29"/>
      <c r="IY20" s="29"/>
      <c r="IZ20" s="29"/>
      <c r="JA20" s="29"/>
      <c r="JB20" s="29"/>
      <c r="JC20" s="29"/>
      <c r="JD20" s="29"/>
      <c r="JE20" s="29"/>
      <c r="JF20" s="29"/>
      <c r="JG20" s="29"/>
      <c r="JH20" s="29"/>
      <c r="JI20" s="29"/>
      <c r="JJ20" s="29"/>
      <c r="JK20" s="29"/>
      <c r="JL20" s="29"/>
      <c r="JM20" s="29"/>
      <c r="JN20" s="29"/>
      <c r="JO20" s="29"/>
      <c r="JP20" s="29"/>
      <c r="JQ20" s="29"/>
      <c r="JR20" s="29"/>
      <c r="JS20" s="29"/>
      <c r="JT20" s="29"/>
      <c r="JU20" s="29"/>
      <c r="JV20" s="29"/>
      <c r="JW20" s="29"/>
      <c r="JX20" s="29"/>
      <c r="JY20" s="29"/>
      <c r="JZ20" s="29"/>
      <c r="KA20" s="29"/>
      <c r="KB20" s="29"/>
      <c r="KC20" s="29"/>
      <c r="KD20" s="29"/>
      <c r="KE20" s="29"/>
      <c r="KF20" s="29"/>
      <c r="KG20" s="29"/>
      <c r="KH20" s="29"/>
      <c r="KI20" s="29"/>
      <c r="KJ20" s="29"/>
      <c r="KK20" s="29"/>
      <c r="KL20" s="29"/>
      <c r="KM20" s="29"/>
      <c r="KN20" s="29"/>
      <c r="KO20" s="29"/>
      <c r="KP20" s="29"/>
      <c r="KQ20" s="29"/>
      <c r="KR20" s="29"/>
      <c r="KS20" s="29"/>
      <c r="KT20" s="29"/>
      <c r="KU20" s="29"/>
      <c r="KV20" s="29"/>
      <c r="KW20" s="29"/>
      <c r="KX20" s="29"/>
      <c r="KY20" s="29"/>
      <c r="KZ20" s="29"/>
      <c r="LA20" s="29"/>
      <c r="LB20" s="29"/>
      <c r="LC20" s="29"/>
      <c r="LD20" s="29"/>
      <c r="LE20" s="29"/>
      <c r="LF20" s="29"/>
      <c r="LG20" s="29"/>
      <c r="LH20" s="29"/>
      <c r="LI20" s="29"/>
      <c r="LJ20" s="29"/>
      <c r="LK20" s="29"/>
      <c r="LL20" s="29"/>
      <c r="LM20" s="29"/>
      <c r="LN20" s="29"/>
      <c r="LO20" s="29"/>
      <c r="LP20" s="29"/>
      <c r="LQ20" s="29"/>
      <c r="LR20" s="29"/>
      <c r="LS20" s="29"/>
      <c r="LT20" s="29"/>
      <c r="LU20" s="29"/>
      <c r="LV20" s="29"/>
      <c r="LW20" s="29"/>
      <c r="LX20" s="29"/>
      <c r="LY20" s="29"/>
      <c r="LZ20" s="29"/>
      <c r="MA20" s="29"/>
      <c r="MB20" s="29"/>
      <c r="MC20" s="29"/>
      <c r="MD20" s="29"/>
      <c r="ME20" s="29"/>
      <c r="MF20" s="29"/>
      <c r="MG20" s="29"/>
      <c r="MH20" s="29"/>
      <c r="MI20" s="29"/>
      <c r="MJ20" s="29"/>
      <c r="MK20" s="29"/>
      <c r="ML20" s="29"/>
      <c r="MM20" s="29"/>
      <c r="MN20" s="29"/>
      <c r="MO20" s="29"/>
      <c r="MP20" s="29"/>
      <c r="MQ20" s="29"/>
      <c r="MR20" s="29"/>
      <c r="MS20" s="29"/>
      <c r="MT20" s="29"/>
      <c r="MU20" s="29"/>
      <c r="MV20" s="29"/>
      <c r="MW20" s="29"/>
      <c r="MX20" s="29"/>
      <c r="MY20" s="29"/>
      <c r="MZ20" s="29"/>
      <c r="NA20" s="29"/>
      <c r="NB20" s="29"/>
      <c r="NC20" s="29"/>
      <c r="ND20" s="29"/>
      <c r="NE20" s="29"/>
      <c r="NF20" s="29"/>
      <c r="NG20" s="29"/>
      <c r="NH20" s="29"/>
      <c r="NI20" s="29"/>
      <c r="NJ20" s="29"/>
      <c r="NK20" s="29"/>
      <c r="NL20" s="29"/>
      <c r="NM20" s="29"/>
      <c r="NN20" s="29"/>
      <c r="NO20" s="29"/>
      <c r="NP20" s="29"/>
      <c r="NQ20" s="29"/>
      <c r="NR20" s="29"/>
      <c r="NS20" s="29"/>
      <c r="NT20" s="29"/>
      <c r="NU20" s="29"/>
      <c r="NV20" s="29"/>
      <c r="NW20" s="29"/>
      <c r="NX20" s="29"/>
      <c r="NY20" s="29"/>
      <c r="NZ20" s="29"/>
      <c r="OA20" s="29"/>
      <c r="OB20" s="29"/>
      <c r="OC20" s="29"/>
      <c r="OD20" s="29"/>
      <c r="OE20" s="29"/>
      <c r="OF20" s="29"/>
      <c r="OG20" s="29"/>
      <c r="OH20" s="29"/>
      <c r="OI20" s="29"/>
      <c r="OJ20" s="29"/>
      <c r="OK20" s="29"/>
      <c r="OL20" s="29"/>
      <c r="OM20" s="29"/>
      <c r="ON20" s="29"/>
      <c r="OO20" s="29"/>
      <c r="OP20" s="29"/>
      <c r="OQ20" s="29"/>
      <c r="OR20" s="29"/>
      <c r="OS20" s="29"/>
      <c r="OT20" s="29"/>
      <c r="OU20" s="29"/>
      <c r="OV20" s="29"/>
      <c r="OW20" s="29"/>
      <c r="OX20" s="29"/>
      <c r="OY20" s="29"/>
      <c r="OZ20" s="29"/>
      <c r="PA20" s="29"/>
      <c r="PB20" s="29"/>
      <c r="PC20" s="29"/>
      <c r="PD20" s="29"/>
      <c r="PE20" s="29"/>
      <c r="PF20" s="29"/>
      <c r="PG20" s="29"/>
      <c r="PH20" s="29"/>
      <c r="PI20" s="29"/>
      <c r="PJ20" s="29"/>
      <c r="PK20" s="29"/>
      <c r="PL20" s="29"/>
      <c r="PM20" s="29"/>
      <c r="PN20" s="29"/>
      <c r="PO20" s="29"/>
      <c r="PP20" s="29"/>
      <c r="PQ20" s="29"/>
      <c r="PR20" s="29"/>
      <c r="PS20" s="29"/>
      <c r="PT20" s="29"/>
      <c r="PU20" s="29"/>
      <c r="PV20" s="29"/>
      <c r="PW20" s="29"/>
      <c r="PX20" s="29"/>
      <c r="PY20" s="29"/>
      <c r="PZ20" s="29"/>
      <c r="QA20" s="29"/>
      <c r="QB20" s="29"/>
      <c r="QC20" s="29"/>
      <c r="QD20" s="29"/>
      <c r="QE20" s="29"/>
      <c r="QF20" s="29"/>
      <c r="QG20" s="29"/>
      <c r="QH20" s="29"/>
      <c r="QI20" s="29"/>
      <c r="QJ20" s="29"/>
      <c r="QK20" s="29"/>
      <c r="QL20" s="29"/>
      <c r="QM20" s="29"/>
      <c r="QN20" s="29"/>
      <c r="QO20" s="29"/>
      <c r="QP20" s="29"/>
      <c r="QQ20" s="29"/>
      <c r="QR20" s="29"/>
      <c r="QS20" s="29"/>
      <c r="QT20" s="29"/>
      <c r="QU20" s="29"/>
      <c r="QV20" s="29"/>
      <c r="QW20" s="29"/>
      <c r="QX20" s="29"/>
      <c r="QY20" s="29"/>
      <c r="QZ20" s="29"/>
      <c r="RA20" s="29"/>
      <c r="RB20" s="29"/>
      <c r="RC20" s="29"/>
      <c r="RD20" s="29"/>
      <c r="RE20" s="29"/>
      <c r="RF20" s="29"/>
      <c r="RG20" s="29"/>
      <c r="RH20" s="29"/>
      <c r="RI20" s="29"/>
      <c r="RJ20" s="29"/>
      <c r="RK20" s="29"/>
      <c r="RL20" s="29"/>
      <c r="RM20" s="29"/>
      <c r="RN20" s="29"/>
      <c r="RO20" s="29"/>
      <c r="RP20" s="29"/>
      <c r="RQ20" s="29"/>
      <c r="RR20" s="29"/>
      <c r="RS20" s="29"/>
      <c r="RT20" s="29"/>
      <c r="RU20" s="29"/>
      <c r="RV20" s="29"/>
      <c r="RW20" s="29"/>
      <c r="RX20" s="29"/>
      <c r="RY20" s="29"/>
      <c r="RZ20" s="29"/>
      <c r="SA20" s="29"/>
      <c r="SB20" s="29"/>
      <c r="SC20" s="29"/>
      <c r="SD20" s="29"/>
      <c r="SE20" s="29"/>
      <c r="SF20" s="29"/>
      <c r="SG20" s="29"/>
      <c r="SH20" s="29"/>
      <c r="SI20" s="29"/>
      <c r="SJ20" s="29"/>
      <c r="SK20" s="29"/>
      <c r="SL20" s="29"/>
      <c r="SM20" s="29"/>
      <c r="SN20" s="29"/>
      <c r="SO20" s="29"/>
      <c r="SP20" s="29"/>
      <c r="SQ20" s="29"/>
      <c r="SR20" s="29"/>
      <c r="SS20" s="29"/>
      <c r="ST20" s="29"/>
      <c r="SU20" s="29"/>
      <c r="SV20" s="29"/>
      <c r="SW20" s="29"/>
      <c r="SX20" s="29"/>
      <c r="SY20" s="29"/>
      <c r="SZ20" s="29"/>
      <c r="TA20" s="29"/>
      <c r="TB20" s="29"/>
      <c r="TC20" s="29"/>
      <c r="TD20" s="29"/>
      <c r="TE20" s="29"/>
      <c r="TF20" s="29"/>
      <c r="TG20" s="29"/>
      <c r="TH20" s="29"/>
      <c r="TI20" s="29"/>
      <c r="TJ20" s="29"/>
      <c r="TK20" s="29"/>
      <c r="TL20" s="29"/>
      <c r="TM20" s="29"/>
      <c r="TN20" s="29"/>
      <c r="TO20" s="29"/>
      <c r="TP20" s="29"/>
      <c r="TQ20" s="29"/>
      <c r="TR20" s="29"/>
      <c r="TS20" s="29"/>
      <c r="TT20" s="29"/>
      <c r="TU20" s="29"/>
      <c r="TV20" s="29"/>
      <c r="TW20" s="29"/>
      <c r="TX20" s="29"/>
      <c r="TY20" s="29"/>
      <c r="TZ20" s="29"/>
      <c r="UA20" s="29"/>
      <c r="UB20" s="29"/>
      <c r="UC20" s="29"/>
      <c r="UD20" s="29"/>
      <c r="UE20" s="29"/>
      <c r="UF20" s="29"/>
      <c r="UG20" s="29"/>
      <c r="UH20" s="29"/>
      <c r="UI20" s="29"/>
      <c r="UJ20" s="29"/>
      <c r="UK20" s="29"/>
      <c r="UL20" s="29"/>
      <c r="UM20" s="29"/>
      <c r="UN20" s="29"/>
      <c r="UO20" s="29"/>
      <c r="UP20" s="29"/>
      <c r="UQ20" s="29"/>
      <c r="UR20" s="29"/>
      <c r="US20" s="29"/>
      <c r="UT20" s="29"/>
      <c r="UU20" s="29"/>
      <c r="UV20" s="29"/>
      <c r="UW20" s="29"/>
      <c r="UX20" s="29"/>
      <c r="UY20" s="29"/>
      <c r="UZ20" s="29"/>
      <c r="VA20" s="29"/>
      <c r="VB20" s="29"/>
      <c r="VC20" s="29"/>
      <c r="VD20" s="29"/>
      <c r="VE20" s="29"/>
      <c r="VF20" s="29"/>
      <c r="VG20" s="29"/>
      <c r="VH20" s="29"/>
      <c r="VI20" s="29"/>
      <c r="VJ20" s="29"/>
      <c r="VK20" s="29"/>
      <c r="VL20" s="29"/>
      <c r="VM20" s="29"/>
      <c r="VN20" s="29"/>
      <c r="VO20" s="29"/>
      <c r="VP20" s="29"/>
      <c r="VQ20" s="29"/>
      <c r="VR20" s="29"/>
      <c r="VS20" s="29"/>
      <c r="VT20" s="29"/>
      <c r="VU20" s="29"/>
      <c r="VV20" s="29"/>
      <c r="VW20" s="29"/>
      <c r="VX20" s="29"/>
      <c r="VY20" s="29"/>
      <c r="VZ20" s="29"/>
      <c r="WA20" s="29"/>
      <c r="WB20" s="29"/>
      <c r="WC20" s="29"/>
      <c r="WD20" s="29"/>
      <c r="WE20" s="29"/>
      <c r="WF20" s="29"/>
      <c r="WG20" s="29"/>
      <c r="WH20" s="29"/>
      <c r="WI20" s="29"/>
      <c r="WJ20" s="29"/>
      <c r="WK20" s="29"/>
      <c r="WL20" s="29"/>
      <c r="WM20" s="29"/>
      <c r="WN20" s="29"/>
      <c r="WO20" s="29"/>
      <c r="WP20" s="29"/>
      <c r="WQ20" s="29"/>
      <c r="WR20" s="29"/>
      <c r="WS20" s="29"/>
      <c r="WT20" s="29"/>
      <c r="WU20" s="29"/>
      <c r="WV20" s="29"/>
      <c r="WW20" s="29"/>
      <c r="WX20" s="29"/>
      <c r="WY20" s="29"/>
      <c r="WZ20" s="29"/>
      <c r="XA20" s="29"/>
      <c r="XB20" s="29"/>
      <c r="XC20" s="29"/>
      <c r="XD20" s="29"/>
      <c r="XE20" s="29"/>
      <c r="XF20" s="29"/>
      <c r="XG20" s="29"/>
      <c r="XH20" s="29"/>
      <c r="XI20" s="29"/>
      <c r="XJ20" s="29"/>
      <c r="XK20" s="29"/>
      <c r="XL20" s="29"/>
      <c r="XM20" s="29"/>
      <c r="XN20" s="29"/>
      <c r="XO20" s="29"/>
      <c r="XP20" s="29"/>
      <c r="XQ20" s="29"/>
      <c r="XR20" s="29"/>
      <c r="XS20" s="29"/>
      <c r="XT20" s="29"/>
      <c r="XU20" s="29"/>
      <c r="XV20" s="29"/>
      <c r="XW20" s="29"/>
      <c r="XX20" s="29"/>
      <c r="XY20" s="29"/>
      <c r="XZ20" s="29"/>
      <c r="YA20" s="29"/>
      <c r="YB20" s="29"/>
      <c r="YC20" s="29"/>
      <c r="YD20" s="29"/>
      <c r="YE20" s="29"/>
      <c r="YF20" s="29"/>
      <c r="YG20" s="29"/>
      <c r="YH20" s="29"/>
      <c r="YI20" s="29"/>
      <c r="YJ20" s="29"/>
      <c r="YK20" s="29"/>
      <c r="YL20" s="29"/>
      <c r="YM20" s="29"/>
      <c r="YN20" s="29"/>
      <c r="YO20" s="29"/>
      <c r="YP20" s="29"/>
      <c r="YQ20" s="29"/>
      <c r="YR20" s="29"/>
      <c r="YS20" s="29"/>
      <c r="YT20" s="29"/>
      <c r="YU20" s="29"/>
      <c r="YV20" s="29"/>
      <c r="YW20" s="29"/>
      <c r="YX20" s="29"/>
      <c r="YY20" s="29"/>
      <c r="YZ20" s="29"/>
      <c r="ZA20" s="29"/>
      <c r="ZB20" s="29"/>
      <c r="ZC20" s="29"/>
      <c r="ZD20" s="29"/>
      <c r="ZE20" s="29"/>
      <c r="ZF20" s="29"/>
      <c r="ZG20" s="29"/>
      <c r="ZH20" s="29"/>
      <c r="ZI20" s="29"/>
      <c r="ZJ20" s="29"/>
      <c r="ZK20" s="29"/>
      <c r="ZL20" s="29"/>
      <c r="ZM20" s="29"/>
      <c r="ZN20" s="29"/>
      <c r="ZO20" s="29"/>
      <c r="ZP20" s="29"/>
      <c r="ZQ20" s="29"/>
      <c r="ZR20" s="29"/>
      <c r="ZS20" s="29"/>
      <c r="ZT20" s="29"/>
      <c r="ZU20" s="29"/>
      <c r="ZV20" s="29"/>
      <c r="ZW20" s="29"/>
      <c r="ZX20" s="29"/>
      <c r="ZY20" s="29"/>
      <c r="ZZ20" s="29"/>
      <c r="AAA20" s="29"/>
      <c r="AAB20" s="29"/>
      <c r="AAC20" s="29"/>
      <c r="AAD20" s="29"/>
      <c r="AAE20" s="29"/>
      <c r="AAF20" s="29"/>
      <c r="AAG20" s="29"/>
      <c r="AAH20" s="29"/>
      <c r="AAI20" s="29"/>
      <c r="AAJ20" s="29"/>
      <c r="AAK20" s="29"/>
      <c r="AAL20" s="29"/>
      <c r="AAM20" s="29"/>
      <c r="AAN20" s="29"/>
      <c r="AAO20" s="29"/>
      <c r="AAP20" s="29"/>
      <c r="AAQ20" s="29"/>
      <c r="AAR20" s="29"/>
      <c r="AAS20" s="29"/>
      <c r="AAT20" s="29"/>
      <c r="AAU20" s="29"/>
      <c r="AAV20" s="29"/>
      <c r="AAW20" s="29"/>
      <c r="AAX20" s="29"/>
      <c r="AAY20" s="29"/>
      <c r="AAZ20" s="29"/>
      <c r="ABA20" s="29"/>
      <c r="ABB20" s="29"/>
      <c r="ABC20" s="29"/>
      <c r="ABD20" s="29"/>
      <c r="ABE20" s="29"/>
      <c r="ABF20" s="29"/>
      <c r="ABG20" s="29"/>
      <c r="ABH20" s="29"/>
      <c r="ABI20" s="29"/>
      <c r="ABJ20" s="29"/>
      <c r="ABK20" s="29"/>
      <c r="ABL20" s="29"/>
      <c r="ABM20" s="29"/>
      <c r="ABN20" s="29"/>
      <c r="ABO20" s="29"/>
      <c r="ABP20" s="29"/>
      <c r="ABQ20" s="29"/>
      <c r="ABR20" s="29"/>
      <c r="ABS20" s="29"/>
      <c r="ABT20" s="29"/>
      <c r="ABU20" s="29"/>
      <c r="ABV20" s="29"/>
      <c r="ABW20" s="29"/>
      <c r="ABX20" s="29"/>
      <c r="ABY20" s="29"/>
      <c r="ABZ20" s="29"/>
      <c r="ACA20" s="29"/>
      <c r="ACB20" s="29"/>
      <c r="ACC20" s="29"/>
      <c r="ACD20" s="29"/>
      <c r="ACE20" s="29"/>
      <c r="ACF20" s="29"/>
      <c r="ACG20" s="29"/>
      <c r="ACH20" s="29"/>
      <c r="ACI20" s="29"/>
      <c r="ACJ20" s="29"/>
      <c r="ACK20" s="29"/>
      <c r="ACL20" s="29"/>
      <c r="ACM20" s="29"/>
      <c r="ACN20" s="29"/>
      <c r="ACO20" s="29"/>
      <c r="ACP20" s="29"/>
      <c r="ACQ20" s="29"/>
      <c r="ACR20" s="29"/>
      <c r="ACS20" s="29"/>
      <c r="ACT20" s="29"/>
      <c r="ACU20" s="29"/>
      <c r="ACV20" s="29"/>
      <c r="ACW20" s="29"/>
      <c r="ACX20" s="29"/>
      <c r="ACY20" s="29"/>
      <c r="ACZ20" s="29"/>
      <c r="ADA20" s="29"/>
      <c r="ADB20" s="29"/>
      <c r="ADC20" s="29"/>
      <c r="ADD20" s="29"/>
      <c r="ADE20" s="29"/>
      <c r="ADF20" s="29"/>
      <c r="ADG20" s="29"/>
      <c r="ADH20" s="29"/>
      <c r="ADI20" s="29"/>
      <c r="ADJ20" s="29"/>
      <c r="ADK20" s="29"/>
      <c r="ADL20" s="29"/>
      <c r="ADM20" s="29"/>
      <c r="ADN20" s="29"/>
      <c r="ADO20" s="29"/>
      <c r="ADP20" s="29"/>
      <c r="ADQ20" s="29"/>
      <c r="ADR20" s="29"/>
      <c r="ADS20" s="29"/>
      <c r="ADT20" s="29"/>
      <c r="ADU20" s="29"/>
      <c r="ADV20" s="29"/>
      <c r="ADW20" s="29"/>
      <c r="ADX20" s="29"/>
      <c r="ADY20" s="29"/>
      <c r="ADZ20" s="29"/>
      <c r="AEA20" s="29"/>
      <c r="AEB20" s="29"/>
      <c r="AEC20" s="29"/>
      <c r="AED20" s="29"/>
      <c r="AEE20" s="29"/>
      <c r="AEF20" s="29"/>
      <c r="AEG20" s="29"/>
      <c r="AEH20" s="29"/>
      <c r="AEI20" s="29"/>
      <c r="AEJ20" s="29"/>
      <c r="AEK20" s="29"/>
      <c r="AEL20" s="29"/>
      <c r="AEM20" s="29"/>
      <c r="AEN20" s="29"/>
      <c r="AEO20" s="29"/>
      <c r="AEP20" s="29"/>
      <c r="AEQ20" s="29"/>
      <c r="AER20" s="29"/>
      <c r="AES20" s="29"/>
      <c r="AET20" s="29"/>
      <c r="AEU20" s="29"/>
      <c r="AEV20" s="29"/>
      <c r="AEW20" s="29"/>
      <c r="AEX20" s="29"/>
      <c r="AEY20" s="29"/>
      <c r="AEZ20" s="29"/>
      <c r="AFA20" s="29"/>
      <c r="AFB20" s="29"/>
      <c r="AFC20" s="29"/>
      <c r="AFD20" s="29"/>
      <c r="AFE20" s="29"/>
      <c r="AFF20" s="29"/>
      <c r="AFG20" s="29"/>
      <c r="AFH20" s="29"/>
      <c r="AFI20" s="29"/>
      <c r="AFJ20" s="29"/>
      <c r="AFK20" s="29"/>
      <c r="AFL20" s="29"/>
      <c r="AFM20" s="29"/>
      <c r="AFN20" s="29"/>
      <c r="AFO20" s="29"/>
      <c r="AFP20" s="29"/>
      <c r="AFQ20" s="29"/>
      <c r="AFR20" s="29"/>
      <c r="AFS20" s="29"/>
      <c r="AFT20" s="29"/>
      <c r="AFU20" s="29"/>
      <c r="AFV20" s="29"/>
      <c r="AFW20" s="29"/>
      <c r="AFX20" s="29"/>
      <c r="AFY20" s="29"/>
      <c r="AFZ20" s="29"/>
      <c r="AGA20" s="29"/>
      <c r="AGB20" s="29"/>
      <c r="AGC20" s="29"/>
      <c r="AGD20" s="29"/>
      <c r="AGE20" s="29"/>
      <c r="AGF20" s="29"/>
      <c r="AGG20" s="29"/>
      <c r="AGH20" s="29"/>
      <c r="AGI20" s="29"/>
      <c r="AGJ20" s="29"/>
      <c r="AGK20" s="29"/>
      <c r="AGL20" s="29"/>
      <c r="AGM20" s="29"/>
      <c r="AGN20" s="29"/>
      <c r="AGO20" s="29"/>
      <c r="AGP20" s="29"/>
      <c r="AGQ20" s="29"/>
      <c r="AGR20" s="29"/>
      <c r="AGS20" s="29"/>
      <c r="AGT20" s="29"/>
      <c r="AGU20" s="29"/>
      <c r="AGV20" s="29"/>
      <c r="AGW20" s="29"/>
      <c r="AGX20" s="29"/>
      <c r="AGY20" s="29"/>
      <c r="AGZ20" s="29"/>
      <c r="AHA20" s="29"/>
      <c r="AHB20" s="29"/>
      <c r="AHC20" s="29"/>
      <c r="AHD20" s="29"/>
      <c r="AHE20" s="29"/>
      <c r="AHF20" s="29"/>
      <c r="AHG20" s="29"/>
      <c r="AHH20" s="29"/>
      <c r="AHI20" s="29"/>
      <c r="AHJ20" s="29"/>
      <c r="AHK20" s="29"/>
      <c r="AHL20" s="29"/>
      <c r="AHM20" s="29"/>
      <c r="AHN20" s="29"/>
      <c r="AHO20" s="29"/>
      <c r="AHP20" s="29"/>
      <c r="AHQ20" s="29"/>
      <c r="AHR20" s="29"/>
      <c r="AHS20" s="29"/>
      <c r="AHT20" s="29"/>
      <c r="AHU20" s="29"/>
      <c r="AHV20" s="29"/>
      <c r="AHW20" s="29"/>
      <c r="AHX20" s="29"/>
      <c r="AHY20" s="29"/>
      <c r="AHZ20" s="29"/>
      <c r="AIA20" s="29"/>
      <c r="AIB20" s="29"/>
      <c r="AIC20" s="29"/>
      <c r="AID20" s="29"/>
      <c r="AIE20" s="29"/>
      <c r="AIF20" s="29"/>
      <c r="AIG20" s="29"/>
      <c r="AIH20" s="29"/>
      <c r="AII20" s="29"/>
      <c r="AIJ20" s="29"/>
      <c r="AIK20" s="29"/>
      <c r="AIL20" s="29"/>
      <c r="AIM20" s="29"/>
      <c r="AIN20" s="29"/>
      <c r="AIO20" s="29"/>
      <c r="AIP20" s="29"/>
      <c r="AIQ20" s="29"/>
      <c r="AIR20" s="29"/>
      <c r="AIS20" s="29"/>
      <c r="AIT20" s="29"/>
      <c r="AIU20" s="29"/>
      <c r="AIV20" s="29"/>
      <c r="AIW20" s="29"/>
      <c r="AIX20" s="29"/>
      <c r="AIY20" s="29"/>
      <c r="AIZ20" s="29"/>
      <c r="AJA20" s="29"/>
      <c r="AJB20" s="29"/>
      <c r="AJC20" s="29"/>
      <c r="AJD20" s="29"/>
      <c r="AJE20" s="29"/>
      <c r="AJF20" s="29"/>
      <c r="AJG20" s="29"/>
      <c r="AJH20" s="29"/>
      <c r="AJI20" s="29"/>
      <c r="AJJ20" s="29"/>
      <c r="AJK20" s="29"/>
      <c r="AJL20" s="29"/>
      <c r="AJM20" s="29"/>
      <c r="AJN20" s="29"/>
      <c r="AJO20" s="29"/>
      <c r="AJP20" s="29"/>
      <c r="AJQ20" s="29"/>
      <c r="AJR20" s="29"/>
      <c r="AJS20" s="29"/>
      <c r="AJT20" s="29"/>
      <c r="AJU20" s="29"/>
      <c r="AJV20" s="29"/>
      <c r="AJW20" s="29"/>
      <c r="AJX20" s="29"/>
      <c r="AJY20" s="29"/>
      <c r="AJZ20" s="29"/>
      <c r="AKA20" s="29"/>
      <c r="AKB20" s="29"/>
      <c r="AKC20" s="29"/>
      <c r="AKD20" s="29"/>
      <c r="AKE20" s="29"/>
      <c r="AKF20" s="29"/>
      <c r="AKG20" s="29"/>
      <c r="AKH20" s="29"/>
      <c r="AKI20" s="29"/>
      <c r="AKJ20" s="29"/>
      <c r="AKK20" s="29"/>
      <c r="AKL20" s="29"/>
      <c r="AKM20" s="29"/>
      <c r="AKN20" s="29"/>
      <c r="AKO20" s="29"/>
      <c r="AKP20" s="29"/>
      <c r="AKQ20" s="29"/>
      <c r="AKR20" s="29"/>
      <c r="AKS20" s="29"/>
      <c r="AKT20" s="29"/>
      <c r="AKU20" s="29"/>
      <c r="AKV20" s="29"/>
      <c r="AKW20" s="29"/>
      <c r="AKX20" s="29"/>
      <c r="AKY20" s="29"/>
      <c r="AKZ20" s="29"/>
      <c r="ALA20" s="29"/>
      <c r="ALB20" s="29"/>
      <c r="ALC20" s="29"/>
      <c r="ALD20" s="29"/>
      <c r="ALE20" s="29"/>
      <c r="ALF20" s="29"/>
      <c r="ALG20" s="29"/>
      <c r="ALH20" s="29"/>
      <c r="ALI20" s="29"/>
      <c r="ALJ20" s="29"/>
      <c r="ALK20" s="29"/>
      <c r="ALL20" s="29"/>
      <c r="ALM20" s="29"/>
      <c r="ALN20" s="29"/>
      <c r="ALO20" s="29"/>
      <c r="ALP20" s="29"/>
      <c r="ALQ20" s="29"/>
      <c r="ALR20" s="29"/>
      <c r="ALS20" s="29"/>
      <c r="ALT20" s="29"/>
      <c r="ALU20" s="29"/>
      <c r="ALV20" s="29"/>
      <c r="ALW20" s="29"/>
      <c r="ALX20" s="29"/>
      <c r="ALY20" s="29"/>
      <c r="ALZ20" s="29"/>
      <c r="AMA20" s="29"/>
      <c r="AMB20" s="29"/>
      <c r="AMC20" s="29"/>
      <c r="AMD20" s="29"/>
      <c r="AME20" s="29"/>
      <c r="AMF20" s="29"/>
      <c r="AMG20" s="29"/>
      <c r="AMH20" s="29"/>
      <c r="AMI20" s="29"/>
      <c r="AMJ20" s="29"/>
      <c r="AMK20" s="29"/>
      <c r="AML20" s="29"/>
      <c r="AMM20" s="29"/>
      <c r="AMN20" s="29"/>
      <c r="AMO20" s="29"/>
      <c r="AMP20" s="29"/>
      <c r="AMQ20" s="29"/>
      <c r="AMR20" s="29"/>
      <c r="AMS20" s="29"/>
      <c r="AMT20" s="29"/>
      <c r="AMU20" s="29"/>
      <c r="AMV20" s="29"/>
      <c r="AMW20" s="29"/>
      <c r="AMX20" s="29"/>
      <c r="AMY20" s="29"/>
      <c r="AMZ20" s="29"/>
      <c r="ANA20" s="29"/>
      <c r="ANB20" s="29"/>
      <c r="ANC20" s="29"/>
      <c r="AND20" s="29"/>
      <c r="ANE20" s="29"/>
      <c r="ANF20" s="29"/>
      <c r="ANG20" s="29"/>
      <c r="ANH20" s="29"/>
      <c r="ANI20" s="29"/>
      <c r="ANJ20" s="29"/>
      <c r="ANK20" s="29"/>
      <c r="ANL20" s="29"/>
      <c r="ANM20" s="29"/>
      <c r="ANN20" s="29"/>
      <c r="ANO20" s="29"/>
      <c r="ANP20" s="29"/>
      <c r="ANQ20" s="29"/>
      <c r="ANR20" s="29"/>
      <c r="ANS20" s="29"/>
      <c r="ANT20" s="29"/>
      <c r="ANU20" s="29"/>
      <c r="ANV20" s="29"/>
      <c r="ANW20" s="29"/>
      <c r="ANX20" s="29"/>
      <c r="ANY20" s="29"/>
      <c r="ANZ20" s="29"/>
      <c r="AOA20" s="29"/>
      <c r="AOB20" s="29"/>
      <c r="AOC20" s="29"/>
      <c r="AOD20" s="29"/>
      <c r="AOE20" s="29"/>
      <c r="AOF20" s="29"/>
      <c r="AOG20" s="29"/>
      <c r="AOH20" s="29"/>
      <c r="AOI20" s="29"/>
      <c r="AOJ20" s="29"/>
      <c r="AOK20" s="29"/>
      <c r="AOL20" s="29"/>
      <c r="AOM20" s="29"/>
      <c r="AON20" s="29"/>
      <c r="AOO20" s="29"/>
      <c r="AOP20" s="29"/>
      <c r="AOQ20" s="29"/>
      <c r="AOR20" s="29"/>
      <c r="AOS20" s="29"/>
      <c r="AOT20" s="29"/>
      <c r="AOU20" s="29"/>
      <c r="AOV20" s="29"/>
      <c r="AOW20" s="29"/>
      <c r="AOX20" s="29"/>
      <c r="AOY20" s="29"/>
      <c r="AOZ20" s="29"/>
      <c r="APA20" s="29"/>
      <c r="APB20" s="29"/>
      <c r="APC20" s="29"/>
      <c r="APD20" s="29"/>
      <c r="APE20" s="29"/>
      <c r="APF20" s="29"/>
      <c r="APG20" s="29"/>
      <c r="APH20" s="29"/>
      <c r="API20" s="29"/>
      <c r="APJ20" s="29"/>
      <c r="APK20" s="29"/>
      <c r="APL20" s="29"/>
      <c r="APM20" s="29"/>
      <c r="APN20" s="29"/>
      <c r="APO20" s="29"/>
      <c r="APP20" s="29"/>
      <c r="APQ20" s="29"/>
      <c r="APR20" s="29"/>
      <c r="APS20" s="29"/>
      <c r="APT20" s="29"/>
      <c r="APU20" s="29"/>
      <c r="APV20" s="29"/>
      <c r="APW20" s="29"/>
      <c r="APX20" s="29"/>
      <c r="APY20" s="29"/>
      <c r="APZ20" s="29"/>
      <c r="AQA20" s="29"/>
      <c r="AQB20" s="29"/>
      <c r="AQC20" s="29"/>
      <c r="AQD20" s="29"/>
      <c r="AQE20" s="29"/>
      <c r="AQF20" s="29"/>
      <c r="AQG20" s="29"/>
      <c r="AQH20" s="29"/>
      <c r="AQI20" s="29"/>
      <c r="AQJ20" s="29"/>
      <c r="AQK20" s="29"/>
      <c r="AQL20" s="29"/>
      <c r="AQM20" s="29"/>
      <c r="AQN20" s="29"/>
      <c r="AQO20" s="29"/>
      <c r="AQP20" s="29"/>
      <c r="AQQ20" s="29"/>
      <c r="AQR20" s="29"/>
      <c r="AQS20" s="29"/>
      <c r="AQT20" s="29"/>
      <c r="AQU20" s="29"/>
      <c r="AQV20" s="29"/>
      <c r="AQW20" s="29"/>
      <c r="AQX20" s="29"/>
      <c r="AQY20" s="29"/>
      <c r="AQZ20" s="29"/>
      <c r="ARA20" s="29"/>
      <c r="ARB20" s="29"/>
      <c r="ARC20" s="29"/>
      <c r="ARD20" s="29"/>
      <c r="ARE20" s="29"/>
      <c r="ARF20" s="29"/>
      <c r="ARG20" s="29"/>
      <c r="ARH20" s="29"/>
      <c r="ARI20" s="29"/>
      <c r="ARJ20" s="29"/>
      <c r="ARK20" s="29"/>
      <c r="ARL20" s="29"/>
      <c r="ARM20" s="29"/>
      <c r="ARN20" s="29"/>
      <c r="ARO20" s="29"/>
      <c r="ARP20" s="29"/>
      <c r="ARQ20" s="29"/>
      <c r="ARR20" s="29"/>
      <c r="ARS20" s="29"/>
      <c r="ART20" s="29"/>
      <c r="ARU20" s="29"/>
      <c r="ARV20" s="29"/>
      <c r="ARW20" s="29"/>
      <c r="ARX20" s="29"/>
      <c r="ARY20" s="29"/>
      <c r="ARZ20" s="29"/>
      <c r="ASA20" s="29"/>
      <c r="ASB20" s="29"/>
      <c r="ASC20" s="29"/>
      <c r="ASD20" s="29"/>
      <c r="ASE20" s="29"/>
      <c r="ASF20" s="29"/>
      <c r="ASG20" s="29"/>
      <c r="ASH20" s="29"/>
      <c r="ASI20" s="29"/>
      <c r="ASJ20" s="29"/>
      <c r="ASK20" s="29"/>
      <c r="ASL20" s="29"/>
      <c r="ASM20" s="29"/>
      <c r="ASN20" s="29"/>
      <c r="ASO20" s="29"/>
      <c r="ASP20" s="29"/>
      <c r="ASQ20" s="29"/>
      <c r="ASR20" s="29"/>
      <c r="ASS20" s="29"/>
      <c r="AST20" s="29"/>
      <c r="ASU20" s="29"/>
      <c r="ASV20" s="29"/>
      <c r="ASW20" s="29"/>
      <c r="ASX20" s="29"/>
      <c r="ASY20" s="29"/>
      <c r="ASZ20" s="29"/>
      <c r="ATA20" s="29"/>
      <c r="ATB20" s="29"/>
      <c r="ATC20" s="29"/>
      <c r="ATD20" s="29"/>
      <c r="ATE20" s="29"/>
      <c r="ATF20" s="29"/>
      <c r="ATG20" s="29"/>
      <c r="ATH20" s="29"/>
      <c r="ATI20" s="29"/>
      <c r="ATJ20" s="29"/>
      <c r="ATK20" s="29"/>
      <c r="ATL20" s="29"/>
      <c r="ATM20" s="29"/>
      <c r="ATN20" s="29"/>
      <c r="ATO20" s="29"/>
      <c r="ATP20" s="29"/>
      <c r="ATQ20" s="29"/>
      <c r="ATR20" s="29"/>
      <c r="ATS20" s="29"/>
      <c r="ATT20" s="29"/>
      <c r="ATU20" s="29"/>
      <c r="ATV20" s="29"/>
      <c r="ATW20" s="29"/>
      <c r="ATX20" s="29"/>
      <c r="ATY20" s="29"/>
      <c r="ATZ20" s="29"/>
      <c r="AUA20" s="29"/>
      <c r="AUB20" s="29"/>
      <c r="AUC20" s="29"/>
      <c r="AUD20" s="29"/>
      <c r="AUE20" s="29"/>
      <c r="AUF20" s="29"/>
      <c r="AUG20" s="29"/>
      <c r="AUH20" s="29"/>
      <c r="AUI20" s="29"/>
      <c r="AUJ20" s="29"/>
      <c r="AUK20" s="29"/>
      <c r="AUL20" s="29"/>
      <c r="AUM20" s="29"/>
      <c r="AUN20" s="29"/>
      <c r="AUO20" s="29"/>
      <c r="AUP20" s="29"/>
      <c r="AUQ20" s="29"/>
      <c r="AUR20" s="29"/>
      <c r="AUS20" s="29"/>
      <c r="AUT20" s="29"/>
      <c r="AUU20" s="29"/>
      <c r="AUV20" s="29"/>
      <c r="AUW20" s="29"/>
      <c r="AUX20" s="29"/>
      <c r="AUY20" s="29"/>
      <c r="AUZ20" s="29"/>
      <c r="AVA20" s="29"/>
      <c r="AVB20" s="29"/>
      <c r="AVC20" s="29"/>
      <c r="AVD20" s="29"/>
      <c r="AVE20" s="29"/>
      <c r="AVF20" s="29"/>
      <c r="AVG20" s="29"/>
      <c r="AVH20" s="29"/>
      <c r="AVI20" s="29"/>
      <c r="AVJ20" s="29"/>
      <c r="AVK20" s="29"/>
      <c r="AVL20" s="29"/>
      <c r="AVM20" s="29"/>
      <c r="AVN20" s="29"/>
      <c r="AVO20" s="29"/>
      <c r="AVP20" s="29"/>
      <c r="AVQ20" s="29"/>
      <c r="AVR20" s="29"/>
      <c r="AVS20" s="29"/>
      <c r="AVT20" s="29"/>
      <c r="AVU20" s="29"/>
      <c r="AVV20" s="29"/>
      <c r="AVW20" s="29"/>
      <c r="AVX20" s="29"/>
      <c r="AVY20" s="29"/>
      <c r="AVZ20" s="29"/>
      <c r="AWA20" s="29"/>
      <c r="AWB20" s="29"/>
      <c r="AWC20" s="29"/>
      <c r="AWD20" s="29"/>
      <c r="AWE20" s="29"/>
      <c r="AWF20" s="29"/>
      <c r="AWG20" s="29"/>
      <c r="AWH20" s="29"/>
      <c r="AWI20" s="29"/>
      <c r="AWJ20" s="29"/>
      <c r="AWK20" s="29"/>
      <c r="AWL20" s="29"/>
      <c r="AWM20" s="29"/>
      <c r="AWN20" s="29"/>
      <c r="AWO20" s="29"/>
      <c r="AWP20" s="29"/>
      <c r="AWQ20" s="29"/>
      <c r="AWR20" s="29"/>
      <c r="AWS20" s="29"/>
      <c r="AWT20" s="29"/>
      <c r="AWU20" s="29"/>
      <c r="AWV20" s="29"/>
      <c r="AWW20" s="29"/>
      <c r="AWX20" s="29"/>
      <c r="AWY20" s="29"/>
      <c r="AWZ20" s="29"/>
      <c r="AXA20" s="29"/>
      <c r="AXB20" s="29"/>
      <c r="AXC20" s="29"/>
      <c r="AXD20" s="29"/>
      <c r="AXE20" s="29"/>
      <c r="AXF20" s="29"/>
      <c r="AXG20" s="29"/>
      <c r="AXH20" s="29"/>
      <c r="AXI20" s="29"/>
      <c r="AXJ20" s="29"/>
      <c r="AXK20" s="29"/>
      <c r="AXL20" s="29"/>
      <c r="AXM20" s="29"/>
      <c r="AXN20" s="29"/>
      <c r="AXO20" s="29"/>
      <c r="AXP20" s="29"/>
      <c r="AXQ20" s="29"/>
      <c r="AXR20" s="29"/>
      <c r="AXS20" s="29"/>
      <c r="AXT20" s="29"/>
      <c r="AXU20" s="29"/>
      <c r="AXV20" s="29"/>
      <c r="AXW20" s="29"/>
      <c r="AXX20" s="29"/>
      <c r="AXY20" s="29"/>
      <c r="AXZ20" s="29"/>
      <c r="AYA20" s="29"/>
      <c r="AYB20" s="29"/>
      <c r="AYC20" s="29"/>
      <c r="AYD20" s="29"/>
      <c r="AYE20" s="29"/>
      <c r="AYF20" s="29"/>
      <c r="AYG20" s="29"/>
      <c r="AYH20" s="29"/>
      <c r="AYI20" s="29"/>
      <c r="AYJ20" s="29"/>
      <c r="AYK20" s="29"/>
      <c r="AYL20" s="29"/>
      <c r="AYM20" s="29"/>
      <c r="AYN20" s="29"/>
      <c r="AYO20" s="29"/>
      <c r="AYP20" s="29"/>
      <c r="AYQ20" s="29"/>
      <c r="AYR20" s="29"/>
      <c r="AYS20" s="29"/>
      <c r="AYT20" s="29"/>
      <c r="AYU20" s="29"/>
      <c r="AYV20" s="29"/>
      <c r="AYW20" s="29"/>
      <c r="AYX20" s="29"/>
      <c r="AYY20" s="29"/>
      <c r="AYZ20" s="29"/>
      <c r="AZA20" s="29"/>
      <c r="AZB20" s="29"/>
      <c r="AZC20" s="29"/>
      <c r="AZD20" s="29"/>
      <c r="AZE20" s="29"/>
      <c r="AZF20" s="29"/>
      <c r="AZG20" s="29"/>
      <c r="AZH20" s="29"/>
      <c r="AZI20" s="29"/>
      <c r="AZJ20" s="29"/>
      <c r="AZK20" s="29"/>
      <c r="AZL20" s="29"/>
      <c r="AZM20" s="29"/>
      <c r="AZN20" s="29"/>
      <c r="AZO20" s="29"/>
      <c r="AZP20" s="29"/>
      <c r="AZQ20" s="29"/>
      <c r="AZR20" s="29"/>
      <c r="AZS20" s="29"/>
      <c r="AZT20" s="29"/>
      <c r="AZU20" s="29"/>
      <c r="AZV20" s="29"/>
      <c r="AZW20" s="29"/>
      <c r="AZX20" s="29"/>
      <c r="AZY20" s="29"/>
      <c r="AZZ20" s="29"/>
      <c r="BAA20" s="29"/>
      <c r="BAB20" s="29"/>
      <c r="BAC20" s="29"/>
      <c r="BAD20" s="29"/>
      <c r="BAE20" s="29"/>
      <c r="BAF20" s="29"/>
      <c r="BAG20" s="29"/>
      <c r="BAH20" s="29"/>
      <c r="BAI20" s="29"/>
      <c r="BAJ20" s="29"/>
      <c r="BAK20" s="29"/>
      <c r="BAL20" s="29"/>
      <c r="BAM20" s="29"/>
      <c r="BAN20" s="29"/>
      <c r="BAO20" s="29"/>
      <c r="BAP20" s="29"/>
      <c r="BAQ20" s="29"/>
      <c r="BAR20" s="29"/>
      <c r="BAS20" s="29"/>
      <c r="BAT20" s="29"/>
      <c r="BAU20" s="29"/>
      <c r="BAV20" s="29"/>
      <c r="BAW20" s="29"/>
      <c r="BAX20" s="29"/>
      <c r="BAY20" s="29"/>
      <c r="BAZ20" s="29"/>
      <c r="BBA20" s="29"/>
      <c r="BBB20" s="29"/>
      <c r="BBC20" s="29"/>
      <c r="BBD20" s="29"/>
      <c r="BBE20" s="29"/>
      <c r="BBF20" s="29"/>
      <c r="BBG20" s="29"/>
      <c r="BBH20" s="29"/>
      <c r="BBI20" s="29"/>
      <c r="BBJ20" s="29"/>
      <c r="BBK20" s="29"/>
      <c r="BBL20" s="29"/>
      <c r="BBM20" s="29"/>
      <c r="BBN20" s="29"/>
      <c r="BBO20" s="29"/>
      <c r="BBP20" s="29"/>
      <c r="BBQ20" s="29"/>
      <c r="BBR20" s="29"/>
      <c r="BBS20" s="29"/>
      <c r="BBT20" s="29"/>
      <c r="BBU20" s="29"/>
      <c r="BBV20" s="29"/>
      <c r="BBW20" s="29"/>
      <c r="BBX20" s="29"/>
      <c r="BBY20" s="29"/>
      <c r="BBZ20" s="29"/>
      <c r="BCA20" s="29"/>
      <c r="BCB20" s="29"/>
      <c r="BCC20" s="29"/>
      <c r="BCD20" s="29"/>
      <c r="BCE20" s="29"/>
      <c r="BCF20" s="29"/>
      <c r="BCG20" s="29"/>
      <c r="BCH20" s="29"/>
      <c r="BCI20" s="29"/>
      <c r="BCJ20" s="29"/>
      <c r="BCK20" s="29"/>
      <c r="BCL20" s="29"/>
      <c r="BCM20" s="29"/>
      <c r="BCN20" s="29"/>
      <c r="BCO20" s="29"/>
      <c r="BCP20" s="29"/>
      <c r="BCQ20" s="29"/>
      <c r="BCR20" s="29"/>
      <c r="BCS20" s="29"/>
      <c r="BCT20" s="29"/>
      <c r="BCU20" s="29"/>
      <c r="BCV20" s="29"/>
      <c r="BCW20" s="29"/>
      <c r="BCX20" s="29"/>
      <c r="BCY20" s="29"/>
      <c r="BCZ20" s="29"/>
      <c r="BDA20" s="29"/>
      <c r="BDB20" s="29"/>
      <c r="BDC20" s="29"/>
      <c r="BDD20" s="29"/>
      <c r="BDE20" s="29"/>
      <c r="BDF20" s="29"/>
      <c r="BDG20" s="29"/>
      <c r="BDH20" s="29"/>
      <c r="BDI20" s="29"/>
      <c r="BDJ20" s="29"/>
      <c r="BDK20" s="29"/>
      <c r="BDL20" s="29"/>
      <c r="BDM20" s="29"/>
      <c r="BDN20" s="29"/>
      <c r="BDO20" s="29"/>
      <c r="BDP20" s="29"/>
      <c r="BDQ20" s="29"/>
      <c r="BDR20" s="29"/>
      <c r="BDS20" s="29"/>
      <c r="BDT20" s="29"/>
      <c r="BDU20" s="29"/>
      <c r="BDV20" s="29"/>
      <c r="BDW20" s="29"/>
      <c r="BDX20" s="29"/>
      <c r="BDY20" s="29"/>
      <c r="BDZ20" s="29"/>
      <c r="BEA20" s="29"/>
      <c r="BEB20" s="29"/>
      <c r="BEC20" s="29"/>
      <c r="BED20" s="29"/>
      <c r="BEE20" s="29"/>
      <c r="BEF20" s="29"/>
      <c r="BEG20" s="29"/>
      <c r="BEH20" s="29"/>
      <c r="BEI20" s="29"/>
      <c r="BEJ20" s="29"/>
      <c r="BEK20" s="29"/>
      <c r="BEL20" s="29"/>
      <c r="BEM20" s="29"/>
      <c r="BEN20" s="29"/>
      <c r="BEO20" s="29"/>
      <c r="BEP20" s="29"/>
      <c r="BEQ20" s="29"/>
      <c r="BER20" s="29"/>
      <c r="BES20" s="29"/>
      <c r="BET20" s="29"/>
      <c r="BEU20" s="29"/>
      <c r="BEV20" s="29"/>
      <c r="BEW20" s="29"/>
      <c r="BEX20" s="29"/>
      <c r="BEY20" s="29"/>
      <c r="BEZ20" s="29"/>
      <c r="BFA20" s="29"/>
      <c r="BFB20" s="29"/>
      <c r="BFC20" s="29"/>
      <c r="BFD20" s="29"/>
      <c r="BFE20" s="29"/>
      <c r="BFF20" s="29"/>
      <c r="BFG20" s="29"/>
      <c r="BFH20" s="29"/>
      <c r="BFI20" s="29"/>
      <c r="BFJ20" s="29"/>
      <c r="BFK20" s="29"/>
      <c r="BFL20" s="29"/>
      <c r="BFM20" s="29"/>
      <c r="BFN20" s="29"/>
      <c r="BFO20" s="29"/>
      <c r="BFP20" s="29"/>
      <c r="BFQ20" s="29"/>
      <c r="BFR20" s="29"/>
      <c r="BFS20" s="29"/>
      <c r="BFT20" s="29"/>
      <c r="BFU20" s="29"/>
      <c r="BFV20" s="29"/>
      <c r="BFW20" s="29"/>
      <c r="BFX20" s="29"/>
      <c r="BFY20" s="29"/>
      <c r="BFZ20" s="29"/>
      <c r="BGA20" s="29"/>
      <c r="BGB20" s="29"/>
      <c r="BGC20" s="29"/>
      <c r="BGD20" s="29"/>
      <c r="BGE20" s="29"/>
      <c r="BGF20" s="29"/>
      <c r="BGG20" s="29"/>
      <c r="BGH20" s="29"/>
      <c r="BGI20" s="29"/>
      <c r="BGJ20" s="29"/>
      <c r="BGK20" s="29"/>
      <c r="BGL20" s="29"/>
      <c r="BGM20" s="29"/>
      <c r="BGN20" s="29"/>
      <c r="BGO20" s="29"/>
      <c r="BGP20" s="29"/>
      <c r="BGQ20" s="29"/>
      <c r="BGR20" s="29"/>
      <c r="BGS20" s="29"/>
      <c r="BGT20" s="29"/>
      <c r="BGU20" s="29"/>
      <c r="BGV20" s="29"/>
    </row>
    <row r="21" spans="1:1556" s="14" customFormat="1" ht="22" customHeight="1">
      <c r="A21" s="14" t="str">
        <f t="shared" si="0"/>
        <v>PT-00017</v>
      </c>
      <c r="B21" s="37" t="s">
        <v>507</v>
      </c>
      <c r="C21" s="37" t="s">
        <v>358</v>
      </c>
      <c r="D21" s="37" t="s">
        <v>627</v>
      </c>
      <c r="E21" s="14">
        <f t="shared" ca="1" si="1"/>
        <v>59</v>
      </c>
      <c r="F21" s="37" t="s">
        <v>13</v>
      </c>
      <c r="G21" s="37" t="s">
        <v>18</v>
      </c>
      <c r="H21" s="37">
        <v>9889387399</v>
      </c>
      <c r="I21" s="39" t="s">
        <v>776</v>
      </c>
      <c r="J21" s="39">
        <v>9152965206</v>
      </c>
      <c r="K21" s="39" t="s">
        <v>925</v>
      </c>
      <c r="L21" s="39" t="s">
        <v>925</v>
      </c>
      <c r="M21" s="39" t="s">
        <v>24</v>
      </c>
      <c r="N21" s="39">
        <v>177388358474</v>
      </c>
      <c r="O21" s="39" t="s">
        <v>31</v>
      </c>
      <c r="P21" s="39"/>
      <c r="Q21" s="39"/>
      <c r="R21" s="39"/>
      <c r="S21" s="39" t="s">
        <v>89</v>
      </c>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29"/>
      <c r="IV21" s="29"/>
      <c r="IW21" s="29"/>
      <c r="IX21" s="29"/>
      <c r="IY21" s="29"/>
      <c r="IZ21" s="29"/>
      <c r="JA21" s="29"/>
      <c r="JB21" s="29"/>
      <c r="JC21" s="29"/>
      <c r="JD21" s="29"/>
      <c r="JE21" s="29"/>
      <c r="JF21" s="29"/>
      <c r="JG21" s="29"/>
      <c r="JH21" s="29"/>
      <c r="JI21" s="29"/>
      <c r="JJ21" s="29"/>
      <c r="JK21" s="29"/>
      <c r="JL21" s="29"/>
      <c r="JM21" s="29"/>
      <c r="JN21" s="29"/>
      <c r="JO21" s="29"/>
      <c r="JP21" s="29"/>
      <c r="JQ21" s="29"/>
      <c r="JR21" s="29"/>
      <c r="JS21" s="29"/>
      <c r="JT21" s="29"/>
      <c r="JU21" s="29"/>
      <c r="JV21" s="29"/>
      <c r="JW21" s="29"/>
      <c r="JX21" s="29"/>
      <c r="JY21" s="29"/>
      <c r="JZ21" s="29"/>
      <c r="KA21" s="29"/>
      <c r="KB21" s="29"/>
      <c r="KC21" s="29"/>
      <c r="KD21" s="29"/>
      <c r="KE21" s="29"/>
      <c r="KF21" s="29"/>
      <c r="KG21" s="29"/>
      <c r="KH21" s="29"/>
      <c r="KI21" s="29"/>
      <c r="KJ21" s="29"/>
      <c r="KK21" s="29"/>
      <c r="KL21" s="29"/>
      <c r="KM21" s="29"/>
      <c r="KN21" s="29"/>
      <c r="KO21" s="29"/>
      <c r="KP21" s="29"/>
      <c r="KQ21" s="29"/>
      <c r="KR21" s="29"/>
      <c r="KS21" s="29"/>
      <c r="KT21" s="29"/>
      <c r="KU21" s="29"/>
      <c r="KV21" s="29"/>
      <c r="KW21" s="29"/>
      <c r="KX21" s="29"/>
      <c r="KY21" s="29"/>
      <c r="KZ21" s="29"/>
      <c r="LA21" s="29"/>
      <c r="LB21" s="29"/>
      <c r="LC21" s="29"/>
      <c r="LD21" s="29"/>
      <c r="LE21" s="29"/>
      <c r="LF21" s="29"/>
      <c r="LG21" s="29"/>
      <c r="LH21" s="29"/>
      <c r="LI21" s="29"/>
      <c r="LJ21" s="29"/>
      <c r="LK21" s="29"/>
      <c r="LL21" s="29"/>
      <c r="LM21" s="29"/>
      <c r="LN21" s="29"/>
      <c r="LO21" s="29"/>
      <c r="LP21" s="29"/>
      <c r="LQ21" s="29"/>
      <c r="LR21" s="29"/>
      <c r="LS21" s="29"/>
      <c r="LT21" s="29"/>
      <c r="LU21" s="29"/>
      <c r="LV21" s="29"/>
      <c r="LW21" s="29"/>
      <c r="LX21" s="29"/>
      <c r="LY21" s="29"/>
      <c r="LZ21" s="29"/>
      <c r="MA21" s="29"/>
      <c r="MB21" s="29"/>
      <c r="MC21" s="29"/>
      <c r="MD21" s="29"/>
      <c r="ME21" s="29"/>
      <c r="MF21" s="29"/>
      <c r="MG21" s="29"/>
      <c r="MH21" s="29"/>
      <c r="MI21" s="29"/>
      <c r="MJ21" s="29"/>
      <c r="MK21" s="29"/>
      <c r="ML21" s="29"/>
      <c r="MM21" s="29"/>
      <c r="MN21" s="29"/>
      <c r="MO21" s="29"/>
      <c r="MP21" s="29"/>
      <c r="MQ21" s="29"/>
      <c r="MR21" s="29"/>
      <c r="MS21" s="29"/>
      <c r="MT21" s="29"/>
      <c r="MU21" s="29"/>
      <c r="MV21" s="29"/>
      <c r="MW21" s="29"/>
      <c r="MX21" s="29"/>
      <c r="MY21" s="29"/>
      <c r="MZ21" s="29"/>
      <c r="NA21" s="29"/>
      <c r="NB21" s="29"/>
      <c r="NC21" s="29"/>
      <c r="ND21" s="29"/>
      <c r="NE21" s="29"/>
      <c r="NF21" s="29"/>
      <c r="NG21" s="29"/>
      <c r="NH21" s="29"/>
      <c r="NI21" s="29"/>
      <c r="NJ21" s="29"/>
      <c r="NK21" s="29"/>
      <c r="NL21" s="29"/>
      <c r="NM21" s="29"/>
      <c r="NN21" s="29"/>
      <c r="NO21" s="29"/>
      <c r="NP21" s="29"/>
      <c r="NQ21" s="29"/>
      <c r="NR21" s="29"/>
      <c r="NS21" s="29"/>
      <c r="NT21" s="29"/>
      <c r="NU21" s="29"/>
      <c r="NV21" s="29"/>
      <c r="NW21" s="29"/>
      <c r="NX21" s="29"/>
      <c r="NY21" s="29"/>
      <c r="NZ21" s="29"/>
      <c r="OA21" s="29"/>
      <c r="OB21" s="29"/>
      <c r="OC21" s="29"/>
      <c r="OD21" s="29"/>
      <c r="OE21" s="29"/>
      <c r="OF21" s="29"/>
      <c r="OG21" s="29"/>
      <c r="OH21" s="29"/>
      <c r="OI21" s="29"/>
      <c r="OJ21" s="29"/>
      <c r="OK21" s="29"/>
      <c r="OL21" s="29"/>
      <c r="OM21" s="29"/>
      <c r="ON21" s="29"/>
      <c r="OO21" s="29"/>
      <c r="OP21" s="29"/>
      <c r="OQ21" s="29"/>
      <c r="OR21" s="29"/>
      <c r="OS21" s="29"/>
      <c r="OT21" s="29"/>
      <c r="OU21" s="29"/>
      <c r="OV21" s="29"/>
      <c r="OW21" s="29"/>
      <c r="OX21" s="29"/>
      <c r="OY21" s="29"/>
      <c r="OZ21" s="29"/>
      <c r="PA21" s="29"/>
      <c r="PB21" s="29"/>
      <c r="PC21" s="29"/>
      <c r="PD21" s="29"/>
      <c r="PE21" s="29"/>
      <c r="PF21" s="29"/>
      <c r="PG21" s="29"/>
      <c r="PH21" s="29"/>
      <c r="PI21" s="29"/>
      <c r="PJ21" s="29"/>
      <c r="PK21" s="29"/>
      <c r="PL21" s="29"/>
      <c r="PM21" s="29"/>
      <c r="PN21" s="29"/>
      <c r="PO21" s="29"/>
      <c r="PP21" s="29"/>
      <c r="PQ21" s="29"/>
      <c r="PR21" s="29"/>
      <c r="PS21" s="29"/>
      <c r="PT21" s="29"/>
      <c r="PU21" s="29"/>
      <c r="PV21" s="29"/>
      <c r="PW21" s="29"/>
      <c r="PX21" s="29"/>
      <c r="PY21" s="29"/>
      <c r="PZ21" s="29"/>
      <c r="QA21" s="29"/>
      <c r="QB21" s="29"/>
      <c r="QC21" s="29"/>
      <c r="QD21" s="29"/>
      <c r="QE21" s="29"/>
      <c r="QF21" s="29"/>
      <c r="QG21" s="29"/>
      <c r="QH21" s="29"/>
      <c r="QI21" s="29"/>
      <c r="QJ21" s="29"/>
      <c r="QK21" s="29"/>
      <c r="QL21" s="29"/>
      <c r="QM21" s="29"/>
      <c r="QN21" s="29"/>
      <c r="QO21" s="29"/>
      <c r="QP21" s="29"/>
      <c r="QQ21" s="29"/>
      <c r="QR21" s="29"/>
      <c r="QS21" s="29"/>
      <c r="QT21" s="29"/>
      <c r="QU21" s="29"/>
      <c r="QV21" s="29"/>
      <c r="QW21" s="29"/>
      <c r="QX21" s="29"/>
      <c r="QY21" s="29"/>
      <c r="QZ21" s="29"/>
      <c r="RA21" s="29"/>
      <c r="RB21" s="29"/>
      <c r="RC21" s="29"/>
      <c r="RD21" s="29"/>
      <c r="RE21" s="29"/>
      <c r="RF21" s="29"/>
      <c r="RG21" s="29"/>
      <c r="RH21" s="29"/>
      <c r="RI21" s="29"/>
      <c r="RJ21" s="29"/>
      <c r="RK21" s="29"/>
      <c r="RL21" s="29"/>
      <c r="RM21" s="29"/>
      <c r="RN21" s="29"/>
      <c r="RO21" s="29"/>
      <c r="RP21" s="29"/>
      <c r="RQ21" s="29"/>
      <c r="RR21" s="29"/>
      <c r="RS21" s="29"/>
      <c r="RT21" s="29"/>
      <c r="RU21" s="29"/>
      <c r="RV21" s="29"/>
      <c r="RW21" s="29"/>
      <c r="RX21" s="29"/>
      <c r="RY21" s="29"/>
      <c r="RZ21" s="29"/>
      <c r="SA21" s="29"/>
      <c r="SB21" s="29"/>
      <c r="SC21" s="29"/>
      <c r="SD21" s="29"/>
      <c r="SE21" s="29"/>
      <c r="SF21" s="29"/>
      <c r="SG21" s="29"/>
      <c r="SH21" s="29"/>
      <c r="SI21" s="29"/>
      <c r="SJ21" s="29"/>
      <c r="SK21" s="29"/>
      <c r="SL21" s="29"/>
      <c r="SM21" s="29"/>
      <c r="SN21" s="29"/>
      <c r="SO21" s="29"/>
      <c r="SP21" s="29"/>
      <c r="SQ21" s="29"/>
      <c r="SR21" s="29"/>
      <c r="SS21" s="29"/>
      <c r="ST21" s="29"/>
      <c r="SU21" s="29"/>
      <c r="SV21" s="29"/>
      <c r="SW21" s="29"/>
      <c r="SX21" s="29"/>
      <c r="SY21" s="29"/>
      <c r="SZ21" s="29"/>
      <c r="TA21" s="29"/>
      <c r="TB21" s="29"/>
      <c r="TC21" s="29"/>
      <c r="TD21" s="29"/>
      <c r="TE21" s="29"/>
      <c r="TF21" s="29"/>
      <c r="TG21" s="29"/>
      <c r="TH21" s="29"/>
      <c r="TI21" s="29"/>
      <c r="TJ21" s="29"/>
      <c r="TK21" s="29"/>
      <c r="TL21" s="29"/>
      <c r="TM21" s="29"/>
      <c r="TN21" s="29"/>
      <c r="TO21" s="29"/>
      <c r="TP21" s="29"/>
      <c r="TQ21" s="29"/>
      <c r="TR21" s="29"/>
      <c r="TS21" s="29"/>
      <c r="TT21" s="29"/>
      <c r="TU21" s="29"/>
      <c r="TV21" s="29"/>
      <c r="TW21" s="29"/>
      <c r="TX21" s="29"/>
      <c r="TY21" s="29"/>
      <c r="TZ21" s="29"/>
      <c r="UA21" s="29"/>
      <c r="UB21" s="29"/>
      <c r="UC21" s="29"/>
      <c r="UD21" s="29"/>
      <c r="UE21" s="29"/>
      <c r="UF21" s="29"/>
      <c r="UG21" s="29"/>
      <c r="UH21" s="29"/>
      <c r="UI21" s="29"/>
      <c r="UJ21" s="29"/>
      <c r="UK21" s="29"/>
      <c r="UL21" s="29"/>
      <c r="UM21" s="29"/>
      <c r="UN21" s="29"/>
      <c r="UO21" s="29"/>
      <c r="UP21" s="29"/>
      <c r="UQ21" s="29"/>
      <c r="UR21" s="29"/>
      <c r="US21" s="29"/>
      <c r="UT21" s="29"/>
      <c r="UU21" s="29"/>
      <c r="UV21" s="29"/>
      <c r="UW21" s="29"/>
      <c r="UX21" s="29"/>
      <c r="UY21" s="29"/>
      <c r="UZ21" s="29"/>
      <c r="VA21" s="29"/>
      <c r="VB21" s="29"/>
      <c r="VC21" s="29"/>
      <c r="VD21" s="29"/>
      <c r="VE21" s="29"/>
      <c r="VF21" s="29"/>
      <c r="VG21" s="29"/>
      <c r="VH21" s="29"/>
      <c r="VI21" s="29"/>
      <c r="VJ21" s="29"/>
      <c r="VK21" s="29"/>
      <c r="VL21" s="29"/>
      <c r="VM21" s="29"/>
      <c r="VN21" s="29"/>
      <c r="VO21" s="29"/>
      <c r="VP21" s="29"/>
      <c r="VQ21" s="29"/>
      <c r="VR21" s="29"/>
      <c r="VS21" s="29"/>
      <c r="VT21" s="29"/>
      <c r="VU21" s="29"/>
      <c r="VV21" s="29"/>
      <c r="VW21" s="29"/>
      <c r="VX21" s="29"/>
      <c r="VY21" s="29"/>
      <c r="VZ21" s="29"/>
      <c r="WA21" s="29"/>
      <c r="WB21" s="29"/>
      <c r="WC21" s="29"/>
      <c r="WD21" s="29"/>
      <c r="WE21" s="29"/>
      <c r="WF21" s="29"/>
      <c r="WG21" s="29"/>
      <c r="WH21" s="29"/>
      <c r="WI21" s="29"/>
      <c r="WJ21" s="29"/>
      <c r="WK21" s="29"/>
      <c r="WL21" s="29"/>
      <c r="WM21" s="29"/>
      <c r="WN21" s="29"/>
      <c r="WO21" s="29"/>
      <c r="WP21" s="29"/>
      <c r="WQ21" s="29"/>
      <c r="WR21" s="29"/>
      <c r="WS21" s="29"/>
      <c r="WT21" s="29"/>
      <c r="WU21" s="29"/>
      <c r="WV21" s="29"/>
      <c r="WW21" s="29"/>
      <c r="WX21" s="29"/>
      <c r="WY21" s="29"/>
      <c r="WZ21" s="29"/>
      <c r="XA21" s="29"/>
      <c r="XB21" s="29"/>
      <c r="XC21" s="29"/>
      <c r="XD21" s="29"/>
      <c r="XE21" s="29"/>
      <c r="XF21" s="29"/>
      <c r="XG21" s="29"/>
      <c r="XH21" s="29"/>
      <c r="XI21" s="29"/>
      <c r="XJ21" s="29"/>
      <c r="XK21" s="29"/>
      <c r="XL21" s="29"/>
      <c r="XM21" s="29"/>
      <c r="XN21" s="29"/>
      <c r="XO21" s="29"/>
      <c r="XP21" s="29"/>
      <c r="XQ21" s="29"/>
      <c r="XR21" s="29"/>
      <c r="XS21" s="29"/>
      <c r="XT21" s="29"/>
      <c r="XU21" s="29"/>
      <c r="XV21" s="29"/>
      <c r="XW21" s="29"/>
      <c r="XX21" s="29"/>
      <c r="XY21" s="29"/>
      <c r="XZ21" s="29"/>
      <c r="YA21" s="29"/>
      <c r="YB21" s="29"/>
      <c r="YC21" s="29"/>
      <c r="YD21" s="29"/>
      <c r="YE21" s="29"/>
      <c r="YF21" s="29"/>
      <c r="YG21" s="29"/>
      <c r="YH21" s="29"/>
      <c r="YI21" s="29"/>
      <c r="YJ21" s="29"/>
      <c r="YK21" s="29"/>
      <c r="YL21" s="29"/>
      <c r="YM21" s="29"/>
      <c r="YN21" s="29"/>
      <c r="YO21" s="29"/>
      <c r="YP21" s="29"/>
      <c r="YQ21" s="29"/>
      <c r="YR21" s="29"/>
      <c r="YS21" s="29"/>
      <c r="YT21" s="29"/>
      <c r="YU21" s="29"/>
      <c r="YV21" s="29"/>
      <c r="YW21" s="29"/>
      <c r="YX21" s="29"/>
      <c r="YY21" s="29"/>
      <c r="YZ21" s="29"/>
      <c r="ZA21" s="29"/>
      <c r="ZB21" s="29"/>
      <c r="ZC21" s="29"/>
      <c r="ZD21" s="29"/>
      <c r="ZE21" s="29"/>
      <c r="ZF21" s="29"/>
      <c r="ZG21" s="29"/>
      <c r="ZH21" s="29"/>
      <c r="ZI21" s="29"/>
      <c r="ZJ21" s="29"/>
      <c r="ZK21" s="29"/>
      <c r="ZL21" s="29"/>
      <c r="ZM21" s="29"/>
      <c r="ZN21" s="29"/>
      <c r="ZO21" s="29"/>
      <c r="ZP21" s="29"/>
      <c r="ZQ21" s="29"/>
      <c r="ZR21" s="29"/>
      <c r="ZS21" s="29"/>
      <c r="ZT21" s="29"/>
      <c r="ZU21" s="29"/>
      <c r="ZV21" s="29"/>
      <c r="ZW21" s="29"/>
      <c r="ZX21" s="29"/>
      <c r="ZY21" s="29"/>
      <c r="ZZ21" s="29"/>
      <c r="AAA21" s="29"/>
      <c r="AAB21" s="29"/>
      <c r="AAC21" s="29"/>
      <c r="AAD21" s="29"/>
      <c r="AAE21" s="29"/>
      <c r="AAF21" s="29"/>
      <c r="AAG21" s="29"/>
      <c r="AAH21" s="29"/>
      <c r="AAI21" s="29"/>
      <c r="AAJ21" s="29"/>
      <c r="AAK21" s="29"/>
      <c r="AAL21" s="29"/>
      <c r="AAM21" s="29"/>
      <c r="AAN21" s="29"/>
      <c r="AAO21" s="29"/>
      <c r="AAP21" s="29"/>
      <c r="AAQ21" s="29"/>
      <c r="AAR21" s="29"/>
      <c r="AAS21" s="29"/>
      <c r="AAT21" s="29"/>
      <c r="AAU21" s="29"/>
      <c r="AAV21" s="29"/>
      <c r="AAW21" s="29"/>
      <c r="AAX21" s="29"/>
      <c r="AAY21" s="29"/>
      <c r="AAZ21" s="29"/>
      <c r="ABA21" s="29"/>
      <c r="ABB21" s="29"/>
      <c r="ABC21" s="29"/>
      <c r="ABD21" s="29"/>
      <c r="ABE21" s="29"/>
      <c r="ABF21" s="29"/>
      <c r="ABG21" s="29"/>
      <c r="ABH21" s="29"/>
      <c r="ABI21" s="29"/>
      <c r="ABJ21" s="29"/>
      <c r="ABK21" s="29"/>
      <c r="ABL21" s="29"/>
      <c r="ABM21" s="29"/>
      <c r="ABN21" s="29"/>
      <c r="ABO21" s="29"/>
      <c r="ABP21" s="29"/>
      <c r="ABQ21" s="29"/>
      <c r="ABR21" s="29"/>
      <c r="ABS21" s="29"/>
      <c r="ABT21" s="29"/>
      <c r="ABU21" s="29"/>
      <c r="ABV21" s="29"/>
      <c r="ABW21" s="29"/>
      <c r="ABX21" s="29"/>
      <c r="ABY21" s="29"/>
      <c r="ABZ21" s="29"/>
      <c r="ACA21" s="29"/>
      <c r="ACB21" s="29"/>
      <c r="ACC21" s="29"/>
      <c r="ACD21" s="29"/>
      <c r="ACE21" s="29"/>
      <c r="ACF21" s="29"/>
      <c r="ACG21" s="29"/>
      <c r="ACH21" s="29"/>
      <c r="ACI21" s="29"/>
      <c r="ACJ21" s="29"/>
      <c r="ACK21" s="29"/>
      <c r="ACL21" s="29"/>
      <c r="ACM21" s="29"/>
      <c r="ACN21" s="29"/>
      <c r="ACO21" s="29"/>
      <c r="ACP21" s="29"/>
      <c r="ACQ21" s="29"/>
      <c r="ACR21" s="29"/>
      <c r="ACS21" s="29"/>
      <c r="ACT21" s="29"/>
      <c r="ACU21" s="29"/>
      <c r="ACV21" s="29"/>
      <c r="ACW21" s="29"/>
      <c r="ACX21" s="29"/>
      <c r="ACY21" s="29"/>
      <c r="ACZ21" s="29"/>
      <c r="ADA21" s="29"/>
      <c r="ADB21" s="29"/>
      <c r="ADC21" s="29"/>
      <c r="ADD21" s="29"/>
      <c r="ADE21" s="29"/>
      <c r="ADF21" s="29"/>
      <c r="ADG21" s="29"/>
      <c r="ADH21" s="29"/>
      <c r="ADI21" s="29"/>
      <c r="ADJ21" s="29"/>
      <c r="ADK21" s="29"/>
      <c r="ADL21" s="29"/>
      <c r="ADM21" s="29"/>
      <c r="ADN21" s="29"/>
      <c r="ADO21" s="29"/>
      <c r="ADP21" s="29"/>
      <c r="ADQ21" s="29"/>
      <c r="ADR21" s="29"/>
      <c r="ADS21" s="29"/>
      <c r="ADT21" s="29"/>
      <c r="ADU21" s="29"/>
      <c r="ADV21" s="29"/>
      <c r="ADW21" s="29"/>
      <c r="ADX21" s="29"/>
      <c r="ADY21" s="29"/>
      <c r="ADZ21" s="29"/>
      <c r="AEA21" s="29"/>
      <c r="AEB21" s="29"/>
      <c r="AEC21" s="29"/>
      <c r="AED21" s="29"/>
      <c r="AEE21" s="29"/>
      <c r="AEF21" s="29"/>
      <c r="AEG21" s="29"/>
      <c r="AEH21" s="29"/>
      <c r="AEI21" s="29"/>
      <c r="AEJ21" s="29"/>
      <c r="AEK21" s="29"/>
      <c r="AEL21" s="29"/>
      <c r="AEM21" s="29"/>
      <c r="AEN21" s="29"/>
      <c r="AEO21" s="29"/>
      <c r="AEP21" s="29"/>
      <c r="AEQ21" s="29"/>
      <c r="AER21" s="29"/>
      <c r="AES21" s="29"/>
      <c r="AET21" s="29"/>
      <c r="AEU21" s="29"/>
      <c r="AEV21" s="29"/>
      <c r="AEW21" s="29"/>
      <c r="AEX21" s="29"/>
      <c r="AEY21" s="29"/>
      <c r="AEZ21" s="29"/>
      <c r="AFA21" s="29"/>
      <c r="AFB21" s="29"/>
      <c r="AFC21" s="29"/>
      <c r="AFD21" s="29"/>
      <c r="AFE21" s="29"/>
      <c r="AFF21" s="29"/>
      <c r="AFG21" s="29"/>
      <c r="AFH21" s="29"/>
      <c r="AFI21" s="29"/>
      <c r="AFJ21" s="29"/>
      <c r="AFK21" s="29"/>
      <c r="AFL21" s="29"/>
      <c r="AFM21" s="29"/>
      <c r="AFN21" s="29"/>
      <c r="AFO21" s="29"/>
      <c r="AFP21" s="29"/>
      <c r="AFQ21" s="29"/>
      <c r="AFR21" s="29"/>
      <c r="AFS21" s="29"/>
      <c r="AFT21" s="29"/>
      <c r="AFU21" s="29"/>
      <c r="AFV21" s="29"/>
      <c r="AFW21" s="29"/>
      <c r="AFX21" s="29"/>
      <c r="AFY21" s="29"/>
      <c r="AFZ21" s="29"/>
      <c r="AGA21" s="29"/>
      <c r="AGB21" s="29"/>
      <c r="AGC21" s="29"/>
      <c r="AGD21" s="29"/>
      <c r="AGE21" s="29"/>
      <c r="AGF21" s="29"/>
      <c r="AGG21" s="29"/>
      <c r="AGH21" s="29"/>
      <c r="AGI21" s="29"/>
      <c r="AGJ21" s="29"/>
      <c r="AGK21" s="29"/>
      <c r="AGL21" s="29"/>
      <c r="AGM21" s="29"/>
      <c r="AGN21" s="29"/>
      <c r="AGO21" s="29"/>
      <c r="AGP21" s="29"/>
      <c r="AGQ21" s="29"/>
      <c r="AGR21" s="29"/>
      <c r="AGS21" s="29"/>
      <c r="AGT21" s="29"/>
      <c r="AGU21" s="29"/>
      <c r="AGV21" s="29"/>
      <c r="AGW21" s="29"/>
      <c r="AGX21" s="29"/>
      <c r="AGY21" s="29"/>
      <c r="AGZ21" s="29"/>
      <c r="AHA21" s="29"/>
      <c r="AHB21" s="29"/>
      <c r="AHC21" s="29"/>
      <c r="AHD21" s="29"/>
      <c r="AHE21" s="29"/>
      <c r="AHF21" s="29"/>
      <c r="AHG21" s="29"/>
      <c r="AHH21" s="29"/>
      <c r="AHI21" s="29"/>
      <c r="AHJ21" s="29"/>
      <c r="AHK21" s="29"/>
      <c r="AHL21" s="29"/>
      <c r="AHM21" s="29"/>
      <c r="AHN21" s="29"/>
      <c r="AHO21" s="29"/>
      <c r="AHP21" s="29"/>
      <c r="AHQ21" s="29"/>
      <c r="AHR21" s="29"/>
      <c r="AHS21" s="29"/>
      <c r="AHT21" s="29"/>
      <c r="AHU21" s="29"/>
      <c r="AHV21" s="29"/>
      <c r="AHW21" s="29"/>
      <c r="AHX21" s="29"/>
      <c r="AHY21" s="29"/>
      <c r="AHZ21" s="29"/>
      <c r="AIA21" s="29"/>
      <c r="AIB21" s="29"/>
      <c r="AIC21" s="29"/>
      <c r="AID21" s="29"/>
      <c r="AIE21" s="29"/>
      <c r="AIF21" s="29"/>
      <c r="AIG21" s="29"/>
      <c r="AIH21" s="29"/>
      <c r="AII21" s="29"/>
      <c r="AIJ21" s="29"/>
      <c r="AIK21" s="29"/>
      <c r="AIL21" s="29"/>
      <c r="AIM21" s="29"/>
      <c r="AIN21" s="29"/>
      <c r="AIO21" s="29"/>
      <c r="AIP21" s="29"/>
      <c r="AIQ21" s="29"/>
      <c r="AIR21" s="29"/>
      <c r="AIS21" s="29"/>
      <c r="AIT21" s="29"/>
      <c r="AIU21" s="29"/>
      <c r="AIV21" s="29"/>
      <c r="AIW21" s="29"/>
      <c r="AIX21" s="29"/>
      <c r="AIY21" s="29"/>
      <c r="AIZ21" s="29"/>
      <c r="AJA21" s="29"/>
      <c r="AJB21" s="29"/>
      <c r="AJC21" s="29"/>
      <c r="AJD21" s="29"/>
      <c r="AJE21" s="29"/>
      <c r="AJF21" s="29"/>
      <c r="AJG21" s="29"/>
      <c r="AJH21" s="29"/>
      <c r="AJI21" s="29"/>
      <c r="AJJ21" s="29"/>
      <c r="AJK21" s="29"/>
      <c r="AJL21" s="29"/>
      <c r="AJM21" s="29"/>
      <c r="AJN21" s="29"/>
      <c r="AJO21" s="29"/>
      <c r="AJP21" s="29"/>
      <c r="AJQ21" s="29"/>
      <c r="AJR21" s="29"/>
      <c r="AJS21" s="29"/>
      <c r="AJT21" s="29"/>
      <c r="AJU21" s="29"/>
      <c r="AJV21" s="29"/>
      <c r="AJW21" s="29"/>
      <c r="AJX21" s="29"/>
      <c r="AJY21" s="29"/>
      <c r="AJZ21" s="29"/>
      <c r="AKA21" s="29"/>
      <c r="AKB21" s="29"/>
      <c r="AKC21" s="29"/>
      <c r="AKD21" s="29"/>
      <c r="AKE21" s="29"/>
      <c r="AKF21" s="29"/>
      <c r="AKG21" s="29"/>
      <c r="AKH21" s="29"/>
      <c r="AKI21" s="29"/>
      <c r="AKJ21" s="29"/>
      <c r="AKK21" s="29"/>
      <c r="AKL21" s="29"/>
      <c r="AKM21" s="29"/>
      <c r="AKN21" s="29"/>
      <c r="AKO21" s="29"/>
      <c r="AKP21" s="29"/>
      <c r="AKQ21" s="29"/>
      <c r="AKR21" s="29"/>
      <c r="AKS21" s="29"/>
      <c r="AKT21" s="29"/>
      <c r="AKU21" s="29"/>
      <c r="AKV21" s="29"/>
      <c r="AKW21" s="29"/>
      <c r="AKX21" s="29"/>
      <c r="AKY21" s="29"/>
      <c r="AKZ21" s="29"/>
      <c r="ALA21" s="29"/>
      <c r="ALB21" s="29"/>
      <c r="ALC21" s="29"/>
      <c r="ALD21" s="29"/>
      <c r="ALE21" s="29"/>
      <c r="ALF21" s="29"/>
      <c r="ALG21" s="29"/>
      <c r="ALH21" s="29"/>
      <c r="ALI21" s="29"/>
      <c r="ALJ21" s="29"/>
      <c r="ALK21" s="29"/>
      <c r="ALL21" s="29"/>
      <c r="ALM21" s="29"/>
      <c r="ALN21" s="29"/>
      <c r="ALO21" s="29"/>
      <c r="ALP21" s="29"/>
      <c r="ALQ21" s="29"/>
      <c r="ALR21" s="29"/>
      <c r="ALS21" s="29"/>
      <c r="ALT21" s="29"/>
      <c r="ALU21" s="29"/>
      <c r="ALV21" s="29"/>
      <c r="ALW21" s="29"/>
      <c r="ALX21" s="29"/>
      <c r="ALY21" s="29"/>
      <c r="ALZ21" s="29"/>
      <c r="AMA21" s="29"/>
      <c r="AMB21" s="29"/>
      <c r="AMC21" s="29"/>
      <c r="AMD21" s="29"/>
      <c r="AME21" s="29"/>
      <c r="AMF21" s="29"/>
      <c r="AMG21" s="29"/>
      <c r="AMH21" s="29"/>
      <c r="AMI21" s="29"/>
      <c r="AMJ21" s="29"/>
      <c r="AMK21" s="29"/>
      <c r="AML21" s="29"/>
      <c r="AMM21" s="29"/>
      <c r="AMN21" s="29"/>
      <c r="AMO21" s="29"/>
      <c r="AMP21" s="29"/>
      <c r="AMQ21" s="29"/>
      <c r="AMR21" s="29"/>
      <c r="AMS21" s="29"/>
      <c r="AMT21" s="29"/>
      <c r="AMU21" s="29"/>
      <c r="AMV21" s="29"/>
      <c r="AMW21" s="29"/>
      <c r="AMX21" s="29"/>
      <c r="AMY21" s="29"/>
      <c r="AMZ21" s="29"/>
      <c r="ANA21" s="29"/>
      <c r="ANB21" s="29"/>
      <c r="ANC21" s="29"/>
      <c r="AND21" s="29"/>
      <c r="ANE21" s="29"/>
      <c r="ANF21" s="29"/>
      <c r="ANG21" s="29"/>
      <c r="ANH21" s="29"/>
      <c r="ANI21" s="29"/>
      <c r="ANJ21" s="29"/>
      <c r="ANK21" s="29"/>
      <c r="ANL21" s="29"/>
      <c r="ANM21" s="29"/>
      <c r="ANN21" s="29"/>
      <c r="ANO21" s="29"/>
      <c r="ANP21" s="29"/>
      <c r="ANQ21" s="29"/>
      <c r="ANR21" s="29"/>
      <c r="ANS21" s="29"/>
      <c r="ANT21" s="29"/>
      <c r="ANU21" s="29"/>
      <c r="ANV21" s="29"/>
      <c r="ANW21" s="29"/>
      <c r="ANX21" s="29"/>
      <c r="ANY21" s="29"/>
      <c r="ANZ21" s="29"/>
      <c r="AOA21" s="29"/>
      <c r="AOB21" s="29"/>
      <c r="AOC21" s="29"/>
      <c r="AOD21" s="29"/>
      <c r="AOE21" s="29"/>
      <c r="AOF21" s="29"/>
      <c r="AOG21" s="29"/>
      <c r="AOH21" s="29"/>
      <c r="AOI21" s="29"/>
      <c r="AOJ21" s="29"/>
      <c r="AOK21" s="29"/>
      <c r="AOL21" s="29"/>
      <c r="AOM21" s="29"/>
      <c r="AON21" s="29"/>
      <c r="AOO21" s="29"/>
      <c r="AOP21" s="29"/>
      <c r="AOQ21" s="29"/>
      <c r="AOR21" s="29"/>
      <c r="AOS21" s="29"/>
      <c r="AOT21" s="29"/>
      <c r="AOU21" s="29"/>
      <c r="AOV21" s="29"/>
      <c r="AOW21" s="29"/>
      <c r="AOX21" s="29"/>
      <c r="AOY21" s="29"/>
      <c r="AOZ21" s="29"/>
      <c r="APA21" s="29"/>
      <c r="APB21" s="29"/>
      <c r="APC21" s="29"/>
      <c r="APD21" s="29"/>
      <c r="APE21" s="29"/>
      <c r="APF21" s="29"/>
      <c r="APG21" s="29"/>
      <c r="APH21" s="29"/>
      <c r="API21" s="29"/>
      <c r="APJ21" s="29"/>
      <c r="APK21" s="29"/>
      <c r="APL21" s="29"/>
      <c r="APM21" s="29"/>
      <c r="APN21" s="29"/>
      <c r="APO21" s="29"/>
      <c r="APP21" s="29"/>
      <c r="APQ21" s="29"/>
      <c r="APR21" s="29"/>
      <c r="APS21" s="29"/>
      <c r="APT21" s="29"/>
      <c r="APU21" s="29"/>
      <c r="APV21" s="29"/>
      <c r="APW21" s="29"/>
      <c r="APX21" s="29"/>
      <c r="APY21" s="29"/>
      <c r="APZ21" s="29"/>
      <c r="AQA21" s="29"/>
      <c r="AQB21" s="29"/>
      <c r="AQC21" s="29"/>
      <c r="AQD21" s="29"/>
      <c r="AQE21" s="29"/>
      <c r="AQF21" s="29"/>
      <c r="AQG21" s="29"/>
      <c r="AQH21" s="29"/>
      <c r="AQI21" s="29"/>
      <c r="AQJ21" s="29"/>
      <c r="AQK21" s="29"/>
      <c r="AQL21" s="29"/>
      <c r="AQM21" s="29"/>
      <c r="AQN21" s="29"/>
      <c r="AQO21" s="29"/>
      <c r="AQP21" s="29"/>
      <c r="AQQ21" s="29"/>
      <c r="AQR21" s="29"/>
      <c r="AQS21" s="29"/>
      <c r="AQT21" s="29"/>
      <c r="AQU21" s="29"/>
      <c r="AQV21" s="29"/>
      <c r="AQW21" s="29"/>
      <c r="AQX21" s="29"/>
      <c r="AQY21" s="29"/>
      <c r="AQZ21" s="29"/>
      <c r="ARA21" s="29"/>
      <c r="ARB21" s="29"/>
      <c r="ARC21" s="29"/>
      <c r="ARD21" s="29"/>
      <c r="ARE21" s="29"/>
      <c r="ARF21" s="29"/>
      <c r="ARG21" s="29"/>
      <c r="ARH21" s="29"/>
      <c r="ARI21" s="29"/>
      <c r="ARJ21" s="29"/>
      <c r="ARK21" s="29"/>
      <c r="ARL21" s="29"/>
      <c r="ARM21" s="29"/>
      <c r="ARN21" s="29"/>
      <c r="ARO21" s="29"/>
      <c r="ARP21" s="29"/>
      <c r="ARQ21" s="29"/>
      <c r="ARR21" s="29"/>
      <c r="ARS21" s="29"/>
      <c r="ART21" s="29"/>
      <c r="ARU21" s="29"/>
      <c r="ARV21" s="29"/>
      <c r="ARW21" s="29"/>
      <c r="ARX21" s="29"/>
      <c r="ARY21" s="29"/>
      <c r="ARZ21" s="29"/>
      <c r="ASA21" s="29"/>
      <c r="ASB21" s="29"/>
      <c r="ASC21" s="29"/>
      <c r="ASD21" s="29"/>
      <c r="ASE21" s="29"/>
      <c r="ASF21" s="29"/>
      <c r="ASG21" s="29"/>
      <c r="ASH21" s="29"/>
      <c r="ASI21" s="29"/>
      <c r="ASJ21" s="29"/>
      <c r="ASK21" s="29"/>
      <c r="ASL21" s="29"/>
      <c r="ASM21" s="29"/>
      <c r="ASN21" s="29"/>
      <c r="ASO21" s="29"/>
      <c r="ASP21" s="29"/>
      <c r="ASQ21" s="29"/>
      <c r="ASR21" s="29"/>
      <c r="ASS21" s="29"/>
      <c r="AST21" s="29"/>
      <c r="ASU21" s="29"/>
      <c r="ASV21" s="29"/>
      <c r="ASW21" s="29"/>
      <c r="ASX21" s="29"/>
      <c r="ASY21" s="29"/>
      <c r="ASZ21" s="29"/>
      <c r="ATA21" s="29"/>
      <c r="ATB21" s="29"/>
      <c r="ATC21" s="29"/>
      <c r="ATD21" s="29"/>
      <c r="ATE21" s="29"/>
      <c r="ATF21" s="29"/>
      <c r="ATG21" s="29"/>
      <c r="ATH21" s="29"/>
      <c r="ATI21" s="29"/>
      <c r="ATJ21" s="29"/>
      <c r="ATK21" s="29"/>
      <c r="ATL21" s="29"/>
      <c r="ATM21" s="29"/>
      <c r="ATN21" s="29"/>
      <c r="ATO21" s="29"/>
      <c r="ATP21" s="29"/>
      <c r="ATQ21" s="29"/>
      <c r="ATR21" s="29"/>
      <c r="ATS21" s="29"/>
      <c r="ATT21" s="29"/>
      <c r="ATU21" s="29"/>
      <c r="ATV21" s="29"/>
      <c r="ATW21" s="29"/>
      <c r="ATX21" s="29"/>
      <c r="ATY21" s="29"/>
      <c r="ATZ21" s="29"/>
      <c r="AUA21" s="29"/>
      <c r="AUB21" s="29"/>
      <c r="AUC21" s="29"/>
      <c r="AUD21" s="29"/>
      <c r="AUE21" s="29"/>
      <c r="AUF21" s="29"/>
      <c r="AUG21" s="29"/>
      <c r="AUH21" s="29"/>
      <c r="AUI21" s="29"/>
      <c r="AUJ21" s="29"/>
      <c r="AUK21" s="29"/>
      <c r="AUL21" s="29"/>
      <c r="AUM21" s="29"/>
      <c r="AUN21" s="29"/>
      <c r="AUO21" s="29"/>
      <c r="AUP21" s="29"/>
      <c r="AUQ21" s="29"/>
      <c r="AUR21" s="29"/>
      <c r="AUS21" s="29"/>
      <c r="AUT21" s="29"/>
      <c r="AUU21" s="29"/>
      <c r="AUV21" s="29"/>
      <c r="AUW21" s="29"/>
      <c r="AUX21" s="29"/>
      <c r="AUY21" s="29"/>
      <c r="AUZ21" s="29"/>
      <c r="AVA21" s="29"/>
      <c r="AVB21" s="29"/>
      <c r="AVC21" s="29"/>
      <c r="AVD21" s="29"/>
      <c r="AVE21" s="29"/>
      <c r="AVF21" s="29"/>
      <c r="AVG21" s="29"/>
      <c r="AVH21" s="29"/>
      <c r="AVI21" s="29"/>
      <c r="AVJ21" s="29"/>
      <c r="AVK21" s="29"/>
      <c r="AVL21" s="29"/>
      <c r="AVM21" s="29"/>
      <c r="AVN21" s="29"/>
      <c r="AVO21" s="29"/>
      <c r="AVP21" s="29"/>
      <c r="AVQ21" s="29"/>
      <c r="AVR21" s="29"/>
      <c r="AVS21" s="29"/>
      <c r="AVT21" s="29"/>
      <c r="AVU21" s="29"/>
      <c r="AVV21" s="29"/>
      <c r="AVW21" s="29"/>
      <c r="AVX21" s="29"/>
      <c r="AVY21" s="29"/>
      <c r="AVZ21" s="29"/>
      <c r="AWA21" s="29"/>
      <c r="AWB21" s="29"/>
      <c r="AWC21" s="29"/>
      <c r="AWD21" s="29"/>
      <c r="AWE21" s="29"/>
      <c r="AWF21" s="29"/>
      <c r="AWG21" s="29"/>
      <c r="AWH21" s="29"/>
      <c r="AWI21" s="29"/>
      <c r="AWJ21" s="29"/>
      <c r="AWK21" s="29"/>
      <c r="AWL21" s="29"/>
      <c r="AWM21" s="29"/>
      <c r="AWN21" s="29"/>
      <c r="AWO21" s="29"/>
      <c r="AWP21" s="29"/>
      <c r="AWQ21" s="29"/>
      <c r="AWR21" s="29"/>
      <c r="AWS21" s="29"/>
      <c r="AWT21" s="29"/>
      <c r="AWU21" s="29"/>
      <c r="AWV21" s="29"/>
      <c r="AWW21" s="29"/>
      <c r="AWX21" s="29"/>
      <c r="AWY21" s="29"/>
      <c r="AWZ21" s="29"/>
      <c r="AXA21" s="29"/>
      <c r="AXB21" s="29"/>
      <c r="AXC21" s="29"/>
      <c r="AXD21" s="29"/>
      <c r="AXE21" s="29"/>
      <c r="AXF21" s="29"/>
      <c r="AXG21" s="29"/>
      <c r="AXH21" s="29"/>
      <c r="AXI21" s="29"/>
      <c r="AXJ21" s="29"/>
      <c r="AXK21" s="29"/>
      <c r="AXL21" s="29"/>
      <c r="AXM21" s="29"/>
      <c r="AXN21" s="29"/>
      <c r="AXO21" s="29"/>
      <c r="AXP21" s="29"/>
      <c r="AXQ21" s="29"/>
      <c r="AXR21" s="29"/>
      <c r="AXS21" s="29"/>
      <c r="AXT21" s="29"/>
      <c r="AXU21" s="29"/>
      <c r="AXV21" s="29"/>
      <c r="AXW21" s="29"/>
      <c r="AXX21" s="29"/>
      <c r="AXY21" s="29"/>
      <c r="AXZ21" s="29"/>
      <c r="AYA21" s="29"/>
      <c r="AYB21" s="29"/>
      <c r="AYC21" s="29"/>
      <c r="AYD21" s="29"/>
      <c r="AYE21" s="29"/>
      <c r="AYF21" s="29"/>
      <c r="AYG21" s="29"/>
      <c r="AYH21" s="29"/>
      <c r="AYI21" s="29"/>
      <c r="AYJ21" s="29"/>
      <c r="AYK21" s="29"/>
      <c r="AYL21" s="29"/>
      <c r="AYM21" s="29"/>
      <c r="AYN21" s="29"/>
      <c r="AYO21" s="29"/>
      <c r="AYP21" s="29"/>
      <c r="AYQ21" s="29"/>
      <c r="AYR21" s="29"/>
      <c r="AYS21" s="29"/>
      <c r="AYT21" s="29"/>
      <c r="AYU21" s="29"/>
      <c r="AYV21" s="29"/>
      <c r="AYW21" s="29"/>
      <c r="AYX21" s="29"/>
      <c r="AYY21" s="29"/>
      <c r="AYZ21" s="29"/>
      <c r="AZA21" s="29"/>
      <c r="AZB21" s="29"/>
      <c r="AZC21" s="29"/>
      <c r="AZD21" s="29"/>
      <c r="AZE21" s="29"/>
      <c r="AZF21" s="29"/>
      <c r="AZG21" s="29"/>
      <c r="AZH21" s="29"/>
      <c r="AZI21" s="29"/>
      <c r="AZJ21" s="29"/>
      <c r="AZK21" s="29"/>
      <c r="AZL21" s="29"/>
      <c r="AZM21" s="29"/>
      <c r="AZN21" s="29"/>
      <c r="AZO21" s="29"/>
      <c r="AZP21" s="29"/>
      <c r="AZQ21" s="29"/>
      <c r="AZR21" s="29"/>
      <c r="AZS21" s="29"/>
      <c r="AZT21" s="29"/>
      <c r="AZU21" s="29"/>
      <c r="AZV21" s="29"/>
      <c r="AZW21" s="29"/>
      <c r="AZX21" s="29"/>
      <c r="AZY21" s="29"/>
      <c r="AZZ21" s="29"/>
      <c r="BAA21" s="29"/>
      <c r="BAB21" s="29"/>
      <c r="BAC21" s="29"/>
      <c r="BAD21" s="29"/>
      <c r="BAE21" s="29"/>
      <c r="BAF21" s="29"/>
      <c r="BAG21" s="29"/>
      <c r="BAH21" s="29"/>
      <c r="BAI21" s="29"/>
      <c r="BAJ21" s="29"/>
      <c r="BAK21" s="29"/>
      <c r="BAL21" s="29"/>
      <c r="BAM21" s="29"/>
      <c r="BAN21" s="29"/>
      <c r="BAO21" s="29"/>
      <c r="BAP21" s="29"/>
      <c r="BAQ21" s="29"/>
      <c r="BAR21" s="29"/>
      <c r="BAS21" s="29"/>
      <c r="BAT21" s="29"/>
      <c r="BAU21" s="29"/>
      <c r="BAV21" s="29"/>
      <c r="BAW21" s="29"/>
      <c r="BAX21" s="29"/>
      <c r="BAY21" s="29"/>
      <c r="BAZ21" s="29"/>
      <c r="BBA21" s="29"/>
      <c r="BBB21" s="29"/>
      <c r="BBC21" s="29"/>
      <c r="BBD21" s="29"/>
      <c r="BBE21" s="29"/>
      <c r="BBF21" s="29"/>
      <c r="BBG21" s="29"/>
      <c r="BBH21" s="29"/>
      <c r="BBI21" s="29"/>
      <c r="BBJ21" s="29"/>
      <c r="BBK21" s="29"/>
      <c r="BBL21" s="29"/>
      <c r="BBM21" s="29"/>
      <c r="BBN21" s="29"/>
      <c r="BBO21" s="29"/>
      <c r="BBP21" s="29"/>
      <c r="BBQ21" s="29"/>
      <c r="BBR21" s="29"/>
      <c r="BBS21" s="29"/>
      <c r="BBT21" s="29"/>
      <c r="BBU21" s="29"/>
      <c r="BBV21" s="29"/>
      <c r="BBW21" s="29"/>
      <c r="BBX21" s="29"/>
      <c r="BBY21" s="29"/>
      <c r="BBZ21" s="29"/>
      <c r="BCA21" s="29"/>
      <c r="BCB21" s="29"/>
      <c r="BCC21" s="29"/>
      <c r="BCD21" s="29"/>
      <c r="BCE21" s="29"/>
      <c r="BCF21" s="29"/>
      <c r="BCG21" s="29"/>
      <c r="BCH21" s="29"/>
      <c r="BCI21" s="29"/>
      <c r="BCJ21" s="29"/>
      <c r="BCK21" s="29"/>
      <c r="BCL21" s="29"/>
      <c r="BCM21" s="29"/>
      <c r="BCN21" s="29"/>
      <c r="BCO21" s="29"/>
      <c r="BCP21" s="29"/>
      <c r="BCQ21" s="29"/>
      <c r="BCR21" s="29"/>
      <c r="BCS21" s="29"/>
      <c r="BCT21" s="29"/>
      <c r="BCU21" s="29"/>
      <c r="BCV21" s="29"/>
      <c r="BCW21" s="29"/>
      <c r="BCX21" s="29"/>
      <c r="BCY21" s="29"/>
      <c r="BCZ21" s="29"/>
      <c r="BDA21" s="29"/>
      <c r="BDB21" s="29"/>
      <c r="BDC21" s="29"/>
      <c r="BDD21" s="29"/>
      <c r="BDE21" s="29"/>
      <c r="BDF21" s="29"/>
      <c r="BDG21" s="29"/>
      <c r="BDH21" s="29"/>
      <c r="BDI21" s="29"/>
      <c r="BDJ21" s="29"/>
      <c r="BDK21" s="29"/>
      <c r="BDL21" s="29"/>
      <c r="BDM21" s="29"/>
      <c r="BDN21" s="29"/>
      <c r="BDO21" s="29"/>
      <c r="BDP21" s="29"/>
      <c r="BDQ21" s="29"/>
      <c r="BDR21" s="29"/>
      <c r="BDS21" s="29"/>
      <c r="BDT21" s="29"/>
      <c r="BDU21" s="29"/>
      <c r="BDV21" s="29"/>
      <c r="BDW21" s="29"/>
      <c r="BDX21" s="29"/>
      <c r="BDY21" s="29"/>
      <c r="BDZ21" s="29"/>
      <c r="BEA21" s="29"/>
      <c r="BEB21" s="29"/>
      <c r="BEC21" s="29"/>
      <c r="BED21" s="29"/>
      <c r="BEE21" s="29"/>
      <c r="BEF21" s="29"/>
      <c r="BEG21" s="29"/>
      <c r="BEH21" s="29"/>
      <c r="BEI21" s="29"/>
      <c r="BEJ21" s="29"/>
      <c r="BEK21" s="29"/>
      <c r="BEL21" s="29"/>
      <c r="BEM21" s="29"/>
      <c r="BEN21" s="29"/>
      <c r="BEO21" s="29"/>
      <c r="BEP21" s="29"/>
      <c r="BEQ21" s="29"/>
      <c r="BER21" s="29"/>
      <c r="BES21" s="29"/>
      <c r="BET21" s="29"/>
      <c r="BEU21" s="29"/>
      <c r="BEV21" s="29"/>
      <c r="BEW21" s="29"/>
      <c r="BEX21" s="29"/>
      <c r="BEY21" s="29"/>
      <c r="BEZ21" s="29"/>
      <c r="BFA21" s="29"/>
      <c r="BFB21" s="29"/>
      <c r="BFC21" s="29"/>
      <c r="BFD21" s="29"/>
      <c r="BFE21" s="29"/>
      <c r="BFF21" s="29"/>
      <c r="BFG21" s="29"/>
      <c r="BFH21" s="29"/>
      <c r="BFI21" s="29"/>
      <c r="BFJ21" s="29"/>
      <c r="BFK21" s="29"/>
      <c r="BFL21" s="29"/>
      <c r="BFM21" s="29"/>
      <c r="BFN21" s="29"/>
      <c r="BFO21" s="29"/>
      <c r="BFP21" s="29"/>
      <c r="BFQ21" s="29"/>
      <c r="BFR21" s="29"/>
      <c r="BFS21" s="29"/>
      <c r="BFT21" s="29"/>
      <c r="BFU21" s="29"/>
      <c r="BFV21" s="29"/>
      <c r="BFW21" s="29"/>
      <c r="BFX21" s="29"/>
      <c r="BFY21" s="29"/>
      <c r="BFZ21" s="29"/>
      <c r="BGA21" s="29"/>
      <c r="BGB21" s="29"/>
      <c r="BGC21" s="29"/>
      <c r="BGD21" s="29"/>
      <c r="BGE21" s="29"/>
      <c r="BGF21" s="29"/>
      <c r="BGG21" s="29"/>
      <c r="BGH21" s="29"/>
      <c r="BGI21" s="29"/>
      <c r="BGJ21" s="29"/>
      <c r="BGK21" s="29"/>
      <c r="BGL21" s="29"/>
      <c r="BGM21" s="29"/>
      <c r="BGN21" s="29"/>
      <c r="BGO21" s="29"/>
      <c r="BGP21" s="29"/>
      <c r="BGQ21" s="29"/>
      <c r="BGR21" s="29"/>
      <c r="BGS21" s="29"/>
      <c r="BGT21" s="29"/>
      <c r="BGU21" s="29"/>
      <c r="BGV21" s="29"/>
    </row>
    <row r="22" spans="1:1556" ht="22" customHeight="1">
      <c r="A22" t="str">
        <f t="shared" si="0"/>
        <v>PT-00018</v>
      </c>
      <c r="B22" s="38" t="s">
        <v>508</v>
      </c>
      <c r="C22" s="38" t="s">
        <v>359</v>
      </c>
      <c r="D22" s="38" t="s">
        <v>628</v>
      </c>
      <c r="E22">
        <f t="shared" ca="1" si="1"/>
        <v>28</v>
      </c>
      <c r="F22" s="38" t="s">
        <v>13</v>
      </c>
      <c r="G22" s="38" t="s">
        <v>20</v>
      </c>
      <c r="H22" s="38">
        <v>9796274488</v>
      </c>
      <c r="I22" s="40" t="s">
        <v>777</v>
      </c>
      <c r="J22" s="40">
        <v>9453376825</v>
      </c>
      <c r="K22" s="40" t="s">
        <v>926</v>
      </c>
      <c r="L22" s="40" t="s">
        <v>926</v>
      </c>
      <c r="M22" s="40" t="s">
        <v>28</v>
      </c>
      <c r="N22" s="40">
        <v>845520509553</v>
      </c>
      <c r="O22" s="40" t="s">
        <v>29</v>
      </c>
      <c r="P22" s="40"/>
      <c r="Q22" s="40"/>
      <c r="R22" s="40"/>
      <c r="S22" s="40" t="s">
        <v>90</v>
      </c>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29"/>
      <c r="IV22" s="29"/>
      <c r="IW22" s="29"/>
      <c r="IX22" s="29"/>
      <c r="IY22" s="29"/>
      <c r="IZ22" s="29"/>
      <c r="JA22" s="29"/>
      <c r="JB22" s="29"/>
      <c r="JC22" s="29"/>
      <c r="JD22" s="29"/>
      <c r="JE22" s="29"/>
      <c r="JF22" s="29"/>
      <c r="JG22" s="29"/>
      <c r="JH22" s="29"/>
      <c r="JI22" s="29"/>
      <c r="JJ22" s="29"/>
      <c r="JK22" s="29"/>
      <c r="JL22" s="29"/>
      <c r="JM22" s="29"/>
      <c r="JN22" s="29"/>
      <c r="JO22" s="29"/>
      <c r="JP22" s="29"/>
      <c r="JQ22" s="29"/>
      <c r="JR22" s="29"/>
      <c r="JS22" s="29"/>
      <c r="JT22" s="29"/>
      <c r="JU22" s="29"/>
      <c r="JV22" s="29"/>
      <c r="JW22" s="29"/>
      <c r="JX22" s="29"/>
      <c r="JY22" s="29"/>
      <c r="JZ22" s="29"/>
      <c r="KA22" s="29"/>
      <c r="KB22" s="29"/>
      <c r="KC22" s="29"/>
      <c r="KD22" s="29"/>
      <c r="KE22" s="29"/>
      <c r="KF22" s="29"/>
      <c r="KG22" s="29"/>
      <c r="KH22" s="29"/>
      <c r="KI22" s="29"/>
      <c r="KJ22" s="29"/>
      <c r="KK22" s="29"/>
      <c r="KL22" s="29"/>
      <c r="KM22" s="29"/>
      <c r="KN22" s="29"/>
      <c r="KO22" s="29"/>
      <c r="KP22" s="29"/>
      <c r="KQ22" s="29"/>
      <c r="KR22" s="29"/>
      <c r="KS22" s="29"/>
      <c r="KT22" s="29"/>
      <c r="KU22" s="29"/>
      <c r="KV22" s="29"/>
      <c r="KW22" s="29"/>
      <c r="KX22" s="29"/>
      <c r="KY22" s="29"/>
      <c r="KZ22" s="29"/>
      <c r="LA22" s="29"/>
      <c r="LB22" s="29"/>
      <c r="LC22" s="29"/>
      <c r="LD22" s="29"/>
      <c r="LE22" s="29"/>
      <c r="LF22" s="29"/>
      <c r="LG22" s="29"/>
      <c r="LH22" s="29"/>
      <c r="LI22" s="29"/>
      <c r="LJ22" s="29"/>
      <c r="LK22" s="29"/>
      <c r="LL22" s="29"/>
      <c r="LM22" s="29"/>
      <c r="LN22" s="29"/>
      <c r="LO22" s="29"/>
      <c r="LP22" s="29"/>
      <c r="LQ22" s="29"/>
      <c r="LR22" s="29"/>
      <c r="LS22" s="29"/>
      <c r="LT22" s="29"/>
      <c r="LU22" s="29"/>
      <c r="LV22" s="29"/>
      <c r="LW22" s="29"/>
      <c r="LX22" s="29"/>
      <c r="LY22" s="29"/>
      <c r="LZ22" s="29"/>
      <c r="MA22" s="29"/>
      <c r="MB22" s="29"/>
      <c r="MC22" s="29"/>
      <c r="MD22" s="29"/>
      <c r="ME22" s="29"/>
      <c r="MF22" s="29"/>
      <c r="MG22" s="29"/>
      <c r="MH22" s="29"/>
      <c r="MI22" s="29"/>
      <c r="MJ22" s="29"/>
      <c r="MK22" s="29"/>
      <c r="ML22" s="29"/>
      <c r="MM22" s="29"/>
      <c r="MN22" s="29"/>
      <c r="MO22" s="29"/>
      <c r="MP22" s="29"/>
      <c r="MQ22" s="29"/>
      <c r="MR22" s="29"/>
      <c r="MS22" s="29"/>
      <c r="MT22" s="29"/>
      <c r="MU22" s="29"/>
      <c r="MV22" s="29"/>
      <c r="MW22" s="29"/>
      <c r="MX22" s="29"/>
      <c r="MY22" s="29"/>
      <c r="MZ22" s="29"/>
      <c r="NA22" s="29"/>
      <c r="NB22" s="29"/>
      <c r="NC22" s="29"/>
      <c r="ND22" s="29"/>
      <c r="NE22" s="29"/>
      <c r="NF22" s="29"/>
      <c r="NG22" s="29"/>
      <c r="NH22" s="29"/>
      <c r="NI22" s="29"/>
      <c r="NJ22" s="29"/>
      <c r="NK22" s="29"/>
      <c r="NL22" s="29"/>
      <c r="NM22" s="29"/>
      <c r="NN22" s="29"/>
      <c r="NO22" s="29"/>
      <c r="NP22" s="29"/>
      <c r="NQ22" s="29"/>
      <c r="NR22" s="29"/>
      <c r="NS22" s="29"/>
      <c r="NT22" s="29"/>
      <c r="NU22" s="29"/>
      <c r="NV22" s="29"/>
      <c r="NW22" s="29"/>
      <c r="NX22" s="29"/>
      <c r="NY22" s="29"/>
      <c r="NZ22" s="29"/>
      <c r="OA22" s="29"/>
      <c r="OB22" s="29"/>
      <c r="OC22" s="29"/>
      <c r="OD22" s="29"/>
      <c r="OE22" s="29"/>
      <c r="OF22" s="29"/>
      <c r="OG22" s="29"/>
      <c r="OH22" s="29"/>
      <c r="OI22" s="29"/>
      <c r="OJ22" s="29"/>
      <c r="OK22" s="29"/>
      <c r="OL22" s="29"/>
      <c r="OM22" s="29"/>
      <c r="ON22" s="29"/>
      <c r="OO22" s="29"/>
      <c r="OP22" s="29"/>
      <c r="OQ22" s="29"/>
      <c r="OR22" s="29"/>
      <c r="OS22" s="29"/>
      <c r="OT22" s="29"/>
      <c r="OU22" s="29"/>
      <c r="OV22" s="29"/>
      <c r="OW22" s="29"/>
      <c r="OX22" s="29"/>
      <c r="OY22" s="29"/>
      <c r="OZ22" s="29"/>
      <c r="PA22" s="29"/>
      <c r="PB22" s="29"/>
      <c r="PC22" s="29"/>
      <c r="PD22" s="29"/>
      <c r="PE22" s="29"/>
      <c r="PF22" s="29"/>
      <c r="PG22" s="29"/>
      <c r="PH22" s="29"/>
      <c r="PI22" s="29"/>
      <c r="PJ22" s="29"/>
      <c r="PK22" s="29"/>
      <c r="PL22" s="29"/>
      <c r="PM22" s="29"/>
      <c r="PN22" s="29"/>
      <c r="PO22" s="29"/>
      <c r="PP22" s="29"/>
      <c r="PQ22" s="29"/>
      <c r="PR22" s="29"/>
      <c r="PS22" s="29"/>
      <c r="PT22" s="29"/>
      <c r="PU22" s="29"/>
      <c r="PV22" s="29"/>
      <c r="PW22" s="29"/>
      <c r="PX22" s="29"/>
      <c r="PY22" s="29"/>
      <c r="PZ22" s="29"/>
      <c r="QA22" s="29"/>
      <c r="QB22" s="29"/>
      <c r="QC22" s="29"/>
      <c r="QD22" s="29"/>
      <c r="QE22" s="29"/>
      <c r="QF22" s="29"/>
      <c r="QG22" s="29"/>
      <c r="QH22" s="29"/>
      <c r="QI22" s="29"/>
      <c r="QJ22" s="29"/>
      <c r="QK22" s="29"/>
      <c r="QL22" s="29"/>
      <c r="QM22" s="29"/>
      <c r="QN22" s="29"/>
      <c r="QO22" s="29"/>
      <c r="QP22" s="29"/>
      <c r="QQ22" s="29"/>
      <c r="QR22" s="29"/>
      <c r="QS22" s="29"/>
      <c r="QT22" s="29"/>
      <c r="QU22" s="29"/>
      <c r="QV22" s="29"/>
      <c r="QW22" s="29"/>
      <c r="QX22" s="29"/>
      <c r="QY22" s="29"/>
      <c r="QZ22" s="29"/>
      <c r="RA22" s="29"/>
      <c r="RB22" s="29"/>
      <c r="RC22" s="29"/>
      <c r="RD22" s="29"/>
      <c r="RE22" s="29"/>
      <c r="RF22" s="29"/>
      <c r="RG22" s="29"/>
      <c r="RH22" s="29"/>
      <c r="RI22" s="29"/>
      <c r="RJ22" s="29"/>
      <c r="RK22" s="29"/>
      <c r="RL22" s="29"/>
      <c r="RM22" s="29"/>
      <c r="RN22" s="29"/>
      <c r="RO22" s="29"/>
      <c r="RP22" s="29"/>
      <c r="RQ22" s="29"/>
      <c r="RR22" s="29"/>
      <c r="RS22" s="29"/>
      <c r="RT22" s="29"/>
      <c r="RU22" s="29"/>
      <c r="RV22" s="29"/>
      <c r="RW22" s="29"/>
      <c r="RX22" s="29"/>
      <c r="RY22" s="29"/>
      <c r="RZ22" s="29"/>
      <c r="SA22" s="29"/>
      <c r="SB22" s="29"/>
      <c r="SC22" s="29"/>
      <c r="SD22" s="29"/>
      <c r="SE22" s="29"/>
      <c r="SF22" s="29"/>
      <c r="SG22" s="29"/>
      <c r="SH22" s="29"/>
      <c r="SI22" s="29"/>
      <c r="SJ22" s="29"/>
      <c r="SK22" s="29"/>
      <c r="SL22" s="29"/>
      <c r="SM22" s="29"/>
      <c r="SN22" s="29"/>
      <c r="SO22" s="29"/>
      <c r="SP22" s="29"/>
      <c r="SQ22" s="29"/>
      <c r="SR22" s="29"/>
      <c r="SS22" s="29"/>
      <c r="ST22" s="29"/>
      <c r="SU22" s="29"/>
      <c r="SV22" s="29"/>
      <c r="SW22" s="29"/>
      <c r="SX22" s="29"/>
      <c r="SY22" s="29"/>
      <c r="SZ22" s="29"/>
      <c r="TA22" s="29"/>
      <c r="TB22" s="29"/>
      <c r="TC22" s="29"/>
      <c r="TD22" s="29"/>
      <c r="TE22" s="29"/>
      <c r="TF22" s="29"/>
      <c r="TG22" s="29"/>
      <c r="TH22" s="29"/>
      <c r="TI22" s="29"/>
      <c r="TJ22" s="29"/>
      <c r="TK22" s="29"/>
      <c r="TL22" s="29"/>
      <c r="TM22" s="29"/>
      <c r="TN22" s="29"/>
      <c r="TO22" s="29"/>
      <c r="TP22" s="29"/>
      <c r="TQ22" s="29"/>
      <c r="TR22" s="29"/>
      <c r="TS22" s="29"/>
      <c r="TT22" s="29"/>
      <c r="TU22" s="29"/>
      <c r="TV22" s="29"/>
      <c r="TW22" s="29"/>
      <c r="TX22" s="29"/>
      <c r="TY22" s="29"/>
      <c r="TZ22" s="29"/>
      <c r="UA22" s="29"/>
      <c r="UB22" s="29"/>
      <c r="UC22" s="29"/>
      <c r="UD22" s="29"/>
      <c r="UE22" s="29"/>
      <c r="UF22" s="29"/>
      <c r="UG22" s="29"/>
      <c r="UH22" s="29"/>
      <c r="UI22" s="29"/>
      <c r="UJ22" s="29"/>
      <c r="UK22" s="29"/>
      <c r="UL22" s="29"/>
      <c r="UM22" s="29"/>
      <c r="UN22" s="29"/>
      <c r="UO22" s="29"/>
      <c r="UP22" s="29"/>
      <c r="UQ22" s="29"/>
      <c r="UR22" s="29"/>
      <c r="US22" s="29"/>
      <c r="UT22" s="29"/>
      <c r="UU22" s="29"/>
      <c r="UV22" s="29"/>
      <c r="UW22" s="29"/>
      <c r="UX22" s="29"/>
      <c r="UY22" s="29"/>
      <c r="UZ22" s="29"/>
      <c r="VA22" s="29"/>
      <c r="VB22" s="29"/>
      <c r="VC22" s="29"/>
      <c r="VD22" s="29"/>
      <c r="VE22" s="29"/>
      <c r="VF22" s="29"/>
      <c r="VG22" s="29"/>
      <c r="VH22" s="29"/>
      <c r="VI22" s="29"/>
      <c r="VJ22" s="29"/>
      <c r="VK22" s="29"/>
      <c r="VL22" s="29"/>
      <c r="VM22" s="29"/>
      <c r="VN22" s="29"/>
      <c r="VO22" s="29"/>
      <c r="VP22" s="29"/>
      <c r="VQ22" s="29"/>
      <c r="VR22" s="29"/>
      <c r="VS22" s="29"/>
      <c r="VT22" s="29"/>
      <c r="VU22" s="29"/>
      <c r="VV22" s="29"/>
      <c r="VW22" s="29"/>
      <c r="VX22" s="29"/>
      <c r="VY22" s="29"/>
      <c r="VZ22" s="29"/>
      <c r="WA22" s="29"/>
      <c r="WB22" s="29"/>
      <c r="WC22" s="29"/>
      <c r="WD22" s="29"/>
      <c r="WE22" s="29"/>
      <c r="WF22" s="29"/>
      <c r="WG22" s="29"/>
      <c r="WH22" s="29"/>
      <c r="WI22" s="29"/>
      <c r="WJ22" s="29"/>
      <c r="WK22" s="29"/>
      <c r="WL22" s="29"/>
      <c r="WM22" s="29"/>
      <c r="WN22" s="29"/>
      <c r="WO22" s="29"/>
      <c r="WP22" s="29"/>
      <c r="WQ22" s="29"/>
      <c r="WR22" s="29"/>
      <c r="WS22" s="29"/>
      <c r="WT22" s="29"/>
      <c r="WU22" s="29"/>
      <c r="WV22" s="29"/>
      <c r="WW22" s="29"/>
      <c r="WX22" s="29"/>
      <c r="WY22" s="29"/>
      <c r="WZ22" s="29"/>
      <c r="XA22" s="29"/>
      <c r="XB22" s="29"/>
      <c r="XC22" s="29"/>
      <c r="XD22" s="29"/>
      <c r="XE22" s="29"/>
      <c r="XF22" s="29"/>
      <c r="XG22" s="29"/>
      <c r="XH22" s="29"/>
      <c r="XI22" s="29"/>
      <c r="XJ22" s="29"/>
      <c r="XK22" s="29"/>
      <c r="XL22" s="29"/>
      <c r="XM22" s="29"/>
      <c r="XN22" s="29"/>
      <c r="XO22" s="29"/>
      <c r="XP22" s="29"/>
      <c r="XQ22" s="29"/>
      <c r="XR22" s="29"/>
      <c r="XS22" s="29"/>
      <c r="XT22" s="29"/>
      <c r="XU22" s="29"/>
      <c r="XV22" s="29"/>
      <c r="XW22" s="29"/>
      <c r="XX22" s="29"/>
      <c r="XY22" s="29"/>
      <c r="XZ22" s="29"/>
      <c r="YA22" s="29"/>
      <c r="YB22" s="29"/>
      <c r="YC22" s="29"/>
      <c r="YD22" s="29"/>
      <c r="YE22" s="29"/>
      <c r="YF22" s="29"/>
      <c r="YG22" s="29"/>
      <c r="YH22" s="29"/>
      <c r="YI22" s="29"/>
      <c r="YJ22" s="29"/>
      <c r="YK22" s="29"/>
      <c r="YL22" s="29"/>
      <c r="YM22" s="29"/>
      <c r="YN22" s="29"/>
      <c r="YO22" s="29"/>
      <c r="YP22" s="29"/>
      <c r="YQ22" s="29"/>
      <c r="YR22" s="29"/>
      <c r="YS22" s="29"/>
      <c r="YT22" s="29"/>
      <c r="YU22" s="29"/>
      <c r="YV22" s="29"/>
      <c r="YW22" s="29"/>
      <c r="YX22" s="29"/>
      <c r="YY22" s="29"/>
      <c r="YZ22" s="29"/>
      <c r="ZA22" s="29"/>
      <c r="ZB22" s="29"/>
      <c r="ZC22" s="29"/>
      <c r="ZD22" s="29"/>
      <c r="ZE22" s="29"/>
      <c r="ZF22" s="29"/>
      <c r="ZG22" s="29"/>
      <c r="ZH22" s="29"/>
      <c r="ZI22" s="29"/>
      <c r="ZJ22" s="29"/>
      <c r="ZK22" s="29"/>
      <c r="ZL22" s="29"/>
      <c r="ZM22" s="29"/>
      <c r="ZN22" s="29"/>
      <c r="ZO22" s="29"/>
      <c r="ZP22" s="29"/>
      <c r="ZQ22" s="29"/>
      <c r="ZR22" s="29"/>
      <c r="ZS22" s="29"/>
      <c r="ZT22" s="29"/>
      <c r="ZU22" s="29"/>
      <c r="ZV22" s="29"/>
      <c r="ZW22" s="29"/>
      <c r="ZX22" s="29"/>
      <c r="ZY22" s="29"/>
      <c r="ZZ22" s="29"/>
      <c r="AAA22" s="29"/>
      <c r="AAB22" s="29"/>
      <c r="AAC22" s="29"/>
      <c r="AAD22" s="29"/>
      <c r="AAE22" s="29"/>
      <c r="AAF22" s="29"/>
      <c r="AAG22" s="29"/>
      <c r="AAH22" s="29"/>
      <c r="AAI22" s="29"/>
      <c r="AAJ22" s="29"/>
      <c r="AAK22" s="29"/>
      <c r="AAL22" s="29"/>
      <c r="AAM22" s="29"/>
      <c r="AAN22" s="29"/>
      <c r="AAO22" s="29"/>
      <c r="AAP22" s="29"/>
      <c r="AAQ22" s="29"/>
      <c r="AAR22" s="29"/>
      <c r="AAS22" s="29"/>
      <c r="AAT22" s="29"/>
      <c r="AAU22" s="29"/>
      <c r="AAV22" s="29"/>
      <c r="AAW22" s="29"/>
      <c r="AAX22" s="29"/>
      <c r="AAY22" s="29"/>
      <c r="AAZ22" s="29"/>
      <c r="ABA22" s="29"/>
      <c r="ABB22" s="29"/>
      <c r="ABC22" s="29"/>
      <c r="ABD22" s="29"/>
      <c r="ABE22" s="29"/>
      <c r="ABF22" s="29"/>
      <c r="ABG22" s="29"/>
      <c r="ABH22" s="29"/>
      <c r="ABI22" s="29"/>
      <c r="ABJ22" s="29"/>
      <c r="ABK22" s="29"/>
      <c r="ABL22" s="29"/>
      <c r="ABM22" s="29"/>
      <c r="ABN22" s="29"/>
      <c r="ABO22" s="29"/>
      <c r="ABP22" s="29"/>
      <c r="ABQ22" s="29"/>
      <c r="ABR22" s="29"/>
      <c r="ABS22" s="29"/>
      <c r="ABT22" s="29"/>
      <c r="ABU22" s="29"/>
      <c r="ABV22" s="29"/>
      <c r="ABW22" s="29"/>
      <c r="ABX22" s="29"/>
      <c r="ABY22" s="29"/>
      <c r="ABZ22" s="29"/>
      <c r="ACA22" s="29"/>
      <c r="ACB22" s="29"/>
      <c r="ACC22" s="29"/>
      <c r="ACD22" s="29"/>
      <c r="ACE22" s="29"/>
      <c r="ACF22" s="29"/>
      <c r="ACG22" s="29"/>
      <c r="ACH22" s="29"/>
      <c r="ACI22" s="29"/>
      <c r="ACJ22" s="29"/>
      <c r="ACK22" s="29"/>
      <c r="ACL22" s="29"/>
      <c r="ACM22" s="29"/>
      <c r="ACN22" s="29"/>
      <c r="ACO22" s="29"/>
      <c r="ACP22" s="29"/>
      <c r="ACQ22" s="29"/>
      <c r="ACR22" s="29"/>
      <c r="ACS22" s="29"/>
      <c r="ACT22" s="29"/>
      <c r="ACU22" s="29"/>
      <c r="ACV22" s="29"/>
      <c r="ACW22" s="29"/>
      <c r="ACX22" s="29"/>
      <c r="ACY22" s="29"/>
      <c r="ACZ22" s="29"/>
      <c r="ADA22" s="29"/>
      <c r="ADB22" s="29"/>
      <c r="ADC22" s="29"/>
      <c r="ADD22" s="29"/>
      <c r="ADE22" s="29"/>
      <c r="ADF22" s="29"/>
      <c r="ADG22" s="29"/>
      <c r="ADH22" s="29"/>
      <c r="ADI22" s="29"/>
      <c r="ADJ22" s="29"/>
      <c r="ADK22" s="29"/>
      <c r="ADL22" s="29"/>
      <c r="ADM22" s="29"/>
      <c r="ADN22" s="29"/>
      <c r="ADO22" s="29"/>
      <c r="ADP22" s="29"/>
      <c r="ADQ22" s="29"/>
      <c r="ADR22" s="29"/>
      <c r="ADS22" s="29"/>
      <c r="ADT22" s="29"/>
      <c r="ADU22" s="29"/>
      <c r="ADV22" s="29"/>
      <c r="ADW22" s="29"/>
      <c r="ADX22" s="29"/>
      <c r="ADY22" s="29"/>
      <c r="ADZ22" s="29"/>
      <c r="AEA22" s="29"/>
      <c r="AEB22" s="29"/>
      <c r="AEC22" s="29"/>
      <c r="AED22" s="29"/>
      <c r="AEE22" s="29"/>
      <c r="AEF22" s="29"/>
      <c r="AEG22" s="29"/>
      <c r="AEH22" s="29"/>
      <c r="AEI22" s="29"/>
      <c r="AEJ22" s="29"/>
      <c r="AEK22" s="29"/>
      <c r="AEL22" s="29"/>
      <c r="AEM22" s="29"/>
      <c r="AEN22" s="29"/>
      <c r="AEO22" s="29"/>
      <c r="AEP22" s="29"/>
      <c r="AEQ22" s="29"/>
      <c r="AER22" s="29"/>
      <c r="AES22" s="29"/>
      <c r="AET22" s="29"/>
      <c r="AEU22" s="29"/>
      <c r="AEV22" s="29"/>
      <c r="AEW22" s="29"/>
      <c r="AEX22" s="29"/>
      <c r="AEY22" s="29"/>
      <c r="AEZ22" s="29"/>
      <c r="AFA22" s="29"/>
      <c r="AFB22" s="29"/>
      <c r="AFC22" s="29"/>
      <c r="AFD22" s="29"/>
      <c r="AFE22" s="29"/>
      <c r="AFF22" s="29"/>
      <c r="AFG22" s="29"/>
      <c r="AFH22" s="29"/>
      <c r="AFI22" s="29"/>
      <c r="AFJ22" s="29"/>
      <c r="AFK22" s="29"/>
      <c r="AFL22" s="29"/>
      <c r="AFM22" s="29"/>
      <c r="AFN22" s="29"/>
      <c r="AFO22" s="29"/>
      <c r="AFP22" s="29"/>
      <c r="AFQ22" s="29"/>
      <c r="AFR22" s="29"/>
      <c r="AFS22" s="29"/>
      <c r="AFT22" s="29"/>
      <c r="AFU22" s="29"/>
      <c r="AFV22" s="29"/>
      <c r="AFW22" s="29"/>
      <c r="AFX22" s="29"/>
      <c r="AFY22" s="29"/>
      <c r="AFZ22" s="29"/>
      <c r="AGA22" s="29"/>
      <c r="AGB22" s="29"/>
      <c r="AGC22" s="29"/>
      <c r="AGD22" s="29"/>
      <c r="AGE22" s="29"/>
      <c r="AGF22" s="29"/>
      <c r="AGG22" s="29"/>
      <c r="AGH22" s="29"/>
      <c r="AGI22" s="29"/>
      <c r="AGJ22" s="29"/>
      <c r="AGK22" s="29"/>
      <c r="AGL22" s="29"/>
      <c r="AGM22" s="29"/>
      <c r="AGN22" s="29"/>
      <c r="AGO22" s="29"/>
      <c r="AGP22" s="29"/>
      <c r="AGQ22" s="29"/>
      <c r="AGR22" s="29"/>
      <c r="AGS22" s="29"/>
      <c r="AGT22" s="29"/>
      <c r="AGU22" s="29"/>
      <c r="AGV22" s="29"/>
      <c r="AGW22" s="29"/>
      <c r="AGX22" s="29"/>
      <c r="AGY22" s="29"/>
      <c r="AGZ22" s="29"/>
      <c r="AHA22" s="29"/>
      <c r="AHB22" s="29"/>
      <c r="AHC22" s="29"/>
      <c r="AHD22" s="29"/>
      <c r="AHE22" s="29"/>
      <c r="AHF22" s="29"/>
      <c r="AHG22" s="29"/>
      <c r="AHH22" s="29"/>
      <c r="AHI22" s="29"/>
      <c r="AHJ22" s="29"/>
      <c r="AHK22" s="29"/>
      <c r="AHL22" s="29"/>
      <c r="AHM22" s="29"/>
      <c r="AHN22" s="29"/>
      <c r="AHO22" s="29"/>
      <c r="AHP22" s="29"/>
      <c r="AHQ22" s="29"/>
      <c r="AHR22" s="29"/>
      <c r="AHS22" s="29"/>
      <c r="AHT22" s="29"/>
      <c r="AHU22" s="29"/>
      <c r="AHV22" s="29"/>
      <c r="AHW22" s="29"/>
      <c r="AHX22" s="29"/>
      <c r="AHY22" s="29"/>
      <c r="AHZ22" s="29"/>
      <c r="AIA22" s="29"/>
      <c r="AIB22" s="29"/>
      <c r="AIC22" s="29"/>
      <c r="AID22" s="29"/>
      <c r="AIE22" s="29"/>
      <c r="AIF22" s="29"/>
      <c r="AIG22" s="29"/>
      <c r="AIH22" s="29"/>
      <c r="AII22" s="29"/>
      <c r="AIJ22" s="29"/>
      <c r="AIK22" s="29"/>
      <c r="AIL22" s="29"/>
      <c r="AIM22" s="29"/>
      <c r="AIN22" s="29"/>
      <c r="AIO22" s="29"/>
      <c r="AIP22" s="29"/>
      <c r="AIQ22" s="29"/>
      <c r="AIR22" s="29"/>
      <c r="AIS22" s="29"/>
      <c r="AIT22" s="29"/>
      <c r="AIU22" s="29"/>
      <c r="AIV22" s="29"/>
      <c r="AIW22" s="29"/>
      <c r="AIX22" s="29"/>
      <c r="AIY22" s="29"/>
      <c r="AIZ22" s="29"/>
      <c r="AJA22" s="29"/>
      <c r="AJB22" s="29"/>
      <c r="AJC22" s="29"/>
      <c r="AJD22" s="29"/>
      <c r="AJE22" s="29"/>
      <c r="AJF22" s="29"/>
      <c r="AJG22" s="29"/>
      <c r="AJH22" s="29"/>
      <c r="AJI22" s="29"/>
      <c r="AJJ22" s="29"/>
      <c r="AJK22" s="29"/>
      <c r="AJL22" s="29"/>
      <c r="AJM22" s="29"/>
      <c r="AJN22" s="29"/>
      <c r="AJO22" s="29"/>
      <c r="AJP22" s="29"/>
      <c r="AJQ22" s="29"/>
      <c r="AJR22" s="29"/>
      <c r="AJS22" s="29"/>
      <c r="AJT22" s="29"/>
      <c r="AJU22" s="29"/>
      <c r="AJV22" s="29"/>
      <c r="AJW22" s="29"/>
      <c r="AJX22" s="29"/>
      <c r="AJY22" s="29"/>
      <c r="AJZ22" s="29"/>
      <c r="AKA22" s="29"/>
      <c r="AKB22" s="29"/>
      <c r="AKC22" s="29"/>
      <c r="AKD22" s="29"/>
      <c r="AKE22" s="29"/>
      <c r="AKF22" s="29"/>
      <c r="AKG22" s="29"/>
      <c r="AKH22" s="29"/>
      <c r="AKI22" s="29"/>
      <c r="AKJ22" s="29"/>
      <c r="AKK22" s="29"/>
      <c r="AKL22" s="29"/>
      <c r="AKM22" s="29"/>
      <c r="AKN22" s="29"/>
      <c r="AKO22" s="29"/>
      <c r="AKP22" s="29"/>
      <c r="AKQ22" s="29"/>
      <c r="AKR22" s="29"/>
      <c r="AKS22" s="29"/>
      <c r="AKT22" s="29"/>
      <c r="AKU22" s="29"/>
      <c r="AKV22" s="29"/>
      <c r="AKW22" s="29"/>
      <c r="AKX22" s="29"/>
      <c r="AKY22" s="29"/>
      <c r="AKZ22" s="29"/>
      <c r="ALA22" s="29"/>
      <c r="ALB22" s="29"/>
      <c r="ALC22" s="29"/>
      <c r="ALD22" s="29"/>
      <c r="ALE22" s="29"/>
      <c r="ALF22" s="29"/>
      <c r="ALG22" s="29"/>
      <c r="ALH22" s="29"/>
      <c r="ALI22" s="29"/>
      <c r="ALJ22" s="29"/>
      <c r="ALK22" s="29"/>
      <c r="ALL22" s="29"/>
      <c r="ALM22" s="29"/>
      <c r="ALN22" s="29"/>
      <c r="ALO22" s="29"/>
      <c r="ALP22" s="29"/>
      <c r="ALQ22" s="29"/>
      <c r="ALR22" s="29"/>
      <c r="ALS22" s="29"/>
      <c r="ALT22" s="29"/>
      <c r="ALU22" s="29"/>
      <c r="ALV22" s="29"/>
      <c r="ALW22" s="29"/>
      <c r="ALX22" s="29"/>
      <c r="ALY22" s="29"/>
      <c r="ALZ22" s="29"/>
      <c r="AMA22" s="29"/>
      <c r="AMB22" s="29"/>
      <c r="AMC22" s="29"/>
      <c r="AMD22" s="29"/>
      <c r="AME22" s="29"/>
      <c r="AMF22" s="29"/>
      <c r="AMG22" s="29"/>
      <c r="AMH22" s="29"/>
      <c r="AMI22" s="29"/>
      <c r="AMJ22" s="29"/>
      <c r="AMK22" s="29"/>
      <c r="AML22" s="29"/>
      <c r="AMM22" s="29"/>
      <c r="AMN22" s="29"/>
      <c r="AMO22" s="29"/>
      <c r="AMP22" s="29"/>
      <c r="AMQ22" s="29"/>
      <c r="AMR22" s="29"/>
      <c r="AMS22" s="29"/>
      <c r="AMT22" s="29"/>
      <c r="AMU22" s="29"/>
      <c r="AMV22" s="29"/>
      <c r="AMW22" s="29"/>
      <c r="AMX22" s="29"/>
      <c r="AMY22" s="29"/>
      <c r="AMZ22" s="29"/>
      <c r="ANA22" s="29"/>
      <c r="ANB22" s="29"/>
      <c r="ANC22" s="29"/>
      <c r="AND22" s="29"/>
      <c r="ANE22" s="29"/>
      <c r="ANF22" s="29"/>
      <c r="ANG22" s="29"/>
      <c r="ANH22" s="29"/>
      <c r="ANI22" s="29"/>
      <c r="ANJ22" s="29"/>
      <c r="ANK22" s="29"/>
      <c r="ANL22" s="29"/>
      <c r="ANM22" s="29"/>
      <c r="ANN22" s="29"/>
      <c r="ANO22" s="29"/>
      <c r="ANP22" s="29"/>
      <c r="ANQ22" s="29"/>
      <c r="ANR22" s="29"/>
      <c r="ANS22" s="29"/>
      <c r="ANT22" s="29"/>
      <c r="ANU22" s="29"/>
      <c r="ANV22" s="29"/>
      <c r="ANW22" s="29"/>
      <c r="ANX22" s="29"/>
      <c r="ANY22" s="29"/>
      <c r="ANZ22" s="29"/>
      <c r="AOA22" s="29"/>
      <c r="AOB22" s="29"/>
      <c r="AOC22" s="29"/>
      <c r="AOD22" s="29"/>
      <c r="AOE22" s="29"/>
      <c r="AOF22" s="29"/>
      <c r="AOG22" s="29"/>
      <c r="AOH22" s="29"/>
      <c r="AOI22" s="29"/>
      <c r="AOJ22" s="29"/>
      <c r="AOK22" s="29"/>
      <c r="AOL22" s="29"/>
      <c r="AOM22" s="29"/>
      <c r="AON22" s="29"/>
      <c r="AOO22" s="29"/>
      <c r="AOP22" s="29"/>
      <c r="AOQ22" s="29"/>
      <c r="AOR22" s="29"/>
      <c r="AOS22" s="29"/>
      <c r="AOT22" s="29"/>
      <c r="AOU22" s="29"/>
      <c r="AOV22" s="29"/>
      <c r="AOW22" s="29"/>
      <c r="AOX22" s="29"/>
      <c r="AOY22" s="29"/>
      <c r="AOZ22" s="29"/>
      <c r="APA22" s="29"/>
      <c r="APB22" s="29"/>
      <c r="APC22" s="29"/>
      <c r="APD22" s="29"/>
      <c r="APE22" s="29"/>
      <c r="APF22" s="29"/>
      <c r="APG22" s="29"/>
      <c r="APH22" s="29"/>
      <c r="API22" s="29"/>
      <c r="APJ22" s="29"/>
      <c r="APK22" s="29"/>
      <c r="APL22" s="29"/>
      <c r="APM22" s="29"/>
      <c r="APN22" s="29"/>
      <c r="APO22" s="29"/>
      <c r="APP22" s="29"/>
      <c r="APQ22" s="29"/>
      <c r="APR22" s="29"/>
      <c r="APS22" s="29"/>
      <c r="APT22" s="29"/>
      <c r="APU22" s="29"/>
      <c r="APV22" s="29"/>
      <c r="APW22" s="29"/>
      <c r="APX22" s="29"/>
      <c r="APY22" s="29"/>
      <c r="APZ22" s="29"/>
      <c r="AQA22" s="29"/>
      <c r="AQB22" s="29"/>
      <c r="AQC22" s="29"/>
      <c r="AQD22" s="29"/>
      <c r="AQE22" s="29"/>
      <c r="AQF22" s="29"/>
      <c r="AQG22" s="29"/>
      <c r="AQH22" s="29"/>
      <c r="AQI22" s="29"/>
      <c r="AQJ22" s="29"/>
      <c r="AQK22" s="29"/>
      <c r="AQL22" s="29"/>
      <c r="AQM22" s="29"/>
      <c r="AQN22" s="29"/>
      <c r="AQO22" s="29"/>
      <c r="AQP22" s="29"/>
      <c r="AQQ22" s="29"/>
      <c r="AQR22" s="29"/>
      <c r="AQS22" s="29"/>
      <c r="AQT22" s="29"/>
      <c r="AQU22" s="29"/>
      <c r="AQV22" s="29"/>
      <c r="AQW22" s="29"/>
      <c r="AQX22" s="29"/>
      <c r="AQY22" s="29"/>
      <c r="AQZ22" s="29"/>
      <c r="ARA22" s="29"/>
      <c r="ARB22" s="29"/>
      <c r="ARC22" s="29"/>
      <c r="ARD22" s="29"/>
      <c r="ARE22" s="29"/>
      <c r="ARF22" s="29"/>
      <c r="ARG22" s="29"/>
      <c r="ARH22" s="29"/>
      <c r="ARI22" s="29"/>
      <c r="ARJ22" s="29"/>
      <c r="ARK22" s="29"/>
      <c r="ARL22" s="29"/>
      <c r="ARM22" s="29"/>
      <c r="ARN22" s="29"/>
      <c r="ARO22" s="29"/>
      <c r="ARP22" s="29"/>
      <c r="ARQ22" s="29"/>
      <c r="ARR22" s="29"/>
      <c r="ARS22" s="29"/>
      <c r="ART22" s="29"/>
      <c r="ARU22" s="29"/>
      <c r="ARV22" s="29"/>
      <c r="ARW22" s="29"/>
      <c r="ARX22" s="29"/>
      <c r="ARY22" s="29"/>
      <c r="ARZ22" s="29"/>
      <c r="ASA22" s="29"/>
      <c r="ASB22" s="29"/>
      <c r="ASC22" s="29"/>
      <c r="ASD22" s="29"/>
      <c r="ASE22" s="29"/>
      <c r="ASF22" s="29"/>
      <c r="ASG22" s="29"/>
      <c r="ASH22" s="29"/>
      <c r="ASI22" s="29"/>
      <c r="ASJ22" s="29"/>
      <c r="ASK22" s="29"/>
      <c r="ASL22" s="29"/>
      <c r="ASM22" s="29"/>
      <c r="ASN22" s="29"/>
      <c r="ASO22" s="29"/>
      <c r="ASP22" s="29"/>
      <c r="ASQ22" s="29"/>
      <c r="ASR22" s="29"/>
      <c r="ASS22" s="29"/>
      <c r="AST22" s="29"/>
      <c r="ASU22" s="29"/>
      <c r="ASV22" s="29"/>
      <c r="ASW22" s="29"/>
      <c r="ASX22" s="29"/>
      <c r="ASY22" s="29"/>
      <c r="ASZ22" s="29"/>
      <c r="ATA22" s="29"/>
      <c r="ATB22" s="29"/>
      <c r="ATC22" s="29"/>
      <c r="ATD22" s="29"/>
      <c r="ATE22" s="29"/>
      <c r="ATF22" s="29"/>
      <c r="ATG22" s="29"/>
      <c r="ATH22" s="29"/>
      <c r="ATI22" s="29"/>
      <c r="ATJ22" s="29"/>
      <c r="ATK22" s="29"/>
      <c r="ATL22" s="29"/>
      <c r="ATM22" s="29"/>
      <c r="ATN22" s="29"/>
      <c r="ATO22" s="29"/>
      <c r="ATP22" s="29"/>
      <c r="ATQ22" s="29"/>
      <c r="ATR22" s="29"/>
      <c r="ATS22" s="29"/>
      <c r="ATT22" s="29"/>
      <c r="ATU22" s="29"/>
      <c r="ATV22" s="29"/>
      <c r="ATW22" s="29"/>
      <c r="ATX22" s="29"/>
      <c r="ATY22" s="29"/>
      <c r="ATZ22" s="29"/>
      <c r="AUA22" s="29"/>
      <c r="AUB22" s="29"/>
      <c r="AUC22" s="29"/>
      <c r="AUD22" s="29"/>
      <c r="AUE22" s="29"/>
      <c r="AUF22" s="29"/>
      <c r="AUG22" s="29"/>
      <c r="AUH22" s="29"/>
      <c r="AUI22" s="29"/>
      <c r="AUJ22" s="29"/>
      <c r="AUK22" s="29"/>
      <c r="AUL22" s="29"/>
      <c r="AUM22" s="29"/>
      <c r="AUN22" s="29"/>
      <c r="AUO22" s="29"/>
      <c r="AUP22" s="29"/>
      <c r="AUQ22" s="29"/>
      <c r="AUR22" s="29"/>
      <c r="AUS22" s="29"/>
      <c r="AUT22" s="29"/>
      <c r="AUU22" s="29"/>
      <c r="AUV22" s="29"/>
      <c r="AUW22" s="29"/>
      <c r="AUX22" s="29"/>
      <c r="AUY22" s="29"/>
      <c r="AUZ22" s="29"/>
      <c r="AVA22" s="29"/>
      <c r="AVB22" s="29"/>
      <c r="AVC22" s="29"/>
      <c r="AVD22" s="29"/>
      <c r="AVE22" s="29"/>
      <c r="AVF22" s="29"/>
      <c r="AVG22" s="29"/>
      <c r="AVH22" s="29"/>
      <c r="AVI22" s="29"/>
      <c r="AVJ22" s="29"/>
      <c r="AVK22" s="29"/>
      <c r="AVL22" s="29"/>
      <c r="AVM22" s="29"/>
      <c r="AVN22" s="29"/>
      <c r="AVO22" s="29"/>
      <c r="AVP22" s="29"/>
      <c r="AVQ22" s="29"/>
      <c r="AVR22" s="29"/>
      <c r="AVS22" s="29"/>
      <c r="AVT22" s="29"/>
      <c r="AVU22" s="29"/>
      <c r="AVV22" s="29"/>
      <c r="AVW22" s="29"/>
      <c r="AVX22" s="29"/>
      <c r="AVY22" s="29"/>
      <c r="AVZ22" s="29"/>
      <c r="AWA22" s="29"/>
      <c r="AWB22" s="29"/>
      <c r="AWC22" s="29"/>
      <c r="AWD22" s="29"/>
      <c r="AWE22" s="29"/>
      <c r="AWF22" s="29"/>
      <c r="AWG22" s="29"/>
      <c r="AWH22" s="29"/>
      <c r="AWI22" s="29"/>
      <c r="AWJ22" s="29"/>
      <c r="AWK22" s="29"/>
      <c r="AWL22" s="29"/>
      <c r="AWM22" s="29"/>
      <c r="AWN22" s="29"/>
      <c r="AWO22" s="29"/>
      <c r="AWP22" s="29"/>
      <c r="AWQ22" s="29"/>
      <c r="AWR22" s="29"/>
      <c r="AWS22" s="29"/>
      <c r="AWT22" s="29"/>
      <c r="AWU22" s="29"/>
      <c r="AWV22" s="29"/>
      <c r="AWW22" s="29"/>
      <c r="AWX22" s="29"/>
      <c r="AWY22" s="29"/>
      <c r="AWZ22" s="29"/>
      <c r="AXA22" s="29"/>
      <c r="AXB22" s="29"/>
      <c r="AXC22" s="29"/>
      <c r="AXD22" s="29"/>
      <c r="AXE22" s="29"/>
      <c r="AXF22" s="29"/>
      <c r="AXG22" s="29"/>
      <c r="AXH22" s="29"/>
      <c r="AXI22" s="29"/>
      <c r="AXJ22" s="29"/>
      <c r="AXK22" s="29"/>
      <c r="AXL22" s="29"/>
      <c r="AXM22" s="29"/>
      <c r="AXN22" s="29"/>
      <c r="AXO22" s="29"/>
      <c r="AXP22" s="29"/>
      <c r="AXQ22" s="29"/>
      <c r="AXR22" s="29"/>
      <c r="AXS22" s="29"/>
      <c r="AXT22" s="29"/>
      <c r="AXU22" s="29"/>
      <c r="AXV22" s="29"/>
      <c r="AXW22" s="29"/>
      <c r="AXX22" s="29"/>
      <c r="AXY22" s="29"/>
      <c r="AXZ22" s="29"/>
      <c r="AYA22" s="29"/>
      <c r="AYB22" s="29"/>
      <c r="AYC22" s="29"/>
      <c r="AYD22" s="29"/>
      <c r="AYE22" s="29"/>
      <c r="AYF22" s="29"/>
      <c r="AYG22" s="29"/>
      <c r="AYH22" s="29"/>
      <c r="AYI22" s="29"/>
      <c r="AYJ22" s="29"/>
      <c r="AYK22" s="29"/>
      <c r="AYL22" s="29"/>
      <c r="AYM22" s="29"/>
      <c r="AYN22" s="29"/>
      <c r="AYO22" s="29"/>
      <c r="AYP22" s="29"/>
      <c r="AYQ22" s="29"/>
      <c r="AYR22" s="29"/>
      <c r="AYS22" s="29"/>
      <c r="AYT22" s="29"/>
      <c r="AYU22" s="29"/>
      <c r="AYV22" s="29"/>
      <c r="AYW22" s="29"/>
      <c r="AYX22" s="29"/>
      <c r="AYY22" s="29"/>
      <c r="AYZ22" s="29"/>
      <c r="AZA22" s="29"/>
      <c r="AZB22" s="29"/>
      <c r="AZC22" s="29"/>
      <c r="AZD22" s="29"/>
      <c r="AZE22" s="29"/>
      <c r="AZF22" s="29"/>
      <c r="AZG22" s="29"/>
      <c r="AZH22" s="29"/>
      <c r="AZI22" s="29"/>
      <c r="AZJ22" s="29"/>
      <c r="AZK22" s="29"/>
      <c r="AZL22" s="29"/>
      <c r="AZM22" s="29"/>
      <c r="AZN22" s="29"/>
      <c r="AZO22" s="29"/>
      <c r="AZP22" s="29"/>
      <c r="AZQ22" s="29"/>
      <c r="AZR22" s="29"/>
      <c r="AZS22" s="29"/>
      <c r="AZT22" s="29"/>
      <c r="AZU22" s="29"/>
      <c r="AZV22" s="29"/>
      <c r="AZW22" s="29"/>
      <c r="AZX22" s="29"/>
      <c r="AZY22" s="29"/>
      <c r="AZZ22" s="29"/>
      <c r="BAA22" s="29"/>
      <c r="BAB22" s="29"/>
      <c r="BAC22" s="29"/>
      <c r="BAD22" s="29"/>
      <c r="BAE22" s="29"/>
      <c r="BAF22" s="29"/>
      <c r="BAG22" s="29"/>
      <c r="BAH22" s="29"/>
      <c r="BAI22" s="29"/>
      <c r="BAJ22" s="29"/>
      <c r="BAK22" s="29"/>
      <c r="BAL22" s="29"/>
      <c r="BAM22" s="29"/>
      <c r="BAN22" s="29"/>
      <c r="BAO22" s="29"/>
      <c r="BAP22" s="29"/>
      <c r="BAQ22" s="29"/>
      <c r="BAR22" s="29"/>
      <c r="BAS22" s="29"/>
      <c r="BAT22" s="29"/>
      <c r="BAU22" s="29"/>
      <c r="BAV22" s="29"/>
      <c r="BAW22" s="29"/>
      <c r="BAX22" s="29"/>
      <c r="BAY22" s="29"/>
      <c r="BAZ22" s="29"/>
      <c r="BBA22" s="29"/>
      <c r="BBB22" s="29"/>
      <c r="BBC22" s="29"/>
      <c r="BBD22" s="29"/>
      <c r="BBE22" s="29"/>
      <c r="BBF22" s="29"/>
      <c r="BBG22" s="29"/>
      <c r="BBH22" s="29"/>
      <c r="BBI22" s="29"/>
      <c r="BBJ22" s="29"/>
      <c r="BBK22" s="29"/>
      <c r="BBL22" s="29"/>
      <c r="BBM22" s="29"/>
      <c r="BBN22" s="29"/>
      <c r="BBO22" s="29"/>
      <c r="BBP22" s="29"/>
      <c r="BBQ22" s="29"/>
      <c r="BBR22" s="29"/>
      <c r="BBS22" s="29"/>
      <c r="BBT22" s="29"/>
      <c r="BBU22" s="29"/>
      <c r="BBV22" s="29"/>
      <c r="BBW22" s="29"/>
      <c r="BBX22" s="29"/>
      <c r="BBY22" s="29"/>
      <c r="BBZ22" s="29"/>
      <c r="BCA22" s="29"/>
      <c r="BCB22" s="29"/>
      <c r="BCC22" s="29"/>
      <c r="BCD22" s="29"/>
      <c r="BCE22" s="29"/>
      <c r="BCF22" s="29"/>
      <c r="BCG22" s="29"/>
      <c r="BCH22" s="29"/>
      <c r="BCI22" s="29"/>
      <c r="BCJ22" s="29"/>
      <c r="BCK22" s="29"/>
      <c r="BCL22" s="29"/>
      <c r="BCM22" s="29"/>
      <c r="BCN22" s="29"/>
      <c r="BCO22" s="29"/>
      <c r="BCP22" s="29"/>
      <c r="BCQ22" s="29"/>
      <c r="BCR22" s="29"/>
      <c r="BCS22" s="29"/>
      <c r="BCT22" s="29"/>
      <c r="BCU22" s="29"/>
      <c r="BCV22" s="29"/>
      <c r="BCW22" s="29"/>
      <c r="BCX22" s="29"/>
      <c r="BCY22" s="29"/>
      <c r="BCZ22" s="29"/>
      <c r="BDA22" s="29"/>
      <c r="BDB22" s="29"/>
      <c r="BDC22" s="29"/>
      <c r="BDD22" s="29"/>
      <c r="BDE22" s="29"/>
      <c r="BDF22" s="29"/>
      <c r="BDG22" s="29"/>
      <c r="BDH22" s="29"/>
      <c r="BDI22" s="29"/>
      <c r="BDJ22" s="29"/>
      <c r="BDK22" s="29"/>
      <c r="BDL22" s="29"/>
      <c r="BDM22" s="29"/>
      <c r="BDN22" s="29"/>
      <c r="BDO22" s="29"/>
      <c r="BDP22" s="29"/>
      <c r="BDQ22" s="29"/>
      <c r="BDR22" s="29"/>
      <c r="BDS22" s="29"/>
      <c r="BDT22" s="29"/>
      <c r="BDU22" s="29"/>
      <c r="BDV22" s="29"/>
      <c r="BDW22" s="29"/>
      <c r="BDX22" s="29"/>
      <c r="BDY22" s="29"/>
      <c r="BDZ22" s="29"/>
      <c r="BEA22" s="29"/>
      <c r="BEB22" s="29"/>
      <c r="BEC22" s="29"/>
      <c r="BED22" s="29"/>
      <c r="BEE22" s="29"/>
      <c r="BEF22" s="29"/>
      <c r="BEG22" s="29"/>
      <c r="BEH22" s="29"/>
      <c r="BEI22" s="29"/>
      <c r="BEJ22" s="29"/>
      <c r="BEK22" s="29"/>
      <c r="BEL22" s="29"/>
      <c r="BEM22" s="29"/>
      <c r="BEN22" s="29"/>
      <c r="BEO22" s="29"/>
      <c r="BEP22" s="29"/>
      <c r="BEQ22" s="29"/>
      <c r="BER22" s="29"/>
      <c r="BES22" s="29"/>
      <c r="BET22" s="29"/>
      <c r="BEU22" s="29"/>
      <c r="BEV22" s="29"/>
      <c r="BEW22" s="29"/>
      <c r="BEX22" s="29"/>
      <c r="BEY22" s="29"/>
      <c r="BEZ22" s="29"/>
      <c r="BFA22" s="29"/>
      <c r="BFB22" s="29"/>
      <c r="BFC22" s="29"/>
      <c r="BFD22" s="29"/>
      <c r="BFE22" s="29"/>
      <c r="BFF22" s="29"/>
      <c r="BFG22" s="29"/>
      <c r="BFH22" s="29"/>
      <c r="BFI22" s="29"/>
      <c r="BFJ22" s="29"/>
      <c r="BFK22" s="29"/>
      <c r="BFL22" s="29"/>
      <c r="BFM22" s="29"/>
      <c r="BFN22" s="29"/>
      <c r="BFO22" s="29"/>
      <c r="BFP22" s="29"/>
      <c r="BFQ22" s="29"/>
      <c r="BFR22" s="29"/>
      <c r="BFS22" s="29"/>
      <c r="BFT22" s="29"/>
      <c r="BFU22" s="29"/>
      <c r="BFV22" s="29"/>
      <c r="BFW22" s="29"/>
      <c r="BFX22" s="29"/>
      <c r="BFY22" s="29"/>
      <c r="BFZ22" s="29"/>
      <c r="BGA22" s="29"/>
      <c r="BGB22" s="29"/>
      <c r="BGC22" s="29"/>
      <c r="BGD22" s="29"/>
      <c r="BGE22" s="29"/>
      <c r="BGF22" s="29"/>
      <c r="BGG22" s="29"/>
      <c r="BGH22" s="29"/>
      <c r="BGI22" s="29"/>
      <c r="BGJ22" s="29"/>
      <c r="BGK22" s="29"/>
      <c r="BGL22" s="29"/>
      <c r="BGM22" s="29"/>
      <c r="BGN22" s="29"/>
      <c r="BGO22" s="29"/>
      <c r="BGP22" s="29"/>
      <c r="BGQ22" s="29"/>
      <c r="BGR22" s="29"/>
      <c r="BGS22" s="29"/>
      <c r="BGT22" s="29"/>
      <c r="BGU22" s="29"/>
      <c r="BGV22" s="29"/>
    </row>
    <row r="23" spans="1:1556" s="14" customFormat="1" ht="22" customHeight="1">
      <c r="A23" s="14" t="str">
        <f t="shared" si="0"/>
        <v>PT-00019</v>
      </c>
      <c r="B23" s="37" t="s">
        <v>509</v>
      </c>
      <c r="C23" s="37" t="s">
        <v>360</v>
      </c>
      <c r="D23" s="37" t="s">
        <v>629</v>
      </c>
      <c r="E23" s="14">
        <f t="shared" ca="1" si="1"/>
        <v>12</v>
      </c>
      <c r="F23" s="37" t="s">
        <v>13</v>
      </c>
      <c r="G23" s="37" t="s">
        <v>18</v>
      </c>
      <c r="H23" s="37">
        <v>9207030906</v>
      </c>
      <c r="I23" s="39" t="s">
        <v>778</v>
      </c>
      <c r="J23" s="39">
        <v>9785596204</v>
      </c>
      <c r="K23" s="39" t="s">
        <v>927</v>
      </c>
      <c r="L23" s="39" t="s">
        <v>927</v>
      </c>
      <c r="M23" s="39" t="s">
        <v>27</v>
      </c>
      <c r="N23" s="39">
        <v>322507563159</v>
      </c>
      <c r="O23" s="39" t="s">
        <v>31</v>
      </c>
      <c r="P23" s="39"/>
      <c r="Q23" s="39"/>
      <c r="R23" s="39"/>
      <c r="S23" s="39" t="s">
        <v>93</v>
      </c>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29"/>
      <c r="IV23" s="29"/>
      <c r="IW23" s="29"/>
      <c r="IX23" s="29"/>
      <c r="IY23" s="29"/>
      <c r="IZ23" s="29"/>
      <c r="JA23" s="29"/>
      <c r="JB23" s="29"/>
      <c r="JC23" s="29"/>
      <c r="JD23" s="29"/>
      <c r="JE23" s="29"/>
      <c r="JF23" s="29"/>
      <c r="JG23" s="29"/>
      <c r="JH23" s="29"/>
      <c r="JI23" s="29"/>
      <c r="JJ23" s="29"/>
      <c r="JK23" s="29"/>
      <c r="JL23" s="29"/>
      <c r="JM23" s="29"/>
      <c r="JN23" s="29"/>
      <c r="JO23" s="29"/>
      <c r="JP23" s="29"/>
      <c r="JQ23" s="29"/>
      <c r="JR23" s="29"/>
      <c r="JS23" s="29"/>
      <c r="JT23" s="29"/>
      <c r="JU23" s="29"/>
      <c r="JV23" s="29"/>
      <c r="JW23" s="29"/>
      <c r="JX23" s="29"/>
      <c r="JY23" s="29"/>
      <c r="JZ23" s="29"/>
      <c r="KA23" s="29"/>
      <c r="KB23" s="29"/>
      <c r="KC23" s="29"/>
      <c r="KD23" s="29"/>
      <c r="KE23" s="29"/>
      <c r="KF23" s="29"/>
      <c r="KG23" s="29"/>
      <c r="KH23" s="29"/>
      <c r="KI23" s="29"/>
      <c r="KJ23" s="29"/>
      <c r="KK23" s="29"/>
      <c r="KL23" s="29"/>
      <c r="KM23" s="29"/>
      <c r="KN23" s="29"/>
      <c r="KO23" s="29"/>
      <c r="KP23" s="29"/>
      <c r="KQ23" s="29"/>
      <c r="KR23" s="29"/>
      <c r="KS23" s="29"/>
      <c r="KT23" s="29"/>
      <c r="KU23" s="29"/>
      <c r="KV23" s="29"/>
      <c r="KW23" s="29"/>
      <c r="KX23" s="29"/>
      <c r="KY23" s="29"/>
      <c r="KZ23" s="29"/>
      <c r="LA23" s="29"/>
      <c r="LB23" s="29"/>
      <c r="LC23" s="29"/>
      <c r="LD23" s="29"/>
      <c r="LE23" s="29"/>
      <c r="LF23" s="29"/>
      <c r="LG23" s="29"/>
      <c r="LH23" s="29"/>
      <c r="LI23" s="29"/>
      <c r="LJ23" s="29"/>
      <c r="LK23" s="29"/>
      <c r="LL23" s="29"/>
      <c r="LM23" s="29"/>
      <c r="LN23" s="29"/>
      <c r="LO23" s="29"/>
      <c r="LP23" s="29"/>
      <c r="LQ23" s="29"/>
      <c r="LR23" s="29"/>
      <c r="LS23" s="29"/>
      <c r="LT23" s="29"/>
      <c r="LU23" s="29"/>
      <c r="LV23" s="29"/>
      <c r="LW23" s="29"/>
      <c r="LX23" s="29"/>
      <c r="LY23" s="29"/>
      <c r="LZ23" s="29"/>
      <c r="MA23" s="29"/>
      <c r="MB23" s="29"/>
      <c r="MC23" s="29"/>
      <c r="MD23" s="29"/>
      <c r="ME23" s="29"/>
      <c r="MF23" s="29"/>
      <c r="MG23" s="29"/>
      <c r="MH23" s="29"/>
      <c r="MI23" s="29"/>
      <c r="MJ23" s="29"/>
      <c r="MK23" s="29"/>
      <c r="ML23" s="29"/>
      <c r="MM23" s="29"/>
      <c r="MN23" s="29"/>
      <c r="MO23" s="29"/>
      <c r="MP23" s="29"/>
      <c r="MQ23" s="29"/>
      <c r="MR23" s="29"/>
      <c r="MS23" s="29"/>
      <c r="MT23" s="29"/>
      <c r="MU23" s="29"/>
      <c r="MV23" s="29"/>
      <c r="MW23" s="29"/>
      <c r="MX23" s="29"/>
      <c r="MY23" s="29"/>
      <c r="MZ23" s="29"/>
      <c r="NA23" s="29"/>
      <c r="NB23" s="29"/>
      <c r="NC23" s="29"/>
      <c r="ND23" s="29"/>
      <c r="NE23" s="29"/>
      <c r="NF23" s="29"/>
      <c r="NG23" s="29"/>
      <c r="NH23" s="29"/>
      <c r="NI23" s="29"/>
      <c r="NJ23" s="29"/>
      <c r="NK23" s="29"/>
      <c r="NL23" s="29"/>
      <c r="NM23" s="29"/>
      <c r="NN23" s="29"/>
      <c r="NO23" s="29"/>
      <c r="NP23" s="29"/>
      <c r="NQ23" s="29"/>
      <c r="NR23" s="29"/>
      <c r="NS23" s="29"/>
      <c r="NT23" s="29"/>
      <c r="NU23" s="29"/>
      <c r="NV23" s="29"/>
      <c r="NW23" s="29"/>
      <c r="NX23" s="29"/>
      <c r="NY23" s="29"/>
      <c r="NZ23" s="29"/>
      <c r="OA23" s="29"/>
      <c r="OB23" s="29"/>
      <c r="OC23" s="29"/>
      <c r="OD23" s="29"/>
      <c r="OE23" s="29"/>
      <c r="OF23" s="29"/>
      <c r="OG23" s="29"/>
      <c r="OH23" s="29"/>
      <c r="OI23" s="29"/>
      <c r="OJ23" s="29"/>
      <c r="OK23" s="29"/>
      <c r="OL23" s="29"/>
      <c r="OM23" s="29"/>
      <c r="ON23" s="29"/>
      <c r="OO23" s="29"/>
      <c r="OP23" s="29"/>
      <c r="OQ23" s="29"/>
      <c r="OR23" s="29"/>
      <c r="OS23" s="29"/>
      <c r="OT23" s="29"/>
      <c r="OU23" s="29"/>
      <c r="OV23" s="29"/>
      <c r="OW23" s="29"/>
      <c r="OX23" s="29"/>
      <c r="OY23" s="29"/>
      <c r="OZ23" s="29"/>
      <c r="PA23" s="29"/>
      <c r="PB23" s="29"/>
      <c r="PC23" s="29"/>
      <c r="PD23" s="29"/>
      <c r="PE23" s="29"/>
      <c r="PF23" s="29"/>
      <c r="PG23" s="29"/>
      <c r="PH23" s="29"/>
      <c r="PI23" s="29"/>
      <c r="PJ23" s="29"/>
      <c r="PK23" s="29"/>
      <c r="PL23" s="29"/>
      <c r="PM23" s="29"/>
      <c r="PN23" s="29"/>
      <c r="PO23" s="29"/>
      <c r="PP23" s="29"/>
      <c r="PQ23" s="29"/>
      <c r="PR23" s="29"/>
      <c r="PS23" s="29"/>
      <c r="PT23" s="29"/>
      <c r="PU23" s="29"/>
      <c r="PV23" s="29"/>
      <c r="PW23" s="29"/>
      <c r="PX23" s="29"/>
      <c r="PY23" s="29"/>
      <c r="PZ23" s="29"/>
      <c r="QA23" s="29"/>
      <c r="QB23" s="29"/>
      <c r="QC23" s="29"/>
      <c r="QD23" s="29"/>
      <c r="QE23" s="29"/>
      <c r="QF23" s="29"/>
      <c r="QG23" s="29"/>
      <c r="QH23" s="29"/>
      <c r="QI23" s="29"/>
      <c r="QJ23" s="29"/>
      <c r="QK23" s="29"/>
      <c r="QL23" s="29"/>
      <c r="QM23" s="29"/>
      <c r="QN23" s="29"/>
      <c r="QO23" s="29"/>
      <c r="QP23" s="29"/>
      <c r="QQ23" s="29"/>
      <c r="QR23" s="29"/>
      <c r="QS23" s="29"/>
      <c r="QT23" s="29"/>
      <c r="QU23" s="29"/>
      <c r="QV23" s="29"/>
      <c r="QW23" s="29"/>
      <c r="QX23" s="29"/>
      <c r="QY23" s="29"/>
      <c r="QZ23" s="29"/>
      <c r="RA23" s="29"/>
      <c r="RB23" s="29"/>
      <c r="RC23" s="29"/>
      <c r="RD23" s="29"/>
      <c r="RE23" s="29"/>
      <c r="RF23" s="29"/>
      <c r="RG23" s="29"/>
      <c r="RH23" s="29"/>
      <c r="RI23" s="29"/>
      <c r="RJ23" s="29"/>
      <c r="RK23" s="29"/>
      <c r="RL23" s="29"/>
      <c r="RM23" s="29"/>
      <c r="RN23" s="29"/>
      <c r="RO23" s="29"/>
      <c r="RP23" s="29"/>
      <c r="RQ23" s="29"/>
      <c r="RR23" s="29"/>
      <c r="RS23" s="29"/>
      <c r="RT23" s="29"/>
      <c r="RU23" s="29"/>
      <c r="RV23" s="29"/>
      <c r="RW23" s="29"/>
      <c r="RX23" s="29"/>
      <c r="RY23" s="29"/>
      <c r="RZ23" s="29"/>
      <c r="SA23" s="29"/>
      <c r="SB23" s="29"/>
      <c r="SC23" s="29"/>
      <c r="SD23" s="29"/>
      <c r="SE23" s="29"/>
      <c r="SF23" s="29"/>
      <c r="SG23" s="29"/>
      <c r="SH23" s="29"/>
      <c r="SI23" s="29"/>
      <c r="SJ23" s="29"/>
      <c r="SK23" s="29"/>
      <c r="SL23" s="29"/>
      <c r="SM23" s="29"/>
      <c r="SN23" s="29"/>
      <c r="SO23" s="29"/>
      <c r="SP23" s="29"/>
      <c r="SQ23" s="29"/>
      <c r="SR23" s="29"/>
      <c r="SS23" s="29"/>
      <c r="ST23" s="29"/>
      <c r="SU23" s="29"/>
      <c r="SV23" s="29"/>
      <c r="SW23" s="29"/>
      <c r="SX23" s="29"/>
      <c r="SY23" s="29"/>
      <c r="SZ23" s="29"/>
      <c r="TA23" s="29"/>
      <c r="TB23" s="29"/>
      <c r="TC23" s="29"/>
      <c r="TD23" s="29"/>
      <c r="TE23" s="29"/>
      <c r="TF23" s="29"/>
      <c r="TG23" s="29"/>
      <c r="TH23" s="29"/>
      <c r="TI23" s="29"/>
      <c r="TJ23" s="29"/>
      <c r="TK23" s="29"/>
      <c r="TL23" s="29"/>
      <c r="TM23" s="29"/>
      <c r="TN23" s="29"/>
      <c r="TO23" s="29"/>
      <c r="TP23" s="29"/>
      <c r="TQ23" s="29"/>
      <c r="TR23" s="29"/>
      <c r="TS23" s="29"/>
      <c r="TT23" s="29"/>
      <c r="TU23" s="29"/>
      <c r="TV23" s="29"/>
      <c r="TW23" s="29"/>
      <c r="TX23" s="29"/>
      <c r="TY23" s="29"/>
      <c r="TZ23" s="29"/>
      <c r="UA23" s="29"/>
      <c r="UB23" s="29"/>
      <c r="UC23" s="29"/>
      <c r="UD23" s="29"/>
      <c r="UE23" s="29"/>
      <c r="UF23" s="29"/>
      <c r="UG23" s="29"/>
      <c r="UH23" s="29"/>
      <c r="UI23" s="29"/>
      <c r="UJ23" s="29"/>
      <c r="UK23" s="29"/>
      <c r="UL23" s="29"/>
      <c r="UM23" s="29"/>
      <c r="UN23" s="29"/>
      <c r="UO23" s="29"/>
      <c r="UP23" s="29"/>
      <c r="UQ23" s="29"/>
      <c r="UR23" s="29"/>
      <c r="US23" s="29"/>
      <c r="UT23" s="29"/>
      <c r="UU23" s="29"/>
      <c r="UV23" s="29"/>
      <c r="UW23" s="29"/>
      <c r="UX23" s="29"/>
      <c r="UY23" s="29"/>
      <c r="UZ23" s="29"/>
      <c r="VA23" s="29"/>
      <c r="VB23" s="29"/>
      <c r="VC23" s="29"/>
      <c r="VD23" s="29"/>
      <c r="VE23" s="29"/>
      <c r="VF23" s="29"/>
      <c r="VG23" s="29"/>
      <c r="VH23" s="29"/>
      <c r="VI23" s="29"/>
      <c r="VJ23" s="29"/>
      <c r="VK23" s="29"/>
      <c r="VL23" s="29"/>
      <c r="VM23" s="29"/>
      <c r="VN23" s="29"/>
      <c r="VO23" s="29"/>
      <c r="VP23" s="29"/>
      <c r="VQ23" s="29"/>
      <c r="VR23" s="29"/>
      <c r="VS23" s="29"/>
      <c r="VT23" s="29"/>
      <c r="VU23" s="29"/>
      <c r="VV23" s="29"/>
      <c r="VW23" s="29"/>
      <c r="VX23" s="29"/>
      <c r="VY23" s="29"/>
      <c r="VZ23" s="29"/>
      <c r="WA23" s="29"/>
      <c r="WB23" s="29"/>
      <c r="WC23" s="29"/>
      <c r="WD23" s="29"/>
      <c r="WE23" s="29"/>
      <c r="WF23" s="29"/>
      <c r="WG23" s="29"/>
      <c r="WH23" s="29"/>
      <c r="WI23" s="29"/>
      <c r="WJ23" s="29"/>
      <c r="WK23" s="29"/>
      <c r="WL23" s="29"/>
      <c r="WM23" s="29"/>
      <c r="WN23" s="29"/>
      <c r="WO23" s="29"/>
      <c r="WP23" s="29"/>
      <c r="WQ23" s="29"/>
      <c r="WR23" s="29"/>
      <c r="WS23" s="29"/>
      <c r="WT23" s="29"/>
      <c r="WU23" s="29"/>
      <c r="WV23" s="29"/>
      <c r="WW23" s="29"/>
      <c r="WX23" s="29"/>
      <c r="WY23" s="29"/>
      <c r="WZ23" s="29"/>
      <c r="XA23" s="29"/>
      <c r="XB23" s="29"/>
      <c r="XC23" s="29"/>
      <c r="XD23" s="29"/>
      <c r="XE23" s="29"/>
      <c r="XF23" s="29"/>
      <c r="XG23" s="29"/>
      <c r="XH23" s="29"/>
      <c r="XI23" s="29"/>
      <c r="XJ23" s="29"/>
      <c r="XK23" s="29"/>
      <c r="XL23" s="29"/>
      <c r="XM23" s="29"/>
      <c r="XN23" s="29"/>
      <c r="XO23" s="29"/>
      <c r="XP23" s="29"/>
      <c r="XQ23" s="29"/>
      <c r="XR23" s="29"/>
      <c r="XS23" s="29"/>
      <c r="XT23" s="29"/>
      <c r="XU23" s="29"/>
      <c r="XV23" s="29"/>
      <c r="XW23" s="29"/>
      <c r="XX23" s="29"/>
      <c r="XY23" s="29"/>
      <c r="XZ23" s="29"/>
      <c r="YA23" s="29"/>
      <c r="YB23" s="29"/>
      <c r="YC23" s="29"/>
      <c r="YD23" s="29"/>
      <c r="YE23" s="29"/>
      <c r="YF23" s="29"/>
      <c r="YG23" s="29"/>
      <c r="YH23" s="29"/>
      <c r="YI23" s="29"/>
      <c r="YJ23" s="29"/>
      <c r="YK23" s="29"/>
      <c r="YL23" s="29"/>
      <c r="YM23" s="29"/>
      <c r="YN23" s="29"/>
      <c r="YO23" s="29"/>
      <c r="YP23" s="29"/>
      <c r="YQ23" s="29"/>
      <c r="YR23" s="29"/>
      <c r="YS23" s="29"/>
      <c r="YT23" s="29"/>
      <c r="YU23" s="29"/>
      <c r="YV23" s="29"/>
      <c r="YW23" s="29"/>
      <c r="YX23" s="29"/>
      <c r="YY23" s="29"/>
      <c r="YZ23" s="29"/>
      <c r="ZA23" s="29"/>
      <c r="ZB23" s="29"/>
      <c r="ZC23" s="29"/>
      <c r="ZD23" s="29"/>
      <c r="ZE23" s="29"/>
      <c r="ZF23" s="29"/>
      <c r="ZG23" s="29"/>
      <c r="ZH23" s="29"/>
      <c r="ZI23" s="29"/>
      <c r="ZJ23" s="29"/>
      <c r="ZK23" s="29"/>
      <c r="ZL23" s="29"/>
      <c r="ZM23" s="29"/>
      <c r="ZN23" s="29"/>
      <c r="ZO23" s="29"/>
      <c r="ZP23" s="29"/>
      <c r="ZQ23" s="29"/>
      <c r="ZR23" s="29"/>
      <c r="ZS23" s="29"/>
      <c r="ZT23" s="29"/>
      <c r="ZU23" s="29"/>
      <c r="ZV23" s="29"/>
      <c r="ZW23" s="29"/>
      <c r="ZX23" s="29"/>
      <c r="ZY23" s="29"/>
      <c r="ZZ23" s="29"/>
      <c r="AAA23" s="29"/>
      <c r="AAB23" s="29"/>
      <c r="AAC23" s="29"/>
      <c r="AAD23" s="29"/>
      <c r="AAE23" s="29"/>
      <c r="AAF23" s="29"/>
      <c r="AAG23" s="29"/>
      <c r="AAH23" s="29"/>
      <c r="AAI23" s="29"/>
      <c r="AAJ23" s="29"/>
      <c r="AAK23" s="29"/>
      <c r="AAL23" s="29"/>
      <c r="AAM23" s="29"/>
      <c r="AAN23" s="29"/>
      <c r="AAO23" s="29"/>
      <c r="AAP23" s="29"/>
      <c r="AAQ23" s="29"/>
      <c r="AAR23" s="29"/>
      <c r="AAS23" s="29"/>
      <c r="AAT23" s="29"/>
      <c r="AAU23" s="29"/>
      <c r="AAV23" s="29"/>
      <c r="AAW23" s="29"/>
      <c r="AAX23" s="29"/>
      <c r="AAY23" s="29"/>
      <c r="AAZ23" s="29"/>
      <c r="ABA23" s="29"/>
      <c r="ABB23" s="29"/>
      <c r="ABC23" s="29"/>
      <c r="ABD23" s="29"/>
      <c r="ABE23" s="29"/>
      <c r="ABF23" s="29"/>
      <c r="ABG23" s="29"/>
      <c r="ABH23" s="29"/>
      <c r="ABI23" s="29"/>
      <c r="ABJ23" s="29"/>
      <c r="ABK23" s="29"/>
      <c r="ABL23" s="29"/>
      <c r="ABM23" s="29"/>
      <c r="ABN23" s="29"/>
      <c r="ABO23" s="29"/>
      <c r="ABP23" s="29"/>
      <c r="ABQ23" s="29"/>
      <c r="ABR23" s="29"/>
      <c r="ABS23" s="29"/>
      <c r="ABT23" s="29"/>
      <c r="ABU23" s="29"/>
      <c r="ABV23" s="29"/>
      <c r="ABW23" s="29"/>
      <c r="ABX23" s="29"/>
      <c r="ABY23" s="29"/>
      <c r="ABZ23" s="29"/>
      <c r="ACA23" s="29"/>
      <c r="ACB23" s="29"/>
      <c r="ACC23" s="29"/>
      <c r="ACD23" s="29"/>
      <c r="ACE23" s="29"/>
      <c r="ACF23" s="29"/>
      <c r="ACG23" s="29"/>
      <c r="ACH23" s="29"/>
      <c r="ACI23" s="29"/>
      <c r="ACJ23" s="29"/>
      <c r="ACK23" s="29"/>
      <c r="ACL23" s="29"/>
      <c r="ACM23" s="29"/>
      <c r="ACN23" s="29"/>
      <c r="ACO23" s="29"/>
      <c r="ACP23" s="29"/>
      <c r="ACQ23" s="29"/>
      <c r="ACR23" s="29"/>
      <c r="ACS23" s="29"/>
      <c r="ACT23" s="29"/>
      <c r="ACU23" s="29"/>
      <c r="ACV23" s="29"/>
      <c r="ACW23" s="29"/>
      <c r="ACX23" s="29"/>
      <c r="ACY23" s="29"/>
      <c r="ACZ23" s="29"/>
      <c r="ADA23" s="29"/>
      <c r="ADB23" s="29"/>
      <c r="ADC23" s="29"/>
      <c r="ADD23" s="29"/>
      <c r="ADE23" s="29"/>
      <c r="ADF23" s="29"/>
      <c r="ADG23" s="29"/>
      <c r="ADH23" s="29"/>
      <c r="ADI23" s="29"/>
      <c r="ADJ23" s="29"/>
      <c r="ADK23" s="29"/>
      <c r="ADL23" s="29"/>
      <c r="ADM23" s="29"/>
      <c r="ADN23" s="29"/>
      <c r="ADO23" s="29"/>
      <c r="ADP23" s="29"/>
      <c r="ADQ23" s="29"/>
      <c r="ADR23" s="29"/>
      <c r="ADS23" s="29"/>
      <c r="ADT23" s="29"/>
      <c r="ADU23" s="29"/>
      <c r="ADV23" s="29"/>
      <c r="ADW23" s="29"/>
      <c r="ADX23" s="29"/>
      <c r="ADY23" s="29"/>
      <c r="ADZ23" s="29"/>
      <c r="AEA23" s="29"/>
      <c r="AEB23" s="29"/>
      <c r="AEC23" s="29"/>
      <c r="AED23" s="29"/>
      <c r="AEE23" s="29"/>
      <c r="AEF23" s="29"/>
      <c r="AEG23" s="29"/>
      <c r="AEH23" s="29"/>
      <c r="AEI23" s="29"/>
      <c r="AEJ23" s="29"/>
      <c r="AEK23" s="29"/>
      <c r="AEL23" s="29"/>
      <c r="AEM23" s="29"/>
      <c r="AEN23" s="29"/>
      <c r="AEO23" s="29"/>
      <c r="AEP23" s="29"/>
      <c r="AEQ23" s="29"/>
      <c r="AER23" s="29"/>
      <c r="AES23" s="29"/>
      <c r="AET23" s="29"/>
      <c r="AEU23" s="29"/>
      <c r="AEV23" s="29"/>
      <c r="AEW23" s="29"/>
      <c r="AEX23" s="29"/>
      <c r="AEY23" s="29"/>
      <c r="AEZ23" s="29"/>
      <c r="AFA23" s="29"/>
      <c r="AFB23" s="29"/>
      <c r="AFC23" s="29"/>
      <c r="AFD23" s="29"/>
      <c r="AFE23" s="29"/>
      <c r="AFF23" s="29"/>
      <c r="AFG23" s="29"/>
      <c r="AFH23" s="29"/>
      <c r="AFI23" s="29"/>
      <c r="AFJ23" s="29"/>
      <c r="AFK23" s="29"/>
      <c r="AFL23" s="29"/>
      <c r="AFM23" s="29"/>
      <c r="AFN23" s="29"/>
      <c r="AFO23" s="29"/>
      <c r="AFP23" s="29"/>
      <c r="AFQ23" s="29"/>
      <c r="AFR23" s="29"/>
      <c r="AFS23" s="29"/>
      <c r="AFT23" s="29"/>
      <c r="AFU23" s="29"/>
      <c r="AFV23" s="29"/>
      <c r="AFW23" s="29"/>
      <c r="AFX23" s="29"/>
      <c r="AFY23" s="29"/>
      <c r="AFZ23" s="29"/>
      <c r="AGA23" s="29"/>
      <c r="AGB23" s="29"/>
      <c r="AGC23" s="29"/>
      <c r="AGD23" s="29"/>
      <c r="AGE23" s="29"/>
      <c r="AGF23" s="29"/>
      <c r="AGG23" s="29"/>
      <c r="AGH23" s="29"/>
      <c r="AGI23" s="29"/>
      <c r="AGJ23" s="29"/>
      <c r="AGK23" s="29"/>
      <c r="AGL23" s="29"/>
      <c r="AGM23" s="29"/>
      <c r="AGN23" s="29"/>
      <c r="AGO23" s="29"/>
      <c r="AGP23" s="29"/>
      <c r="AGQ23" s="29"/>
      <c r="AGR23" s="29"/>
      <c r="AGS23" s="29"/>
      <c r="AGT23" s="29"/>
      <c r="AGU23" s="29"/>
      <c r="AGV23" s="29"/>
      <c r="AGW23" s="29"/>
      <c r="AGX23" s="29"/>
      <c r="AGY23" s="29"/>
      <c r="AGZ23" s="29"/>
      <c r="AHA23" s="29"/>
      <c r="AHB23" s="29"/>
      <c r="AHC23" s="29"/>
      <c r="AHD23" s="29"/>
      <c r="AHE23" s="29"/>
      <c r="AHF23" s="29"/>
      <c r="AHG23" s="29"/>
      <c r="AHH23" s="29"/>
      <c r="AHI23" s="29"/>
      <c r="AHJ23" s="29"/>
      <c r="AHK23" s="29"/>
      <c r="AHL23" s="29"/>
      <c r="AHM23" s="29"/>
      <c r="AHN23" s="29"/>
      <c r="AHO23" s="29"/>
      <c r="AHP23" s="29"/>
      <c r="AHQ23" s="29"/>
      <c r="AHR23" s="29"/>
      <c r="AHS23" s="29"/>
      <c r="AHT23" s="29"/>
      <c r="AHU23" s="29"/>
      <c r="AHV23" s="29"/>
      <c r="AHW23" s="29"/>
      <c r="AHX23" s="29"/>
      <c r="AHY23" s="29"/>
      <c r="AHZ23" s="29"/>
      <c r="AIA23" s="29"/>
      <c r="AIB23" s="29"/>
      <c r="AIC23" s="29"/>
      <c r="AID23" s="29"/>
      <c r="AIE23" s="29"/>
      <c r="AIF23" s="29"/>
      <c r="AIG23" s="29"/>
      <c r="AIH23" s="29"/>
      <c r="AII23" s="29"/>
      <c r="AIJ23" s="29"/>
      <c r="AIK23" s="29"/>
      <c r="AIL23" s="29"/>
      <c r="AIM23" s="29"/>
      <c r="AIN23" s="29"/>
      <c r="AIO23" s="29"/>
      <c r="AIP23" s="29"/>
      <c r="AIQ23" s="29"/>
      <c r="AIR23" s="29"/>
      <c r="AIS23" s="29"/>
      <c r="AIT23" s="29"/>
      <c r="AIU23" s="29"/>
      <c r="AIV23" s="29"/>
      <c r="AIW23" s="29"/>
      <c r="AIX23" s="29"/>
      <c r="AIY23" s="29"/>
      <c r="AIZ23" s="29"/>
      <c r="AJA23" s="29"/>
      <c r="AJB23" s="29"/>
      <c r="AJC23" s="29"/>
      <c r="AJD23" s="29"/>
      <c r="AJE23" s="29"/>
      <c r="AJF23" s="29"/>
      <c r="AJG23" s="29"/>
      <c r="AJH23" s="29"/>
      <c r="AJI23" s="29"/>
      <c r="AJJ23" s="29"/>
      <c r="AJK23" s="29"/>
      <c r="AJL23" s="29"/>
      <c r="AJM23" s="29"/>
      <c r="AJN23" s="29"/>
      <c r="AJO23" s="29"/>
      <c r="AJP23" s="29"/>
      <c r="AJQ23" s="29"/>
      <c r="AJR23" s="29"/>
      <c r="AJS23" s="29"/>
      <c r="AJT23" s="29"/>
      <c r="AJU23" s="29"/>
      <c r="AJV23" s="29"/>
      <c r="AJW23" s="29"/>
      <c r="AJX23" s="29"/>
      <c r="AJY23" s="29"/>
      <c r="AJZ23" s="29"/>
      <c r="AKA23" s="29"/>
      <c r="AKB23" s="29"/>
      <c r="AKC23" s="29"/>
      <c r="AKD23" s="29"/>
      <c r="AKE23" s="29"/>
      <c r="AKF23" s="29"/>
      <c r="AKG23" s="29"/>
      <c r="AKH23" s="29"/>
      <c r="AKI23" s="29"/>
      <c r="AKJ23" s="29"/>
      <c r="AKK23" s="29"/>
      <c r="AKL23" s="29"/>
      <c r="AKM23" s="29"/>
      <c r="AKN23" s="29"/>
      <c r="AKO23" s="29"/>
      <c r="AKP23" s="29"/>
      <c r="AKQ23" s="29"/>
      <c r="AKR23" s="29"/>
      <c r="AKS23" s="29"/>
      <c r="AKT23" s="29"/>
      <c r="AKU23" s="29"/>
      <c r="AKV23" s="29"/>
      <c r="AKW23" s="29"/>
      <c r="AKX23" s="29"/>
      <c r="AKY23" s="29"/>
      <c r="AKZ23" s="29"/>
      <c r="ALA23" s="29"/>
      <c r="ALB23" s="29"/>
      <c r="ALC23" s="29"/>
      <c r="ALD23" s="29"/>
      <c r="ALE23" s="29"/>
      <c r="ALF23" s="29"/>
      <c r="ALG23" s="29"/>
      <c r="ALH23" s="29"/>
      <c r="ALI23" s="29"/>
      <c r="ALJ23" s="29"/>
      <c r="ALK23" s="29"/>
      <c r="ALL23" s="29"/>
      <c r="ALM23" s="29"/>
      <c r="ALN23" s="29"/>
      <c r="ALO23" s="29"/>
      <c r="ALP23" s="29"/>
      <c r="ALQ23" s="29"/>
      <c r="ALR23" s="29"/>
      <c r="ALS23" s="29"/>
      <c r="ALT23" s="29"/>
      <c r="ALU23" s="29"/>
      <c r="ALV23" s="29"/>
      <c r="ALW23" s="29"/>
      <c r="ALX23" s="29"/>
      <c r="ALY23" s="29"/>
      <c r="ALZ23" s="29"/>
      <c r="AMA23" s="29"/>
      <c r="AMB23" s="29"/>
      <c r="AMC23" s="29"/>
      <c r="AMD23" s="29"/>
      <c r="AME23" s="29"/>
      <c r="AMF23" s="29"/>
      <c r="AMG23" s="29"/>
      <c r="AMH23" s="29"/>
      <c r="AMI23" s="29"/>
      <c r="AMJ23" s="29"/>
      <c r="AMK23" s="29"/>
      <c r="AML23" s="29"/>
      <c r="AMM23" s="29"/>
      <c r="AMN23" s="29"/>
      <c r="AMO23" s="29"/>
      <c r="AMP23" s="29"/>
      <c r="AMQ23" s="29"/>
      <c r="AMR23" s="29"/>
      <c r="AMS23" s="29"/>
      <c r="AMT23" s="29"/>
      <c r="AMU23" s="29"/>
      <c r="AMV23" s="29"/>
      <c r="AMW23" s="29"/>
      <c r="AMX23" s="29"/>
      <c r="AMY23" s="29"/>
      <c r="AMZ23" s="29"/>
      <c r="ANA23" s="29"/>
      <c r="ANB23" s="29"/>
      <c r="ANC23" s="29"/>
      <c r="AND23" s="29"/>
      <c r="ANE23" s="29"/>
      <c r="ANF23" s="29"/>
      <c r="ANG23" s="29"/>
      <c r="ANH23" s="29"/>
      <c r="ANI23" s="29"/>
      <c r="ANJ23" s="29"/>
      <c r="ANK23" s="29"/>
      <c r="ANL23" s="29"/>
      <c r="ANM23" s="29"/>
      <c r="ANN23" s="29"/>
      <c r="ANO23" s="29"/>
      <c r="ANP23" s="29"/>
      <c r="ANQ23" s="29"/>
      <c r="ANR23" s="29"/>
      <c r="ANS23" s="29"/>
      <c r="ANT23" s="29"/>
      <c r="ANU23" s="29"/>
      <c r="ANV23" s="29"/>
      <c r="ANW23" s="29"/>
      <c r="ANX23" s="29"/>
      <c r="ANY23" s="29"/>
      <c r="ANZ23" s="29"/>
      <c r="AOA23" s="29"/>
      <c r="AOB23" s="29"/>
      <c r="AOC23" s="29"/>
      <c r="AOD23" s="29"/>
      <c r="AOE23" s="29"/>
      <c r="AOF23" s="29"/>
      <c r="AOG23" s="29"/>
      <c r="AOH23" s="29"/>
      <c r="AOI23" s="29"/>
      <c r="AOJ23" s="29"/>
      <c r="AOK23" s="29"/>
      <c r="AOL23" s="29"/>
      <c r="AOM23" s="29"/>
      <c r="AON23" s="29"/>
      <c r="AOO23" s="29"/>
      <c r="AOP23" s="29"/>
      <c r="AOQ23" s="29"/>
      <c r="AOR23" s="29"/>
      <c r="AOS23" s="29"/>
      <c r="AOT23" s="29"/>
      <c r="AOU23" s="29"/>
      <c r="AOV23" s="29"/>
      <c r="AOW23" s="29"/>
      <c r="AOX23" s="29"/>
      <c r="AOY23" s="29"/>
      <c r="AOZ23" s="29"/>
      <c r="APA23" s="29"/>
      <c r="APB23" s="29"/>
      <c r="APC23" s="29"/>
      <c r="APD23" s="29"/>
      <c r="APE23" s="29"/>
      <c r="APF23" s="29"/>
      <c r="APG23" s="29"/>
      <c r="APH23" s="29"/>
      <c r="API23" s="29"/>
      <c r="APJ23" s="29"/>
      <c r="APK23" s="29"/>
      <c r="APL23" s="29"/>
      <c r="APM23" s="29"/>
      <c r="APN23" s="29"/>
      <c r="APO23" s="29"/>
      <c r="APP23" s="29"/>
      <c r="APQ23" s="29"/>
      <c r="APR23" s="29"/>
      <c r="APS23" s="29"/>
      <c r="APT23" s="29"/>
      <c r="APU23" s="29"/>
      <c r="APV23" s="29"/>
      <c r="APW23" s="29"/>
      <c r="APX23" s="29"/>
      <c r="APY23" s="29"/>
      <c r="APZ23" s="29"/>
      <c r="AQA23" s="29"/>
      <c r="AQB23" s="29"/>
      <c r="AQC23" s="29"/>
      <c r="AQD23" s="29"/>
      <c r="AQE23" s="29"/>
      <c r="AQF23" s="29"/>
      <c r="AQG23" s="29"/>
      <c r="AQH23" s="29"/>
      <c r="AQI23" s="29"/>
      <c r="AQJ23" s="29"/>
      <c r="AQK23" s="29"/>
      <c r="AQL23" s="29"/>
      <c r="AQM23" s="29"/>
      <c r="AQN23" s="29"/>
      <c r="AQO23" s="29"/>
      <c r="AQP23" s="29"/>
      <c r="AQQ23" s="29"/>
      <c r="AQR23" s="29"/>
      <c r="AQS23" s="29"/>
      <c r="AQT23" s="29"/>
      <c r="AQU23" s="29"/>
      <c r="AQV23" s="29"/>
      <c r="AQW23" s="29"/>
      <c r="AQX23" s="29"/>
      <c r="AQY23" s="29"/>
      <c r="AQZ23" s="29"/>
      <c r="ARA23" s="29"/>
      <c r="ARB23" s="29"/>
      <c r="ARC23" s="29"/>
      <c r="ARD23" s="29"/>
      <c r="ARE23" s="29"/>
      <c r="ARF23" s="29"/>
      <c r="ARG23" s="29"/>
      <c r="ARH23" s="29"/>
      <c r="ARI23" s="29"/>
      <c r="ARJ23" s="29"/>
      <c r="ARK23" s="29"/>
      <c r="ARL23" s="29"/>
      <c r="ARM23" s="29"/>
      <c r="ARN23" s="29"/>
      <c r="ARO23" s="29"/>
      <c r="ARP23" s="29"/>
      <c r="ARQ23" s="29"/>
      <c r="ARR23" s="29"/>
      <c r="ARS23" s="29"/>
      <c r="ART23" s="29"/>
      <c r="ARU23" s="29"/>
      <c r="ARV23" s="29"/>
      <c r="ARW23" s="29"/>
      <c r="ARX23" s="29"/>
      <c r="ARY23" s="29"/>
      <c r="ARZ23" s="29"/>
      <c r="ASA23" s="29"/>
      <c r="ASB23" s="29"/>
      <c r="ASC23" s="29"/>
      <c r="ASD23" s="29"/>
      <c r="ASE23" s="29"/>
      <c r="ASF23" s="29"/>
      <c r="ASG23" s="29"/>
      <c r="ASH23" s="29"/>
      <c r="ASI23" s="29"/>
      <c r="ASJ23" s="29"/>
      <c r="ASK23" s="29"/>
      <c r="ASL23" s="29"/>
      <c r="ASM23" s="29"/>
      <c r="ASN23" s="29"/>
      <c r="ASO23" s="29"/>
      <c r="ASP23" s="29"/>
      <c r="ASQ23" s="29"/>
      <c r="ASR23" s="29"/>
      <c r="ASS23" s="29"/>
      <c r="AST23" s="29"/>
      <c r="ASU23" s="29"/>
      <c r="ASV23" s="29"/>
      <c r="ASW23" s="29"/>
      <c r="ASX23" s="29"/>
      <c r="ASY23" s="29"/>
      <c r="ASZ23" s="29"/>
      <c r="ATA23" s="29"/>
      <c r="ATB23" s="29"/>
      <c r="ATC23" s="29"/>
      <c r="ATD23" s="29"/>
      <c r="ATE23" s="29"/>
      <c r="ATF23" s="29"/>
      <c r="ATG23" s="29"/>
      <c r="ATH23" s="29"/>
      <c r="ATI23" s="29"/>
      <c r="ATJ23" s="29"/>
      <c r="ATK23" s="29"/>
      <c r="ATL23" s="29"/>
      <c r="ATM23" s="29"/>
      <c r="ATN23" s="29"/>
      <c r="ATO23" s="29"/>
      <c r="ATP23" s="29"/>
      <c r="ATQ23" s="29"/>
      <c r="ATR23" s="29"/>
      <c r="ATS23" s="29"/>
      <c r="ATT23" s="29"/>
      <c r="ATU23" s="29"/>
      <c r="ATV23" s="29"/>
      <c r="ATW23" s="29"/>
      <c r="ATX23" s="29"/>
      <c r="ATY23" s="29"/>
      <c r="ATZ23" s="29"/>
      <c r="AUA23" s="29"/>
      <c r="AUB23" s="29"/>
      <c r="AUC23" s="29"/>
      <c r="AUD23" s="29"/>
      <c r="AUE23" s="29"/>
      <c r="AUF23" s="29"/>
      <c r="AUG23" s="29"/>
      <c r="AUH23" s="29"/>
      <c r="AUI23" s="29"/>
      <c r="AUJ23" s="29"/>
      <c r="AUK23" s="29"/>
      <c r="AUL23" s="29"/>
      <c r="AUM23" s="29"/>
      <c r="AUN23" s="29"/>
      <c r="AUO23" s="29"/>
      <c r="AUP23" s="29"/>
      <c r="AUQ23" s="29"/>
      <c r="AUR23" s="29"/>
      <c r="AUS23" s="29"/>
      <c r="AUT23" s="29"/>
      <c r="AUU23" s="29"/>
      <c r="AUV23" s="29"/>
      <c r="AUW23" s="29"/>
      <c r="AUX23" s="29"/>
      <c r="AUY23" s="29"/>
      <c r="AUZ23" s="29"/>
      <c r="AVA23" s="29"/>
      <c r="AVB23" s="29"/>
      <c r="AVC23" s="29"/>
      <c r="AVD23" s="29"/>
      <c r="AVE23" s="29"/>
      <c r="AVF23" s="29"/>
      <c r="AVG23" s="29"/>
      <c r="AVH23" s="29"/>
      <c r="AVI23" s="29"/>
      <c r="AVJ23" s="29"/>
      <c r="AVK23" s="29"/>
      <c r="AVL23" s="29"/>
      <c r="AVM23" s="29"/>
      <c r="AVN23" s="29"/>
      <c r="AVO23" s="29"/>
      <c r="AVP23" s="29"/>
      <c r="AVQ23" s="29"/>
      <c r="AVR23" s="29"/>
      <c r="AVS23" s="29"/>
      <c r="AVT23" s="29"/>
      <c r="AVU23" s="29"/>
      <c r="AVV23" s="29"/>
      <c r="AVW23" s="29"/>
      <c r="AVX23" s="29"/>
      <c r="AVY23" s="29"/>
      <c r="AVZ23" s="29"/>
      <c r="AWA23" s="29"/>
      <c r="AWB23" s="29"/>
      <c r="AWC23" s="29"/>
      <c r="AWD23" s="29"/>
      <c r="AWE23" s="29"/>
      <c r="AWF23" s="29"/>
      <c r="AWG23" s="29"/>
      <c r="AWH23" s="29"/>
      <c r="AWI23" s="29"/>
      <c r="AWJ23" s="29"/>
      <c r="AWK23" s="29"/>
      <c r="AWL23" s="29"/>
      <c r="AWM23" s="29"/>
      <c r="AWN23" s="29"/>
      <c r="AWO23" s="29"/>
      <c r="AWP23" s="29"/>
      <c r="AWQ23" s="29"/>
      <c r="AWR23" s="29"/>
      <c r="AWS23" s="29"/>
      <c r="AWT23" s="29"/>
      <c r="AWU23" s="29"/>
      <c r="AWV23" s="29"/>
      <c r="AWW23" s="29"/>
      <c r="AWX23" s="29"/>
      <c r="AWY23" s="29"/>
      <c r="AWZ23" s="29"/>
      <c r="AXA23" s="29"/>
      <c r="AXB23" s="29"/>
      <c r="AXC23" s="29"/>
      <c r="AXD23" s="29"/>
      <c r="AXE23" s="29"/>
      <c r="AXF23" s="29"/>
      <c r="AXG23" s="29"/>
      <c r="AXH23" s="29"/>
      <c r="AXI23" s="29"/>
      <c r="AXJ23" s="29"/>
      <c r="AXK23" s="29"/>
      <c r="AXL23" s="29"/>
      <c r="AXM23" s="29"/>
      <c r="AXN23" s="29"/>
      <c r="AXO23" s="29"/>
      <c r="AXP23" s="29"/>
      <c r="AXQ23" s="29"/>
      <c r="AXR23" s="29"/>
      <c r="AXS23" s="29"/>
      <c r="AXT23" s="29"/>
      <c r="AXU23" s="29"/>
      <c r="AXV23" s="29"/>
      <c r="AXW23" s="29"/>
      <c r="AXX23" s="29"/>
      <c r="AXY23" s="29"/>
      <c r="AXZ23" s="29"/>
      <c r="AYA23" s="29"/>
      <c r="AYB23" s="29"/>
      <c r="AYC23" s="29"/>
      <c r="AYD23" s="29"/>
      <c r="AYE23" s="29"/>
      <c r="AYF23" s="29"/>
      <c r="AYG23" s="29"/>
      <c r="AYH23" s="29"/>
      <c r="AYI23" s="29"/>
      <c r="AYJ23" s="29"/>
      <c r="AYK23" s="29"/>
      <c r="AYL23" s="29"/>
      <c r="AYM23" s="29"/>
      <c r="AYN23" s="29"/>
      <c r="AYO23" s="29"/>
      <c r="AYP23" s="29"/>
      <c r="AYQ23" s="29"/>
      <c r="AYR23" s="29"/>
      <c r="AYS23" s="29"/>
      <c r="AYT23" s="29"/>
      <c r="AYU23" s="29"/>
      <c r="AYV23" s="29"/>
      <c r="AYW23" s="29"/>
      <c r="AYX23" s="29"/>
      <c r="AYY23" s="29"/>
      <c r="AYZ23" s="29"/>
      <c r="AZA23" s="29"/>
      <c r="AZB23" s="29"/>
      <c r="AZC23" s="29"/>
      <c r="AZD23" s="29"/>
      <c r="AZE23" s="29"/>
      <c r="AZF23" s="29"/>
      <c r="AZG23" s="29"/>
      <c r="AZH23" s="29"/>
      <c r="AZI23" s="29"/>
      <c r="AZJ23" s="29"/>
      <c r="AZK23" s="29"/>
      <c r="AZL23" s="29"/>
      <c r="AZM23" s="29"/>
      <c r="AZN23" s="29"/>
      <c r="AZO23" s="29"/>
      <c r="AZP23" s="29"/>
      <c r="AZQ23" s="29"/>
      <c r="AZR23" s="29"/>
      <c r="AZS23" s="29"/>
      <c r="AZT23" s="29"/>
      <c r="AZU23" s="29"/>
      <c r="AZV23" s="29"/>
      <c r="AZW23" s="29"/>
      <c r="AZX23" s="29"/>
      <c r="AZY23" s="29"/>
      <c r="AZZ23" s="29"/>
      <c r="BAA23" s="29"/>
      <c r="BAB23" s="29"/>
      <c r="BAC23" s="29"/>
      <c r="BAD23" s="29"/>
      <c r="BAE23" s="29"/>
      <c r="BAF23" s="29"/>
      <c r="BAG23" s="29"/>
      <c r="BAH23" s="29"/>
      <c r="BAI23" s="29"/>
      <c r="BAJ23" s="29"/>
      <c r="BAK23" s="29"/>
      <c r="BAL23" s="29"/>
      <c r="BAM23" s="29"/>
      <c r="BAN23" s="29"/>
      <c r="BAO23" s="29"/>
      <c r="BAP23" s="29"/>
      <c r="BAQ23" s="29"/>
      <c r="BAR23" s="29"/>
      <c r="BAS23" s="29"/>
      <c r="BAT23" s="29"/>
      <c r="BAU23" s="29"/>
      <c r="BAV23" s="29"/>
      <c r="BAW23" s="29"/>
      <c r="BAX23" s="29"/>
      <c r="BAY23" s="29"/>
      <c r="BAZ23" s="29"/>
      <c r="BBA23" s="29"/>
      <c r="BBB23" s="29"/>
      <c r="BBC23" s="29"/>
      <c r="BBD23" s="29"/>
      <c r="BBE23" s="29"/>
      <c r="BBF23" s="29"/>
      <c r="BBG23" s="29"/>
      <c r="BBH23" s="29"/>
      <c r="BBI23" s="29"/>
      <c r="BBJ23" s="29"/>
      <c r="BBK23" s="29"/>
      <c r="BBL23" s="29"/>
      <c r="BBM23" s="29"/>
      <c r="BBN23" s="29"/>
      <c r="BBO23" s="29"/>
      <c r="BBP23" s="29"/>
      <c r="BBQ23" s="29"/>
      <c r="BBR23" s="29"/>
      <c r="BBS23" s="29"/>
      <c r="BBT23" s="29"/>
      <c r="BBU23" s="29"/>
      <c r="BBV23" s="29"/>
      <c r="BBW23" s="29"/>
      <c r="BBX23" s="29"/>
      <c r="BBY23" s="29"/>
      <c r="BBZ23" s="29"/>
      <c r="BCA23" s="29"/>
      <c r="BCB23" s="29"/>
      <c r="BCC23" s="29"/>
      <c r="BCD23" s="29"/>
      <c r="BCE23" s="29"/>
      <c r="BCF23" s="29"/>
      <c r="BCG23" s="29"/>
      <c r="BCH23" s="29"/>
      <c r="BCI23" s="29"/>
      <c r="BCJ23" s="29"/>
      <c r="BCK23" s="29"/>
      <c r="BCL23" s="29"/>
      <c r="BCM23" s="29"/>
      <c r="BCN23" s="29"/>
      <c r="BCO23" s="29"/>
      <c r="BCP23" s="29"/>
      <c r="BCQ23" s="29"/>
      <c r="BCR23" s="29"/>
      <c r="BCS23" s="29"/>
      <c r="BCT23" s="29"/>
      <c r="BCU23" s="29"/>
      <c r="BCV23" s="29"/>
      <c r="BCW23" s="29"/>
      <c r="BCX23" s="29"/>
      <c r="BCY23" s="29"/>
      <c r="BCZ23" s="29"/>
      <c r="BDA23" s="29"/>
      <c r="BDB23" s="29"/>
      <c r="BDC23" s="29"/>
      <c r="BDD23" s="29"/>
      <c r="BDE23" s="29"/>
      <c r="BDF23" s="29"/>
      <c r="BDG23" s="29"/>
      <c r="BDH23" s="29"/>
      <c r="BDI23" s="29"/>
      <c r="BDJ23" s="29"/>
      <c r="BDK23" s="29"/>
      <c r="BDL23" s="29"/>
      <c r="BDM23" s="29"/>
      <c r="BDN23" s="29"/>
      <c r="BDO23" s="29"/>
      <c r="BDP23" s="29"/>
      <c r="BDQ23" s="29"/>
      <c r="BDR23" s="29"/>
      <c r="BDS23" s="29"/>
      <c r="BDT23" s="29"/>
      <c r="BDU23" s="29"/>
      <c r="BDV23" s="29"/>
      <c r="BDW23" s="29"/>
      <c r="BDX23" s="29"/>
      <c r="BDY23" s="29"/>
      <c r="BDZ23" s="29"/>
      <c r="BEA23" s="29"/>
      <c r="BEB23" s="29"/>
      <c r="BEC23" s="29"/>
      <c r="BED23" s="29"/>
      <c r="BEE23" s="29"/>
      <c r="BEF23" s="29"/>
      <c r="BEG23" s="29"/>
      <c r="BEH23" s="29"/>
      <c r="BEI23" s="29"/>
      <c r="BEJ23" s="29"/>
      <c r="BEK23" s="29"/>
      <c r="BEL23" s="29"/>
      <c r="BEM23" s="29"/>
      <c r="BEN23" s="29"/>
      <c r="BEO23" s="29"/>
      <c r="BEP23" s="29"/>
      <c r="BEQ23" s="29"/>
      <c r="BER23" s="29"/>
      <c r="BES23" s="29"/>
      <c r="BET23" s="29"/>
      <c r="BEU23" s="29"/>
      <c r="BEV23" s="29"/>
      <c r="BEW23" s="29"/>
      <c r="BEX23" s="29"/>
      <c r="BEY23" s="29"/>
      <c r="BEZ23" s="29"/>
      <c r="BFA23" s="29"/>
      <c r="BFB23" s="29"/>
      <c r="BFC23" s="29"/>
      <c r="BFD23" s="29"/>
      <c r="BFE23" s="29"/>
      <c r="BFF23" s="29"/>
      <c r="BFG23" s="29"/>
      <c r="BFH23" s="29"/>
      <c r="BFI23" s="29"/>
      <c r="BFJ23" s="29"/>
      <c r="BFK23" s="29"/>
      <c r="BFL23" s="29"/>
      <c r="BFM23" s="29"/>
      <c r="BFN23" s="29"/>
      <c r="BFO23" s="29"/>
      <c r="BFP23" s="29"/>
      <c r="BFQ23" s="29"/>
      <c r="BFR23" s="29"/>
      <c r="BFS23" s="29"/>
      <c r="BFT23" s="29"/>
      <c r="BFU23" s="29"/>
      <c r="BFV23" s="29"/>
      <c r="BFW23" s="29"/>
      <c r="BFX23" s="29"/>
      <c r="BFY23" s="29"/>
      <c r="BFZ23" s="29"/>
      <c r="BGA23" s="29"/>
      <c r="BGB23" s="29"/>
      <c r="BGC23" s="29"/>
      <c r="BGD23" s="29"/>
      <c r="BGE23" s="29"/>
      <c r="BGF23" s="29"/>
      <c r="BGG23" s="29"/>
      <c r="BGH23" s="29"/>
      <c r="BGI23" s="29"/>
      <c r="BGJ23" s="29"/>
      <c r="BGK23" s="29"/>
      <c r="BGL23" s="29"/>
      <c r="BGM23" s="29"/>
      <c r="BGN23" s="29"/>
      <c r="BGO23" s="29"/>
      <c r="BGP23" s="29"/>
      <c r="BGQ23" s="29"/>
      <c r="BGR23" s="29"/>
      <c r="BGS23" s="29"/>
      <c r="BGT23" s="29"/>
      <c r="BGU23" s="29"/>
      <c r="BGV23" s="29"/>
    </row>
    <row r="24" spans="1:1556" ht="22" customHeight="1">
      <c r="A24" t="str">
        <f t="shared" si="0"/>
        <v>PT-00020</v>
      </c>
      <c r="B24" s="38" t="s">
        <v>510</v>
      </c>
      <c r="C24" s="38" t="s">
        <v>361</v>
      </c>
      <c r="D24" s="38" t="s">
        <v>630</v>
      </c>
      <c r="E24">
        <f t="shared" ca="1" si="1"/>
        <v>51</v>
      </c>
      <c r="F24" s="38" t="s">
        <v>14</v>
      </c>
      <c r="G24" s="38" t="s">
        <v>23</v>
      </c>
      <c r="H24" s="38">
        <v>9317407204</v>
      </c>
      <c r="I24" s="40" t="s">
        <v>779</v>
      </c>
      <c r="J24" s="40">
        <v>9224635790</v>
      </c>
      <c r="K24" s="40" t="s">
        <v>928</v>
      </c>
      <c r="L24" s="40" t="s">
        <v>928</v>
      </c>
      <c r="M24" s="40" t="s">
        <v>27</v>
      </c>
      <c r="N24" s="40">
        <v>677307814158</v>
      </c>
      <c r="O24" s="40" t="s">
        <v>31</v>
      </c>
      <c r="P24" s="40"/>
      <c r="Q24" s="40"/>
      <c r="R24" s="40"/>
      <c r="S24" s="40" t="s">
        <v>91</v>
      </c>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29"/>
      <c r="IV24" s="29"/>
      <c r="IW24" s="29"/>
      <c r="IX24" s="29"/>
      <c r="IY24" s="29"/>
      <c r="IZ24" s="29"/>
      <c r="JA24" s="29"/>
      <c r="JB24" s="29"/>
      <c r="JC24" s="29"/>
      <c r="JD24" s="29"/>
      <c r="JE24" s="29"/>
      <c r="JF24" s="29"/>
      <c r="JG24" s="29"/>
      <c r="JH24" s="29"/>
      <c r="JI24" s="29"/>
      <c r="JJ24" s="29"/>
      <c r="JK24" s="29"/>
      <c r="JL24" s="29"/>
      <c r="JM24" s="29"/>
      <c r="JN24" s="29"/>
      <c r="JO24" s="29"/>
      <c r="JP24" s="29"/>
      <c r="JQ24" s="29"/>
      <c r="JR24" s="29"/>
      <c r="JS24" s="29"/>
      <c r="JT24" s="29"/>
      <c r="JU24" s="29"/>
      <c r="JV24" s="29"/>
      <c r="JW24" s="29"/>
      <c r="JX24" s="29"/>
      <c r="JY24" s="29"/>
      <c r="JZ24" s="29"/>
      <c r="KA24" s="29"/>
      <c r="KB24" s="29"/>
      <c r="KC24" s="29"/>
      <c r="KD24" s="29"/>
      <c r="KE24" s="29"/>
      <c r="KF24" s="29"/>
      <c r="KG24" s="29"/>
      <c r="KH24" s="29"/>
      <c r="KI24" s="29"/>
      <c r="KJ24" s="29"/>
      <c r="KK24" s="29"/>
      <c r="KL24" s="29"/>
      <c r="KM24" s="29"/>
      <c r="KN24" s="29"/>
      <c r="KO24" s="29"/>
      <c r="KP24" s="29"/>
      <c r="KQ24" s="29"/>
      <c r="KR24" s="29"/>
      <c r="KS24" s="29"/>
      <c r="KT24" s="29"/>
      <c r="KU24" s="29"/>
      <c r="KV24" s="29"/>
      <c r="KW24" s="29"/>
      <c r="KX24" s="29"/>
      <c r="KY24" s="29"/>
      <c r="KZ24" s="29"/>
      <c r="LA24" s="29"/>
      <c r="LB24" s="29"/>
      <c r="LC24" s="29"/>
      <c r="LD24" s="29"/>
      <c r="LE24" s="29"/>
      <c r="LF24" s="29"/>
      <c r="LG24" s="29"/>
      <c r="LH24" s="29"/>
      <c r="LI24" s="29"/>
      <c r="LJ24" s="29"/>
      <c r="LK24" s="29"/>
      <c r="LL24" s="29"/>
      <c r="LM24" s="29"/>
      <c r="LN24" s="29"/>
      <c r="LO24" s="29"/>
      <c r="LP24" s="29"/>
      <c r="LQ24" s="29"/>
      <c r="LR24" s="29"/>
      <c r="LS24" s="29"/>
      <c r="LT24" s="29"/>
      <c r="LU24" s="29"/>
      <c r="LV24" s="29"/>
      <c r="LW24" s="29"/>
      <c r="LX24" s="29"/>
      <c r="LY24" s="29"/>
      <c r="LZ24" s="29"/>
      <c r="MA24" s="29"/>
      <c r="MB24" s="29"/>
      <c r="MC24" s="29"/>
      <c r="MD24" s="29"/>
      <c r="ME24" s="29"/>
      <c r="MF24" s="29"/>
      <c r="MG24" s="29"/>
      <c r="MH24" s="29"/>
      <c r="MI24" s="29"/>
      <c r="MJ24" s="29"/>
      <c r="MK24" s="29"/>
      <c r="ML24" s="29"/>
      <c r="MM24" s="29"/>
      <c r="MN24" s="29"/>
      <c r="MO24" s="29"/>
      <c r="MP24" s="29"/>
      <c r="MQ24" s="29"/>
      <c r="MR24" s="29"/>
      <c r="MS24" s="29"/>
      <c r="MT24" s="29"/>
      <c r="MU24" s="29"/>
      <c r="MV24" s="29"/>
      <c r="MW24" s="29"/>
      <c r="MX24" s="29"/>
      <c r="MY24" s="29"/>
      <c r="MZ24" s="29"/>
      <c r="NA24" s="29"/>
      <c r="NB24" s="29"/>
      <c r="NC24" s="29"/>
      <c r="ND24" s="29"/>
      <c r="NE24" s="29"/>
      <c r="NF24" s="29"/>
      <c r="NG24" s="29"/>
      <c r="NH24" s="29"/>
      <c r="NI24" s="29"/>
      <c r="NJ24" s="29"/>
      <c r="NK24" s="29"/>
      <c r="NL24" s="29"/>
      <c r="NM24" s="29"/>
      <c r="NN24" s="29"/>
      <c r="NO24" s="29"/>
      <c r="NP24" s="29"/>
      <c r="NQ24" s="29"/>
      <c r="NR24" s="29"/>
      <c r="NS24" s="29"/>
      <c r="NT24" s="29"/>
      <c r="NU24" s="29"/>
      <c r="NV24" s="29"/>
      <c r="NW24" s="29"/>
      <c r="NX24" s="29"/>
      <c r="NY24" s="29"/>
      <c r="NZ24" s="29"/>
      <c r="OA24" s="29"/>
      <c r="OB24" s="29"/>
      <c r="OC24" s="29"/>
      <c r="OD24" s="29"/>
      <c r="OE24" s="29"/>
      <c r="OF24" s="29"/>
      <c r="OG24" s="29"/>
      <c r="OH24" s="29"/>
      <c r="OI24" s="29"/>
      <c r="OJ24" s="29"/>
      <c r="OK24" s="29"/>
      <c r="OL24" s="29"/>
      <c r="OM24" s="29"/>
      <c r="ON24" s="29"/>
      <c r="OO24" s="29"/>
      <c r="OP24" s="29"/>
      <c r="OQ24" s="29"/>
      <c r="OR24" s="29"/>
      <c r="OS24" s="29"/>
      <c r="OT24" s="29"/>
      <c r="OU24" s="29"/>
      <c r="OV24" s="29"/>
      <c r="OW24" s="29"/>
      <c r="OX24" s="29"/>
      <c r="OY24" s="29"/>
      <c r="OZ24" s="29"/>
      <c r="PA24" s="29"/>
      <c r="PB24" s="29"/>
      <c r="PC24" s="29"/>
      <c r="PD24" s="29"/>
      <c r="PE24" s="29"/>
      <c r="PF24" s="29"/>
      <c r="PG24" s="29"/>
      <c r="PH24" s="29"/>
      <c r="PI24" s="29"/>
      <c r="PJ24" s="29"/>
      <c r="PK24" s="29"/>
      <c r="PL24" s="29"/>
      <c r="PM24" s="29"/>
      <c r="PN24" s="29"/>
      <c r="PO24" s="29"/>
      <c r="PP24" s="29"/>
      <c r="PQ24" s="29"/>
      <c r="PR24" s="29"/>
      <c r="PS24" s="29"/>
      <c r="PT24" s="29"/>
      <c r="PU24" s="29"/>
      <c r="PV24" s="29"/>
      <c r="PW24" s="29"/>
      <c r="PX24" s="29"/>
      <c r="PY24" s="29"/>
      <c r="PZ24" s="29"/>
      <c r="QA24" s="29"/>
      <c r="QB24" s="29"/>
      <c r="QC24" s="29"/>
      <c r="QD24" s="29"/>
      <c r="QE24" s="29"/>
      <c r="QF24" s="29"/>
      <c r="QG24" s="29"/>
      <c r="QH24" s="29"/>
      <c r="QI24" s="29"/>
      <c r="QJ24" s="29"/>
      <c r="QK24" s="29"/>
      <c r="QL24" s="29"/>
      <c r="QM24" s="29"/>
      <c r="QN24" s="29"/>
      <c r="QO24" s="29"/>
      <c r="QP24" s="29"/>
      <c r="QQ24" s="29"/>
      <c r="QR24" s="29"/>
      <c r="QS24" s="29"/>
      <c r="QT24" s="29"/>
      <c r="QU24" s="29"/>
      <c r="QV24" s="29"/>
      <c r="QW24" s="29"/>
      <c r="QX24" s="29"/>
      <c r="QY24" s="29"/>
      <c r="QZ24" s="29"/>
      <c r="RA24" s="29"/>
      <c r="RB24" s="29"/>
      <c r="RC24" s="29"/>
      <c r="RD24" s="29"/>
      <c r="RE24" s="29"/>
      <c r="RF24" s="29"/>
      <c r="RG24" s="29"/>
      <c r="RH24" s="29"/>
      <c r="RI24" s="29"/>
      <c r="RJ24" s="29"/>
      <c r="RK24" s="29"/>
      <c r="RL24" s="29"/>
      <c r="RM24" s="29"/>
      <c r="RN24" s="29"/>
      <c r="RO24" s="29"/>
      <c r="RP24" s="29"/>
      <c r="RQ24" s="29"/>
      <c r="RR24" s="29"/>
      <c r="RS24" s="29"/>
      <c r="RT24" s="29"/>
      <c r="RU24" s="29"/>
      <c r="RV24" s="29"/>
      <c r="RW24" s="29"/>
      <c r="RX24" s="29"/>
      <c r="RY24" s="29"/>
      <c r="RZ24" s="29"/>
      <c r="SA24" s="29"/>
      <c r="SB24" s="29"/>
      <c r="SC24" s="29"/>
      <c r="SD24" s="29"/>
      <c r="SE24" s="29"/>
      <c r="SF24" s="29"/>
      <c r="SG24" s="29"/>
      <c r="SH24" s="29"/>
      <c r="SI24" s="29"/>
      <c r="SJ24" s="29"/>
      <c r="SK24" s="29"/>
      <c r="SL24" s="29"/>
      <c r="SM24" s="29"/>
      <c r="SN24" s="29"/>
      <c r="SO24" s="29"/>
      <c r="SP24" s="29"/>
      <c r="SQ24" s="29"/>
      <c r="SR24" s="29"/>
      <c r="SS24" s="29"/>
      <c r="ST24" s="29"/>
      <c r="SU24" s="29"/>
      <c r="SV24" s="29"/>
      <c r="SW24" s="29"/>
      <c r="SX24" s="29"/>
      <c r="SY24" s="29"/>
      <c r="SZ24" s="29"/>
      <c r="TA24" s="29"/>
      <c r="TB24" s="29"/>
      <c r="TC24" s="29"/>
      <c r="TD24" s="29"/>
      <c r="TE24" s="29"/>
      <c r="TF24" s="29"/>
      <c r="TG24" s="29"/>
      <c r="TH24" s="29"/>
      <c r="TI24" s="29"/>
      <c r="TJ24" s="29"/>
      <c r="TK24" s="29"/>
      <c r="TL24" s="29"/>
      <c r="TM24" s="29"/>
      <c r="TN24" s="29"/>
      <c r="TO24" s="29"/>
      <c r="TP24" s="29"/>
      <c r="TQ24" s="29"/>
      <c r="TR24" s="29"/>
      <c r="TS24" s="29"/>
      <c r="TT24" s="29"/>
      <c r="TU24" s="29"/>
      <c r="TV24" s="29"/>
      <c r="TW24" s="29"/>
      <c r="TX24" s="29"/>
      <c r="TY24" s="29"/>
      <c r="TZ24" s="29"/>
      <c r="UA24" s="29"/>
      <c r="UB24" s="29"/>
      <c r="UC24" s="29"/>
      <c r="UD24" s="29"/>
      <c r="UE24" s="29"/>
      <c r="UF24" s="29"/>
      <c r="UG24" s="29"/>
      <c r="UH24" s="29"/>
      <c r="UI24" s="29"/>
      <c r="UJ24" s="29"/>
      <c r="UK24" s="29"/>
      <c r="UL24" s="29"/>
      <c r="UM24" s="29"/>
      <c r="UN24" s="29"/>
      <c r="UO24" s="29"/>
      <c r="UP24" s="29"/>
      <c r="UQ24" s="29"/>
      <c r="UR24" s="29"/>
      <c r="US24" s="29"/>
      <c r="UT24" s="29"/>
      <c r="UU24" s="29"/>
      <c r="UV24" s="29"/>
      <c r="UW24" s="29"/>
      <c r="UX24" s="29"/>
      <c r="UY24" s="29"/>
      <c r="UZ24" s="29"/>
      <c r="VA24" s="29"/>
      <c r="VB24" s="29"/>
      <c r="VC24" s="29"/>
      <c r="VD24" s="29"/>
      <c r="VE24" s="29"/>
      <c r="VF24" s="29"/>
      <c r="VG24" s="29"/>
      <c r="VH24" s="29"/>
      <c r="VI24" s="29"/>
      <c r="VJ24" s="29"/>
      <c r="VK24" s="29"/>
      <c r="VL24" s="29"/>
      <c r="VM24" s="29"/>
      <c r="VN24" s="29"/>
      <c r="VO24" s="29"/>
      <c r="VP24" s="29"/>
      <c r="VQ24" s="29"/>
      <c r="VR24" s="29"/>
      <c r="VS24" s="29"/>
      <c r="VT24" s="29"/>
      <c r="VU24" s="29"/>
      <c r="VV24" s="29"/>
      <c r="VW24" s="29"/>
      <c r="VX24" s="29"/>
      <c r="VY24" s="29"/>
      <c r="VZ24" s="29"/>
      <c r="WA24" s="29"/>
      <c r="WB24" s="29"/>
      <c r="WC24" s="29"/>
      <c r="WD24" s="29"/>
      <c r="WE24" s="29"/>
      <c r="WF24" s="29"/>
      <c r="WG24" s="29"/>
      <c r="WH24" s="29"/>
      <c r="WI24" s="29"/>
      <c r="WJ24" s="29"/>
      <c r="WK24" s="29"/>
      <c r="WL24" s="29"/>
      <c r="WM24" s="29"/>
      <c r="WN24" s="29"/>
      <c r="WO24" s="29"/>
      <c r="WP24" s="29"/>
      <c r="WQ24" s="29"/>
      <c r="WR24" s="29"/>
      <c r="WS24" s="29"/>
      <c r="WT24" s="29"/>
      <c r="WU24" s="29"/>
      <c r="WV24" s="29"/>
      <c r="WW24" s="29"/>
      <c r="WX24" s="29"/>
      <c r="WY24" s="29"/>
      <c r="WZ24" s="29"/>
      <c r="XA24" s="29"/>
      <c r="XB24" s="29"/>
      <c r="XC24" s="29"/>
      <c r="XD24" s="29"/>
      <c r="XE24" s="29"/>
      <c r="XF24" s="29"/>
      <c r="XG24" s="29"/>
      <c r="XH24" s="29"/>
      <c r="XI24" s="29"/>
      <c r="XJ24" s="29"/>
      <c r="XK24" s="29"/>
      <c r="XL24" s="29"/>
      <c r="XM24" s="29"/>
      <c r="XN24" s="29"/>
      <c r="XO24" s="29"/>
      <c r="XP24" s="29"/>
      <c r="XQ24" s="29"/>
      <c r="XR24" s="29"/>
      <c r="XS24" s="29"/>
      <c r="XT24" s="29"/>
      <c r="XU24" s="29"/>
      <c r="XV24" s="29"/>
      <c r="XW24" s="29"/>
      <c r="XX24" s="29"/>
      <c r="XY24" s="29"/>
      <c r="XZ24" s="29"/>
      <c r="YA24" s="29"/>
      <c r="YB24" s="29"/>
      <c r="YC24" s="29"/>
      <c r="YD24" s="29"/>
      <c r="YE24" s="29"/>
      <c r="YF24" s="29"/>
      <c r="YG24" s="29"/>
      <c r="YH24" s="29"/>
      <c r="YI24" s="29"/>
      <c r="YJ24" s="29"/>
      <c r="YK24" s="29"/>
      <c r="YL24" s="29"/>
      <c r="YM24" s="29"/>
      <c r="YN24" s="29"/>
      <c r="YO24" s="29"/>
      <c r="YP24" s="29"/>
      <c r="YQ24" s="29"/>
      <c r="YR24" s="29"/>
      <c r="YS24" s="29"/>
      <c r="YT24" s="29"/>
      <c r="YU24" s="29"/>
      <c r="YV24" s="29"/>
      <c r="YW24" s="29"/>
      <c r="YX24" s="29"/>
      <c r="YY24" s="29"/>
      <c r="YZ24" s="29"/>
      <c r="ZA24" s="29"/>
      <c r="ZB24" s="29"/>
      <c r="ZC24" s="29"/>
      <c r="ZD24" s="29"/>
      <c r="ZE24" s="29"/>
      <c r="ZF24" s="29"/>
      <c r="ZG24" s="29"/>
      <c r="ZH24" s="29"/>
      <c r="ZI24" s="29"/>
      <c r="ZJ24" s="29"/>
      <c r="ZK24" s="29"/>
      <c r="ZL24" s="29"/>
      <c r="ZM24" s="29"/>
      <c r="ZN24" s="29"/>
      <c r="ZO24" s="29"/>
      <c r="ZP24" s="29"/>
      <c r="ZQ24" s="29"/>
      <c r="ZR24" s="29"/>
      <c r="ZS24" s="29"/>
      <c r="ZT24" s="29"/>
      <c r="ZU24" s="29"/>
      <c r="ZV24" s="29"/>
      <c r="ZW24" s="29"/>
      <c r="ZX24" s="29"/>
      <c r="ZY24" s="29"/>
      <c r="ZZ24" s="29"/>
      <c r="AAA24" s="29"/>
      <c r="AAB24" s="29"/>
      <c r="AAC24" s="29"/>
      <c r="AAD24" s="29"/>
      <c r="AAE24" s="29"/>
      <c r="AAF24" s="29"/>
      <c r="AAG24" s="29"/>
      <c r="AAH24" s="29"/>
      <c r="AAI24" s="29"/>
      <c r="AAJ24" s="29"/>
      <c r="AAK24" s="29"/>
      <c r="AAL24" s="29"/>
      <c r="AAM24" s="29"/>
      <c r="AAN24" s="29"/>
      <c r="AAO24" s="29"/>
      <c r="AAP24" s="29"/>
      <c r="AAQ24" s="29"/>
      <c r="AAR24" s="29"/>
      <c r="AAS24" s="29"/>
      <c r="AAT24" s="29"/>
      <c r="AAU24" s="29"/>
      <c r="AAV24" s="29"/>
      <c r="AAW24" s="29"/>
      <c r="AAX24" s="29"/>
      <c r="AAY24" s="29"/>
      <c r="AAZ24" s="29"/>
      <c r="ABA24" s="29"/>
      <c r="ABB24" s="29"/>
      <c r="ABC24" s="29"/>
      <c r="ABD24" s="29"/>
      <c r="ABE24" s="29"/>
      <c r="ABF24" s="29"/>
      <c r="ABG24" s="29"/>
      <c r="ABH24" s="29"/>
      <c r="ABI24" s="29"/>
      <c r="ABJ24" s="29"/>
      <c r="ABK24" s="29"/>
      <c r="ABL24" s="29"/>
      <c r="ABM24" s="29"/>
      <c r="ABN24" s="29"/>
      <c r="ABO24" s="29"/>
      <c r="ABP24" s="29"/>
      <c r="ABQ24" s="29"/>
      <c r="ABR24" s="29"/>
      <c r="ABS24" s="29"/>
      <c r="ABT24" s="29"/>
      <c r="ABU24" s="29"/>
      <c r="ABV24" s="29"/>
      <c r="ABW24" s="29"/>
      <c r="ABX24" s="29"/>
      <c r="ABY24" s="29"/>
      <c r="ABZ24" s="29"/>
      <c r="ACA24" s="29"/>
      <c r="ACB24" s="29"/>
      <c r="ACC24" s="29"/>
      <c r="ACD24" s="29"/>
      <c r="ACE24" s="29"/>
      <c r="ACF24" s="29"/>
      <c r="ACG24" s="29"/>
      <c r="ACH24" s="29"/>
      <c r="ACI24" s="29"/>
      <c r="ACJ24" s="29"/>
      <c r="ACK24" s="29"/>
      <c r="ACL24" s="29"/>
      <c r="ACM24" s="29"/>
      <c r="ACN24" s="29"/>
      <c r="ACO24" s="29"/>
      <c r="ACP24" s="29"/>
      <c r="ACQ24" s="29"/>
      <c r="ACR24" s="29"/>
      <c r="ACS24" s="29"/>
      <c r="ACT24" s="29"/>
      <c r="ACU24" s="29"/>
      <c r="ACV24" s="29"/>
      <c r="ACW24" s="29"/>
      <c r="ACX24" s="29"/>
      <c r="ACY24" s="29"/>
      <c r="ACZ24" s="29"/>
      <c r="ADA24" s="29"/>
      <c r="ADB24" s="29"/>
      <c r="ADC24" s="29"/>
      <c r="ADD24" s="29"/>
      <c r="ADE24" s="29"/>
      <c r="ADF24" s="29"/>
      <c r="ADG24" s="29"/>
      <c r="ADH24" s="29"/>
      <c r="ADI24" s="29"/>
      <c r="ADJ24" s="29"/>
      <c r="ADK24" s="29"/>
      <c r="ADL24" s="29"/>
      <c r="ADM24" s="29"/>
      <c r="ADN24" s="29"/>
      <c r="ADO24" s="29"/>
      <c r="ADP24" s="29"/>
      <c r="ADQ24" s="29"/>
      <c r="ADR24" s="29"/>
      <c r="ADS24" s="29"/>
      <c r="ADT24" s="29"/>
      <c r="ADU24" s="29"/>
      <c r="ADV24" s="29"/>
      <c r="ADW24" s="29"/>
      <c r="ADX24" s="29"/>
      <c r="ADY24" s="29"/>
      <c r="ADZ24" s="29"/>
      <c r="AEA24" s="29"/>
      <c r="AEB24" s="29"/>
      <c r="AEC24" s="29"/>
      <c r="AED24" s="29"/>
      <c r="AEE24" s="29"/>
      <c r="AEF24" s="29"/>
      <c r="AEG24" s="29"/>
      <c r="AEH24" s="29"/>
      <c r="AEI24" s="29"/>
      <c r="AEJ24" s="29"/>
      <c r="AEK24" s="29"/>
      <c r="AEL24" s="29"/>
      <c r="AEM24" s="29"/>
      <c r="AEN24" s="29"/>
      <c r="AEO24" s="29"/>
      <c r="AEP24" s="29"/>
      <c r="AEQ24" s="29"/>
      <c r="AER24" s="29"/>
      <c r="AES24" s="29"/>
      <c r="AET24" s="29"/>
      <c r="AEU24" s="29"/>
      <c r="AEV24" s="29"/>
      <c r="AEW24" s="29"/>
      <c r="AEX24" s="29"/>
      <c r="AEY24" s="29"/>
      <c r="AEZ24" s="29"/>
      <c r="AFA24" s="29"/>
      <c r="AFB24" s="29"/>
      <c r="AFC24" s="29"/>
      <c r="AFD24" s="29"/>
      <c r="AFE24" s="29"/>
      <c r="AFF24" s="29"/>
      <c r="AFG24" s="29"/>
      <c r="AFH24" s="29"/>
      <c r="AFI24" s="29"/>
      <c r="AFJ24" s="29"/>
      <c r="AFK24" s="29"/>
      <c r="AFL24" s="29"/>
      <c r="AFM24" s="29"/>
      <c r="AFN24" s="29"/>
      <c r="AFO24" s="29"/>
      <c r="AFP24" s="29"/>
      <c r="AFQ24" s="29"/>
      <c r="AFR24" s="29"/>
      <c r="AFS24" s="29"/>
      <c r="AFT24" s="29"/>
      <c r="AFU24" s="29"/>
      <c r="AFV24" s="29"/>
      <c r="AFW24" s="29"/>
      <c r="AFX24" s="29"/>
      <c r="AFY24" s="29"/>
      <c r="AFZ24" s="29"/>
      <c r="AGA24" s="29"/>
      <c r="AGB24" s="29"/>
      <c r="AGC24" s="29"/>
      <c r="AGD24" s="29"/>
      <c r="AGE24" s="29"/>
      <c r="AGF24" s="29"/>
      <c r="AGG24" s="29"/>
      <c r="AGH24" s="29"/>
      <c r="AGI24" s="29"/>
      <c r="AGJ24" s="29"/>
      <c r="AGK24" s="29"/>
      <c r="AGL24" s="29"/>
      <c r="AGM24" s="29"/>
      <c r="AGN24" s="29"/>
      <c r="AGO24" s="29"/>
      <c r="AGP24" s="29"/>
      <c r="AGQ24" s="29"/>
      <c r="AGR24" s="29"/>
      <c r="AGS24" s="29"/>
      <c r="AGT24" s="29"/>
      <c r="AGU24" s="29"/>
      <c r="AGV24" s="29"/>
      <c r="AGW24" s="29"/>
      <c r="AGX24" s="29"/>
      <c r="AGY24" s="29"/>
      <c r="AGZ24" s="29"/>
      <c r="AHA24" s="29"/>
      <c r="AHB24" s="29"/>
      <c r="AHC24" s="29"/>
      <c r="AHD24" s="29"/>
      <c r="AHE24" s="29"/>
      <c r="AHF24" s="29"/>
      <c r="AHG24" s="29"/>
      <c r="AHH24" s="29"/>
      <c r="AHI24" s="29"/>
      <c r="AHJ24" s="29"/>
      <c r="AHK24" s="29"/>
      <c r="AHL24" s="29"/>
      <c r="AHM24" s="29"/>
      <c r="AHN24" s="29"/>
      <c r="AHO24" s="29"/>
      <c r="AHP24" s="29"/>
      <c r="AHQ24" s="29"/>
      <c r="AHR24" s="29"/>
      <c r="AHS24" s="29"/>
      <c r="AHT24" s="29"/>
      <c r="AHU24" s="29"/>
      <c r="AHV24" s="29"/>
      <c r="AHW24" s="29"/>
      <c r="AHX24" s="29"/>
      <c r="AHY24" s="29"/>
      <c r="AHZ24" s="29"/>
      <c r="AIA24" s="29"/>
      <c r="AIB24" s="29"/>
      <c r="AIC24" s="29"/>
      <c r="AID24" s="29"/>
      <c r="AIE24" s="29"/>
      <c r="AIF24" s="29"/>
      <c r="AIG24" s="29"/>
      <c r="AIH24" s="29"/>
      <c r="AII24" s="29"/>
      <c r="AIJ24" s="29"/>
      <c r="AIK24" s="29"/>
      <c r="AIL24" s="29"/>
      <c r="AIM24" s="29"/>
      <c r="AIN24" s="29"/>
      <c r="AIO24" s="29"/>
      <c r="AIP24" s="29"/>
      <c r="AIQ24" s="29"/>
      <c r="AIR24" s="29"/>
      <c r="AIS24" s="29"/>
      <c r="AIT24" s="29"/>
      <c r="AIU24" s="29"/>
      <c r="AIV24" s="29"/>
      <c r="AIW24" s="29"/>
      <c r="AIX24" s="29"/>
      <c r="AIY24" s="29"/>
      <c r="AIZ24" s="29"/>
      <c r="AJA24" s="29"/>
      <c r="AJB24" s="29"/>
      <c r="AJC24" s="29"/>
      <c r="AJD24" s="29"/>
      <c r="AJE24" s="29"/>
      <c r="AJF24" s="29"/>
      <c r="AJG24" s="29"/>
      <c r="AJH24" s="29"/>
      <c r="AJI24" s="29"/>
      <c r="AJJ24" s="29"/>
      <c r="AJK24" s="29"/>
      <c r="AJL24" s="29"/>
      <c r="AJM24" s="29"/>
      <c r="AJN24" s="29"/>
      <c r="AJO24" s="29"/>
      <c r="AJP24" s="29"/>
      <c r="AJQ24" s="29"/>
      <c r="AJR24" s="29"/>
      <c r="AJS24" s="29"/>
      <c r="AJT24" s="29"/>
      <c r="AJU24" s="29"/>
      <c r="AJV24" s="29"/>
      <c r="AJW24" s="29"/>
      <c r="AJX24" s="29"/>
      <c r="AJY24" s="29"/>
      <c r="AJZ24" s="29"/>
      <c r="AKA24" s="29"/>
      <c r="AKB24" s="29"/>
      <c r="AKC24" s="29"/>
      <c r="AKD24" s="29"/>
      <c r="AKE24" s="29"/>
      <c r="AKF24" s="29"/>
      <c r="AKG24" s="29"/>
      <c r="AKH24" s="29"/>
      <c r="AKI24" s="29"/>
      <c r="AKJ24" s="29"/>
      <c r="AKK24" s="29"/>
      <c r="AKL24" s="29"/>
      <c r="AKM24" s="29"/>
      <c r="AKN24" s="29"/>
      <c r="AKO24" s="29"/>
      <c r="AKP24" s="29"/>
      <c r="AKQ24" s="29"/>
      <c r="AKR24" s="29"/>
      <c r="AKS24" s="29"/>
      <c r="AKT24" s="29"/>
      <c r="AKU24" s="29"/>
      <c r="AKV24" s="29"/>
      <c r="AKW24" s="29"/>
      <c r="AKX24" s="29"/>
      <c r="AKY24" s="29"/>
      <c r="AKZ24" s="29"/>
      <c r="ALA24" s="29"/>
      <c r="ALB24" s="29"/>
      <c r="ALC24" s="29"/>
      <c r="ALD24" s="29"/>
      <c r="ALE24" s="29"/>
      <c r="ALF24" s="29"/>
      <c r="ALG24" s="29"/>
      <c r="ALH24" s="29"/>
      <c r="ALI24" s="29"/>
      <c r="ALJ24" s="29"/>
      <c r="ALK24" s="29"/>
      <c r="ALL24" s="29"/>
      <c r="ALM24" s="29"/>
      <c r="ALN24" s="29"/>
      <c r="ALO24" s="29"/>
      <c r="ALP24" s="29"/>
      <c r="ALQ24" s="29"/>
      <c r="ALR24" s="29"/>
      <c r="ALS24" s="29"/>
      <c r="ALT24" s="29"/>
      <c r="ALU24" s="29"/>
      <c r="ALV24" s="29"/>
      <c r="ALW24" s="29"/>
      <c r="ALX24" s="29"/>
      <c r="ALY24" s="29"/>
      <c r="ALZ24" s="29"/>
      <c r="AMA24" s="29"/>
      <c r="AMB24" s="29"/>
      <c r="AMC24" s="29"/>
      <c r="AMD24" s="29"/>
      <c r="AME24" s="29"/>
      <c r="AMF24" s="29"/>
      <c r="AMG24" s="29"/>
      <c r="AMH24" s="29"/>
      <c r="AMI24" s="29"/>
      <c r="AMJ24" s="29"/>
      <c r="AMK24" s="29"/>
      <c r="AML24" s="29"/>
      <c r="AMM24" s="29"/>
      <c r="AMN24" s="29"/>
      <c r="AMO24" s="29"/>
      <c r="AMP24" s="29"/>
      <c r="AMQ24" s="29"/>
      <c r="AMR24" s="29"/>
      <c r="AMS24" s="29"/>
      <c r="AMT24" s="29"/>
      <c r="AMU24" s="29"/>
      <c r="AMV24" s="29"/>
      <c r="AMW24" s="29"/>
      <c r="AMX24" s="29"/>
      <c r="AMY24" s="29"/>
      <c r="AMZ24" s="29"/>
      <c r="ANA24" s="29"/>
      <c r="ANB24" s="29"/>
      <c r="ANC24" s="29"/>
      <c r="AND24" s="29"/>
      <c r="ANE24" s="29"/>
      <c r="ANF24" s="29"/>
      <c r="ANG24" s="29"/>
      <c r="ANH24" s="29"/>
      <c r="ANI24" s="29"/>
      <c r="ANJ24" s="29"/>
      <c r="ANK24" s="29"/>
      <c r="ANL24" s="29"/>
      <c r="ANM24" s="29"/>
      <c r="ANN24" s="29"/>
      <c r="ANO24" s="29"/>
      <c r="ANP24" s="29"/>
      <c r="ANQ24" s="29"/>
      <c r="ANR24" s="29"/>
      <c r="ANS24" s="29"/>
      <c r="ANT24" s="29"/>
      <c r="ANU24" s="29"/>
      <c r="ANV24" s="29"/>
      <c r="ANW24" s="29"/>
      <c r="ANX24" s="29"/>
      <c r="ANY24" s="29"/>
      <c r="ANZ24" s="29"/>
      <c r="AOA24" s="29"/>
      <c r="AOB24" s="29"/>
      <c r="AOC24" s="29"/>
      <c r="AOD24" s="29"/>
      <c r="AOE24" s="29"/>
      <c r="AOF24" s="29"/>
      <c r="AOG24" s="29"/>
      <c r="AOH24" s="29"/>
      <c r="AOI24" s="29"/>
      <c r="AOJ24" s="29"/>
      <c r="AOK24" s="29"/>
      <c r="AOL24" s="29"/>
      <c r="AOM24" s="29"/>
      <c r="AON24" s="29"/>
      <c r="AOO24" s="29"/>
      <c r="AOP24" s="29"/>
      <c r="AOQ24" s="29"/>
      <c r="AOR24" s="29"/>
      <c r="AOS24" s="29"/>
      <c r="AOT24" s="29"/>
      <c r="AOU24" s="29"/>
      <c r="AOV24" s="29"/>
      <c r="AOW24" s="29"/>
      <c r="AOX24" s="29"/>
      <c r="AOY24" s="29"/>
      <c r="AOZ24" s="29"/>
      <c r="APA24" s="29"/>
      <c r="APB24" s="29"/>
      <c r="APC24" s="29"/>
      <c r="APD24" s="29"/>
      <c r="APE24" s="29"/>
      <c r="APF24" s="29"/>
      <c r="APG24" s="29"/>
      <c r="APH24" s="29"/>
      <c r="API24" s="29"/>
      <c r="APJ24" s="29"/>
      <c r="APK24" s="29"/>
      <c r="APL24" s="29"/>
      <c r="APM24" s="29"/>
      <c r="APN24" s="29"/>
      <c r="APO24" s="29"/>
      <c r="APP24" s="29"/>
      <c r="APQ24" s="29"/>
      <c r="APR24" s="29"/>
      <c r="APS24" s="29"/>
      <c r="APT24" s="29"/>
      <c r="APU24" s="29"/>
      <c r="APV24" s="29"/>
      <c r="APW24" s="29"/>
      <c r="APX24" s="29"/>
      <c r="APY24" s="29"/>
      <c r="APZ24" s="29"/>
      <c r="AQA24" s="29"/>
      <c r="AQB24" s="29"/>
      <c r="AQC24" s="29"/>
      <c r="AQD24" s="29"/>
      <c r="AQE24" s="29"/>
      <c r="AQF24" s="29"/>
      <c r="AQG24" s="29"/>
      <c r="AQH24" s="29"/>
      <c r="AQI24" s="29"/>
      <c r="AQJ24" s="29"/>
      <c r="AQK24" s="29"/>
      <c r="AQL24" s="29"/>
      <c r="AQM24" s="29"/>
      <c r="AQN24" s="29"/>
      <c r="AQO24" s="29"/>
      <c r="AQP24" s="29"/>
      <c r="AQQ24" s="29"/>
      <c r="AQR24" s="29"/>
      <c r="AQS24" s="29"/>
      <c r="AQT24" s="29"/>
      <c r="AQU24" s="29"/>
      <c r="AQV24" s="29"/>
      <c r="AQW24" s="29"/>
      <c r="AQX24" s="29"/>
      <c r="AQY24" s="29"/>
      <c r="AQZ24" s="29"/>
      <c r="ARA24" s="29"/>
      <c r="ARB24" s="29"/>
      <c r="ARC24" s="29"/>
      <c r="ARD24" s="29"/>
      <c r="ARE24" s="29"/>
      <c r="ARF24" s="29"/>
      <c r="ARG24" s="29"/>
      <c r="ARH24" s="29"/>
      <c r="ARI24" s="29"/>
      <c r="ARJ24" s="29"/>
      <c r="ARK24" s="29"/>
      <c r="ARL24" s="29"/>
      <c r="ARM24" s="29"/>
      <c r="ARN24" s="29"/>
      <c r="ARO24" s="29"/>
      <c r="ARP24" s="29"/>
      <c r="ARQ24" s="29"/>
      <c r="ARR24" s="29"/>
      <c r="ARS24" s="29"/>
      <c r="ART24" s="29"/>
      <c r="ARU24" s="29"/>
      <c r="ARV24" s="29"/>
      <c r="ARW24" s="29"/>
      <c r="ARX24" s="29"/>
      <c r="ARY24" s="29"/>
      <c r="ARZ24" s="29"/>
      <c r="ASA24" s="29"/>
      <c r="ASB24" s="29"/>
      <c r="ASC24" s="29"/>
      <c r="ASD24" s="29"/>
      <c r="ASE24" s="29"/>
      <c r="ASF24" s="29"/>
      <c r="ASG24" s="29"/>
      <c r="ASH24" s="29"/>
      <c r="ASI24" s="29"/>
      <c r="ASJ24" s="29"/>
      <c r="ASK24" s="29"/>
      <c r="ASL24" s="29"/>
      <c r="ASM24" s="29"/>
      <c r="ASN24" s="29"/>
      <c r="ASO24" s="29"/>
      <c r="ASP24" s="29"/>
      <c r="ASQ24" s="29"/>
      <c r="ASR24" s="29"/>
      <c r="ASS24" s="29"/>
      <c r="AST24" s="29"/>
      <c r="ASU24" s="29"/>
      <c r="ASV24" s="29"/>
      <c r="ASW24" s="29"/>
      <c r="ASX24" s="29"/>
      <c r="ASY24" s="29"/>
      <c r="ASZ24" s="29"/>
      <c r="ATA24" s="29"/>
      <c r="ATB24" s="29"/>
      <c r="ATC24" s="29"/>
      <c r="ATD24" s="29"/>
      <c r="ATE24" s="29"/>
      <c r="ATF24" s="29"/>
      <c r="ATG24" s="29"/>
      <c r="ATH24" s="29"/>
      <c r="ATI24" s="29"/>
      <c r="ATJ24" s="29"/>
      <c r="ATK24" s="29"/>
      <c r="ATL24" s="29"/>
      <c r="ATM24" s="29"/>
      <c r="ATN24" s="29"/>
      <c r="ATO24" s="29"/>
      <c r="ATP24" s="29"/>
      <c r="ATQ24" s="29"/>
      <c r="ATR24" s="29"/>
      <c r="ATS24" s="29"/>
      <c r="ATT24" s="29"/>
      <c r="ATU24" s="29"/>
      <c r="ATV24" s="29"/>
      <c r="ATW24" s="29"/>
      <c r="ATX24" s="29"/>
      <c r="ATY24" s="29"/>
      <c r="ATZ24" s="29"/>
      <c r="AUA24" s="29"/>
      <c r="AUB24" s="29"/>
      <c r="AUC24" s="29"/>
      <c r="AUD24" s="29"/>
      <c r="AUE24" s="29"/>
      <c r="AUF24" s="29"/>
      <c r="AUG24" s="29"/>
      <c r="AUH24" s="29"/>
      <c r="AUI24" s="29"/>
      <c r="AUJ24" s="29"/>
      <c r="AUK24" s="29"/>
      <c r="AUL24" s="29"/>
      <c r="AUM24" s="29"/>
      <c r="AUN24" s="29"/>
      <c r="AUO24" s="29"/>
      <c r="AUP24" s="29"/>
      <c r="AUQ24" s="29"/>
      <c r="AUR24" s="29"/>
      <c r="AUS24" s="29"/>
      <c r="AUT24" s="29"/>
      <c r="AUU24" s="29"/>
      <c r="AUV24" s="29"/>
      <c r="AUW24" s="29"/>
      <c r="AUX24" s="29"/>
      <c r="AUY24" s="29"/>
      <c r="AUZ24" s="29"/>
      <c r="AVA24" s="29"/>
      <c r="AVB24" s="29"/>
      <c r="AVC24" s="29"/>
      <c r="AVD24" s="29"/>
      <c r="AVE24" s="29"/>
      <c r="AVF24" s="29"/>
      <c r="AVG24" s="29"/>
      <c r="AVH24" s="29"/>
      <c r="AVI24" s="29"/>
      <c r="AVJ24" s="29"/>
      <c r="AVK24" s="29"/>
      <c r="AVL24" s="29"/>
      <c r="AVM24" s="29"/>
      <c r="AVN24" s="29"/>
      <c r="AVO24" s="29"/>
      <c r="AVP24" s="29"/>
      <c r="AVQ24" s="29"/>
      <c r="AVR24" s="29"/>
      <c r="AVS24" s="29"/>
      <c r="AVT24" s="29"/>
      <c r="AVU24" s="29"/>
      <c r="AVV24" s="29"/>
      <c r="AVW24" s="29"/>
      <c r="AVX24" s="29"/>
      <c r="AVY24" s="29"/>
      <c r="AVZ24" s="29"/>
      <c r="AWA24" s="29"/>
      <c r="AWB24" s="29"/>
      <c r="AWC24" s="29"/>
      <c r="AWD24" s="29"/>
      <c r="AWE24" s="29"/>
      <c r="AWF24" s="29"/>
      <c r="AWG24" s="29"/>
      <c r="AWH24" s="29"/>
      <c r="AWI24" s="29"/>
      <c r="AWJ24" s="29"/>
      <c r="AWK24" s="29"/>
      <c r="AWL24" s="29"/>
      <c r="AWM24" s="29"/>
      <c r="AWN24" s="29"/>
      <c r="AWO24" s="29"/>
      <c r="AWP24" s="29"/>
      <c r="AWQ24" s="29"/>
      <c r="AWR24" s="29"/>
      <c r="AWS24" s="29"/>
      <c r="AWT24" s="29"/>
      <c r="AWU24" s="29"/>
      <c r="AWV24" s="29"/>
      <c r="AWW24" s="29"/>
      <c r="AWX24" s="29"/>
      <c r="AWY24" s="29"/>
      <c r="AWZ24" s="29"/>
      <c r="AXA24" s="29"/>
      <c r="AXB24" s="29"/>
      <c r="AXC24" s="29"/>
      <c r="AXD24" s="29"/>
      <c r="AXE24" s="29"/>
      <c r="AXF24" s="29"/>
      <c r="AXG24" s="29"/>
      <c r="AXH24" s="29"/>
      <c r="AXI24" s="29"/>
      <c r="AXJ24" s="29"/>
      <c r="AXK24" s="29"/>
      <c r="AXL24" s="29"/>
      <c r="AXM24" s="29"/>
      <c r="AXN24" s="29"/>
      <c r="AXO24" s="29"/>
      <c r="AXP24" s="29"/>
      <c r="AXQ24" s="29"/>
      <c r="AXR24" s="29"/>
      <c r="AXS24" s="29"/>
      <c r="AXT24" s="29"/>
      <c r="AXU24" s="29"/>
      <c r="AXV24" s="29"/>
      <c r="AXW24" s="29"/>
      <c r="AXX24" s="29"/>
      <c r="AXY24" s="29"/>
      <c r="AXZ24" s="29"/>
      <c r="AYA24" s="29"/>
      <c r="AYB24" s="29"/>
      <c r="AYC24" s="29"/>
      <c r="AYD24" s="29"/>
      <c r="AYE24" s="29"/>
      <c r="AYF24" s="29"/>
      <c r="AYG24" s="29"/>
      <c r="AYH24" s="29"/>
      <c r="AYI24" s="29"/>
      <c r="AYJ24" s="29"/>
      <c r="AYK24" s="29"/>
      <c r="AYL24" s="29"/>
      <c r="AYM24" s="29"/>
      <c r="AYN24" s="29"/>
      <c r="AYO24" s="29"/>
      <c r="AYP24" s="29"/>
      <c r="AYQ24" s="29"/>
      <c r="AYR24" s="29"/>
      <c r="AYS24" s="29"/>
      <c r="AYT24" s="29"/>
      <c r="AYU24" s="29"/>
      <c r="AYV24" s="29"/>
      <c r="AYW24" s="29"/>
      <c r="AYX24" s="29"/>
      <c r="AYY24" s="29"/>
      <c r="AYZ24" s="29"/>
      <c r="AZA24" s="29"/>
      <c r="AZB24" s="29"/>
      <c r="AZC24" s="29"/>
      <c r="AZD24" s="29"/>
      <c r="AZE24" s="29"/>
      <c r="AZF24" s="29"/>
      <c r="AZG24" s="29"/>
      <c r="AZH24" s="29"/>
      <c r="AZI24" s="29"/>
      <c r="AZJ24" s="29"/>
      <c r="AZK24" s="29"/>
      <c r="AZL24" s="29"/>
      <c r="AZM24" s="29"/>
      <c r="AZN24" s="29"/>
      <c r="AZO24" s="29"/>
      <c r="AZP24" s="29"/>
      <c r="AZQ24" s="29"/>
      <c r="AZR24" s="29"/>
      <c r="AZS24" s="29"/>
      <c r="AZT24" s="29"/>
      <c r="AZU24" s="29"/>
      <c r="AZV24" s="29"/>
      <c r="AZW24" s="29"/>
      <c r="AZX24" s="29"/>
      <c r="AZY24" s="29"/>
      <c r="AZZ24" s="29"/>
      <c r="BAA24" s="29"/>
      <c r="BAB24" s="29"/>
      <c r="BAC24" s="29"/>
      <c r="BAD24" s="29"/>
      <c r="BAE24" s="29"/>
      <c r="BAF24" s="29"/>
      <c r="BAG24" s="29"/>
      <c r="BAH24" s="29"/>
      <c r="BAI24" s="29"/>
      <c r="BAJ24" s="29"/>
      <c r="BAK24" s="29"/>
      <c r="BAL24" s="29"/>
      <c r="BAM24" s="29"/>
      <c r="BAN24" s="29"/>
      <c r="BAO24" s="29"/>
      <c r="BAP24" s="29"/>
      <c r="BAQ24" s="29"/>
      <c r="BAR24" s="29"/>
      <c r="BAS24" s="29"/>
      <c r="BAT24" s="29"/>
      <c r="BAU24" s="29"/>
      <c r="BAV24" s="29"/>
      <c r="BAW24" s="29"/>
      <c r="BAX24" s="29"/>
      <c r="BAY24" s="29"/>
      <c r="BAZ24" s="29"/>
      <c r="BBA24" s="29"/>
      <c r="BBB24" s="29"/>
      <c r="BBC24" s="29"/>
      <c r="BBD24" s="29"/>
      <c r="BBE24" s="29"/>
      <c r="BBF24" s="29"/>
      <c r="BBG24" s="29"/>
      <c r="BBH24" s="29"/>
      <c r="BBI24" s="29"/>
      <c r="BBJ24" s="29"/>
      <c r="BBK24" s="29"/>
      <c r="BBL24" s="29"/>
      <c r="BBM24" s="29"/>
      <c r="BBN24" s="29"/>
      <c r="BBO24" s="29"/>
      <c r="BBP24" s="29"/>
      <c r="BBQ24" s="29"/>
      <c r="BBR24" s="29"/>
      <c r="BBS24" s="29"/>
      <c r="BBT24" s="29"/>
      <c r="BBU24" s="29"/>
      <c r="BBV24" s="29"/>
      <c r="BBW24" s="29"/>
      <c r="BBX24" s="29"/>
      <c r="BBY24" s="29"/>
      <c r="BBZ24" s="29"/>
      <c r="BCA24" s="29"/>
      <c r="BCB24" s="29"/>
      <c r="BCC24" s="29"/>
      <c r="BCD24" s="29"/>
      <c r="BCE24" s="29"/>
      <c r="BCF24" s="29"/>
      <c r="BCG24" s="29"/>
      <c r="BCH24" s="29"/>
      <c r="BCI24" s="29"/>
      <c r="BCJ24" s="29"/>
      <c r="BCK24" s="29"/>
      <c r="BCL24" s="29"/>
      <c r="BCM24" s="29"/>
      <c r="BCN24" s="29"/>
      <c r="BCO24" s="29"/>
      <c r="BCP24" s="29"/>
      <c r="BCQ24" s="29"/>
      <c r="BCR24" s="29"/>
      <c r="BCS24" s="29"/>
      <c r="BCT24" s="29"/>
      <c r="BCU24" s="29"/>
      <c r="BCV24" s="29"/>
      <c r="BCW24" s="29"/>
      <c r="BCX24" s="29"/>
      <c r="BCY24" s="29"/>
      <c r="BCZ24" s="29"/>
      <c r="BDA24" s="29"/>
      <c r="BDB24" s="29"/>
      <c r="BDC24" s="29"/>
      <c r="BDD24" s="29"/>
      <c r="BDE24" s="29"/>
      <c r="BDF24" s="29"/>
      <c r="BDG24" s="29"/>
      <c r="BDH24" s="29"/>
      <c r="BDI24" s="29"/>
      <c r="BDJ24" s="29"/>
      <c r="BDK24" s="29"/>
      <c r="BDL24" s="29"/>
      <c r="BDM24" s="29"/>
      <c r="BDN24" s="29"/>
      <c r="BDO24" s="29"/>
      <c r="BDP24" s="29"/>
      <c r="BDQ24" s="29"/>
      <c r="BDR24" s="29"/>
      <c r="BDS24" s="29"/>
      <c r="BDT24" s="29"/>
      <c r="BDU24" s="29"/>
      <c r="BDV24" s="29"/>
      <c r="BDW24" s="29"/>
      <c r="BDX24" s="29"/>
      <c r="BDY24" s="29"/>
      <c r="BDZ24" s="29"/>
      <c r="BEA24" s="29"/>
      <c r="BEB24" s="29"/>
      <c r="BEC24" s="29"/>
      <c r="BED24" s="29"/>
      <c r="BEE24" s="29"/>
      <c r="BEF24" s="29"/>
      <c r="BEG24" s="29"/>
      <c r="BEH24" s="29"/>
      <c r="BEI24" s="29"/>
      <c r="BEJ24" s="29"/>
      <c r="BEK24" s="29"/>
      <c r="BEL24" s="29"/>
      <c r="BEM24" s="29"/>
      <c r="BEN24" s="29"/>
      <c r="BEO24" s="29"/>
      <c r="BEP24" s="29"/>
      <c r="BEQ24" s="29"/>
      <c r="BER24" s="29"/>
      <c r="BES24" s="29"/>
      <c r="BET24" s="29"/>
      <c r="BEU24" s="29"/>
      <c r="BEV24" s="29"/>
      <c r="BEW24" s="29"/>
      <c r="BEX24" s="29"/>
      <c r="BEY24" s="29"/>
      <c r="BEZ24" s="29"/>
      <c r="BFA24" s="29"/>
      <c r="BFB24" s="29"/>
      <c r="BFC24" s="29"/>
      <c r="BFD24" s="29"/>
      <c r="BFE24" s="29"/>
      <c r="BFF24" s="29"/>
      <c r="BFG24" s="29"/>
      <c r="BFH24" s="29"/>
      <c r="BFI24" s="29"/>
      <c r="BFJ24" s="29"/>
      <c r="BFK24" s="29"/>
      <c r="BFL24" s="29"/>
      <c r="BFM24" s="29"/>
      <c r="BFN24" s="29"/>
      <c r="BFO24" s="29"/>
      <c r="BFP24" s="29"/>
      <c r="BFQ24" s="29"/>
      <c r="BFR24" s="29"/>
      <c r="BFS24" s="29"/>
      <c r="BFT24" s="29"/>
      <c r="BFU24" s="29"/>
      <c r="BFV24" s="29"/>
      <c r="BFW24" s="29"/>
      <c r="BFX24" s="29"/>
      <c r="BFY24" s="29"/>
      <c r="BFZ24" s="29"/>
      <c r="BGA24" s="29"/>
      <c r="BGB24" s="29"/>
      <c r="BGC24" s="29"/>
      <c r="BGD24" s="29"/>
      <c r="BGE24" s="29"/>
      <c r="BGF24" s="29"/>
      <c r="BGG24" s="29"/>
      <c r="BGH24" s="29"/>
      <c r="BGI24" s="29"/>
      <c r="BGJ24" s="29"/>
      <c r="BGK24" s="29"/>
      <c r="BGL24" s="29"/>
      <c r="BGM24" s="29"/>
      <c r="BGN24" s="29"/>
      <c r="BGO24" s="29"/>
      <c r="BGP24" s="29"/>
      <c r="BGQ24" s="29"/>
      <c r="BGR24" s="29"/>
      <c r="BGS24" s="29"/>
      <c r="BGT24" s="29"/>
      <c r="BGU24" s="29"/>
      <c r="BGV24" s="29"/>
    </row>
    <row r="25" spans="1:1556" s="14" customFormat="1" ht="22" customHeight="1">
      <c r="A25" s="14" t="str">
        <f t="shared" si="0"/>
        <v>PT-00021</v>
      </c>
      <c r="B25" s="37" t="s">
        <v>511</v>
      </c>
      <c r="C25" s="37" t="s">
        <v>362</v>
      </c>
      <c r="D25" s="37" t="s">
        <v>631</v>
      </c>
      <c r="E25" s="14">
        <f t="shared" ca="1" si="1"/>
        <v>66</v>
      </c>
      <c r="F25" s="37" t="s">
        <v>14</v>
      </c>
      <c r="G25" s="37" t="s">
        <v>20</v>
      </c>
      <c r="H25" s="37">
        <v>9790521986</v>
      </c>
      <c r="I25" s="39" t="s">
        <v>780</v>
      </c>
      <c r="J25" s="39">
        <v>9985495542</v>
      </c>
      <c r="K25" s="39" t="s">
        <v>929</v>
      </c>
      <c r="L25" s="39" t="s">
        <v>929</v>
      </c>
      <c r="M25" s="39" t="s">
        <v>26</v>
      </c>
      <c r="N25" s="39">
        <v>103862230040</v>
      </c>
      <c r="O25" s="39" t="s">
        <v>31</v>
      </c>
      <c r="P25" s="39"/>
      <c r="Q25" s="39"/>
      <c r="R25" s="39"/>
      <c r="S25" s="39" t="s">
        <v>89</v>
      </c>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29"/>
      <c r="IV25" s="29"/>
      <c r="IW25" s="29"/>
      <c r="IX25" s="29"/>
      <c r="IY25" s="29"/>
      <c r="IZ25" s="29"/>
      <c r="JA25" s="29"/>
      <c r="JB25" s="29"/>
      <c r="JC25" s="29"/>
      <c r="JD25" s="29"/>
      <c r="JE25" s="29"/>
      <c r="JF25" s="29"/>
      <c r="JG25" s="29"/>
      <c r="JH25" s="29"/>
      <c r="JI25" s="29"/>
      <c r="JJ25" s="29"/>
      <c r="JK25" s="29"/>
      <c r="JL25" s="29"/>
      <c r="JM25" s="29"/>
      <c r="JN25" s="29"/>
      <c r="JO25" s="29"/>
      <c r="JP25" s="29"/>
      <c r="JQ25" s="29"/>
      <c r="JR25" s="29"/>
      <c r="JS25" s="29"/>
      <c r="JT25" s="29"/>
      <c r="JU25" s="29"/>
      <c r="JV25" s="29"/>
      <c r="JW25" s="29"/>
      <c r="JX25" s="29"/>
      <c r="JY25" s="29"/>
      <c r="JZ25" s="29"/>
      <c r="KA25" s="29"/>
      <c r="KB25" s="29"/>
      <c r="KC25" s="29"/>
      <c r="KD25" s="29"/>
      <c r="KE25" s="29"/>
      <c r="KF25" s="29"/>
      <c r="KG25" s="29"/>
      <c r="KH25" s="29"/>
      <c r="KI25" s="29"/>
      <c r="KJ25" s="29"/>
      <c r="KK25" s="29"/>
      <c r="KL25" s="29"/>
      <c r="KM25" s="29"/>
      <c r="KN25" s="29"/>
      <c r="KO25" s="29"/>
      <c r="KP25" s="29"/>
      <c r="KQ25" s="29"/>
      <c r="KR25" s="29"/>
      <c r="KS25" s="29"/>
      <c r="KT25" s="29"/>
      <c r="KU25" s="29"/>
      <c r="KV25" s="29"/>
      <c r="KW25" s="29"/>
      <c r="KX25" s="29"/>
      <c r="KY25" s="29"/>
      <c r="KZ25" s="29"/>
      <c r="LA25" s="29"/>
      <c r="LB25" s="29"/>
      <c r="LC25" s="29"/>
      <c r="LD25" s="29"/>
      <c r="LE25" s="29"/>
      <c r="LF25" s="29"/>
      <c r="LG25" s="29"/>
      <c r="LH25" s="29"/>
      <c r="LI25" s="29"/>
      <c r="LJ25" s="29"/>
      <c r="LK25" s="29"/>
      <c r="LL25" s="29"/>
      <c r="LM25" s="29"/>
      <c r="LN25" s="29"/>
      <c r="LO25" s="29"/>
      <c r="LP25" s="29"/>
      <c r="LQ25" s="29"/>
      <c r="LR25" s="29"/>
      <c r="LS25" s="29"/>
      <c r="LT25" s="29"/>
      <c r="LU25" s="29"/>
      <c r="LV25" s="29"/>
      <c r="LW25" s="29"/>
      <c r="LX25" s="29"/>
      <c r="LY25" s="29"/>
      <c r="LZ25" s="29"/>
      <c r="MA25" s="29"/>
      <c r="MB25" s="29"/>
      <c r="MC25" s="29"/>
      <c r="MD25" s="29"/>
      <c r="ME25" s="29"/>
      <c r="MF25" s="29"/>
      <c r="MG25" s="29"/>
      <c r="MH25" s="29"/>
      <c r="MI25" s="29"/>
      <c r="MJ25" s="29"/>
      <c r="MK25" s="29"/>
      <c r="ML25" s="29"/>
      <c r="MM25" s="29"/>
      <c r="MN25" s="29"/>
      <c r="MO25" s="29"/>
      <c r="MP25" s="29"/>
      <c r="MQ25" s="29"/>
      <c r="MR25" s="29"/>
      <c r="MS25" s="29"/>
      <c r="MT25" s="29"/>
      <c r="MU25" s="29"/>
      <c r="MV25" s="29"/>
      <c r="MW25" s="29"/>
      <c r="MX25" s="29"/>
      <c r="MY25" s="29"/>
      <c r="MZ25" s="29"/>
      <c r="NA25" s="29"/>
      <c r="NB25" s="29"/>
      <c r="NC25" s="29"/>
      <c r="ND25" s="29"/>
      <c r="NE25" s="29"/>
      <c r="NF25" s="29"/>
      <c r="NG25" s="29"/>
      <c r="NH25" s="29"/>
      <c r="NI25" s="29"/>
      <c r="NJ25" s="29"/>
      <c r="NK25" s="29"/>
      <c r="NL25" s="29"/>
      <c r="NM25" s="29"/>
      <c r="NN25" s="29"/>
      <c r="NO25" s="29"/>
      <c r="NP25" s="29"/>
      <c r="NQ25" s="29"/>
      <c r="NR25" s="29"/>
      <c r="NS25" s="29"/>
      <c r="NT25" s="29"/>
      <c r="NU25" s="29"/>
      <c r="NV25" s="29"/>
      <c r="NW25" s="29"/>
      <c r="NX25" s="29"/>
      <c r="NY25" s="29"/>
      <c r="NZ25" s="29"/>
      <c r="OA25" s="29"/>
      <c r="OB25" s="29"/>
      <c r="OC25" s="29"/>
      <c r="OD25" s="29"/>
      <c r="OE25" s="29"/>
      <c r="OF25" s="29"/>
      <c r="OG25" s="29"/>
      <c r="OH25" s="29"/>
      <c r="OI25" s="29"/>
      <c r="OJ25" s="29"/>
      <c r="OK25" s="29"/>
      <c r="OL25" s="29"/>
      <c r="OM25" s="29"/>
      <c r="ON25" s="29"/>
      <c r="OO25" s="29"/>
      <c r="OP25" s="29"/>
      <c r="OQ25" s="29"/>
      <c r="OR25" s="29"/>
      <c r="OS25" s="29"/>
      <c r="OT25" s="29"/>
      <c r="OU25" s="29"/>
      <c r="OV25" s="29"/>
      <c r="OW25" s="29"/>
      <c r="OX25" s="29"/>
      <c r="OY25" s="29"/>
      <c r="OZ25" s="29"/>
      <c r="PA25" s="29"/>
      <c r="PB25" s="29"/>
      <c r="PC25" s="29"/>
      <c r="PD25" s="29"/>
      <c r="PE25" s="29"/>
      <c r="PF25" s="29"/>
      <c r="PG25" s="29"/>
      <c r="PH25" s="29"/>
      <c r="PI25" s="29"/>
      <c r="PJ25" s="29"/>
      <c r="PK25" s="29"/>
      <c r="PL25" s="29"/>
      <c r="PM25" s="29"/>
      <c r="PN25" s="29"/>
      <c r="PO25" s="29"/>
      <c r="PP25" s="29"/>
      <c r="PQ25" s="29"/>
      <c r="PR25" s="29"/>
      <c r="PS25" s="29"/>
      <c r="PT25" s="29"/>
      <c r="PU25" s="29"/>
      <c r="PV25" s="29"/>
      <c r="PW25" s="29"/>
      <c r="PX25" s="29"/>
      <c r="PY25" s="29"/>
      <c r="PZ25" s="29"/>
      <c r="QA25" s="29"/>
      <c r="QB25" s="29"/>
      <c r="QC25" s="29"/>
      <c r="QD25" s="29"/>
      <c r="QE25" s="29"/>
      <c r="QF25" s="29"/>
      <c r="QG25" s="29"/>
      <c r="QH25" s="29"/>
      <c r="QI25" s="29"/>
      <c r="QJ25" s="29"/>
      <c r="QK25" s="29"/>
      <c r="QL25" s="29"/>
      <c r="QM25" s="29"/>
      <c r="QN25" s="29"/>
      <c r="QO25" s="29"/>
      <c r="QP25" s="29"/>
      <c r="QQ25" s="29"/>
      <c r="QR25" s="29"/>
      <c r="QS25" s="29"/>
      <c r="QT25" s="29"/>
      <c r="QU25" s="29"/>
      <c r="QV25" s="29"/>
      <c r="QW25" s="29"/>
      <c r="QX25" s="29"/>
      <c r="QY25" s="29"/>
      <c r="QZ25" s="29"/>
      <c r="RA25" s="29"/>
      <c r="RB25" s="29"/>
      <c r="RC25" s="29"/>
      <c r="RD25" s="29"/>
      <c r="RE25" s="29"/>
      <c r="RF25" s="29"/>
      <c r="RG25" s="29"/>
      <c r="RH25" s="29"/>
      <c r="RI25" s="29"/>
      <c r="RJ25" s="29"/>
      <c r="RK25" s="29"/>
      <c r="RL25" s="29"/>
      <c r="RM25" s="29"/>
      <c r="RN25" s="29"/>
      <c r="RO25" s="29"/>
      <c r="RP25" s="29"/>
      <c r="RQ25" s="29"/>
      <c r="RR25" s="29"/>
      <c r="RS25" s="29"/>
      <c r="RT25" s="29"/>
      <c r="RU25" s="29"/>
      <c r="RV25" s="29"/>
      <c r="RW25" s="29"/>
      <c r="RX25" s="29"/>
      <c r="RY25" s="29"/>
      <c r="RZ25" s="29"/>
      <c r="SA25" s="29"/>
      <c r="SB25" s="29"/>
      <c r="SC25" s="29"/>
      <c r="SD25" s="29"/>
      <c r="SE25" s="29"/>
      <c r="SF25" s="29"/>
      <c r="SG25" s="29"/>
      <c r="SH25" s="29"/>
      <c r="SI25" s="29"/>
      <c r="SJ25" s="29"/>
      <c r="SK25" s="29"/>
      <c r="SL25" s="29"/>
      <c r="SM25" s="29"/>
      <c r="SN25" s="29"/>
      <c r="SO25" s="29"/>
      <c r="SP25" s="29"/>
      <c r="SQ25" s="29"/>
      <c r="SR25" s="29"/>
      <c r="SS25" s="29"/>
      <c r="ST25" s="29"/>
      <c r="SU25" s="29"/>
      <c r="SV25" s="29"/>
      <c r="SW25" s="29"/>
      <c r="SX25" s="29"/>
      <c r="SY25" s="29"/>
      <c r="SZ25" s="29"/>
      <c r="TA25" s="29"/>
      <c r="TB25" s="29"/>
      <c r="TC25" s="29"/>
      <c r="TD25" s="29"/>
      <c r="TE25" s="29"/>
      <c r="TF25" s="29"/>
      <c r="TG25" s="29"/>
      <c r="TH25" s="29"/>
      <c r="TI25" s="29"/>
      <c r="TJ25" s="29"/>
      <c r="TK25" s="29"/>
      <c r="TL25" s="29"/>
      <c r="TM25" s="29"/>
      <c r="TN25" s="29"/>
      <c r="TO25" s="29"/>
      <c r="TP25" s="29"/>
      <c r="TQ25" s="29"/>
      <c r="TR25" s="29"/>
      <c r="TS25" s="29"/>
      <c r="TT25" s="29"/>
      <c r="TU25" s="29"/>
      <c r="TV25" s="29"/>
      <c r="TW25" s="29"/>
      <c r="TX25" s="29"/>
      <c r="TY25" s="29"/>
      <c r="TZ25" s="29"/>
      <c r="UA25" s="29"/>
      <c r="UB25" s="29"/>
      <c r="UC25" s="29"/>
      <c r="UD25" s="29"/>
      <c r="UE25" s="29"/>
      <c r="UF25" s="29"/>
      <c r="UG25" s="29"/>
      <c r="UH25" s="29"/>
      <c r="UI25" s="29"/>
      <c r="UJ25" s="29"/>
      <c r="UK25" s="29"/>
      <c r="UL25" s="29"/>
      <c r="UM25" s="29"/>
      <c r="UN25" s="29"/>
      <c r="UO25" s="29"/>
      <c r="UP25" s="29"/>
      <c r="UQ25" s="29"/>
      <c r="UR25" s="29"/>
      <c r="US25" s="29"/>
      <c r="UT25" s="29"/>
      <c r="UU25" s="29"/>
      <c r="UV25" s="29"/>
      <c r="UW25" s="29"/>
      <c r="UX25" s="29"/>
      <c r="UY25" s="29"/>
      <c r="UZ25" s="29"/>
      <c r="VA25" s="29"/>
      <c r="VB25" s="29"/>
      <c r="VC25" s="29"/>
      <c r="VD25" s="29"/>
      <c r="VE25" s="29"/>
      <c r="VF25" s="29"/>
      <c r="VG25" s="29"/>
      <c r="VH25" s="29"/>
      <c r="VI25" s="29"/>
      <c r="VJ25" s="29"/>
      <c r="VK25" s="29"/>
      <c r="VL25" s="29"/>
      <c r="VM25" s="29"/>
      <c r="VN25" s="29"/>
      <c r="VO25" s="29"/>
      <c r="VP25" s="29"/>
      <c r="VQ25" s="29"/>
      <c r="VR25" s="29"/>
      <c r="VS25" s="29"/>
      <c r="VT25" s="29"/>
      <c r="VU25" s="29"/>
      <c r="VV25" s="29"/>
      <c r="VW25" s="29"/>
      <c r="VX25" s="29"/>
      <c r="VY25" s="29"/>
      <c r="VZ25" s="29"/>
      <c r="WA25" s="29"/>
      <c r="WB25" s="29"/>
      <c r="WC25" s="29"/>
      <c r="WD25" s="29"/>
      <c r="WE25" s="29"/>
      <c r="WF25" s="29"/>
      <c r="WG25" s="29"/>
      <c r="WH25" s="29"/>
      <c r="WI25" s="29"/>
      <c r="WJ25" s="29"/>
      <c r="WK25" s="29"/>
      <c r="WL25" s="29"/>
      <c r="WM25" s="29"/>
      <c r="WN25" s="29"/>
      <c r="WO25" s="29"/>
      <c r="WP25" s="29"/>
      <c r="WQ25" s="29"/>
      <c r="WR25" s="29"/>
      <c r="WS25" s="29"/>
      <c r="WT25" s="29"/>
      <c r="WU25" s="29"/>
      <c r="WV25" s="29"/>
      <c r="WW25" s="29"/>
      <c r="WX25" s="29"/>
      <c r="WY25" s="29"/>
      <c r="WZ25" s="29"/>
      <c r="XA25" s="29"/>
      <c r="XB25" s="29"/>
      <c r="XC25" s="29"/>
      <c r="XD25" s="29"/>
      <c r="XE25" s="29"/>
      <c r="XF25" s="29"/>
      <c r="XG25" s="29"/>
      <c r="XH25" s="29"/>
      <c r="XI25" s="29"/>
      <c r="XJ25" s="29"/>
      <c r="XK25" s="29"/>
      <c r="XL25" s="29"/>
      <c r="XM25" s="29"/>
      <c r="XN25" s="29"/>
      <c r="XO25" s="29"/>
      <c r="XP25" s="29"/>
      <c r="XQ25" s="29"/>
      <c r="XR25" s="29"/>
      <c r="XS25" s="29"/>
      <c r="XT25" s="29"/>
      <c r="XU25" s="29"/>
      <c r="XV25" s="29"/>
      <c r="XW25" s="29"/>
      <c r="XX25" s="29"/>
      <c r="XY25" s="29"/>
      <c r="XZ25" s="29"/>
      <c r="YA25" s="29"/>
      <c r="YB25" s="29"/>
      <c r="YC25" s="29"/>
      <c r="YD25" s="29"/>
      <c r="YE25" s="29"/>
      <c r="YF25" s="29"/>
      <c r="YG25" s="29"/>
      <c r="YH25" s="29"/>
      <c r="YI25" s="29"/>
      <c r="YJ25" s="29"/>
      <c r="YK25" s="29"/>
      <c r="YL25" s="29"/>
      <c r="YM25" s="29"/>
      <c r="YN25" s="29"/>
      <c r="YO25" s="29"/>
      <c r="YP25" s="29"/>
      <c r="YQ25" s="29"/>
      <c r="YR25" s="29"/>
      <c r="YS25" s="29"/>
      <c r="YT25" s="29"/>
      <c r="YU25" s="29"/>
      <c r="YV25" s="29"/>
      <c r="YW25" s="29"/>
      <c r="YX25" s="29"/>
      <c r="YY25" s="29"/>
      <c r="YZ25" s="29"/>
      <c r="ZA25" s="29"/>
      <c r="ZB25" s="29"/>
      <c r="ZC25" s="29"/>
      <c r="ZD25" s="29"/>
      <c r="ZE25" s="29"/>
      <c r="ZF25" s="29"/>
      <c r="ZG25" s="29"/>
      <c r="ZH25" s="29"/>
      <c r="ZI25" s="29"/>
      <c r="ZJ25" s="29"/>
      <c r="ZK25" s="29"/>
      <c r="ZL25" s="29"/>
      <c r="ZM25" s="29"/>
      <c r="ZN25" s="29"/>
      <c r="ZO25" s="29"/>
      <c r="ZP25" s="29"/>
      <c r="ZQ25" s="29"/>
      <c r="ZR25" s="29"/>
      <c r="ZS25" s="29"/>
      <c r="ZT25" s="29"/>
      <c r="ZU25" s="29"/>
      <c r="ZV25" s="29"/>
      <c r="ZW25" s="29"/>
      <c r="ZX25" s="29"/>
      <c r="ZY25" s="29"/>
      <c r="ZZ25" s="29"/>
      <c r="AAA25" s="29"/>
      <c r="AAB25" s="29"/>
      <c r="AAC25" s="29"/>
      <c r="AAD25" s="29"/>
      <c r="AAE25" s="29"/>
      <c r="AAF25" s="29"/>
      <c r="AAG25" s="29"/>
      <c r="AAH25" s="29"/>
      <c r="AAI25" s="29"/>
      <c r="AAJ25" s="29"/>
      <c r="AAK25" s="29"/>
      <c r="AAL25" s="29"/>
      <c r="AAM25" s="29"/>
      <c r="AAN25" s="29"/>
      <c r="AAO25" s="29"/>
      <c r="AAP25" s="29"/>
      <c r="AAQ25" s="29"/>
      <c r="AAR25" s="29"/>
      <c r="AAS25" s="29"/>
      <c r="AAT25" s="29"/>
      <c r="AAU25" s="29"/>
      <c r="AAV25" s="29"/>
      <c r="AAW25" s="29"/>
      <c r="AAX25" s="29"/>
      <c r="AAY25" s="29"/>
      <c r="AAZ25" s="29"/>
      <c r="ABA25" s="29"/>
      <c r="ABB25" s="29"/>
      <c r="ABC25" s="29"/>
      <c r="ABD25" s="29"/>
      <c r="ABE25" s="29"/>
      <c r="ABF25" s="29"/>
      <c r="ABG25" s="29"/>
      <c r="ABH25" s="29"/>
      <c r="ABI25" s="29"/>
      <c r="ABJ25" s="29"/>
      <c r="ABK25" s="29"/>
      <c r="ABL25" s="29"/>
      <c r="ABM25" s="29"/>
      <c r="ABN25" s="29"/>
      <c r="ABO25" s="29"/>
      <c r="ABP25" s="29"/>
      <c r="ABQ25" s="29"/>
      <c r="ABR25" s="29"/>
      <c r="ABS25" s="29"/>
      <c r="ABT25" s="29"/>
      <c r="ABU25" s="29"/>
      <c r="ABV25" s="29"/>
      <c r="ABW25" s="29"/>
      <c r="ABX25" s="29"/>
      <c r="ABY25" s="29"/>
      <c r="ABZ25" s="29"/>
      <c r="ACA25" s="29"/>
      <c r="ACB25" s="29"/>
      <c r="ACC25" s="29"/>
      <c r="ACD25" s="29"/>
      <c r="ACE25" s="29"/>
      <c r="ACF25" s="29"/>
      <c r="ACG25" s="29"/>
      <c r="ACH25" s="29"/>
      <c r="ACI25" s="29"/>
      <c r="ACJ25" s="29"/>
      <c r="ACK25" s="29"/>
      <c r="ACL25" s="29"/>
      <c r="ACM25" s="29"/>
      <c r="ACN25" s="29"/>
      <c r="ACO25" s="29"/>
      <c r="ACP25" s="29"/>
      <c r="ACQ25" s="29"/>
      <c r="ACR25" s="29"/>
      <c r="ACS25" s="29"/>
      <c r="ACT25" s="29"/>
      <c r="ACU25" s="29"/>
      <c r="ACV25" s="29"/>
      <c r="ACW25" s="29"/>
      <c r="ACX25" s="29"/>
      <c r="ACY25" s="29"/>
      <c r="ACZ25" s="29"/>
      <c r="ADA25" s="29"/>
      <c r="ADB25" s="29"/>
      <c r="ADC25" s="29"/>
      <c r="ADD25" s="29"/>
      <c r="ADE25" s="29"/>
      <c r="ADF25" s="29"/>
      <c r="ADG25" s="29"/>
      <c r="ADH25" s="29"/>
      <c r="ADI25" s="29"/>
      <c r="ADJ25" s="29"/>
      <c r="ADK25" s="29"/>
      <c r="ADL25" s="29"/>
      <c r="ADM25" s="29"/>
      <c r="ADN25" s="29"/>
      <c r="ADO25" s="29"/>
      <c r="ADP25" s="29"/>
      <c r="ADQ25" s="29"/>
      <c r="ADR25" s="29"/>
      <c r="ADS25" s="29"/>
      <c r="ADT25" s="29"/>
      <c r="ADU25" s="29"/>
      <c r="ADV25" s="29"/>
      <c r="ADW25" s="29"/>
      <c r="ADX25" s="29"/>
      <c r="ADY25" s="29"/>
      <c r="ADZ25" s="29"/>
      <c r="AEA25" s="29"/>
      <c r="AEB25" s="29"/>
      <c r="AEC25" s="29"/>
      <c r="AED25" s="29"/>
      <c r="AEE25" s="29"/>
      <c r="AEF25" s="29"/>
      <c r="AEG25" s="29"/>
      <c r="AEH25" s="29"/>
      <c r="AEI25" s="29"/>
      <c r="AEJ25" s="29"/>
      <c r="AEK25" s="29"/>
      <c r="AEL25" s="29"/>
      <c r="AEM25" s="29"/>
      <c r="AEN25" s="29"/>
      <c r="AEO25" s="29"/>
      <c r="AEP25" s="29"/>
      <c r="AEQ25" s="29"/>
      <c r="AER25" s="29"/>
      <c r="AES25" s="29"/>
      <c r="AET25" s="29"/>
      <c r="AEU25" s="29"/>
      <c r="AEV25" s="29"/>
      <c r="AEW25" s="29"/>
      <c r="AEX25" s="29"/>
      <c r="AEY25" s="29"/>
      <c r="AEZ25" s="29"/>
      <c r="AFA25" s="29"/>
      <c r="AFB25" s="29"/>
      <c r="AFC25" s="29"/>
      <c r="AFD25" s="29"/>
      <c r="AFE25" s="29"/>
      <c r="AFF25" s="29"/>
      <c r="AFG25" s="29"/>
      <c r="AFH25" s="29"/>
      <c r="AFI25" s="29"/>
      <c r="AFJ25" s="29"/>
      <c r="AFK25" s="29"/>
      <c r="AFL25" s="29"/>
      <c r="AFM25" s="29"/>
      <c r="AFN25" s="29"/>
      <c r="AFO25" s="29"/>
      <c r="AFP25" s="29"/>
      <c r="AFQ25" s="29"/>
      <c r="AFR25" s="29"/>
      <c r="AFS25" s="29"/>
      <c r="AFT25" s="29"/>
      <c r="AFU25" s="29"/>
      <c r="AFV25" s="29"/>
      <c r="AFW25" s="29"/>
      <c r="AFX25" s="29"/>
      <c r="AFY25" s="29"/>
      <c r="AFZ25" s="29"/>
      <c r="AGA25" s="29"/>
      <c r="AGB25" s="29"/>
      <c r="AGC25" s="29"/>
      <c r="AGD25" s="29"/>
      <c r="AGE25" s="29"/>
      <c r="AGF25" s="29"/>
      <c r="AGG25" s="29"/>
      <c r="AGH25" s="29"/>
      <c r="AGI25" s="29"/>
      <c r="AGJ25" s="29"/>
      <c r="AGK25" s="29"/>
      <c r="AGL25" s="29"/>
      <c r="AGM25" s="29"/>
      <c r="AGN25" s="29"/>
      <c r="AGO25" s="29"/>
      <c r="AGP25" s="29"/>
      <c r="AGQ25" s="29"/>
      <c r="AGR25" s="29"/>
      <c r="AGS25" s="29"/>
      <c r="AGT25" s="29"/>
      <c r="AGU25" s="29"/>
      <c r="AGV25" s="29"/>
      <c r="AGW25" s="29"/>
      <c r="AGX25" s="29"/>
      <c r="AGY25" s="29"/>
      <c r="AGZ25" s="29"/>
      <c r="AHA25" s="29"/>
      <c r="AHB25" s="29"/>
      <c r="AHC25" s="29"/>
      <c r="AHD25" s="29"/>
      <c r="AHE25" s="29"/>
      <c r="AHF25" s="29"/>
      <c r="AHG25" s="29"/>
      <c r="AHH25" s="29"/>
      <c r="AHI25" s="29"/>
      <c r="AHJ25" s="29"/>
      <c r="AHK25" s="29"/>
      <c r="AHL25" s="29"/>
      <c r="AHM25" s="29"/>
      <c r="AHN25" s="29"/>
      <c r="AHO25" s="29"/>
      <c r="AHP25" s="29"/>
      <c r="AHQ25" s="29"/>
      <c r="AHR25" s="29"/>
      <c r="AHS25" s="29"/>
      <c r="AHT25" s="29"/>
      <c r="AHU25" s="29"/>
      <c r="AHV25" s="29"/>
      <c r="AHW25" s="29"/>
      <c r="AHX25" s="29"/>
      <c r="AHY25" s="29"/>
      <c r="AHZ25" s="29"/>
      <c r="AIA25" s="29"/>
      <c r="AIB25" s="29"/>
      <c r="AIC25" s="29"/>
      <c r="AID25" s="29"/>
      <c r="AIE25" s="29"/>
      <c r="AIF25" s="29"/>
      <c r="AIG25" s="29"/>
      <c r="AIH25" s="29"/>
      <c r="AII25" s="29"/>
      <c r="AIJ25" s="29"/>
      <c r="AIK25" s="29"/>
      <c r="AIL25" s="29"/>
      <c r="AIM25" s="29"/>
      <c r="AIN25" s="29"/>
      <c r="AIO25" s="29"/>
      <c r="AIP25" s="29"/>
      <c r="AIQ25" s="29"/>
      <c r="AIR25" s="29"/>
      <c r="AIS25" s="29"/>
      <c r="AIT25" s="29"/>
      <c r="AIU25" s="29"/>
      <c r="AIV25" s="29"/>
      <c r="AIW25" s="29"/>
      <c r="AIX25" s="29"/>
      <c r="AIY25" s="29"/>
      <c r="AIZ25" s="29"/>
      <c r="AJA25" s="29"/>
      <c r="AJB25" s="29"/>
      <c r="AJC25" s="29"/>
      <c r="AJD25" s="29"/>
      <c r="AJE25" s="29"/>
      <c r="AJF25" s="29"/>
      <c r="AJG25" s="29"/>
      <c r="AJH25" s="29"/>
      <c r="AJI25" s="29"/>
      <c r="AJJ25" s="29"/>
      <c r="AJK25" s="29"/>
      <c r="AJL25" s="29"/>
      <c r="AJM25" s="29"/>
      <c r="AJN25" s="29"/>
      <c r="AJO25" s="29"/>
      <c r="AJP25" s="29"/>
      <c r="AJQ25" s="29"/>
      <c r="AJR25" s="29"/>
      <c r="AJS25" s="29"/>
      <c r="AJT25" s="29"/>
      <c r="AJU25" s="29"/>
      <c r="AJV25" s="29"/>
      <c r="AJW25" s="29"/>
      <c r="AJX25" s="29"/>
      <c r="AJY25" s="29"/>
      <c r="AJZ25" s="29"/>
      <c r="AKA25" s="29"/>
      <c r="AKB25" s="29"/>
      <c r="AKC25" s="29"/>
      <c r="AKD25" s="29"/>
      <c r="AKE25" s="29"/>
      <c r="AKF25" s="29"/>
      <c r="AKG25" s="29"/>
      <c r="AKH25" s="29"/>
      <c r="AKI25" s="29"/>
      <c r="AKJ25" s="29"/>
      <c r="AKK25" s="29"/>
      <c r="AKL25" s="29"/>
      <c r="AKM25" s="29"/>
      <c r="AKN25" s="29"/>
      <c r="AKO25" s="29"/>
      <c r="AKP25" s="29"/>
      <c r="AKQ25" s="29"/>
      <c r="AKR25" s="29"/>
      <c r="AKS25" s="29"/>
      <c r="AKT25" s="29"/>
      <c r="AKU25" s="29"/>
      <c r="AKV25" s="29"/>
      <c r="AKW25" s="29"/>
      <c r="AKX25" s="29"/>
      <c r="AKY25" s="29"/>
      <c r="AKZ25" s="29"/>
      <c r="ALA25" s="29"/>
      <c r="ALB25" s="29"/>
      <c r="ALC25" s="29"/>
      <c r="ALD25" s="29"/>
      <c r="ALE25" s="29"/>
      <c r="ALF25" s="29"/>
      <c r="ALG25" s="29"/>
      <c r="ALH25" s="29"/>
      <c r="ALI25" s="29"/>
      <c r="ALJ25" s="29"/>
      <c r="ALK25" s="29"/>
      <c r="ALL25" s="29"/>
      <c r="ALM25" s="29"/>
      <c r="ALN25" s="29"/>
      <c r="ALO25" s="29"/>
      <c r="ALP25" s="29"/>
      <c r="ALQ25" s="29"/>
      <c r="ALR25" s="29"/>
      <c r="ALS25" s="29"/>
      <c r="ALT25" s="29"/>
      <c r="ALU25" s="29"/>
      <c r="ALV25" s="29"/>
      <c r="ALW25" s="29"/>
      <c r="ALX25" s="29"/>
      <c r="ALY25" s="29"/>
      <c r="ALZ25" s="29"/>
      <c r="AMA25" s="29"/>
      <c r="AMB25" s="29"/>
      <c r="AMC25" s="29"/>
      <c r="AMD25" s="29"/>
      <c r="AME25" s="29"/>
      <c r="AMF25" s="29"/>
      <c r="AMG25" s="29"/>
      <c r="AMH25" s="29"/>
      <c r="AMI25" s="29"/>
      <c r="AMJ25" s="29"/>
      <c r="AMK25" s="29"/>
      <c r="AML25" s="29"/>
      <c r="AMM25" s="29"/>
      <c r="AMN25" s="29"/>
      <c r="AMO25" s="29"/>
      <c r="AMP25" s="29"/>
      <c r="AMQ25" s="29"/>
      <c r="AMR25" s="29"/>
      <c r="AMS25" s="29"/>
      <c r="AMT25" s="29"/>
      <c r="AMU25" s="29"/>
      <c r="AMV25" s="29"/>
      <c r="AMW25" s="29"/>
      <c r="AMX25" s="29"/>
      <c r="AMY25" s="29"/>
      <c r="AMZ25" s="29"/>
      <c r="ANA25" s="29"/>
      <c r="ANB25" s="29"/>
      <c r="ANC25" s="29"/>
      <c r="AND25" s="29"/>
      <c r="ANE25" s="29"/>
      <c r="ANF25" s="29"/>
      <c r="ANG25" s="29"/>
      <c r="ANH25" s="29"/>
      <c r="ANI25" s="29"/>
      <c r="ANJ25" s="29"/>
      <c r="ANK25" s="29"/>
      <c r="ANL25" s="29"/>
      <c r="ANM25" s="29"/>
      <c r="ANN25" s="29"/>
      <c r="ANO25" s="29"/>
      <c r="ANP25" s="29"/>
      <c r="ANQ25" s="29"/>
      <c r="ANR25" s="29"/>
      <c r="ANS25" s="29"/>
      <c r="ANT25" s="29"/>
      <c r="ANU25" s="29"/>
      <c r="ANV25" s="29"/>
      <c r="ANW25" s="29"/>
      <c r="ANX25" s="29"/>
      <c r="ANY25" s="29"/>
      <c r="ANZ25" s="29"/>
      <c r="AOA25" s="29"/>
      <c r="AOB25" s="29"/>
      <c r="AOC25" s="29"/>
      <c r="AOD25" s="29"/>
      <c r="AOE25" s="29"/>
      <c r="AOF25" s="29"/>
      <c r="AOG25" s="29"/>
      <c r="AOH25" s="29"/>
      <c r="AOI25" s="29"/>
      <c r="AOJ25" s="29"/>
      <c r="AOK25" s="29"/>
      <c r="AOL25" s="29"/>
      <c r="AOM25" s="29"/>
      <c r="AON25" s="29"/>
      <c r="AOO25" s="29"/>
      <c r="AOP25" s="29"/>
      <c r="AOQ25" s="29"/>
      <c r="AOR25" s="29"/>
      <c r="AOS25" s="29"/>
      <c r="AOT25" s="29"/>
      <c r="AOU25" s="29"/>
      <c r="AOV25" s="29"/>
      <c r="AOW25" s="29"/>
      <c r="AOX25" s="29"/>
      <c r="AOY25" s="29"/>
      <c r="AOZ25" s="29"/>
      <c r="APA25" s="29"/>
      <c r="APB25" s="29"/>
      <c r="APC25" s="29"/>
      <c r="APD25" s="29"/>
      <c r="APE25" s="29"/>
      <c r="APF25" s="29"/>
      <c r="APG25" s="29"/>
      <c r="APH25" s="29"/>
      <c r="API25" s="29"/>
      <c r="APJ25" s="29"/>
      <c r="APK25" s="29"/>
      <c r="APL25" s="29"/>
      <c r="APM25" s="29"/>
      <c r="APN25" s="29"/>
      <c r="APO25" s="29"/>
      <c r="APP25" s="29"/>
      <c r="APQ25" s="29"/>
      <c r="APR25" s="29"/>
      <c r="APS25" s="29"/>
      <c r="APT25" s="29"/>
      <c r="APU25" s="29"/>
      <c r="APV25" s="29"/>
      <c r="APW25" s="29"/>
      <c r="APX25" s="29"/>
      <c r="APY25" s="29"/>
      <c r="APZ25" s="29"/>
      <c r="AQA25" s="29"/>
      <c r="AQB25" s="29"/>
      <c r="AQC25" s="29"/>
      <c r="AQD25" s="29"/>
      <c r="AQE25" s="29"/>
      <c r="AQF25" s="29"/>
      <c r="AQG25" s="29"/>
      <c r="AQH25" s="29"/>
      <c r="AQI25" s="29"/>
      <c r="AQJ25" s="29"/>
      <c r="AQK25" s="29"/>
      <c r="AQL25" s="29"/>
      <c r="AQM25" s="29"/>
      <c r="AQN25" s="29"/>
      <c r="AQO25" s="29"/>
      <c r="AQP25" s="29"/>
      <c r="AQQ25" s="29"/>
      <c r="AQR25" s="29"/>
      <c r="AQS25" s="29"/>
      <c r="AQT25" s="29"/>
      <c r="AQU25" s="29"/>
      <c r="AQV25" s="29"/>
      <c r="AQW25" s="29"/>
      <c r="AQX25" s="29"/>
      <c r="AQY25" s="29"/>
      <c r="AQZ25" s="29"/>
      <c r="ARA25" s="29"/>
      <c r="ARB25" s="29"/>
      <c r="ARC25" s="29"/>
      <c r="ARD25" s="29"/>
      <c r="ARE25" s="29"/>
      <c r="ARF25" s="29"/>
      <c r="ARG25" s="29"/>
      <c r="ARH25" s="29"/>
      <c r="ARI25" s="29"/>
      <c r="ARJ25" s="29"/>
      <c r="ARK25" s="29"/>
      <c r="ARL25" s="29"/>
      <c r="ARM25" s="29"/>
      <c r="ARN25" s="29"/>
      <c r="ARO25" s="29"/>
      <c r="ARP25" s="29"/>
      <c r="ARQ25" s="29"/>
      <c r="ARR25" s="29"/>
      <c r="ARS25" s="29"/>
      <c r="ART25" s="29"/>
      <c r="ARU25" s="29"/>
      <c r="ARV25" s="29"/>
      <c r="ARW25" s="29"/>
      <c r="ARX25" s="29"/>
      <c r="ARY25" s="29"/>
      <c r="ARZ25" s="29"/>
      <c r="ASA25" s="29"/>
      <c r="ASB25" s="29"/>
      <c r="ASC25" s="29"/>
      <c r="ASD25" s="29"/>
      <c r="ASE25" s="29"/>
      <c r="ASF25" s="29"/>
      <c r="ASG25" s="29"/>
      <c r="ASH25" s="29"/>
      <c r="ASI25" s="29"/>
      <c r="ASJ25" s="29"/>
      <c r="ASK25" s="29"/>
      <c r="ASL25" s="29"/>
      <c r="ASM25" s="29"/>
      <c r="ASN25" s="29"/>
      <c r="ASO25" s="29"/>
      <c r="ASP25" s="29"/>
      <c r="ASQ25" s="29"/>
      <c r="ASR25" s="29"/>
      <c r="ASS25" s="29"/>
      <c r="AST25" s="29"/>
      <c r="ASU25" s="29"/>
      <c r="ASV25" s="29"/>
      <c r="ASW25" s="29"/>
      <c r="ASX25" s="29"/>
      <c r="ASY25" s="29"/>
      <c r="ASZ25" s="29"/>
      <c r="ATA25" s="29"/>
      <c r="ATB25" s="29"/>
      <c r="ATC25" s="29"/>
      <c r="ATD25" s="29"/>
      <c r="ATE25" s="29"/>
      <c r="ATF25" s="29"/>
      <c r="ATG25" s="29"/>
      <c r="ATH25" s="29"/>
      <c r="ATI25" s="29"/>
      <c r="ATJ25" s="29"/>
      <c r="ATK25" s="29"/>
      <c r="ATL25" s="29"/>
      <c r="ATM25" s="29"/>
      <c r="ATN25" s="29"/>
      <c r="ATO25" s="29"/>
      <c r="ATP25" s="29"/>
      <c r="ATQ25" s="29"/>
      <c r="ATR25" s="29"/>
      <c r="ATS25" s="29"/>
      <c r="ATT25" s="29"/>
      <c r="ATU25" s="29"/>
      <c r="ATV25" s="29"/>
      <c r="ATW25" s="29"/>
      <c r="ATX25" s="29"/>
      <c r="ATY25" s="29"/>
      <c r="ATZ25" s="29"/>
      <c r="AUA25" s="29"/>
      <c r="AUB25" s="29"/>
      <c r="AUC25" s="29"/>
      <c r="AUD25" s="29"/>
      <c r="AUE25" s="29"/>
      <c r="AUF25" s="29"/>
      <c r="AUG25" s="29"/>
      <c r="AUH25" s="29"/>
      <c r="AUI25" s="29"/>
      <c r="AUJ25" s="29"/>
      <c r="AUK25" s="29"/>
      <c r="AUL25" s="29"/>
      <c r="AUM25" s="29"/>
      <c r="AUN25" s="29"/>
      <c r="AUO25" s="29"/>
      <c r="AUP25" s="29"/>
      <c r="AUQ25" s="29"/>
      <c r="AUR25" s="29"/>
      <c r="AUS25" s="29"/>
      <c r="AUT25" s="29"/>
      <c r="AUU25" s="29"/>
      <c r="AUV25" s="29"/>
      <c r="AUW25" s="29"/>
      <c r="AUX25" s="29"/>
      <c r="AUY25" s="29"/>
      <c r="AUZ25" s="29"/>
      <c r="AVA25" s="29"/>
      <c r="AVB25" s="29"/>
      <c r="AVC25" s="29"/>
      <c r="AVD25" s="29"/>
      <c r="AVE25" s="29"/>
      <c r="AVF25" s="29"/>
      <c r="AVG25" s="29"/>
      <c r="AVH25" s="29"/>
      <c r="AVI25" s="29"/>
      <c r="AVJ25" s="29"/>
      <c r="AVK25" s="29"/>
      <c r="AVL25" s="29"/>
      <c r="AVM25" s="29"/>
      <c r="AVN25" s="29"/>
      <c r="AVO25" s="29"/>
      <c r="AVP25" s="29"/>
      <c r="AVQ25" s="29"/>
      <c r="AVR25" s="29"/>
      <c r="AVS25" s="29"/>
      <c r="AVT25" s="29"/>
      <c r="AVU25" s="29"/>
      <c r="AVV25" s="29"/>
      <c r="AVW25" s="29"/>
      <c r="AVX25" s="29"/>
      <c r="AVY25" s="29"/>
      <c r="AVZ25" s="29"/>
      <c r="AWA25" s="29"/>
      <c r="AWB25" s="29"/>
      <c r="AWC25" s="29"/>
      <c r="AWD25" s="29"/>
      <c r="AWE25" s="29"/>
      <c r="AWF25" s="29"/>
      <c r="AWG25" s="29"/>
      <c r="AWH25" s="29"/>
      <c r="AWI25" s="29"/>
      <c r="AWJ25" s="29"/>
      <c r="AWK25" s="29"/>
      <c r="AWL25" s="29"/>
      <c r="AWM25" s="29"/>
      <c r="AWN25" s="29"/>
      <c r="AWO25" s="29"/>
      <c r="AWP25" s="29"/>
      <c r="AWQ25" s="29"/>
      <c r="AWR25" s="29"/>
      <c r="AWS25" s="29"/>
      <c r="AWT25" s="29"/>
      <c r="AWU25" s="29"/>
      <c r="AWV25" s="29"/>
      <c r="AWW25" s="29"/>
      <c r="AWX25" s="29"/>
      <c r="AWY25" s="29"/>
      <c r="AWZ25" s="29"/>
      <c r="AXA25" s="29"/>
      <c r="AXB25" s="29"/>
      <c r="AXC25" s="29"/>
      <c r="AXD25" s="29"/>
      <c r="AXE25" s="29"/>
      <c r="AXF25" s="29"/>
      <c r="AXG25" s="29"/>
      <c r="AXH25" s="29"/>
      <c r="AXI25" s="29"/>
      <c r="AXJ25" s="29"/>
      <c r="AXK25" s="29"/>
      <c r="AXL25" s="29"/>
      <c r="AXM25" s="29"/>
      <c r="AXN25" s="29"/>
      <c r="AXO25" s="29"/>
      <c r="AXP25" s="29"/>
      <c r="AXQ25" s="29"/>
      <c r="AXR25" s="29"/>
      <c r="AXS25" s="29"/>
      <c r="AXT25" s="29"/>
      <c r="AXU25" s="29"/>
      <c r="AXV25" s="29"/>
      <c r="AXW25" s="29"/>
      <c r="AXX25" s="29"/>
      <c r="AXY25" s="29"/>
      <c r="AXZ25" s="29"/>
      <c r="AYA25" s="29"/>
      <c r="AYB25" s="29"/>
      <c r="AYC25" s="29"/>
      <c r="AYD25" s="29"/>
      <c r="AYE25" s="29"/>
      <c r="AYF25" s="29"/>
      <c r="AYG25" s="29"/>
      <c r="AYH25" s="29"/>
      <c r="AYI25" s="29"/>
      <c r="AYJ25" s="29"/>
      <c r="AYK25" s="29"/>
      <c r="AYL25" s="29"/>
      <c r="AYM25" s="29"/>
      <c r="AYN25" s="29"/>
      <c r="AYO25" s="29"/>
      <c r="AYP25" s="29"/>
      <c r="AYQ25" s="29"/>
      <c r="AYR25" s="29"/>
      <c r="AYS25" s="29"/>
      <c r="AYT25" s="29"/>
      <c r="AYU25" s="29"/>
      <c r="AYV25" s="29"/>
      <c r="AYW25" s="29"/>
      <c r="AYX25" s="29"/>
      <c r="AYY25" s="29"/>
      <c r="AYZ25" s="29"/>
      <c r="AZA25" s="29"/>
      <c r="AZB25" s="29"/>
      <c r="AZC25" s="29"/>
      <c r="AZD25" s="29"/>
      <c r="AZE25" s="29"/>
      <c r="AZF25" s="29"/>
      <c r="AZG25" s="29"/>
      <c r="AZH25" s="29"/>
      <c r="AZI25" s="29"/>
      <c r="AZJ25" s="29"/>
      <c r="AZK25" s="29"/>
      <c r="AZL25" s="29"/>
      <c r="AZM25" s="29"/>
      <c r="AZN25" s="29"/>
      <c r="AZO25" s="29"/>
      <c r="AZP25" s="29"/>
      <c r="AZQ25" s="29"/>
      <c r="AZR25" s="29"/>
      <c r="AZS25" s="29"/>
      <c r="AZT25" s="29"/>
      <c r="AZU25" s="29"/>
      <c r="AZV25" s="29"/>
      <c r="AZW25" s="29"/>
      <c r="AZX25" s="29"/>
      <c r="AZY25" s="29"/>
      <c r="AZZ25" s="29"/>
      <c r="BAA25" s="29"/>
      <c r="BAB25" s="29"/>
      <c r="BAC25" s="29"/>
      <c r="BAD25" s="29"/>
      <c r="BAE25" s="29"/>
      <c r="BAF25" s="29"/>
      <c r="BAG25" s="29"/>
      <c r="BAH25" s="29"/>
      <c r="BAI25" s="29"/>
      <c r="BAJ25" s="29"/>
      <c r="BAK25" s="29"/>
      <c r="BAL25" s="29"/>
      <c r="BAM25" s="29"/>
      <c r="BAN25" s="29"/>
      <c r="BAO25" s="29"/>
      <c r="BAP25" s="29"/>
      <c r="BAQ25" s="29"/>
      <c r="BAR25" s="29"/>
      <c r="BAS25" s="29"/>
      <c r="BAT25" s="29"/>
      <c r="BAU25" s="29"/>
      <c r="BAV25" s="29"/>
      <c r="BAW25" s="29"/>
      <c r="BAX25" s="29"/>
      <c r="BAY25" s="29"/>
      <c r="BAZ25" s="29"/>
      <c r="BBA25" s="29"/>
      <c r="BBB25" s="29"/>
      <c r="BBC25" s="29"/>
      <c r="BBD25" s="29"/>
      <c r="BBE25" s="29"/>
      <c r="BBF25" s="29"/>
      <c r="BBG25" s="29"/>
      <c r="BBH25" s="29"/>
      <c r="BBI25" s="29"/>
      <c r="BBJ25" s="29"/>
      <c r="BBK25" s="29"/>
      <c r="BBL25" s="29"/>
      <c r="BBM25" s="29"/>
      <c r="BBN25" s="29"/>
      <c r="BBO25" s="29"/>
      <c r="BBP25" s="29"/>
      <c r="BBQ25" s="29"/>
      <c r="BBR25" s="29"/>
      <c r="BBS25" s="29"/>
      <c r="BBT25" s="29"/>
      <c r="BBU25" s="29"/>
      <c r="BBV25" s="29"/>
      <c r="BBW25" s="29"/>
      <c r="BBX25" s="29"/>
      <c r="BBY25" s="29"/>
      <c r="BBZ25" s="29"/>
      <c r="BCA25" s="29"/>
      <c r="BCB25" s="29"/>
      <c r="BCC25" s="29"/>
      <c r="BCD25" s="29"/>
      <c r="BCE25" s="29"/>
      <c r="BCF25" s="29"/>
      <c r="BCG25" s="29"/>
      <c r="BCH25" s="29"/>
      <c r="BCI25" s="29"/>
      <c r="BCJ25" s="29"/>
      <c r="BCK25" s="29"/>
      <c r="BCL25" s="29"/>
      <c r="BCM25" s="29"/>
      <c r="BCN25" s="29"/>
      <c r="BCO25" s="29"/>
      <c r="BCP25" s="29"/>
      <c r="BCQ25" s="29"/>
      <c r="BCR25" s="29"/>
      <c r="BCS25" s="29"/>
      <c r="BCT25" s="29"/>
      <c r="BCU25" s="29"/>
      <c r="BCV25" s="29"/>
      <c r="BCW25" s="29"/>
      <c r="BCX25" s="29"/>
      <c r="BCY25" s="29"/>
      <c r="BCZ25" s="29"/>
      <c r="BDA25" s="29"/>
      <c r="BDB25" s="29"/>
      <c r="BDC25" s="29"/>
      <c r="BDD25" s="29"/>
      <c r="BDE25" s="29"/>
      <c r="BDF25" s="29"/>
      <c r="BDG25" s="29"/>
      <c r="BDH25" s="29"/>
      <c r="BDI25" s="29"/>
      <c r="BDJ25" s="29"/>
      <c r="BDK25" s="29"/>
      <c r="BDL25" s="29"/>
      <c r="BDM25" s="29"/>
      <c r="BDN25" s="29"/>
      <c r="BDO25" s="29"/>
      <c r="BDP25" s="29"/>
      <c r="BDQ25" s="29"/>
      <c r="BDR25" s="29"/>
      <c r="BDS25" s="29"/>
      <c r="BDT25" s="29"/>
      <c r="BDU25" s="29"/>
      <c r="BDV25" s="29"/>
      <c r="BDW25" s="29"/>
      <c r="BDX25" s="29"/>
      <c r="BDY25" s="29"/>
      <c r="BDZ25" s="29"/>
      <c r="BEA25" s="29"/>
      <c r="BEB25" s="29"/>
      <c r="BEC25" s="29"/>
      <c r="BED25" s="29"/>
      <c r="BEE25" s="29"/>
      <c r="BEF25" s="29"/>
      <c r="BEG25" s="29"/>
      <c r="BEH25" s="29"/>
      <c r="BEI25" s="29"/>
      <c r="BEJ25" s="29"/>
      <c r="BEK25" s="29"/>
      <c r="BEL25" s="29"/>
      <c r="BEM25" s="29"/>
      <c r="BEN25" s="29"/>
      <c r="BEO25" s="29"/>
      <c r="BEP25" s="29"/>
      <c r="BEQ25" s="29"/>
      <c r="BER25" s="29"/>
      <c r="BES25" s="29"/>
      <c r="BET25" s="29"/>
      <c r="BEU25" s="29"/>
      <c r="BEV25" s="29"/>
      <c r="BEW25" s="29"/>
      <c r="BEX25" s="29"/>
      <c r="BEY25" s="29"/>
      <c r="BEZ25" s="29"/>
      <c r="BFA25" s="29"/>
      <c r="BFB25" s="29"/>
      <c r="BFC25" s="29"/>
      <c r="BFD25" s="29"/>
      <c r="BFE25" s="29"/>
      <c r="BFF25" s="29"/>
      <c r="BFG25" s="29"/>
      <c r="BFH25" s="29"/>
      <c r="BFI25" s="29"/>
      <c r="BFJ25" s="29"/>
      <c r="BFK25" s="29"/>
      <c r="BFL25" s="29"/>
      <c r="BFM25" s="29"/>
      <c r="BFN25" s="29"/>
      <c r="BFO25" s="29"/>
      <c r="BFP25" s="29"/>
      <c r="BFQ25" s="29"/>
      <c r="BFR25" s="29"/>
      <c r="BFS25" s="29"/>
      <c r="BFT25" s="29"/>
      <c r="BFU25" s="29"/>
      <c r="BFV25" s="29"/>
      <c r="BFW25" s="29"/>
      <c r="BFX25" s="29"/>
      <c r="BFY25" s="29"/>
      <c r="BFZ25" s="29"/>
      <c r="BGA25" s="29"/>
      <c r="BGB25" s="29"/>
      <c r="BGC25" s="29"/>
      <c r="BGD25" s="29"/>
      <c r="BGE25" s="29"/>
      <c r="BGF25" s="29"/>
      <c r="BGG25" s="29"/>
      <c r="BGH25" s="29"/>
      <c r="BGI25" s="29"/>
      <c r="BGJ25" s="29"/>
      <c r="BGK25" s="29"/>
      <c r="BGL25" s="29"/>
      <c r="BGM25" s="29"/>
      <c r="BGN25" s="29"/>
      <c r="BGO25" s="29"/>
      <c r="BGP25" s="29"/>
      <c r="BGQ25" s="29"/>
      <c r="BGR25" s="29"/>
      <c r="BGS25" s="29"/>
      <c r="BGT25" s="29"/>
      <c r="BGU25" s="29"/>
      <c r="BGV25" s="29"/>
    </row>
    <row r="26" spans="1:1556" ht="22" customHeight="1">
      <c r="A26" t="str">
        <f t="shared" si="0"/>
        <v>PT-00022</v>
      </c>
      <c r="B26" s="38" t="s">
        <v>512</v>
      </c>
      <c r="C26" s="38" t="s">
        <v>363</v>
      </c>
      <c r="D26" s="38" t="s">
        <v>632</v>
      </c>
      <c r="E26">
        <f t="shared" ca="1" si="1"/>
        <v>50</v>
      </c>
      <c r="F26" s="38" t="s">
        <v>14</v>
      </c>
      <c r="G26" s="38" t="s">
        <v>17</v>
      </c>
      <c r="H26" s="38">
        <v>9266624496</v>
      </c>
      <c r="I26" s="40" t="s">
        <v>781</v>
      </c>
      <c r="J26" s="40">
        <v>9978359493</v>
      </c>
      <c r="K26" s="40" t="s">
        <v>930</v>
      </c>
      <c r="L26" s="40" t="s">
        <v>930</v>
      </c>
      <c r="M26" s="40" t="s">
        <v>26</v>
      </c>
      <c r="N26" s="40">
        <v>821540988679</v>
      </c>
      <c r="O26" s="40" t="s">
        <v>31</v>
      </c>
      <c r="P26" s="40"/>
      <c r="Q26" s="40"/>
      <c r="R26" s="40"/>
      <c r="S26" s="40" t="s">
        <v>90</v>
      </c>
    </row>
    <row r="27" spans="1:1556" ht="22" customHeight="1">
      <c r="A27" t="str">
        <f t="shared" si="0"/>
        <v>PT-00023</v>
      </c>
      <c r="B27" s="37" t="s">
        <v>513</v>
      </c>
      <c r="C27" s="37" t="s">
        <v>364</v>
      </c>
      <c r="D27" s="37" t="s">
        <v>633</v>
      </c>
      <c r="E27">
        <f t="shared" ca="1" si="1"/>
        <v>21</v>
      </c>
      <c r="F27" s="37" t="s">
        <v>14</v>
      </c>
      <c r="G27" s="37" t="s">
        <v>19</v>
      </c>
      <c r="H27" s="37">
        <v>9493820247</v>
      </c>
      <c r="I27" s="39" t="s">
        <v>782</v>
      </c>
      <c r="J27" s="39">
        <v>9255979728</v>
      </c>
      <c r="K27" s="39" t="s">
        <v>931</v>
      </c>
      <c r="L27" s="39" t="s">
        <v>931</v>
      </c>
      <c r="M27" s="39" t="s">
        <v>28</v>
      </c>
      <c r="N27" s="39">
        <v>171130127333</v>
      </c>
      <c r="O27" s="39" t="s">
        <v>30</v>
      </c>
      <c r="P27" s="39" t="s">
        <v>106</v>
      </c>
      <c r="Q27" s="39" t="s">
        <v>1064</v>
      </c>
      <c r="R27" s="39" t="s">
        <v>1132</v>
      </c>
      <c r="S27" s="39" t="s">
        <v>93</v>
      </c>
    </row>
    <row r="28" spans="1:1556" ht="22" customHeight="1">
      <c r="A28" t="str">
        <f t="shared" si="0"/>
        <v>PT-00024</v>
      </c>
      <c r="B28" s="38" t="s">
        <v>514</v>
      </c>
      <c r="C28" s="38" t="s">
        <v>365</v>
      </c>
      <c r="D28" s="38" t="s">
        <v>634</v>
      </c>
      <c r="E28">
        <f t="shared" ca="1" si="1"/>
        <v>17</v>
      </c>
      <c r="F28" s="38" t="s">
        <v>14</v>
      </c>
      <c r="G28" s="38" t="s">
        <v>22</v>
      </c>
      <c r="H28" s="38">
        <v>9660715421</v>
      </c>
      <c r="I28" s="40" t="s">
        <v>783</v>
      </c>
      <c r="J28" s="40">
        <v>9980908699</v>
      </c>
      <c r="K28" s="40" t="s">
        <v>932</v>
      </c>
      <c r="L28" s="40" t="s">
        <v>932</v>
      </c>
      <c r="M28" s="40" t="s">
        <v>25</v>
      </c>
      <c r="N28" s="40">
        <v>353270246366</v>
      </c>
      <c r="O28" s="40" t="s">
        <v>29</v>
      </c>
      <c r="P28" s="40"/>
      <c r="Q28" s="40"/>
      <c r="R28" s="40"/>
      <c r="S28" s="40" t="s">
        <v>90</v>
      </c>
    </row>
    <row r="29" spans="1:1556" ht="22" customHeight="1">
      <c r="A29" t="str">
        <f t="shared" si="0"/>
        <v>PT-00025</v>
      </c>
      <c r="B29" s="37" t="s">
        <v>515</v>
      </c>
      <c r="C29" s="37" t="s">
        <v>366</v>
      </c>
      <c r="D29" s="37" t="s">
        <v>635</v>
      </c>
      <c r="E29">
        <f t="shared" ca="1" si="1"/>
        <v>46</v>
      </c>
      <c r="F29" s="37" t="s">
        <v>14</v>
      </c>
      <c r="G29" s="37" t="s">
        <v>18</v>
      </c>
      <c r="H29" s="37">
        <v>9449972189</v>
      </c>
      <c r="I29" s="39" t="s">
        <v>784</v>
      </c>
      <c r="J29" s="39">
        <v>9815775202</v>
      </c>
      <c r="K29" s="39" t="s">
        <v>933</v>
      </c>
      <c r="L29" s="39" t="s">
        <v>933</v>
      </c>
      <c r="M29" s="39" t="s">
        <v>27</v>
      </c>
      <c r="N29" s="39">
        <v>193282719967</v>
      </c>
      <c r="O29" s="39" t="s">
        <v>30</v>
      </c>
      <c r="P29" s="39" t="s">
        <v>103</v>
      </c>
      <c r="Q29" s="39" t="s">
        <v>1065</v>
      </c>
      <c r="R29" s="39" t="s">
        <v>1133</v>
      </c>
      <c r="S29" s="39" t="s">
        <v>93</v>
      </c>
    </row>
    <row r="30" spans="1:1556" ht="22" customHeight="1">
      <c r="A30" t="str">
        <f t="shared" si="0"/>
        <v>PT-00026</v>
      </c>
      <c r="B30" s="38" t="s">
        <v>516</v>
      </c>
      <c r="C30" s="38" t="s">
        <v>367</v>
      </c>
      <c r="D30" s="38" t="s">
        <v>636</v>
      </c>
      <c r="E30">
        <f t="shared" ca="1" si="1"/>
        <v>23</v>
      </c>
      <c r="F30" s="38" t="s">
        <v>14</v>
      </c>
      <c r="G30" s="38" t="s">
        <v>19</v>
      </c>
      <c r="H30" s="38">
        <v>9285770693</v>
      </c>
      <c r="I30" s="40" t="s">
        <v>785</v>
      </c>
      <c r="J30" s="40">
        <v>9948881207</v>
      </c>
      <c r="K30" s="40" t="s">
        <v>934</v>
      </c>
      <c r="L30" s="40" t="s">
        <v>934</v>
      </c>
      <c r="M30" s="40" t="s">
        <v>27</v>
      </c>
      <c r="N30" s="40">
        <v>850429433996</v>
      </c>
      <c r="O30" s="40" t="s">
        <v>31</v>
      </c>
      <c r="P30" s="40"/>
      <c r="Q30" s="40"/>
      <c r="R30" s="40"/>
      <c r="S30" s="40" t="s">
        <v>93</v>
      </c>
    </row>
    <row r="31" spans="1:1556" ht="22" customHeight="1">
      <c r="A31" t="str">
        <f t="shared" si="0"/>
        <v>PT-00027</v>
      </c>
      <c r="B31" s="37" t="s">
        <v>517</v>
      </c>
      <c r="C31" s="37" t="s">
        <v>368</v>
      </c>
      <c r="D31" s="37" t="s">
        <v>637</v>
      </c>
      <c r="E31">
        <f t="shared" ca="1" si="1"/>
        <v>48</v>
      </c>
      <c r="F31" s="37" t="s">
        <v>14</v>
      </c>
      <c r="G31" s="37" t="s">
        <v>21</v>
      </c>
      <c r="H31" s="37">
        <v>9117631103</v>
      </c>
      <c r="I31" s="39" t="s">
        <v>786</v>
      </c>
      <c r="J31" s="39">
        <v>9904160644</v>
      </c>
      <c r="K31" s="39" t="s">
        <v>935</v>
      </c>
      <c r="L31" s="39" t="s">
        <v>935</v>
      </c>
      <c r="M31" s="39" t="s">
        <v>26</v>
      </c>
      <c r="N31" s="39">
        <v>768127864485</v>
      </c>
      <c r="O31" s="39" t="s">
        <v>29</v>
      </c>
      <c r="P31" s="39"/>
      <c r="Q31" s="39"/>
      <c r="R31" s="39"/>
      <c r="S31" s="39" t="s">
        <v>89</v>
      </c>
    </row>
    <row r="32" spans="1:1556" ht="22" customHeight="1">
      <c r="A32" t="str">
        <f t="shared" si="0"/>
        <v>PT-00028</v>
      </c>
      <c r="B32" s="38" t="s">
        <v>508</v>
      </c>
      <c r="C32" s="38" t="s">
        <v>369</v>
      </c>
      <c r="D32" s="38" t="s">
        <v>638</v>
      </c>
      <c r="E32">
        <f t="shared" ca="1" si="1"/>
        <v>62</v>
      </c>
      <c r="F32" s="38" t="s">
        <v>14</v>
      </c>
      <c r="G32" s="38" t="s">
        <v>19</v>
      </c>
      <c r="H32" s="38">
        <v>9962422558</v>
      </c>
      <c r="I32" s="40" t="s">
        <v>787</v>
      </c>
      <c r="J32" s="40">
        <v>9275854686</v>
      </c>
      <c r="K32" s="40" t="s">
        <v>936</v>
      </c>
      <c r="L32" s="40" t="s">
        <v>936</v>
      </c>
      <c r="M32" s="40" t="s">
        <v>27</v>
      </c>
      <c r="N32" s="40">
        <v>285455727367</v>
      </c>
      <c r="O32" s="40" t="s">
        <v>30</v>
      </c>
      <c r="P32" s="40" t="s">
        <v>110</v>
      </c>
      <c r="Q32" s="40" t="s">
        <v>1066</v>
      </c>
      <c r="R32" s="40" t="s">
        <v>1134</v>
      </c>
      <c r="S32" s="40" t="s">
        <v>89</v>
      </c>
    </row>
    <row r="33" spans="1:19" ht="22" customHeight="1">
      <c r="A33" t="str">
        <f t="shared" si="0"/>
        <v>PT-00029</v>
      </c>
      <c r="B33" s="37" t="s">
        <v>518</v>
      </c>
      <c r="C33" s="37" t="s">
        <v>370</v>
      </c>
      <c r="D33" s="37" t="s">
        <v>639</v>
      </c>
      <c r="E33">
        <f t="shared" ca="1" si="1"/>
        <v>38</v>
      </c>
      <c r="F33" s="37" t="s">
        <v>14</v>
      </c>
      <c r="G33" s="37" t="s">
        <v>20</v>
      </c>
      <c r="H33" s="37">
        <v>9280392878</v>
      </c>
      <c r="I33" s="39" t="s">
        <v>788</v>
      </c>
      <c r="J33" s="39">
        <v>9148773878</v>
      </c>
      <c r="K33" s="39" t="s">
        <v>937</v>
      </c>
      <c r="L33" s="39" t="s">
        <v>937</v>
      </c>
      <c r="M33" s="39" t="s">
        <v>25</v>
      </c>
      <c r="N33" s="39">
        <v>121150183998</v>
      </c>
      <c r="O33" s="39" t="s">
        <v>29</v>
      </c>
      <c r="P33" s="39"/>
      <c r="Q33" s="39"/>
      <c r="R33" s="39"/>
      <c r="S33" s="39" t="s">
        <v>93</v>
      </c>
    </row>
    <row r="34" spans="1:19" ht="22" customHeight="1">
      <c r="A34" t="str">
        <f t="shared" si="0"/>
        <v>PT-00030</v>
      </c>
      <c r="B34" s="38" t="s">
        <v>519</v>
      </c>
      <c r="C34" s="38" t="s">
        <v>371</v>
      </c>
      <c r="D34" s="38" t="s">
        <v>640</v>
      </c>
      <c r="E34">
        <f t="shared" ca="1" si="1"/>
        <v>58</v>
      </c>
      <c r="F34" s="38" t="s">
        <v>13</v>
      </c>
      <c r="G34" s="38" t="s">
        <v>17</v>
      </c>
      <c r="H34" s="38">
        <v>9963585493</v>
      </c>
      <c r="I34" s="40" t="s">
        <v>789</v>
      </c>
      <c r="J34" s="40">
        <v>9995601154</v>
      </c>
      <c r="K34" s="40" t="s">
        <v>938</v>
      </c>
      <c r="L34" s="40" t="s">
        <v>938</v>
      </c>
      <c r="M34" s="40" t="s">
        <v>26</v>
      </c>
      <c r="N34" s="40">
        <v>568372141239</v>
      </c>
      <c r="O34" s="40" t="s">
        <v>30</v>
      </c>
      <c r="P34" s="40" t="s">
        <v>107</v>
      </c>
      <c r="Q34" s="40" t="s">
        <v>1067</v>
      </c>
      <c r="R34" s="40" t="s">
        <v>1135</v>
      </c>
      <c r="S34" s="40" t="s">
        <v>91</v>
      </c>
    </row>
    <row r="35" spans="1:19" ht="22" customHeight="1">
      <c r="A35" t="str">
        <f t="shared" si="0"/>
        <v>PT-00031</v>
      </c>
      <c r="B35" s="37" t="s">
        <v>520</v>
      </c>
      <c r="C35" s="37" t="s">
        <v>372</v>
      </c>
      <c r="D35" s="37" t="s">
        <v>641</v>
      </c>
      <c r="E35">
        <f t="shared" ca="1" si="1"/>
        <v>11</v>
      </c>
      <c r="F35" s="37" t="s">
        <v>13</v>
      </c>
      <c r="G35" s="37" t="s">
        <v>21</v>
      </c>
      <c r="H35" s="37">
        <v>9909063790</v>
      </c>
      <c r="I35" s="39" t="s">
        <v>790</v>
      </c>
      <c r="J35" s="39">
        <v>9513689640</v>
      </c>
      <c r="K35" s="39" t="s">
        <v>939</v>
      </c>
      <c r="L35" s="39" t="s">
        <v>939</v>
      </c>
      <c r="M35" s="39" t="s">
        <v>25</v>
      </c>
      <c r="N35" s="39">
        <v>304199375630</v>
      </c>
      <c r="O35" s="39" t="s">
        <v>29</v>
      </c>
      <c r="P35" s="39"/>
      <c r="Q35" s="39"/>
      <c r="R35" s="39"/>
      <c r="S35" s="39" t="s">
        <v>89</v>
      </c>
    </row>
    <row r="36" spans="1:19" ht="22" customHeight="1">
      <c r="A36" t="str">
        <f t="shared" si="0"/>
        <v>PT-00032</v>
      </c>
      <c r="B36" s="38" t="s">
        <v>521</v>
      </c>
      <c r="C36" s="38" t="s">
        <v>373</v>
      </c>
      <c r="D36" s="38" t="s">
        <v>642</v>
      </c>
      <c r="E36">
        <f t="shared" ca="1" si="1"/>
        <v>54</v>
      </c>
      <c r="F36" s="38" t="s">
        <v>13</v>
      </c>
      <c r="G36" s="38" t="s">
        <v>16</v>
      </c>
      <c r="H36" s="38">
        <v>9716664469</v>
      </c>
      <c r="I36" s="40" t="s">
        <v>791</v>
      </c>
      <c r="J36" s="40">
        <v>9673811373</v>
      </c>
      <c r="K36" s="40" t="s">
        <v>940</v>
      </c>
      <c r="L36" s="40" t="s">
        <v>940</v>
      </c>
      <c r="M36" s="40" t="s">
        <v>27</v>
      </c>
      <c r="N36" s="40">
        <v>828508076566</v>
      </c>
      <c r="O36" s="40" t="s">
        <v>29</v>
      </c>
      <c r="P36" s="40"/>
      <c r="Q36" s="40"/>
      <c r="R36" s="40"/>
      <c r="S36" s="40" t="s">
        <v>89</v>
      </c>
    </row>
    <row r="37" spans="1:19" ht="22" customHeight="1">
      <c r="A37" t="str">
        <f t="shared" si="0"/>
        <v>PT-00033</v>
      </c>
      <c r="B37" s="37" t="s">
        <v>522</v>
      </c>
      <c r="C37" s="37" t="s">
        <v>374</v>
      </c>
      <c r="D37" s="37" t="s">
        <v>643</v>
      </c>
      <c r="E37">
        <f t="shared" ca="1" si="1"/>
        <v>66</v>
      </c>
      <c r="F37" s="37" t="s">
        <v>13</v>
      </c>
      <c r="G37" s="37" t="s">
        <v>21</v>
      </c>
      <c r="H37" s="37">
        <v>9633972714</v>
      </c>
      <c r="I37" s="39" t="s">
        <v>792</v>
      </c>
      <c r="J37" s="39">
        <v>9508529756</v>
      </c>
      <c r="K37" s="39" t="s">
        <v>941</v>
      </c>
      <c r="L37" s="39" t="s">
        <v>941</v>
      </c>
      <c r="M37" s="39" t="s">
        <v>27</v>
      </c>
      <c r="N37" s="39">
        <v>520625913342</v>
      </c>
      <c r="O37" s="39" t="s">
        <v>30</v>
      </c>
      <c r="P37" s="39" t="s">
        <v>111</v>
      </c>
      <c r="Q37" s="39" t="s">
        <v>1068</v>
      </c>
      <c r="R37" s="39" t="s">
        <v>1136</v>
      </c>
      <c r="S37" s="39" t="s">
        <v>91</v>
      </c>
    </row>
    <row r="38" spans="1:19" ht="22" customHeight="1">
      <c r="A38" t="str">
        <f t="shared" si="0"/>
        <v>PT-00034</v>
      </c>
      <c r="B38" s="38" t="s">
        <v>523</v>
      </c>
      <c r="C38" s="38" t="s">
        <v>375</v>
      </c>
      <c r="D38" s="38" t="s">
        <v>644</v>
      </c>
      <c r="E38">
        <f t="shared" ca="1" si="1"/>
        <v>25</v>
      </c>
      <c r="F38" s="38" t="s">
        <v>14</v>
      </c>
      <c r="G38" s="38" t="s">
        <v>21</v>
      </c>
      <c r="H38" s="38">
        <v>9757320202</v>
      </c>
      <c r="I38" s="40" t="s">
        <v>793</v>
      </c>
      <c r="J38" s="40">
        <v>9399466325</v>
      </c>
      <c r="K38" s="40" t="s">
        <v>942</v>
      </c>
      <c r="L38" s="40" t="s">
        <v>942</v>
      </c>
      <c r="M38" s="40" t="s">
        <v>24</v>
      </c>
      <c r="N38" s="40">
        <v>383938729801</v>
      </c>
      <c r="O38" s="40" t="s">
        <v>29</v>
      </c>
      <c r="P38" s="40"/>
      <c r="Q38" s="40"/>
      <c r="R38" s="40"/>
      <c r="S38" s="40" t="s">
        <v>89</v>
      </c>
    </row>
    <row r="39" spans="1:19" ht="22" customHeight="1">
      <c r="A39" t="str">
        <f t="shared" si="0"/>
        <v>PT-00035</v>
      </c>
      <c r="B39" s="37" t="s">
        <v>524</v>
      </c>
      <c r="C39" s="37" t="s">
        <v>376</v>
      </c>
      <c r="D39" s="37" t="s">
        <v>645</v>
      </c>
      <c r="E39">
        <f t="shared" ca="1" si="1"/>
        <v>70</v>
      </c>
      <c r="F39" s="37" t="s">
        <v>14</v>
      </c>
      <c r="G39" s="37" t="s">
        <v>20</v>
      </c>
      <c r="H39" s="37">
        <v>9963736709</v>
      </c>
      <c r="I39" s="39" t="s">
        <v>794</v>
      </c>
      <c r="J39" s="39">
        <v>9757148892</v>
      </c>
      <c r="K39" s="39" t="s">
        <v>943</v>
      </c>
      <c r="L39" s="39" t="s">
        <v>943</v>
      </c>
      <c r="M39" s="39" t="s">
        <v>24</v>
      </c>
      <c r="N39" s="39">
        <v>813961015110</v>
      </c>
      <c r="O39" s="39" t="s">
        <v>31</v>
      </c>
      <c r="P39" s="39"/>
      <c r="Q39" s="39"/>
      <c r="R39" s="39"/>
      <c r="S39" s="39" t="s">
        <v>93</v>
      </c>
    </row>
    <row r="40" spans="1:19" ht="22" customHeight="1">
      <c r="A40" t="str">
        <f t="shared" si="0"/>
        <v>PT-00036</v>
      </c>
      <c r="B40" s="38" t="s">
        <v>496</v>
      </c>
      <c r="C40" s="38" t="s">
        <v>377</v>
      </c>
      <c r="D40" s="38" t="s">
        <v>646</v>
      </c>
      <c r="E40">
        <f t="shared" ca="1" si="1"/>
        <v>54</v>
      </c>
      <c r="F40" s="38" t="s">
        <v>14</v>
      </c>
      <c r="G40" s="38" t="s">
        <v>16</v>
      </c>
      <c r="H40" s="38">
        <v>9615235811</v>
      </c>
      <c r="I40" s="40" t="s">
        <v>795</v>
      </c>
      <c r="J40" s="40">
        <v>9217766587</v>
      </c>
      <c r="K40" s="40" t="s">
        <v>944</v>
      </c>
      <c r="L40" s="40" t="s">
        <v>944</v>
      </c>
      <c r="M40" s="40" t="s">
        <v>25</v>
      </c>
      <c r="N40" s="40">
        <v>362792330484</v>
      </c>
      <c r="O40" s="40" t="s">
        <v>29</v>
      </c>
      <c r="P40" s="40"/>
      <c r="Q40" s="40"/>
      <c r="R40" s="40"/>
      <c r="S40" s="40" t="s">
        <v>93</v>
      </c>
    </row>
    <row r="41" spans="1:19" ht="22" customHeight="1">
      <c r="A41" t="str">
        <f t="shared" si="0"/>
        <v>PT-00037</v>
      </c>
      <c r="B41" s="37" t="s">
        <v>525</v>
      </c>
      <c r="C41" s="37" t="s">
        <v>378</v>
      </c>
      <c r="D41" s="37" t="s">
        <v>647</v>
      </c>
      <c r="E41">
        <f t="shared" ca="1" si="1"/>
        <v>25</v>
      </c>
      <c r="F41" s="37" t="s">
        <v>14</v>
      </c>
      <c r="G41" s="37" t="s">
        <v>16</v>
      </c>
      <c r="H41" s="37">
        <v>9114475614</v>
      </c>
      <c r="I41" s="39" t="s">
        <v>796</v>
      </c>
      <c r="J41" s="39">
        <v>9448077890</v>
      </c>
      <c r="K41" s="39" t="s">
        <v>945</v>
      </c>
      <c r="L41" s="39" t="s">
        <v>945</v>
      </c>
      <c r="M41" s="39" t="s">
        <v>27</v>
      </c>
      <c r="N41" s="39">
        <v>24839643733</v>
      </c>
      <c r="O41" s="39" t="s">
        <v>30</v>
      </c>
      <c r="P41" s="39" t="s">
        <v>102</v>
      </c>
      <c r="Q41" s="39" t="s">
        <v>1069</v>
      </c>
      <c r="R41" s="39" t="s">
        <v>1137</v>
      </c>
      <c r="S41" s="39" t="s">
        <v>93</v>
      </c>
    </row>
    <row r="42" spans="1:19" ht="22" customHeight="1">
      <c r="A42" t="str">
        <f t="shared" si="0"/>
        <v>PT-00038</v>
      </c>
      <c r="B42" s="38" t="s">
        <v>526</v>
      </c>
      <c r="C42" s="38" t="s">
        <v>379</v>
      </c>
      <c r="D42" s="38" t="s">
        <v>648</v>
      </c>
      <c r="E42">
        <f t="shared" ca="1" si="1"/>
        <v>23</v>
      </c>
      <c r="F42" s="38" t="s">
        <v>14</v>
      </c>
      <c r="G42" s="38" t="s">
        <v>16</v>
      </c>
      <c r="H42" s="38">
        <v>9831452863</v>
      </c>
      <c r="I42" s="40" t="s">
        <v>797</v>
      </c>
      <c r="J42" s="40">
        <v>9565654407</v>
      </c>
      <c r="K42" s="40" t="s">
        <v>946</v>
      </c>
      <c r="L42" s="40" t="s">
        <v>946</v>
      </c>
      <c r="M42" s="40" t="s">
        <v>27</v>
      </c>
      <c r="N42" s="40">
        <v>976407029997</v>
      </c>
      <c r="O42" s="40" t="s">
        <v>29</v>
      </c>
      <c r="P42" s="40"/>
      <c r="Q42" s="40"/>
      <c r="R42" s="40"/>
      <c r="S42" s="40" t="s">
        <v>91</v>
      </c>
    </row>
    <row r="43" spans="1:19" ht="22" customHeight="1">
      <c r="A43" t="str">
        <f t="shared" si="0"/>
        <v>PT-00039</v>
      </c>
      <c r="B43" s="37" t="s">
        <v>527</v>
      </c>
      <c r="C43" s="37" t="s">
        <v>380</v>
      </c>
      <c r="D43" s="37" t="s">
        <v>649</v>
      </c>
      <c r="E43">
        <f t="shared" ca="1" si="1"/>
        <v>34</v>
      </c>
      <c r="F43" s="37" t="s">
        <v>14</v>
      </c>
      <c r="G43" s="37" t="s">
        <v>17</v>
      </c>
      <c r="H43" s="37">
        <v>9451918479</v>
      </c>
      <c r="I43" s="39" t="s">
        <v>798</v>
      </c>
      <c r="J43" s="39">
        <v>9456090724</v>
      </c>
      <c r="K43" s="39" t="s">
        <v>947</v>
      </c>
      <c r="L43" s="39" t="s">
        <v>947</v>
      </c>
      <c r="M43" s="39" t="s">
        <v>26</v>
      </c>
      <c r="N43" s="39">
        <v>691471567147</v>
      </c>
      <c r="O43" s="39" t="s">
        <v>30</v>
      </c>
      <c r="P43" s="39" t="s">
        <v>104</v>
      </c>
      <c r="Q43" s="39" t="s">
        <v>1070</v>
      </c>
      <c r="R43" s="39" t="s">
        <v>1138</v>
      </c>
      <c r="S43" s="39" t="s">
        <v>91</v>
      </c>
    </row>
    <row r="44" spans="1:19" ht="22" customHeight="1">
      <c r="A44" t="str">
        <f t="shared" si="0"/>
        <v>PT-00040</v>
      </c>
      <c r="B44" s="38" t="s">
        <v>528</v>
      </c>
      <c r="C44" s="38" t="s">
        <v>381</v>
      </c>
      <c r="D44" s="38" t="s">
        <v>650</v>
      </c>
      <c r="E44">
        <f t="shared" ca="1" si="1"/>
        <v>46</v>
      </c>
      <c r="F44" s="38" t="s">
        <v>14</v>
      </c>
      <c r="G44" s="38" t="s">
        <v>23</v>
      </c>
      <c r="H44" s="38">
        <v>9944008376</v>
      </c>
      <c r="I44" s="40" t="s">
        <v>799</v>
      </c>
      <c r="J44" s="40">
        <v>9169847466</v>
      </c>
      <c r="K44" s="40" t="s">
        <v>948</v>
      </c>
      <c r="L44" s="40" t="s">
        <v>948</v>
      </c>
      <c r="M44" s="40" t="s">
        <v>26</v>
      </c>
      <c r="N44" s="40">
        <v>583100111509</v>
      </c>
      <c r="O44" s="40" t="s">
        <v>29</v>
      </c>
      <c r="P44" s="40"/>
      <c r="Q44" s="40"/>
      <c r="R44" s="40"/>
      <c r="S44" s="40" t="s">
        <v>89</v>
      </c>
    </row>
    <row r="45" spans="1:19" ht="22" customHeight="1">
      <c r="A45" t="str">
        <f t="shared" si="0"/>
        <v>PT-00041</v>
      </c>
      <c r="B45" s="37" t="s">
        <v>506</v>
      </c>
      <c r="C45" s="37" t="s">
        <v>382</v>
      </c>
      <c r="D45" s="37" t="s">
        <v>651</v>
      </c>
      <c r="E45">
        <f t="shared" ca="1" si="1"/>
        <v>58</v>
      </c>
      <c r="F45" s="37" t="s">
        <v>14</v>
      </c>
      <c r="G45" s="37" t="s">
        <v>23</v>
      </c>
      <c r="H45" s="37">
        <v>9204791614</v>
      </c>
      <c r="I45" s="39" t="s">
        <v>800</v>
      </c>
      <c r="J45" s="39">
        <v>9681889645</v>
      </c>
      <c r="K45" s="39" t="s">
        <v>949</v>
      </c>
      <c r="L45" s="39" t="s">
        <v>949</v>
      </c>
      <c r="M45" s="39" t="s">
        <v>26</v>
      </c>
      <c r="N45" s="39">
        <v>376171071702</v>
      </c>
      <c r="O45" s="39" t="s">
        <v>29</v>
      </c>
      <c r="P45" s="39"/>
      <c r="Q45" s="39"/>
      <c r="R45" s="39"/>
      <c r="S45" s="39" t="s">
        <v>90</v>
      </c>
    </row>
    <row r="46" spans="1:19" ht="22" customHeight="1">
      <c r="A46" t="str">
        <f t="shared" si="0"/>
        <v>PT-00042</v>
      </c>
      <c r="B46" s="38" t="s">
        <v>529</v>
      </c>
      <c r="C46" s="38" t="s">
        <v>383</v>
      </c>
      <c r="D46" s="38" t="s">
        <v>652</v>
      </c>
      <c r="E46">
        <f t="shared" ca="1" si="1"/>
        <v>27</v>
      </c>
      <c r="F46" s="38" t="s">
        <v>13</v>
      </c>
      <c r="G46" s="38" t="s">
        <v>22</v>
      </c>
      <c r="H46" s="38">
        <v>9102032469</v>
      </c>
      <c r="I46" s="40" t="s">
        <v>801</v>
      </c>
      <c r="J46" s="40">
        <v>9575042945</v>
      </c>
      <c r="K46" s="40" t="s">
        <v>950</v>
      </c>
      <c r="L46" s="40" t="s">
        <v>950</v>
      </c>
      <c r="M46" s="40" t="s">
        <v>24</v>
      </c>
      <c r="N46" s="40">
        <v>556453762029</v>
      </c>
      <c r="O46" s="40" t="s">
        <v>30</v>
      </c>
      <c r="P46" s="40" t="s">
        <v>103</v>
      </c>
      <c r="Q46" s="40" t="s">
        <v>1071</v>
      </c>
      <c r="R46" s="40" t="s">
        <v>1139</v>
      </c>
      <c r="S46" s="40" t="s">
        <v>91</v>
      </c>
    </row>
    <row r="47" spans="1:19" ht="22" customHeight="1">
      <c r="A47" t="str">
        <f t="shared" si="0"/>
        <v>PT-00043</v>
      </c>
      <c r="B47" s="37" t="s">
        <v>530</v>
      </c>
      <c r="C47" s="37" t="s">
        <v>384</v>
      </c>
      <c r="D47" s="37" t="s">
        <v>653</v>
      </c>
      <c r="E47">
        <f t="shared" ca="1" si="1"/>
        <v>38</v>
      </c>
      <c r="F47" s="37" t="s">
        <v>14</v>
      </c>
      <c r="G47" s="37" t="s">
        <v>19</v>
      </c>
      <c r="H47" s="37">
        <v>9815812660</v>
      </c>
      <c r="I47" s="39" t="s">
        <v>802</v>
      </c>
      <c r="J47" s="39">
        <v>9669066981</v>
      </c>
      <c r="K47" s="39" t="s">
        <v>951</v>
      </c>
      <c r="L47" s="39" t="s">
        <v>951</v>
      </c>
      <c r="M47" s="39" t="s">
        <v>28</v>
      </c>
      <c r="N47" s="39">
        <v>611470699652</v>
      </c>
      <c r="O47" s="39" t="s">
        <v>30</v>
      </c>
      <c r="P47" s="39" t="s">
        <v>110</v>
      </c>
      <c r="Q47" s="39" t="s">
        <v>1072</v>
      </c>
      <c r="R47" s="39" t="s">
        <v>1140</v>
      </c>
      <c r="S47" s="39" t="s">
        <v>89</v>
      </c>
    </row>
    <row r="48" spans="1:19" ht="22" customHeight="1">
      <c r="A48" t="str">
        <f t="shared" si="0"/>
        <v>PT-00044</v>
      </c>
      <c r="B48" s="38" t="s">
        <v>531</v>
      </c>
      <c r="C48" s="38" t="s">
        <v>385</v>
      </c>
      <c r="D48" s="38" t="s">
        <v>654</v>
      </c>
      <c r="E48">
        <f t="shared" ca="1" si="1"/>
        <v>52</v>
      </c>
      <c r="F48" s="38" t="s">
        <v>14</v>
      </c>
      <c r="G48" s="38" t="s">
        <v>21</v>
      </c>
      <c r="H48" s="38">
        <v>9581320009</v>
      </c>
      <c r="I48" s="40" t="s">
        <v>803</v>
      </c>
      <c r="J48" s="40">
        <v>9969391361</v>
      </c>
      <c r="K48" s="40" t="s">
        <v>952</v>
      </c>
      <c r="L48" s="40" t="s">
        <v>952</v>
      </c>
      <c r="M48" s="40" t="s">
        <v>28</v>
      </c>
      <c r="N48" s="40">
        <v>667516353355</v>
      </c>
      <c r="O48" s="40" t="s">
        <v>29</v>
      </c>
      <c r="P48" s="40"/>
      <c r="Q48" s="40"/>
      <c r="R48" s="40"/>
      <c r="S48" s="40" t="s">
        <v>90</v>
      </c>
    </row>
    <row r="49" spans="1:19" ht="22" customHeight="1">
      <c r="A49" t="str">
        <f t="shared" si="0"/>
        <v>PT-00045</v>
      </c>
      <c r="B49" s="37" t="s">
        <v>532</v>
      </c>
      <c r="C49" s="37" t="s">
        <v>386</v>
      </c>
      <c r="D49" s="37" t="s">
        <v>655</v>
      </c>
      <c r="E49">
        <f t="shared" ca="1" si="1"/>
        <v>61</v>
      </c>
      <c r="F49" s="37" t="s">
        <v>14</v>
      </c>
      <c r="G49" s="37" t="s">
        <v>21</v>
      </c>
      <c r="H49" s="37">
        <v>9259864820</v>
      </c>
      <c r="I49" s="39" t="s">
        <v>804</v>
      </c>
      <c r="J49" s="39">
        <v>9860763076</v>
      </c>
      <c r="K49" s="39" t="s">
        <v>953</v>
      </c>
      <c r="L49" s="39" t="s">
        <v>953</v>
      </c>
      <c r="M49" s="39" t="s">
        <v>24</v>
      </c>
      <c r="N49" s="39">
        <v>533655077876</v>
      </c>
      <c r="O49" s="39" t="s">
        <v>30</v>
      </c>
      <c r="P49" s="39" t="s">
        <v>109</v>
      </c>
      <c r="Q49" s="39" t="s">
        <v>1073</v>
      </c>
      <c r="R49" s="39" t="s">
        <v>1141</v>
      </c>
      <c r="S49" s="39" t="s">
        <v>89</v>
      </c>
    </row>
    <row r="50" spans="1:19" ht="22" customHeight="1">
      <c r="A50" t="str">
        <f t="shared" si="0"/>
        <v>PT-00046</v>
      </c>
      <c r="B50" s="38" t="s">
        <v>519</v>
      </c>
      <c r="C50" s="38" t="s">
        <v>387</v>
      </c>
      <c r="D50" s="38" t="s">
        <v>656</v>
      </c>
      <c r="E50">
        <f t="shared" ca="1" si="1"/>
        <v>62</v>
      </c>
      <c r="F50" s="38" t="s">
        <v>14</v>
      </c>
      <c r="G50" s="38" t="s">
        <v>18</v>
      </c>
      <c r="H50" s="38">
        <v>9433864756</v>
      </c>
      <c r="I50" s="40" t="s">
        <v>805</v>
      </c>
      <c r="J50" s="40">
        <v>9470446564</v>
      </c>
      <c r="K50" s="40" t="s">
        <v>954</v>
      </c>
      <c r="L50" s="40" t="s">
        <v>954</v>
      </c>
      <c r="M50" s="40" t="s">
        <v>25</v>
      </c>
      <c r="N50" s="40">
        <v>255327901911</v>
      </c>
      <c r="O50" s="40" t="s">
        <v>29</v>
      </c>
      <c r="P50" s="40"/>
      <c r="Q50" s="40"/>
      <c r="R50" s="40"/>
      <c r="S50" s="40" t="s">
        <v>89</v>
      </c>
    </row>
    <row r="51" spans="1:19" ht="22" customHeight="1">
      <c r="A51" t="str">
        <f t="shared" si="0"/>
        <v>PT-00047</v>
      </c>
      <c r="B51" s="37" t="s">
        <v>533</v>
      </c>
      <c r="C51" s="37" t="s">
        <v>388</v>
      </c>
      <c r="D51" s="37" t="s">
        <v>657</v>
      </c>
      <c r="E51">
        <f t="shared" ca="1" si="1"/>
        <v>47</v>
      </c>
      <c r="F51" s="37" t="s">
        <v>14</v>
      </c>
      <c r="G51" s="37" t="s">
        <v>18</v>
      </c>
      <c r="H51" s="37">
        <v>9568035438</v>
      </c>
      <c r="I51" s="39" t="s">
        <v>806</v>
      </c>
      <c r="J51" s="39">
        <v>9144377236</v>
      </c>
      <c r="K51" s="39" t="s">
        <v>955</v>
      </c>
      <c r="L51" s="39" t="s">
        <v>955</v>
      </c>
      <c r="M51" s="39" t="s">
        <v>28</v>
      </c>
      <c r="N51" s="39">
        <v>919585032112</v>
      </c>
      <c r="O51" s="39" t="s">
        <v>30</v>
      </c>
      <c r="P51" s="39" t="s">
        <v>109</v>
      </c>
      <c r="Q51" s="39" t="s">
        <v>1074</v>
      </c>
      <c r="R51" s="39" t="s">
        <v>1142</v>
      </c>
      <c r="S51" s="39" t="s">
        <v>93</v>
      </c>
    </row>
    <row r="52" spans="1:19" ht="22" customHeight="1">
      <c r="A52" t="str">
        <f t="shared" si="0"/>
        <v>PT-00048</v>
      </c>
      <c r="B52" s="38" t="s">
        <v>534</v>
      </c>
      <c r="C52" s="38" t="s">
        <v>389</v>
      </c>
      <c r="D52" s="38" t="s">
        <v>658</v>
      </c>
      <c r="E52">
        <f t="shared" ca="1" si="1"/>
        <v>63</v>
      </c>
      <c r="F52" s="38" t="s">
        <v>13</v>
      </c>
      <c r="G52" s="38" t="s">
        <v>19</v>
      </c>
      <c r="H52" s="38">
        <v>9797858178</v>
      </c>
      <c r="I52" s="40" t="s">
        <v>807</v>
      </c>
      <c r="J52" s="40">
        <v>9843784396</v>
      </c>
      <c r="K52" s="40" t="s">
        <v>956</v>
      </c>
      <c r="L52" s="40" t="s">
        <v>956</v>
      </c>
      <c r="M52" s="40" t="s">
        <v>24</v>
      </c>
      <c r="N52" s="40">
        <v>19104120879</v>
      </c>
      <c r="O52" s="40" t="s">
        <v>30</v>
      </c>
      <c r="P52" s="40" t="s">
        <v>102</v>
      </c>
      <c r="Q52" s="40" t="s">
        <v>1075</v>
      </c>
      <c r="R52" s="40" t="s">
        <v>1143</v>
      </c>
      <c r="S52" s="40" t="s">
        <v>93</v>
      </c>
    </row>
    <row r="53" spans="1:19" ht="22" customHeight="1">
      <c r="A53" t="str">
        <f t="shared" si="0"/>
        <v>PT-00049</v>
      </c>
      <c r="B53" s="37" t="s">
        <v>535</v>
      </c>
      <c r="C53" s="37" t="s">
        <v>390</v>
      </c>
      <c r="D53" s="37" t="s">
        <v>659</v>
      </c>
      <c r="E53">
        <f t="shared" ca="1" si="1"/>
        <v>58</v>
      </c>
      <c r="F53" s="37" t="s">
        <v>13</v>
      </c>
      <c r="G53" s="37" t="s">
        <v>18</v>
      </c>
      <c r="H53" s="37">
        <v>9433108043</v>
      </c>
      <c r="I53" s="39" t="s">
        <v>808</v>
      </c>
      <c r="J53" s="39">
        <v>9422884013</v>
      </c>
      <c r="K53" s="39" t="s">
        <v>957</v>
      </c>
      <c r="L53" s="39" t="s">
        <v>957</v>
      </c>
      <c r="M53" s="39" t="s">
        <v>27</v>
      </c>
      <c r="N53" s="39">
        <v>994180531481</v>
      </c>
      <c r="O53" s="39" t="s">
        <v>29</v>
      </c>
      <c r="P53" s="39"/>
      <c r="Q53" s="39"/>
      <c r="R53" s="39"/>
      <c r="S53" s="39" t="s">
        <v>93</v>
      </c>
    </row>
    <row r="54" spans="1:19" ht="22" customHeight="1">
      <c r="A54" t="str">
        <f t="shared" si="0"/>
        <v>PT-00050</v>
      </c>
      <c r="B54" s="38" t="s">
        <v>536</v>
      </c>
      <c r="C54" s="38" t="s">
        <v>391</v>
      </c>
      <c r="D54" s="38" t="s">
        <v>660</v>
      </c>
      <c r="E54">
        <f t="shared" ca="1" si="1"/>
        <v>66</v>
      </c>
      <c r="F54" s="38" t="s">
        <v>13</v>
      </c>
      <c r="G54" s="38" t="s">
        <v>22</v>
      </c>
      <c r="H54" s="38">
        <v>9142324795</v>
      </c>
      <c r="I54" s="40" t="s">
        <v>809</v>
      </c>
      <c r="J54" s="40">
        <v>9383616172</v>
      </c>
      <c r="K54" s="40" t="s">
        <v>958</v>
      </c>
      <c r="L54" s="40" t="s">
        <v>958</v>
      </c>
      <c r="M54" s="40" t="s">
        <v>28</v>
      </c>
      <c r="N54" s="40">
        <v>569082490872</v>
      </c>
      <c r="O54" s="40" t="s">
        <v>30</v>
      </c>
      <c r="P54" s="40" t="s">
        <v>104</v>
      </c>
      <c r="Q54" s="40" t="s">
        <v>1076</v>
      </c>
      <c r="R54" s="40" t="s">
        <v>1144</v>
      </c>
      <c r="S54" s="40" t="s">
        <v>93</v>
      </c>
    </row>
    <row r="55" spans="1:19" ht="22" customHeight="1">
      <c r="A55" t="str">
        <f t="shared" si="0"/>
        <v>PT-00051</v>
      </c>
      <c r="B55" s="37" t="s">
        <v>537</v>
      </c>
      <c r="C55" s="37" t="s">
        <v>392</v>
      </c>
      <c r="D55" s="37" t="s">
        <v>661</v>
      </c>
      <c r="E55">
        <f t="shared" ca="1" si="1"/>
        <v>31</v>
      </c>
      <c r="F55" s="37" t="s">
        <v>14</v>
      </c>
      <c r="G55" s="37" t="s">
        <v>18</v>
      </c>
      <c r="H55" s="37">
        <v>9649029684</v>
      </c>
      <c r="I55" s="39" t="s">
        <v>810</v>
      </c>
      <c r="J55" s="39">
        <v>9383300326</v>
      </c>
      <c r="K55" s="39" t="s">
        <v>959</v>
      </c>
      <c r="L55" s="39" t="s">
        <v>959</v>
      </c>
      <c r="M55" s="39" t="s">
        <v>24</v>
      </c>
      <c r="N55" s="39">
        <v>365860016457</v>
      </c>
      <c r="O55" s="39" t="s">
        <v>31</v>
      </c>
      <c r="P55" s="39"/>
      <c r="Q55" s="39"/>
      <c r="R55" s="39"/>
      <c r="S55" s="39" t="s">
        <v>90</v>
      </c>
    </row>
    <row r="56" spans="1:19" ht="22" customHeight="1">
      <c r="A56" t="str">
        <f t="shared" si="0"/>
        <v>PT-00052</v>
      </c>
      <c r="B56" s="38" t="s">
        <v>538</v>
      </c>
      <c r="C56" s="38" t="s">
        <v>393</v>
      </c>
      <c r="D56" s="38" t="s">
        <v>662</v>
      </c>
      <c r="E56">
        <f t="shared" ca="1" si="1"/>
        <v>22</v>
      </c>
      <c r="F56" s="38" t="s">
        <v>13</v>
      </c>
      <c r="G56" s="38" t="s">
        <v>22</v>
      </c>
      <c r="H56" s="38">
        <v>9776301267</v>
      </c>
      <c r="I56" s="40" t="s">
        <v>811</v>
      </c>
      <c r="J56" s="40">
        <v>9211963322</v>
      </c>
      <c r="K56" s="40" t="s">
        <v>960</v>
      </c>
      <c r="L56" s="40" t="s">
        <v>960</v>
      </c>
      <c r="M56" s="40" t="s">
        <v>24</v>
      </c>
      <c r="N56" s="40">
        <v>823624175415</v>
      </c>
      <c r="O56" s="40" t="s">
        <v>30</v>
      </c>
      <c r="P56" s="40" t="s">
        <v>111</v>
      </c>
      <c r="Q56" s="40" t="s">
        <v>1077</v>
      </c>
      <c r="R56" s="40" t="s">
        <v>1145</v>
      </c>
      <c r="S56" s="40" t="s">
        <v>90</v>
      </c>
    </row>
    <row r="57" spans="1:19" ht="22" customHeight="1">
      <c r="A57" t="str">
        <f t="shared" si="0"/>
        <v>PT-00053</v>
      </c>
      <c r="B57" s="37" t="s">
        <v>539</v>
      </c>
      <c r="C57" s="37" t="s">
        <v>394</v>
      </c>
      <c r="D57" s="37" t="s">
        <v>663</v>
      </c>
      <c r="E57">
        <f t="shared" ca="1" si="1"/>
        <v>16</v>
      </c>
      <c r="F57" s="37" t="s">
        <v>13</v>
      </c>
      <c r="G57" s="37" t="s">
        <v>19</v>
      </c>
      <c r="H57" s="37">
        <v>9651963906</v>
      </c>
      <c r="I57" s="39" t="s">
        <v>812</v>
      </c>
      <c r="J57" s="39">
        <v>9496078615</v>
      </c>
      <c r="K57" s="39" t="s">
        <v>961</v>
      </c>
      <c r="L57" s="39" t="s">
        <v>961</v>
      </c>
      <c r="M57" s="39" t="s">
        <v>28</v>
      </c>
      <c r="N57" s="39">
        <v>11997169842</v>
      </c>
      <c r="O57" s="39" t="s">
        <v>31</v>
      </c>
      <c r="P57" s="39"/>
      <c r="Q57" s="39"/>
      <c r="R57" s="39"/>
      <c r="S57" s="39" t="s">
        <v>89</v>
      </c>
    </row>
    <row r="58" spans="1:19" ht="22" customHeight="1">
      <c r="A58" t="str">
        <f t="shared" si="0"/>
        <v>PT-00054</v>
      </c>
      <c r="B58" s="38" t="s">
        <v>540</v>
      </c>
      <c r="C58" s="38" t="s">
        <v>395</v>
      </c>
      <c r="D58" s="38" t="s">
        <v>664</v>
      </c>
      <c r="E58">
        <f t="shared" ca="1" si="1"/>
        <v>12</v>
      </c>
      <c r="F58" s="38" t="s">
        <v>13</v>
      </c>
      <c r="G58" s="38" t="s">
        <v>22</v>
      </c>
      <c r="H58" s="38">
        <v>9985971684</v>
      </c>
      <c r="I58" s="40" t="s">
        <v>813</v>
      </c>
      <c r="J58" s="40">
        <v>9456337059</v>
      </c>
      <c r="K58" s="40" t="s">
        <v>962</v>
      </c>
      <c r="L58" s="40" t="s">
        <v>962</v>
      </c>
      <c r="M58" s="40" t="s">
        <v>26</v>
      </c>
      <c r="N58" s="40">
        <v>835722605344</v>
      </c>
      <c r="O58" s="40" t="s">
        <v>30</v>
      </c>
      <c r="P58" s="40" t="s">
        <v>103</v>
      </c>
      <c r="Q58" s="40" t="s">
        <v>1078</v>
      </c>
      <c r="R58" s="40" t="s">
        <v>1146</v>
      </c>
      <c r="S58" s="40" t="s">
        <v>89</v>
      </c>
    </row>
    <row r="59" spans="1:19" ht="22" customHeight="1">
      <c r="A59" t="str">
        <f t="shared" si="0"/>
        <v>PT-00055</v>
      </c>
      <c r="B59" s="37" t="s">
        <v>541</v>
      </c>
      <c r="C59" s="37" t="s">
        <v>396</v>
      </c>
      <c r="D59" s="37" t="s">
        <v>665</v>
      </c>
      <c r="E59">
        <f t="shared" ca="1" si="1"/>
        <v>30</v>
      </c>
      <c r="F59" s="37" t="s">
        <v>14</v>
      </c>
      <c r="G59" s="37" t="s">
        <v>19</v>
      </c>
      <c r="H59" s="37">
        <v>9799901392</v>
      </c>
      <c r="I59" s="39" t="s">
        <v>814</v>
      </c>
      <c r="J59" s="39">
        <v>9284769278</v>
      </c>
      <c r="K59" s="39" t="s">
        <v>963</v>
      </c>
      <c r="L59" s="39" t="s">
        <v>963</v>
      </c>
      <c r="M59" s="39" t="s">
        <v>25</v>
      </c>
      <c r="N59" s="39">
        <v>619299408455</v>
      </c>
      <c r="O59" s="39" t="s">
        <v>30</v>
      </c>
      <c r="P59" s="39" t="s">
        <v>102</v>
      </c>
      <c r="Q59" s="39" t="s">
        <v>1079</v>
      </c>
      <c r="R59" s="39" t="s">
        <v>1147</v>
      </c>
      <c r="S59" s="39" t="s">
        <v>89</v>
      </c>
    </row>
    <row r="60" spans="1:19" ht="22" customHeight="1">
      <c r="A60" t="str">
        <f t="shared" si="0"/>
        <v>PT-00056</v>
      </c>
      <c r="B60" s="38" t="s">
        <v>517</v>
      </c>
      <c r="C60" s="38" t="s">
        <v>397</v>
      </c>
      <c r="D60" s="38" t="s">
        <v>666</v>
      </c>
      <c r="E60">
        <f t="shared" ca="1" si="1"/>
        <v>34</v>
      </c>
      <c r="F60" s="38" t="s">
        <v>14</v>
      </c>
      <c r="G60" s="38" t="s">
        <v>17</v>
      </c>
      <c r="H60" s="38">
        <v>9541017324</v>
      </c>
      <c r="I60" s="40" t="s">
        <v>815</v>
      </c>
      <c r="J60" s="40">
        <v>9689037104</v>
      </c>
      <c r="K60" s="40" t="s">
        <v>964</v>
      </c>
      <c r="L60" s="40" t="s">
        <v>964</v>
      </c>
      <c r="M60" s="40" t="s">
        <v>27</v>
      </c>
      <c r="N60" s="40">
        <v>288777091323</v>
      </c>
      <c r="O60" s="40" t="s">
        <v>30</v>
      </c>
      <c r="P60" s="40" t="s">
        <v>103</v>
      </c>
      <c r="Q60" s="40" t="s">
        <v>1080</v>
      </c>
      <c r="R60" s="40" t="s">
        <v>1148</v>
      </c>
      <c r="S60" s="40" t="s">
        <v>89</v>
      </c>
    </row>
    <row r="61" spans="1:19" ht="22" customHeight="1">
      <c r="A61" t="str">
        <f t="shared" si="0"/>
        <v>PT-00057</v>
      </c>
      <c r="B61" s="37" t="s">
        <v>542</v>
      </c>
      <c r="C61" s="37" t="s">
        <v>398</v>
      </c>
      <c r="D61" s="37" t="s">
        <v>667</v>
      </c>
      <c r="E61">
        <f t="shared" ca="1" si="1"/>
        <v>24</v>
      </c>
      <c r="F61" s="37" t="s">
        <v>13</v>
      </c>
      <c r="G61" s="37" t="s">
        <v>21</v>
      </c>
      <c r="H61" s="37">
        <v>9497795557</v>
      </c>
      <c r="I61" s="39" t="s">
        <v>816</v>
      </c>
      <c r="J61" s="39">
        <v>9761969597</v>
      </c>
      <c r="K61" s="39" t="s">
        <v>965</v>
      </c>
      <c r="L61" s="39" t="s">
        <v>965</v>
      </c>
      <c r="M61" s="39" t="s">
        <v>25</v>
      </c>
      <c r="N61" s="39">
        <v>928132007746</v>
      </c>
      <c r="O61" s="39" t="s">
        <v>30</v>
      </c>
      <c r="P61" s="39" t="s">
        <v>108</v>
      </c>
      <c r="Q61" s="39" t="s">
        <v>1081</v>
      </c>
      <c r="R61" s="39" t="s">
        <v>1149</v>
      </c>
      <c r="S61" s="39" t="s">
        <v>91</v>
      </c>
    </row>
    <row r="62" spans="1:19" ht="22" customHeight="1">
      <c r="A62" t="str">
        <f t="shared" si="0"/>
        <v>PT-00058</v>
      </c>
      <c r="B62" s="38" t="s">
        <v>543</v>
      </c>
      <c r="C62" s="38" t="s">
        <v>399</v>
      </c>
      <c r="D62" s="38" t="s">
        <v>668</v>
      </c>
      <c r="E62">
        <f t="shared" ca="1" si="1"/>
        <v>65</v>
      </c>
      <c r="F62" s="38" t="s">
        <v>14</v>
      </c>
      <c r="G62" s="38" t="s">
        <v>17</v>
      </c>
      <c r="H62" s="38">
        <v>9340273330</v>
      </c>
      <c r="I62" s="40" t="s">
        <v>817</v>
      </c>
      <c r="J62" s="40">
        <v>9476967818</v>
      </c>
      <c r="K62" s="40" t="s">
        <v>966</v>
      </c>
      <c r="L62" s="40" t="s">
        <v>966</v>
      </c>
      <c r="M62" s="40" t="s">
        <v>28</v>
      </c>
      <c r="N62" s="40">
        <v>194890380711</v>
      </c>
      <c r="O62" s="40" t="s">
        <v>31</v>
      </c>
      <c r="P62" s="40"/>
      <c r="Q62" s="40"/>
      <c r="R62" s="40"/>
      <c r="S62" s="40" t="s">
        <v>89</v>
      </c>
    </row>
    <row r="63" spans="1:19" ht="22" customHeight="1">
      <c r="A63" t="str">
        <f t="shared" si="0"/>
        <v>PT-00059</v>
      </c>
      <c r="B63" s="37" t="s">
        <v>544</v>
      </c>
      <c r="C63" s="37" t="s">
        <v>400</v>
      </c>
      <c r="D63" s="37" t="s">
        <v>669</v>
      </c>
      <c r="E63">
        <f t="shared" ca="1" si="1"/>
        <v>37</v>
      </c>
      <c r="F63" s="37" t="s">
        <v>13</v>
      </c>
      <c r="G63" s="37" t="s">
        <v>18</v>
      </c>
      <c r="H63" s="37">
        <v>9997336808</v>
      </c>
      <c r="I63" s="39" t="s">
        <v>818</v>
      </c>
      <c r="J63" s="39">
        <v>9561928626</v>
      </c>
      <c r="K63" s="39" t="s">
        <v>967</v>
      </c>
      <c r="L63" s="39" t="s">
        <v>967</v>
      </c>
      <c r="M63" s="39" t="s">
        <v>26</v>
      </c>
      <c r="N63" s="39">
        <v>390116298066</v>
      </c>
      <c r="O63" s="39" t="s">
        <v>31</v>
      </c>
      <c r="P63" s="39"/>
      <c r="Q63" s="39"/>
      <c r="R63" s="39"/>
      <c r="S63" s="39" t="s">
        <v>90</v>
      </c>
    </row>
    <row r="64" spans="1:19" ht="22" customHeight="1">
      <c r="A64" t="str">
        <f t="shared" si="0"/>
        <v>PT-00060</v>
      </c>
      <c r="B64" s="38" t="s">
        <v>545</v>
      </c>
      <c r="C64" s="38" t="s">
        <v>401</v>
      </c>
      <c r="D64" s="38" t="s">
        <v>670</v>
      </c>
      <c r="E64">
        <f t="shared" ca="1" si="1"/>
        <v>61</v>
      </c>
      <c r="F64" s="38" t="s">
        <v>14</v>
      </c>
      <c r="G64" s="38" t="s">
        <v>19</v>
      </c>
      <c r="H64" s="38">
        <v>9959517751</v>
      </c>
      <c r="I64" s="40" t="s">
        <v>819</v>
      </c>
      <c r="J64" s="40">
        <v>9227556629</v>
      </c>
      <c r="K64" s="40" t="s">
        <v>968</v>
      </c>
      <c r="L64" s="40" t="s">
        <v>968</v>
      </c>
      <c r="M64" s="40" t="s">
        <v>28</v>
      </c>
      <c r="N64" s="40">
        <v>50627416419</v>
      </c>
      <c r="O64" s="40" t="s">
        <v>30</v>
      </c>
      <c r="P64" s="40" t="s">
        <v>103</v>
      </c>
      <c r="Q64" s="40" t="s">
        <v>1082</v>
      </c>
      <c r="R64" s="40" t="s">
        <v>1150</v>
      </c>
      <c r="S64" s="40" t="s">
        <v>90</v>
      </c>
    </row>
    <row r="65" spans="1:19" ht="22" customHeight="1">
      <c r="A65" t="str">
        <f t="shared" si="0"/>
        <v>PT-00061</v>
      </c>
      <c r="B65" s="37" t="s">
        <v>530</v>
      </c>
      <c r="C65" s="37" t="s">
        <v>402</v>
      </c>
      <c r="D65" s="37" t="s">
        <v>671</v>
      </c>
      <c r="E65">
        <f t="shared" ca="1" si="1"/>
        <v>25</v>
      </c>
      <c r="F65" s="37" t="s">
        <v>14</v>
      </c>
      <c r="G65" s="37" t="s">
        <v>21</v>
      </c>
      <c r="H65" s="37">
        <v>9205880849</v>
      </c>
      <c r="I65" s="39" t="s">
        <v>820</v>
      </c>
      <c r="J65" s="39">
        <v>9592799053</v>
      </c>
      <c r="K65" s="39" t="s">
        <v>969</v>
      </c>
      <c r="L65" s="39" t="s">
        <v>969</v>
      </c>
      <c r="M65" s="39" t="s">
        <v>25</v>
      </c>
      <c r="N65" s="39">
        <v>936691202565</v>
      </c>
      <c r="O65" s="39" t="s">
        <v>30</v>
      </c>
      <c r="P65" s="39" t="s">
        <v>104</v>
      </c>
      <c r="Q65" s="39" t="s">
        <v>1083</v>
      </c>
      <c r="R65" s="39" t="s">
        <v>1151</v>
      </c>
      <c r="S65" s="39" t="s">
        <v>91</v>
      </c>
    </row>
    <row r="66" spans="1:19" ht="22" customHeight="1">
      <c r="A66" t="str">
        <f t="shared" si="0"/>
        <v>PT-00062</v>
      </c>
      <c r="B66" s="38" t="s">
        <v>546</v>
      </c>
      <c r="C66" s="38" t="s">
        <v>403</v>
      </c>
      <c r="D66" s="38" t="s">
        <v>672</v>
      </c>
      <c r="E66">
        <f t="shared" ca="1" si="1"/>
        <v>58</v>
      </c>
      <c r="F66" s="38" t="s">
        <v>14</v>
      </c>
      <c r="G66" s="38" t="s">
        <v>19</v>
      </c>
      <c r="H66" s="38">
        <v>9182754486</v>
      </c>
      <c r="I66" s="40" t="s">
        <v>821</v>
      </c>
      <c r="J66" s="40">
        <v>9583556075</v>
      </c>
      <c r="K66" s="40" t="s">
        <v>970</v>
      </c>
      <c r="L66" s="40" t="s">
        <v>970</v>
      </c>
      <c r="M66" s="40" t="s">
        <v>27</v>
      </c>
      <c r="N66" s="40">
        <v>47153382911</v>
      </c>
      <c r="O66" s="40" t="s">
        <v>29</v>
      </c>
      <c r="P66" s="40"/>
      <c r="Q66" s="40"/>
      <c r="R66" s="40"/>
      <c r="S66" s="40" t="s">
        <v>93</v>
      </c>
    </row>
    <row r="67" spans="1:19" ht="22" customHeight="1">
      <c r="A67" t="str">
        <f t="shared" si="0"/>
        <v>PT-00063</v>
      </c>
      <c r="B67" s="37" t="s">
        <v>547</v>
      </c>
      <c r="C67" s="37" t="s">
        <v>404</v>
      </c>
      <c r="D67" s="37" t="s">
        <v>673</v>
      </c>
      <c r="E67">
        <f t="shared" ca="1" si="1"/>
        <v>68</v>
      </c>
      <c r="F67" s="37" t="s">
        <v>14</v>
      </c>
      <c r="G67" s="37" t="s">
        <v>19</v>
      </c>
      <c r="H67" s="37">
        <v>9849422702</v>
      </c>
      <c r="I67" s="39" t="s">
        <v>822</v>
      </c>
      <c r="J67" s="39">
        <v>9444683574</v>
      </c>
      <c r="K67" s="39" t="s">
        <v>971</v>
      </c>
      <c r="L67" s="39" t="s">
        <v>971</v>
      </c>
      <c r="M67" s="39" t="s">
        <v>27</v>
      </c>
      <c r="N67" s="39">
        <v>954284896841</v>
      </c>
      <c r="O67" s="39" t="s">
        <v>29</v>
      </c>
      <c r="P67" s="39"/>
      <c r="Q67" s="39"/>
      <c r="R67" s="39"/>
      <c r="S67" s="39" t="s">
        <v>93</v>
      </c>
    </row>
    <row r="68" spans="1:19" ht="22" customHeight="1">
      <c r="A68" t="str">
        <f t="shared" si="0"/>
        <v>PT-00064</v>
      </c>
      <c r="B68" s="38" t="s">
        <v>548</v>
      </c>
      <c r="C68" s="38" t="s">
        <v>405</v>
      </c>
      <c r="D68" s="38" t="s">
        <v>674</v>
      </c>
      <c r="E68">
        <f t="shared" ca="1" si="1"/>
        <v>56</v>
      </c>
      <c r="F68" s="38" t="s">
        <v>14</v>
      </c>
      <c r="G68" s="38" t="s">
        <v>19</v>
      </c>
      <c r="H68" s="38">
        <v>9874930400</v>
      </c>
      <c r="I68" s="40" t="s">
        <v>823</v>
      </c>
      <c r="J68" s="40">
        <v>9921708720</v>
      </c>
      <c r="K68" s="40" t="s">
        <v>972</v>
      </c>
      <c r="L68" s="40" t="s">
        <v>972</v>
      </c>
      <c r="M68" s="40" t="s">
        <v>28</v>
      </c>
      <c r="N68" s="40">
        <v>898208324762</v>
      </c>
      <c r="O68" s="40" t="s">
        <v>30</v>
      </c>
      <c r="P68" s="40" t="s">
        <v>109</v>
      </c>
      <c r="Q68" s="40" t="s">
        <v>1084</v>
      </c>
      <c r="R68" s="40" t="s">
        <v>1152</v>
      </c>
      <c r="S68" s="40" t="s">
        <v>93</v>
      </c>
    </row>
    <row r="69" spans="1:19" ht="22" customHeight="1">
      <c r="A69" t="str">
        <f t="shared" si="0"/>
        <v>PT-00065</v>
      </c>
      <c r="B69" s="37" t="s">
        <v>549</v>
      </c>
      <c r="C69" s="37" t="s">
        <v>406</v>
      </c>
      <c r="D69" s="37" t="s">
        <v>675</v>
      </c>
      <c r="E69">
        <f t="shared" ca="1" si="1"/>
        <v>24</v>
      </c>
      <c r="F69" s="37" t="s">
        <v>14</v>
      </c>
      <c r="G69" s="37" t="s">
        <v>17</v>
      </c>
      <c r="H69" s="37">
        <v>9439142403</v>
      </c>
      <c r="I69" s="39" t="s">
        <v>824</v>
      </c>
      <c r="J69" s="39">
        <v>9311676221</v>
      </c>
      <c r="K69" s="39" t="s">
        <v>973</v>
      </c>
      <c r="L69" s="39" t="s">
        <v>973</v>
      </c>
      <c r="M69" s="39" t="s">
        <v>26</v>
      </c>
      <c r="N69" s="39">
        <v>203907602059</v>
      </c>
      <c r="O69" s="39" t="s">
        <v>29</v>
      </c>
      <c r="P69" s="39"/>
      <c r="Q69" s="39"/>
      <c r="R69" s="39"/>
      <c r="S69" s="39" t="s">
        <v>90</v>
      </c>
    </row>
    <row r="70" spans="1:19" ht="22" customHeight="1">
      <c r="A70" t="str">
        <f t="shared" ref="A70:A133" si="2">IF(C70="","",TEXT(ROW(A66),"PT-00000"))</f>
        <v>PT-00066</v>
      </c>
      <c r="B70" s="38" t="s">
        <v>550</v>
      </c>
      <c r="C70" s="38" t="s">
        <v>407</v>
      </c>
      <c r="D70" s="38" t="s">
        <v>676</v>
      </c>
      <c r="E70">
        <f t="shared" ref="E70:E133" ca="1" si="3">IF(D70="","",DATEDIF(D70,TODAY(),"Y"))</f>
        <v>51</v>
      </c>
      <c r="F70" s="38" t="s">
        <v>14</v>
      </c>
      <c r="G70" s="38" t="s">
        <v>19</v>
      </c>
      <c r="H70" s="38">
        <v>9929458031</v>
      </c>
      <c r="I70" s="40" t="s">
        <v>825</v>
      </c>
      <c r="J70" s="40">
        <v>9991995328</v>
      </c>
      <c r="K70" s="40" t="s">
        <v>974</v>
      </c>
      <c r="L70" s="40" t="s">
        <v>974</v>
      </c>
      <c r="M70" s="40" t="s">
        <v>24</v>
      </c>
      <c r="N70" s="40">
        <v>612828296167</v>
      </c>
      <c r="O70" s="40" t="s">
        <v>29</v>
      </c>
      <c r="P70" s="40"/>
      <c r="Q70" s="40"/>
      <c r="R70" s="40"/>
      <c r="S70" s="40" t="s">
        <v>93</v>
      </c>
    </row>
    <row r="71" spans="1:19" ht="22" customHeight="1">
      <c r="A71" t="str">
        <f t="shared" si="2"/>
        <v>PT-00067</v>
      </c>
      <c r="B71" s="37" t="s">
        <v>551</v>
      </c>
      <c r="C71" s="37" t="s">
        <v>408</v>
      </c>
      <c r="D71" s="37" t="s">
        <v>677</v>
      </c>
      <c r="E71">
        <f t="shared" ca="1" si="3"/>
        <v>31</v>
      </c>
      <c r="F71" s="37" t="s">
        <v>13</v>
      </c>
      <c r="G71" s="37" t="s">
        <v>21</v>
      </c>
      <c r="H71" s="37">
        <v>9477493603</v>
      </c>
      <c r="I71" s="39" t="s">
        <v>826</v>
      </c>
      <c r="J71" s="39">
        <v>9156097428</v>
      </c>
      <c r="K71" s="39" t="s">
        <v>975</v>
      </c>
      <c r="L71" s="39" t="s">
        <v>975</v>
      </c>
      <c r="M71" s="39" t="s">
        <v>24</v>
      </c>
      <c r="N71" s="39">
        <v>476877309284</v>
      </c>
      <c r="O71" s="39" t="s">
        <v>30</v>
      </c>
      <c r="P71" s="39" t="s">
        <v>102</v>
      </c>
      <c r="Q71" s="39" t="s">
        <v>1085</v>
      </c>
      <c r="R71" s="39" t="s">
        <v>1153</v>
      </c>
      <c r="S71" s="39" t="s">
        <v>91</v>
      </c>
    </row>
    <row r="72" spans="1:19" ht="22" customHeight="1">
      <c r="A72" t="str">
        <f t="shared" si="2"/>
        <v>PT-00068</v>
      </c>
      <c r="B72" s="38" t="s">
        <v>508</v>
      </c>
      <c r="C72" s="38" t="s">
        <v>409</v>
      </c>
      <c r="D72" s="38" t="s">
        <v>678</v>
      </c>
      <c r="E72">
        <f t="shared" ca="1" si="3"/>
        <v>45</v>
      </c>
      <c r="F72" s="38" t="s">
        <v>14</v>
      </c>
      <c r="G72" s="38" t="s">
        <v>16</v>
      </c>
      <c r="H72" s="38">
        <v>9998972049</v>
      </c>
      <c r="I72" s="40" t="s">
        <v>827</v>
      </c>
      <c r="J72" s="40">
        <v>9856992772</v>
      </c>
      <c r="K72" s="40" t="s">
        <v>976</v>
      </c>
      <c r="L72" s="40" t="s">
        <v>976</v>
      </c>
      <c r="M72" s="40" t="s">
        <v>27</v>
      </c>
      <c r="N72" s="40">
        <v>827689501881</v>
      </c>
      <c r="O72" s="40" t="s">
        <v>29</v>
      </c>
      <c r="P72" s="40"/>
      <c r="Q72" s="40"/>
      <c r="R72" s="40"/>
      <c r="S72" s="40" t="s">
        <v>89</v>
      </c>
    </row>
    <row r="73" spans="1:19" ht="22" customHeight="1">
      <c r="A73" t="str">
        <f t="shared" si="2"/>
        <v>PT-00069</v>
      </c>
      <c r="B73" s="37" t="s">
        <v>552</v>
      </c>
      <c r="C73" s="37" t="s">
        <v>410</v>
      </c>
      <c r="D73" s="37" t="s">
        <v>679</v>
      </c>
      <c r="E73">
        <f t="shared" ca="1" si="3"/>
        <v>35</v>
      </c>
      <c r="F73" s="37" t="s">
        <v>13</v>
      </c>
      <c r="G73" s="37" t="s">
        <v>16</v>
      </c>
      <c r="H73" s="37">
        <v>9704922176</v>
      </c>
      <c r="I73" s="39" t="s">
        <v>828</v>
      </c>
      <c r="J73" s="39">
        <v>9206975129</v>
      </c>
      <c r="K73" s="39" t="s">
        <v>977</v>
      </c>
      <c r="L73" s="39" t="s">
        <v>977</v>
      </c>
      <c r="M73" s="39" t="s">
        <v>25</v>
      </c>
      <c r="N73" s="39">
        <v>317858676114</v>
      </c>
      <c r="O73" s="39" t="s">
        <v>30</v>
      </c>
      <c r="P73" s="39" t="s">
        <v>107</v>
      </c>
      <c r="Q73" s="39" t="s">
        <v>1086</v>
      </c>
      <c r="R73" s="39" t="s">
        <v>1154</v>
      </c>
      <c r="S73" s="39" t="s">
        <v>89</v>
      </c>
    </row>
    <row r="74" spans="1:19" ht="22" customHeight="1">
      <c r="A74" t="str">
        <f t="shared" si="2"/>
        <v>PT-00070</v>
      </c>
      <c r="B74" s="38" t="s">
        <v>553</v>
      </c>
      <c r="C74" s="38" t="s">
        <v>411</v>
      </c>
      <c r="D74" s="38" t="s">
        <v>680</v>
      </c>
      <c r="E74">
        <f t="shared" ca="1" si="3"/>
        <v>15</v>
      </c>
      <c r="F74" s="38" t="s">
        <v>13</v>
      </c>
      <c r="G74" s="38" t="s">
        <v>18</v>
      </c>
      <c r="H74" s="38">
        <v>9224799608</v>
      </c>
      <c r="I74" s="40" t="s">
        <v>829</v>
      </c>
      <c r="J74" s="40">
        <v>9739354875</v>
      </c>
      <c r="K74" s="40" t="s">
        <v>978</v>
      </c>
      <c r="L74" s="40" t="s">
        <v>978</v>
      </c>
      <c r="M74" s="40" t="s">
        <v>28</v>
      </c>
      <c r="N74" s="40">
        <v>422630718865</v>
      </c>
      <c r="O74" s="40" t="s">
        <v>31</v>
      </c>
      <c r="P74" s="40"/>
      <c r="Q74" s="40"/>
      <c r="R74" s="40"/>
      <c r="S74" s="40" t="s">
        <v>91</v>
      </c>
    </row>
    <row r="75" spans="1:19" ht="22" customHeight="1">
      <c r="A75" t="str">
        <f t="shared" si="2"/>
        <v>PT-00071</v>
      </c>
      <c r="B75" s="37" t="s">
        <v>554</v>
      </c>
      <c r="C75" s="37" t="s">
        <v>412</v>
      </c>
      <c r="D75" s="37" t="s">
        <v>681</v>
      </c>
      <c r="E75">
        <f t="shared" ca="1" si="3"/>
        <v>11</v>
      </c>
      <c r="F75" s="37" t="s">
        <v>13</v>
      </c>
      <c r="G75" s="37" t="s">
        <v>17</v>
      </c>
      <c r="H75" s="37">
        <v>9866600885</v>
      </c>
      <c r="I75" s="39" t="s">
        <v>830</v>
      </c>
      <c r="J75" s="39">
        <v>9680546972</v>
      </c>
      <c r="K75" s="39" t="s">
        <v>979</v>
      </c>
      <c r="L75" s="39" t="s">
        <v>979</v>
      </c>
      <c r="M75" s="39" t="s">
        <v>27</v>
      </c>
      <c r="N75" s="39">
        <v>579674809226</v>
      </c>
      <c r="O75" s="39" t="s">
        <v>29</v>
      </c>
      <c r="P75" s="39"/>
      <c r="Q75" s="39"/>
      <c r="R75" s="39"/>
      <c r="S75" s="39" t="s">
        <v>90</v>
      </c>
    </row>
    <row r="76" spans="1:19" ht="22" customHeight="1">
      <c r="A76" t="str">
        <f t="shared" si="2"/>
        <v>PT-00072</v>
      </c>
      <c r="B76" s="38" t="s">
        <v>555</v>
      </c>
      <c r="C76" s="38" t="s">
        <v>413</v>
      </c>
      <c r="D76" s="38" t="s">
        <v>682</v>
      </c>
      <c r="E76">
        <f t="shared" ca="1" si="3"/>
        <v>21</v>
      </c>
      <c r="F76" s="38" t="s">
        <v>13</v>
      </c>
      <c r="G76" s="38" t="s">
        <v>19</v>
      </c>
      <c r="H76" s="38">
        <v>9124007295</v>
      </c>
      <c r="I76" s="40" t="s">
        <v>831</v>
      </c>
      <c r="J76" s="40">
        <v>9186672229</v>
      </c>
      <c r="K76" s="40" t="s">
        <v>980</v>
      </c>
      <c r="L76" s="40" t="s">
        <v>980</v>
      </c>
      <c r="M76" s="40" t="s">
        <v>24</v>
      </c>
      <c r="N76" s="40">
        <v>667993788152</v>
      </c>
      <c r="O76" s="40" t="s">
        <v>29</v>
      </c>
      <c r="P76" s="40"/>
      <c r="Q76" s="40"/>
      <c r="R76" s="40"/>
      <c r="S76" s="40" t="s">
        <v>93</v>
      </c>
    </row>
    <row r="77" spans="1:19" ht="22" customHeight="1">
      <c r="A77" t="str">
        <f t="shared" si="2"/>
        <v>PT-00073</v>
      </c>
      <c r="B77" s="37" t="s">
        <v>556</v>
      </c>
      <c r="C77" s="37" t="s">
        <v>414</v>
      </c>
      <c r="D77" s="37" t="s">
        <v>683</v>
      </c>
      <c r="E77">
        <f t="shared" ca="1" si="3"/>
        <v>17</v>
      </c>
      <c r="F77" s="37" t="s">
        <v>14</v>
      </c>
      <c r="G77" s="37" t="s">
        <v>19</v>
      </c>
      <c r="H77" s="37">
        <v>9440784139</v>
      </c>
      <c r="I77" s="39" t="s">
        <v>832</v>
      </c>
      <c r="J77" s="39">
        <v>9613719587</v>
      </c>
      <c r="K77" s="39" t="s">
        <v>981</v>
      </c>
      <c r="L77" s="39" t="s">
        <v>981</v>
      </c>
      <c r="M77" s="39" t="s">
        <v>26</v>
      </c>
      <c r="N77" s="39">
        <v>166637085617</v>
      </c>
      <c r="O77" s="39" t="s">
        <v>29</v>
      </c>
      <c r="P77" s="39"/>
      <c r="Q77" s="39"/>
      <c r="R77" s="39"/>
      <c r="S77" s="39" t="s">
        <v>90</v>
      </c>
    </row>
    <row r="78" spans="1:19" ht="22" customHeight="1">
      <c r="A78" t="str">
        <f t="shared" si="2"/>
        <v>PT-00074</v>
      </c>
      <c r="B78" s="38" t="s">
        <v>557</v>
      </c>
      <c r="C78" s="38" t="s">
        <v>415</v>
      </c>
      <c r="D78" s="38" t="s">
        <v>684</v>
      </c>
      <c r="E78">
        <f t="shared" ca="1" si="3"/>
        <v>45</v>
      </c>
      <c r="F78" s="38" t="s">
        <v>14</v>
      </c>
      <c r="G78" s="38" t="s">
        <v>21</v>
      </c>
      <c r="H78" s="38">
        <v>9513293496</v>
      </c>
      <c r="I78" s="40" t="s">
        <v>833</v>
      </c>
      <c r="J78" s="40">
        <v>9116973368</v>
      </c>
      <c r="K78" s="40" t="s">
        <v>982</v>
      </c>
      <c r="L78" s="40" t="s">
        <v>982</v>
      </c>
      <c r="M78" s="40" t="s">
        <v>27</v>
      </c>
      <c r="N78" s="40">
        <v>282595900207</v>
      </c>
      <c r="O78" s="40" t="s">
        <v>31</v>
      </c>
      <c r="P78" s="40"/>
      <c r="Q78" s="40"/>
      <c r="R78" s="40"/>
      <c r="S78" s="40" t="s">
        <v>91</v>
      </c>
    </row>
    <row r="79" spans="1:19" ht="22" customHeight="1">
      <c r="A79" t="str">
        <f t="shared" si="2"/>
        <v>PT-00075</v>
      </c>
      <c r="B79" s="37" t="s">
        <v>530</v>
      </c>
      <c r="C79" s="37" t="s">
        <v>416</v>
      </c>
      <c r="D79" s="37" t="s">
        <v>685</v>
      </c>
      <c r="E79">
        <f t="shared" ca="1" si="3"/>
        <v>54</v>
      </c>
      <c r="F79" s="37" t="s">
        <v>14</v>
      </c>
      <c r="G79" s="37" t="s">
        <v>22</v>
      </c>
      <c r="H79" s="37">
        <v>9733913808</v>
      </c>
      <c r="I79" s="39" t="s">
        <v>834</v>
      </c>
      <c r="J79" s="39">
        <v>9762291415</v>
      </c>
      <c r="K79" s="39" t="s">
        <v>983</v>
      </c>
      <c r="L79" s="39" t="s">
        <v>983</v>
      </c>
      <c r="M79" s="39" t="s">
        <v>25</v>
      </c>
      <c r="N79" s="39">
        <v>428387927134</v>
      </c>
      <c r="O79" s="39" t="s">
        <v>31</v>
      </c>
      <c r="P79" s="39"/>
      <c r="Q79" s="39"/>
      <c r="R79" s="39"/>
      <c r="S79" s="39" t="s">
        <v>93</v>
      </c>
    </row>
    <row r="80" spans="1:19" ht="22" customHeight="1">
      <c r="A80" t="str">
        <f t="shared" si="2"/>
        <v>PT-00076</v>
      </c>
      <c r="B80" s="38" t="s">
        <v>558</v>
      </c>
      <c r="C80" s="38" t="s">
        <v>417</v>
      </c>
      <c r="D80" s="38" t="s">
        <v>686</v>
      </c>
      <c r="E80">
        <f t="shared" ca="1" si="3"/>
        <v>30</v>
      </c>
      <c r="F80" s="38" t="s">
        <v>13</v>
      </c>
      <c r="G80" s="38" t="s">
        <v>16</v>
      </c>
      <c r="H80" s="38">
        <v>9251838910</v>
      </c>
      <c r="I80" s="40" t="s">
        <v>835</v>
      </c>
      <c r="J80" s="40">
        <v>9429583047</v>
      </c>
      <c r="K80" s="40" t="s">
        <v>984</v>
      </c>
      <c r="L80" s="40" t="s">
        <v>984</v>
      </c>
      <c r="M80" s="40" t="s">
        <v>26</v>
      </c>
      <c r="N80" s="40">
        <v>613248432796</v>
      </c>
      <c r="O80" s="40" t="s">
        <v>31</v>
      </c>
      <c r="P80" s="40"/>
      <c r="Q80" s="40"/>
      <c r="R80" s="40"/>
      <c r="S80" s="40" t="s">
        <v>89</v>
      </c>
    </row>
    <row r="81" spans="1:19" ht="22" customHeight="1">
      <c r="A81" t="str">
        <f t="shared" si="2"/>
        <v>PT-00077</v>
      </c>
      <c r="B81" s="37" t="s">
        <v>520</v>
      </c>
      <c r="C81" s="37" t="s">
        <v>418</v>
      </c>
      <c r="D81" s="37" t="s">
        <v>687</v>
      </c>
      <c r="E81">
        <f t="shared" ca="1" si="3"/>
        <v>48</v>
      </c>
      <c r="F81" s="37" t="s">
        <v>14</v>
      </c>
      <c r="G81" s="37" t="s">
        <v>23</v>
      </c>
      <c r="H81" s="37">
        <v>9281010348</v>
      </c>
      <c r="I81" s="39" t="s">
        <v>836</v>
      </c>
      <c r="J81" s="39">
        <v>9886149701</v>
      </c>
      <c r="K81" s="39" t="s">
        <v>985</v>
      </c>
      <c r="L81" s="39" t="s">
        <v>985</v>
      </c>
      <c r="M81" s="39" t="s">
        <v>26</v>
      </c>
      <c r="N81" s="39">
        <v>795103316448</v>
      </c>
      <c r="O81" s="39" t="s">
        <v>30</v>
      </c>
      <c r="P81" s="39" t="s">
        <v>111</v>
      </c>
      <c r="Q81" s="39" t="s">
        <v>1087</v>
      </c>
      <c r="R81" s="39" t="s">
        <v>1155</v>
      </c>
      <c r="S81" s="39" t="s">
        <v>93</v>
      </c>
    </row>
    <row r="82" spans="1:19" ht="22" customHeight="1">
      <c r="A82" t="str">
        <f t="shared" si="2"/>
        <v>PT-00078</v>
      </c>
      <c r="B82" s="38" t="s">
        <v>559</v>
      </c>
      <c r="C82" s="38" t="s">
        <v>419</v>
      </c>
      <c r="D82" s="38" t="s">
        <v>688</v>
      </c>
      <c r="E82">
        <f t="shared" ca="1" si="3"/>
        <v>39</v>
      </c>
      <c r="F82" s="38" t="s">
        <v>14</v>
      </c>
      <c r="G82" s="38" t="s">
        <v>23</v>
      </c>
      <c r="H82" s="38">
        <v>9296978131</v>
      </c>
      <c r="I82" s="40" t="s">
        <v>837</v>
      </c>
      <c r="J82" s="40">
        <v>9607995468</v>
      </c>
      <c r="K82" s="40" t="s">
        <v>986</v>
      </c>
      <c r="L82" s="40" t="s">
        <v>986</v>
      </c>
      <c r="M82" s="40" t="s">
        <v>28</v>
      </c>
      <c r="N82" s="40">
        <v>970490136388</v>
      </c>
      <c r="O82" s="40" t="s">
        <v>31</v>
      </c>
      <c r="P82" s="40"/>
      <c r="Q82" s="40"/>
      <c r="R82" s="40"/>
      <c r="S82" s="40" t="s">
        <v>93</v>
      </c>
    </row>
    <row r="83" spans="1:19" ht="22" customHeight="1">
      <c r="A83" t="str">
        <f t="shared" si="2"/>
        <v>PT-00079</v>
      </c>
      <c r="B83" s="37" t="s">
        <v>560</v>
      </c>
      <c r="C83" s="37" t="s">
        <v>420</v>
      </c>
      <c r="D83" s="37" t="s">
        <v>689</v>
      </c>
      <c r="E83">
        <f t="shared" ca="1" si="3"/>
        <v>27</v>
      </c>
      <c r="F83" s="37" t="s">
        <v>13</v>
      </c>
      <c r="G83" s="37" t="s">
        <v>21</v>
      </c>
      <c r="H83" s="37">
        <v>9261891949</v>
      </c>
      <c r="I83" s="39" t="s">
        <v>838</v>
      </c>
      <c r="J83" s="39">
        <v>9980486264</v>
      </c>
      <c r="K83" s="39" t="s">
        <v>987</v>
      </c>
      <c r="L83" s="39" t="s">
        <v>987</v>
      </c>
      <c r="M83" s="39" t="s">
        <v>25</v>
      </c>
      <c r="N83" s="39">
        <v>765035025776</v>
      </c>
      <c r="O83" s="39" t="s">
        <v>30</v>
      </c>
      <c r="P83" s="39" t="s">
        <v>103</v>
      </c>
      <c r="Q83" s="39" t="s">
        <v>1088</v>
      </c>
      <c r="R83" s="39" t="s">
        <v>1156</v>
      </c>
      <c r="S83" s="39" t="s">
        <v>91</v>
      </c>
    </row>
    <row r="84" spans="1:19" ht="22" customHeight="1">
      <c r="A84" t="str">
        <f t="shared" si="2"/>
        <v>PT-00080</v>
      </c>
      <c r="B84" s="38" t="s">
        <v>517</v>
      </c>
      <c r="C84" s="38" t="s">
        <v>421</v>
      </c>
      <c r="D84" s="38" t="s">
        <v>690</v>
      </c>
      <c r="E84">
        <f t="shared" ca="1" si="3"/>
        <v>59</v>
      </c>
      <c r="F84" s="38" t="s">
        <v>13</v>
      </c>
      <c r="G84" s="38" t="s">
        <v>21</v>
      </c>
      <c r="H84" s="38">
        <v>9868182167</v>
      </c>
      <c r="I84" s="40" t="s">
        <v>839</v>
      </c>
      <c r="J84" s="40">
        <v>9361379643</v>
      </c>
      <c r="K84" s="40" t="s">
        <v>988</v>
      </c>
      <c r="L84" s="40" t="s">
        <v>988</v>
      </c>
      <c r="M84" s="40" t="s">
        <v>26</v>
      </c>
      <c r="N84" s="40">
        <v>217631772958</v>
      </c>
      <c r="O84" s="40" t="s">
        <v>30</v>
      </c>
      <c r="P84" s="40" t="s">
        <v>105</v>
      </c>
      <c r="Q84" s="40" t="s">
        <v>1089</v>
      </c>
      <c r="R84" s="40" t="s">
        <v>1157</v>
      </c>
      <c r="S84" s="40" t="s">
        <v>89</v>
      </c>
    </row>
    <row r="85" spans="1:19" ht="22" customHeight="1">
      <c r="A85" t="str">
        <f t="shared" si="2"/>
        <v>PT-00081</v>
      </c>
      <c r="B85" s="37" t="s">
        <v>561</v>
      </c>
      <c r="C85" s="37" t="s">
        <v>422</v>
      </c>
      <c r="D85" s="37" t="s">
        <v>691</v>
      </c>
      <c r="E85">
        <f t="shared" ca="1" si="3"/>
        <v>46</v>
      </c>
      <c r="F85" s="37" t="s">
        <v>14</v>
      </c>
      <c r="G85" s="37" t="s">
        <v>18</v>
      </c>
      <c r="H85" s="37">
        <v>9541031810</v>
      </c>
      <c r="I85" s="39" t="s">
        <v>840</v>
      </c>
      <c r="J85" s="39">
        <v>9520846596</v>
      </c>
      <c r="K85" s="39" t="s">
        <v>989</v>
      </c>
      <c r="L85" s="39" t="s">
        <v>989</v>
      </c>
      <c r="M85" s="39" t="s">
        <v>28</v>
      </c>
      <c r="N85" s="39">
        <v>697872302831</v>
      </c>
      <c r="O85" s="39" t="s">
        <v>29</v>
      </c>
      <c r="P85" s="39"/>
      <c r="Q85" s="39"/>
      <c r="R85" s="39"/>
      <c r="S85" s="39" t="s">
        <v>89</v>
      </c>
    </row>
    <row r="86" spans="1:19" ht="22" customHeight="1">
      <c r="A86" t="str">
        <f t="shared" si="2"/>
        <v>PT-00082</v>
      </c>
      <c r="B86" s="38" t="s">
        <v>562</v>
      </c>
      <c r="C86" s="38" t="s">
        <v>423</v>
      </c>
      <c r="D86" s="38" t="s">
        <v>692</v>
      </c>
      <c r="E86">
        <f t="shared" ca="1" si="3"/>
        <v>48</v>
      </c>
      <c r="F86" s="38" t="s">
        <v>14</v>
      </c>
      <c r="G86" s="38" t="s">
        <v>18</v>
      </c>
      <c r="H86" s="38">
        <v>9893538953</v>
      </c>
      <c r="I86" s="40" t="s">
        <v>841</v>
      </c>
      <c r="J86" s="40">
        <v>9752632762</v>
      </c>
      <c r="K86" s="40" t="s">
        <v>990</v>
      </c>
      <c r="L86" s="40" t="s">
        <v>990</v>
      </c>
      <c r="M86" s="40" t="s">
        <v>24</v>
      </c>
      <c r="N86" s="40">
        <v>363361719728</v>
      </c>
      <c r="O86" s="40" t="s">
        <v>31</v>
      </c>
      <c r="P86" s="40"/>
      <c r="Q86" s="40"/>
      <c r="R86" s="40"/>
      <c r="S86" s="40" t="s">
        <v>90</v>
      </c>
    </row>
    <row r="87" spans="1:19" ht="22" customHeight="1">
      <c r="A87" t="str">
        <f t="shared" si="2"/>
        <v>PT-00083</v>
      </c>
      <c r="B87" s="37" t="s">
        <v>563</v>
      </c>
      <c r="C87" s="37" t="s">
        <v>424</v>
      </c>
      <c r="D87" s="37" t="s">
        <v>693</v>
      </c>
      <c r="E87">
        <f t="shared" ca="1" si="3"/>
        <v>55</v>
      </c>
      <c r="F87" s="37" t="s">
        <v>13</v>
      </c>
      <c r="G87" s="37" t="s">
        <v>20</v>
      </c>
      <c r="H87" s="37">
        <v>9214473505</v>
      </c>
      <c r="I87" s="39" t="s">
        <v>842</v>
      </c>
      <c r="J87" s="39">
        <v>9998016551</v>
      </c>
      <c r="K87" s="39" t="s">
        <v>991</v>
      </c>
      <c r="L87" s="39" t="s">
        <v>991</v>
      </c>
      <c r="M87" s="39" t="s">
        <v>25</v>
      </c>
      <c r="N87" s="39">
        <v>3930033202</v>
      </c>
      <c r="O87" s="39" t="s">
        <v>29</v>
      </c>
      <c r="P87" s="39"/>
      <c r="Q87" s="39"/>
      <c r="R87" s="39"/>
      <c r="S87" s="39" t="s">
        <v>89</v>
      </c>
    </row>
    <row r="88" spans="1:19" ht="22" customHeight="1">
      <c r="A88" t="str">
        <f t="shared" si="2"/>
        <v>PT-00084</v>
      </c>
      <c r="B88" s="38" t="s">
        <v>512</v>
      </c>
      <c r="C88" s="38" t="s">
        <v>425</v>
      </c>
      <c r="D88" s="38" t="s">
        <v>694</v>
      </c>
      <c r="E88">
        <f t="shared" ca="1" si="3"/>
        <v>28</v>
      </c>
      <c r="F88" s="38" t="s">
        <v>13</v>
      </c>
      <c r="G88" s="38" t="s">
        <v>20</v>
      </c>
      <c r="H88" s="38">
        <v>9857535659</v>
      </c>
      <c r="I88" s="40" t="s">
        <v>843</v>
      </c>
      <c r="J88" s="40">
        <v>9507789733</v>
      </c>
      <c r="K88" s="40" t="s">
        <v>992</v>
      </c>
      <c r="L88" s="40" t="s">
        <v>992</v>
      </c>
      <c r="M88" s="40" t="s">
        <v>27</v>
      </c>
      <c r="N88" s="40">
        <v>661705819782</v>
      </c>
      <c r="O88" s="40" t="s">
        <v>30</v>
      </c>
      <c r="P88" s="40" t="s">
        <v>105</v>
      </c>
      <c r="Q88" s="40" t="s">
        <v>1090</v>
      </c>
      <c r="R88" s="40" t="s">
        <v>1158</v>
      </c>
      <c r="S88" s="40" t="s">
        <v>89</v>
      </c>
    </row>
    <row r="89" spans="1:19" ht="22" customHeight="1">
      <c r="A89" t="str">
        <f t="shared" si="2"/>
        <v>PT-00085</v>
      </c>
      <c r="B89" s="37" t="s">
        <v>508</v>
      </c>
      <c r="C89" s="37" t="s">
        <v>426</v>
      </c>
      <c r="D89" s="37" t="s">
        <v>695</v>
      </c>
      <c r="E89">
        <f t="shared" ca="1" si="3"/>
        <v>15</v>
      </c>
      <c r="F89" s="37" t="s">
        <v>13</v>
      </c>
      <c r="G89" s="37" t="s">
        <v>21</v>
      </c>
      <c r="H89" s="37">
        <v>9405666163</v>
      </c>
      <c r="I89" s="39" t="s">
        <v>844</v>
      </c>
      <c r="J89" s="39">
        <v>9903783354</v>
      </c>
      <c r="K89" s="39" t="s">
        <v>993</v>
      </c>
      <c r="L89" s="39" t="s">
        <v>993</v>
      </c>
      <c r="M89" s="39" t="s">
        <v>25</v>
      </c>
      <c r="N89" s="39">
        <v>989358085125</v>
      </c>
      <c r="O89" s="39" t="s">
        <v>30</v>
      </c>
      <c r="P89" s="39" t="s">
        <v>102</v>
      </c>
      <c r="Q89" s="39" t="s">
        <v>1091</v>
      </c>
      <c r="R89" s="39" t="s">
        <v>1159</v>
      </c>
      <c r="S89" s="39" t="s">
        <v>89</v>
      </c>
    </row>
    <row r="90" spans="1:19" ht="22" customHeight="1">
      <c r="A90" t="str">
        <f t="shared" si="2"/>
        <v>PT-00086</v>
      </c>
      <c r="B90" s="38" t="s">
        <v>564</v>
      </c>
      <c r="C90" s="38" t="s">
        <v>427</v>
      </c>
      <c r="D90" s="38" t="s">
        <v>696</v>
      </c>
      <c r="E90">
        <f t="shared" ca="1" si="3"/>
        <v>12</v>
      </c>
      <c r="F90" s="38" t="s">
        <v>14</v>
      </c>
      <c r="G90" s="38" t="s">
        <v>22</v>
      </c>
      <c r="H90" s="38">
        <v>9171841645</v>
      </c>
      <c r="I90" s="40" t="s">
        <v>845</v>
      </c>
      <c r="J90" s="40">
        <v>9464288543</v>
      </c>
      <c r="K90" s="40" t="s">
        <v>994</v>
      </c>
      <c r="L90" s="40" t="s">
        <v>994</v>
      </c>
      <c r="M90" s="40" t="s">
        <v>24</v>
      </c>
      <c r="N90" s="40">
        <v>353126286844</v>
      </c>
      <c r="O90" s="40" t="s">
        <v>30</v>
      </c>
      <c r="P90" s="40" t="s">
        <v>102</v>
      </c>
      <c r="Q90" s="40" t="s">
        <v>1092</v>
      </c>
      <c r="R90" s="40" t="s">
        <v>1160</v>
      </c>
      <c r="S90" s="40" t="s">
        <v>89</v>
      </c>
    </row>
    <row r="91" spans="1:19" ht="22" customHeight="1">
      <c r="A91" t="str">
        <f t="shared" si="2"/>
        <v>PT-00087</v>
      </c>
      <c r="B91" s="37" t="s">
        <v>565</v>
      </c>
      <c r="C91" s="37" t="s">
        <v>428</v>
      </c>
      <c r="D91" s="37" t="s">
        <v>697</v>
      </c>
      <c r="E91">
        <f t="shared" ca="1" si="3"/>
        <v>27</v>
      </c>
      <c r="F91" s="37" t="s">
        <v>13</v>
      </c>
      <c r="G91" s="37" t="s">
        <v>23</v>
      </c>
      <c r="H91" s="37">
        <v>9686050716</v>
      </c>
      <c r="I91" s="39" t="s">
        <v>846</v>
      </c>
      <c r="J91" s="39">
        <v>9599338558</v>
      </c>
      <c r="K91" s="39" t="s">
        <v>995</v>
      </c>
      <c r="L91" s="39" t="s">
        <v>995</v>
      </c>
      <c r="M91" s="39" t="s">
        <v>26</v>
      </c>
      <c r="N91" s="39">
        <v>699126904772</v>
      </c>
      <c r="O91" s="39" t="s">
        <v>30</v>
      </c>
      <c r="P91" s="39" t="s">
        <v>105</v>
      </c>
      <c r="Q91" s="39" t="s">
        <v>1093</v>
      </c>
      <c r="R91" s="39" t="s">
        <v>1161</v>
      </c>
      <c r="S91" s="39" t="s">
        <v>91</v>
      </c>
    </row>
    <row r="92" spans="1:19" ht="22" customHeight="1">
      <c r="A92" t="str">
        <f t="shared" si="2"/>
        <v>PT-00088</v>
      </c>
      <c r="B92" s="38" t="s">
        <v>566</v>
      </c>
      <c r="C92" s="38" t="s">
        <v>429</v>
      </c>
      <c r="D92" s="38" t="s">
        <v>698</v>
      </c>
      <c r="E92">
        <f t="shared" ca="1" si="3"/>
        <v>59</v>
      </c>
      <c r="F92" s="38" t="s">
        <v>13</v>
      </c>
      <c r="G92" s="38" t="s">
        <v>19</v>
      </c>
      <c r="H92" s="38">
        <v>9359371607</v>
      </c>
      <c r="I92" s="40" t="s">
        <v>847</v>
      </c>
      <c r="J92" s="40">
        <v>9861993354</v>
      </c>
      <c r="K92" s="40" t="s">
        <v>996</v>
      </c>
      <c r="L92" s="40" t="s">
        <v>996</v>
      </c>
      <c r="M92" s="40" t="s">
        <v>25</v>
      </c>
      <c r="N92" s="40">
        <v>858033018475</v>
      </c>
      <c r="O92" s="40" t="s">
        <v>29</v>
      </c>
      <c r="P92" s="40"/>
      <c r="Q92" s="40"/>
      <c r="R92" s="40"/>
      <c r="S92" s="40" t="s">
        <v>90</v>
      </c>
    </row>
    <row r="93" spans="1:19" ht="22" customHeight="1">
      <c r="A93" t="str">
        <f t="shared" si="2"/>
        <v>PT-00089</v>
      </c>
      <c r="B93" s="37" t="s">
        <v>539</v>
      </c>
      <c r="C93" s="37" t="s">
        <v>430</v>
      </c>
      <c r="D93" s="37" t="s">
        <v>699</v>
      </c>
      <c r="E93">
        <f t="shared" ca="1" si="3"/>
        <v>34</v>
      </c>
      <c r="F93" s="37" t="s">
        <v>14</v>
      </c>
      <c r="G93" s="37" t="s">
        <v>22</v>
      </c>
      <c r="H93" s="37">
        <v>9237303145</v>
      </c>
      <c r="I93" s="39" t="s">
        <v>848</v>
      </c>
      <c r="J93" s="39">
        <v>9665456447</v>
      </c>
      <c r="K93" s="39" t="s">
        <v>997</v>
      </c>
      <c r="L93" s="39" t="s">
        <v>997</v>
      </c>
      <c r="M93" s="39" t="s">
        <v>26</v>
      </c>
      <c r="N93" s="39">
        <v>105081142864</v>
      </c>
      <c r="O93" s="39" t="s">
        <v>30</v>
      </c>
      <c r="P93" s="39" t="s">
        <v>105</v>
      </c>
      <c r="Q93" s="39" t="s">
        <v>1094</v>
      </c>
      <c r="R93" s="39" t="s">
        <v>1162</v>
      </c>
      <c r="S93" s="39" t="s">
        <v>91</v>
      </c>
    </row>
    <row r="94" spans="1:19" ht="22" customHeight="1">
      <c r="A94" t="str">
        <f t="shared" si="2"/>
        <v>PT-00090</v>
      </c>
      <c r="B94" s="38" t="s">
        <v>567</v>
      </c>
      <c r="C94" s="38" t="s">
        <v>431</v>
      </c>
      <c r="D94" s="38" t="s">
        <v>700</v>
      </c>
      <c r="E94">
        <f t="shared" ca="1" si="3"/>
        <v>16</v>
      </c>
      <c r="F94" s="38" t="s">
        <v>14</v>
      </c>
      <c r="G94" s="38" t="s">
        <v>18</v>
      </c>
      <c r="H94" s="38">
        <v>9678528038</v>
      </c>
      <c r="I94" s="40" t="s">
        <v>849</v>
      </c>
      <c r="J94" s="40">
        <v>9564337287</v>
      </c>
      <c r="K94" s="40" t="s">
        <v>998</v>
      </c>
      <c r="L94" s="40" t="s">
        <v>998</v>
      </c>
      <c r="M94" s="40" t="s">
        <v>28</v>
      </c>
      <c r="N94" s="40">
        <v>388438344732</v>
      </c>
      <c r="O94" s="40" t="s">
        <v>29</v>
      </c>
      <c r="P94" s="40"/>
      <c r="Q94" s="40"/>
      <c r="R94" s="40"/>
      <c r="S94" s="40" t="s">
        <v>90</v>
      </c>
    </row>
    <row r="95" spans="1:19" ht="22" customHeight="1">
      <c r="A95" t="str">
        <f t="shared" si="2"/>
        <v>PT-00091</v>
      </c>
      <c r="B95" s="37" t="s">
        <v>568</v>
      </c>
      <c r="C95" s="37" t="s">
        <v>432</v>
      </c>
      <c r="D95" s="37" t="s">
        <v>701</v>
      </c>
      <c r="E95">
        <f t="shared" ca="1" si="3"/>
        <v>64</v>
      </c>
      <c r="F95" s="37" t="s">
        <v>13</v>
      </c>
      <c r="G95" s="37" t="s">
        <v>17</v>
      </c>
      <c r="H95" s="37">
        <v>9256474014</v>
      </c>
      <c r="I95" s="39" t="s">
        <v>850</v>
      </c>
      <c r="J95" s="39">
        <v>9498958998</v>
      </c>
      <c r="K95" s="39" t="s">
        <v>999</v>
      </c>
      <c r="L95" s="39" t="s">
        <v>999</v>
      </c>
      <c r="M95" s="39" t="s">
        <v>24</v>
      </c>
      <c r="N95" s="39">
        <v>966774628545</v>
      </c>
      <c r="O95" s="39" t="s">
        <v>30</v>
      </c>
      <c r="P95" s="39" t="s">
        <v>102</v>
      </c>
      <c r="Q95" s="39" t="s">
        <v>1095</v>
      </c>
      <c r="R95" s="39" t="s">
        <v>1163</v>
      </c>
      <c r="S95" s="39" t="s">
        <v>89</v>
      </c>
    </row>
    <row r="96" spans="1:19" ht="22" customHeight="1">
      <c r="A96" t="str">
        <f t="shared" si="2"/>
        <v>PT-00092</v>
      </c>
      <c r="B96" s="38" t="s">
        <v>569</v>
      </c>
      <c r="C96" s="38" t="s">
        <v>433</v>
      </c>
      <c r="D96" s="38" t="s">
        <v>702</v>
      </c>
      <c r="E96">
        <f t="shared" ca="1" si="3"/>
        <v>47</v>
      </c>
      <c r="F96" s="38" t="s">
        <v>13</v>
      </c>
      <c r="G96" s="38" t="s">
        <v>17</v>
      </c>
      <c r="H96" s="38">
        <v>9784705868</v>
      </c>
      <c r="I96" s="40" t="s">
        <v>851</v>
      </c>
      <c r="J96" s="40">
        <v>9752983789</v>
      </c>
      <c r="K96" s="40" t="s">
        <v>1000</v>
      </c>
      <c r="L96" s="40" t="s">
        <v>1000</v>
      </c>
      <c r="M96" s="40" t="s">
        <v>24</v>
      </c>
      <c r="N96" s="40">
        <v>988451852287</v>
      </c>
      <c r="O96" s="40" t="s">
        <v>29</v>
      </c>
      <c r="P96" s="40"/>
      <c r="Q96" s="40"/>
      <c r="R96" s="40"/>
      <c r="S96" s="40" t="s">
        <v>90</v>
      </c>
    </row>
    <row r="97" spans="1:19" ht="22" customHeight="1">
      <c r="A97" t="str">
        <f t="shared" si="2"/>
        <v>PT-00093</v>
      </c>
      <c r="B97" s="37" t="s">
        <v>570</v>
      </c>
      <c r="C97" s="37" t="s">
        <v>434</v>
      </c>
      <c r="D97" s="37" t="s">
        <v>703</v>
      </c>
      <c r="E97">
        <f t="shared" ca="1" si="3"/>
        <v>62</v>
      </c>
      <c r="F97" s="37" t="s">
        <v>14</v>
      </c>
      <c r="G97" s="37" t="s">
        <v>20</v>
      </c>
      <c r="H97" s="37">
        <v>9433728344</v>
      </c>
      <c r="I97" s="39" t="s">
        <v>852</v>
      </c>
      <c r="J97" s="39">
        <v>9164964870</v>
      </c>
      <c r="K97" s="39" t="s">
        <v>1001</v>
      </c>
      <c r="L97" s="39" t="s">
        <v>1001</v>
      </c>
      <c r="M97" s="39" t="s">
        <v>28</v>
      </c>
      <c r="N97" s="39">
        <v>377002555383</v>
      </c>
      <c r="O97" s="39" t="s">
        <v>30</v>
      </c>
      <c r="P97" s="39" t="s">
        <v>110</v>
      </c>
      <c r="Q97" s="39" t="s">
        <v>1096</v>
      </c>
      <c r="R97" s="39" t="s">
        <v>1164</v>
      </c>
      <c r="S97" s="39" t="s">
        <v>90</v>
      </c>
    </row>
    <row r="98" spans="1:19" ht="22" customHeight="1">
      <c r="A98" t="str">
        <f t="shared" si="2"/>
        <v>PT-00094</v>
      </c>
      <c r="B98" s="38" t="s">
        <v>571</v>
      </c>
      <c r="C98" s="38" t="s">
        <v>435</v>
      </c>
      <c r="D98" s="38" t="s">
        <v>704</v>
      </c>
      <c r="E98">
        <f t="shared" ca="1" si="3"/>
        <v>15</v>
      </c>
      <c r="F98" s="38" t="s">
        <v>13</v>
      </c>
      <c r="G98" s="38" t="s">
        <v>23</v>
      </c>
      <c r="H98" s="38">
        <v>9660628021</v>
      </c>
      <c r="I98" s="40" t="s">
        <v>813</v>
      </c>
      <c r="J98" s="40">
        <v>9944546457</v>
      </c>
      <c r="K98" s="40" t="s">
        <v>1002</v>
      </c>
      <c r="L98" s="40" t="s">
        <v>1002</v>
      </c>
      <c r="M98" s="40" t="s">
        <v>24</v>
      </c>
      <c r="N98" s="40">
        <v>937282205113</v>
      </c>
      <c r="O98" s="40" t="s">
        <v>30</v>
      </c>
      <c r="P98" s="40" t="s">
        <v>109</v>
      </c>
      <c r="Q98" s="40" t="s">
        <v>1097</v>
      </c>
      <c r="R98" s="40" t="s">
        <v>1165</v>
      </c>
      <c r="S98" s="40" t="s">
        <v>89</v>
      </c>
    </row>
    <row r="99" spans="1:19" ht="22" customHeight="1">
      <c r="A99" t="str">
        <f t="shared" si="2"/>
        <v>PT-00095</v>
      </c>
      <c r="B99" s="37" t="s">
        <v>572</v>
      </c>
      <c r="C99" s="37" t="s">
        <v>436</v>
      </c>
      <c r="D99" s="37" t="s">
        <v>705</v>
      </c>
      <c r="E99">
        <f t="shared" ca="1" si="3"/>
        <v>40</v>
      </c>
      <c r="F99" s="37" t="s">
        <v>13</v>
      </c>
      <c r="G99" s="37" t="s">
        <v>17</v>
      </c>
      <c r="H99" s="37">
        <v>9906330633</v>
      </c>
      <c r="I99" s="39" t="s">
        <v>853</v>
      </c>
      <c r="J99" s="39">
        <v>9459961840</v>
      </c>
      <c r="K99" s="39" t="s">
        <v>1003</v>
      </c>
      <c r="L99" s="39" t="s">
        <v>1003</v>
      </c>
      <c r="M99" s="39" t="s">
        <v>24</v>
      </c>
      <c r="N99" s="39">
        <v>991589180880</v>
      </c>
      <c r="O99" s="39" t="s">
        <v>30</v>
      </c>
      <c r="P99" s="39" t="s">
        <v>110</v>
      </c>
      <c r="Q99" s="39" t="s">
        <v>1098</v>
      </c>
      <c r="R99" s="39" t="s">
        <v>1166</v>
      </c>
      <c r="S99" s="39" t="s">
        <v>93</v>
      </c>
    </row>
    <row r="100" spans="1:19" ht="22" customHeight="1">
      <c r="A100" t="str">
        <f t="shared" si="2"/>
        <v>PT-00096</v>
      </c>
      <c r="B100" s="38" t="s">
        <v>573</v>
      </c>
      <c r="C100" s="38" t="s">
        <v>437</v>
      </c>
      <c r="D100" s="38" t="s">
        <v>706</v>
      </c>
      <c r="E100">
        <f t="shared" ca="1" si="3"/>
        <v>41</v>
      </c>
      <c r="F100" s="38" t="s">
        <v>13</v>
      </c>
      <c r="G100" s="38" t="s">
        <v>17</v>
      </c>
      <c r="H100" s="38">
        <v>9442267330</v>
      </c>
      <c r="I100" s="40" t="s">
        <v>854</v>
      </c>
      <c r="J100" s="40">
        <v>9739807055</v>
      </c>
      <c r="K100" s="40" t="s">
        <v>1004</v>
      </c>
      <c r="L100" s="40" t="s">
        <v>1004</v>
      </c>
      <c r="M100" s="40" t="s">
        <v>27</v>
      </c>
      <c r="N100" s="40">
        <v>639908216056</v>
      </c>
      <c r="O100" s="40" t="s">
        <v>31</v>
      </c>
      <c r="P100" s="40"/>
      <c r="Q100" s="40"/>
      <c r="R100" s="40"/>
      <c r="S100" s="40" t="s">
        <v>93</v>
      </c>
    </row>
    <row r="101" spans="1:19" ht="22" customHeight="1">
      <c r="A101" t="str">
        <f t="shared" si="2"/>
        <v>PT-00097</v>
      </c>
      <c r="B101" s="37" t="s">
        <v>574</v>
      </c>
      <c r="C101" s="37" t="s">
        <v>438</v>
      </c>
      <c r="D101" s="37" t="s">
        <v>707</v>
      </c>
      <c r="E101">
        <f t="shared" ca="1" si="3"/>
        <v>61</v>
      </c>
      <c r="F101" s="37" t="s">
        <v>13</v>
      </c>
      <c r="G101" s="37" t="s">
        <v>17</v>
      </c>
      <c r="H101" s="37">
        <v>9273825868</v>
      </c>
      <c r="I101" s="39" t="s">
        <v>855</v>
      </c>
      <c r="J101" s="39">
        <v>9245115549</v>
      </c>
      <c r="K101" s="39" t="s">
        <v>1005</v>
      </c>
      <c r="L101" s="39" t="s">
        <v>1005</v>
      </c>
      <c r="M101" s="39" t="s">
        <v>24</v>
      </c>
      <c r="N101" s="39">
        <v>515632552443</v>
      </c>
      <c r="O101" s="39" t="s">
        <v>29</v>
      </c>
      <c r="P101" s="39"/>
      <c r="Q101" s="39"/>
      <c r="R101" s="39"/>
      <c r="S101" s="39" t="s">
        <v>90</v>
      </c>
    </row>
    <row r="102" spans="1:19" ht="22" customHeight="1">
      <c r="A102" t="str">
        <f t="shared" si="2"/>
        <v>PT-00098</v>
      </c>
      <c r="B102" s="38" t="s">
        <v>575</v>
      </c>
      <c r="C102" s="38" t="s">
        <v>439</v>
      </c>
      <c r="D102" s="38" t="s">
        <v>708</v>
      </c>
      <c r="E102">
        <f t="shared" ca="1" si="3"/>
        <v>18</v>
      </c>
      <c r="F102" s="38" t="s">
        <v>13</v>
      </c>
      <c r="G102" s="38" t="s">
        <v>17</v>
      </c>
      <c r="H102" s="38">
        <v>9695440035</v>
      </c>
      <c r="I102" s="40" t="s">
        <v>856</v>
      </c>
      <c r="J102" s="40">
        <v>9275500689</v>
      </c>
      <c r="K102" s="40" t="s">
        <v>1006</v>
      </c>
      <c r="L102" s="40" t="s">
        <v>1006</v>
      </c>
      <c r="M102" s="40" t="s">
        <v>24</v>
      </c>
      <c r="N102" s="40">
        <v>355860414818</v>
      </c>
      <c r="O102" s="40" t="s">
        <v>31</v>
      </c>
      <c r="P102" s="40"/>
      <c r="Q102" s="40"/>
      <c r="R102" s="40"/>
      <c r="S102" s="40" t="s">
        <v>93</v>
      </c>
    </row>
    <row r="103" spans="1:19" ht="22" customHeight="1">
      <c r="A103" t="str">
        <f t="shared" si="2"/>
        <v>PT-00099</v>
      </c>
      <c r="B103" s="37" t="s">
        <v>576</v>
      </c>
      <c r="C103" s="37" t="s">
        <v>440</v>
      </c>
      <c r="D103" s="37" t="s">
        <v>709</v>
      </c>
      <c r="E103">
        <f t="shared" ca="1" si="3"/>
        <v>26</v>
      </c>
      <c r="F103" s="37" t="s">
        <v>14</v>
      </c>
      <c r="G103" s="37" t="s">
        <v>18</v>
      </c>
      <c r="H103" s="37">
        <v>9930310700</v>
      </c>
      <c r="I103" s="39" t="s">
        <v>857</v>
      </c>
      <c r="J103" s="39">
        <v>9859157743</v>
      </c>
      <c r="K103" s="39" t="s">
        <v>1007</v>
      </c>
      <c r="L103" s="39" t="s">
        <v>1007</v>
      </c>
      <c r="M103" s="39" t="s">
        <v>24</v>
      </c>
      <c r="N103" s="39">
        <v>427202551860</v>
      </c>
      <c r="O103" s="39" t="s">
        <v>31</v>
      </c>
      <c r="P103" s="39"/>
      <c r="Q103" s="39"/>
      <c r="R103" s="39"/>
      <c r="S103" s="39" t="s">
        <v>90</v>
      </c>
    </row>
    <row r="104" spans="1:19" ht="22" customHeight="1">
      <c r="A104" t="str">
        <f t="shared" si="2"/>
        <v>PT-00100</v>
      </c>
      <c r="B104" s="38" t="s">
        <v>577</v>
      </c>
      <c r="C104" s="38" t="s">
        <v>441</v>
      </c>
      <c r="D104" s="38" t="s">
        <v>710</v>
      </c>
      <c r="E104">
        <f t="shared" ca="1" si="3"/>
        <v>49</v>
      </c>
      <c r="F104" s="38" t="s">
        <v>13</v>
      </c>
      <c r="G104" s="38" t="s">
        <v>18</v>
      </c>
      <c r="H104" s="38">
        <v>9938467280</v>
      </c>
      <c r="I104" s="40" t="s">
        <v>858</v>
      </c>
      <c r="J104" s="40">
        <v>9646906479</v>
      </c>
      <c r="K104" s="40" t="s">
        <v>1008</v>
      </c>
      <c r="L104" s="40" t="s">
        <v>1008</v>
      </c>
      <c r="M104" s="40" t="s">
        <v>25</v>
      </c>
      <c r="N104" s="40">
        <v>512512642664</v>
      </c>
      <c r="O104" s="40" t="s">
        <v>30</v>
      </c>
      <c r="P104" s="40" t="s">
        <v>102</v>
      </c>
      <c r="Q104" s="40" t="s">
        <v>1099</v>
      </c>
      <c r="R104" s="40" t="s">
        <v>1167</v>
      </c>
      <c r="S104" s="40" t="s">
        <v>90</v>
      </c>
    </row>
    <row r="105" spans="1:19" ht="22" customHeight="1">
      <c r="A105" t="str">
        <f t="shared" si="2"/>
        <v>PT-00101</v>
      </c>
      <c r="B105" s="37" t="s">
        <v>531</v>
      </c>
      <c r="C105" s="37" t="s">
        <v>442</v>
      </c>
      <c r="D105" s="37" t="s">
        <v>711</v>
      </c>
      <c r="E105">
        <f t="shared" ca="1" si="3"/>
        <v>70</v>
      </c>
      <c r="F105" s="37" t="s">
        <v>14</v>
      </c>
      <c r="G105" s="37" t="s">
        <v>16</v>
      </c>
      <c r="H105" s="37">
        <v>9295350532</v>
      </c>
      <c r="I105" s="39" t="s">
        <v>859</v>
      </c>
      <c r="J105" s="39">
        <v>9382381282</v>
      </c>
      <c r="K105" s="39" t="s">
        <v>1009</v>
      </c>
      <c r="L105" s="39" t="s">
        <v>1009</v>
      </c>
      <c r="M105" s="39" t="s">
        <v>28</v>
      </c>
      <c r="N105" s="39">
        <v>350918697544</v>
      </c>
      <c r="O105" s="39" t="s">
        <v>30</v>
      </c>
      <c r="P105" s="39" t="s">
        <v>104</v>
      </c>
      <c r="Q105" s="39" t="s">
        <v>1100</v>
      </c>
      <c r="R105" s="39" t="s">
        <v>1168</v>
      </c>
      <c r="S105" s="39" t="s">
        <v>93</v>
      </c>
    </row>
    <row r="106" spans="1:19" ht="22" customHeight="1">
      <c r="A106" t="str">
        <f t="shared" si="2"/>
        <v>PT-00102</v>
      </c>
      <c r="B106" s="38" t="s">
        <v>571</v>
      </c>
      <c r="C106" s="38" t="s">
        <v>443</v>
      </c>
      <c r="D106" s="38" t="s">
        <v>712</v>
      </c>
      <c r="E106">
        <f t="shared" ca="1" si="3"/>
        <v>12</v>
      </c>
      <c r="F106" s="38" t="s">
        <v>14</v>
      </c>
      <c r="G106" s="38" t="s">
        <v>16</v>
      </c>
      <c r="H106" s="38">
        <v>9834618689</v>
      </c>
      <c r="I106" s="40" t="s">
        <v>860</v>
      </c>
      <c r="J106" s="40">
        <v>9279440098</v>
      </c>
      <c r="K106" s="40" t="s">
        <v>1010</v>
      </c>
      <c r="L106" s="40" t="s">
        <v>1010</v>
      </c>
      <c r="M106" s="40" t="s">
        <v>28</v>
      </c>
      <c r="N106" s="40">
        <v>628567533993</v>
      </c>
      <c r="O106" s="40" t="s">
        <v>29</v>
      </c>
      <c r="P106" s="40"/>
      <c r="Q106" s="40"/>
      <c r="R106" s="40"/>
      <c r="S106" s="40" t="s">
        <v>90</v>
      </c>
    </row>
    <row r="107" spans="1:19" ht="22" customHeight="1">
      <c r="A107" t="str">
        <f t="shared" si="2"/>
        <v>PT-00103</v>
      </c>
      <c r="B107" s="37" t="s">
        <v>578</v>
      </c>
      <c r="C107" s="37" t="s">
        <v>444</v>
      </c>
      <c r="D107" s="37" t="s">
        <v>713</v>
      </c>
      <c r="E107">
        <f t="shared" ca="1" si="3"/>
        <v>20</v>
      </c>
      <c r="F107" s="37" t="s">
        <v>13</v>
      </c>
      <c r="G107" s="37" t="s">
        <v>20</v>
      </c>
      <c r="H107" s="37">
        <v>9183494716</v>
      </c>
      <c r="I107" s="39" t="s">
        <v>861</v>
      </c>
      <c r="J107" s="39">
        <v>9195171157</v>
      </c>
      <c r="K107" s="39" t="s">
        <v>924</v>
      </c>
      <c r="L107" s="39" t="s">
        <v>924</v>
      </c>
      <c r="M107" s="39" t="s">
        <v>27</v>
      </c>
      <c r="N107" s="39">
        <v>511861472596</v>
      </c>
      <c r="O107" s="39" t="s">
        <v>29</v>
      </c>
      <c r="P107" s="39"/>
      <c r="Q107" s="39"/>
      <c r="R107" s="39"/>
      <c r="S107" s="39" t="s">
        <v>93</v>
      </c>
    </row>
    <row r="108" spans="1:19" ht="22" customHeight="1">
      <c r="A108" t="str">
        <f t="shared" si="2"/>
        <v>PT-00104</v>
      </c>
      <c r="B108" s="38" t="s">
        <v>579</v>
      </c>
      <c r="C108" s="38" t="s">
        <v>445</v>
      </c>
      <c r="D108" s="38" t="s">
        <v>714</v>
      </c>
      <c r="E108">
        <f t="shared" ca="1" si="3"/>
        <v>41</v>
      </c>
      <c r="F108" s="38" t="s">
        <v>13</v>
      </c>
      <c r="G108" s="38" t="s">
        <v>23</v>
      </c>
      <c r="H108" s="38">
        <v>9855923368</v>
      </c>
      <c r="I108" s="40" t="s">
        <v>862</v>
      </c>
      <c r="J108" s="40">
        <v>9866818078</v>
      </c>
      <c r="K108" s="40" t="s">
        <v>1011</v>
      </c>
      <c r="L108" s="40" t="s">
        <v>1011</v>
      </c>
      <c r="M108" s="40" t="s">
        <v>27</v>
      </c>
      <c r="N108" s="40">
        <v>455471825754</v>
      </c>
      <c r="O108" s="40" t="s">
        <v>29</v>
      </c>
      <c r="P108" s="40"/>
      <c r="Q108" s="40"/>
      <c r="R108" s="40"/>
      <c r="S108" s="40" t="s">
        <v>93</v>
      </c>
    </row>
    <row r="109" spans="1:19" ht="22" customHeight="1">
      <c r="A109" t="str">
        <f t="shared" si="2"/>
        <v>PT-00105</v>
      </c>
      <c r="B109" s="37" t="s">
        <v>580</v>
      </c>
      <c r="C109" s="37" t="s">
        <v>446</v>
      </c>
      <c r="D109" s="37" t="s">
        <v>715</v>
      </c>
      <c r="E109">
        <f t="shared" ca="1" si="3"/>
        <v>67</v>
      </c>
      <c r="F109" s="37" t="s">
        <v>13</v>
      </c>
      <c r="G109" s="37" t="s">
        <v>19</v>
      </c>
      <c r="H109" s="37">
        <v>9185620748</v>
      </c>
      <c r="I109" s="39" t="s">
        <v>863</v>
      </c>
      <c r="J109" s="39">
        <v>9424532020</v>
      </c>
      <c r="K109" s="39" t="s">
        <v>1012</v>
      </c>
      <c r="L109" s="39" t="s">
        <v>1012</v>
      </c>
      <c r="M109" s="39" t="s">
        <v>28</v>
      </c>
      <c r="N109" s="39">
        <v>449799690655</v>
      </c>
      <c r="O109" s="39" t="s">
        <v>31</v>
      </c>
      <c r="P109" s="39"/>
      <c r="Q109" s="39"/>
      <c r="R109" s="39"/>
      <c r="S109" s="39" t="s">
        <v>93</v>
      </c>
    </row>
    <row r="110" spans="1:19" ht="22" customHeight="1">
      <c r="A110" t="str">
        <f t="shared" si="2"/>
        <v>PT-00106</v>
      </c>
      <c r="B110" s="38" t="s">
        <v>581</v>
      </c>
      <c r="C110" s="38" t="s">
        <v>447</v>
      </c>
      <c r="D110" s="38" t="s">
        <v>716</v>
      </c>
      <c r="E110">
        <f t="shared" ca="1" si="3"/>
        <v>29</v>
      </c>
      <c r="F110" s="38" t="s">
        <v>13</v>
      </c>
      <c r="G110" s="38" t="s">
        <v>23</v>
      </c>
      <c r="H110" s="38">
        <v>9970888369</v>
      </c>
      <c r="I110" s="40" t="s">
        <v>864</v>
      </c>
      <c r="J110" s="40">
        <v>9518649998</v>
      </c>
      <c r="K110" s="40" t="s">
        <v>1013</v>
      </c>
      <c r="L110" s="40" t="s">
        <v>1013</v>
      </c>
      <c r="M110" s="40" t="s">
        <v>24</v>
      </c>
      <c r="N110" s="40">
        <v>927863167553</v>
      </c>
      <c r="O110" s="40" t="s">
        <v>29</v>
      </c>
      <c r="P110" s="40"/>
      <c r="Q110" s="40"/>
      <c r="R110" s="40"/>
      <c r="S110" s="40" t="s">
        <v>90</v>
      </c>
    </row>
    <row r="111" spans="1:19" ht="22" customHeight="1">
      <c r="A111" t="str">
        <f t="shared" si="2"/>
        <v>PT-00107</v>
      </c>
      <c r="B111" s="37" t="s">
        <v>582</v>
      </c>
      <c r="C111" s="37" t="s">
        <v>448</v>
      </c>
      <c r="D111" s="37" t="s">
        <v>717</v>
      </c>
      <c r="E111">
        <f t="shared" ca="1" si="3"/>
        <v>27</v>
      </c>
      <c r="F111" s="37" t="s">
        <v>14</v>
      </c>
      <c r="G111" s="37" t="s">
        <v>22</v>
      </c>
      <c r="H111" s="37">
        <v>9612162355</v>
      </c>
      <c r="I111" s="39" t="s">
        <v>865</v>
      </c>
      <c r="J111" s="39">
        <v>9469089480</v>
      </c>
      <c r="K111" s="39" t="s">
        <v>1014</v>
      </c>
      <c r="L111" s="39" t="s">
        <v>1014</v>
      </c>
      <c r="M111" s="39" t="s">
        <v>24</v>
      </c>
      <c r="N111" s="39">
        <v>329871351670</v>
      </c>
      <c r="O111" s="39" t="s">
        <v>29</v>
      </c>
      <c r="P111" s="39"/>
      <c r="Q111" s="39"/>
      <c r="R111" s="39"/>
      <c r="S111" s="39" t="s">
        <v>93</v>
      </c>
    </row>
    <row r="112" spans="1:19" ht="22" customHeight="1">
      <c r="A112" t="str">
        <f t="shared" si="2"/>
        <v>PT-00108</v>
      </c>
      <c r="B112" s="38" t="s">
        <v>583</v>
      </c>
      <c r="C112" s="38" t="s">
        <v>449</v>
      </c>
      <c r="D112" s="38" t="s">
        <v>718</v>
      </c>
      <c r="E112">
        <f t="shared" ca="1" si="3"/>
        <v>50</v>
      </c>
      <c r="F112" s="38" t="s">
        <v>13</v>
      </c>
      <c r="G112" s="38" t="s">
        <v>22</v>
      </c>
      <c r="H112" s="38">
        <v>9129683185</v>
      </c>
      <c r="I112" s="40" t="s">
        <v>866</v>
      </c>
      <c r="J112" s="40">
        <v>9362752944</v>
      </c>
      <c r="K112" s="40" t="s">
        <v>1015</v>
      </c>
      <c r="L112" s="40" t="s">
        <v>1015</v>
      </c>
      <c r="M112" s="40" t="s">
        <v>24</v>
      </c>
      <c r="N112" s="40">
        <v>982308304616</v>
      </c>
      <c r="O112" s="40" t="s">
        <v>29</v>
      </c>
      <c r="P112" s="40"/>
      <c r="Q112" s="40"/>
      <c r="R112" s="40"/>
      <c r="S112" s="40" t="s">
        <v>90</v>
      </c>
    </row>
    <row r="113" spans="1:19" ht="22" customHeight="1">
      <c r="A113" t="str">
        <f t="shared" si="2"/>
        <v>PT-00109</v>
      </c>
      <c r="B113" s="37" t="s">
        <v>582</v>
      </c>
      <c r="C113" s="37" t="s">
        <v>450</v>
      </c>
      <c r="D113" s="37" t="s">
        <v>719</v>
      </c>
      <c r="E113">
        <f t="shared" ca="1" si="3"/>
        <v>14</v>
      </c>
      <c r="F113" s="37" t="s">
        <v>14</v>
      </c>
      <c r="G113" s="37" t="s">
        <v>18</v>
      </c>
      <c r="H113" s="37">
        <v>9697516371</v>
      </c>
      <c r="I113" s="39" t="s">
        <v>867</v>
      </c>
      <c r="J113" s="39">
        <v>9513630680</v>
      </c>
      <c r="K113" s="39" t="s">
        <v>1016</v>
      </c>
      <c r="L113" s="39" t="s">
        <v>1016</v>
      </c>
      <c r="M113" s="39" t="s">
        <v>25</v>
      </c>
      <c r="N113" s="39">
        <v>123268118990</v>
      </c>
      <c r="O113" s="39" t="s">
        <v>30</v>
      </c>
      <c r="P113" s="39" t="s">
        <v>103</v>
      </c>
      <c r="Q113" s="39" t="s">
        <v>1101</v>
      </c>
      <c r="R113" s="39" t="s">
        <v>1169</v>
      </c>
      <c r="S113" s="39" t="s">
        <v>93</v>
      </c>
    </row>
    <row r="114" spans="1:19" ht="22" customHeight="1">
      <c r="A114" t="str">
        <f t="shared" si="2"/>
        <v>PT-00110</v>
      </c>
      <c r="B114" s="38" t="s">
        <v>584</v>
      </c>
      <c r="C114" s="38" t="s">
        <v>451</v>
      </c>
      <c r="D114" s="38" t="s">
        <v>720</v>
      </c>
      <c r="E114">
        <f t="shared" ca="1" si="3"/>
        <v>64</v>
      </c>
      <c r="F114" s="38" t="s">
        <v>14</v>
      </c>
      <c r="G114" s="38" t="s">
        <v>17</v>
      </c>
      <c r="H114" s="38">
        <v>9167297413</v>
      </c>
      <c r="I114" s="40" t="s">
        <v>868</v>
      </c>
      <c r="J114" s="40">
        <v>9550125161</v>
      </c>
      <c r="K114" s="40" t="s">
        <v>1017</v>
      </c>
      <c r="L114" s="40" t="s">
        <v>1017</v>
      </c>
      <c r="M114" s="40" t="s">
        <v>24</v>
      </c>
      <c r="N114" s="40">
        <v>749351989884</v>
      </c>
      <c r="O114" s="40" t="s">
        <v>30</v>
      </c>
      <c r="P114" s="40" t="s">
        <v>109</v>
      </c>
      <c r="Q114" s="40" t="s">
        <v>1102</v>
      </c>
      <c r="R114" s="40" t="s">
        <v>1170</v>
      </c>
      <c r="S114" s="40" t="s">
        <v>90</v>
      </c>
    </row>
    <row r="115" spans="1:19" ht="22" customHeight="1">
      <c r="A115" t="str">
        <f t="shared" si="2"/>
        <v>PT-00111</v>
      </c>
      <c r="B115" s="37" t="s">
        <v>507</v>
      </c>
      <c r="C115" s="37" t="s">
        <v>452</v>
      </c>
      <c r="D115" s="37" t="s">
        <v>721</v>
      </c>
      <c r="E115">
        <f t="shared" ca="1" si="3"/>
        <v>11</v>
      </c>
      <c r="F115" s="37" t="s">
        <v>13</v>
      </c>
      <c r="G115" s="37" t="s">
        <v>17</v>
      </c>
      <c r="H115" s="37">
        <v>9336402048</v>
      </c>
      <c r="I115" s="39" t="s">
        <v>869</v>
      </c>
      <c r="J115" s="39">
        <v>9624947212</v>
      </c>
      <c r="K115" s="39" t="s">
        <v>1018</v>
      </c>
      <c r="L115" s="39" t="s">
        <v>1018</v>
      </c>
      <c r="M115" s="39" t="s">
        <v>26</v>
      </c>
      <c r="N115" s="39">
        <v>490920039322</v>
      </c>
      <c r="O115" s="39" t="s">
        <v>30</v>
      </c>
      <c r="P115" s="39" t="s">
        <v>105</v>
      </c>
      <c r="Q115" s="39" t="s">
        <v>1103</v>
      </c>
      <c r="R115" s="39" t="s">
        <v>1171</v>
      </c>
      <c r="S115" s="39" t="s">
        <v>91</v>
      </c>
    </row>
    <row r="116" spans="1:19" ht="22" customHeight="1">
      <c r="A116" t="str">
        <f t="shared" si="2"/>
        <v>PT-00112</v>
      </c>
      <c r="B116" s="38" t="s">
        <v>585</v>
      </c>
      <c r="C116" s="38" t="s">
        <v>453</v>
      </c>
      <c r="D116" s="38" t="s">
        <v>722</v>
      </c>
      <c r="E116">
        <f t="shared" ca="1" si="3"/>
        <v>55</v>
      </c>
      <c r="F116" s="38" t="s">
        <v>13</v>
      </c>
      <c r="G116" s="38" t="s">
        <v>23</v>
      </c>
      <c r="H116" s="38">
        <v>9250400057</v>
      </c>
      <c r="I116" s="40" t="s">
        <v>870</v>
      </c>
      <c r="J116" s="40">
        <v>9885286388</v>
      </c>
      <c r="K116" s="40" t="s">
        <v>1019</v>
      </c>
      <c r="L116" s="40" t="s">
        <v>1019</v>
      </c>
      <c r="M116" s="40" t="s">
        <v>24</v>
      </c>
      <c r="N116" s="40">
        <v>370601555992</v>
      </c>
      <c r="O116" s="40" t="s">
        <v>30</v>
      </c>
      <c r="P116" s="40" t="s">
        <v>108</v>
      </c>
      <c r="Q116" s="40" t="s">
        <v>1104</v>
      </c>
      <c r="R116" s="40" t="s">
        <v>1172</v>
      </c>
      <c r="S116" s="40" t="s">
        <v>93</v>
      </c>
    </row>
    <row r="117" spans="1:19" ht="22" customHeight="1">
      <c r="A117" t="str">
        <f t="shared" si="2"/>
        <v>PT-00113</v>
      </c>
      <c r="B117" s="37" t="s">
        <v>506</v>
      </c>
      <c r="C117" s="37" t="s">
        <v>454</v>
      </c>
      <c r="D117" s="37" t="s">
        <v>723</v>
      </c>
      <c r="E117">
        <f t="shared" ca="1" si="3"/>
        <v>47</v>
      </c>
      <c r="F117" s="37" t="s">
        <v>14</v>
      </c>
      <c r="G117" s="37" t="s">
        <v>18</v>
      </c>
      <c r="H117" s="37">
        <v>9687646903</v>
      </c>
      <c r="I117" s="39" t="s">
        <v>871</v>
      </c>
      <c r="J117" s="39">
        <v>9606192655</v>
      </c>
      <c r="K117" s="39" t="s">
        <v>1020</v>
      </c>
      <c r="L117" s="39" t="s">
        <v>1020</v>
      </c>
      <c r="M117" s="39" t="s">
        <v>26</v>
      </c>
      <c r="N117" s="39">
        <v>858911433237</v>
      </c>
      <c r="O117" s="39" t="s">
        <v>30</v>
      </c>
      <c r="P117" s="39" t="s">
        <v>109</v>
      </c>
      <c r="Q117" s="39" t="s">
        <v>1105</v>
      </c>
      <c r="R117" s="39" t="s">
        <v>1173</v>
      </c>
      <c r="S117" s="39" t="s">
        <v>90</v>
      </c>
    </row>
    <row r="118" spans="1:19" ht="22" customHeight="1">
      <c r="A118" t="str">
        <f t="shared" si="2"/>
        <v>PT-00114</v>
      </c>
      <c r="B118" s="38" t="s">
        <v>586</v>
      </c>
      <c r="C118" s="38" t="s">
        <v>455</v>
      </c>
      <c r="D118" s="38" t="s">
        <v>724</v>
      </c>
      <c r="E118">
        <f t="shared" ca="1" si="3"/>
        <v>50</v>
      </c>
      <c r="F118" s="38" t="s">
        <v>13</v>
      </c>
      <c r="G118" s="38" t="s">
        <v>19</v>
      </c>
      <c r="H118" s="38">
        <v>9673032452</v>
      </c>
      <c r="I118" s="40" t="s">
        <v>872</v>
      </c>
      <c r="J118" s="40">
        <v>9541154228</v>
      </c>
      <c r="K118" s="40" t="s">
        <v>1021</v>
      </c>
      <c r="L118" s="40" t="s">
        <v>1021</v>
      </c>
      <c r="M118" s="40" t="s">
        <v>27</v>
      </c>
      <c r="N118" s="40">
        <v>414433151478</v>
      </c>
      <c r="O118" s="40" t="s">
        <v>29</v>
      </c>
      <c r="P118" s="40"/>
      <c r="Q118" s="40"/>
      <c r="R118" s="40"/>
      <c r="S118" s="40" t="s">
        <v>91</v>
      </c>
    </row>
    <row r="119" spans="1:19" ht="22" customHeight="1">
      <c r="A119" t="str">
        <f t="shared" si="2"/>
        <v>PT-00115</v>
      </c>
      <c r="B119" s="37" t="s">
        <v>556</v>
      </c>
      <c r="C119" s="37" t="s">
        <v>456</v>
      </c>
      <c r="D119" s="37" t="s">
        <v>725</v>
      </c>
      <c r="E119">
        <f t="shared" ca="1" si="3"/>
        <v>69</v>
      </c>
      <c r="F119" s="37" t="s">
        <v>14</v>
      </c>
      <c r="G119" s="37" t="s">
        <v>17</v>
      </c>
      <c r="H119" s="37">
        <v>9669640179</v>
      </c>
      <c r="I119" s="39" t="s">
        <v>873</v>
      </c>
      <c r="J119" s="39">
        <v>9850231441</v>
      </c>
      <c r="K119" s="39" t="s">
        <v>1022</v>
      </c>
      <c r="L119" s="39" t="s">
        <v>1022</v>
      </c>
      <c r="M119" s="39" t="s">
        <v>28</v>
      </c>
      <c r="N119" s="39">
        <v>260395752060</v>
      </c>
      <c r="O119" s="39" t="s">
        <v>29</v>
      </c>
      <c r="P119" s="39"/>
      <c r="Q119" s="39"/>
      <c r="R119" s="39"/>
      <c r="S119" s="39" t="s">
        <v>91</v>
      </c>
    </row>
    <row r="120" spans="1:19" ht="22" customHeight="1">
      <c r="A120" t="str">
        <f t="shared" si="2"/>
        <v>PT-00116</v>
      </c>
      <c r="B120" s="38" t="s">
        <v>587</v>
      </c>
      <c r="C120" s="38" t="s">
        <v>457</v>
      </c>
      <c r="D120" s="38" t="s">
        <v>726</v>
      </c>
      <c r="E120">
        <f t="shared" ca="1" si="3"/>
        <v>59</v>
      </c>
      <c r="F120" s="38" t="s">
        <v>14</v>
      </c>
      <c r="G120" s="38" t="s">
        <v>17</v>
      </c>
      <c r="H120" s="38">
        <v>9250355519</v>
      </c>
      <c r="I120" s="40" t="s">
        <v>874</v>
      </c>
      <c r="J120" s="40">
        <v>9639740668</v>
      </c>
      <c r="K120" s="40" t="s">
        <v>1023</v>
      </c>
      <c r="L120" s="40" t="s">
        <v>1023</v>
      </c>
      <c r="M120" s="40" t="s">
        <v>27</v>
      </c>
      <c r="N120" s="40">
        <v>694898026823</v>
      </c>
      <c r="O120" s="40" t="s">
        <v>29</v>
      </c>
      <c r="P120" s="40"/>
      <c r="Q120" s="40"/>
      <c r="R120" s="40"/>
      <c r="S120" s="40" t="s">
        <v>93</v>
      </c>
    </row>
    <row r="121" spans="1:19" ht="22" customHeight="1">
      <c r="A121" t="str">
        <f t="shared" si="2"/>
        <v>PT-00117</v>
      </c>
      <c r="B121" s="37" t="s">
        <v>588</v>
      </c>
      <c r="C121" s="37" t="s">
        <v>458</v>
      </c>
      <c r="D121" s="37" t="s">
        <v>727</v>
      </c>
      <c r="E121">
        <f t="shared" ca="1" si="3"/>
        <v>33</v>
      </c>
      <c r="F121" s="37" t="s">
        <v>14</v>
      </c>
      <c r="G121" s="37" t="s">
        <v>18</v>
      </c>
      <c r="H121" s="37">
        <v>9274007041</v>
      </c>
      <c r="I121" s="39" t="s">
        <v>875</v>
      </c>
      <c r="J121" s="39">
        <v>9765695976</v>
      </c>
      <c r="K121" s="39" t="s">
        <v>1024</v>
      </c>
      <c r="L121" s="39" t="s">
        <v>1024</v>
      </c>
      <c r="M121" s="39" t="s">
        <v>26</v>
      </c>
      <c r="N121" s="39">
        <v>373247487925</v>
      </c>
      <c r="O121" s="39" t="s">
        <v>30</v>
      </c>
      <c r="P121" s="39" t="s">
        <v>110</v>
      </c>
      <c r="Q121" s="39" t="s">
        <v>1106</v>
      </c>
      <c r="R121" s="39" t="s">
        <v>1174</v>
      </c>
      <c r="S121" s="39" t="s">
        <v>90</v>
      </c>
    </row>
    <row r="122" spans="1:19" ht="22" customHeight="1">
      <c r="A122" t="str">
        <f t="shared" si="2"/>
        <v>PT-00118</v>
      </c>
      <c r="B122" s="38" t="s">
        <v>579</v>
      </c>
      <c r="C122" s="38" t="s">
        <v>459</v>
      </c>
      <c r="D122" s="38" t="s">
        <v>728</v>
      </c>
      <c r="E122">
        <f t="shared" ca="1" si="3"/>
        <v>58</v>
      </c>
      <c r="F122" s="38" t="s">
        <v>13</v>
      </c>
      <c r="G122" s="38" t="s">
        <v>17</v>
      </c>
      <c r="H122" s="38">
        <v>9853613063</v>
      </c>
      <c r="I122" s="40" t="s">
        <v>876</v>
      </c>
      <c r="J122" s="40">
        <v>9299069727</v>
      </c>
      <c r="K122" s="40" t="s">
        <v>1025</v>
      </c>
      <c r="L122" s="40" t="s">
        <v>1025</v>
      </c>
      <c r="M122" s="40" t="s">
        <v>27</v>
      </c>
      <c r="N122" s="40">
        <v>634681898581</v>
      </c>
      <c r="O122" s="40" t="s">
        <v>31</v>
      </c>
      <c r="P122" s="40"/>
      <c r="Q122" s="40"/>
      <c r="R122" s="40"/>
      <c r="S122" s="40" t="s">
        <v>91</v>
      </c>
    </row>
    <row r="123" spans="1:19" ht="22" customHeight="1">
      <c r="A123" t="str">
        <f t="shared" si="2"/>
        <v>PT-00119</v>
      </c>
      <c r="B123" s="37" t="s">
        <v>526</v>
      </c>
      <c r="C123" s="37" t="s">
        <v>460</v>
      </c>
      <c r="D123" s="37" t="s">
        <v>729</v>
      </c>
      <c r="E123">
        <f t="shared" ca="1" si="3"/>
        <v>12</v>
      </c>
      <c r="F123" s="37" t="s">
        <v>13</v>
      </c>
      <c r="G123" s="37" t="s">
        <v>20</v>
      </c>
      <c r="H123" s="37">
        <v>9283975606</v>
      </c>
      <c r="I123" s="39" t="s">
        <v>877</v>
      </c>
      <c r="J123" s="39">
        <v>9958202256</v>
      </c>
      <c r="K123" s="39" t="s">
        <v>1026</v>
      </c>
      <c r="L123" s="39" t="s">
        <v>1026</v>
      </c>
      <c r="M123" s="39" t="s">
        <v>27</v>
      </c>
      <c r="N123" s="39">
        <v>900091703838</v>
      </c>
      <c r="O123" s="39" t="s">
        <v>29</v>
      </c>
      <c r="P123" s="39"/>
      <c r="Q123" s="39"/>
      <c r="R123" s="39"/>
      <c r="S123" s="39" t="s">
        <v>91</v>
      </c>
    </row>
    <row r="124" spans="1:19" ht="22" customHeight="1">
      <c r="A124" t="str">
        <f t="shared" si="2"/>
        <v>PT-00120</v>
      </c>
      <c r="B124" s="38" t="s">
        <v>589</v>
      </c>
      <c r="C124" s="38" t="s">
        <v>461</v>
      </c>
      <c r="D124" s="38" t="s">
        <v>730</v>
      </c>
      <c r="E124">
        <f t="shared" ca="1" si="3"/>
        <v>59</v>
      </c>
      <c r="F124" s="38" t="s">
        <v>13</v>
      </c>
      <c r="G124" s="38" t="s">
        <v>22</v>
      </c>
      <c r="H124" s="38">
        <v>9923564985</v>
      </c>
      <c r="I124" s="40" t="s">
        <v>878</v>
      </c>
      <c r="J124" s="40">
        <v>9547332321</v>
      </c>
      <c r="K124" s="40" t="s">
        <v>1027</v>
      </c>
      <c r="L124" s="40" t="s">
        <v>1027</v>
      </c>
      <c r="M124" s="40" t="s">
        <v>27</v>
      </c>
      <c r="N124" s="40">
        <v>856830584552</v>
      </c>
      <c r="O124" s="40" t="s">
        <v>31</v>
      </c>
      <c r="P124" s="40"/>
      <c r="Q124" s="40"/>
      <c r="R124" s="40"/>
      <c r="S124" s="40" t="s">
        <v>89</v>
      </c>
    </row>
    <row r="125" spans="1:19" ht="22" customHeight="1">
      <c r="A125" t="str">
        <f t="shared" si="2"/>
        <v>PT-00121</v>
      </c>
      <c r="B125" s="37" t="s">
        <v>590</v>
      </c>
      <c r="C125" s="37" t="s">
        <v>462</v>
      </c>
      <c r="D125" s="37" t="s">
        <v>731</v>
      </c>
      <c r="E125">
        <f t="shared" ca="1" si="3"/>
        <v>62</v>
      </c>
      <c r="F125" s="37" t="s">
        <v>14</v>
      </c>
      <c r="G125" s="37" t="s">
        <v>23</v>
      </c>
      <c r="H125" s="37">
        <v>9895171010</v>
      </c>
      <c r="I125" s="39" t="s">
        <v>879</v>
      </c>
      <c r="J125" s="39">
        <v>9223868265</v>
      </c>
      <c r="K125" s="39" t="s">
        <v>1028</v>
      </c>
      <c r="L125" s="39" t="s">
        <v>1028</v>
      </c>
      <c r="M125" s="39" t="s">
        <v>26</v>
      </c>
      <c r="N125" s="39">
        <v>275962030753</v>
      </c>
      <c r="O125" s="39" t="s">
        <v>30</v>
      </c>
      <c r="P125" s="39" t="s">
        <v>104</v>
      </c>
      <c r="Q125" s="39" t="s">
        <v>1107</v>
      </c>
      <c r="R125" s="39" t="s">
        <v>1175</v>
      </c>
      <c r="S125" s="39" t="s">
        <v>91</v>
      </c>
    </row>
    <row r="126" spans="1:19" ht="22" customHeight="1">
      <c r="A126" t="str">
        <f t="shared" si="2"/>
        <v>PT-00122</v>
      </c>
      <c r="B126" s="38" t="s">
        <v>504</v>
      </c>
      <c r="C126" s="38" t="s">
        <v>463</v>
      </c>
      <c r="D126" s="38" t="s">
        <v>732</v>
      </c>
      <c r="E126">
        <f t="shared" ca="1" si="3"/>
        <v>38</v>
      </c>
      <c r="F126" s="38" t="s">
        <v>14</v>
      </c>
      <c r="G126" s="38" t="s">
        <v>18</v>
      </c>
      <c r="H126" s="38">
        <v>9110921881</v>
      </c>
      <c r="I126" s="40" t="s">
        <v>880</v>
      </c>
      <c r="J126" s="40">
        <v>9807700640</v>
      </c>
      <c r="K126" s="40" t="s">
        <v>1029</v>
      </c>
      <c r="L126" s="40" t="s">
        <v>1029</v>
      </c>
      <c r="M126" s="40" t="s">
        <v>25</v>
      </c>
      <c r="N126" s="40">
        <v>686672186271</v>
      </c>
      <c r="O126" s="40" t="s">
        <v>29</v>
      </c>
      <c r="P126" s="40"/>
      <c r="Q126" s="40"/>
      <c r="R126" s="40"/>
      <c r="S126" s="40" t="s">
        <v>90</v>
      </c>
    </row>
    <row r="127" spans="1:19" ht="22" customHeight="1">
      <c r="A127" t="str">
        <f t="shared" si="2"/>
        <v>PT-00123</v>
      </c>
      <c r="B127" s="37" t="s">
        <v>546</v>
      </c>
      <c r="C127" s="37" t="s">
        <v>464</v>
      </c>
      <c r="D127" s="37" t="s">
        <v>733</v>
      </c>
      <c r="E127">
        <f t="shared" ca="1" si="3"/>
        <v>26</v>
      </c>
      <c r="F127" s="37" t="s">
        <v>13</v>
      </c>
      <c r="G127" s="37" t="s">
        <v>17</v>
      </c>
      <c r="H127" s="37">
        <v>9698633963</v>
      </c>
      <c r="I127" s="39" t="s">
        <v>881</v>
      </c>
      <c r="J127" s="39">
        <v>9920508213</v>
      </c>
      <c r="K127" s="39" t="s">
        <v>1006</v>
      </c>
      <c r="L127" s="39" t="s">
        <v>1006</v>
      </c>
      <c r="M127" s="39" t="s">
        <v>24</v>
      </c>
      <c r="N127" s="39">
        <v>270661097267</v>
      </c>
      <c r="O127" s="39" t="s">
        <v>30</v>
      </c>
      <c r="P127" s="39" t="s">
        <v>109</v>
      </c>
      <c r="Q127" s="39" t="s">
        <v>1108</v>
      </c>
      <c r="R127" s="39" t="s">
        <v>1176</v>
      </c>
      <c r="S127" s="39" t="s">
        <v>89</v>
      </c>
    </row>
    <row r="128" spans="1:19" ht="22" customHeight="1">
      <c r="A128" t="str">
        <f t="shared" si="2"/>
        <v>PT-00124</v>
      </c>
      <c r="B128" s="38" t="s">
        <v>591</v>
      </c>
      <c r="C128" s="38" t="s">
        <v>465</v>
      </c>
      <c r="D128" s="38" t="s">
        <v>734</v>
      </c>
      <c r="E128">
        <f t="shared" ca="1" si="3"/>
        <v>24</v>
      </c>
      <c r="F128" s="38" t="s">
        <v>13</v>
      </c>
      <c r="G128" s="38" t="s">
        <v>21</v>
      </c>
      <c r="H128" s="38">
        <v>9231775586</v>
      </c>
      <c r="I128" s="40" t="s">
        <v>882</v>
      </c>
      <c r="J128" s="40">
        <v>9167733854</v>
      </c>
      <c r="K128" s="40" t="s">
        <v>1030</v>
      </c>
      <c r="L128" s="40" t="s">
        <v>1030</v>
      </c>
      <c r="M128" s="40" t="s">
        <v>24</v>
      </c>
      <c r="N128" s="40">
        <v>124316056400</v>
      </c>
      <c r="O128" s="40" t="s">
        <v>30</v>
      </c>
      <c r="P128" s="40" t="s">
        <v>107</v>
      </c>
      <c r="Q128" s="40" t="s">
        <v>1109</v>
      </c>
      <c r="R128" s="40" t="s">
        <v>1177</v>
      </c>
      <c r="S128" s="40" t="s">
        <v>89</v>
      </c>
    </row>
    <row r="129" spans="1:19" ht="22" customHeight="1">
      <c r="A129" t="str">
        <f t="shared" si="2"/>
        <v>PT-00125</v>
      </c>
      <c r="B129" s="37" t="s">
        <v>592</v>
      </c>
      <c r="C129" s="37" t="s">
        <v>466</v>
      </c>
      <c r="D129" s="37" t="s">
        <v>735</v>
      </c>
      <c r="E129">
        <f t="shared" ca="1" si="3"/>
        <v>22</v>
      </c>
      <c r="F129" s="37" t="s">
        <v>13</v>
      </c>
      <c r="G129" s="37" t="s">
        <v>21</v>
      </c>
      <c r="H129" s="37">
        <v>9209773101</v>
      </c>
      <c r="I129" s="39" t="s">
        <v>883</v>
      </c>
      <c r="J129" s="39">
        <v>9369785909</v>
      </c>
      <c r="K129" s="39" t="s">
        <v>1031</v>
      </c>
      <c r="L129" s="39" t="s">
        <v>1031</v>
      </c>
      <c r="M129" s="39" t="s">
        <v>24</v>
      </c>
      <c r="N129" s="39">
        <v>581683260844</v>
      </c>
      <c r="O129" s="39" t="s">
        <v>30</v>
      </c>
      <c r="P129" s="39" t="s">
        <v>110</v>
      </c>
      <c r="Q129" s="39" t="s">
        <v>1110</v>
      </c>
      <c r="R129" s="39" t="s">
        <v>1178</v>
      </c>
      <c r="S129" s="39" t="s">
        <v>91</v>
      </c>
    </row>
    <row r="130" spans="1:19" ht="22" customHeight="1">
      <c r="A130" t="str">
        <f t="shared" si="2"/>
        <v>PT-00126</v>
      </c>
      <c r="B130" s="38" t="s">
        <v>593</v>
      </c>
      <c r="C130" s="38" t="s">
        <v>467</v>
      </c>
      <c r="D130" s="38" t="s">
        <v>736</v>
      </c>
      <c r="E130">
        <f t="shared" ca="1" si="3"/>
        <v>53</v>
      </c>
      <c r="F130" s="38" t="s">
        <v>13</v>
      </c>
      <c r="G130" s="38" t="s">
        <v>16</v>
      </c>
      <c r="H130" s="38">
        <v>9533688824</v>
      </c>
      <c r="I130" s="40" t="s">
        <v>884</v>
      </c>
      <c r="J130" s="40">
        <v>9560806414</v>
      </c>
      <c r="K130" s="40" t="s">
        <v>1032</v>
      </c>
      <c r="L130" s="40" t="s">
        <v>1032</v>
      </c>
      <c r="M130" s="40" t="s">
        <v>26</v>
      </c>
      <c r="N130" s="40">
        <v>831491722981</v>
      </c>
      <c r="O130" s="40" t="s">
        <v>29</v>
      </c>
      <c r="P130" s="40"/>
      <c r="Q130" s="40"/>
      <c r="R130" s="40"/>
      <c r="S130" s="40" t="s">
        <v>93</v>
      </c>
    </row>
    <row r="131" spans="1:19" ht="22" customHeight="1">
      <c r="A131" t="str">
        <f t="shared" si="2"/>
        <v>PT-00127</v>
      </c>
      <c r="B131" s="37" t="s">
        <v>580</v>
      </c>
      <c r="C131" s="37" t="s">
        <v>468</v>
      </c>
      <c r="D131" s="37" t="s">
        <v>737</v>
      </c>
      <c r="E131">
        <f t="shared" ca="1" si="3"/>
        <v>39</v>
      </c>
      <c r="F131" s="37" t="s">
        <v>14</v>
      </c>
      <c r="G131" s="37" t="s">
        <v>22</v>
      </c>
      <c r="H131" s="37">
        <v>9396342199</v>
      </c>
      <c r="I131" s="39" t="s">
        <v>885</v>
      </c>
      <c r="J131" s="39">
        <v>9774245175</v>
      </c>
      <c r="K131" s="39" t="s">
        <v>1033</v>
      </c>
      <c r="L131" s="39" t="s">
        <v>1033</v>
      </c>
      <c r="M131" s="39" t="s">
        <v>24</v>
      </c>
      <c r="N131" s="39">
        <v>525936688329</v>
      </c>
      <c r="O131" s="39" t="s">
        <v>29</v>
      </c>
      <c r="P131" s="39"/>
      <c r="Q131" s="39"/>
      <c r="R131" s="39"/>
      <c r="S131" s="39" t="s">
        <v>90</v>
      </c>
    </row>
    <row r="132" spans="1:19" ht="22" customHeight="1">
      <c r="A132" t="str">
        <f t="shared" si="2"/>
        <v>PT-00128</v>
      </c>
      <c r="B132" s="38" t="s">
        <v>564</v>
      </c>
      <c r="C132" s="38" t="s">
        <v>469</v>
      </c>
      <c r="D132" s="38" t="s">
        <v>738</v>
      </c>
      <c r="E132">
        <f t="shared" ca="1" si="3"/>
        <v>20</v>
      </c>
      <c r="F132" s="38" t="s">
        <v>14</v>
      </c>
      <c r="G132" s="38" t="s">
        <v>20</v>
      </c>
      <c r="H132" s="38">
        <v>9692130413</v>
      </c>
      <c r="I132" s="40" t="s">
        <v>886</v>
      </c>
      <c r="J132" s="40">
        <v>9632537533</v>
      </c>
      <c r="K132" s="40" t="s">
        <v>1034</v>
      </c>
      <c r="L132" s="40" t="s">
        <v>1034</v>
      </c>
      <c r="M132" s="40" t="s">
        <v>25</v>
      </c>
      <c r="N132" s="40">
        <v>934976183627</v>
      </c>
      <c r="O132" s="40" t="s">
        <v>31</v>
      </c>
      <c r="P132" s="40"/>
      <c r="Q132" s="40"/>
      <c r="R132" s="40"/>
      <c r="S132" s="40" t="s">
        <v>91</v>
      </c>
    </row>
    <row r="133" spans="1:19" ht="22" customHeight="1">
      <c r="A133" t="str">
        <f t="shared" si="2"/>
        <v>PT-00129</v>
      </c>
      <c r="B133" s="37" t="s">
        <v>594</v>
      </c>
      <c r="C133" s="37" t="s">
        <v>470</v>
      </c>
      <c r="D133" s="37" t="s">
        <v>739</v>
      </c>
      <c r="E133">
        <f t="shared" ca="1" si="3"/>
        <v>38</v>
      </c>
      <c r="F133" s="37" t="s">
        <v>14</v>
      </c>
      <c r="G133" s="37" t="s">
        <v>23</v>
      </c>
      <c r="H133" s="37">
        <v>9372602838</v>
      </c>
      <c r="I133" s="39" t="s">
        <v>887</v>
      </c>
      <c r="J133" s="39">
        <v>9360676878</v>
      </c>
      <c r="K133" s="39" t="s">
        <v>1035</v>
      </c>
      <c r="L133" s="39" t="s">
        <v>1035</v>
      </c>
      <c r="M133" s="39" t="s">
        <v>24</v>
      </c>
      <c r="N133" s="39">
        <v>612434356263</v>
      </c>
      <c r="O133" s="39" t="s">
        <v>30</v>
      </c>
      <c r="P133" s="39" t="s">
        <v>103</v>
      </c>
      <c r="Q133" s="39" t="s">
        <v>1111</v>
      </c>
      <c r="R133" s="39" t="s">
        <v>1179</v>
      </c>
      <c r="S133" s="39" t="s">
        <v>93</v>
      </c>
    </row>
    <row r="134" spans="1:19" ht="22" customHeight="1">
      <c r="A134" t="str">
        <f t="shared" ref="A134:A197" si="4">IF(C134="","",TEXT(ROW(A130),"PT-00000"))</f>
        <v>PT-00130</v>
      </c>
      <c r="B134" s="38" t="s">
        <v>595</v>
      </c>
      <c r="C134" s="38" t="s">
        <v>471</v>
      </c>
      <c r="D134" s="38" t="s">
        <v>740</v>
      </c>
      <c r="E134">
        <f t="shared" ref="E134:E197" ca="1" si="5">IF(D134="","",DATEDIF(D134,TODAY(),"Y"))</f>
        <v>39</v>
      </c>
      <c r="F134" s="38" t="s">
        <v>13</v>
      </c>
      <c r="G134" s="38" t="s">
        <v>20</v>
      </c>
      <c r="H134" s="38">
        <v>9315448936</v>
      </c>
      <c r="I134" s="40" t="s">
        <v>888</v>
      </c>
      <c r="J134" s="40">
        <v>9795332422</v>
      </c>
      <c r="K134" s="40" t="s">
        <v>1036</v>
      </c>
      <c r="L134" s="40" t="s">
        <v>1036</v>
      </c>
      <c r="M134" s="40" t="s">
        <v>27</v>
      </c>
      <c r="N134" s="40">
        <v>266363506381</v>
      </c>
      <c r="O134" s="40" t="s">
        <v>30</v>
      </c>
      <c r="P134" s="40" t="s">
        <v>109</v>
      </c>
      <c r="Q134" s="40" t="s">
        <v>1112</v>
      </c>
      <c r="R134" s="40" t="s">
        <v>1180</v>
      </c>
      <c r="S134" s="40" t="s">
        <v>89</v>
      </c>
    </row>
    <row r="135" spans="1:19" ht="22" customHeight="1">
      <c r="A135" t="str">
        <f t="shared" si="4"/>
        <v>PT-00131</v>
      </c>
      <c r="B135" s="37" t="s">
        <v>596</v>
      </c>
      <c r="C135" s="37" t="s">
        <v>472</v>
      </c>
      <c r="D135" s="37" t="s">
        <v>741</v>
      </c>
      <c r="E135">
        <f t="shared" ca="1" si="5"/>
        <v>14</v>
      </c>
      <c r="F135" s="37" t="s">
        <v>14</v>
      </c>
      <c r="G135" s="37" t="s">
        <v>22</v>
      </c>
      <c r="H135" s="37">
        <v>9561906765</v>
      </c>
      <c r="I135" s="39" t="s">
        <v>889</v>
      </c>
      <c r="J135" s="39">
        <v>9681916198</v>
      </c>
      <c r="K135" s="39" t="s">
        <v>994</v>
      </c>
      <c r="L135" s="39" t="s">
        <v>994</v>
      </c>
      <c r="M135" s="39" t="s">
        <v>25</v>
      </c>
      <c r="N135" s="39">
        <v>726960456565</v>
      </c>
      <c r="O135" s="39" t="s">
        <v>29</v>
      </c>
      <c r="P135" s="39"/>
      <c r="Q135" s="39"/>
      <c r="R135" s="39"/>
      <c r="S135" s="39" t="s">
        <v>90</v>
      </c>
    </row>
    <row r="136" spans="1:19" ht="22" customHeight="1">
      <c r="A136" t="str">
        <f t="shared" si="4"/>
        <v>PT-00132</v>
      </c>
      <c r="B136" s="38" t="s">
        <v>597</v>
      </c>
      <c r="C136" s="38" t="s">
        <v>473</v>
      </c>
      <c r="D136" s="38" t="s">
        <v>742</v>
      </c>
      <c r="E136">
        <f t="shared" ca="1" si="5"/>
        <v>60</v>
      </c>
      <c r="F136" s="38" t="s">
        <v>14</v>
      </c>
      <c r="G136" s="38" t="s">
        <v>18</v>
      </c>
      <c r="H136" s="38">
        <v>9425336414</v>
      </c>
      <c r="I136" s="40" t="s">
        <v>890</v>
      </c>
      <c r="J136" s="40">
        <v>9242148050</v>
      </c>
      <c r="K136" s="40" t="s">
        <v>1037</v>
      </c>
      <c r="L136" s="40" t="s">
        <v>1037</v>
      </c>
      <c r="M136" s="40" t="s">
        <v>24</v>
      </c>
      <c r="N136" s="40">
        <v>343132712431</v>
      </c>
      <c r="O136" s="40" t="s">
        <v>30</v>
      </c>
      <c r="P136" s="40" t="s">
        <v>110</v>
      </c>
      <c r="Q136" s="40" t="s">
        <v>1113</v>
      </c>
      <c r="R136" s="40" t="s">
        <v>1181</v>
      </c>
      <c r="S136" s="40" t="s">
        <v>90</v>
      </c>
    </row>
    <row r="137" spans="1:19" ht="22" customHeight="1">
      <c r="A137" t="str">
        <f t="shared" si="4"/>
        <v>PT-00133</v>
      </c>
      <c r="B137" s="37" t="s">
        <v>598</v>
      </c>
      <c r="C137" s="37" t="s">
        <v>474</v>
      </c>
      <c r="D137" s="37" t="s">
        <v>743</v>
      </c>
      <c r="E137">
        <f t="shared" ca="1" si="5"/>
        <v>63</v>
      </c>
      <c r="F137" s="37" t="s">
        <v>13</v>
      </c>
      <c r="G137" s="37" t="s">
        <v>20</v>
      </c>
      <c r="H137" s="37">
        <v>9446008664</v>
      </c>
      <c r="I137" s="39" t="s">
        <v>891</v>
      </c>
      <c r="J137" s="39">
        <v>9310492909</v>
      </c>
      <c r="K137" s="39" t="s">
        <v>1038</v>
      </c>
      <c r="L137" s="39" t="s">
        <v>1038</v>
      </c>
      <c r="M137" s="39" t="s">
        <v>25</v>
      </c>
      <c r="N137" s="39">
        <v>254806994619</v>
      </c>
      <c r="O137" s="39" t="s">
        <v>30</v>
      </c>
      <c r="P137" s="39" t="s">
        <v>105</v>
      </c>
      <c r="Q137" s="39" t="s">
        <v>1114</v>
      </c>
      <c r="R137" s="39" t="s">
        <v>1182</v>
      </c>
      <c r="S137" s="39" t="s">
        <v>93</v>
      </c>
    </row>
    <row r="138" spans="1:19" ht="22" customHeight="1">
      <c r="A138" t="str">
        <f t="shared" si="4"/>
        <v>PT-00134</v>
      </c>
      <c r="B138" s="38" t="s">
        <v>498</v>
      </c>
      <c r="C138" s="38" t="s">
        <v>475</v>
      </c>
      <c r="D138" s="38" t="s">
        <v>744</v>
      </c>
      <c r="E138">
        <f t="shared" ca="1" si="5"/>
        <v>46</v>
      </c>
      <c r="F138" s="38" t="s">
        <v>14</v>
      </c>
      <c r="G138" s="38" t="s">
        <v>17</v>
      </c>
      <c r="H138" s="38">
        <v>9981690621</v>
      </c>
      <c r="I138" s="40" t="s">
        <v>892</v>
      </c>
      <c r="J138" s="40">
        <v>9850436398</v>
      </c>
      <c r="K138" s="40" t="s">
        <v>1039</v>
      </c>
      <c r="L138" s="40" t="s">
        <v>1039</v>
      </c>
      <c r="M138" s="40" t="s">
        <v>26</v>
      </c>
      <c r="N138" s="40">
        <v>650784122616</v>
      </c>
      <c r="O138" s="40" t="s">
        <v>31</v>
      </c>
      <c r="P138" s="40"/>
      <c r="Q138" s="40"/>
      <c r="R138" s="40"/>
      <c r="S138" s="40" t="s">
        <v>90</v>
      </c>
    </row>
    <row r="139" spans="1:19" ht="22" customHeight="1">
      <c r="A139" t="str">
        <f t="shared" si="4"/>
        <v>PT-00135</v>
      </c>
      <c r="B139" s="37" t="s">
        <v>500</v>
      </c>
      <c r="C139" s="37" t="s">
        <v>476</v>
      </c>
      <c r="D139" s="37" t="s">
        <v>745</v>
      </c>
      <c r="E139">
        <f t="shared" ca="1" si="5"/>
        <v>47</v>
      </c>
      <c r="F139" s="37" t="s">
        <v>13</v>
      </c>
      <c r="G139" s="37" t="s">
        <v>22</v>
      </c>
      <c r="H139" s="37">
        <v>9356092219</v>
      </c>
      <c r="I139" s="39" t="s">
        <v>893</v>
      </c>
      <c r="J139" s="39">
        <v>9779479227</v>
      </c>
      <c r="K139" s="39" t="s">
        <v>1040</v>
      </c>
      <c r="L139" s="39" t="s">
        <v>1040</v>
      </c>
      <c r="M139" s="39" t="s">
        <v>24</v>
      </c>
      <c r="N139" s="39">
        <v>316781261192</v>
      </c>
      <c r="O139" s="39" t="s">
        <v>30</v>
      </c>
      <c r="P139" s="39" t="s">
        <v>104</v>
      </c>
      <c r="Q139" s="39" t="s">
        <v>1115</v>
      </c>
      <c r="R139" s="39" t="s">
        <v>1183</v>
      </c>
      <c r="S139" s="39" t="s">
        <v>89</v>
      </c>
    </row>
    <row r="140" spans="1:19" ht="22" customHeight="1">
      <c r="A140" t="str">
        <f t="shared" si="4"/>
        <v>PT-00136</v>
      </c>
      <c r="B140" s="38" t="s">
        <v>599</v>
      </c>
      <c r="C140" s="38" t="s">
        <v>477</v>
      </c>
      <c r="D140" s="38" t="s">
        <v>746</v>
      </c>
      <c r="E140">
        <f t="shared" ca="1" si="5"/>
        <v>40</v>
      </c>
      <c r="F140" s="38" t="s">
        <v>14</v>
      </c>
      <c r="G140" s="38" t="s">
        <v>22</v>
      </c>
      <c r="H140" s="38">
        <v>9827287528</v>
      </c>
      <c r="I140" s="40" t="s">
        <v>894</v>
      </c>
      <c r="J140" s="40">
        <v>9405068035</v>
      </c>
      <c r="K140" s="40" t="s">
        <v>1041</v>
      </c>
      <c r="L140" s="40" t="s">
        <v>1041</v>
      </c>
      <c r="M140" s="40" t="s">
        <v>28</v>
      </c>
      <c r="N140" s="40">
        <v>709852294972</v>
      </c>
      <c r="O140" s="40" t="s">
        <v>30</v>
      </c>
      <c r="P140" s="40" t="s">
        <v>103</v>
      </c>
      <c r="Q140" s="40" t="s">
        <v>1116</v>
      </c>
      <c r="R140" s="40" t="s">
        <v>1184</v>
      </c>
      <c r="S140" s="40" t="s">
        <v>89</v>
      </c>
    </row>
    <row r="141" spans="1:19" ht="22" customHeight="1">
      <c r="A141" t="str">
        <f t="shared" si="4"/>
        <v>PT-00137</v>
      </c>
      <c r="B141" s="37" t="s">
        <v>564</v>
      </c>
      <c r="C141" s="37" t="s">
        <v>478</v>
      </c>
      <c r="D141" s="37" t="s">
        <v>747</v>
      </c>
      <c r="E141">
        <f t="shared" ca="1" si="5"/>
        <v>58</v>
      </c>
      <c r="F141" s="37" t="s">
        <v>13</v>
      </c>
      <c r="G141" s="37" t="s">
        <v>21</v>
      </c>
      <c r="H141" s="37">
        <v>9648199232</v>
      </c>
      <c r="I141" s="39" t="s">
        <v>895</v>
      </c>
      <c r="J141" s="39">
        <v>9941759279</v>
      </c>
      <c r="K141" s="39" t="s">
        <v>1042</v>
      </c>
      <c r="L141" s="39" t="s">
        <v>1042</v>
      </c>
      <c r="M141" s="39" t="s">
        <v>27</v>
      </c>
      <c r="N141" s="39">
        <v>321992654042</v>
      </c>
      <c r="O141" s="39" t="s">
        <v>31</v>
      </c>
      <c r="P141" s="39"/>
      <c r="Q141" s="39"/>
      <c r="R141" s="39"/>
      <c r="S141" s="39" t="s">
        <v>89</v>
      </c>
    </row>
    <row r="142" spans="1:19" ht="22" customHeight="1">
      <c r="A142" t="str">
        <f t="shared" si="4"/>
        <v>PT-00138</v>
      </c>
      <c r="B142" s="38" t="s">
        <v>600</v>
      </c>
      <c r="C142" s="38" t="s">
        <v>479</v>
      </c>
      <c r="D142" s="38" t="s">
        <v>748</v>
      </c>
      <c r="E142">
        <f t="shared" ca="1" si="5"/>
        <v>25</v>
      </c>
      <c r="F142" s="38" t="s">
        <v>13</v>
      </c>
      <c r="G142" s="38" t="s">
        <v>19</v>
      </c>
      <c r="H142" s="38">
        <v>9405006109</v>
      </c>
      <c r="I142" s="40" t="s">
        <v>896</v>
      </c>
      <c r="J142" s="40">
        <v>9854151628</v>
      </c>
      <c r="K142" s="40" t="s">
        <v>1043</v>
      </c>
      <c r="L142" s="40" t="s">
        <v>1043</v>
      </c>
      <c r="M142" s="40" t="s">
        <v>28</v>
      </c>
      <c r="N142" s="40">
        <v>938817010440</v>
      </c>
      <c r="O142" s="40" t="s">
        <v>30</v>
      </c>
      <c r="P142" s="40" t="s">
        <v>105</v>
      </c>
      <c r="Q142" s="40" t="s">
        <v>1117</v>
      </c>
      <c r="R142" s="40" t="s">
        <v>1185</v>
      </c>
      <c r="S142" s="40" t="s">
        <v>91</v>
      </c>
    </row>
    <row r="143" spans="1:19" ht="22" customHeight="1">
      <c r="A143" t="str">
        <f t="shared" si="4"/>
        <v>PT-00139</v>
      </c>
      <c r="B143" s="37" t="s">
        <v>601</v>
      </c>
      <c r="C143" s="37" t="s">
        <v>480</v>
      </c>
      <c r="D143" s="37" t="s">
        <v>749</v>
      </c>
      <c r="E143">
        <f t="shared" ca="1" si="5"/>
        <v>41</v>
      </c>
      <c r="F143" s="37" t="s">
        <v>13</v>
      </c>
      <c r="G143" s="37" t="s">
        <v>21</v>
      </c>
      <c r="H143" s="37">
        <v>9411927179</v>
      </c>
      <c r="I143" s="39" t="s">
        <v>897</v>
      </c>
      <c r="J143" s="39">
        <v>9249384534</v>
      </c>
      <c r="K143" s="39" t="s">
        <v>1044</v>
      </c>
      <c r="L143" s="39" t="s">
        <v>1044</v>
      </c>
      <c r="M143" s="39" t="s">
        <v>27</v>
      </c>
      <c r="N143" s="39">
        <v>644103969688</v>
      </c>
      <c r="O143" s="39" t="s">
        <v>30</v>
      </c>
      <c r="P143" s="39" t="s">
        <v>107</v>
      </c>
      <c r="Q143" s="39" t="s">
        <v>1118</v>
      </c>
      <c r="R143" s="39" t="s">
        <v>1186</v>
      </c>
      <c r="S143" s="39" t="s">
        <v>91</v>
      </c>
    </row>
    <row r="144" spans="1:19" ht="22" customHeight="1">
      <c r="A144" t="str">
        <f t="shared" si="4"/>
        <v>PT-00140</v>
      </c>
      <c r="B144" s="38" t="s">
        <v>602</v>
      </c>
      <c r="C144" s="38" t="s">
        <v>481</v>
      </c>
      <c r="D144" s="38" t="s">
        <v>750</v>
      </c>
      <c r="E144">
        <f t="shared" ca="1" si="5"/>
        <v>20</v>
      </c>
      <c r="F144" s="38" t="s">
        <v>13</v>
      </c>
      <c r="G144" s="38" t="s">
        <v>23</v>
      </c>
      <c r="H144" s="38">
        <v>9940658181</v>
      </c>
      <c r="I144" s="40" t="s">
        <v>898</v>
      </c>
      <c r="J144" s="40">
        <v>9790768149</v>
      </c>
      <c r="K144" s="40" t="s">
        <v>1045</v>
      </c>
      <c r="L144" s="40" t="s">
        <v>1045</v>
      </c>
      <c r="M144" s="40" t="s">
        <v>26</v>
      </c>
      <c r="N144" s="40">
        <v>874985334740</v>
      </c>
      <c r="O144" s="40" t="s">
        <v>29</v>
      </c>
      <c r="P144" s="40"/>
      <c r="Q144" s="40"/>
      <c r="R144" s="40"/>
      <c r="S144" s="40" t="s">
        <v>91</v>
      </c>
    </row>
    <row r="145" spans="1:19" ht="22" customHeight="1">
      <c r="A145" t="str">
        <f t="shared" si="4"/>
        <v>PT-00141</v>
      </c>
      <c r="B145" s="37" t="s">
        <v>603</v>
      </c>
      <c r="C145" s="37" t="s">
        <v>482</v>
      </c>
      <c r="D145" s="37" t="s">
        <v>751</v>
      </c>
      <c r="E145">
        <f t="shared" ca="1" si="5"/>
        <v>47</v>
      </c>
      <c r="F145" s="37" t="s">
        <v>13</v>
      </c>
      <c r="G145" s="37" t="s">
        <v>16</v>
      </c>
      <c r="H145" s="37">
        <v>9502542340</v>
      </c>
      <c r="I145" s="39" t="s">
        <v>899</v>
      </c>
      <c r="J145" s="39">
        <v>9673814437</v>
      </c>
      <c r="K145" s="39" t="s">
        <v>1046</v>
      </c>
      <c r="L145" s="39" t="s">
        <v>1046</v>
      </c>
      <c r="M145" s="39" t="s">
        <v>24</v>
      </c>
      <c r="N145" s="39">
        <v>292513761757</v>
      </c>
      <c r="O145" s="39" t="s">
        <v>30</v>
      </c>
      <c r="P145" s="39" t="s">
        <v>103</v>
      </c>
      <c r="Q145" s="39" t="s">
        <v>1119</v>
      </c>
      <c r="R145" s="39" t="s">
        <v>1187</v>
      </c>
      <c r="S145" s="39" t="s">
        <v>89</v>
      </c>
    </row>
    <row r="146" spans="1:19" ht="22" customHeight="1">
      <c r="A146" t="str">
        <f t="shared" si="4"/>
        <v>PT-00142</v>
      </c>
      <c r="B146" s="38" t="s">
        <v>604</v>
      </c>
      <c r="C146" s="38" t="s">
        <v>483</v>
      </c>
      <c r="D146" s="38" t="s">
        <v>752</v>
      </c>
      <c r="E146">
        <f t="shared" ca="1" si="5"/>
        <v>30</v>
      </c>
      <c r="F146" s="38" t="s">
        <v>14</v>
      </c>
      <c r="G146" s="38" t="s">
        <v>23</v>
      </c>
      <c r="H146" s="38">
        <v>9625490045</v>
      </c>
      <c r="I146" s="40" t="s">
        <v>900</v>
      </c>
      <c r="J146" s="40">
        <v>9254251386</v>
      </c>
      <c r="K146" s="40" t="s">
        <v>1047</v>
      </c>
      <c r="L146" s="40" t="s">
        <v>1047</v>
      </c>
      <c r="M146" s="40" t="s">
        <v>25</v>
      </c>
      <c r="N146" s="40">
        <v>103445139799</v>
      </c>
      <c r="O146" s="40" t="s">
        <v>29</v>
      </c>
      <c r="P146" s="40"/>
      <c r="Q146" s="40"/>
      <c r="R146" s="40"/>
      <c r="S146" s="40" t="s">
        <v>90</v>
      </c>
    </row>
    <row r="147" spans="1:19" ht="22" customHeight="1">
      <c r="A147" t="str">
        <f t="shared" si="4"/>
        <v>PT-00143</v>
      </c>
      <c r="B147" s="37" t="s">
        <v>605</v>
      </c>
      <c r="C147" s="37" t="s">
        <v>484</v>
      </c>
      <c r="D147" s="37" t="s">
        <v>753</v>
      </c>
      <c r="E147">
        <f t="shared" ca="1" si="5"/>
        <v>14</v>
      </c>
      <c r="F147" s="37" t="s">
        <v>13</v>
      </c>
      <c r="G147" s="37" t="s">
        <v>18</v>
      </c>
      <c r="H147" s="37">
        <v>9289045702</v>
      </c>
      <c r="I147" s="39" t="s">
        <v>901</v>
      </c>
      <c r="J147" s="39">
        <v>9806021492</v>
      </c>
      <c r="K147" s="39" t="s">
        <v>1048</v>
      </c>
      <c r="L147" s="39" t="s">
        <v>1048</v>
      </c>
      <c r="M147" s="39" t="s">
        <v>27</v>
      </c>
      <c r="N147" s="39">
        <v>352522798182</v>
      </c>
      <c r="O147" s="39" t="s">
        <v>29</v>
      </c>
      <c r="P147" s="39"/>
      <c r="Q147" s="39"/>
      <c r="R147" s="39"/>
      <c r="S147" s="39" t="s">
        <v>89</v>
      </c>
    </row>
    <row r="148" spans="1:19" ht="22" customHeight="1">
      <c r="A148" t="str">
        <f t="shared" si="4"/>
        <v>PT-00144</v>
      </c>
      <c r="B148" s="38" t="s">
        <v>551</v>
      </c>
      <c r="C148" s="38" t="s">
        <v>485</v>
      </c>
      <c r="D148" s="38" t="s">
        <v>754</v>
      </c>
      <c r="E148">
        <f t="shared" ca="1" si="5"/>
        <v>71</v>
      </c>
      <c r="F148" s="38" t="s">
        <v>13</v>
      </c>
      <c r="G148" s="38" t="s">
        <v>16</v>
      </c>
      <c r="H148" s="38">
        <v>9679535267</v>
      </c>
      <c r="I148" s="40" t="s">
        <v>902</v>
      </c>
      <c r="J148" s="40">
        <v>9222647106</v>
      </c>
      <c r="K148" s="40" t="s">
        <v>1049</v>
      </c>
      <c r="L148" s="40" t="s">
        <v>1049</v>
      </c>
      <c r="M148" s="40" t="s">
        <v>26</v>
      </c>
      <c r="N148" s="40">
        <v>612067793785</v>
      </c>
      <c r="O148" s="40" t="s">
        <v>31</v>
      </c>
      <c r="P148" s="40"/>
      <c r="Q148" s="40"/>
      <c r="R148" s="40"/>
      <c r="S148" s="40" t="s">
        <v>93</v>
      </c>
    </row>
    <row r="149" spans="1:19" ht="22" customHeight="1">
      <c r="A149" t="str">
        <f t="shared" si="4"/>
        <v>PT-00145</v>
      </c>
      <c r="B149" s="37" t="s">
        <v>606</v>
      </c>
      <c r="C149" s="37" t="s">
        <v>486</v>
      </c>
      <c r="D149" s="37" t="s">
        <v>755</v>
      </c>
      <c r="E149">
        <f t="shared" ca="1" si="5"/>
        <v>27</v>
      </c>
      <c r="F149" s="37" t="s">
        <v>13</v>
      </c>
      <c r="G149" s="37" t="s">
        <v>18</v>
      </c>
      <c r="H149" s="37">
        <v>9539366760</v>
      </c>
      <c r="I149" s="39" t="s">
        <v>903</v>
      </c>
      <c r="J149" s="39">
        <v>9180443647</v>
      </c>
      <c r="K149" s="39" t="s">
        <v>1050</v>
      </c>
      <c r="L149" s="39" t="s">
        <v>1050</v>
      </c>
      <c r="M149" s="39" t="s">
        <v>26</v>
      </c>
      <c r="N149" s="39">
        <v>239559276324</v>
      </c>
      <c r="O149" s="39" t="s">
        <v>29</v>
      </c>
      <c r="P149" s="39"/>
      <c r="Q149" s="39"/>
      <c r="R149" s="39"/>
      <c r="S149" s="39" t="s">
        <v>93</v>
      </c>
    </row>
    <row r="150" spans="1:19" ht="22" customHeight="1">
      <c r="A150" t="str">
        <f t="shared" si="4"/>
        <v>PT-00146</v>
      </c>
      <c r="B150" s="38" t="s">
        <v>607</v>
      </c>
      <c r="C150" s="38" t="s">
        <v>487</v>
      </c>
      <c r="D150" s="38" t="s">
        <v>756</v>
      </c>
      <c r="E150">
        <f t="shared" ca="1" si="5"/>
        <v>53</v>
      </c>
      <c r="F150" s="38" t="s">
        <v>13</v>
      </c>
      <c r="G150" s="38" t="s">
        <v>21</v>
      </c>
      <c r="H150" s="38">
        <v>9757696530</v>
      </c>
      <c r="I150" s="40" t="s">
        <v>904</v>
      </c>
      <c r="J150" s="40">
        <v>9188931315</v>
      </c>
      <c r="K150" s="40" t="s">
        <v>1051</v>
      </c>
      <c r="L150" s="40" t="s">
        <v>1051</v>
      </c>
      <c r="M150" s="40" t="s">
        <v>28</v>
      </c>
      <c r="N150" s="40">
        <v>926669074773</v>
      </c>
      <c r="O150" s="40" t="s">
        <v>30</v>
      </c>
      <c r="P150" s="40" t="s">
        <v>110</v>
      </c>
      <c r="Q150" s="40" t="s">
        <v>1120</v>
      </c>
      <c r="R150" s="40" t="s">
        <v>1188</v>
      </c>
      <c r="S150" s="40" t="s">
        <v>93</v>
      </c>
    </row>
    <row r="151" spans="1:19" ht="22" customHeight="1">
      <c r="A151" t="str">
        <f t="shared" si="4"/>
        <v>PT-00147</v>
      </c>
      <c r="B151" s="37" t="s">
        <v>608</v>
      </c>
      <c r="C151" s="37" t="s">
        <v>488</v>
      </c>
      <c r="D151" s="37" t="s">
        <v>757</v>
      </c>
      <c r="E151">
        <f t="shared" ca="1" si="5"/>
        <v>16</v>
      </c>
      <c r="F151" s="37" t="s">
        <v>14</v>
      </c>
      <c r="G151" s="37" t="s">
        <v>21</v>
      </c>
      <c r="H151" s="37">
        <v>9802678351</v>
      </c>
      <c r="I151" s="39" t="s">
        <v>905</v>
      </c>
      <c r="J151" s="39">
        <v>9658295407</v>
      </c>
      <c r="K151" s="39" t="s">
        <v>1052</v>
      </c>
      <c r="L151" s="39" t="s">
        <v>1052</v>
      </c>
      <c r="M151" s="39" t="s">
        <v>27</v>
      </c>
      <c r="N151" s="39">
        <v>55113415061</v>
      </c>
      <c r="O151" s="39" t="s">
        <v>30</v>
      </c>
      <c r="P151" s="39" t="s">
        <v>105</v>
      </c>
      <c r="Q151" s="39" t="s">
        <v>1121</v>
      </c>
      <c r="R151" s="39" t="s">
        <v>1189</v>
      </c>
      <c r="S151" s="39" t="s">
        <v>89</v>
      </c>
    </row>
    <row r="152" spans="1:19" ht="22" customHeight="1">
      <c r="A152" t="str">
        <f t="shared" si="4"/>
        <v>PT-00148</v>
      </c>
      <c r="B152" s="38" t="s">
        <v>527</v>
      </c>
      <c r="C152" s="38" t="s">
        <v>489</v>
      </c>
      <c r="D152" s="38" t="s">
        <v>675</v>
      </c>
      <c r="E152">
        <f t="shared" ca="1" si="5"/>
        <v>24</v>
      </c>
      <c r="F152" s="38" t="s">
        <v>13</v>
      </c>
      <c r="G152" s="38" t="s">
        <v>21</v>
      </c>
      <c r="H152" s="38">
        <v>9150304888</v>
      </c>
      <c r="I152" s="40" t="s">
        <v>906</v>
      </c>
      <c r="J152" s="40">
        <v>9206307503</v>
      </c>
      <c r="K152" s="40" t="s">
        <v>1053</v>
      </c>
      <c r="L152" s="40" t="s">
        <v>1053</v>
      </c>
      <c r="M152" s="40" t="s">
        <v>27</v>
      </c>
      <c r="N152" s="40">
        <v>507771249213</v>
      </c>
      <c r="O152" s="40" t="s">
        <v>30</v>
      </c>
      <c r="P152" s="40" t="s">
        <v>107</v>
      </c>
      <c r="Q152" s="40" t="s">
        <v>1122</v>
      </c>
      <c r="R152" s="40" t="s">
        <v>1190</v>
      </c>
      <c r="S152" s="40" t="s">
        <v>91</v>
      </c>
    </row>
    <row r="153" spans="1:19" ht="22" customHeight="1">
      <c r="A153" t="str">
        <f t="shared" si="4"/>
        <v>PT-00149</v>
      </c>
      <c r="B153" s="37" t="s">
        <v>609</v>
      </c>
      <c r="C153" s="37" t="s">
        <v>490</v>
      </c>
      <c r="D153" s="37" t="s">
        <v>758</v>
      </c>
      <c r="E153">
        <f t="shared" ca="1" si="5"/>
        <v>13</v>
      </c>
      <c r="F153" s="37" t="s">
        <v>13</v>
      </c>
      <c r="G153" s="37" t="s">
        <v>17</v>
      </c>
      <c r="H153" s="37">
        <v>9963973653</v>
      </c>
      <c r="I153" s="39" t="s">
        <v>907</v>
      </c>
      <c r="J153" s="39">
        <v>9480701326</v>
      </c>
      <c r="K153" s="39" t="s">
        <v>1054</v>
      </c>
      <c r="L153" s="39" t="s">
        <v>1054</v>
      </c>
      <c r="M153" s="39" t="s">
        <v>24</v>
      </c>
      <c r="N153" s="39">
        <v>270717030714</v>
      </c>
      <c r="O153" s="39" t="s">
        <v>30</v>
      </c>
      <c r="P153" s="39" t="s">
        <v>107</v>
      </c>
      <c r="Q153" s="39" t="s">
        <v>1123</v>
      </c>
      <c r="R153" s="39" t="s">
        <v>1191</v>
      </c>
      <c r="S153" s="39" t="s">
        <v>89</v>
      </c>
    </row>
    <row r="154" spans="1:19" ht="22" customHeight="1">
      <c r="A154" t="str">
        <f t="shared" si="4"/>
        <v>PT-00150</v>
      </c>
      <c r="B154" s="38" t="s">
        <v>610</v>
      </c>
      <c r="C154" s="38" t="s">
        <v>491</v>
      </c>
      <c r="D154" s="38" t="s">
        <v>759</v>
      </c>
      <c r="E154">
        <f t="shared" ca="1" si="5"/>
        <v>27</v>
      </c>
      <c r="F154" s="38" t="s">
        <v>13</v>
      </c>
      <c r="G154" s="38" t="s">
        <v>20</v>
      </c>
      <c r="H154" s="38">
        <v>9944252803</v>
      </c>
      <c r="I154" s="40" t="s">
        <v>908</v>
      </c>
      <c r="J154" s="40">
        <v>9104093398</v>
      </c>
      <c r="K154" s="40" t="s">
        <v>1055</v>
      </c>
      <c r="L154" s="40" t="s">
        <v>1055</v>
      </c>
      <c r="M154" s="40" t="s">
        <v>26</v>
      </c>
      <c r="N154" s="40">
        <v>444063882406</v>
      </c>
      <c r="O154" s="40" t="s">
        <v>29</v>
      </c>
      <c r="P154" s="40"/>
      <c r="Q154" s="40"/>
      <c r="S154" s="40" t="s">
        <v>93</v>
      </c>
    </row>
    <row r="155" spans="1:19" ht="22" customHeight="1">
      <c r="A155" t="str">
        <f t="shared" si="4"/>
        <v/>
      </c>
      <c r="B155" s="13"/>
      <c r="D155" s="13"/>
      <c r="E155" t="str">
        <f t="shared" ca="1" si="5"/>
        <v/>
      </c>
    </row>
    <row r="156" spans="1:19" ht="22" customHeight="1">
      <c r="A156" t="str">
        <f t="shared" si="4"/>
        <v/>
      </c>
      <c r="B156" s="13"/>
      <c r="D156" s="13"/>
      <c r="E156" t="str">
        <f t="shared" ca="1" si="5"/>
        <v/>
      </c>
    </row>
    <row r="157" spans="1:19" ht="22" customHeight="1">
      <c r="A157" t="str">
        <f t="shared" si="4"/>
        <v/>
      </c>
      <c r="B157" s="13"/>
      <c r="D157" s="13"/>
      <c r="E157" t="str">
        <f t="shared" ca="1" si="5"/>
        <v/>
      </c>
    </row>
    <row r="158" spans="1:19" ht="22" customHeight="1">
      <c r="A158" t="str">
        <f t="shared" si="4"/>
        <v/>
      </c>
      <c r="B158" s="13"/>
      <c r="D158" s="13"/>
      <c r="E158" t="str">
        <f t="shared" ca="1" si="5"/>
        <v/>
      </c>
    </row>
    <row r="159" spans="1:19" ht="22" customHeight="1">
      <c r="A159" t="str">
        <f t="shared" si="4"/>
        <v/>
      </c>
      <c r="B159" s="13"/>
      <c r="D159" s="13"/>
      <c r="E159" t="str">
        <f t="shared" ca="1" si="5"/>
        <v/>
      </c>
    </row>
    <row r="160" spans="1:19" ht="22" customHeight="1">
      <c r="A160" t="str">
        <f t="shared" si="4"/>
        <v/>
      </c>
      <c r="B160" s="13"/>
      <c r="D160" s="13"/>
      <c r="E160" t="str">
        <f t="shared" ca="1" si="5"/>
        <v/>
      </c>
    </row>
    <row r="161" spans="1:5" ht="22" customHeight="1">
      <c r="A161" t="str">
        <f t="shared" si="4"/>
        <v/>
      </c>
      <c r="B161" s="13"/>
      <c r="D161" s="13"/>
      <c r="E161" t="str">
        <f t="shared" ca="1" si="5"/>
        <v/>
      </c>
    </row>
    <row r="162" spans="1:5" ht="22" customHeight="1">
      <c r="A162" t="str">
        <f t="shared" si="4"/>
        <v/>
      </c>
      <c r="B162" s="13"/>
      <c r="D162" s="13"/>
      <c r="E162" t="str">
        <f t="shared" ca="1" si="5"/>
        <v/>
      </c>
    </row>
    <row r="163" spans="1:5" ht="22" customHeight="1">
      <c r="A163" t="str">
        <f t="shared" si="4"/>
        <v/>
      </c>
      <c r="B163" s="13"/>
      <c r="D163" s="13"/>
      <c r="E163" t="str">
        <f t="shared" ca="1" si="5"/>
        <v/>
      </c>
    </row>
    <row r="164" spans="1:5" ht="22" customHeight="1">
      <c r="A164" t="str">
        <f t="shared" si="4"/>
        <v/>
      </c>
      <c r="B164" s="13"/>
      <c r="D164" s="13"/>
      <c r="E164" t="str">
        <f t="shared" ca="1" si="5"/>
        <v/>
      </c>
    </row>
    <row r="165" spans="1:5" ht="22" customHeight="1">
      <c r="A165" t="str">
        <f t="shared" si="4"/>
        <v/>
      </c>
      <c r="B165" s="13"/>
      <c r="D165" s="13"/>
      <c r="E165" t="str">
        <f t="shared" ca="1" si="5"/>
        <v/>
      </c>
    </row>
    <row r="166" spans="1:5" ht="22" customHeight="1">
      <c r="A166" t="str">
        <f t="shared" si="4"/>
        <v/>
      </c>
      <c r="B166" s="13"/>
      <c r="D166" s="13"/>
      <c r="E166" t="str">
        <f t="shared" ca="1" si="5"/>
        <v/>
      </c>
    </row>
    <row r="167" spans="1:5" ht="22" customHeight="1">
      <c r="A167" t="str">
        <f t="shared" si="4"/>
        <v/>
      </c>
      <c r="B167" s="13"/>
      <c r="D167" s="13"/>
      <c r="E167" t="str">
        <f t="shared" ca="1" si="5"/>
        <v/>
      </c>
    </row>
    <row r="168" spans="1:5" ht="22" customHeight="1">
      <c r="A168" t="str">
        <f t="shared" si="4"/>
        <v/>
      </c>
      <c r="B168" s="13"/>
      <c r="D168" s="13"/>
      <c r="E168" t="str">
        <f t="shared" ca="1" si="5"/>
        <v/>
      </c>
    </row>
    <row r="169" spans="1:5" ht="22" customHeight="1">
      <c r="A169" t="str">
        <f t="shared" si="4"/>
        <v/>
      </c>
      <c r="B169" s="13"/>
      <c r="D169" s="13"/>
      <c r="E169" t="str">
        <f t="shared" ca="1" si="5"/>
        <v/>
      </c>
    </row>
    <row r="170" spans="1:5" ht="22" customHeight="1">
      <c r="A170" t="str">
        <f t="shared" si="4"/>
        <v/>
      </c>
      <c r="B170" s="13"/>
      <c r="D170" s="13"/>
      <c r="E170" t="str">
        <f t="shared" ca="1" si="5"/>
        <v/>
      </c>
    </row>
    <row r="171" spans="1:5" ht="22" customHeight="1">
      <c r="A171" t="str">
        <f t="shared" si="4"/>
        <v/>
      </c>
      <c r="B171" s="13"/>
      <c r="D171" s="13"/>
      <c r="E171" t="str">
        <f t="shared" ca="1" si="5"/>
        <v/>
      </c>
    </row>
    <row r="172" spans="1:5" ht="22" customHeight="1">
      <c r="A172" t="str">
        <f t="shared" si="4"/>
        <v/>
      </c>
      <c r="B172" s="13"/>
      <c r="D172" s="13"/>
      <c r="E172" t="str">
        <f t="shared" ca="1" si="5"/>
        <v/>
      </c>
    </row>
    <row r="173" spans="1:5" ht="22" customHeight="1">
      <c r="A173" t="str">
        <f t="shared" si="4"/>
        <v/>
      </c>
      <c r="B173" s="13"/>
      <c r="D173" s="13"/>
      <c r="E173" t="str">
        <f t="shared" ca="1" si="5"/>
        <v/>
      </c>
    </row>
    <row r="174" spans="1:5" ht="22" customHeight="1">
      <c r="A174" t="str">
        <f t="shared" si="4"/>
        <v/>
      </c>
      <c r="B174" s="13"/>
      <c r="D174" s="13"/>
      <c r="E174" t="str">
        <f t="shared" ca="1" si="5"/>
        <v/>
      </c>
    </row>
    <row r="175" spans="1:5" ht="22" customHeight="1">
      <c r="A175" t="str">
        <f t="shared" si="4"/>
        <v/>
      </c>
      <c r="B175" s="13"/>
      <c r="D175" s="13"/>
      <c r="E175" t="str">
        <f t="shared" ca="1" si="5"/>
        <v/>
      </c>
    </row>
    <row r="176" spans="1:5" ht="22" customHeight="1">
      <c r="A176" t="str">
        <f t="shared" si="4"/>
        <v/>
      </c>
      <c r="B176" s="13"/>
      <c r="D176" s="13"/>
      <c r="E176" t="str">
        <f t="shared" ca="1" si="5"/>
        <v/>
      </c>
    </row>
    <row r="177" spans="1:5" ht="22" customHeight="1">
      <c r="A177" t="str">
        <f t="shared" si="4"/>
        <v/>
      </c>
      <c r="B177" s="13"/>
      <c r="D177" s="13"/>
      <c r="E177" t="str">
        <f t="shared" ca="1" si="5"/>
        <v/>
      </c>
    </row>
    <row r="178" spans="1:5" ht="22" customHeight="1">
      <c r="A178" t="str">
        <f t="shared" si="4"/>
        <v/>
      </c>
      <c r="B178" s="13"/>
      <c r="D178" s="13"/>
      <c r="E178" t="str">
        <f t="shared" ca="1" si="5"/>
        <v/>
      </c>
    </row>
    <row r="179" spans="1:5" ht="22" customHeight="1">
      <c r="A179" t="str">
        <f t="shared" si="4"/>
        <v/>
      </c>
      <c r="B179" s="13"/>
      <c r="D179" s="13"/>
      <c r="E179" t="str">
        <f t="shared" ca="1" si="5"/>
        <v/>
      </c>
    </row>
    <row r="180" spans="1:5" ht="22" customHeight="1">
      <c r="A180" t="str">
        <f t="shared" si="4"/>
        <v/>
      </c>
      <c r="B180" s="13"/>
      <c r="D180" s="13"/>
      <c r="E180" t="str">
        <f t="shared" ca="1" si="5"/>
        <v/>
      </c>
    </row>
    <row r="181" spans="1:5" ht="22" customHeight="1">
      <c r="A181" t="str">
        <f t="shared" si="4"/>
        <v/>
      </c>
      <c r="B181" s="13"/>
      <c r="D181" s="13"/>
      <c r="E181" t="str">
        <f t="shared" ca="1" si="5"/>
        <v/>
      </c>
    </row>
    <row r="182" spans="1:5" ht="22" customHeight="1">
      <c r="A182" t="str">
        <f t="shared" si="4"/>
        <v/>
      </c>
      <c r="B182" s="13"/>
      <c r="D182" s="13"/>
      <c r="E182" t="str">
        <f t="shared" ca="1" si="5"/>
        <v/>
      </c>
    </row>
    <row r="183" spans="1:5" ht="22" customHeight="1">
      <c r="A183" t="str">
        <f t="shared" si="4"/>
        <v/>
      </c>
      <c r="B183" s="13"/>
      <c r="D183" s="13"/>
      <c r="E183" t="str">
        <f t="shared" ca="1" si="5"/>
        <v/>
      </c>
    </row>
    <row r="184" spans="1:5" ht="22" customHeight="1">
      <c r="A184" t="str">
        <f t="shared" si="4"/>
        <v/>
      </c>
      <c r="B184" s="13"/>
      <c r="D184" s="13"/>
      <c r="E184" t="str">
        <f t="shared" ca="1" si="5"/>
        <v/>
      </c>
    </row>
    <row r="185" spans="1:5" ht="22" customHeight="1">
      <c r="A185" t="str">
        <f t="shared" si="4"/>
        <v/>
      </c>
      <c r="B185" s="13"/>
      <c r="D185" s="13"/>
      <c r="E185" t="str">
        <f t="shared" ca="1" si="5"/>
        <v/>
      </c>
    </row>
    <row r="186" spans="1:5" ht="22" customHeight="1">
      <c r="A186" t="str">
        <f t="shared" si="4"/>
        <v/>
      </c>
      <c r="B186" s="13"/>
      <c r="D186" s="13"/>
      <c r="E186" t="str">
        <f t="shared" ca="1" si="5"/>
        <v/>
      </c>
    </row>
    <row r="187" spans="1:5" ht="22" customHeight="1">
      <c r="A187" t="str">
        <f t="shared" si="4"/>
        <v/>
      </c>
      <c r="B187" s="13"/>
      <c r="D187" s="13"/>
      <c r="E187" t="str">
        <f t="shared" ca="1" si="5"/>
        <v/>
      </c>
    </row>
    <row r="188" spans="1:5" ht="22" customHeight="1">
      <c r="A188" t="str">
        <f t="shared" si="4"/>
        <v/>
      </c>
      <c r="B188" s="13"/>
      <c r="D188" s="13"/>
      <c r="E188" t="str">
        <f t="shared" ca="1" si="5"/>
        <v/>
      </c>
    </row>
    <row r="189" spans="1:5" ht="22" customHeight="1">
      <c r="A189" t="str">
        <f t="shared" si="4"/>
        <v/>
      </c>
      <c r="B189" s="13"/>
      <c r="D189" s="13"/>
      <c r="E189" t="str">
        <f t="shared" ca="1" si="5"/>
        <v/>
      </c>
    </row>
    <row r="190" spans="1:5" ht="22" customHeight="1">
      <c r="A190" t="str">
        <f t="shared" si="4"/>
        <v/>
      </c>
      <c r="B190" s="13"/>
      <c r="D190" s="13"/>
      <c r="E190" t="str">
        <f t="shared" ca="1" si="5"/>
        <v/>
      </c>
    </row>
    <row r="191" spans="1:5" ht="22" customHeight="1">
      <c r="A191" t="str">
        <f t="shared" si="4"/>
        <v/>
      </c>
      <c r="B191" s="13"/>
      <c r="D191" s="13"/>
      <c r="E191" t="str">
        <f t="shared" ca="1" si="5"/>
        <v/>
      </c>
    </row>
    <row r="192" spans="1:5" ht="22" customHeight="1">
      <c r="A192" t="str">
        <f t="shared" si="4"/>
        <v/>
      </c>
      <c r="B192" s="13"/>
      <c r="D192" s="13"/>
      <c r="E192" t="str">
        <f t="shared" ca="1" si="5"/>
        <v/>
      </c>
    </row>
    <row r="193" spans="1:5" ht="22" customHeight="1">
      <c r="A193" t="str">
        <f t="shared" si="4"/>
        <v/>
      </c>
      <c r="B193" s="13"/>
      <c r="D193" s="13"/>
      <c r="E193" t="str">
        <f t="shared" ca="1" si="5"/>
        <v/>
      </c>
    </row>
    <row r="194" spans="1:5" ht="22" customHeight="1">
      <c r="A194" t="str">
        <f t="shared" si="4"/>
        <v/>
      </c>
      <c r="B194" s="13"/>
      <c r="D194" s="13"/>
      <c r="E194" t="str">
        <f t="shared" ca="1" si="5"/>
        <v/>
      </c>
    </row>
    <row r="195" spans="1:5" ht="22" customHeight="1">
      <c r="A195" t="str">
        <f t="shared" si="4"/>
        <v/>
      </c>
      <c r="B195" s="13"/>
      <c r="D195" s="13"/>
      <c r="E195" t="str">
        <f t="shared" ca="1" si="5"/>
        <v/>
      </c>
    </row>
    <row r="196" spans="1:5" ht="22" customHeight="1">
      <c r="A196" t="str">
        <f t="shared" si="4"/>
        <v/>
      </c>
      <c r="B196" s="13"/>
      <c r="D196" s="13"/>
      <c r="E196" t="str">
        <f t="shared" ca="1" si="5"/>
        <v/>
      </c>
    </row>
    <row r="197" spans="1:5" ht="22" customHeight="1">
      <c r="A197" t="str">
        <f t="shared" si="4"/>
        <v/>
      </c>
      <c r="B197" s="13"/>
      <c r="D197" s="13"/>
      <c r="E197" t="str">
        <f t="shared" ca="1" si="5"/>
        <v/>
      </c>
    </row>
    <row r="198" spans="1:5" ht="22" customHeight="1">
      <c r="A198" t="str">
        <f t="shared" ref="A198:A204" si="6">IF(C198="","",TEXT(ROW(A194),"PT-00000"))</f>
        <v/>
      </c>
      <c r="B198" s="13"/>
      <c r="D198" s="13"/>
      <c r="E198" t="str">
        <f t="shared" ref="E198:E204" ca="1" si="7">IF(D198="","",DATEDIF(D198,TODAY(),"Y"))</f>
        <v/>
      </c>
    </row>
    <row r="199" spans="1:5" ht="22" customHeight="1">
      <c r="A199" t="str">
        <f t="shared" si="6"/>
        <v/>
      </c>
      <c r="B199" s="13"/>
      <c r="D199" s="13"/>
      <c r="E199" t="str">
        <f t="shared" ca="1" si="7"/>
        <v/>
      </c>
    </row>
    <row r="200" spans="1:5" ht="22" customHeight="1">
      <c r="A200" t="str">
        <f t="shared" si="6"/>
        <v/>
      </c>
      <c r="B200" s="13"/>
      <c r="D200" s="13"/>
      <c r="E200" t="str">
        <f t="shared" ca="1" si="7"/>
        <v/>
      </c>
    </row>
    <row r="201" spans="1:5">
      <c r="A201" t="str">
        <f t="shared" si="6"/>
        <v/>
      </c>
      <c r="B201" s="13"/>
      <c r="D201" s="13"/>
      <c r="E201" t="str">
        <f t="shared" ca="1" si="7"/>
        <v/>
      </c>
    </row>
    <row r="202" spans="1:5">
      <c r="A202" t="str">
        <f t="shared" si="6"/>
        <v/>
      </c>
      <c r="B202" s="13"/>
      <c r="D202" s="13"/>
      <c r="E202" t="str">
        <f t="shared" ca="1" si="7"/>
        <v/>
      </c>
    </row>
    <row r="203" spans="1:5">
      <c r="A203" t="str">
        <f t="shared" si="6"/>
        <v/>
      </c>
      <c r="B203" s="13"/>
      <c r="D203" s="13"/>
      <c r="E203" t="str">
        <f t="shared" ca="1" si="7"/>
        <v/>
      </c>
    </row>
    <row r="204" spans="1:5">
      <c r="A204" t="str">
        <f t="shared" si="6"/>
        <v/>
      </c>
      <c r="B204" s="13"/>
      <c r="D204" s="13"/>
      <c r="E204" t="str">
        <f t="shared" ca="1" si="7"/>
        <v/>
      </c>
    </row>
  </sheetData>
  <mergeCells count="1">
    <mergeCell ref="A2:S2"/>
  </mergeCells>
  <dataValidations count="7">
    <dataValidation type="list" allowBlank="1" showInputMessage="1" showErrorMessage="1" sqref="F5:F204" xr:uid="{9D518688-EB7D-425A-A586-28BF97248004}">
      <formula1>lst_Gender</formula1>
    </dataValidation>
    <dataValidation type="list" allowBlank="1" showInputMessage="1" showErrorMessage="1" sqref="G5:G204" xr:uid="{0F8A3214-A469-4FBD-88A1-880FE3398009}">
      <formula1>lst_BloodGroup</formula1>
    </dataValidation>
    <dataValidation type="list" allowBlank="1" showInputMessage="1" showErrorMessage="1" sqref="S5:S204" xr:uid="{408B2220-D56C-4925-996D-B3065318614F}">
      <formula1>lst_StaffRole</formula1>
    </dataValidation>
    <dataValidation type="list" allowBlank="1" showInputMessage="1" showErrorMessage="1" sqref="M5:M204" xr:uid="{136BFD0B-374A-40D7-AE90-128FC47DE786}">
      <formula1>lst_IDProof</formula1>
    </dataValidation>
    <dataValidation type="list" allowBlank="1" showInputMessage="1" showErrorMessage="1" sqref="O5:O204" xr:uid="{468BF3B6-3775-4011-B83B-6472364BD489}">
      <formula1>lst_PayerType</formula1>
    </dataValidation>
    <dataValidation type="list" allowBlank="1" showInputMessage="1" showErrorMessage="1" sqref="P5:P204" xr:uid="{5890C95F-4BFE-4EE3-9655-117A7B887938}">
      <formula1>lst_InsuranceProvider</formula1>
    </dataValidation>
    <dataValidation type="whole" allowBlank="1" showInputMessage="1" showErrorMessage="1" errorTitle="Invalid Phone Number" error="Please enter a valid 10-digit mobile number without spaces or country code." sqref="H5:H204" xr:uid="{E9B8228F-6A5C-479E-9E08-4560073D2C46}">
      <formula1>1000000000</formula1>
      <formula2>9999999999</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DED8-BAF0-4559-84CD-C1689E1D8C62}">
  <sheetPr>
    <tabColor rgb="FF9900FF"/>
  </sheetPr>
  <dimension ref="A1:L104"/>
  <sheetViews>
    <sheetView showGridLines="0" zoomScale="83" zoomScaleNormal="70" workbookViewId="0">
      <pane ySplit="4" topLeftCell="A5" activePane="bottomLeft" state="frozen"/>
      <selection pane="bottomLeft" activeCell="J15" sqref="J15"/>
    </sheetView>
  </sheetViews>
  <sheetFormatPr defaultRowHeight="14.5"/>
  <cols>
    <col min="1" max="1" width="14.08984375" customWidth="1"/>
    <col min="2" max="2" width="22.6328125" customWidth="1"/>
    <col min="3" max="3" width="18.6328125" customWidth="1"/>
    <col min="4" max="4" width="20.6328125" customWidth="1"/>
    <col min="5" max="5" width="25.6328125" customWidth="1"/>
    <col min="6" max="6" width="20.6328125" customWidth="1"/>
    <col min="7" max="7" width="14.6328125" customWidth="1"/>
    <col min="8" max="8" width="17.1796875" customWidth="1"/>
    <col min="9" max="9" width="18.26953125" customWidth="1"/>
    <col min="10" max="10" width="18.6328125" customWidth="1"/>
    <col min="11" max="11" width="16.6328125" customWidth="1"/>
    <col min="12" max="12" width="12.6328125" customWidth="1"/>
  </cols>
  <sheetData>
    <row r="1" spans="1:12" ht="15" customHeight="1"/>
    <row r="2" spans="1:12" ht="45" customHeight="1">
      <c r="A2" s="69" t="s">
        <v>151</v>
      </c>
      <c r="B2" s="70"/>
      <c r="C2" s="70"/>
      <c r="D2" s="70"/>
      <c r="E2" s="70"/>
      <c r="F2" s="70"/>
      <c r="G2" s="70"/>
      <c r="H2" s="70"/>
      <c r="I2" s="70"/>
      <c r="J2" s="70"/>
      <c r="K2" s="70"/>
      <c r="L2" s="70"/>
    </row>
    <row r="3" spans="1:12" ht="20" customHeight="1"/>
    <row r="4" spans="1:12" ht="30" customHeight="1">
      <c r="A4" s="16" t="s">
        <v>152</v>
      </c>
      <c r="B4" s="16" t="s">
        <v>1</v>
      </c>
      <c r="C4" s="16" t="s">
        <v>42</v>
      </c>
      <c r="D4" s="16" t="s">
        <v>153</v>
      </c>
      <c r="E4" s="16" t="s">
        <v>154</v>
      </c>
      <c r="F4" s="16" t="s">
        <v>155</v>
      </c>
      <c r="G4" s="16" t="s">
        <v>159</v>
      </c>
      <c r="H4" s="16" t="s">
        <v>160</v>
      </c>
      <c r="I4" s="16" t="s">
        <v>161</v>
      </c>
      <c r="J4" s="16" t="s">
        <v>156</v>
      </c>
      <c r="K4" s="16" t="s">
        <v>157</v>
      </c>
      <c r="L4" s="16" t="s">
        <v>158</v>
      </c>
    </row>
    <row r="5" spans="1:12" ht="22" customHeight="1">
      <c r="A5" t="str">
        <f t="shared" ref="A5:A36" si="0">IF(B5="","","DR-"&amp;TEXT(ROW(A1),"000"))</f>
        <v>DR-001</v>
      </c>
      <c r="B5" s="39" t="s">
        <v>166</v>
      </c>
      <c r="C5" s="39" t="s">
        <v>44</v>
      </c>
      <c r="D5" s="39" t="s">
        <v>34</v>
      </c>
      <c r="E5" s="39" t="s">
        <v>1193</v>
      </c>
      <c r="F5" s="39" t="s">
        <v>1203</v>
      </c>
      <c r="G5" s="39">
        <v>800</v>
      </c>
      <c r="H5" s="39">
        <v>500</v>
      </c>
      <c r="I5" s="39">
        <v>1200</v>
      </c>
      <c r="J5" s="39" t="s">
        <v>1208</v>
      </c>
      <c r="K5" s="39" t="s">
        <v>1213</v>
      </c>
      <c r="L5" s="39" t="s">
        <v>64</v>
      </c>
    </row>
    <row r="6" spans="1:12" ht="22" customHeight="1">
      <c r="A6" t="str">
        <f>IF(B6="","","DR-"&amp;TEXT(ROW(A2),"000"))</f>
        <v>DR-002</v>
      </c>
      <c r="B6" s="40" t="s">
        <v>228</v>
      </c>
      <c r="C6" s="40" t="s">
        <v>45</v>
      </c>
      <c r="D6" s="40" t="s">
        <v>37</v>
      </c>
      <c r="E6" s="40" t="s">
        <v>1194</v>
      </c>
      <c r="F6" s="40" t="s">
        <v>1204</v>
      </c>
      <c r="G6" s="40">
        <v>700</v>
      </c>
      <c r="H6" s="40">
        <v>450</v>
      </c>
      <c r="I6" s="40">
        <v>1000</v>
      </c>
      <c r="J6" s="40" t="s">
        <v>1209</v>
      </c>
      <c r="K6" s="40" t="s">
        <v>1214</v>
      </c>
      <c r="L6" s="40" t="s">
        <v>64</v>
      </c>
    </row>
    <row r="7" spans="1:12" ht="22" customHeight="1">
      <c r="A7" t="str">
        <f t="shared" si="0"/>
        <v>DR-003</v>
      </c>
      <c r="B7" s="39" t="s">
        <v>229</v>
      </c>
      <c r="C7" s="39" t="s">
        <v>43</v>
      </c>
      <c r="D7" s="39" t="s">
        <v>33</v>
      </c>
      <c r="E7" s="39" t="s">
        <v>1195</v>
      </c>
      <c r="F7" s="39" t="s">
        <v>1205</v>
      </c>
      <c r="G7" s="39">
        <v>500</v>
      </c>
      <c r="H7" s="39">
        <v>350</v>
      </c>
      <c r="I7" s="39">
        <v>800</v>
      </c>
      <c r="J7" s="39" t="s">
        <v>1208</v>
      </c>
      <c r="K7" s="39" t="s">
        <v>1215</v>
      </c>
      <c r="L7" s="39" t="s">
        <v>64</v>
      </c>
    </row>
    <row r="8" spans="1:12" ht="22" customHeight="1">
      <c r="A8" t="str">
        <f t="shared" si="0"/>
        <v>DR-004</v>
      </c>
      <c r="B8" s="40" t="s">
        <v>1192</v>
      </c>
      <c r="C8" s="40" t="s">
        <v>44</v>
      </c>
      <c r="D8" s="40" t="s">
        <v>36</v>
      </c>
      <c r="E8" s="40" t="s">
        <v>1196</v>
      </c>
      <c r="F8" s="40" t="s">
        <v>1205</v>
      </c>
      <c r="G8" s="40">
        <v>600</v>
      </c>
      <c r="H8" s="40">
        <v>400</v>
      </c>
      <c r="I8" s="40">
        <v>900</v>
      </c>
      <c r="J8" s="40" t="s">
        <v>1209</v>
      </c>
      <c r="K8" s="40" t="s">
        <v>1213</v>
      </c>
      <c r="L8" s="40" t="s">
        <v>64</v>
      </c>
    </row>
    <row r="9" spans="1:12" ht="22" customHeight="1">
      <c r="A9" t="str">
        <f t="shared" si="0"/>
        <v>DR-005</v>
      </c>
      <c r="B9" s="39" t="s">
        <v>231</v>
      </c>
      <c r="C9" s="39" t="s">
        <v>43</v>
      </c>
      <c r="D9" s="39" t="s">
        <v>35</v>
      </c>
      <c r="E9" s="39" t="s">
        <v>1197</v>
      </c>
      <c r="F9" s="39" t="s">
        <v>1204</v>
      </c>
      <c r="G9" s="39">
        <v>650</v>
      </c>
      <c r="H9" s="39">
        <v>420</v>
      </c>
      <c r="I9" s="39">
        <v>950</v>
      </c>
      <c r="J9" s="39" t="s">
        <v>1210</v>
      </c>
      <c r="K9" s="39" t="s">
        <v>1216</v>
      </c>
      <c r="L9" s="39" t="s">
        <v>64</v>
      </c>
    </row>
    <row r="10" spans="1:12" ht="22" customHeight="1">
      <c r="A10" t="str">
        <f t="shared" si="0"/>
        <v>DR-006</v>
      </c>
      <c r="B10" s="40" t="s">
        <v>232</v>
      </c>
      <c r="C10" s="40" t="s">
        <v>46</v>
      </c>
      <c r="D10" s="40" t="s">
        <v>38</v>
      </c>
      <c r="E10" s="40" t="s">
        <v>1198</v>
      </c>
      <c r="F10" s="40" t="s">
        <v>1206</v>
      </c>
      <c r="G10" s="40">
        <v>300</v>
      </c>
      <c r="H10" s="40">
        <v>200</v>
      </c>
      <c r="I10" s="40">
        <v>500</v>
      </c>
      <c r="J10" s="40" t="s">
        <v>1211</v>
      </c>
      <c r="K10" s="40" t="s">
        <v>1217</v>
      </c>
      <c r="L10" s="40" t="s">
        <v>64</v>
      </c>
    </row>
    <row r="11" spans="1:12" ht="22" customHeight="1">
      <c r="A11" t="str">
        <f t="shared" si="0"/>
        <v>DR-007</v>
      </c>
      <c r="B11" s="39" t="s">
        <v>233</v>
      </c>
      <c r="C11" s="39" t="s">
        <v>43</v>
      </c>
      <c r="D11" s="39" t="s">
        <v>39</v>
      </c>
      <c r="E11" s="39" t="s">
        <v>1199</v>
      </c>
      <c r="F11" s="39" t="s">
        <v>1205</v>
      </c>
      <c r="G11" s="39">
        <v>400</v>
      </c>
      <c r="H11" s="39">
        <v>0</v>
      </c>
      <c r="I11" s="39">
        <v>600</v>
      </c>
      <c r="J11" s="39" t="s">
        <v>1209</v>
      </c>
      <c r="K11" s="39" t="s">
        <v>1218</v>
      </c>
      <c r="L11" s="39" t="s">
        <v>64</v>
      </c>
    </row>
    <row r="12" spans="1:12" ht="22" customHeight="1">
      <c r="A12" t="str">
        <f t="shared" si="0"/>
        <v>DR-008</v>
      </c>
      <c r="B12" s="40" t="s">
        <v>234</v>
      </c>
      <c r="C12" s="40" t="s">
        <v>44</v>
      </c>
      <c r="D12" s="40" t="s">
        <v>33</v>
      </c>
      <c r="E12" s="40" t="s">
        <v>1200</v>
      </c>
      <c r="F12" s="40" t="s">
        <v>1205</v>
      </c>
      <c r="G12" s="40">
        <v>550</v>
      </c>
      <c r="H12" s="40">
        <v>380</v>
      </c>
      <c r="I12" s="40">
        <v>850</v>
      </c>
      <c r="J12" s="40" t="s">
        <v>1208</v>
      </c>
      <c r="K12" s="40" t="s">
        <v>1219</v>
      </c>
      <c r="L12" s="40" t="s">
        <v>163</v>
      </c>
    </row>
    <row r="13" spans="1:12" ht="22" customHeight="1">
      <c r="A13" t="str">
        <f t="shared" si="0"/>
        <v>DR-009</v>
      </c>
      <c r="B13" s="39" t="s">
        <v>235</v>
      </c>
      <c r="C13" s="39" t="s">
        <v>47</v>
      </c>
      <c r="D13" s="39" t="s">
        <v>34</v>
      </c>
      <c r="E13" s="39" t="s">
        <v>1201</v>
      </c>
      <c r="F13" s="39" t="s">
        <v>1207</v>
      </c>
      <c r="G13" s="39">
        <v>1200</v>
      </c>
      <c r="H13" s="39">
        <v>800</v>
      </c>
      <c r="I13" s="39">
        <v>2000</v>
      </c>
      <c r="J13" s="39" t="s">
        <v>1212</v>
      </c>
      <c r="K13" s="39" t="s">
        <v>1220</v>
      </c>
      <c r="L13" s="39" t="s">
        <v>64</v>
      </c>
    </row>
    <row r="14" spans="1:12" ht="22" customHeight="1">
      <c r="A14" t="str">
        <f t="shared" si="0"/>
        <v>DR-010</v>
      </c>
      <c r="B14" s="40" t="s">
        <v>236</v>
      </c>
      <c r="C14" s="40" t="s">
        <v>45</v>
      </c>
      <c r="D14" s="40" t="s">
        <v>35</v>
      </c>
      <c r="E14" s="40" t="s">
        <v>1202</v>
      </c>
      <c r="F14" s="40" t="s">
        <v>1204</v>
      </c>
      <c r="G14" s="40">
        <v>750</v>
      </c>
      <c r="H14" s="40">
        <v>500</v>
      </c>
      <c r="I14" s="40">
        <v>1100</v>
      </c>
      <c r="J14" s="40" t="s">
        <v>1209</v>
      </c>
      <c r="K14" s="40" t="s">
        <v>1221</v>
      </c>
      <c r="L14" s="40" t="s">
        <v>64</v>
      </c>
    </row>
    <row r="15" spans="1:12" ht="22" customHeight="1">
      <c r="A15" t="str">
        <f t="shared" si="0"/>
        <v/>
      </c>
      <c r="G15" s="17"/>
      <c r="H15" s="17"/>
      <c r="I15" s="17"/>
    </row>
    <row r="16" spans="1:12" ht="22" customHeight="1">
      <c r="A16" t="str">
        <f t="shared" si="0"/>
        <v/>
      </c>
      <c r="G16" s="17"/>
      <c r="H16" s="17"/>
      <c r="I16" s="17"/>
    </row>
    <row r="17" spans="1:9" ht="22" customHeight="1">
      <c r="A17" t="str">
        <f t="shared" si="0"/>
        <v/>
      </c>
      <c r="G17" s="17"/>
      <c r="H17" s="17"/>
      <c r="I17" s="17"/>
    </row>
    <row r="18" spans="1:9" ht="22" customHeight="1">
      <c r="A18" t="str">
        <f t="shared" si="0"/>
        <v/>
      </c>
      <c r="G18" s="17"/>
      <c r="H18" s="17"/>
      <c r="I18" s="17"/>
    </row>
    <row r="19" spans="1:9" ht="22" customHeight="1">
      <c r="A19" t="str">
        <f t="shared" si="0"/>
        <v/>
      </c>
      <c r="G19" s="17"/>
      <c r="H19" s="17"/>
      <c r="I19" s="17"/>
    </row>
    <row r="20" spans="1:9" ht="22" customHeight="1">
      <c r="A20" t="str">
        <f t="shared" si="0"/>
        <v/>
      </c>
      <c r="G20" s="17"/>
      <c r="H20" s="17"/>
      <c r="I20" s="17"/>
    </row>
    <row r="21" spans="1:9" ht="22" customHeight="1">
      <c r="A21" t="str">
        <f t="shared" si="0"/>
        <v/>
      </c>
      <c r="G21" s="17"/>
      <c r="H21" s="17"/>
      <c r="I21" s="17"/>
    </row>
    <row r="22" spans="1:9" ht="22" customHeight="1">
      <c r="A22" t="str">
        <f t="shared" si="0"/>
        <v/>
      </c>
      <c r="G22" s="17"/>
      <c r="H22" s="17"/>
      <c r="I22" s="17"/>
    </row>
    <row r="23" spans="1:9" ht="22" customHeight="1">
      <c r="A23" t="str">
        <f t="shared" si="0"/>
        <v/>
      </c>
      <c r="G23" s="17"/>
      <c r="H23" s="17"/>
      <c r="I23" s="17"/>
    </row>
    <row r="24" spans="1:9" ht="22" customHeight="1">
      <c r="A24" t="str">
        <f t="shared" si="0"/>
        <v/>
      </c>
      <c r="G24" s="17"/>
      <c r="H24" s="17"/>
      <c r="I24" s="17"/>
    </row>
    <row r="25" spans="1:9" ht="22" customHeight="1">
      <c r="A25" t="str">
        <f t="shared" si="0"/>
        <v/>
      </c>
      <c r="G25" s="17"/>
      <c r="H25" s="17"/>
      <c r="I25" s="17"/>
    </row>
    <row r="26" spans="1:9" ht="22" customHeight="1">
      <c r="A26" t="str">
        <f t="shared" si="0"/>
        <v/>
      </c>
      <c r="G26" s="17"/>
      <c r="H26" s="17"/>
      <c r="I26" s="17"/>
    </row>
    <row r="27" spans="1:9" ht="22" customHeight="1">
      <c r="A27" t="str">
        <f t="shared" si="0"/>
        <v/>
      </c>
      <c r="G27" s="17"/>
      <c r="H27" s="17"/>
      <c r="I27" s="17"/>
    </row>
    <row r="28" spans="1:9" ht="22" customHeight="1">
      <c r="A28" t="str">
        <f t="shared" si="0"/>
        <v/>
      </c>
      <c r="G28" s="17"/>
      <c r="H28" s="17"/>
      <c r="I28" s="17"/>
    </row>
    <row r="29" spans="1:9" ht="22" customHeight="1">
      <c r="A29" t="str">
        <f t="shared" si="0"/>
        <v/>
      </c>
      <c r="G29" s="17"/>
      <c r="H29" s="17"/>
      <c r="I29" s="17"/>
    </row>
    <row r="30" spans="1:9" ht="22" customHeight="1">
      <c r="A30" t="str">
        <f t="shared" si="0"/>
        <v/>
      </c>
      <c r="G30" s="17"/>
      <c r="H30" s="17"/>
      <c r="I30" s="17"/>
    </row>
    <row r="31" spans="1:9" ht="22" customHeight="1">
      <c r="A31" t="str">
        <f t="shared" si="0"/>
        <v/>
      </c>
      <c r="G31" s="17"/>
      <c r="H31" s="17"/>
      <c r="I31" s="17"/>
    </row>
    <row r="32" spans="1:9" ht="22" customHeight="1">
      <c r="A32" t="str">
        <f t="shared" si="0"/>
        <v/>
      </c>
      <c r="G32" s="17"/>
      <c r="H32" s="17"/>
      <c r="I32" s="17"/>
    </row>
    <row r="33" spans="1:9" ht="22" customHeight="1">
      <c r="A33" t="str">
        <f t="shared" si="0"/>
        <v/>
      </c>
      <c r="G33" s="17"/>
      <c r="H33" s="17"/>
      <c r="I33" s="17"/>
    </row>
    <row r="34" spans="1:9" ht="22" customHeight="1">
      <c r="A34" t="str">
        <f t="shared" si="0"/>
        <v/>
      </c>
      <c r="G34" s="17"/>
      <c r="H34" s="17"/>
      <c r="I34" s="17"/>
    </row>
    <row r="35" spans="1:9" ht="22" customHeight="1">
      <c r="A35" t="str">
        <f t="shared" si="0"/>
        <v/>
      </c>
      <c r="G35" s="17"/>
      <c r="H35" s="17"/>
      <c r="I35" s="17"/>
    </row>
    <row r="36" spans="1:9" ht="22" customHeight="1">
      <c r="A36" t="str">
        <f t="shared" si="0"/>
        <v/>
      </c>
      <c r="G36" s="17"/>
      <c r="H36" s="17"/>
      <c r="I36" s="17"/>
    </row>
    <row r="37" spans="1:9" ht="22" customHeight="1">
      <c r="A37" t="str">
        <f t="shared" ref="A37:A68" si="1">IF(B37="","","DR-"&amp;TEXT(ROW(A33),"000"))</f>
        <v/>
      </c>
      <c r="G37" s="17"/>
      <c r="H37" s="17"/>
      <c r="I37" s="17"/>
    </row>
    <row r="38" spans="1:9" ht="22" customHeight="1">
      <c r="A38" t="str">
        <f t="shared" si="1"/>
        <v/>
      </c>
      <c r="G38" s="17"/>
      <c r="H38" s="17"/>
      <c r="I38" s="17"/>
    </row>
    <row r="39" spans="1:9" ht="22" customHeight="1">
      <c r="A39" t="str">
        <f t="shared" si="1"/>
        <v/>
      </c>
      <c r="G39" s="17"/>
      <c r="H39" s="17"/>
      <c r="I39" s="17"/>
    </row>
    <row r="40" spans="1:9" ht="22" customHeight="1">
      <c r="A40" t="str">
        <f t="shared" si="1"/>
        <v/>
      </c>
      <c r="G40" s="17"/>
      <c r="H40" s="17"/>
      <c r="I40" s="17"/>
    </row>
    <row r="41" spans="1:9" ht="22" customHeight="1">
      <c r="A41" t="str">
        <f t="shared" si="1"/>
        <v/>
      </c>
      <c r="G41" s="17"/>
      <c r="H41" s="17"/>
      <c r="I41" s="17"/>
    </row>
    <row r="42" spans="1:9" ht="22" customHeight="1">
      <c r="A42" t="str">
        <f t="shared" si="1"/>
        <v/>
      </c>
      <c r="G42" s="17"/>
      <c r="H42" s="17"/>
      <c r="I42" s="17"/>
    </row>
    <row r="43" spans="1:9" ht="22" customHeight="1">
      <c r="A43" t="str">
        <f t="shared" si="1"/>
        <v/>
      </c>
      <c r="G43" s="17"/>
      <c r="H43" s="17"/>
      <c r="I43" s="17"/>
    </row>
    <row r="44" spans="1:9" ht="22" customHeight="1">
      <c r="A44" t="str">
        <f t="shared" si="1"/>
        <v/>
      </c>
      <c r="G44" s="17"/>
      <c r="H44" s="17"/>
      <c r="I44" s="17"/>
    </row>
    <row r="45" spans="1:9" ht="22" customHeight="1">
      <c r="A45" t="str">
        <f t="shared" si="1"/>
        <v/>
      </c>
      <c r="G45" s="17"/>
      <c r="H45" s="17"/>
      <c r="I45" s="17"/>
    </row>
    <row r="46" spans="1:9" ht="22" customHeight="1">
      <c r="A46" t="str">
        <f t="shared" si="1"/>
        <v/>
      </c>
      <c r="G46" s="17"/>
      <c r="H46" s="17"/>
      <c r="I46" s="17"/>
    </row>
    <row r="47" spans="1:9" ht="22" customHeight="1">
      <c r="A47" t="str">
        <f t="shared" si="1"/>
        <v/>
      </c>
      <c r="G47" s="17"/>
      <c r="H47" s="17"/>
      <c r="I47" s="17"/>
    </row>
    <row r="48" spans="1:9" ht="22" customHeight="1">
      <c r="A48" t="str">
        <f t="shared" si="1"/>
        <v/>
      </c>
      <c r="G48" s="17"/>
      <c r="H48" s="17"/>
      <c r="I48" s="17"/>
    </row>
    <row r="49" spans="1:9" ht="22" customHeight="1">
      <c r="A49" t="str">
        <f t="shared" si="1"/>
        <v/>
      </c>
      <c r="G49" s="17"/>
      <c r="H49" s="17"/>
      <c r="I49" s="17"/>
    </row>
    <row r="50" spans="1:9" ht="22" customHeight="1">
      <c r="A50" t="str">
        <f t="shared" si="1"/>
        <v/>
      </c>
      <c r="G50" s="17"/>
      <c r="H50" s="17"/>
      <c r="I50" s="17"/>
    </row>
    <row r="51" spans="1:9" ht="22" customHeight="1">
      <c r="A51" t="str">
        <f t="shared" si="1"/>
        <v/>
      </c>
      <c r="G51" s="17"/>
      <c r="H51" s="17"/>
      <c r="I51" s="17"/>
    </row>
    <row r="52" spans="1:9" ht="22" customHeight="1">
      <c r="A52" t="str">
        <f t="shared" si="1"/>
        <v/>
      </c>
      <c r="G52" s="17"/>
      <c r="H52" s="17"/>
      <c r="I52" s="17"/>
    </row>
    <row r="53" spans="1:9" ht="22" customHeight="1">
      <c r="A53" t="str">
        <f t="shared" si="1"/>
        <v/>
      </c>
      <c r="G53" s="17"/>
      <c r="H53" s="17"/>
      <c r="I53" s="17"/>
    </row>
    <row r="54" spans="1:9" ht="22" customHeight="1">
      <c r="A54" t="str">
        <f t="shared" si="1"/>
        <v/>
      </c>
      <c r="G54" s="17"/>
      <c r="H54" s="17"/>
      <c r="I54" s="17"/>
    </row>
    <row r="55" spans="1:9" ht="22" customHeight="1">
      <c r="A55" t="str">
        <f t="shared" si="1"/>
        <v/>
      </c>
      <c r="G55" s="17"/>
      <c r="H55" s="17"/>
      <c r="I55" s="17"/>
    </row>
    <row r="56" spans="1:9" ht="22" customHeight="1">
      <c r="A56" t="str">
        <f t="shared" si="1"/>
        <v/>
      </c>
      <c r="G56" s="17"/>
      <c r="H56" s="17"/>
      <c r="I56" s="17"/>
    </row>
    <row r="57" spans="1:9" ht="22" customHeight="1">
      <c r="A57" t="str">
        <f t="shared" si="1"/>
        <v/>
      </c>
      <c r="G57" s="17"/>
      <c r="H57" s="17"/>
      <c r="I57" s="17"/>
    </row>
    <row r="58" spans="1:9" ht="22" customHeight="1">
      <c r="A58" t="str">
        <f t="shared" si="1"/>
        <v/>
      </c>
      <c r="G58" s="17"/>
      <c r="H58" s="17"/>
      <c r="I58" s="17"/>
    </row>
    <row r="59" spans="1:9" ht="22" customHeight="1">
      <c r="A59" t="str">
        <f t="shared" si="1"/>
        <v/>
      </c>
      <c r="G59" s="17"/>
      <c r="H59" s="17"/>
      <c r="I59" s="17"/>
    </row>
    <row r="60" spans="1:9" ht="22" customHeight="1">
      <c r="A60" t="str">
        <f t="shared" si="1"/>
        <v/>
      </c>
      <c r="G60" s="17"/>
      <c r="H60" s="17"/>
      <c r="I60" s="17"/>
    </row>
    <row r="61" spans="1:9" ht="22" customHeight="1">
      <c r="A61" t="str">
        <f t="shared" si="1"/>
        <v/>
      </c>
      <c r="G61" s="17"/>
      <c r="H61" s="17"/>
      <c r="I61" s="17"/>
    </row>
    <row r="62" spans="1:9" ht="22" customHeight="1">
      <c r="A62" t="str">
        <f t="shared" si="1"/>
        <v/>
      </c>
      <c r="G62" s="17"/>
      <c r="H62" s="17"/>
      <c r="I62" s="17"/>
    </row>
    <row r="63" spans="1:9" ht="22" customHeight="1">
      <c r="A63" t="str">
        <f t="shared" si="1"/>
        <v/>
      </c>
      <c r="G63" s="17"/>
      <c r="H63" s="17"/>
      <c r="I63" s="17"/>
    </row>
    <row r="64" spans="1:9" ht="22" customHeight="1">
      <c r="A64" t="str">
        <f t="shared" si="1"/>
        <v/>
      </c>
      <c r="G64" s="17"/>
      <c r="H64" s="17"/>
      <c r="I64" s="17"/>
    </row>
    <row r="65" spans="1:9" ht="22" customHeight="1">
      <c r="A65" t="str">
        <f t="shared" si="1"/>
        <v/>
      </c>
      <c r="G65" s="17"/>
      <c r="H65" s="17"/>
      <c r="I65" s="17"/>
    </row>
    <row r="66" spans="1:9" ht="22" customHeight="1">
      <c r="A66" t="str">
        <f t="shared" si="1"/>
        <v/>
      </c>
      <c r="G66" s="17"/>
      <c r="H66" s="17"/>
      <c r="I66" s="17"/>
    </row>
    <row r="67" spans="1:9" ht="22" customHeight="1">
      <c r="A67" t="str">
        <f t="shared" si="1"/>
        <v/>
      </c>
      <c r="G67" s="17"/>
      <c r="H67" s="17"/>
      <c r="I67" s="17"/>
    </row>
    <row r="68" spans="1:9" ht="22" customHeight="1">
      <c r="A68" t="str">
        <f t="shared" si="1"/>
        <v/>
      </c>
      <c r="G68" s="17"/>
      <c r="H68" s="17"/>
      <c r="I68" s="17"/>
    </row>
    <row r="69" spans="1:9" ht="22" customHeight="1">
      <c r="A69" t="str">
        <f t="shared" ref="A69:A100" si="2">IF(B69="","","DR-"&amp;TEXT(ROW(A65),"000"))</f>
        <v/>
      </c>
      <c r="G69" s="17"/>
      <c r="H69" s="17"/>
      <c r="I69" s="17"/>
    </row>
    <row r="70" spans="1:9" ht="22" customHeight="1">
      <c r="A70" t="str">
        <f t="shared" si="2"/>
        <v/>
      </c>
      <c r="G70" s="17"/>
      <c r="H70" s="17"/>
      <c r="I70" s="17"/>
    </row>
    <row r="71" spans="1:9" ht="22" customHeight="1">
      <c r="A71" t="str">
        <f t="shared" si="2"/>
        <v/>
      </c>
      <c r="G71" s="17"/>
      <c r="H71" s="17"/>
      <c r="I71" s="17"/>
    </row>
    <row r="72" spans="1:9" ht="22" customHeight="1">
      <c r="A72" t="str">
        <f t="shared" si="2"/>
        <v/>
      </c>
      <c r="G72" s="17"/>
      <c r="H72" s="17"/>
      <c r="I72" s="17"/>
    </row>
    <row r="73" spans="1:9" ht="22" customHeight="1">
      <c r="A73" t="str">
        <f t="shared" si="2"/>
        <v/>
      </c>
      <c r="G73" s="17"/>
      <c r="H73" s="17"/>
      <c r="I73" s="17"/>
    </row>
    <row r="74" spans="1:9" ht="22" customHeight="1">
      <c r="A74" t="str">
        <f t="shared" si="2"/>
        <v/>
      </c>
      <c r="G74" s="17"/>
      <c r="H74" s="17"/>
      <c r="I74" s="17"/>
    </row>
    <row r="75" spans="1:9" ht="22" customHeight="1">
      <c r="A75" t="str">
        <f t="shared" si="2"/>
        <v/>
      </c>
      <c r="G75" s="17"/>
      <c r="H75" s="17"/>
      <c r="I75" s="17"/>
    </row>
    <row r="76" spans="1:9" ht="22" customHeight="1">
      <c r="A76" t="str">
        <f t="shared" si="2"/>
        <v/>
      </c>
      <c r="G76" s="17"/>
      <c r="H76" s="17"/>
      <c r="I76" s="17"/>
    </row>
    <row r="77" spans="1:9" ht="22" customHeight="1">
      <c r="A77" t="str">
        <f t="shared" si="2"/>
        <v/>
      </c>
      <c r="G77" s="17"/>
      <c r="H77" s="17"/>
      <c r="I77" s="17"/>
    </row>
    <row r="78" spans="1:9" ht="22" customHeight="1">
      <c r="A78" t="str">
        <f t="shared" si="2"/>
        <v/>
      </c>
      <c r="G78" s="17"/>
      <c r="H78" s="17"/>
      <c r="I78" s="17"/>
    </row>
    <row r="79" spans="1:9" ht="22" customHeight="1">
      <c r="A79" t="str">
        <f t="shared" si="2"/>
        <v/>
      </c>
      <c r="G79" s="17"/>
      <c r="H79" s="17"/>
      <c r="I79" s="17"/>
    </row>
    <row r="80" spans="1:9" ht="22" customHeight="1">
      <c r="A80" t="str">
        <f t="shared" si="2"/>
        <v/>
      </c>
      <c r="G80" s="17"/>
      <c r="H80" s="17"/>
      <c r="I80" s="17"/>
    </row>
    <row r="81" spans="1:9" ht="22" customHeight="1">
      <c r="A81" t="str">
        <f t="shared" si="2"/>
        <v/>
      </c>
      <c r="G81" s="17"/>
      <c r="H81" s="17"/>
      <c r="I81" s="17"/>
    </row>
    <row r="82" spans="1:9" ht="22" customHeight="1">
      <c r="A82" t="str">
        <f t="shared" si="2"/>
        <v/>
      </c>
      <c r="G82" s="17"/>
      <c r="H82" s="17"/>
      <c r="I82" s="17"/>
    </row>
    <row r="83" spans="1:9" ht="22" customHeight="1">
      <c r="A83" t="str">
        <f t="shared" si="2"/>
        <v/>
      </c>
      <c r="G83" s="17"/>
      <c r="H83" s="17"/>
      <c r="I83" s="17"/>
    </row>
    <row r="84" spans="1:9" ht="22" customHeight="1">
      <c r="A84" t="str">
        <f t="shared" si="2"/>
        <v/>
      </c>
      <c r="G84" s="17"/>
      <c r="H84" s="17"/>
      <c r="I84" s="17"/>
    </row>
    <row r="85" spans="1:9" ht="22" customHeight="1">
      <c r="A85" t="str">
        <f t="shared" si="2"/>
        <v/>
      </c>
      <c r="G85" s="17"/>
      <c r="H85" s="17"/>
      <c r="I85" s="17"/>
    </row>
    <row r="86" spans="1:9" ht="22" customHeight="1">
      <c r="A86" t="str">
        <f t="shared" si="2"/>
        <v/>
      </c>
      <c r="G86" s="17"/>
      <c r="H86" s="17"/>
      <c r="I86" s="17"/>
    </row>
    <row r="87" spans="1:9" ht="22" customHeight="1">
      <c r="A87" t="str">
        <f t="shared" si="2"/>
        <v/>
      </c>
      <c r="G87" s="17"/>
      <c r="H87" s="17"/>
      <c r="I87" s="17"/>
    </row>
    <row r="88" spans="1:9" ht="22" customHeight="1">
      <c r="A88" t="str">
        <f t="shared" si="2"/>
        <v/>
      </c>
      <c r="G88" s="17"/>
      <c r="H88" s="17"/>
      <c r="I88" s="17"/>
    </row>
    <row r="89" spans="1:9" ht="22" customHeight="1">
      <c r="A89" t="str">
        <f t="shared" si="2"/>
        <v/>
      </c>
      <c r="G89" s="17"/>
      <c r="H89" s="17"/>
      <c r="I89" s="17"/>
    </row>
    <row r="90" spans="1:9" ht="22" customHeight="1">
      <c r="A90" t="str">
        <f t="shared" si="2"/>
        <v/>
      </c>
      <c r="G90" s="17"/>
      <c r="H90" s="17"/>
      <c r="I90" s="17"/>
    </row>
    <row r="91" spans="1:9" ht="22" customHeight="1">
      <c r="A91" t="str">
        <f t="shared" si="2"/>
        <v/>
      </c>
      <c r="G91" s="17"/>
      <c r="H91" s="17"/>
      <c r="I91" s="17"/>
    </row>
    <row r="92" spans="1:9" ht="22" customHeight="1">
      <c r="A92" t="str">
        <f t="shared" si="2"/>
        <v/>
      </c>
      <c r="G92" s="17"/>
      <c r="H92" s="17"/>
      <c r="I92" s="17"/>
    </row>
    <row r="93" spans="1:9" ht="22" customHeight="1">
      <c r="A93" t="str">
        <f t="shared" si="2"/>
        <v/>
      </c>
      <c r="G93" s="17"/>
      <c r="H93" s="17"/>
      <c r="I93" s="17"/>
    </row>
    <row r="94" spans="1:9" ht="22" customHeight="1">
      <c r="A94" t="str">
        <f t="shared" si="2"/>
        <v/>
      </c>
      <c r="G94" s="17"/>
      <c r="H94" s="17"/>
      <c r="I94" s="17"/>
    </row>
    <row r="95" spans="1:9" ht="22" customHeight="1">
      <c r="A95" t="str">
        <f t="shared" si="2"/>
        <v/>
      </c>
      <c r="G95" s="17"/>
      <c r="H95" s="17"/>
      <c r="I95" s="17"/>
    </row>
    <row r="96" spans="1:9" ht="22" customHeight="1">
      <c r="A96" t="str">
        <f t="shared" si="2"/>
        <v/>
      </c>
      <c r="G96" s="17"/>
      <c r="H96" s="17"/>
      <c r="I96" s="17"/>
    </row>
    <row r="97" spans="1:9" ht="22" customHeight="1">
      <c r="A97" t="str">
        <f t="shared" si="2"/>
        <v/>
      </c>
      <c r="G97" s="17"/>
      <c r="H97" s="17"/>
      <c r="I97" s="17"/>
    </row>
    <row r="98" spans="1:9" ht="22" customHeight="1">
      <c r="A98" t="str">
        <f t="shared" si="2"/>
        <v/>
      </c>
      <c r="G98" s="17"/>
      <c r="H98" s="17"/>
      <c r="I98" s="17"/>
    </row>
    <row r="99" spans="1:9" ht="22" customHeight="1">
      <c r="A99" t="str">
        <f t="shared" si="2"/>
        <v/>
      </c>
      <c r="G99" s="17"/>
      <c r="H99" s="17"/>
      <c r="I99" s="17"/>
    </row>
    <row r="100" spans="1:9" ht="22" customHeight="1">
      <c r="A100" t="str">
        <f t="shared" si="2"/>
        <v/>
      </c>
      <c r="G100" s="17"/>
      <c r="H100" s="17"/>
      <c r="I100" s="17"/>
    </row>
    <row r="101" spans="1:9">
      <c r="A101" t="str">
        <f t="shared" ref="A101:A104" si="3">IF(B101="","","DR-"&amp;TEXT(ROW(A97),"000"))</f>
        <v/>
      </c>
      <c r="G101" s="17"/>
      <c r="H101" s="17"/>
      <c r="I101" s="17"/>
    </row>
    <row r="102" spans="1:9">
      <c r="A102" t="str">
        <f t="shared" si="3"/>
        <v/>
      </c>
      <c r="G102" s="17"/>
      <c r="H102" s="17"/>
      <c r="I102" s="17"/>
    </row>
    <row r="103" spans="1:9">
      <c r="A103" t="str">
        <f t="shared" si="3"/>
        <v/>
      </c>
      <c r="G103" s="17"/>
      <c r="H103" s="17"/>
      <c r="I103" s="17"/>
    </row>
    <row r="104" spans="1:9">
      <c r="A104" t="str">
        <f t="shared" si="3"/>
        <v/>
      </c>
      <c r="G104" s="17"/>
      <c r="H104" s="17"/>
      <c r="I104" s="17"/>
    </row>
  </sheetData>
  <mergeCells count="1">
    <mergeCell ref="A2:L2"/>
  </mergeCells>
  <conditionalFormatting sqref="L5:L104">
    <cfRule type="cellIs" dxfId="43" priority="1" operator="equal">
      <formula>"Resigned"</formula>
    </cfRule>
    <cfRule type="cellIs" dxfId="42" priority="2" operator="equal">
      <formula>"On Leave"</formula>
    </cfRule>
    <cfRule type="cellIs" dxfId="41" priority="3" operator="equal">
      <formula>"Active"</formula>
    </cfRule>
  </conditionalFormatting>
  <dataValidations count="3">
    <dataValidation type="list" allowBlank="1" showInputMessage="1" showErrorMessage="1" sqref="C5:C104" xr:uid="{0AC0223A-2A1D-4959-AB2E-2055D503E6E9}">
      <formula1>lst_Designation</formula1>
    </dataValidation>
    <dataValidation type="list" allowBlank="1" showInputMessage="1" showErrorMessage="1" sqref="D5:D104" xr:uid="{4CC34AED-8BD5-4CF1-ABE6-E1AA01ED82CA}">
      <formula1>lst_Department</formula1>
    </dataValidation>
    <dataValidation type="list" allowBlank="1" showInputMessage="1" showErrorMessage="1" sqref="L5:L104" xr:uid="{2C2B1376-F66A-418E-80C6-2ACA21C0560F}">
      <formula1>lst_DoctorStatus</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24A6-AAAA-41BC-9718-BA49E29CF7B7}">
  <sheetPr>
    <tabColor rgb="FF9900FF"/>
  </sheetPr>
  <dimension ref="A1:K304"/>
  <sheetViews>
    <sheetView showGridLines="0" workbookViewId="0">
      <pane ySplit="4" topLeftCell="A5" activePane="bottomLeft" state="frozen"/>
      <selection pane="bottomLeft"/>
    </sheetView>
  </sheetViews>
  <sheetFormatPr defaultRowHeight="14.5"/>
  <cols>
    <col min="1" max="1" width="13.90625" customWidth="1"/>
    <col min="2" max="2" width="28.6328125" customWidth="1"/>
    <col min="3" max="4" width="18.6328125" customWidth="1"/>
    <col min="5" max="6" width="14.6328125" customWidth="1"/>
    <col min="7" max="7" width="12.6328125" customWidth="1"/>
    <col min="8" max="8" width="19.1796875" bestFit="1" customWidth="1"/>
    <col min="9" max="9" width="14.6328125" customWidth="1"/>
    <col min="10" max="10" width="17.90625" customWidth="1"/>
    <col min="11" max="11" width="12.6328125" customWidth="1"/>
  </cols>
  <sheetData>
    <row r="1" spans="1:11" ht="15" customHeight="1"/>
    <row r="2" spans="1:11" ht="45" customHeight="1">
      <c r="A2" s="69" t="s">
        <v>167</v>
      </c>
      <c r="B2" s="69"/>
      <c r="C2" s="69"/>
      <c r="D2" s="69"/>
      <c r="E2" s="69"/>
      <c r="F2" s="69"/>
      <c r="G2" s="69"/>
      <c r="H2" s="69"/>
      <c r="I2" s="69"/>
      <c r="J2" s="69"/>
      <c r="K2" s="69"/>
    </row>
    <row r="3" spans="1:11" ht="20" customHeight="1"/>
    <row r="4" spans="1:11" ht="30" customHeight="1">
      <c r="A4" s="18" t="s">
        <v>168</v>
      </c>
      <c r="B4" s="18" t="s">
        <v>169</v>
      </c>
      <c r="C4" s="18" t="s">
        <v>170</v>
      </c>
      <c r="D4" s="18" t="s">
        <v>153</v>
      </c>
      <c r="E4" s="18" t="s">
        <v>171</v>
      </c>
      <c r="F4" s="18" t="s">
        <v>172</v>
      </c>
      <c r="G4" s="18" t="s">
        <v>173</v>
      </c>
      <c r="H4" s="18" t="s">
        <v>174</v>
      </c>
      <c r="I4" s="18" t="s">
        <v>175</v>
      </c>
      <c r="J4" s="18" t="s">
        <v>176</v>
      </c>
      <c r="K4" s="18" t="s">
        <v>158</v>
      </c>
    </row>
    <row r="5" spans="1:11" ht="22" customHeight="1">
      <c r="A5" t="str">
        <f>IF(B5="","","SVC-"&amp;TEXT(ROW(A1),"0000"))</f>
        <v>SVC-0001</v>
      </c>
      <c r="B5" s="39" t="s">
        <v>1222</v>
      </c>
      <c r="C5" s="39" t="s">
        <v>49</v>
      </c>
      <c r="D5" s="39" t="s">
        <v>33</v>
      </c>
      <c r="E5" s="39" t="s">
        <v>1272</v>
      </c>
      <c r="F5" s="39">
        <v>500</v>
      </c>
      <c r="G5" s="39">
        <v>0</v>
      </c>
      <c r="H5" s="17">
        <f>IF(F5="","",F5*G5/100)</f>
        <v>0</v>
      </c>
      <c r="I5" s="17">
        <f>IF(F5="","",F5+H5)</f>
        <v>500</v>
      </c>
      <c r="J5" s="39" t="s">
        <v>178</v>
      </c>
      <c r="K5" s="39" t="s">
        <v>64</v>
      </c>
    </row>
    <row r="6" spans="1:11" ht="22" customHeight="1">
      <c r="A6" t="str">
        <f t="shared" ref="A6:A69" si="0">IF(B6="","","SVC-"&amp;TEXT(ROW(A2),"0000"))</f>
        <v>SVC-0002</v>
      </c>
      <c r="B6" s="40" t="s">
        <v>1223</v>
      </c>
      <c r="C6" s="40" t="s">
        <v>49</v>
      </c>
      <c r="D6" s="40" t="s">
        <v>34</v>
      </c>
      <c r="E6" s="40" t="s">
        <v>1272</v>
      </c>
      <c r="F6" s="40">
        <v>800</v>
      </c>
      <c r="G6" s="40">
        <v>0</v>
      </c>
      <c r="H6" s="17">
        <f t="shared" ref="H6:H69" si="1">IF(F6="","",F6*G6/100)</f>
        <v>0</v>
      </c>
      <c r="I6" s="17">
        <f t="shared" ref="I6:I69" si="2">IF(F6="","",F6+H6)</f>
        <v>800</v>
      </c>
      <c r="J6" s="40" t="s">
        <v>178</v>
      </c>
      <c r="K6" s="40" t="s">
        <v>64</v>
      </c>
    </row>
    <row r="7" spans="1:11" ht="22" customHeight="1">
      <c r="A7" t="str">
        <f t="shared" si="0"/>
        <v>SVC-0003</v>
      </c>
      <c r="B7" s="39" t="s">
        <v>1224</v>
      </c>
      <c r="C7" s="39" t="s">
        <v>49</v>
      </c>
      <c r="D7" s="39" t="s">
        <v>36</v>
      </c>
      <c r="E7" s="39" t="s">
        <v>1272</v>
      </c>
      <c r="F7" s="39">
        <v>600</v>
      </c>
      <c r="G7" s="39">
        <v>0</v>
      </c>
      <c r="H7" s="17">
        <f t="shared" si="1"/>
        <v>0</v>
      </c>
      <c r="I7" s="17">
        <f t="shared" si="2"/>
        <v>600</v>
      </c>
      <c r="J7" s="39" t="s">
        <v>178</v>
      </c>
      <c r="K7" s="39" t="s">
        <v>64</v>
      </c>
    </row>
    <row r="8" spans="1:11" ht="22" customHeight="1">
      <c r="A8" t="str">
        <f t="shared" si="0"/>
        <v>SVC-0004</v>
      </c>
      <c r="B8" s="40" t="s">
        <v>1225</v>
      </c>
      <c r="C8" s="40" t="s">
        <v>49</v>
      </c>
      <c r="D8" s="40" t="s">
        <v>35</v>
      </c>
      <c r="E8" s="40" t="s">
        <v>1272</v>
      </c>
      <c r="F8" s="40">
        <v>650</v>
      </c>
      <c r="G8" s="40">
        <v>0</v>
      </c>
      <c r="H8" s="17">
        <f t="shared" si="1"/>
        <v>0</v>
      </c>
      <c r="I8" s="17">
        <f t="shared" si="2"/>
        <v>650</v>
      </c>
      <c r="J8" s="40" t="s">
        <v>178</v>
      </c>
      <c r="K8" s="40" t="s">
        <v>64</v>
      </c>
    </row>
    <row r="9" spans="1:11" ht="22" customHeight="1">
      <c r="A9" t="str">
        <f t="shared" si="0"/>
        <v>SVC-0005</v>
      </c>
      <c r="B9" s="39" t="s">
        <v>1226</v>
      </c>
      <c r="C9" s="39" t="s">
        <v>49</v>
      </c>
      <c r="D9" s="39" t="s">
        <v>37</v>
      </c>
      <c r="E9" s="39" t="s">
        <v>1272</v>
      </c>
      <c r="F9" s="39">
        <v>700</v>
      </c>
      <c r="G9" s="39">
        <v>0</v>
      </c>
      <c r="H9" s="17">
        <f t="shared" si="1"/>
        <v>0</v>
      </c>
      <c r="I9" s="17">
        <f t="shared" si="2"/>
        <v>700</v>
      </c>
      <c r="J9" s="39" t="s">
        <v>178</v>
      </c>
      <c r="K9" s="39" t="s">
        <v>64</v>
      </c>
    </row>
    <row r="10" spans="1:11" ht="22" customHeight="1">
      <c r="A10" t="str">
        <f t="shared" si="0"/>
        <v>SVC-0006</v>
      </c>
      <c r="B10" s="40" t="s">
        <v>1227</v>
      </c>
      <c r="C10" s="40" t="s">
        <v>38</v>
      </c>
      <c r="D10" s="40" t="s">
        <v>38</v>
      </c>
      <c r="E10" s="40" t="s">
        <v>1272</v>
      </c>
      <c r="F10" s="40">
        <v>1200</v>
      </c>
      <c r="G10" s="40">
        <v>0</v>
      </c>
      <c r="H10" s="17">
        <f t="shared" si="1"/>
        <v>0</v>
      </c>
      <c r="I10" s="17">
        <f t="shared" si="2"/>
        <v>1200</v>
      </c>
      <c r="J10" s="40" t="s">
        <v>178</v>
      </c>
      <c r="K10" s="40" t="s">
        <v>64</v>
      </c>
    </row>
    <row r="11" spans="1:11" ht="22" customHeight="1">
      <c r="A11" t="str">
        <f t="shared" si="0"/>
        <v>SVC-0007</v>
      </c>
      <c r="B11" s="39" t="s">
        <v>1228</v>
      </c>
      <c r="C11" s="39" t="s">
        <v>50</v>
      </c>
      <c r="D11" s="39" t="s">
        <v>39</v>
      </c>
      <c r="E11" s="39" t="s">
        <v>1273</v>
      </c>
      <c r="F11" s="39">
        <v>350</v>
      </c>
      <c r="G11" s="39">
        <v>5</v>
      </c>
      <c r="H11" s="17">
        <f t="shared" si="1"/>
        <v>17.5</v>
      </c>
      <c r="I11" s="17">
        <f t="shared" si="2"/>
        <v>367.5</v>
      </c>
      <c r="J11" s="39" t="s">
        <v>178</v>
      </c>
      <c r="K11" s="39" t="s">
        <v>64</v>
      </c>
    </row>
    <row r="12" spans="1:11" ht="22" customHeight="1">
      <c r="A12" t="str">
        <f t="shared" si="0"/>
        <v>SVC-0008</v>
      </c>
      <c r="B12" s="40" t="s">
        <v>1229</v>
      </c>
      <c r="C12" s="40" t="s">
        <v>50</v>
      </c>
      <c r="D12" s="40" t="s">
        <v>39</v>
      </c>
      <c r="E12" s="40" t="s">
        <v>1273</v>
      </c>
      <c r="F12" s="40">
        <v>120</v>
      </c>
      <c r="G12" s="40">
        <v>5</v>
      </c>
      <c r="H12" s="17">
        <f t="shared" si="1"/>
        <v>6</v>
      </c>
      <c r="I12" s="17">
        <f t="shared" si="2"/>
        <v>126</v>
      </c>
      <c r="J12" s="40" t="s">
        <v>178</v>
      </c>
      <c r="K12" s="40" t="s">
        <v>64</v>
      </c>
    </row>
    <row r="13" spans="1:11" ht="22" customHeight="1">
      <c r="A13" t="str">
        <f t="shared" si="0"/>
        <v>SVC-0009</v>
      </c>
      <c r="B13" s="39" t="s">
        <v>1230</v>
      </c>
      <c r="C13" s="39" t="s">
        <v>50</v>
      </c>
      <c r="D13" s="39" t="s">
        <v>39</v>
      </c>
      <c r="E13" s="39" t="s">
        <v>1273</v>
      </c>
      <c r="F13" s="39">
        <v>380</v>
      </c>
      <c r="G13" s="39">
        <v>5</v>
      </c>
      <c r="H13" s="17">
        <f t="shared" si="1"/>
        <v>19</v>
      </c>
      <c r="I13" s="17">
        <f t="shared" si="2"/>
        <v>399</v>
      </c>
      <c r="J13" s="39" t="s">
        <v>178</v>
      </c>
      <c r="K13" s="39" t="s">
        <v>64</v>
      </c>
    </row>
    <row r="14" spans="1:11" ht="22" customHeight="1">
      <c r="A14" t="str">
        <f t="shared" si="0"/>
        <v>SVC-0010</v>
      </c>
      <c r="B14" s="40" t="s">
        <v>1231</v>
      </c>
      <c r="C14" s="40" t="s">
        <v>50</v>
      </c>
      <c r="D14" s="40" t="s">
        <v>39</v>
      </c>
      <c r="E14" s="40" t="s">
        <v>1273</v>
      </c>
      <c r="F14" s="40">
        <v>450</v>
      </c>
      <c r="G14" s="40">
        <v>5</v>
      </c>
      <c r="H14" s="17">
        <f t="shared" si="1"/>
        <v>22.5</v>
      </c>
      <c r="I14" s="17">
        <f t="shared" si="2"/>
        <v>472.5</v>
      </c>
      <c r="J14" s="40" t="s">
        <v>178</v>
      </c>
      <c r="K14" s="40" t="s">
        <v>64</v>
      </c>
    </row>
    <row r="15" spans="1:11" ht="22" customHeight="1">
      <c r="A15" t="str">
        <f t="shared" si="0"/>
        <v>SVC-0011</v>
      </c>
      <c r="B15" s="39" t="s">
        <v>1232</v>
      </c>
      <c r="C15" s="39" t="s">
        <v>50</v>
      </c>
      <c r="D15" s="39" t="s">
        <v>39</v>
      </c>
      <c r="E15" s="39" t="s">
        <v>1273</v>
      </c>
      <c r="F15" s="39">
        <v>520</v>
      </c>
      <c r="G15" s="39">
        <v>5</v>
      </c>
      <c r="H15" s="17">
        <f t="shared" si="1"/>
        <v>26</v>
      </c>
      <c r="I15" s="17">
        <f t="shared" si="2"/>
        <v>546</v>
      </c>
      <c r="J15" s="39" t="s">
        <v>178</v>
      </c>
      <c r="K15" s="39" t="s">
        <v>64</v>
      </c>
    </row>
    <row r="16" spans="1:11" ht="22" customHeight="1">
      <c r="A16" t="str">
        <f t="shared" si="0"/>
        <v>SVC-0012</v>
      </c>
      <c r="B16" s="40" t="s">
        <v>1233</v>
      </c>
      <c r="C16" s="40" t="s">
        <v>50</v>
      </c>
      <c r="D16" s="40" t="s">
        <v>39</v>
      </c>
      <c r="E16" s="40" t="s">
        <v>1273</v>
      </c>
      <c r="F16" s="40">
        <v>480</v>
      </c>
      <c r="G16" s="40">
        <v>5</v>
      </c>
      <c r="H16" s="17">
        <f t="shared" si="1"/>
        <v>24</v>
      </c>
      <c r="I16" s="17">
        <f t="shared" si="2"/>
        <v>504</v>
      </c>
      <c r="J16" s="40" t="s">
        <v>178</v>
      </c>
      <c r="K16" s="40" t="s">
        <v>64</v>
      </c>
    </row>
    <row r="17" spans="1:11" ht="22" customHeight="1">
      <c r="A17" t="str">
        <f t="shared" si="0"/>
        <v>SVC-0013</v>
      </c>
      <c r="B17" s="39" t="s">
        <v>1234</v>
      </c>
      <c r="C17" s="39" t="s">
        <v>50</v>
      </c>
      <c r="D17" s="39" t="s">
        <v>39</v>
      </c>
      <c r="E17" s="39" t="s">
        <v>1273</v>
      </c>
      <c r="F17" s="39">
        <v>150</v>
      </c>
      <c r="G17" s="39">
        <v>5</v>
      </c>
      <c r="H17" s="17">
        <f t="shared" si="1"/>
        <v>7.5</v>
      </c>
      <c r="I17" s="17">
        <f t="shared" si="2"/>
        <v>157.5</v>
      </c>
      <c r="J17" s="39" t="s">
        <v>178</v>
      </c>
      <c r="K17" s="39" t="s">
        <v>64</v>
      </c>
    </row>
    <row r="18" spans="1:11" ht="22" customHeight="1">
      <c r="A18" t="str">
        <f t="shared" si="0"/>
        <v>SVC-0014</v>
      </c>
      <c r="B18" s="40" t="s">
        <v>1235</v>
      </c>
      <c r="C18" s="40" t="s">
        <v>50</v>
      </c>
      <c r="D18" s="40" t="s">
        <v>39</v>
      </c>
      <c r="E18" s="40" t="s">
        <v>1273</v>
      </c>
      <c r="F18" s="40">
        <v>800</v>
      </c>
      <c r="G18" s="40">
        <v>5</v>
      </c>
      <c r="H18" s="17">
        <f t="shared" si="1"/>
        <v>40</v>
      </c>
      <c r="I18" s="17">
        <f t="shared" si="2"/>
        <v>840</v>
      </c>
      <c r="J18" s="40" t="s">
        <v>85</v>
      </c>
      <c r="K18" s="40" t="s">
        <v>64</v>
      </c>
    </row>
    <row r="19" spans="1:11" ht="22" customHeight="1">
      <c r="A19" t="str">
        <f t="shared" si="0"/>
        <v>SVC-0015</v>
      </c>
      <c r="B19" s="39" t="s">
        <v>1236</v>
      </c>
      <c r="C19" s="39" t="s">
        <v>50</v>
      </c>
      <c r="D19" s="39" t="s">
        <v>39</v>
      </c>
      <c r="E19" s="39" t="s">
        <v>1273</v>
      </c>
      <c r="F19" s="39">
        <v>650</v>
      </c>
      <c r="G19" s="39">
        <v>5</v>
      </c>
      <c r="H19" s="17">
        <f t="shared" si="1"/>
        <v>32.5</v>
      </c>
      <c r="I19" s="17">
        <f t="shared" si="2"/>
        <v>682.5</v>
      </c>
      <c r="J19" s="39" t="s">
        <v>178</v>
      </c>
      <c r="K19" s="39" t="s">
        <v>64</v>
      </c>
    </row>
    <row r="20" spans="1:11" ht="22" customHeight="1">
      <c r="A20" t="str">
        <f t="shared" si="0"/>
        <v>SVC-0016</v>
      </c>
      <c r="B20" s="40" t="s">
        <v>1237</v>
      </c>
      <c r="C20" s="40" t="s">
        <v>50</v>
      </c>
      <c r="D20" s="40" t="s">
        <v>39</v>
      </c>
      <c r="E20" s="40" t="s">
        <v>1273</v>
      </c>
      <c r="F20" s="40">
        <v>900</v>
      </c>
      <c r="G20" s="40">
        <v>5</v>
      </c>
      <c r="H20" s="17">
        <f t="shared" si="1"/>
        <v>45</v>
      </c>
      <c r="I20" s="17">
        <f t="shared" si="2"/>
        <v>945</v>
      </c>
      <c r="J20" s="40" t="s">
        <v>178</v>
      </c>
      <c r="K20" s="40" t="s">
        <v>64</v>
      </c>
    </row>
    <row r="21" spans="1:11" ht="22" customHeight="1">
      <c r="A21" t="str">
        <f t="shared" si="0"/>
        <v>SVC-0017</v>
      </c>
      <c r="B21" s="39" t="s">
        <v>1238</v>
      </c>
      <c r="C21" s="39" t="s">
        <v>50</v>
      </c>
      <c r="D21" s="39" t="s">
        <v>39</v>
      </c>
      <c r="E21" s="39" t="s">
        <v>1273</v>
      </c>
      <c r="F21" s="39">
        <v>400</v>
      </c>
      <c r="G21" s="39">
        <v>5</v>
      </c>
      <c r="H21" s="17">
        <f t="shared" si="1"/>
        <v>20</v>
      </c>
      <c r="I21" s="17">
        <f t="shared" si="2"/>
        <v>420</v>
      </c>
      <c r="J21" s="39" t="s">
        <v>178</v>
      </c>
      <c r="K21" s="39" t="s">
        <v>64</v>
      </c>
    </row>
    <row r="22" spans="1:11" ht="22" customHeight="1">
      <c r="A22" t="str">
        <f t="shared" si="0"/>
        <v>SVC-0018</v>
      </c>
      <c r="B22" s="40" t="s">
        <v>1239</v>
      </c>
      <c r="C22" s="40" t="s">
        <v>53</v>
      </c>
      <c r="D22" s="40" t="s">
        <v>34</v>
      </c>
      <c r="E22" s="40" t="s">
        <v>1273</v>
      </c>
      <c r="F22" s="40">
        <v>300</v>
      </c>
      <c r="G22" s="40">
        <v>5</v>
      </c>
      <c r="H22" s="17">
        <f t="shared" si="1"/>
        <v>15</v>
      </c>
      <c r="I22" s="17">
        <f t="shared" si="2"/>
        <v>315</v>
      </c>
      <c r="J22" s="40" t="s">
        <v>178</v>
      </c>
      <c r="K22" s="40" t="s">
        <v>64</v>
      </c>
    </row>
    <row r="23" spans="1:11" ht="22" customHeight="1">
      <c r="A23" t="str">
        <f t="shared" si="0"/>
        <v>SVC-0019</v>
      </c>
      <c r="B23" s="39" t="s">
        <v>1240</v>
      </c>
      <c r="C23" s="39" t="s">
        <v>51</v>
      </c>
      <c r="D23" s="39" t="s">
        <v>34</v>
      </c>
      <c r="E23" s="39" t="s">
        <v>1273</v>
      </c>
      <c r="F23" s="39">
        <v>2500</v>
      </c>
      <c r="G23" s="39">
        <v>12</v>
      </c>
      <c r="H23" s="17">
        <f t="shared" si="1"/>
        <v>300</v>
      </c>
      <c r="I23" s="17">
        <f t="shared" si="2"/>
        <v>2800</v>
      </c>
      <c r="J23" s="39" t="s">
        <v>85</v>
      </c>
      <c r="K23" s="39" t="s">
        <v>64</v>
      </c>
    </row>
    <row r="24" spans="1:11" ht="22" customHeight="1">
      <c r="A24" t="str">
        <f t="shared" si="0"/>
        <v>SVC-0020</v>
      </c>
      <c r="B24" s="40" t="s">
        <v>1241</v>
      </c>
      <c r="C24" s="40" t="s">
        <v>53</v>
      </c>
      <c r="D24" s="40" t="s">
        <v>34</v>
      </c>
      <c r="E24" s="40" t="s">
        <v>1273</v>
      </c>
      <c r="F24" s="40">
        <v>1800</v>
      </c>
      <c r="G24" s="40">
        <v>5</v>
      </c>
      <c r="H24" s="17">
        <f t="shared" si="1"/>
        <v>90</v>
      </c>
      <c r="I24" s="17">
        <f t="shared" si="2"/>
        <v>1890</v>
      </c>
      <c r="J24" s="40" t="s">
        <v>85</v>
      </c>
      <c r="K24" s="40" t="s">
        <v>64</v>
      </c>
    </row>
    <row r="25" spans="1:11" ht="22" customHeight="1">
      <c r="A25" t="str">
        <f t="shared" si="0"/>
        <v>SVC-0021</v>
      </c>
      <c r="B25" s="39" t="s">
        <v>1242</v>
      </c>
      <c r="C25" s="39" t="s">
        <v>53</v>
      </c>
      <c r="D25" s="39" t="s">
        <v>34</v>
      </c>
      <c r="E25" s="39" t="s">
        <v>1273</v>
      </c>
      <c r="F25" s="39">
        <v>2200</v>
      </c>
      <c r="G25" s="39">
        <v>5</v>
      </c>
      <c r="H25" s="17">
        <f t="shared" si="1"/>
        <v>110</v>
      </c>
      <c r="I25" s="17">
        <f t="shared" si="2"/>
        <v>2310</v>
      </c>
      <c r="J25" s="39" t="s">
        <v>85</v>
      </c>
      <c r="K25" s="39" t="s">
        <v>64</v>
      </c>
    </row>
    <row r="26" spans="1:11" ht="22" customHeight="1">
      <c r="A26" t="str">
        <f t="shared" si="0"/>
        <v>SVC-0022</v>
      </c>
      <c r="B26" s="40" t="s">
        <v>1243</v>
      </c>
      <c r="C26" s="40" t="s">
        <v>51</v>
      </c>
      <c r="D26" s="40" t="s">
        <v>39</v>
      </c>
      <c r="E26" s="40" t="s">
        <v>1273</v>
      </c>
      <c r="F26" s="40">
        <v>400</v>
      </c>
      <c r="G26" s="40">
        <v>12</v>
      </c>
      <c r="H26" s="17">
        <f t="shared" si="1"/>
        <v>48</v>
      </c>
      <c r="I26" s="17">
        <f t="shared" si="2"/>
        <v>448</v>
      </c>
      <c r="J26" s="40" t="s">
        <v>178</v>
      </c>
      <c r="K26" s="40" t="s">
        <v>64</v>
      </c>
    </row>
    <row r="27" spans="1:11" ht="22" customHeight="1">
      <c r="A27" t="str">
        <f t="shared" si="0"/>
        <v>SVC-0023</v>
      </c>
      <c r="B27" s="39" t="s">
        <v>1244</v>
      </c>
      <c r="C27" s="39" t="s">
        <v>51</v>
      </c>
      <c r="D27" s="39" t="s">
        <v>39</v>
      </c>
      <c r="E27" s="39" t="s">
        <v>1273</v>
      </c>
      <c r="F27" s="39">
        <v>450</v>
      </c>
      <c r="G27" s="39">
        <v>12</v>
      </c>
      <c r="H27" s="17">
        <f t="shared" si="1"/>
        <v>54</v>
      </c>
      <c r="I27" s="17">
        <f t="shared" si="2"/>
        <v>504</v>
      </c>
      <c r="J27" s="39" t="s">
        <v>178</v>
      </c>
      <c r="K27" s="39" t="s">
        <v>64</v>
      </c>
    </row>
    <row r="28" spans="1:11" ht="22" customHeight="1">
      <c r="A28" t="str">
        <f t="shared" si="0"/>
        <v>SVC-0024</v>
      </c>
      <c r="B28" s="40" t="s">
        <v>1245</v>
      </c>
      <c r="C28" s="40" t="s">
        <v>51</v>
      </c>
      <c r="D28" s="40" t="s">
        <v>39</v>
      </c>
      <c r="E28" s="40" t="s">
        <v>1273</v>
      </c>
      <c r="F28" s="40">
        <v>500</v>
      </c>
      <c r="G28" s="40">
        <v>12</v>
      </c>
      <c r="H28" s="17">
        <f t="shared" si="1"/>
        <v>60</v>
      </c>
      <c r="I28" s="17">
        <f t="shared" si="2"/>
        <v>560</v>
      </c>
      <c r="J28" s="40" t="s">
        <v>178</v>
      </c>
      <c r="K28" s="40" t="s">
        <v>64</v>
      </c>
    </row>
    <row r="29" spans="1:11" ht="22" customHeight="1">
      <c r="A29" t="str">
        <f t="shared" si="0"/>
        <v>SVC-0025</v>
      </c>
      <c r="B29" s="39" t="s">
        <v>1246</v>
      </c>
      <c r="C29" s="39" t="s">
        <v>51</v>
      </c>
      <c r="D29" s="39" t="s">
        <v>39</v>
      </c>
      <c r="E29" s="39" t="s">
        <v>1273</v>
      </c>
      <c r="F29" s="39">
        <v>6500</v>
      </c>
      <c r="G29" s="39">
        <v>12</v>
      </c>
      <c r="H29" s="17">
        <f t="shared" si="1"/>
        <v>780</v>
      </c>
      <c r="I29" s="17">
        <f t="shared" si="2"/>
        <v>7280</v>
      </c>
      <c r="J29" s="39" t="s">
        <v>85</v>
      </c>
      <c r="K29" s="39" t="s">
        <v>64</v>
      </c>
    </row>
    <row r="30" spans="1:11" ht="22" customHeight="1">
      <c r="A30" t="str">
        <f t="shared" si="0"/>
        <v>SVC-0026</v>
      </c>
      <c r="B30" s="40" t="s">
        <v>1247</v>
      </c>
      <c r="C30" s="40" t="s">
        <v>51</v>
      </c>
      <c r="D30" s="40" t="s">
        <v>39</v>
      </c>
      <c r="E30" s="40" t="s">
        <v>1273</v>
      </c>
      <c r="F30" s="40">
        <v>5800</v>
      </c>
      <c r="G30" s="40">
        <v>12</v>
      </c>
      <c r="H30" s="17">
        <f t="shared" si="1"/>
        <v>696</v>
      </c>
      <c r="I30" s="17">
        <f t="shared" si="2"/>
        <v>6496</v>
      </c>
      <c r="J30" s="40" t="s">
        <v>85</v>
      </c>
      <c r="K30" s="40" t="s">
        <v>64</v>
      </c>
    </row>
    <row r="31" spans="1:11" ht="22" customHeight="1">
      <c r="A31" t="str">
        <f t="shared" si="0"/>
        <v>SVC-0027</v>
      </c>
      <c r="B31" s="39" t="s">
        <v>1248</v>
      </c>
      <c r="C31" s="39" t="s">
        <v>51</v>
      </c>
      <c r="D31" s="39" t="s">
        <v>39</v>
      </c>
      <c r="E31" s="39" t="s">
        <v>1273</v>
      </c>
      <c r="F31" s="39">
        <v>5500</v>
      </c>
      <c r="G31" s="39">
        <v>12</v>
      </c>
      <c r="H31" s="17">
        <f t="shared" si="1"/>
        <v>660</v>
      </c>
      <c r="I31" s="17">
        <f t="shared" si="2"/>
        <v>6160</v>
      </c>
      <c r="J31" s="39" t="s">
        <v>85</v>
      </c>
      <c r="K31" s="39" t="s">
        <v>64</v>
      </c>
    </row>
    <row r="32" spans="1:11" ht="22" customHeight="1">
      <c r="A32" t="str">
        <f t="shared" si="0"/>
        <v>SVC-0028</v>
      </c>
      <c r="B32" s="40" t="s">
        <v>1249</v>
      </c>
      <c r="C32" s="40" t="s">
        <v>51</v>
      </c>
      <c r="D32" s="40" t="s">
        <v>39</v>
      </c>
      <c r="E32" s="40" t="s">
        <v>1273</v>
      </c>
      <c r="F32" s="40">
        <v>4500</v>
      </c>
      <c r="G32" s="40">
        <v>12</v>
      </c>
      <c r="H32" s="17">
        <f t="shared" si="1"/>
        <v>540</v>
      </c>
      <c r="I32" s="17">
        <f t="shared" si="2"/>
        <v>5040</v>
      </c>
      <c r="J32" s="40" t="s">
        <v>85</v>
      </c>
      <c r="K32" s="40" t="s">
        <v>64</v>
      </c>
    </row>
    <row r="33" spans="1:11" ht="22" customHeight="1">
      <c r="A33" t="str">
        <f t="shared" si="0"/>
        <v>SVC-0029</v>
      </c>
      <c r="B33" s="39" t="s">
        <v>1250</v>
      </c>
      <c r="C33" s="39" t="s">
        <v>51</v>
      </c>
      <c r="D33" s="39" t="s">
        <v>39</v>
      </c>
      <c r="E33" s="39" t="s">
        <v>1273</v>
      </c>
      <c r="F33" s="39">
        <v>1200</v>
      </c>
      <c r="G33" s="39">
        <v>12</v>
      </c>
      <c r="H33" s="17">
        <f t="shared" si="1"/>
        <v>144</v>
      </c>
      <c r="I33" s="17">
        <f t="shared" si="2"/>
        <v>1344</v>
      </c>
      <c r="J33" s="39" t="s">
        <v>178</v>
      </c>
      <c r="K33" s="39" t="s">
        <v>64</v>
      </c>
    </row>
    <row r="34" spans="1:11" ht="22" customHeight="1">
      <c r="A34" t="str">
        <f t="shared" si="0"/>
        <v>SVC-0030</v>
      </c>
      <c r="B34" s="40" t="s">
        <v>1251</v>
      </c>
      <c r="C34" s="40" t="s">
        <v>51</v>
      </c>
      <c r="D34" s="40" t="s">
        <v>39</v>
      </c>
      <c r="E34" s="40" t="s">
        <v>1273</v>
      </c>
      <c r="F34" s="40">
        <v>1400</v>
      </c>
      <c r="G34" s="40">
        <v>12</v>
      </c>
      <c r="H34" s="17">
        <f t="shared" si="1"/>
        <v>168</v>
      </c>
      <c r="I34" s="17">
        <f t="shared" si="2"/>
        <v>1568</v>
      </c>
      <c r="J34" s="40" t="s">
        <v>178</v>
      </c>
      <c r="K34" s="40" t="s">
        <v>64</v>
      </c>
    </row>
    <row r="35" spans="1:11" ht="22" customHeight="1">
      <c r="A35" t="str">
        <f t="shared" si="0"/>
        <v>SVC-0031</v>
      </c>
      <c r="B35" s="39" t="s">
        <v>1252</v>
      </c>
      <c r="C35" s="39" t="s">
        <v>54</v>
      </c>
      <c r="D35" s="39" t="s">
        <v>41</v>
      </c>
      <c r="E35" s="39" t="s">
        <v>1274</v>
      </c>
      <c r="F35" s="39">
        <v>800</v>
      </c>
      <c r="G35" s="39">
        <v>0</v>
      </c>
      <c r="H35" s="17">
        <f t="shared" si="1"/>
        <v>0</v>
      </c>
      <c r="I35" s="17">
        <f t="shared" si="2"/>
        <v>800</v>
      </c>
      <c r="J35" s="39" t="s">
        <v>178</v>
      </c>
      <c r="K35" s="39" t="s">
        <v>64</v>
      </c>
    </row>
    <row r="36" spans="1:11" ht="22" customHeight="1">
      <c r="A36" t="str">
        <f t="shared" si="0"/>
        <v>SVC-0032</v>
      </c>
      <c r="B36" s="40" t="s">
        <v>1253</v>
      </c>
      <c r="C36" s="40" t="s">
        <v>54</v>
      </c>
      <c r="D36" s="40" t="s">
        <v>41</v>
      </c>
      <c r="E36" s="40" t="s">
        <v>1274</v>
      </c>
      <c r="F36" s="40">
        <v>1800</v>
      </c>
      <c r="G36" s="40">
        <v>0</v>
      </c>
      <c r="H36" s="17">
        <f t="shared" si="1"/>
        <v>0</v>
      </c>
      <c r="I36" s="17">
        <f t="shared" si="2"/>
        <v>1800</v>
      </c>
      <c r="J36" s="40" t="s">
        <v>178</v>
      </c>
      <c r="K36" s="40" t="s">
        <v>64</v>
      </c>
    </row>
    <row r="37" spans="1:11" ht="22" customHeight="1">
      <c r="A37" t="str">
        <f t="shared" si="0"/>
        <v>SVC-0033</v>
      </c>
      <c r="B37" s="39" t="s">
        <v>1254</v>
      </c>
      <c r="C37" s="39" t="s">
        <v>54</v>
      </c>
      <c r="D37" s="39" t="s">
        <v>41</v>
      </c>
      <c r="E37" s="39" t="s">
        <v>1274</v>
      </c>
      <c r="F37" s="39">
        <v>3500</v>
      </c>
      <c r="G37" s="39">
        <v>0</v>
      </c>
      <c r="H37" s="17">
        <f t="shared" si="1"/>
        <v>0</v>
      </c>
      <c r="I37" s="17">
        <f t="shared" si="2"/>
        <v>3500</v>
      </c>
      <c r="J37" s="39" t="s">
        <v>85</v>
      </c>
      <c r="K37" s="39" t="s">
        <v>64</v>
      </c>
    </row>
    <row r="38" spans="1:11" ht="22" customHeight="1">
      <c r="A38" t="str">
        <f t="shared" si="0"/>
        <v>SVC-0034</v>
      </c>
      <c r="B38" s="40" t="s">
        <v>1255</v>
      </c>
      <c r="C38" s="40" t="s">
        <v>54</v>
      </c>
      <c r="D38" s="40" t="s">
        <v>41</v>
      </c>
      <c r="E38" s="40" t="s">
        <v>1274</v>
      </c>
      <c r="F38" s="40">
        <v>8000</v>
      </c>
      <c r="G38" s="40">
        <v>0</v>
      </c>
      <c r="H38" s="17">
        <f t="shared" si="1"/>
        <v>0</v>
      </c>
      <c r="I38" s="17">
        <f t="shared" si="2"/>
        <v>8000</v>
      </c>
      <c r="J38" s="40" t="s">
        <v>85</v>
      </c>
      <c r="K38" s="40" t="s">
        <v>64</v>
      </c>
    </row>
    <row r="39" spans="1:11" ht="22" customHeight="1">
      <c r="A39" t="str">
        <f t="shared" si="0"/>
        <v>SVC-0035</v>
      </c>
      <c r="B39" s="39" t="s">
        <v>1256</v>
      </c>
      <c r="C39" s="39" t="s">
        <v>54</v>
      </c>
      <c r="D39" s="39" t="s">
        <v>41</v>
      </c>
      <c r="E39" s="39" t="s">
        <v>1274</v>
      </c>
      <c r="F39" s="39">
        <v>2000</v>
      </c>
      <c r="G39" s="39">
        <v>0</v>
      </c>
      <c r="H39" s="17">
        <f t="shared" si="1"/>
        <v>0</v>
      </c>
      <c r="I39" s="17">
        <f t="shared" si="2"/>
        <v>2000</v>
      </c>
      <c r="J39" s="39" t="s">
        <v>178</v>
      </c>
      <c r="K39" s="39" t="s">
        <v>64</v>
      </c>
    </row>
    <row r="40" spans="1:11" ht="22" customHeight="1">
      <c r="A40" t="str">
        <f t="shared" si="0"/>
        <v>SVC-0036</v>
      </c>
      <c r="B40" s="40" t="s">
        <v>1257</v>
      </c>
      <c r="C40" s="40" t="s">
        <v>52</v>
      </c>
      <c r="D40" s="40" t="s">
        <v>33</v>
      </c>
      <c r="E40" s="40" t="s">
        <v>1275</v>
      </c>
      <c r="F40" s="40">
        <v>35000</v>
      </c>
      <c r="G40" s="40">
        <v>5</v>
      </c>
      <c r="H40" s="17">
        <f t="shared" si="1"/>
        <v>1750</v>
      </c>
      <c r="I40" s="17">
        <f t="shared" si="2"/>
        <v>36750</v>
      </c>
      <c r="J40" s="40" t="s">
        <v>85</v>
      </c>
      <c r="K40" s="40" t="s">
        <v>64</v>
      </c>
    </row>
    <row r="41" spans="1:11" ht="22" customHeight="1">
      <c r="A41" t="str">
        <f t="shared" si="0"/>
        <v>SVC-0037</v>
      </c>
      <c r="B41" s="39" t="s">
        <v>1258</v>
      </c>
      <c r="C41" s="39" t="s">
        <v>52</v>
      </c>
      <c r="D41" s="39" t="s">
        <v>35</v>
      </c>
      <c r="E41" s="39" t="s">
        <v>1275</v>
      </c>
      <c r="F41" s="39">
        <v>120000</v>
      </c>
      <c r="G41" s="39">
        <v>5</v>
      </c>
      <c r="H41" s="17">
        <f t="shared" si="1"/>
        <v>6000</v>
      </c>
      <c r="I41" s="17">
        <f t="shared" si="2"/>
        <v>126000</v>
      </c>
      <c r="J41" s="39" t="s">
        <v>85</v>
      </c>
      <c r="K41" s="39" t="s">
        <v>64</v>
      </c>
    </row>
    <row r="42" spans="1:11" ht="22" customHeight="1">
      <c r="A42" t="str">
        <f t="shared" si="0"/>
        <v>SVC-0038</v>
      </c>
      <c r="B42" s="40" t="s">
        <v>1259</v>
      </c>
      <c r="C42" s="40" t="s">
        <v>52</v>
      </c>
      <c r="D42" s="40" t="s">
        <v>37</v>
      </c>
      <c r="E42" s="40" t="s">
        <v>1275</v>
      </c>
      <c r="F42" s="40">
        <v>25000</v>
      </c>
      <c r="G42" s="40">
        <v>0</v>
      </c>
      <c r="H42" s="17">
        <f t="shared" si="1"/>
        <v>0</v>
      </c>
      <c r="I42" s="17">
        <f t="shared" si="2"/>
        <v>25000</v>
      </c>
      <c r="J42" s="40" t="s">
        <v>178</v>
      </c>
      <c r="K42" s="40" t="s">
        <v>64</v>
      </c>
    </row>
    <row r="43" spans="1:11" ht="22" customHeight="1">
      <c r="A43" t="str">
        <f t="shared" si="0"/>
        <v>SVC-0039</v>
      </c>
      <c r="B43" s="39" t="s">
        <v>1260</v>
      </c>
      <c r="C43" s="39" t="s">
        <v>52</v>
      </c>
      <c r="D43" s="39" t="s">
        <v>37</v>
      </c>
      <c r="E43" s="39" t="s">
        <v>1275</v>
      </c>
      <c r="F43" s="39">
        <v>45000</v>
      </c>
      <c r="G43" s="39">
        <v>5</v>
      </c>
      <c r="H43" s="17">
        <f t="shared" si="1"/>
        <v>2250</v>
      </c>
      <c r="I43" s="17">
        <f t="shared" si="2"/>
        <v>47250</v>
      </c>
      <c r="J43" s="39" t="s">
        <v>85</v>
      </c>
      <c r="K43" s="39" t="s">
        <v>64</v>
      </c>
    </row>
    <row r="44" spans="1:11" ht="22" customHeight="1">
      <c r="A44" t="str">
        <f t="shared" si="0"/>
        <v>SVC-0040</v>
      </c>
      <c r="B44" s="40" t="s">
        <v>1261</v>
      </c>
      <c r="C44" s="40" t="s">
        <v>52</v>
      </c>
      <c r="D44" s="40" t="s">
        <v>33</v>
      </c>
      <c r="E44" s="40" t="s">
        <v>1275</v>
      </c>
      <c r="F44" s="40">
        <v>42000</v>
      </c>
      <c r="G44" s="40">
        <v>5</v>
      </c>
      <c r="H44" s="17">
        <f t="shared" si="1"/>
        <v>2100</v>
      </c>
      <c r="I44" s="17">
        <f t="shared" si="2"/>
        <v>44100</v>
      </c>
      <c r="J44" s="40" t="s">
        <v>85</v>
      </c>
      <c r="K44" s="40" t="s">
        <v>64</v>
      </c>
    </row>
    <row r="45" spans="1:11" ht="22" customHeight="1">
      <c r="A45" t="str">
        <f t="shared" si="0"/>
        <v>SVC-0041</v>
      </c>
      <c r="B45" s="39" t="s">
        <v>1262</v>
      </c>
      <c r="C45" s="39" t="s">
        <v>52</v>
      </c>
      <c r="D45" s="39" t="s">
        <v>34</v>
      </c>
      <c r="E45" s="39" t="s">
        <v>1275</v>
      </c>
      <c r="F45" s="39">
        <v>180000</v>
      </c>
      <c r="G45" s="39">
        <v>5</v>
      </c>
      <c r="H45" s="17">
        <f t="shared" si="1"/>
        <v>9000</v>
      </c>
      <c r="I45" s="17">
        <f t="shared" si="2"/>
        <v>189000</v>
      </c>
      <c r="J45" s="39" t="s">
        <v>85</v>
      </c>
      <c r="K45" s="39" t="s">
        <v>64</v>
      </c>
    </row>
    <row r="46" spans="1:11" ht="22" customHeight="1">
      <c r="A46" t="str">
        <f t="shared" si="0"/>
        <v>SVC-0042</v>
      </c>
      <c r="B46" s="40" t="s">
        <v>1263</v>
      </c>
      <c r="C46" s="40" t="s">
        <v>52</v>
      </c>
      <c r="D46" s="40" t="s">
        <v>35</v>
      </c>
      <c r="E46" s="40" t="s">
        <v>1275</v>
      </c>
      <c r="F46" s="40">
        <v>135000</v>
      </c>
      <c r="G46" s="40">
        <v>5</v>
      </c>
      <c r="H46" s="17">
        <f t="shared" si="1"/>
        <v>6750</v>
      </c>
      <c r="I46" s="17">
        <f t="shared" si="2"/>
        <v>141750</v>
      </c>
      <c r="J46" s="40" t="s">
        <v>85</v>
      </c>
      <c r="K46" s="40" t="s">
        <v>64</v>
      </c>
    </row>
    <row r="47" spans="1:11" ht="22" customHeight="1">
      <c r="A47" t="str">
        <f t="shared" si="0"/>
        <v>SVC-0043</v>
      </c>
      <c r="B47" s="39" t="s">
        <v>1264</v>
      </c>
      <c r="C47" s="39" t="s">
        <v>53</v>
      </c>
      <c r="D47" s="39" t="s">
        <v>35</v>
      </c>
      <c r="E47" s="39" t="s">
        <v>1276</v>
      </c>
      <c r="F47" s="39">
        <v>800</v>
      </c>
      <c r="G47" s="39">
        <v>18</v>
      </c>
      <c r="H47" s="17">
        <f t="shared" si="1"/>
        <v>144</v>
      </c>
      <c r="I47" s="17">
        <f t="shared" si="2"/>
        <v>944</v>
      </c>
      <c r="J47" s="39" t="s">
        <v>179</v>
      </c>
      <c r="K47" s="39" t="s">
        <v>64</v>
      </c>
    </row>
    <row r="48" spans="1:11" ht="22" customHeight="1">
      <c r="A48" t="str">
        <f t="shared" si="0"/>
        <v>SVC-0044</v>
      </c>
      <c r="B48" s="40" t="s">
        <v>1265</v>
      </c>
      <c r="C48" s="40" t="s">
        <v>53</v>
      </c>
      <c r="D48" s="40" t="s">
        <v>33</v>
      </c>
      <c r="E48" s="40" t="s">
        <v>1275</v>
      </c>
      <c r="F48" s="40">
        <v>200</v>
      </c>
      <c r="G48" s="40">
        <v>5</v>
      </c>
      <c r="H48" s="17">
        <f t="shared" si="1"/>
        <v>10</v>
      </c>
      <c r="I48" s="17">
        <f t="shared" si="2"/>
        <v>210</v>
      </c>
      <c r="J48" s="40" t="s">
        <v>178</v>
      </c>
      <c r="K48" s="40" t="s">
        <v>64</v>
      </c>
    </row>
    <row r="49" spans="1:11" ht="22" customHeight="1">
      <c r="A49" t="str">
        <f t="shared" si="0"/>
        <v>SVC-0045</v>
      </c>
      <c r="B49" s="39" t="s">
        <v>1266</v>
      </c>
      <c r="C49" s="39" t="s">
        <v>53</v>
      </c>
      <c r="D49" s="39" t="s">
        <v>33</v>
      </c>
      <c r="E49" s="39" t="s">
        <v>1275</v>
      </c>
      <c r="F49" s="39">
        <v>150</v>
      </c>
      <c r="G49" s="39">
        <v>5</v>
      </c>
      <c r="H49" s="17">
        <f t="shared" si="1"/>
        <v>7.5</v>
      </c>
      <c r="I49" s="17">
        <f t="shared" si="2"/>
        <v>157.5</v>
      </c>
      <c r="J49" s="39" t="s">
        <v>178</v>
      </c>
      <c r="K49" s="39" t="s">
        <v>64</v>
      </c>
    </row>
    <row r="50" spans="1:11" ht="22" customHeight="1">
      <c r="A50" t="str">
        <f t="shared" si="0"/>
        <v>SVC-0046</v>
      </c>
      <c r="B50" s="40" t="s">
        <v>1267</v>
      </c>
      <c r="C50" s="40" t="s">
        <v>53</v>
      </c>
      <c r="D50" s="40" t="s">
        <v>33</v>
      </c>
      <c r="E50" s="40" t="s">
        <v>1275</v>
      </c>
      <c r="F50" s="40">
        <v>250</v>
      </c>
      <c r="G50" s="40">
        <v>5</v>
      </c>
      <c r="H50" s="17">
        <f t="shared" si="1"/>
        <v>12.5</v>
      </c>
      <c r="I50" s="17">
        <f t="shared" si="2"/>
        <v>262.5</v>
      </c>
      <c r="J50" s="40" t="s">
        <v>178</v>
      </c>
      <c r="K50" s="40" t="s">
        <v>64</v>
      </c>
    </row>
    <row r="51" spans="1:11" ht="22" customHeight="1">
      <c r="A51" t="str">
        <f t="shared" si="0"/>
        <v>SVC-0047</v>
      </c>
      <c r="B51" s="39" t="s">
        <v>1268</v>
      </c>
      <c r="C51" s="39" t="s">
        <v>53</v>
      </c>
      <c r="D51" s="39" t="s">
        <v>33</v>
      </c>
      <c r="E51" s="39" t="s">
        <v>1275</v>
      </c>
      <c r="F51" s="39">
        <v>500</v>
      </c>
      <c r="G51" s="39">
        <v>5</v>
      </c>
      <c r="H51" s="17">
        <f t="shared" si="1"/>
        <v>25</v>
      </c>
      <c r="I51" s="17">
        <f t="shared" si="2"/>
        <v>525</v>
      </c>
      <c r="J51" s="39" t="s">
        <v>178</v>
      </c>
      <c r="K51" s="39" t="s">
        <v>64</v>
      </c>
    </row>
    <row r="52" spans="1:11" ht="22" customHeight="1">
      <c r="A52" t="str">
        <f t="shared" si="0"/>
        <v>SVC-0048</v>
      </c>
      <c r="B52" s="40" t="s">
        <v>1269</v>
      </c>
      <c r="C52" s="40" t="s">
        <v>53</v>
      </c>
      <c r="D52" s="40" t="s">
        <v>33</v>
      </c>
      <c r="E52" s="40" t="s">
        <v>1274</v>
      </c>
      <c r="F52" s="40">
        <v>600</v>
      </c>
      <c r="G52" s="40">
        <v>5</v>
      </c>
      <c r="H52" s="17">
        <f t="shared" si="1"/>
        <v>30</v>
      </c>
      <c r="I52" s="17">
        <f t="shared" si="2"/>
        <v>630</v>
      </c>
      <c r="J52" s="40" t="s">
        <v>178</v>
      </c>
      <c r="K52" s="40" t="s">
        <v>64</v>
      </c>
    </row>
    <row r="53" spans="1:11" ht="22" customHeight="1">
      <c r="A53" t="str">
        <f t="shared" si="0"/>
        <v>SVC-0049</v>
      </c>
      <c r="B53" s="39" t="s">
        <v>1270</v>
      </c>
      <c r="C53" s="39" t="s">
        <v>53</v>
      </c>
      <c r="D53" s="39" t="s">
        <v>33</v>
      </c>
      <c r="E53" s="39" t="s">
        <v>1277</v>
      </c>
      <c r="F53" s="39">
        <v>1500</v>
      </c>
      <c r="G53" s="39">
        <v>5</v>
      </c>
      <c r="H53" s="17">
        <f t="shared" si="1"/>
        <v>75</v>
      </c>
      <c r="I53" s="17">
        <f t="shared" si="2"/>
        <v>1575</v>
      </c>
      <c r="J53" s="39" t="s">
        <v>85</v>
      </c>
      <c r="K53" s="39" t="s">
        <v>64</v>
      </c>
    </row>
    <row r="54" spans="1:11" ht="22" customHeight="1">
      <c r="A54" t="str">
        <f t="shared" si="0"/>
        <v>SVC-0050</v>
      </c>
      <c r="B54" s="40" t="s">
        <v>1271</v>
      </c>
      <c r="C54" s="40" t="s">
        <v>53</v>
      </c>
      <c r="D54" s="40" t="s">
        <v>33</v>
      </c>
      <c r="E54" s="40" t="s">
        <v>1275</v>
      </c>
      <c r="F54" s="40">
        <v>3500</v>
      </c>
      <c r="G54" s="40">
        <v>5</v>
      </c>
      <c r="H54" s="17">
        <f t="shared" si="1"/>
        <v>175</v>
      </c>
      <c r="I54" s="17">
        <f t="shared" si="2"/>
        <v>3675</v>
      </c>
      <c r="J54" s="40" t="s">
        <v>85</v>
      </c>
      <c r="K54" s="40" t="s">
        <v>64</v>
      </c>
    </row>
    <row r="55" spans="1:11" ht="22" customHeight="1">
      <c r="A55" t="str">
        <f t="shared" si="0"/>
        <v/>
      </c>
      <c r="F55" s="17"/>
      <c r="G55" s="19"/>
      <c r="H55" s="17" t="str">
        <f t="shared" si="1"/>
        <v/>
      </c>
      <c r="I55" s="17" t="str">
        <f t="shared" si="2"/>
        <v/>
      </c>
    </row>
    <row r="56" spans="1:11" ht="22" customHeight="1">
      <c r="A56" t="str">
        <f t="shared" si="0"/>
        <v/>
      </c>
      <c r="F56" s="17"/>
      <c r="G56" s="19"/>
      <c r="H56" s="17" t="str">
        <f t="shared" si="1"/>
        <v/>
      </c>
      <c r="I56" s="17" t="str">
        <f t="shared" si="2"/>
        <v/>
      </c>
    </row>
    <row r="57" spans="1:11" ht="22" customHeight="1">
      <c r="A57" t="str">
        <f t="shared" si="0"/>
        <v/>
      </c>
      <c r="F57" s="17"/>
      <c r="G57" s="19"/>
      <c r="H57" s="17" t="str">
        <f t="shared" si="1"/>
        <v/>
      </c>
      <c r="I57" s="17" t="str">
        <f t="shared" si="2"/>
        <v/>
      </c>
    </row>
    <row r="58" spans="1:11" ht="22" customHeight="1">
      <c r="A58" t="str">
        <f t="shared" si="0"/>
        <v/>
      </c>
      <c r="F58" s="17"/>
      <c r="G58" s="19"/>
      <c r="H58" s="17" t="str">
        <f t="shared" si="1"/>
        <v/>
      </c>
      <c r="I58" s="17" t="str">
        <f t="shared" si="2"/>
        <v/>
      </c>
    </row>
    <row r="59" spans="1:11" ht="22" customHeight="1">
      <c r="A59" t="str">
        <f t="shared" si="0"/>
        <v/>
      </c>
      <c r="F59" s="17"/>
      <c r="G59" s="19"/>
      <c r="H59" s="17" t="str">
        <f t="shared" si="1"/>
        <v/>
      </c>
      <c r="I59" s="17" t="str">
        <f t="shared" si="2"/>
        <v/>
      </c>
    </row>
    <row r="60" spans="1:11" ht="22" customHeight="1">
      <c r="A60" t="str">
        <f t="shared" si="0"/>
        <v/>
      </c>
      <c r="F60" s="17"/>
      <c r="G60" s="19"/>
      <c r="H60" s="17" t="str">
        <f t="shared" si="1"/>
        <v/>
      </c>
      <c r="I60" s="17" t="str">
        <f t="shared" si="2"/>
        <v/>
      </c>
    </row>
    <row r="61" spans="1:11" ht="22" customHeight="1">
      <c r="A61" t="str">
        <f t="shared" si="0"/>
        <v/>
      </c>
      <c r="F61" s="17"/>
      <c r="G61" s="19"/>
      <c r="H61" s="17" t="str">
        <f t="shared" si="1"/>
        <v/>
      </c>
      <c r="I61" s="17" t="str">
        <f t="shared" si="2"/>
        <v/>
      </c>
    </row>
    <row r="62" spans="1:11" ht="22" customHeight="1">
      <c r="A62" t="str">
        <f t="shared" si="0"/>
        <v/>
      </c>
      <c r="F62" s="17"/>
      <c r="G62" s="19"/>
      <c r="H62" s="17" t="str">
        <f t="shared" si="1"/>
        <v/>
      </c>
      <c r="I62" s="17" t="str">
        <f t="shared" si="2"/>
        <v/>
      </c>
    </row>
    <row r="63" spans="1:11" ht="22" customHeight="1">
      <c r="A63" t="str">
        <f t="shared" si="0"/>
        <v/>
      </c>
      <c r="F63" s="17"/>
      <c r="G63" s="19"/>
      <c r="H63" s="17" t="str">
        <f t="shared" si="1"/>
        <v/>
      </c>
      <c r="I63" s="17" t="str">
        <f t="shared" si="2"/>
        <v/>
      </c>
    </row>
    <row r="64" spans="1:11" ht="22" customHeight="1">
      <c r="A64" t="str">
        <f t="shared" si="0"/>
        <v/>
      </c>
      <c r="F64" s="17"/>
      <c r="G64" s="19"/>
      <c r="H64" s="17" t="str">
        <f t="shared" si="1"/>
        <v/>
      </c>
      <c r="I64" s="17" t="str">
        <f t="shared" si="2"/>
        <v/>
      </c>
    </row>
    <row r="65" spans="1:9" ht="22" customHeight="1">
      <c r="A65" t="str">
        <f t="shared" si="0"/>
        <v/>
      </c>
      <c r="F65" s="17"/>
      <c r="G65" s="19"/>
      <c r="H65" s="17" t="str">
        <f t="shared" si="1"/>
        <v/>
      </c>
      <c r="I65" s="17" t="str">
        <f t="shared" si="2"/>
        <v/>
      </c>
    </row>
    <row r="66" spans="1:9" ht="22" customHeight="1">
      <c r="A66" t="str">
        <f t="shared" si="0"/>
        <v/>
      </c>
      <c r="F66" s="17"/>
      <c r="G66" s="19"/>
      <c r="H66" s="17" t="str">
        <f t="shared" si="1"/>
        <v/>
      </c>
      <c r="I66" s="17" t="str">
        <f t="shared" si="2"/>
        <v/>
      </c>
    </row>
    <row r="67" spans="1:9" ht="22" customHeight="1">
      <c r="A67" t="str">
        <f t="shared" si="0"/>
        <v/>
      </c>
      <c r="F67" s="17"/>
      <c r="G67" s="19"/>
      <c r="H67" s="17" t="str">
        <f t="shared" si="1"/>
        <v/>
      </c>
      <c r="I67" s="17" t="str">
        <f t="shared" si="2"/>
        <v/>
      </c>
    </row>
    <row r="68" spans="1:9" ht="22" customHeight="1">
      <c r="A68" t="str">
        <f t="shared" si="0"/>
        <v/>
      </c>
      <c r="F68" s="17"/>
      <c r="G68" s="19"/>
      <c r="H68" s="17" t="str">
        <f t="shared" si="1"/>
        <v/>
      </c>
      <c r="I68" s="17" t="str">
        <f t="shared" si="2"/>
        <v/>
      </c>
    </row>
    <row r="69" spans="1:9" ht="22" customHeight="1">
      <c r="A69" t="str">
        <f t="shared" si="0"/>
        <v/>
      </c>
      <c r="F69" s="17"/>
      <c r="G69" s="19"/>
      <c r="H69" s="17" t="str">
        <f t="shared" si="1"/>
        <v/>
      </c>
      <c r="I69" s="17" t="str">
        <f t="shared" si="2"/>
        <v/>
      </c>
    </row>
    <row r="70" spans="1:9" ht="22" customHeight="1">
      <c r="A70" t="str">
        <f t="shared" ref="A70:A133" si="3">IF(B70="","","SVC-"&amp;TEXT(ROW(A66),"0000"))</f>
        <v/>
      </c>
      <c r="F70" s="17"/>
      <c r="G70" s="19"/>
      <c r="H70" s="17" t="str">
        <f t="shared" ref="H70:H133" si="4">IF(F70="","",F70*G70/100)</f>
        <v/>
      </c>
      <c r="I70" s="17" t="str">
        <f t="shared" ref="I70:I133" si="5">IF(F70="","",F70+H70)</f>
        <v/>
      </c>
    </row>
    <row r="71" spans="1:9" ht="22" customHeight="1">
      <c r="A71" t="str">
        <f t="shared" si="3"/>
        <v/>
      </c>
      <c r="F71" s="17"/>
      <c r="G71" s="19"/>
      <c r="H71" s="17" t="str">
        <f t="shared" si="4"/>
        <v/>
      </c>
      <c r="I71" s="17" t="str">
        <f t="shared" si="5"/>
        <v/>
      </c>
    </row>
    <row r="72" spans="1:9" ht="22" customHeight="1">
      <c r="A72" t="str">
        <f t="shared" si="3"/>
        <v/>
      </c>
      <c r="F72" s="17"/>
      <c r="G72" s="19"/>
      <c r="H72" s="17" t="str">
        <f t="shared" si="4"/>
        <v/>
      </c>
      <c r="I72" s="17" t="str">
        <f t="shared" si="5"/>
        <v/>
      </c>
    </row>
    <row r="73" spans="1:9" ht="22" customHeight="1">
      <c r="A73" t="str">
        <f t="shared" si="3"/>
        <v/>
      </c>
      <c r="F73" s="17"/>
      <c r="G73" s="19"/>
      <c r="H73" s="17" t="str">
        <f t="shared" si="4"/>
        <v/>
      </c>
      <c r="I73" s="17" t="str">
        <f t="shared" si="5"/>
        <v/>
      </c>
    </row>
    <row r="74" spans="1:9" ht="22" customHeight="1">
      <c r="A74" t="str">
        <f t="shared" si="3"/>
        <v/>
      </c>
      <c r="F74" s="17"/>
      <c r="G74" s="19"/>
      <c r="H74" s="17" t="str">
        <f t="shared" si="4"/>
        <v/>
      </c>
      <c r="I74" s="17" t="str">
        <f t="shared" si="5"/>
        <v/>
      </c>
    </row>
    <row r="75" spans="1:9" ht="22" customHeight="1">
      <c r="A75" t="str">
        <f t="shared" si="3"/>
        <v/>
      </c>
      <c r="F75" s="17"/>
      <c r="G75" s="19"/>
      <c r="H75" s="17" t="str">
        <f t="shared" si="4"/>
        <v/>
      </c>
      <c r="I75" s="17" t="str">
        <f t="shared" si="5"/>
        <v/>
      </c>
    </row>
    <row r="76" spans="1:9" ht="22" customHeight="1">
      <c r="A76" t="str">
        <f t="shared" si="3"/>
        <v/>
      </c>
      <c r="F76" s="17"/>
      <c r="G76" s="19"/>
      <c r="H76" s="17" t="str">
        <f t="shared" si="4"/>
        <v/>
      </c>
      <c r="I76" s="17" t="str">
        <f t="shared" si="5"/>
        <v/>
      </c>
    </row>
    <row r="77" spans="1:9" ht="22" customHeight="1">
      <c r="A77" t="str">
        <f t="shared" si="3"/>
        <v/>
      </c>
      <c r="F77" s="17"/>
      <c r="G77" s="19"/>
      <c r="H77" s="17" t="str">
        <f t="shared" si="4"/>
        <v/>
      </c>
      <c r="I77" s="17" t="str">
        <f t="shared" si="5"/>
        <v/>
      </c>
    </row>
    <row r="78" spans="1:9" ht="22" customHeight="1">
      <c r="A78" t="str">
        <f t="shared" si="3"/>
        <v/>
      </c>
      <c r="F78" s="17"/>
      <c r="G78" s="19"/>
      <c r="H78" s="17" t="str">
        <f t="shared" si="4"/>
        <v/>
      </c>
      <c r="I78" s="17" t="str">
        <f t="shared" si="5"/>
        <v/>
      </c>
    </row>
    <row r="79" spans="1:9" ht="22" customHeight="1">
      <c r="A79" t="str">
        <f t="shared" si="3"/>
        <v/>
      </c>
      <c r="F79" s="17"/>
      <c r="G79" s="19"/>
      <c r="H79" s="17" t="str">
        <f t="shared" si="4"/>
        <v/>
      </c>
      <c r="I79" s="17" t="str">
        <f t="shared" si="5"/>
        <v/>
      </c>
    </row>
    <row r="80" spans="1:9" ht="22" customHeight="1">
      <c r="A80" t="str">
        <f t="shared" si="3"/>
        <v/>
      </c>
      <c r="F80" s="17"/>
      <c r="G80" s="19"/>
      <c r="H80" s="17" t="str">
        <f t="shared" si="4"/>
        <v/>
      </c>
      <c r="I80" s="17" t="str">
        <f t="shared" si="5"/>
        <v/>
      </c>
    </row>
    <row r="81" spans="1:9" ht="22" customHeight="1">
      <c r="A81" t="str">
        <f t="shared" si="3"/>
        <v/>
      </c>
      <c r="F81" s="17"/>
      <c r="G81" s="19"/>
      <c r="H81" s="17" t="str">
        <f t="shared" si="4"/>
        <v/>
      </c>
      <c r="I81" s="17" t="str">
        <f t="shared" si="5"/>
        <v/>
      </c>
    </row>
    <row r="82" spans="1:9" ht="22" customHeight="1">
      <c r="A82" t="str">
        <f t="shared" si="3"/>
        <v/>
      </c>
      <c r="F82" s="17"/>
      <c r="G82" s="19"/>
      <c r="H82" s="17" t="str">
        <f t="shared" si="4"/>
        <v/>
      </c>
      <c r="I82" s="17" t="str">
        <f t="shared" si="5"/>
        <v/>
      </c>
    </row>
    <row r="83" spans="1:9" ht="22" customHeight="1">
      <c r="A83" t="str">
        <f t="shared" si="3"/>
        <v/>
      </c>
      <c r="F83" s="17"/>
      <c r="G83" s="19"/>
      <c r="H83" s="17" t="str">
        <f t="shared" si="4"/>
        <v/>
      </c>
      <c r="I83" s="17" t="str">
        <f t="shared" si="5"/>
        <v/>
      </c>
    </row>
    <row r="84" spans="1:9" ht="22" customHeight="1">
      <c r="A84" t="str">
        <f t="shared" si="3"/>
        <v/>
      </c>
      <c r="F84" s="17"/>
      <c r="G84" s="19"/>
      <c r="H84" s="17" t="str">
        <f t="shared" si="4"/>
        <v/>
      </c>
      <c r="I84" s="17" t="str">
        <f t="shared" si="5"/>
        <v/>
      </c>
    </row>
    <row r="85" spans="1:9" ht="22" customHeight="1">
      <c r="A85" t="str">
        <f t="shared" si="3"/>
        <v/>
      </c>
      <c r="F85" s="17"/>
      <c r="G85" s="19"/>
      <c r="H85" s="17" t="str">
        <f t="shared" si="4"/>
        <v/>
      </c>
      <c r="I85" s="17" t="str">
        <f t="shared" si="5"/>
        <v/>
      </c>
    </row>
    <row r="86" spans="1:9" ht="22" customHeight="1">
      <c r="A86" t="str">
        <f t="shared" si="3"/>
        <v/>
      </c>
      <c r="F86" s="17"/>
      <c r="G86" s="19"/>
      <c r="H86" s="17" t="str">
        <f t="shared" si="4"/>
        <v/>
      </c>
      <c r="I86" s="17" t="str">
        <f t="shared" si="5"/>
        <v/>
      </c>
    </row>
    <row r="87" spans="1:9" ht="22" customHeight="1">
      <c r="A87" t="str">
        <f t="shared" si="3"/>
        <v/>
      </c>
      <c r="F87" s="17"/>
      <c r="G87" s="19"/>
      <c r="H87" s="17" t="str">
        <f t="shared" si="4"/>
        <v/>
      </c>
      <c r="I87" s="17" t="str">
        <f t="shared" si="5"/>
        <v/>
      </c>
    </row>
    <row r="88" spans="1:9" ht="22" customHeight="1">
      <c r="A88" t="str">
        <f t="shared" si="3"/>
        <v/>
      </c>
      <c r="F88" s="17"/>
      <c r="G88" s="19"/>
      <c r="H88" s="17" t="str">
        <f t="shared" si="4"/>
        <v/>
      </c>
      <c r="I88" s="17" t="str">
        <f t="shared" si="5"/>
        <v/>
      </c>
    </row>
    <row r="89" spans="1:9" ht="22" customHeight="1">
      <c r="A89" t="str">
        <f t="shared" si="3"/>
        <v/>
      </c>
      <c r="F89" s="17"/>
      <c r="G89" s="19"/>
      <c r="H89" s="17" t="str">
        <f t="shared" si="4"/>
        <v/>
      </c>
      <c r="I89" s="17" t="str">
        <f t="shared" si="5"/>
        <v/>
      </c>
    </row>
    <row r="90" spans="1:9" ht="22" customHeight="1">
      <c r="A90" t="str">
        <f t="shared" si="3"/>
        <v/>
      </c>
      <c r="F90" s="17"/>
      <c r="G90" s="19"/>
      <c r="H90" s="17" t="str">
        <f t="shared" si="4"/>
        <v/>
      </c>
      <c r="I90" s="17" t="str">
        <f t="shared" si="5"/>
        <v/>
      </c>
    </row>
    <row r="91" spans="1:9" ht="22" customHeight="1">
      <c r="A91" t="str">
        <f t="shared" si="3"/>
        <v/>
      </c>
      <c r="F91" s="17"/>
      <c r="G91" s="19"/>
      <c r="H91" s="17" t="str">
        <f t="shared" si="4"/>
        <v/>
      </c>
      <c r="I91" s="17" t="str">
        <f t="shared" si="5"/>
        <v/>
      </c>
    </row>
    <row r="92" spans="1:9" ht="22" customHeight="1">
      <c r="A92" t="str">
        <f t="shared" si="3"/>
        <v/>
      </c>
      <c r="F92" s="17"/>
      <c r="G92" s="19"/>
      <c r="H92" s="17" t="str">
        <f t="shared" si="4"/>
        <v/>
      </c>
      <c r="I92" s="17" t="str">
        <f t="shared" si="5"/>
        <v/>
      </c>
    </row>
    <row r="93" spans="1:9" ht="22" customHeight="1">
      <c r="A93" t="str">
        <f t="shared" si="3"/>
        <v/>
      </c>
      <c r="F93" s="17"/>
      <c r="G93" s="19"/>
      <c r="H93" s="17" t="str">
        <f t="shared" si="4"/>
        <v/>
      </c>
      <c r="I93" s="17" t="str">
        <f t="shared" si="5"/>
        <v/>
      </c>
    </row>
    <row r="94" spans="1:9" ht="22" customHeight="1">
      <c r="A94" t="str">
        <f t="shared" si="3"/>
        <v/>
      </c>
      <c r="F94" s="17"/>
      <c r="G94" s="19"/>
      <c r="H94" s="17" t="str">
        <f t="shared" si="4"/>
        <v/>
      </c>
      <c r="I94" s="17" t="str">
        <f t="shared" si="5"/>
        <v/>
      </c>
    </row>
    <row r="95" spans="1:9" ht="22" customHeight="1">
      <c r="A95" t="str">
        <f t="shared" si="3"/>
        <v/>
      </c>
      <c r="F95" s="17"/>
      <c r="G95" s="19"/>
      <c r="H95" s="17" t="str">
        <f t="shared" si="4"/>
        <v/>
      </c>
      <c r="I95" s="17" t="str">
        <f t="shared" si="5"/>
        <v/>
      </c>
    </row>
    <row r="96" spans="1:9" ht="22" customHeight="1">
      <c r="A96" t="str">
        <f t="shared" si="3"/>
        <v/>
      </c>
      <c r="F96" s="17"/>
      <c r="G96" s="19"/>
      <c r="H96" s="17" t="str">
        <f t="shared" si="4"/>
        <v/>
      </c>
      <c r="I96" s="17" t="str">
        <f t="shared" si="5"/>
        <v/>
      </c>
    </row>
    <row r="97" spans="1:9" ht="22" customHeight="1">
      <c r="A97" t="str">
        <f t="shared" si="3"/>
        <v/>
      </c>
      <c r="F97" s="17"/>
      <c r="G97" s="19"/>
      <c r="H97" s="17" t="str">
        <f t="shared" si="4"/>
        <v/>
      </c>
      <c r="I97" s="17" t="str">
        <f t="shared" si="5"/>
        <v/>
      </c>
    </row>
    <row r="98" spans="1:9" ht="22" customHeight="1">
      <c r="A98" t="str">
        <f t="shared" si="3"/>
        <v/>
      </c>
      <c r="F98" s="17"/>
      <c r="G98" s="19"/>
      <c r="H98" s="17" t="str">
        <f t="shared" si="4"/>
        <v/>
      </c>
      <c r="I98" s="17" t="str">
        <f t="shared" si="5"/>
        <v/>
      </c>
    </row>
    <row r="99" spans="1:9" ht="22" customHeight="1">
      <c r="A99" t="str">
        <f t="shared" si="3"/>
        <v/>
      </c>
      <c r="F99" s="17"/>
      <c r="G99" s="19"/>
      <c r="H99" s="17" t="str">
        <f t="shared" si="4"/>
        <v/>
      </c>
      <c r="I99" s="17" t="str">
        <f t="shared" si="5"/>
        <v/>
      </c>
    </row>
    <row r="100" spans="1:9" ht="22" customHeight="1">
      <c r="A100" t="str">
        <f t="shared" si="3"/>
        <v/>
      </c>
      <c r="F100" s="17"/>
      <c r="G100" s="19"/>
      <c r="H100" s="17" t="str">
        <f t="shared" si="4"/>
        <v/>
      </c>
      <c r="I100" s="17" t="str">
        <f t="shared" si="5"/>
        <v/>
      </c>
    </row>
    <row r="101" spans="1:9" ht="22" customHeight="1">
      <c r="A101" t="str">
        <f t="shared" si="3"/>
        <v/>
      </c>
      <c r="F101" s="17"/>
      <c r="G101" s="19"/>
      <c r="H101" s="17" t="str">
        <f t="shared" si="4"/>
        <v/>
      </c>
      <c r="I101" s="17" t="str">
        <f t="shared" si="5"/>
        <v/>
      </c>
    </row>
    <row r="102" spans="1:9" ht="22" customHeight="1">
      <c r="A102" t="str">
        <f t="shared" si="3"/>
        <v/>
      </c>
      <c r="F102" s="17"/>
      <c r="G102" s="19"/>
      <c r="H102" s="17" t="str">
        <f t="shared" si="4"/>
        <v/>
      </c>
      <c r="I102" s="17" t="str">
        <f t="shared" si="5"/>
        <v/>
      </c>
    </row>
    <row r="103" spans="1:9" ht="22" customHeight="1">
      <c r="A103" t="str">
        <f t="shared" si="3"/>
        <v/>
      </c>
      <c r="F103" s="17"/>
      <c r="G103" s="19"/>
      <c r="H103" s="17" t="str">
        <f t="shared" si="4"/>
        <v/>
      </c>
      <c r="I103" s="17" t="str">
        <f t="shared" si="5"/>
        <v/>
      </c>
    </row>
    <row r="104" spans="1:9" ht="22" customHeight="1">
      <c r="A104" t="str">
        <f t="shared" si="3"/>
        <v/>
      </c>
      <c r="F104" s="17"/>
      <c r="G104" s="19"/>
      <c r="H104" s="17" t="str">
        <f t="shared" si="4"/>
        <v/>
      </c>
      <c r="I104" s="17" t="str">
        <f t="shared" si="5"/>
        <v/>
      </c>
    </row>
    <row r="105" spans="1:9" ht="22" customHeight="1">
      <c r="A105" t="str">
        <f t="shared" si="3"/>
        <v/>
      </c>
      <c r="F105" s="17"/>
      <c r="G105" s="19"/>
      <c r="H105" s="17" t="str">
        <f t="shared" si="4"/>
        <v/>
      </c>
      <c r="I105" s="17" t="str">
        <f t="shared" si="5"/>
        <v/>
      </c>
    </row>
    <row r="106" spans="1:9" ht="22" customHeight="1">
      <c r="A106" t="str">
        <f t="shared" si="3"/>
        <v/>
      </c>
      <c r="F106" s="17"/>
      <c r="G106" s="19"/>
      <c r="H106" s="17" t="str">
        <f t="shared" si="4"/>
        <v/>
      </c>
      <c r="I106" s="17" t="str">
        <f t="shared" si="5"/>
        <v/>
      </c>
    </row>
    <row r="107" spans="1:9" ht="22" customHeight="1">
      <c r="A107" t="str">
        <f t="shared" si="3"/>
        <v/>
      </c>
      <c r="F107" s="17"/>
      <c r="G107" s="19"/>
      <c r="H107" s="17" t="str">
        <f t="shared" si="4"/>
        <v/>
      </c>
      <c r="I107" s="17" t="str">
        <f t="shared" si="5"/>
        <v/>
      </c>
    </row>
    <row r="108" spans="1:9" ht="22" customHeight="1">
      <c r="A108" t="str">
        <f t="shared" si="3"/>
        <v/>
      </c>
      <c r="F108" s="17"/>
      <c r="G108" s="19"/>
      <c r="H108" s="17" t="str">
        <f t="shared" si="4"/>
        <v/>
      </c>
      <c r="I108" s="17" t="str">
        <f t="shared" si="5"/>
        <v/>
      </c>
    </row>
    <row r="109" spans="1:9" ht="22" customHeight="1">
      <c r="A109" t="str">
        <f t="shared" si="3"/>
        <v/>
      </c>
      <c r="F109" s="17"/>
      <c r="G109" s="19"/>
      <c r="H109" s="17" t="str">
        <f t="shared" si="4"/>
        <v/>
      </c>
      <c r="I109" s="17" t="str">
        <f t="shared" si="5"/>
        <v/>
      </c>
    </row>
    <row r="110" spans="1:9" ht="22" customHeight="1">
      <c r="A110" t="str">
        <f t="shared" si="3"/>
        <v/>
      </c>
      <c r="F110" s="17"/>
      <c r="G110" s="19"/>
      <c r="H110" s="17" t="str">
        <f t="shared" si="4"/>
        <v/>
      </c>
      <c r="I110" s="17" t="str">
        <f t="shared" si="5"/>
        <v/>
      </c>
    </row>
    <row r="111" spans="1:9" ht="22" customHeight="1">
      <c r="A111" t="str">
        <f t="shared" si="3"/>
        <v/>
      </c>
      <c r="F111" s="17"/>
      <c r="G111" s="19"/>
      <c r="H111" s="17" t="str">
        <f t="shared" si="4"/>
        <v/>
      </c>
      <c r="I111" s="17" t="str">
        <f t="shared" si="5"/>
        <v/>
      </c>
    </row>
    <row r="112" spans="1:9" ht="22" customHeight="1">
      <c r="A112" t="str">
        <f t="shared" si="3"/>
        <v/>
      </c>
      <c r="F112" s="17"/>
      <c r="G112" s="19"/>
      <c r="H112" s="17" t="str">
        <f t="shared" si="4"/>
        <v/>
      </c>
      <c r="I112" s="17" t="str">
        <f t="shared" si="5"/>
        <v/>
      </c>
    </row>
    <row r="113" spans="1:9" ht="22" customHeight="1">
      <c r="A113" t="str">
        <f t="shared" si="3"/>
        <v/>
      </c>
      <c r="F113" s="17"/>
      <c r="G113" s="19"/>
      <c r="H113" s="17" t="str">
        <f t="shared" si="4"/>
        <v/>
      </c>
      <c r="I113" s="17" t="str">
        <f t="shared" si="5"/>
        <v/>
      </c>
    </row>
    <row r="114" spans="1:9" ht="22" customHeight="1">
      <c r="A114" t="str">
        <f t="shared" si="3"/>
        <v/>
      </c>
      <c r="F114" s="17"/>
      <c r="G114" s="19"/>
      <c r="H114" s="17" t="str">
        <f t="shared" si="4"/>
        <v/>
      </c>
      <c r="I114" s="17" t="str">
        <f t="shared" si="5"/>
        <v/>
      </c>
    </row>
    <row r="115" spans="1:9" ht="22" customHeight="1">
      <c r="A115" t="str">
        <f t="shared" si="3"/>
        <v/>
      </c>
      <c r="F115" s="17"/>
      <c r="G115" s="19"/>
      <c r="H115" s="17" t="str">
        <f t="shared" si="4"/>
        <v/>
      </c>
      <c r="I115" s="17" t="str">
        <f t="shared" si="5"/>
        <v/>
      </c>
    </row>
    <row r="116" spans="1:9" ht="22" customHeight="1">
      <c r="A116" t="str">
        <f t="shared" si="3"/>
        <v/>
      </c>
      <c r="F116" s="17"/>
      <c r="G116" s="19"/>
      <c r="H116" s="17" t="str">
        <f t="shared" si="4"/>
        <v/>
      </c>
      <c r="I116" s="17" t="str">
        <f t="shared" si="5"/>
        <v/>
      </c>
    </row>
    <row r="117" spans="1:9" ht="22" customHeight="1">
      <c r="A117" t="str">
        <f t="shared" si="3"/>
        <v/>
      </c>
      <c r="F117" s="17"/>
      <c r="G117" s="19"/>
      <c r="H117" s="17" t="str">
        <f t="shared" si="4"/>
        <v/>
      </c>
      <c r="I117" s="17" t="str">
        <f t="shared" si="5"/>
        <v/>
      </c>
    </row>
    <row r="118" spans="1:9" ht="22" customHeight="1">
      <c r="A118" t="str">
        <f t="shared" si="3"/>
        <v/>
      </c>
      <c r="F118" s="17"/>
      <c r="G118" s="19"/>
      <c r="H118" s="17" t="str">
        <f t="shared" si="4"/>
        <v/>
      </c>
      <c r="I118" s="17" t="str">
        <f t="shared" si="5"/>
        <v/>
      </c>
    </row>
    <row r="119" spans="1:9" ht="22" customHeight="1">
      <c r="A119" t="str">
        <f t="shared" si="3"/>
        <v/>
      </c>
      <c r="F119" s="17"/>
      <c r="G119" s="19"/>
      <c r="H119" s="17" t="str">
        <f t="shared" si="4"/>
        <v/>
      </c>
      <c r="I119" s="17" t="str">
        <f t="shared" si="5"/>
        <v/>
      </c>
    </row>
    <row r="120" spans="1:9" ht="22" customHeight="1">
      <c r="A120" t="str">
        <f t="shared" si="3"/>
        <v/>
      </c>
      <c r="F120" s="17"/>
      <c r="G120" s="19"/>
      <c r="H120" s="17" t="str">
        <f t="shared" si="4"/>
        <v/>
      </c>
      <c r="I120" s="17" t="str">
        <f t="shared" si="5"/>
        <v/>
      </c>
    </row>
    <row r="121" spans="1:9" ht="22" customHeight="1">
      <c r="A121" t="str">
        <f t="shared" si="3"/>
        <v/>
      </c>
      <c r="F121" s="17"/>
      <c r="G121" s="19"/>
      <c r="H121" s="17" t="str">
        <f t="shared" si="4"/>
        <v/>
      </c>
      <c r="I121" s="17" t="str">
        <f t="shared" si="5"/>
        <v/>
      </c>
    </row>
    <row r="122" spans="1:9" ht="22" customHeight="1">
      <c r="A122" t="str">
        <f t="shared" si="3"/>
        <v/>
      </c>
      <c r="F122" s="17"/>
      <c r="G122" s="19"/>
      <c r="H122" s="17" t="str">
        <f t="shared" si="4"/>
        <v/>
      </c>
      <c r="I122" s="17" t="str">
        <f t="shared" si="5"/>
        <v/>
      </c>
    </row>
    <row r="123" spans="1:9" ht="22" customHeight="1">
      <c r="A123" t="str">
        <f t="shared" si="3"/>
        <v/>
      </c>
      <c r="F123" s="17"/>
      <c r="G123" s="19"/>
      <c r="H123" s="17" t="str">
        <f t="shared" si="4"/>
        <v/>
      </c>
      <c r="I123" s="17" t="str">
        <f t="shared" si="5"/>
        <v/>
      </c>
    </row>
    <row r="124" spans="1:9" ht="22" customHeight="1">
      <c r="A124" t="str">
        <f t="shared" si="3"/>
        <v/>
      </c>
      <c r="F124" s="17"/>
      <c r="G124" s="19"/>
      <c r="H124" s="17" t="str">
        <f t="shared" si="4"/>
        <v/>
      </c>
      <c r="I124" s="17" t="str">
        <f t="shared" si="5"/>
        <v/>
      </c>
    </row>
    <row r="125" spans="1:9" ht="22" customHeight="1">
      <c r="A125" t="str">
        <f t="shared" si="3"/>
        <v/>
      </c>
      <c r="F125" s="17"/>
      <c r="G125" s="19"/>
      <c r="H125" s="17" t="str">
        <f t="shared" si="4"/>
        <v/>
      </c>
      <c r="I125" s="17" t="str">
        <f t="shared" si="5"/>
        <v/>
      </c>
    </row>
    <row r="126" spans="1:9" ht="22" customHeight="1">
      <c r="A126" t="str">
        <f t="shared" si="3"/>
        <v/>
      </c>
      <c r="F126" s="17"/>
      <c r="G126" s="19"/>
      <c r="H126" s="17" t="str">
        <f t="shared" si="4"/>
        <v/>
      </c>
      <c r="I126" s="17" t="str">
        <f t="shared" si="5"/>
        <v/>
      </c>
    </row>
    <row r="127" spans="1:9" ht="22" customHeight="1">
      <c r="A127" t="str">
        <f t="shared" si="3"/>
        <v/>
      </c>
      <c r="F127" s="17"/>
      <c r="G127" s="19"/>
      <c r="H127" s="17" t="str">
        <f t="shared" si="4"/>
        <v/>
      </c>
      <c r="I127" s="17" t="str">
        <f t="shared" si="5"/>
        <v/>
      </c>
    </row>
    <row r="128" spans="1:9" ht="22" customHeight="1">
      <c r="A128" t="str">
        <f t="shared" si="3"/>
        <v/>
      </c>
      <c r="F128" s="17"/>
      <c r="G128" s="19"/>
      <c r="H128" s="17" t="str">
        <f t="shared" si="4"/>
        <v/>
      </c>
      <c r="I128" s="17" t="str">
        <f t="shared" si="5"/>
        <v/>
      </c>
    </row>
    <row r="129" spans="1:9" ht="22" customHeight="1">
      <c r="A129" t="str">
        <f t="shared" si="3"/>
        <v/>
      </c>
      <c r="F129" s="17"/>
      <c r="G129" s="19"/>
      <c r="H129" s="17" t="str">
        <f t="shared" si="4"/>
        <v/>
      </c>
      <c r="I129" s="17" t="str">
        <f t="shared" si="5"/>
        <v/>
      </c>
    </row>
    <row r="130" spans="1:9" ht="22" customHeight="1">
      <c r="A130" t="str">
        <f t="shared" si="3"/>
        <v/>
      </c>
      <c r="F130" s="17"/>
      <c r="G130" s="19"/>
      <c r="H130" s="17" t="str">
        <f t="shared" si="4"/>
        <v/>
      </c>
      <c r="I130" s="17" t="str">
        <f t="shared" si="5"/>
        <v/>
      </c>
    </row>
    <row r="131" spans="1:9" ht="22" customHeight="1">
      <c r="A131" t="str">
        <f t="shared" si="3"/>
        <v/>
      </c>
      <c r="F131" s="17"/>
      <c r="G131" s="19"/>
      <c r="H131" s="17" t="str">
        <f t="shared" si="4"/>
        <v/>
      </c>
      <c r="I131" s="17" t="str">
        <f t="shared" si="5"/>
        <v/>
      </c>
    </row>
    <row r="132" spans="1:9" ht="22" customHeight="1">
      <c r="A132" t="str">
        <f t="shared" si="3"/>
        <v/>
      </c>
      <c r="F132" s="17"/>
      <c r="G132" s="19"/>
      <c r="H132" s="17" t="str">
        <f t="shared" si="4"/>
        <v/>
      </c>
      <c r="I132" s="17" t="str">
        <f t="shared" si="5"/>
        <v/>
      </c>
    </row>
    <row r="133" spans="1:9" ht="22" customHeight="1">
      <c r="A133" t="str">
        <f t="shared" si="3"/>
        <v/>
      </c>
      <c r="F133" s="17"/>
      <c r="G133" s="19"/>
      <c r="H133" s="17" t="str">
        <f t="shared" si="4"/>
        <v/>
      </c>
      <c r="I133" s="17" t="str">
        <f t="shared" si="5"/>
        <v/>
      </c>
    </row>
    <row r="134" spans="1:9" ht="22" customHeight="1">
      <c r="A134" t="str">
        <f t="shared" ref="A134:A197" si="6">IF(B134="","","SVC-"&amp;TEXT(ROW(A130),"0000"))</f>
        <v/>
      </c>
      <c r="F134" s="17"/>
      <c r="G134" s="19"/>
      <c r="H134" s="17" t="str">
        <f t="shared" ref="H134:H197" si="7">IF(F134="","",F134*G134/100)</f>
        <v/>
      </c>
      <c r="I134" s="17" t="str">
        <f t="shared" ref="I134:I197" si="8">IF(F134="","",F134+H134)</f>
        <v/>
      </c>
    </row>
    <row r="135" spans="1:9" ht="22" customHeight="1">
      <c r="A135" t="str">
        <f t="shared" si="6"/>
        <v/>
      </c>
      <c r="F135" s="17"/>
      <c r="G135" s="19"/>
      <c r="H135" s="17" t="str">
        <f t="shared" si="7"/>
        <v/>
      </c>
      <c r="I135" s="17" t="str">
        <f t="shared" si="8"/>
        <v/>
      </c>
    </row>
    <row r="136" spans="1:9" ht="22" customHeight="1">
      <c r="A136" t="str">
        <f t="shared" si="6"/>
        <v/>
      </c>
      <c r="F136" s="17"/>
      <c r="G136" s="19"/>
      <c r="H136" s="17" t="str">
        <f t="shared" si="7"/>
        <v/>
      </c>
      <c r="I136" s="17" t="str">
        <f t="shared" si="8"/>
        <v/>
      </c>
    </row>
    <row r="137" spans="1:9" ht="22" customHeight="1">
      <c r="A137" t="str">
        <f t="shared" si="6"/>
        <v/>
      </c>
      <c r="F137" s="17"/>
      <c r="G137" s="19"/>
      <c r="H137" s="17" t="str">
        <f t="shared" si="7"/>
        <v/>
      </c>
      <c r="I137" s="17" t="str">
        <f t="shared" si="8"/>
        <v/>
      </c>
    </row>
    <row r="138" spans="1:9" ht="22" customHeight="1">
      <c r="A138" t="str">
        <f t="shared" si="6"/>
        <v/>
      </c>
      <c r="F138" s="17"/>
      <c r="G138" s="19"/>
      <c r="H138" s="17" t="str">
        <f t="shared" si="7"/>
        <v/>
      </c>
      <c r="I138" s="17" t="str">
        <f t="shared" si="8"/>
        <v/>
      </c>
    </row>
    <row r="139" spans="1:9" ht="22" customHeight="1">
      <c r="A139" t="str">
        <f t="shared" si="6"/>
        <v/>
      </c>
      <c r="F139" s="17"/>
      <c r="G139" s="19"/>
      <c r="H139" s="17" t="str">
        <f t="shared" si="7"/>
        <v/>
      </c>
      <c r="I139" s="17" t="str">
        <f t="shared" si="8"/>
        <v/>
      </c>
    </row>
    <row r="140" spans="1:9" ht="22" customHeight="1">
      <c r="A140" t="str">
        <f t="shared" si="6"/>
        <v/>
      </c>
      <c r="F140" s="17"/>
      <c r="G140" s="19"/>
      <c r="H140" s="17" t="str">
        <f t="shared" si="7"/>
        <v/>
      </c>
      <c r="I140" s="17" t="str">
        <f t="shared" si="8"/>
        <v/>
      </c>
    </row>
    <row r="141" spans="1:9" ht="22" customHeight="1">
      <c r="A141" t="str">
        <f t="shared" si="6"/>
        <v/>
      </c>
      <c r="F141" s="17"/>
      <c r="G141" s="19"/>
      <c r="H141" s="17" t="str">
        <f t="shared" si="7"/>
        <v/>
      </c>
      <c r="I141" s="17" t="str">
        <f t="shared" si="8"/>
        <v/>
      </c>
    </row>
    <row r="142" spans="1:9" ht="22" customHeight="1">
      <c r="A142" t="str">
        <f t="shared" si="6"/>
        <v/>
      </c>
      <c r="F142" s="17"/>
      <c r="G142" s="19"/>
      <c r="H142" s="17" t="str">
        <f t="shared" si="7"/>
        <v/>
      </c>
      <c r="I142" s="17" t="str">
        <f t="shared" si="8"/>
        <v/>
      </c>
    </row>
    <row r="143" spans="1:9" ht="22" customHeight="1">
      <c r="A143" t="str">
        <f t="shared" si="6"/>
        <v/>
      </c>
      <c r="F143" s="17"/>
      <c r="G143" s="19"/>
      <c r="H143" s="17" t="str">
        <f t="shared" si="7"/>
        <v/>
      </c>
      <c r="I143" s="17" t="str">
        <f t="shared" si="8"/>
        <v/>
      </c>
    </row>
    <row r="144" spans="1:9" ht="22" customHeight="1">
      <c r="A144" t="str">
        <f t="shared" si="6"/>
        <v/>
      </c>
      <c r="F144" s="17"/>
      <c r="G144" s="19"/>
      <c r="H144" s="17" t="str">
        <f t="shared" si="7"/>
        <v/>
      </c>
      <c r="I144" s="17" t="str">
        <f t="shared" si="8"/>
        <v/>
      </c>
    </row>
    <row r="145" spans="1:9" ht="22" customHeight="1">
      <c r="A145" t="str">
        <f t="shared" si="6"/>
        <v/>
      </c>
      <c r="F145" s="17"/>
      <c r="G145" s="19"/>
      <c r="H145" s="17" t="str">
        <f t="shared" si="7"/>
        <v/>
      </c>
      <c r="I145" s="17" t="str">
        <f t="shared" si="8"/>
        <v/>
      </c>
    </row>
    <row r="146" spans="1:9" ht="22" customHeight="1">
      <c r="A146" t="str">
        <f t="shared" si="6"/>
        <v/>
      </c>
      <c r="F146" s="17"/>
      <c r="G146" s="19"/>
      <c r="H146" s="17" t="str">
        <f t="shared" si="7"/>
        <v/>
      </c>
      <c r="I146" s="17" t="str">
        <f t="shared" si="8"/>
        <v/>
      </c>
    </row>
    <row r="147" spans="1:9" ht="22" customHeight="1">
      <c r="A147" t="str">
        <f t="shared" si="6"/>
        <v/>
      </c>
      <c r="F147" s="17"/>
      <c r="G147" s="19"/>
      <c r="H147" s="17" t="str">
        <f t="shared" si="7"/>
        <v/>
      </c>
      <c r="I147" s="17" t="str">
        <f t="shared" si="8"/>
        <v/>
      </c>
    </row>
    <row r="148" spans="1:9" ht="22" customHeight="1">
      <c r="A148" t="str">
        <f t="shared" si="6"/>
        <v/>
      </c>
      <c r="F148" s="17"/>
      <c r="G148" s="19"/>
      <c r="H148" s="17" t="str">
        <f t="shared" si="7"/>
        <v/>
      </c>
      <c r="I148" s="17" t="str">
        <f t="shared" si="8"/>
        <v/>
      </c>
    </row>
    <row r="149" spans="1:9" ht="22" customHeight="1">
      <c r="A149" t="str">
        <f t="shared" si="6"/>
        <v/>
      </c>
      <c r="F149" s="17"/>
      <c r="G149" s="19"/>
      <c r="H149" s="17" t="str">
        <f t="shared" si="7"/>
        <v/>
      </c>
      <c r="I149" s="17" t="str">
        <f t="shared" si="8"/>
        <v/>
      </c>
    </row>
    <row r="150" spans="1:9" ht="22" customHeight="1">
      <c r="A150" t="str">
        <f t="shared" si="6"/>
        <v/>
      </c>
      <c r="F150" s="17"/>
      <c r="G150" s="19"/>
      <c r="H150" s="17" t="str">
        <f t="shared" si="7"/>
        <v/>
      </c>
      <c r="I150" s="17" t="str">
        <f t="shared" si="8"/>
        <v/>
      </c>
    </row>
    <row r="151" spans="1:9" ht="22" customHeight="1">
      <c r="A151" t="str">
        <f t="shared" si="6"/>
        <v/>
      </c>
      <c r="F151" s="17"/>
      <c r="G151" s="19"/>
      <c r="H151" s="17" t="str">
        <f t="shared" si="7"/>
        <v/>
      </c>
      <c r="I151" s="17" t="str">
        <f t="shared" si="8"/>
        <v/>
      </c>
    </row>
    <row r="152" spans="1:9" ht="22" customHeight="1">
      <c r="A152" t="str">
        <f t="shared" si="6"/>
        <v/>
      </c>
      <c r="F152" s="17"/>
      <c r="G152" s="19"/>
      <c r="H152" s="17" t="str">
        <f t="shared" si="7"/>
        <v/>
      </c>
      <c r="I152" s="17" t="str">
        <f t="shared" si="8"/>
        <v/>
      </c>
    </row>
    <row r="153" spans="1:9" ht="22" customHeight="1">
      <c r="A153" t="str">
        <f t="shared" si="6"/>
        <v/>
      </c>
      <c r="F153" s="17"/>
      <c r="G153" s="19"/>
      <c r="H153" s="17" t="str">
        <f t="shared" si="7"/>
        <v/>
      </c>
      <c r="I153" s="17" t="str">
        <f t="shared" si="8"/>
        <v/>
      </c>
    </row>
    <row r="154" spans="1:9" ht="22" customHeight="1">
      <c r="A154" t="str">
        <f t="shared" si="6"/>
        <v/>
      </c>
      <c r="F154" s="17"/>
      <c r="G154" s="19"/>
      <c r="H154" s="17" t="str">
        <f t="shared" si="7"/>
        <v/>
      </c>
      <c r="I154" s="17" t="str">
        <f t="shared" si="8"/>
        <v/>
      </c>
    </row>
    <row r="155" spans="1:9" ht="22" customHeight="1">
      <c r="A155" t="str">
        <f t="shared" si="6"/>
        <v/>
      </c>
      <c r="F155" s="17"/>
      <c r="G155" s="19"/>
      <c r="H155" s="17" t="str">
        <f t="shared" si="7"/>
        <v/>
      </c>
      <c r="I155" s="17" t="str">
        <f t="shared" si="8"/>
        <v/>
      </c>
    </row>
    <row r="156" spans="1:9" ht="22" customHeight="1">
      <c r="A156" t="str">
        <f t="shared" si="6"/>
        <v/>
      </c>
      <c r="F156" s="17"/>
      <c r="G156" s="19"/>
      <c r="H156" s="17" t="str">
        <f t="shared" si="7"/>
        <v/>
      </c>
      <c r="I156" s="17" t="str">
        <f t="shared" si="8"/>
        <v/>
      </c>
    </row>
    <row r="157" spans="1:9" ht="22" customHeight="1">
      <c r="A157" t="str">
        <f t="shared" si="6"/>
        <v/>
      </c>
      <c r="F157" s="17"/>
      <c r="G157" s="19"/>
      <c r="H157" s="17" t="str">
        <f t="shared" si="7"/>
        <v/>
      </c>
      <c r="I157" s="17" t="str">
        <f t="shared" si="8"/>
        <v/>
      </c>
    </row>
    <row r="158" spans="1:9" ht="22" customHeight="1">
      <c r="A158" t="str">
        <f t="shared" si="6"/>
        <v/>
      </c>
      <c r="F158" s="17"/>
      <c r="G158" s="19"/>
      <c r="H158" s="17" t="str">
        <f t="shared" si="7"/>
        <v/>
      </c>
      <c r="I158" s="17" t="str">
        <f t="shared" si="8"/>
        <v/>
      </c>
    </row>
    <row r="159" spans="1:9" ht="22" customHeight="1">
      <c r="A159" t="str">
        <f t="shared" si="6"/>
        <v/>
      </c>
      <c r="F159" s="17"/>
      <c r="G159" s="19"/>
      <c r="H159" s="17" t="str">
        <f t="shared" si="7"/>
        <v/>
      </c>
      <c r="I159" s="17" t="str">
        <f t="shared" si="8"/>
        <v/>
      </c>
    </row>
    <row r="160" spans="1:9" ht="22" customHeight="1">
      <c r="A160" t="str">
        <f t="shared" si="6"/>
        <v/>
      </c>
      <c r="F160" s="17"/>
      <c r="G160" s="19"/>
      <c r="H160" s="17" t="str">
        <f t="shared" si="7"/>
        <v/>
      </c>
      <c r="I160" s="17" t="str">
        <f t="shared" si="8"/>
        <v/>
      </c>
    </row>
    <row r="161" spans="1:9" ht="22" customHeight="1">
      <c r="A161" t="str">
        <f t="shared" si="6"/>
        <v/>
      </c>
      <c r="F161" s="17"/>
      <c r="G161" s="19"/>
      <c r="H161" s="17" t="str">
        <f t="shared" si="7"/>
        <v/>
      </c>
      <c r="I161" s="17" t="str">
        <f t="shared" si="8"/>
        <v/>
      </c>
    </row>
    <row r="162" spans="1:9" ht="22" customHeight="1">
      <c r="A162" t="str">
        <f t="shared" si="6"/>
        <v/>
      </c>
      <c r="F162" s="17"/>
      <c r="G162" s="19"/>
      <c r="H162" s="17" t="str">
        <f t="shared" si="7"/>
        <v/>
      </c>
      <c r="I162" s="17" t="str">
        <f t="shared" si="8"/>
        <v/>
      </c>
    </row>
    <row r="163" spans="1:9" ht="22" customHeight="1">
      <c r="A163" t="str">
        <f t="shared" si="6"/>
        <v/>
      </c>
      <c r="F163" s="17"/>
      <c r="G163" s="19"/>
      <c r="H163" s="17" t="str">
        <f t="shared" si="7"/>
        <v/>
      </c>
      <c r="I163" s="17" t="str">
        <f t="shared" si="8"/>
        <v/>
      </c>
    </row>
    <row r="164" spans="1:9" ht="22" customHeight="1">
      <c r="A164" t="str">
        <f t="shared" si="6"/>
        <v/>
      </c>
      <c r="F164" s="17"/>
      <c r="G164" s="19"/>
      <c r="H164" s="17" t="str">
        <f t="shared" si="7"/>
        <v/>
      </c>
      <c r="I164" s="17" t="str">
        <f t="shared" si="8"/>
        <v/>
      </c>
    </row>
    <row r="165" spans="1:9" ht="22" customHeight="1">
      <c r="A165" t="str">
        <f t="shared" si="6"/>
        <v/>
      </c>
      <c r="F165" s="17"/>
      <c r="G165" s="19"/>
      <c r="H165" s="17" t="str">
        <f t="shared" si="7"/>
        <v/>
      </c>
      <c r="I165" s="17" t="str">
        <f t="shared" si="8"/>
        <v/>
      </c>
    </row>
    <row r="166" spans="1:9" ht="22" customHeight="1">
      <c r="A166" t="str">
        <f t="shared" si="6"/>
        <v/>
      </c>
      <c r="F166" s="17"/>
      <c r="G166" s="19"/>
      <c r="H166" s="17" t="str">
        <f t="shared" si="7"/>
        <v/>
      </c>
      <c r="I166" s="17" t="str">
        <f t="shared" si="8"/>
        <v/>
      </c>
    </row>
    <row r="167" spans="1:9" ht="22" customHeight="1">
      <c r="A167" t="str">
        <f t="shared" si="6"/>
        <v/>
      </c>
      <c r="F167" s="17"/>
      <c r="G167" s="19"/>
      <c r="H167" s="17" t="str">
        <f t="shared" si="7"/>
        <v/>
      </c>
      <c r="I167" s="17" t="str">
        <f t="shared" si="8"/>
        <v/>
      </c>
    </row>
    <row r="168" spans="1:9" ht="22" customHeight="1">
      <c r="A168" t="str">
        <f t="shared" si="6"/>
        <v/>
      </c>
      <c r="F168" s="17"/>
      <c r="G168" s="19"/>
      <c r="H168" s="17" t="str">
        <f t="shared" si="7"/>
        <v/>
      </c>
      <c r="I168" s="17" t="str">
        <f t="shared" si="8"/>
        <v/>
      </c>
    </row>
    <row r="169" spans="1:9" ht="22" customHeight="1">
      <c r="A169" t="str">
        <f t="shared" si="6"/>
        <v/>
      </c>
      <c r="F169" s="17"/>
      <c r="G169" s="19"/>
      <c r="H169" s="17" t="str">
        <f t="shared" si="7"/>
        <v/>
      </c>
      <c r="I169" s="17" t="str">
        <f t="shared" si="8"/>
        <v/>
      </c>
    </row>
    <row r="170" spans="1:9" ht="22" customHeight="1">
      <c r="A170" t="str">
        <f t="shared" si="6"/>
        <v/>
      </c>
      <c r="F170" s="17"/>
      <c r="G170" s="19"/>
      <c r="H170" s="17" t="str">
        <f t="shared" si="7"/>
        <v/>
      </c>
      <c r="I170" s="17" t="str">
        <f t="shared" si="8"/>
        <v/>
      </c>
    </row>
    <row r="171" spans="1:9" ht="22" customHeight="1">
      <c r="A171" t="str">
        <f t="shared" si="6"/>
        <v/>
      </c>
      <c r="F171" s="17"/>
      <c r="G171" s="19"/>
      <c r="H171" s="17" t="str">
        <f t="shared" si="7"/>
        <v/>
      </c>
      <c r="I171" s="17" t="str">
        <f t="shared" si="8"/>
        <v/>
      </c>
    </row>
    <row r="172" spans="1:9" ht="22" customHeight="1">
      <c r="A172" t="str">
        <f t="shared" si="6"/>
        <v/>
      </c>
      <c r="F172" s="17"/>
      <c r="G172" s="19"/>
      <c r="H172" s="17" t="str">
        <f t="shared" si="7"/>
        <v/>
      </c>
      <c r="I172" s="17" t="str">
        <f t="shared" si="8"/>
        <v/>
      </c>
    </row>
    <row r="173" spans="1:9" ht="22" customHeight="1">
      <c r="A173" t="str">
        <f t="shared" si="6"/>
        <v/>
      </c>
      <c r="F173" s="17"/>
      <c r="G173" s="19"/>
      <c r="H173" s="17" t="str">
        <f t="shared" si="7"/>
        <v/>
      </c>
      <c r="I173" s="17" t="str">
        <f t="shared" si="8"/>
        <v/>
      </c>
    </row>
    <row r="174" spans="1:9" ht="22" customHeight="1">
      <c r="A174" t="str">
        <f t="shared" si="6"/>
        <v/>
      </c>
      <c r="F174" s="17"/>
      <c r="G174" s="19"/>
      <c r="H174" s="17" t="str">
        <f t="shared" si="7"/>
        <v/>
      </c>
      <c r="I174" s="17" t="str">
        <f t="shared" si="8"/>
        <v/>
      </c>
    </row>
    <row r="175" spans="1:9" ht="22" customHeight="1">
      <c r="A175" t="str">
        <f t="shared" si="6"/>
        <v/>
      </c>
      <c r="F175" s="17"/>
      <c r="G175" s="19"/>
      <c r="H175" s="17" t="str">
        <f t="shared" si="7"/>
        <v/>
      </c>
      <c r="I175" s="17" t="str">
        <f t="shared" si="8"/>
        <v/>
      </c>
    </row>
    <row r="176" spans="1:9" ht="22" customHeight="1">
      <c r="A176" t="str">
        <f t="shared" si="6"/>
        <v/>
      </c>
      <c r="F176" s="17"/>
      <c r="G176" s="19"/>
      <c r="H176" s="17" t="str">
        <f t="shared" si="7"/>
        <v/>
      </c>
      <c r="I176" s="17" t="str">
        <f t="shared" si="8"/>
        <v/>
      </c>
    </row>
    <row r="177" spans="1:9" ht="22" customHeight="1">
      <c r="A177" t="str">
        <f t="shared" si="6"/>
        <v/>
      </c>
      <c r="F177" s="17"/>
      <c r="G177" s="19"/>
      <c r="H177" s="17" t="str">
        <f t="shared" si="7"/>
        <v/>
      </c>
      <c r="I177" s="17" t="str">
        <f t="shared" si="8"/>
        <v/>
      </c>
    </row>
    <row r="178" spans="1:9" ht="22" customHeight="1">
      <c r="A178" t="str">
        <f t="shared" si="6"/>
        <v/>
      </c>
      <c r="F178" s="17"/>
      <c r="G178" s="19"/>
      <c r="H178" s="17" t="str">
        <f t="shared" si="7"/>
        <v/>
      </c>
      <c r="I178" s="17" t="str">
        <f t="shared" si="8"/>
        <v/>
      </c>
    </row>
    <row r="179" spans="1:9" ht="22" customHeight="1">
      <c r="A179" t="str">
        <f t="shared" si="6"/>
        <v/>
      </c>
      <c r="F179" s="17"/>
      <c r="G179" s="19"/>
      <c r="H179" s="17" t="str">
        <f t="shared" si="7"/>
        <v/>
      </c>
      <c r="I179" s="17" t="str">
        <f t="shared" si="8"/>
        <v/>
      </c>
    </row>
    <row r="180" spans="1:9" ht="22" customHeight="1">
      <c r="A180" t="str">
        <f t="shared" si="6"/>
        <v/>
      </c>
      <c r="F180" s="17"/>
      <c r="G180" s="19"/>
      <c r="H180" s="17" t="str">
        <f t="shared" si="7"/>
        <v/>
      </c>
      <c r="I180" s="17" t="str">
        <f t="shared" si="8"/>
        <v/>
      </c>
    </row>
    <row r="181" spans="1:9" ht="22" customHeight="1">
      <c r="A181" t="str">
        <f t="shared" si="6"/>
        <v/>
      </c>
      <c r="F181" s="17"/>
      <c r="G181" s="19"/>
      <c r="H181" s="17" t="str">
        <f t="shared" si="7"/>
        <v/>
      </c>
      <c r="I181" s="17" t="str">
        <f t="shared" si="8"/>
        <v/>
      </c>
    </row>
    <row r="182" spans="1:9" ht="22" customHeight="1">
      <c r="A182" t="str">
        <f t="shared" si="6"/>
        <v/>
      </c>
      <c r="F182" s="17"/>
      <c r="G182" s="19"/>
      <c r="H182" s="17" t="str">
        <f t="shared" si="7"/>
        <v/>
      </c>
      <c r="I182" s="17" t="str">
        <f t="shared" si="8"/>
        <v/>
      </c>
    </row>
    <row r="183" spans="1:9" ht="22" customHeight="1">
      <c r="A183" t="str">
        <f t="shared" si="6"/>
        <v/>
      </c>
      <c r="F183" s="17"/>
      <c r="G183" s="19"/>
      <c r="H183" s="17" t="str">
        <f t="shared" si="7"/>
        <v/>
      </c>
      <c r="I183" s="17" t="str">
        <f t="shared" si="8"/>
        <v/>
      </c>
    </row>
    <row r="184" spans="1:9" ht="22" customHeight="1">
      <c r="A184" t="str">
        <f t="shared" si="6"/>
        <v/>
      </c>
      <c r="F184" s="17"/>
      <c r="G184" s="19"/>
      <c r="H184" s="17" t="str">
        <f t="shared" si="7"/>
        <v/>
      </c>
      <c r="I184" s="17" t="str">
        <f t="shared" si="8"/>
        <v/>
      </c>
    </row>
    <row r="185" spans="1:9" ht="22" customHeight="1">
      <c r="A185" t="str">
        <f t="shared" si="6"/>
        <v/>
      </c>
      <c r="F185" s="17"/>
      <c r="G185" s="19"/>
      <c r="H185" s="17" t="str">
        <f t="shared" si="7"/>
        <v/>
      </c>
      <c r="I185" s="17" t="str">
        <f t="shared" si="8"/>
        <v/>
      </c>
    </row>
    <row r="186" spans="1:9" ht="22" customHeight="1">
      <c r="A186" t="str">
        <f t="shared" si="6"/>
        <v/>
      </c>
      <c r="F186" s="17"/>
      <c r="G186" s="19"/>
      <c r="H186" s="17" t="str">
        <f t="shared" si="7"/>
        <v/>
      </c>
      <c r="I186" s="17" t="str">
        <f t="shared" si="8"/>
        <v/>
      </c>
    </row>
    <row r="187" spans="1:9" ht="22" customHeight="1">
      <c r="A187" t="str">
        <f t="shared" si="6"/>
        <v/>
      </c>
      <c r="F187" s="17"/>
      <c r="G187" s="19"/>
      <c r="H187" s="17" t="str">
        <f t="shared" si="7"/>
        <v/>
      </c>
      <c r="I187" s="17" t="str">
        <f t="shared" si="8"/>
        <v/>
      </c>
    </row>
    <row r="188" spans="1:9" ht="22" customHeight="1">
      <c r="A188" t="str">
        <f t="shared" si="6"/>
        <v/>
      </c>
      <c r="F188" s="17"/>
      <c r="G188" s="19"/>
      <c r="H188" s="17" t="str">
        <f t="shared" si="7"/>
        <v/>
      </c>
      <c r="I188" s="17" t="str">
        <f t="shared" si="8"/>
        <v/>
      </c>
    </row>
    <row r="189" spans="1:9" ht="22" customHeight="1">
      <c r="A189" t="str">
        <f t="shared" si="6"/>
        <v/>
      </c>
      <c r="F189" s="17"/>
      <c r="G189" s="19"/>
      <c r="H189" s="17" t="str">
        <f t="shared" si="7"/>
        <v/>
      </c>
      <c r="I189" s="17" t="str">
        <f t="shared" si="8"/>
        <v/>
      </c>
    </row>
    <row r="190" spans="1:9" ht="22" customHeight="1">
      <c r="A190" t="str">
        <f t="shared" si="6"/>
        <v/>
      </c>
      <c r="F190" s="17"/>
      <c r="G190" s="19"/>
      <c r="H190" s="17" t="str">
        <f t="shared" si="7"/>
        <v/>
      </c>
      <c r="I190" s="17" t="str">
        <f t="shared" si="8"/>
        <v/>
      </c>
    </row>
    <row r="191" spans="1:9" ht="22" customHeight="1">
      <c r="A191" t="str">
        <f t="shared" si="6"/>
        <v/>
      </c>
      <c r="F191" s="17"/>
      <c r="G191" s="19"/>
      <c r="H191" s="17" t="str">
        <f t="shared" si="7"/>
        <v/>
      </c>
      <c r="I191" s="17" t="str">
        <f t="shared" si="8"/>
        <v/>
      </c>
    </row>
    <row r="192" spans="1:9" ht="22" customHeight="1">
      <c r="A192" t="str">
        <f t="shared" si="6"/>
        <v/>
      </c>
      <c r="F192" s="17"/>
      <c r="G192" s="19"/>
      <c r="H192" s="17" t="str">
        <f t="shared" si="7"/>
        <v/>
      </c>
      <c r="I192" s="17" t="str">
        <f t="shared" si="8"/>
        <v/>
      </c>
    </row>
    <row r="193" spans="1:9" ht="22" customHeight="1">
      <c r="A193" t="str">
        <f t="shared" si="6"/>
        <v/>
      </c>
      <c r="F193" s="17"/>
      <c r="G193" s="19"/>
      <c r="H193" s="17" t="str">
        <f t="shared" si="7"/>
        <v/>
      </c>
      <c r="I193" s="17" t="str">
        <f t="shared" si="8"/>
        <v/>
      </c>
    </row>
    <row r="194" spans="1:9" ht="22" customHeight="1">
      <c r="A194" t="str">
        <f t="shared" si="6"/>
        <v/>
      </c>
      <c r="F194" s="17"/>
      <c r="G194" s="19"/>
      <c r="H194" s="17" t="str">
        <f t="shared" si="7"/>
        <v/>
      </c>
      <c r="I194" s="17" t="str">
        <f t="shared" si="8"/>
        <v/>
      </c>
    </row>
    <row r="195" spans="1:9" ht="22" customHeight="1">
      <c r="A195" t="str">
        <f t="shared" si="6"/>
        <v/>
      </c>
      <c r="F195" s="17"/>
      <c r="G195" s="19"/>
      <c r="H195" s="17" t="str">
        <f t="shared" si="7"/>
        <v/>
      </c>
      <c r="I195" s="17" t="str">
        <f t="shared" si="8"/>
        <v/>
      </c>
    </row>
    <row r="196" spans="1:9" ht="22" customHeight="1">
      <c r="A196" t="str">
        <f t="shared" si="6"/>
        <v/>
      </c>
      <c r="F196" s="17"/>
      <c r="G196" s="19"/>
      <c r="H196" s="17" t="str">
        <f t="shared" si="7"/>
        <v/>
      </c>
      <c r="I196" s="17" t="str">
        <f t="shared" si="8"/>
        <v/>
      </c>
    </row>
    <row r="197" spans="1:9" ht="22" customHeight="1">
      <c r="A197" t="str">
        <f t="shared" si="6"/>
        <v/>
      </c>
      <c r="F197" s="17"/>
      <c r="G197" s="19"/>
      <c r="H197" s="17" t="str">
        <f t="shared" si="7"/>
        <v/>
      </c>
      <c r="I197" s="17" t="str">
        <f t="shared" si="8"/>
        <v/>
      </c>
    </row>
    <row r="198" spans="1:9" ht="22" customHeight="1">
      <c r="A198" t="str">
        <f t="shared" ref="A198:A261" si="9">IF(B198="","","SVC-"&amp;TEXT(ROW(A194),"0000"))</f>
        <v/>
      </c>
      <c r="F198" s="17"/>
      <c r="G198" s="19"/>
      <c r="H198" s="17" t="str">
        <f t="shared" ref="H198:H261" si="10">IF(F198="","",F198*G198/100)</f>
        <v/>
      </c>
      <c r="I198" s="17" t="str">
        <f t="shared" ref="I198:I261" si="11">IF(F198="","",F198+H198)</f>
        <v/>
      </c>
    </row>
    <row r="199" spans="1:9" ht="22" customHeight="1">
      <c r="A199" t="str">
        <f t="shared" si="9"/>
        <v/>
      </c>
      <c r="F199" s="17"/>
      <c r="G199" s="19"/>
      <c r="H199" s="17" t="str">
        <f t="shared" si="10"/>
        <v/>
      </c>
      <c r="I199" s="17" t="str">
        <f t="shared" si="11"/>
        <v/>
      </c>
    </row>
    <row r="200" spans="1:9" ht="22" customHeight="1">
      <c r="A200" t="str">
        <f t="shared" si="9"/>
        <v/>
      </c>
      <c r="F200" s="17"/>
      <c r="G200" s="19"/>
      <c r="H200" s="17" t="str">
        <f t="shared" si="10"/>
        <v/>
      </c>
      <c r="I200" s="17" t="str">
        <f t="shared" si="11"/>
        <v/>
      </c>
    </row>
    <row r="201" spans="1:9" ht="22" customHeight="1">
      <c r="A201" t="str">
        <f t="shared" si="9"/>
        <v/>
      </c>
      <c r="F201" s="17"/>
      <c r="G201" s="19"/>
      <c r="H201" s="17" t="str">
        <f t="shared" si="10"/>
        <v/>
      </c>
      <c r="I201" s="17" t="str">
        <f t="shared" si="11"/>
        <v/>
      </c>
    </row>
    <row r="202" spans="1:9" ht="22" customHeight="1">
      <c r="A202" t="str">
        <f t="shared" si="9"/>
        <v/>
      </c>
      <c r="F202" s="17"/>
      <c r="G202" s="19"/>
      <c r="H202" s="17" t="str">
        <f t="shared" si="10"/>
        <v/>
      </c>
      <c r="I202" s="17" t="str">
        <f t="shared" si="11"/>
        <v/>
      </c>
    </row>
    <row r="203" spans="1:9" ht="22" customHeight="1">
      <c r="A203" t="str">
        <f t="shared" si="9"/>
        <v/>
      </c>
      <c r="F203" s="17"/>
      <c r="G203" s="19"/>
      <c r="H203" s="17" t="str">
        <f t="shared" si="10"/>
        <v/>
      </c>
      <c r="I203" s="17" t="str">
        <f t="shared" si="11"/>
        <v/>
      </c>
    </row>
    <row r="204" spans="1:9" ht="22" customHeight="1">
      <c r="A204" t="str">
        <f t="shared" si="9"/>
        <v/>
      </c>
      <c r="F204" s="17"/>
      <c r="G204" s="19"/>
      <c r="H204" s="17" t="str">
        <f t="shared" si="10"/>
        <v/>
      </c>
      <c r="I204" s="17" t="str">
        <f t="shared" si="11"/>
        <v/>
      </c>
    </row>
    <row r="205" spans="1:9" ht="22" customHeight="1">
      <c r="A205" t="str">
        <f t="shared" si="9"/>
        <v/>
      </c>
      <c r="F205" s="17"/>
      <c r="G205" s="19"/>
      <c r="H205" s="17" t="str">
        <f t="shared" si="10"/>
        <v/>
      </c>
      <c r="I205" s="17" t="str">
        <f t="shared" si="11"/>
        <v/>
      </c>
    </row>
    <row r="206" spans="1:9" ht="22" customHeight="1">
      <c r="A206" t="str">
        <f t="shared" si="9"/>
        <v/>
      </c>
      <c r="F206" s="17"/>
      <c r="G206" s="19"/>
      <c r="H206" s="17" t="str">
        <f t="shared" si="10"/>
        <v/>
      </c>
      <c r="I206" s="17" t="str">
        <f t="shared" si="11"/>
        <v/>
      </c>
    </row>
    <row r="207" spans="1:9" ht="22" customHeight="1">
      <c r="A207" t="str">
        <f t="shared" si="9"/>
        <v/>
      </c>
      <c r="F207" s="17"/>
      <c r="G207" s="19"/>
      <c r="H207" s="17" t="str">
        <f t="shared" si="10"/>
        <v/>
      </c>
      <c r="I207" s="17" t="str">
        <f t="shared" si="11"/>
        <v/>
      </c>
    </row>
    <row r="208" spans="1:9" ht="22" customHeight="1">
      <c r="A208" t="str">
        <f t="shared" si="9"/>
        <v/>
      </c>
      <c r="F208" s="17"/>
      <c r="G208" s="19"/>
      <c r="H208" s="17" t="str">
        <f t="shared" si="10"/>
        <v/>
      </c>
      <c r="I208" s="17" t="str">
        <f t="shared" si="11"/>
        <v/>
      </c>
    </row>
    <row r="209" spans="1:9" ht="22" customHeight="1">
      <c r="A209" t="str">
        <f t="shared" si="9"/>
        <v/>
      </c>
      <c r="F209" s="17"/>
      <c r="G209" s="19"/>
      <c r="H209" s="17" t="str">
        <f t="shared" si="10"/>
        <v/>
      </c>
      <c r="I209" s="17" t="str">
        <f t="shared" si="11"/>
        <v/>
      </c>
    </row>
    <row r="210" spans="1:9" ht="22" customHeight="1">
      <c r="A210" t="str">
        <f t="shared" si="9"/>
        <v/>
      </c>
      <c r="F210" s="17"/>
      <c r="G210" s="19"/>
      <c r="H210" s="17" t="str">
        <f t="shared" si="10"/>
        <v/>
      </c>
      <c r="I210" s="17" t="str">
        <f t="shared" si="11"/>
        <v/>
      </c>
    </row>
    <row r="211" spans="1:9" ht="22" customHeight="1">
      <c r="A211" t="str">
        <f t="shared" si="9"/>
        <v/>
      </c>
      <c r="F211" s="17"/>
      <c r="G211" s="19"/>
      <c r="H211" s="17" t="str">
        <f t="shared" si="10"/>
        <v/>
      </c>
      <c r="I211" s="17" t="str">
        <f t="shared" si="11"/>
        <v/>
      </c>
    </row>
    <row r="212" spans="1:9" ht="22" customHeight="1">
      <c r="A212" t="str">
        <f t="shared" si="9"/>
        <v/>
      </c>
      <c r="F212" s="17"/>
      <c r="G212" s="19"/>
      <c r="H212" s="17" t="str">
        <f t="shared" si="10"/>
        <v/>
      </c>
      <c r="I212" s="17" t="str">
        <f t="shared" si="11"/>
        <v/>
      </c>
    </row>
    <row r="213" spans="1:9" ht="22" customHeight="1">
      <c r="A213" t="str">
        <f t="shared" si="9"/>
        <v/>
      </c>
      <c r="F213" s="17"/>
      <c r="G213" s="19"/>
      <c r="H213" s="17" t="str">
        <f t="shared" si="10"/>
        <v/>
      </c>
      <c r="I213" s="17" t="str">
        <f t="shared" si="11"/>
        <v/>
      </c>
    </row>
    <row r="214" spans="1:9" ht="22" customHeight="1">
      <c r="A214" t="str">
        <f t="shared" si="9"/>
        <v/>
      </c>
      <c r="F214" s="17"/>
      <c r="G214" s="19"/>
      <c r="H214" s="17" t="str">
        <f t="shared" si="10"/>
        <v/>
      </c>
      <c r="I214" s="17" t="str">
        <f t="shared" si="11"/>
        <v/>
      </c>
    </row>
    <row r="215" spans="1:9" ht="22" customHeight="1">
      <c r="A215" t="str">
        <f t="shared" si="9"/>
        <v/>
      </c>
      <c r="F215" s="17"/>
      <c r="G215" s="19"/>
      <c r="H215" s="17" t="str">
        <f t="shared" si="10"/>
        <v/>
      </c>
      <c r="I215" s="17" t="str">
        <f t="shared" si="11"/>
        <v/>
      </c>
    </row>
    <row r="216" spans="1:9" ht="22" customHeight="1">
      <c r="A216" t="str">
        <f t="shared" si="9"/>
        <v/>
      </c>
      <c r="F216" s="17"/>
      <c r="G216" s="19"/>
      <c r="H216" s="17" t="str">
        <f t="shared" si="10"/>
        <v/>
      </c>
      <c r="I216" s="17" t="str">
        <f t="shared" si="11"/>
        <v/>
      </c>
    </row>
    <row r="217" spans="1:9" ht="22" customHeight="1">
      <c r="A217" t="str">
        <f t="shared" si="9"/>
        <v/>
      </c>
      <c r="F217" s="17"/>
      <c r="G217" s="19"/>
      <c r="H217" s="17" t="str">
        <f t="shared" si="10"/>
        <v/>
      </c>
      <c r="I217" s="17" t="str">
        <f t="shared" si="11"/>
        <v/>
      </c>
    </row>
    <row r="218" spans="1:9" ht="22" customHeight="1">
      <c r="A218" t="str">
        <f t="shared" si="9"/>
        <v/>
      </c>
      <c r="F218" s="17"/>
      <c r="G218" s="19"/>
      <c r="H218" s="17" t="str">
        <f t="shared" si="10"/>
        <v/>
      </c>
      <c r="I218" s="17" t="str">
        <f t="shared" si="11"/>
        <v/>
      </c>
    </row>
    <row r="219" spans="1:9" ht="22" customHeight="1">
      <c r="A219" t="str">
        <f t="shared" si="9"/>
        <v/>
      </c>
      <c r="F219" s="17"/>
      <c r="G219" s="19"/>
      <c r="H219" s="17" t="str">
        <f t="shared" si="10"/>
        <v/>
      </c>
      <c r="I219" s="17" t="str">
        <f t="shared" si="11"/>
        <v/>
      </c>
    </row>
    <row r="220" spans="1:9" ht="22" customHeight="1">
      <c r="A220" t="str">
        <f t="shared" si="9"/>
        <v/>
      </c>
      <c r="F220" s="17"/>
      <c r="G220" s="19"/>
      <c r="H220" s="17" t="str">
        <f t="shared" si="10"/>
        <v/>
      </c>
      <c r="I220" s="17" t="str">
        <f t="shared" si="11"/>
        <v/>
      </c>
    </row>
    <row r="221" spans="1:9" ht="22" customHeight="1">
      <c r="A221" t="str">
        <f t="shared" si="9"/>
        <v/>
      </c>
      <c r="F221" s="17"/>
      <c r="G221" s="19"/>
      <c r="H221" s="17" t="str">
        <f t="shared" si="10"/>
        <v/>
      </c>
      <c r="I221" s="17" t="str">
        <f t="shared" si="11"/>
        <v/>
      </c>
    </row>
    <row r="222" spans="1:9" ht="22" customHeight="1">
      <c r="A222" t="str">
        <f t="shared" si="9"/>
        <v/>
      </c>
      <c r="F222" s="17"/>
      <c r="G222" s="19"/>
      <c r="H222" s="17" t="str">
        <f t="shared" si="10"/>
        <v/>
      </c>
      <c r="I222" s="17" t="str">
        <f t="shared" si="11"/>
        <v/>
      </c>
    </row>
    <row r="223" spans="1:9" ht="22" customHeight="1">
      <c r="A223" t="str">
        <f t="shared" si="9"/>
        <v/>
      </c>
      <c r="F223" s="17"/>
      <c r="G223" s="19"/>
      <c r="H223" s="17" t="str">
        <f t="shared" si="10"/>
        <v/>
      </c>
      <c r="I223" s="17" t="str">
        <f t="shared" si="11"/>
        <v/>
      </c>
    </row>
    <row r="224" spans="1:9" ht="22" customHeight="1">
      <c r="A224" t="str">
        <f t="shared" si="9"/>
        <v/>
      </c>
      <c r="F224" s="17"/>
      <c r="G224" s="19"/>
      <c r="H224" s="17" t="str">
        <f t="shared" si="10"/>
        <v/>
      </c>
      <c r="I224" s="17" t="str">
        <f t="shared" si="11"/>
        <v/>
      </c>
    </row>
    <row r="225" spans="1:9" ht="22" customHeight="1">
      <c r="A225" t="str">
        <f t="shared" si="9"/>
        <v/>
      </c>
      <c r="F225" s="17"/>
      <c r="G225" s="19"/>
      <c r="H225" s="17" t="str">
        <f t="shared" si="10"/>
        <v/>
      </c>
      <c r="I225" s="17" t="str">
        <f t="shared" si="11"/>
        <v/>
      </c>
    </row>
    <row r="226" spans="1:9" ht="22" customHeight="1">
      <c r="A226" t="str">
        <f t="shared" si="9"/>
        <v/>
      </c>
      <c r="F226" s="17"/>
      <c r="G226" s="19"/>
      <c r="H226" s="17" t="str">
        <f t="shared" si="10"/>
        <v/>
      </c>
      <c r="I226" s="17" t="str">
        <f t="shared" si="11"/>
        <v/>
      </c>
    </row>
    <row r="227" spans="1:9" ht="22" customHeight="1">
      <c r="A227" t="str">
        <f t="shared" si="9"/>
        <v/>
      </c>
      <c r="F227" s="17"/>
      <c r="G227" s="19"/>
      <c r="H227" s="17" t="str">
        <f t="shared" si="10"/>
        <v/>
      </c>
      <c r="I227" s="17" t="str">
        <f t="shared" si="11"/>
        <v/>
      </c>
    </row>
    <row r="228" spans="1:9" ht="22" customHeight="1">
      <c r="A228" t="str">
        <f t="shared" si="9"/>
        <v/>
      </c>
      <c r="F228" s="17"/>
      <c r="G228" s="19"/>
      <c r="H228" s="17" t="str">
        <f t="shared" si="10"/>
        <v/>
      </c>
      <c r="I228" s="17" t="str">
        <f t="shared" si="11"/>
        <v/>
      </c>
    </row>
    <row r="229" spans="1:9" ht="22" customHeight="1">
      <c r="A229" t="str">
        <f t="shared" si="9"/>
        <v/>
      </c>
      <c r="F229" s="17"/>
      <c r="G229" s="19"/>
      <c r="H229" s="17" t="str">
        <f t="shared" si="10"/>
        <v/>
      </c>
      <c r="I229" s="17" t="str">
        <f t="shared" si="11"/>
        <v/>
      </c>
    </row>
    <row r="230" spans="1:9" ht="22" customHeight="1">
      <c r="A230" t="str">
        <f t="shared" si="9"/>
        <v/>
      </c>
      <c r="F230" s="17"/>
      <c r="G230" s="19"/>
      <c r="H230" s="17" t="str">
        <f t="shared" si="10"/>
        <v/>
      </c>
      <c r="I230" s="17" t="str">
        <f t="shared" si="11"/>
        <v/>
      </c>
    </row>
    <row r="231" spans="1:9" ht="22" customHeight="1">
      <c r="A231" t="str">
        <f t="shared" si="9"/>
        <v/>
      </c>
      <c r="F231" s="17"/>
      <c r="G231" s="19"/>
      <c r="H231" s="17" t="str">
        <f t="shared" si="10"/>
        <v/>
      </c>
      <c r="I231" s="17" t="str">
        <f t="shared" si="11"/>
        <v/>
      </c>
    </row>
    <row r="232" spans="1:9" ht="22" customHeight="1">
      <c r="A232" t="str">
        <f t="shared" si="9"/>
        <v/>
      </c>
      <c r="F232" s="17"/>
      <c r="G232" s="19"/>
      <c r="H232" s="17" t="str">
        <f t="shared" si="10"/>
        <v/>
      </c>
      <c r="I232" s="17" t="str">
        <f t="shared" si="11"/>
        <v/>
      </c>
    </row>
    <row r="233" spans="1:9" ht="22" customHeight="1">
      <c r="A233" t="str">
        <f t="shared" si="9"/>
        <v/>
      </c>
      <c r="F233" s="17"/>
      <c r="G233" s="19"/>
      <c r="H233" s="17" t="str">
        <f t="shared" si="10"/>
        <v/>
      </c>
      <c r="I233" s="17" t="str">
        <f t="shared" si="11"/>
        <v/>
      </c>
    </row>
    <row r="234" spans="1:9" ht="22" customHeight="1">
      <c r="A234" t="str">
        <f t="shared" si="9"/>
        <v/>
      </c>
      <c r="F234" s="17"/>
      <c r="G234" s="19"/>
      <c r="H234" s="17" t="str">
        <f t="shared" si="10"/>
        <v/>
      </c>
      <c r="I234" s="17" t="str">
        <f t="shared" si="11"/>
        <v/>
      </c>
    </row>
    <row r="235" spans="1:9" ht="22" customHeight="1">
      <c r="A235" t="str">
        <f t="shared" si="9"/>
        <v/>
      </c>
      <c r="F235" s="17"/>
      <c r="G235" s="19"/>
      <c r="H235" s="17" t="str">
        <f t="shared" si="10"/>
        <v/>
      </c>
      <c r="I235" s="17" t="str">
        <f t="shared" si="11"/>
        <v/>
      </c>
    </row>
    <row r="236" spans="1:9" ht="22" customHeight="1">
      <c r="A236" t="str">
        <f t="shared" si="9"/>
        <v/>
      </c>
      <c r="F236" s="17"/>
      <c r="G236" s="19"/>
      <c r="H236" s="17" t="str">
        <f t="shared" si="10"/>
        <v/>
      </c>
      <c r="I236" s="17" t="str">
        <f t="shared" si="11"/>
        <v/>
      </c>
    </row>
    <row r="237" spans="1:9" ht="22" customHeight="1">
      <c r="A237" t="str">
        <f t="shared" si="9"/>
        <v/>
      </c>
      <c r="F237" s="17"/>
      <c r="G237" s="19"/>
      <c r="H237" s="17" t="str">
        <f t="shared" si="10"/>
        <v/>
      </c>
      <c r="I237" s="17" t="str">
        <f t="shared" si="11"/>
        <v/>
      </c>
    </row>
    <row r="238" spans="1:9" ht="22" customHeight="1">
      <c r="A238" t="str">
        <f t="shared" si="9"/>
        <v/>
      </c>
      <c r="F238" s="17"/>
      <c r="G238" s="19"/>
      <c r="H238" s="17" t="str">
        <f t="shared" si="10"/>
        <v/>
      </c>
      <c r="I238" s="17" t="str">
        <f t="shared" si="11"/>
        <v/>
      </c>
    </row>
    <row r="239" spans="1:9" ht="22" customHeight="1">
      <c r="A239" t="str">
        <f t="shared" si="9"/>
        <v/>
      </c>
      <c r="F239" s="17"/>
      <c r="G239" s="19"/>
      <c r="H239" s="17" t="str">
        <f t="shared" si="10"/>
        <v/>
      </c>
      <c r="I239" s="17" t="str">
        <f t="shared" si="11"/>
        <v/>
      </c>
    </row>
    <row r="240" spans="1:9" ht="22" customHeight="1">
      <c r="A240" t="str">
        <f t="shared" si="9"/>
        <v/>
      </c>
      <c r="F240" s="17"/>
      <c r="G240" s="19"/>
      <c r="H240" s="17" t="str">
        <f t="shared" si="10"/>
        <v/>
      </c>
      <c r="I240" s="17" t="str">
        <f t="shared" si="11"/>
        <v/>
      </c>
    </row>
    <row r="241" spans="1:9" ht="22" customHeight="1">
      <c r="A241" t="str">
        <f t="shared" si="9"/>
        <v/>
      </c>
      <c r="F241" s="17"/>
      <c r="G241" s="19"/>
      <c r="H241" s="17" t="str">
        <f t="shared" si="10"/>
        <v/>
      </c>
      <c r="I241" s="17" t="str">
        <f t="shared" si="11"/>
        <v/>
      </c>
    </row>
    <row r="242" spans="1:9" ht="22" customHeight="1">
      <c r="A242" t="str">
        <f t="shared" si="9"/>
        <v/>
      </c>
      <c r="F242" s="17"/>
      <c r="G242" s="19"/>
      <c r="H242" s="17" t="str">
        <f t="shared" si="10"/>
        <v/>
      </c>
      <c r="I242" s="17" t="str">
        <f t="shared" si="11"/>
        <v/>
      </c>
    </row>
    <row r="243" spans="1:9" ht="22" customHeight="1">
      <c r="A243" t="str">
        <f t="shared" si="9"/>
        <v/>
      </c>
      <c r="F243" s="17"/>
      <c r="G243" s="19"/>
      <c r="H243" s="17" t="str">
        <f t="shared" si="10"/>
        <v/>
      </c>
      <c r="I243" s="17" t="str">
        <f t="shared" si="11"/>
        <v/>
      </c>
    </row>
    <row r="244" spans="1:9" ht="22" customHeight="1">
      <c r="A244" t="str">
        <f t="shared" si="9"/>
        <v/>
      </c>
      <c r="F244" s="17"/>
      <c r="G244" s="19"/>
      <c r="H244" s="17" t="str">
        <f t="shared" si="10"/>
        <v/>
      </c>
      <c r="I244" s="17" t="str">
        <f t="shared" si="11"/>
        <v/>
      </c>
    </row>
    <row r="245" spans="1:9" ht="22" customHeight="1">
      <c r="A245" t="str">
        <f t="shared" si="9"/>
        <v/>
      </c>
      <c r="F245" s="17"/>
      <c r="G245" s="19"/>
      <c r="H245" s="17" t="str">
        <f t="shared" si="10"/>
        <v/>
      </c>
      <c r="I245" s="17" t="str">
        <f t="shared" si="11"/>
        <v/>
      </c>
    </row>
    <row r="246" spans="1:9" ht="22" customHeight="1">
      <c r="A246" t="str">
        <f t="shared" si="9"/>
        <v/>
      </c>
      <c r="F246" s="17"/>
      <c r="G246" s="19"/>
      <c r="H246" s="17" t="str">
        <f t="shared" si="10"/>
        <v/>
      </c>
      <c r="I246" s="17" t="str">
        <f t="shared" si="11"/>
        <v/>
      </c>
    </row>
    <row r="247" spans="1:9" ht="22" customHeight="1">
      <c r="A247" t="str">
        <f t="shared" si="9"/>
        <v/>
      </c>
      <c r="F247" s="17"/>
      <c r="G247" s="19"/>
      <c r="H247" s="17" t="str">
        <f t="shared" si="10"/>
        <v/>
      </c>
      <c r="I247" s="17" t="str">
        <f t="shared" si="11"/>
        <v/>
      </c>
    </row>
    <row r="248" spans="1:9" ht="22" customHeight="1">
      <c r="A248" t="str">
        <f t="shared" si="9"/>
        <v/>
      </c>
      <c r="F248" s="17"/>
      <c r="G248" s="19"/>
      <c r="H248" s="17" t="str">
        <f t="shared" si="10"/>
        <v/>
      </c>
      <c r="I248" s="17" t="str">
        <f t="shared" si="11"/>
        <v/>
      </c>
    </row>
    <row r="249" spans="1:9" ht="22" customHeight="1">
      <c r="A249" t="str">
        <f t="shared" si="9"/>
        <v/>
      </c>
      <c r="F249" s="17"/>
      <c r="G249" s="19"/>
      <c r="H249" s="17" t="str">
        <f t="shared" si="10"/>
        <v/>
      </c>
      <c r="I249" s="17" t="str">
        <f t="shared" si="11"/>
        <v/>
      </c>
    </row>
    <row r="250" spans="1:9" ht="22" customHeight="1">
      <c r="A250" t="str">
        <f t="shared" si="9"/>
        <v/>
      </c>
      <c r="F250" s="17"/>
      <c r="G250" s="19"/>
      <c r="H250" s="17" t="str">
        <f t="shared" si="10"/>
        <v/>
      </c>
      <c r="I250" s="17" t="str">
        <f t="shared" si="11"/>
        <v/>
      </c>
    </row>
    <row r="251" spans="1:9" ht="22" customHeight="1">
      <c r="A251" t="str">
        <f t="shared" si="9"/>
        <v/>
      </c>
      <c r="F251" s="17"/>
      <c r="G251" s="19"/>
      <c r="H251" s="17" t="str">
        <f t="shared" si="10"/>
        <v/>
      </c>
      <c r="I251" s="17" t="str">
        <f t="shared" si="11"/>
        <v/>
      </c>
    </row>
    <row r="252" spans="1:9" ht="22" customHeight="1">
      <c r="A252" t="str">
        <f t="shared" si="9"/>
        <v/>
      </c>
      <c r="F252" s="17"/>
      <c r="G252" s="19"/>
      <c r="H252" s="17" t="str">
        <f t="shared" si="10"/>
        <v/>
      </c>
      <c r="I252" s="17" t="str">
        <f t="shared" si="11"/>
        <v/>
      </c>
    </row>
    <row r="253" spans="1:9" ht="22" customHeight="1">
      <c r="A253" t="str">
        <f t="shared" si="9"/>
        <v/>
      </c>
      <c r="F253" s="17"/>
      <c r="G253" s="19"/>
      <c r="H253" s="17" t="str">
        <f t="shared" si="10"/>
        <v/>
      </c>
      <c r="I253" s="17" t="str">
        <f t="shared" si="11"/>
        <v/>
      </c>
    </row>
    <row r="254" spans="1:9" ht="22" customHeight="1">
      <c r="A254" t="str">
        <f t="shared" si="9"/>
        <v/>
      </c>
      <c r="F254" s="17"/>
      <c r="G254" s="19"/>
      <c r="H254" s="17" t="str">
        <f t="shared" si="10"/>
        <v/>
      </c>
      <c r="I254" s="17" t="str">
        <f t="shared" si="11"/>
        <v/>
      </c>
    </row>
    <row r="255" spans="1:9" ht="22" customHeight="1">
      <c r="A255" t="str">
        <f t="shared" si="9"/>
        <v/>
      </c>
      <c r="F255" s="17"/>
      <c r="G255" s="19"/>
      <c r="H255" s="17" t="str">
        <f t="shared" si="10"/>
        <v/>
      </c>
      <c r="I255" s="17" t="str">
        <f t="shared" si="11"/>
        <v/>
      </c>
    </row>
    <row r="256" spans="1:9" ht="22" customHeight="1">
      <c r="A256" t="str">
        <f t="shared" si="9"/>
        <v/>
      </c>
      <c r="F256" s="17"/>
      <c r="G256" s="19"/>
      <c r="H256" s="17" t="str">
        <f t="shared" si="10"/>
        <v/>
      </c>
      <c r="I256" s="17" t="str">
        <f t="shared" si="11"/>
        <v/>
      </c>
    </row>
    <row r="257" spans="1:9" ht="22" customHeight="1">
      <c r="A257" t="str">
        <f t="shared" si="9"/>
        <v/>
      </c>
      <c r="F257" s="17"/>
      <c r="G257" s="19"/>
      <c r="H257" s="17" t="str">
        <f t="shared" si="10"/>
        <v/>
      </c>
      <c r="I257" s="17" t="str">
        <f t="shared" si="11"/>
        <v/>
      </c>
    </row>
    <row r="258" spans="1:9" ht="22" customHeight="1">
      <c r="A258" t="str">
        <f t="shared" si="9"/>
        <v/>
      </c>
      <c r="F258" s="17"/>
      <c r="G258" s="19"/>
      <c r="H258" s="17" t="str">
        <f t="shared" si="10"/>
        <v/>
      </c>
      <c r="I258" s="17" t="str">
        <f t="shared" si="11"/>
        <v/>
      </c>
    </row>
    <row r="259" spans="1:9" ht="22" customHeight="1">
      <c r="A259" t="str">
        <f t="shared" si="9"/>
        <v/>
      </c>
      <c r="F259" s="17"/>
      <c r="G259" s="19"/>
      <c r="H259" s="17" t="str">
        <f t="shared" si="10"/>
        <v/>
      </c>
      <c r="I259" s="17" t="str">
        <f t="shared" si="11"/>
        <v/>
      </c>
    </row>
    <row r="260" spans="1:9" ht="22" customHeight="1">
      <c r="A260" t="str">
        <f t="shared" si="9"/>
        <v/>
      </c>
      <c r="F260" s="17"/>
      <c r="G260" s="19"/>
      <c r="H260" s="17" t="str">
        <f t="shared" si="10"/>
        <v/>
      </c>
      <c r="I260" s="17" t="str">
        <f t="shared" si="11"/>
        <v/>
      </c>
    </row>
    <row r="261" spans="1:9" ht="22" customHeight="1">
      <c r="A261" t="str">
        <f t="shared" si="9"/>
        <v/>
      </c>
      <c r="F261" s="17"/>
      <c r="G261" s="19"/>
      <c r="H261" s="17" t="str">
        <f t="shared" si="10"/>
        <v/>
      </c>
      <c r="I261" s="17" t="str">
        <f t="shared" si="11"/>
        <v/>
      </c>
    </row>
    <row r="262" spans="1:9" ht="22" customHeight="1">
      <c r="A262" t="str">
        <f t="shared" ref="A262:A304" si="12">IF(B262="","","SVC-"&amp;TEXT(ROW(A258),"0000"))</f>
        <v/>
      </c>
      <c r="F262" s="17"/>
      <c r="G262" s="19"/>
      <c r="H262" s="17" t="str">
        <f t="shared" ref="H262:H304" si="13">IF(F262="","",F262*G262/100)</f>
        <v/>
      </c>
      <c r="I262" s="17" t="str">
        <f t="shared" ref="I262:I303" si="14">IF(F262="","",F262+H262)</f>
        <v/>
      </c>
    </row>
    <row r="263" spans="1:9" ht="22" customHeight="1">
      <c r="A263" t="str">
        <f t="shared" si="12"/>
        <v/>
      </c>
      <c r="F263" s="17"/>
      <c r="G263" s="19"/>
      <c r="H263" s="17" t="str">
        <f t="shared" si="13"/>
        <v/>
      </c>
      <c r="I263" s="17" t="str">
        <f t="shared" si="14"/>
        <v/>
      </c>
    </row>
    <row r="264" spans="1:9" ht="22" customHeight="1">
      <c r="A264" t="str">
        <f t="shared" si="12"/>
        <v/>
      </c>
      <c r="F264" s="17"/>
      <c r="G264" s="19"/>
      <c r="H264" s="17" t="str">
        <f t="shared" si="13"/>
        <v/>
      </c>
      <c r="I264" s="17" t="str">
        <f t="shared" si="14"/>
        <v/>
      </c>
    </row>
    <row r="265" spans="1:9" ht="22" customHeight="1">
      <c r="A265" t="str">
        <f t="shared" si="12"/>
        <v/>
      </c>
      <c r="F265" s="17"/>
      <c r="G265" s="19"/>
      <c r="H265" s="17" t="str">
        <f t="shared" si="13"/>
        <v/>
      </c>
      <c r="I265" s="17" t="str">
        <f t="shared" si="14"/>
        <v/>
      </c>
    </row>
    <row r="266" spans="1:9" ht="22" customHeight="1">
      <c r="A266" t="str">
        <f t="shared" si="12"/>
        <v/>
      </c>
      <c r="F266" s="17"/>
      <c r="G266" s="19"/>
      <c r="H266" s="17" t="str">
        <f t="shared" si="13"/>
        <v/>
      </c>
      <c r="I266" s="17" t="str">
        <f t="shared" si="14"/>
        <v/>
      </c>
    </row>
    <row r="267" spans="1:9" ht="22" customHeight="1">
      <c r="A267" t="str">
        <f t="shared" si="12"/>
        <v/>
      </c>
      <c r="F267" s="17"/>
      <c r="G267" s="19"/>
      <c r="H267" s="17" t="str">
        <f t="shared" si="13"/>
        <v/>
      </c>
      <c r="I267" s="17" t="str">
        <f t="shared" si="14"/>
        <v/>
      </c>
    </row>
    <row r="268" spans="1:9" ht="22" customHeight="1">
      <c r="A268" t="str">
        <f t="shared" si="12"/>
        <v/>
      </c>
      <c r="F268" s="17"/>
      <c r="G268" s="19"/>
      <c r="H268" s="17" t="str">
        <f t="shared" si="13"/>
        <v/>
      </c>
      <c r="I268" s="17" t="str">
        <f t="shared" si="14"/>
        <v/>
      </c>
    </row>
    <row r="269" spans="1:9" ht="22" customHeight="1">
      <c r="A269" t="str">
        <f t="shared" si="12"/>
        <v/>
      </c>
      <c r="F269" s="17"/>
      <c r="G269" s="19"/>
      <c r="H269" s="17" t="str">
        <f t="shared" si="13"/>
        <v/>
      </c>
      <c r="I269" s="17" t="str">
        <f t="shared" si="14"/>
        <v/>
      </c>
    </row>
    <row r="270" spans="1:9" ht="22" customHeight="1">
      <c r="A270" t="str">
        <f t="shared" si="12"/>
        <v/>
      </c>
      <c r="F270" s="17"/>
      <c r="G270" s="19"/>
      <c r="H270" s="17" t="str">
        <f t="shared" si="13"/>
        <v/>
      </c>
      <c r="I270" s="17" t="str">
        <f t="shared" si="14"/>
        <v/>
      </c>
    </row>
    <row r="271" spans="1:9" ht="22" customHeight="1">
      <c r="A271" t="str">
        <f t="shared" si="12"/>
        <v/>
      </c>
      <c r="F271" s="17"/>
      <c r="G271" s="19"/>
      <c r="H271" s="17" t="str">
        <f t="shared" si="13"/>
        <v/>
      </c>
      <c r="I271" s="17" t="str">
        <f t="shared" si="14"/>
        <v/>
      </c>
    </row>
    <row r="272" spans="1:9" ht="22" customHeight="1">
      <c r="A272" t="str">
        <f t="shared" si="12"/>
        <v/>
      </c>
      <c r="F272" s="17"/>
      <c r="G272" s="19"/>
      <c r="H272" s="17" t="str">
        <f t="shared" si="13"/>
        <v/>
      </c>
      <c r="I272" s="17" t="str">
        <f t="shared" si="14"/>
        <v/>
      </c>
    </row>
    <row r="273" spans="1:9" ht="22" customHeight="1">
      <c r="A273" t="str">
        <f t="shared" si="12"/>
        <v/>
      </c>
      <c r="F273" s="17"/>
      <c r="G273" s="19"/>
      <c r="H273" s="17" t="str">
        <f t="shared" si="13"/>
        <v/>
      </c>
      <c r="I273" s="17" t="str">
        <f t="shared" si="14"/>
        <v/>
      </c>
    </row>
    <row r="274" spans="1:9" ht="22" customHeight="1">
      <c r="A274" t="str">
        <f t="shared" si="12"/>
        <v/>
      </c>
      <c r="F274" s="17"/>
      <c r="G274" s="19"/>
      <c r="H274" s="17" t="str">
        <f t="shared" si="13"/>
        <v/>
      </c>
      <c r="I274" s="17" t="str">
        <f t="shared" si="14"/>
        <v/>
      </c>
    </row>
    <row r="275" spans="1:9" ht="22" customHeight="1">
      <c r="A275" t="str">
        <f t="shared" si="12"/>
        <v/>
      </c>
      <c r="F275" s="17"/>
      <c r="G275" s="19"/>
      <c r="H275" s="17" t="str">
        <f t="shared" si="13"/>
        <v/>
      </c>
      <c r="I275" s="17" t="str">
        <f t="shared" si="14"/>
        <v/>
      </c>
    </row>
    <row r="276" spans="1:9" ht="22" customHeight="1">
      <c r="A276" t="str">
        <f t="shared" si="12"/>
        <v/>
      </c>
      <c r="F276" s="17"/>
      <c r="G276" s="19"/>
      <c r="H276" s="17" t="str">
        <f t="shared" si="13"/>
        <v/>
      </c>
      <c r="I276" s="17" t="str">
        <f t="shared" si="14"/>
        <v/>
      </c>
    </row>
    <row r="277" spans="1:9" ht="22" customHeight="1">
      <c r="A277" t="str">
        <f t="shared" si="12"/>
        <v/>
      </c>
      <c r="F277" s="17"/>
      <c r="G277" s="19"/>
      <c r="H277" s="17" t="str">
        <f t="shared" si="13"/>
        <v/>
      </c>
      <c r="I277" s="17" t="str">
        <f t="shared" si="14"/>
        <v/>
      </c>
    </row>
    <row r="278" spans="1:9" ht="22" customHeight="1">
      <c r="A278" t="str">
        <f t="shared" si="12"/>
        <v/>
      </c>
      <c r="F278" s="17"/>
      <c r="G278" s="19"/>
      <c r="H278" s="17" t="str">
        <f t="shared" si="13"/>
        <v/>
      </c>
      <c r="I278" s="17" t="str">
        <f t="shared" si="14"/>
        <v/>
      </c>
    </row>
    <row r="279" spans="1:9" ht="22" customHeight="1">
      <c r="A279" t="str">
        <f t="shared" si="12"/>
        <v/>
      </c>
      <c r="F279" s="17"/>
      <c r="G279" s="19"/>
      <c r="H279" s="17" t="str">
        <f t="shared" si="13"/>
        <v/>
      </c>
      <c r="I279" s="17" t="str">
        <f t="shared" si="14"/>
        <v/>
      </c>
    </row>
    <row r="280" spans="1:9" ht="22" customHeight="1">
      <c r="A280" t="str">
        <f t="shared" si="12"/>
        <v/>
      </c>
      <c r="F280" s="17"/>
      <c r="G280" s="19"/>
      <c r="H280" s="17" t="str">
        <f t="shared" si="13"/>
        <v/>
      </c>
      <c r="I280" s="17" t="str">
        <f t="shared" si="14"/>
        <v/>
      </c>
    </row>
    <row r="281" spans="1:9" ht="22" customHeight="1">
      <c r="A281" t="str">
        <f t="shared" si="12"/>
        <v/>
      </c>
      <c r="F281" s="17"/>
      <c r="G281" s="19"/>
      <c r="H281" s="17" t="str">
        <f t="shared" si="13"/>
        <v/>
      </c>
      <c r="I281" s="17" t="str">
        <f t="shared" si="14"/>
        <v/>
      </c>
    </row>
    <row r="282" spans="1:9" ht="22" customHeight="1">
      <c r="A282" t="str">
        <f t="shared" si="12"/>
        <v/>
      </c>
      <c r="F282" s="17"/>
      <c r="G282" s="19"/>
      <c r="H282" s="17" t="str">
        <f t="shared" si="13"/>
        <v/>
      </c>
      <c r="I282" s="17" t="str">
        <f t="shared" si="14"/>
        <v/>
      </c>
    </row>
    <row r="283" spans="1:9" ht="22" customHeight="1">
      <c r="A283" t="str">
        <f t="shared" si="12"/>
        <v/>
      </c>
      <c r="F283" s="17"/>
      <c r="G283" s="19"/>
      <c r="H283" s="17" t="str">
        <f t="shared" si="13"/>
        <v/>
      </c>
      <c r="I283" s="17" t="str">
        <f t="shared" si="14"/>
        <v/>
      </c>
    </row>
    <row r="284" spans="1:9" ht="22" customHeight="1">
      <c r="A284" t="str">
        <f t="shared" si="12"/>
        <v/>
      </c>
      <c r="F284" s="17"/>
      <c r="G284" s="19"/>
      <c r="H284" s="17" t="str">
        <f t="shared" si="13"/>
        <v/>
      </c>
      <c r="I284" s="17" t="str">
        <f t="shared" si="14"/>
        <v/>
      </c>
    </row>
    <row r="285" spans="1:9" ht="22" customHeight="1">
      <c r="A285" t="str">
        <f t="shared" si="12"/>
        <v/>
      </c>
      <c r="F285" s="17"/>
      <c r="G285" s="19"/>
      <c r="H285" s="17" t="str">
        <f t="shared" si="13"/>
        <v/>
      </c>
      <c r="I285" s="17" t="str">
        <f t="shared" si="14"/>
        <v/>
      </c>
    </row>
    <row r="286" spans="1:9" ht="22" customHeight="1">
      <c r="A286" t="str">
        <f t="shared" si="12"/>
        <v/>
      </c>
      <c r="F286" s="17"/>
      <c r="G286" s="19"/>
      <c r="H286" s="17" t="str">
        <f t="shared" si="13"/>
        <v/>
      </c>
      <c r="I286" s="17" t="str">
        <f t="shared" si="14"/>
        <v/>
      </c>
    </row>
    <row r="287" spans="1:9" ht="22" customHeight="1">
      <c r="A287" t="str">
        <f t="shared" si="12"/>
        <v/>
      </c>
      <c r="F287" s="17"/>
      <c r="G287" s="19"/>
      <c r="H287" s="17" t="str">
        <f t="shared" si="13"/>
        <v/>
      </c>
      <c r="I287" s="17" t="str">
        <f t="shared" si="14"/>
        <v/>
      </c>
    </row>
    <row r="288" spans="1:9" ht="22" customHeight="1">
      <c r="A288" t="str">
        <f t="shared" si="12"/>
        <v/>
      </c>
      <c r="F288" s="17"/>
      <c r="G288" s="19"/>
      <c r="H288" s="17" t="str">
        <f t="shared" si="13"/>
        <v/>
      </c>
      <c r="I288" s="17" t="str">
        <f t="shared" si="14"/>
        <v/>
      </c>
    </row>
    <row r="289" spans="1:9" ht="22" customHeight="1">
      <c r="A289" t="str">
        <f t="shared" si="12"/>
        <v/>
      </c>
      <c r="F289" s="17"/>
      <c r="G289" s="19"/>
      <c r="H289" s="17" t="str">
        <f t="shared" si="13"/>
        <v/>
      </c>
      <c r="I289" s="17" t="str">
        <f t="shared" si="14"/>
        <v/>
      </c>
    </row>
    <row r="290" spans="1:9" ht="22" customHeight="1">
      <c r="A290" t="str">
        <f t="shared" si="12"/>
        <v/>
      </c>
      <c r="F290" s="17"/>
      <c r="G290" s="19"/>
      <c r="H290" s="17" t="str">
        <f t="shared" si="13"/>
        <v/>
      </c>
      <c r="I290" s="17" t="str">
        <f t="shared" si="14"/>
        <v/>
      </c>
    </row>
    <row r="291" spans="1:9" ht="22" customHeight="1">
      <c r="A291" t="str">
        <f t="shared" si="12"/>
        <v/>
      </c>
      <c r="F291" s="17"/>
      <c r="G291" s="19"/>
      <c r="H291" s="17" t="str">
        <f t="shared" si="13"/>
        <v/>
      </c>
      <c r="I291" s="17" t="str">
        <f t="shared" si="14"/>
        <v/>
      </c>
    </row>
    <row r="292" spans="1:9" ht="22" customHeight="1">
      <c r="A292" t="str">
        <f t="shared" si="12"/>
        <v/>
      </c>
      <c r="F292" s="17"/>
      <c r="G292" s="19"/>
      <c r="H292" s="17" t="str">
        <f t="shared" si="13"/>
        <v/>
      </c>
      <c r="I292" s="17" t="str">
        <f t="shared" si="14"/>
        <v/>
      </c>
    </row>
    <row r="293" spans="1:9" ht="22" customHeight="1">
      <c r="A293" t="str">
        <f t="shared" si="12"/>
        <v/>
      </c>
      <c r="F293" s="17"/>
      <c r="G293" s="19"/>
      <c r="H293" s="17" t="str">
        <f t="shared" si="13"/>
        <v/>
      </c>
      <c r="I293" s="17" t="str">
        <f t="shared" si="14"/>
        <v/>
      </c>
    </row>
    <row r="294" spans="1:9" ht="22" customHeight="1">
      <c r="A294" t="str">
        <f t="shared" si="12"/>
        <v/>
      </c>
      <c r="F294" s="17"/>
      <c r="G294" s="19"/>
      <c r="H294" s="17" t="str">
        <f t="shared" si="13"/>
        <v/>
      </c>
      <c r="I294" s="17" t="str">
        <f t="shared" si="14"/>
        <v/>
      </c>
    </row>
    <row r="295" spans="1:9" ht="22" customHeight="1">
      <c r="A295" t="str">
        <f t="shared" si="12"/>
        <v/>
      </c>
      <c r="F295" s="17"/>
      <c r="G295" s="19"/>
      <c r="H295" s="17" t="str">
        <f t="shared" si="13"/>
        <v/>
      </c>
      <c r="I295" s="17" t="str">
        <f t="shared" si="14"/>
        <v/>
      </c>
    </row>
    <row r="296" spans="1:9" ht="22" customHeight="1">
      <c r="A296" t="str">
        <f t="shared" si="12"/>
        <v/>
      </c>
      <c r="F296" s="17"/>
      <c r="G296" s="19"/>
      <c r="H296" s="17" t="str">
        <f t="shared" si="13"/>
        <v/>
      </c>
      <c r="I296" s="17" t="str">
        <f t="shared" si="14"/>
        <v/>
      </c>
    </row>
    <row r="297" spans="1:9" ht="22" customHeight="1">
      <c r="A297" t="str">
        <f t="shared" si="12"/>
        <v/>
      </c>
      <c r="F297" s="17"/>
      <c r="G297" s="19"/>
      <c r="H297" s="17" t="str">
        <f t="shared" si="13"/>
        <v/>
      </c>
      <c r="I297" s="17" t="str">
        <f t="shared" si="14"/>
        <v/>
      </c>
    </row>
    <row r="298" spans="1:9" ht="22" customHeight="1">
      <c r="A298" t="str">
        <f t="shared" si="12"/>
        <v/>
      </c>
      <c r="F298" s="17"/>
      <c r="G298" s="19"/>
      <c r="H298" s="17" t="str">
        <f t="shared" si="13"/>
        <v/>
      </c>
      <c r="I298" s="17" t="str">
        <f t="shared" si="14"/>
        <v/>
      </c>
    </row>
    <row r="299" spans="1:9" ht="22" customHeight="1">
      <c r="A299" t="str">
        <f t="shared" si="12"/>
        <v/>
      </c>
      <c r="F299" s="17"/>
      <c r="G299" s="19"/>
      <c r="H299" s="17" t="str">
        <f t="shared" si="13"/>
        <v/>
      </c>
      <c r="I299" s="17" t="str">
        <f t="shared" si="14"/>
        <v/>
      </c>
    </row>
    <row r="300" spans="1:9" ht="22" customHeight="1">
      <c r="A300" t="str">
        <f t="shared" si="12"/>
        <v/>
      </c>
      <c r="F300" s="17"/>
      <c r="G300" s="19"/>
      <c r="H300" s="17" t="str">
        <f t="shared" si="13"/>
        <v/>
      </c>
      <c r="I300" s="17" t="str">
        <f t="shared" si="14"/>
        <v/>
      </c>
    </row>
    <row r="301" spans="1:9" ht="22" customHeight="1">
      <c r="A301" t="str">
        <f t="shared" si="12"/>
        <v/>
      </c>
      <c r="F301" s="17"/>
      <c r="G301" s="19"/>
      <c r="H301" s="17" t="str">
        <f t="shared" si="13"/>
        <v/>
      </c>
      <c r="I301" s="17" t="str">
        <f t="shared" si="14"/>
        <v/>
      </c>
    </row>
    <row r="302" spans="1:9" ht="22" customHeight="1">
      <c r="A302" t="str">
        <f t="shared" si="12"/>
        <v/>
      </c>
      <c r="F302" s="17"/>
      <c r="G302" s="19"/>
      <c r="H302" s="17" t="str">
        <f t="shared" si="13"/>
        <v/>
      </c>
      <c r="I302" s="17" t="str">
        <f t="shared" si="14"/>
        <v/>
      </c>
    </row>
    <row r="303" spans="1:9" ht="22" customHeight="1">
      <c r="A303" t="str">
        <f t="shared" si="12"/>
        <v/>
      </c>
      <c r="F303" s="17"/>
      <c r="G303" s="19"/>
      <c r="H303" s="17" t="str">
        <f t="shared" si="13"/>
        <v/>
      </c>
      <c r="I303" s="17" t="str">
        <f t="shared" si="14"/>
        <v/>
      </c>
    </row>
    <row r="304" spans="1:9" ht="22" customHeight="1">
      <c r="A304" t="str">
        <f t="shared" si="12"/>
        <v/>
      </c>
      <c r="F304" s="17"/>
      <c r="G304" s="19"/>
      <c r="H304" s="17" t="str">
        <f t="shared" si="13"/>
        <v/>
      </c>
      <c r="I304" s="17" t="str">
        <f>IF(F304="","",F304+H304)</f>
        <v/>
      </c>
    </row>
  </sheetData>
  <mergeCells count="1">
    <mergeCell ref="A2:K2"/>
  </mergeCells>
  <conditionalFormatting sqref="K5:K304">
    <cfRule type="cellIs" dxfId="40" priority="1" operator="equal">
      <formula>"Discontinued"</formula>
    </cfRule>
    <cfRule type="cellIs" dxfId="39" priority="2" operator="equal">
      <formula>"Active"</formula>
    </cfRule>
  </conditionalFormatting>
  <dataValidations count="6">
    <dataValidation type="list" allowBlank="1" showInputMessage="1" showErrorMessage="1" sqref="C5:C304" xr:uid="{30A6F28D-F00B-463F-82CB-5C6C34C75469}">
      <formula1>lst_ServiceCategory</formula1>
    </dataValidation>
    <dataValidation type="list" allowBlank="1" showInputMessage="1" showErrorMessage="1" sqref="D5:D304" xr:uid="{10644FAC-1307-4DE5-B440-5ADE94D29849}">
      <formula1>lst_Department</formula1>
    </dataValidation>
    <dataValidation type="list" allowBlank="1" showInputMessage="1" showErrorMessage="1" sqref="G5:G304" xr:uid="{F0756A06-37B9-4324-987C-8B739A7270D7}">
      <formula1>lst_GSTPercent</formula1>
    </dataValidation>
    <dataValidation type="list" allowBlank="1" showInputMessage="1" showErrorMessage="1" sqref="J5:J304" xr:uid="{EBA49238-A6F7-402D-BC43-8A47326EBCB1}">
      <formula1>lst_InsCoverage</formula1>
    </dataValidation>
    <dataValidation type="list" allowBlank="1" showInputMessage="1" showErrorMessage="1" sqref="K5:K304" xr:uid="{A290A9EC-A57A-4DB7-BB4C-440D396BE29C}">
      <formula1>lst_ActiveStatus</formula1>
    </dataValidation>
    <dataValidation type="decimal" operator="greaterThan" allowBlank="1" showInputMessage="1" showErrorMessage="1" errorTitle="Invalid Rate" error="Base rate must be greater than zero. Contact Admin if this service is complimentary." sqref="F5:F304" xr:uid="{DE168A68-21BE-467A-B91B-28AC3D96CDFB}">
      <formula1>0</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49ABC-6287-4215-A697-5405AF65AD5A}">
  <sheetPr>
    <tabColor rgb="FF9900FF"/>
  </sheetPr>
  <dimension ref="A1:J120"/>
  <sheetViews>
    <sheetView showGridLines="0" zoomScale="84" workbookViewId="0">
      <pane ySplit="4" topLeftCell="A5" activePane="bottomLeft" state="frozen"/>
      <selection pane="bottomLeft" activeCell="K6" sqref="K6"/>
    </sheetView>
  </sheetViews>
  <sheetFormatPr defaultRowHeight="14.5"/>
  <cols>
    <col min="1" max="1" width="27.90625" customWidth="1"/>
    <col min="2" max="2" width="16.6328125" customWidth="1"/>
    <col min="3" max="3" width="14.6328125" customWidth="1"/>
    <col min="4" max="4" width="13.54296875" customWidth="1"/>
    <col min="5" max="5" width="20.6328125" customWidth="1"/>
    <col min="6" max="7" width="16.6328125" customWidth="1"/>
    <col min="8" max="8" width="17.7265625" bestFit="1" customWidth="1"/>
    <col min="9" max="9" width="22.6328125" customWidth="1"/>
    <col min="10" max="10" width="16.6328125" customWidth="1"/>
  </cols>
  <sheetData>
    <row r="1" spans="1:10">
      <c r="C1" s="20"/>
    </row>
    <row r="2" spans="1:10" ht="45" customHeight="1">
      <c r="A2" s="15" t="s">
        <v>182</v>
      </c>
      <c r="B2" s="15" t="s">
        <v>199</v>
      </c>
      <c r="C2" s="15" t="s">
        <v>200</v>
      </c>
      <c r="D2" s="15" t="s">
        <v>201</v>
      </c>
      <c r="E2" s="15" t="s">
        <v>202</v>
      </c>
      <c r="F2" s="15" t="s">
        <v>203</v>
      </c>
      <c r="G2" s="15" t="s">
        <v>204</v>
      </c>
      <c r="H2" s="15" t="s">
        <v>205</v>
      </c>
      <c r="I2" s="15" t="s">
        <v>206</v>
      </c>
      <c r="J2" s="15" t="s">
        <v>207</v>
      </c>
    </row>
    <row r="3" spans="1:10" ht="28" customHeight="1">
      <c r="B3" s="21" t="s">
        <v>195</v>
      </c>
      <c r="C3" s="22">
        <f>COUNTA(A5:A119)</f>
        <v>115</v>
      </c>
      <c r="D3" s="21" t="s">
        <v>196</v>
      </c>
      <c r="E3" s="22">
        <f>COUNTIF(G5:G119,"Available")</f>
        <v>15</v>
      </c>
      <c r="F3" s="21" t="s">
        <v>197</v>
      </c>
      <c r="G3" s="22">
        <f>COUNTIF(G5:G119,"Occupied")</f>
        <v>12</v>
      </c>
      <c r="H3" s="21" t="s">
        <v>198</v>
      </c>
      <c r="I3" s="23" t="str">
        <f>IF(C3=0,"",TEXT(G3/C3,"0%"))</f>
        <v>10%</v>
      </c>
    </row>
    <row r="4" spans="1:10" ht="30" customHeight="1">
      <c r="A4" s="18" t="s">
        <v>183</v>
      </c>
      <c r="B4" s="18" t="s">
        <v>55</v>
      </c>
      <c r="C4" s="18" t="s">
        <v>184</v>
      </c>
      <c r="D4" s="18" t="s">
        <v>185</v>
      </c>
      <c r="E4" s="18" t="s">
        <v>153</v>
      </c>
      <c r="F4" s="18" t="s">
        <v>186</v>
      </c>
      <c r="G4" s="18" t="s">
        <v>158</v>
      </c>
      <c r="H4" s="18" t="s">
        <v>187</v>
      </c>
      <c r="I4" s="18" t="s">
        <v>188</v>
      </c>
      <c r="J4" s="18" t="s">
        <v>189</v>
      </c>
    </row>
    <row r="5" spans="1:10" ht="22" customHeight="1">
      <c r="A5" t="str">
        <f>IF(B5="","","BED-"&amp;TEXT(ROW(A1),"000"))</f>
        <v>BED-001</v>
      </c>
      <c r="B5" s="39" t="s">
        <v>56</v>
      </c>
      <c r="C5" s="39" t="s">
        <v>1278</v>
      </c>
      <c r="D5" s="39">
        <v>1</v>
      </c>
      <c r="E5" s="39" t="s">
        <v>33</v>
      </c>
      <c r="F5" s="39">
        <v>800</v>
      </c>
      <c r="G5" s="39" t="s">
        <v>191</v>
      </c>
    </row>
    <row r="6" spans="1:10" ht="22" customHeight="1">
      <c r="A6" t="str">
        <f t="shared" ref="A6:A69" si="0">IF(B6="","","BED-"&amp;TEXT(ROW(A2),"000"))</f>
        <v>BED-002</v>
      </c>
      <c r="B6" s="40" t="s">
        <v>56</v>
      </c>
      <c r="C6" s="40" t="s">
        <v>1279</v>
      </c>
      <c r="D6" s="40">
        <v>1</v>
      </c>
      <c r="E6" s="40" t="s">
        <v>33</v>
      </c>
      <c r="F6" s="40">
        <v>800</v>
      </c>
      <c r="G6" s="40" t="s">
        <v>192</v>
      </c>
    </row>
    <row r="7" spans="1:10" ht="22" customHeight="1">
      <c r="A7" t="str">
        <f t="shared" si="0"/>
        <v>BED-003</v>
      </c>
      <c r="B7" s="39" t="s">
        <v>56</v>
      </c>
      <c r="C7" s="39" t="s">
        <v>1280</v>
      </c>
      <c r="D7" s="39">
        <v>1</v>
      </c>
      <c r="E7" s="39" t="s">
        <v>33</v>
      </c>
      <c r="F7" s="39">
        <v>800</v>
      </c>
      <c r="G7" s="39" t="s">
        <v>191</v>
      </c>
    </row>
    <row r="8" spans="1:10" ht="22" customHeight="1">
      <c r="A8" t="str">
        <f t="shared" si="0"/>
        <v>BED-004</v>
      </c>
      <c r="B8" s="40" t="s">
        <v>56</v>
      </c>
      <c r="C8" s="40" t="s">
        <v>1281</v>
      </c>
      <c r="D8" s="40">
        <v>1</v>
      </c>
      <c r="E8" s="40" t="s">
        <v>33</v>
      </c>
      <c r="F8" s="40">
        <v>800</v>
      </c>
      <c r="G8" s="40" t="s">
        <v>192</v>
      </c>
    </row>
    <row r="9" spans="1:10" ht="22" customHeight="1">
      <c r="A9" t="str">
        <f t="shared" si="0"/>
        <v>BED-005</v>
      </c>
      <c r="B9" s="39" t="s">
        <v>56</v>
      </c>
      <c r="C9" s="39" t="s">
        <v>1282</v>
      </c>
      <c r="D9" s="39">
        <v>1</v>
      </c>
      <c r="E9" s="39" t="s">
        <v>33</v>
      </c>
      <c r="F9" s="39">
        <v>800</v>
      </c>
      <c r="G9" s="39" t="s">
        <v>191</v>
      </c>
    </row>
    <row r="10" spans="1:10" ht="22" customHeight="1">
      <c r="A10" t="str">
        <f t="shared" si="0"/>
        <v>BED-006</v>
      </c>
      <c r="B10" s="40" t="s">
        <v>56</v>
      </c>
      <c r="C10" s="40" t="s">
        <v>1283</v>
      </c>
      <c r="D10" s="40">
        <v>1</v>
      </c>
      <c r="E10" s="40" t="s">
        <v>36</v>
      </c>
      <c r="F10" s="40">
        <v>800</v>
      </c>
      <c r="G10" s="40" t="s">
        <v>192</v>
      </c>
    </row>
    <row r="11" spans="1:10" ht="22" customHeight="1">
      <c r="A11" t="str">
        <f t="shared" si="0"/>
        <v>BED-007</v>
      </c>
      <c r="B11" s="39" t="s">
        <v>56</v>
      </c>
      <c r="C11" s="39" t="s">
        <v>1284</v>
      </c>
      <c r="D11" s="39">
        <v>1</v>
      </c>
      <c r="E11" s="39" t="s">
        <v>36</v>
      </c>
      <c r="F11" s="39">
        <v>800</v>
      </c>
      <c r="G11" s="39" t="s">
        <v>191</v>
      </c>
    </row>
    <row r="12" spans="1:10" ht="22" customHeight="1">
      <c r="A12" t="str">
        <f t="shared" si="0"/>
        <v>BED-008</v>
      </c>
      <c r="B12" s="40" t="s">
        <v>56</v>
      </c>
      <c r="C12" s="40" t="s">
        <v>1285</v>
      </c>
      <c r="D12" s="40">
        <v>1</v>
      </c>
      <c r="E12" s="40" t="s">
        <v>36</v>
      </c>
      <c r="F12" s="40">
        <v>800</v>
      </c>
      <c r="G12" s="40" t="s">
        <v>191</v>
      </c>
    </row>
    <row r="13" spans="1:10" ht="22" customHeight="1">
      <c r="A13" t="str">
        <f t="shared" si="0"/>
        <v>BED-009</v>
      </c>
      <c r="B13" s="39" t="s">
        <v>57</v>
      </c>
      <c r="C13" s="39" t="s">
        <v>1286</v>
      </c>
      <c r="D13" s="39">
        <v>2</v>
      </c>
      <c r="E13" s="39" t="s">
        <v>33</v>
      </c>
      <c r="F13" s="39">
        <v>1800</v>
      </c>
      <c r="G13" s="39" t="s">
        <v>192</v>
      </c>
    </row>
    <row r="14" spans="1:10" ht="22" customHeight="1">
      <c r="A14" t="str">
        <f t="shared" si="0"/>
        <v>BED-010</v>
      </c>
      <c r="B14" s="40" t="s">
        <v>57</v>
      </c>
      <c r="C14" s="40" t="s">
        <v>1287</v>
      </c>
      <c r="D14" s="40">
        <v>2</v>
      </c>
      <c r="E14" s="40" t="s">
        <v>34</v>
      </c>
      <c r="F14" s="40">
        <v>1800</v>
      </c>
      <c r="G14" s="40" t="s">
        <v>191</v>
      </c>
    </row>
    <row r="15" spans="1:10" ht="22" customHeight="1">
      <c r="A15" t="str">
        <f t="shared" si="0"/>
        <v>BED-011</v>
      </c>
      <c r="B15" s="39" t="s">
        <v>57</v>
      </c>
      <c r="C15" s="39" t="s">
        <v>1288</v>
      </c>
      <c r="D15" s="39">
        <v>2</v>
      </c>
      <c r="E15" s="39" t="s">
        <v>34</v>
      </c>
      <c r="F15" s="39">
        <v>1800</v>
      </c>
      <c r="G15" s="39" t="s">
        <v>192</v>
      </c>
    </row>
    <row r="16" spans="1:10" ht="22" customHeight="1">
      <c r="A16" t="str">
        <f t="shared" si="0"/>
        <v>BED-012</v>
      </c>
      <c r="B16" s="40" t="s">
        <v>57</v>
      </c>
      <c r="C16" s="40" t="s">
        <v>1289</v>
      </c>
      <c r="D16" s="40">
        <v>2</v>
      </c>
      <c r="E16" s="40" t="s">
        <v>35</v>
      </c>
      <c r="F16" s="40">
        <v>1800</v>
      </c>
      <c r="G16" s="40" t="s">
        <v>191</v>
      </c>
    </row>
    <row r="17" spans="1:7" ht="22" customHeight="1">
      <c r="A17" t="str">
        <f t="shared" si="0"/>
        <v>BED-013</v>
      </c>
      <c r="B17" s="39" t="s">
        <v>57</v>
      </c>
      <c r="C17" s="39" t="s">
        <v>1290</v>
      </c>
      <c r="D17" s="39">
        <v>2</v>
      </c>
      <c r="E17" s="39" t="s">
        <v>35</v>
      </c>
      <c r="F17" s="39">
        <v>1800</v>
      </c>
      <c r="G17" s="39" t="s">
        <v>194</v>
      </c>
    </row>
    <row r="18" spans="1:7" ht="22" customHeight="1">
      <c r="A18" t="str">
        <f t="shared" si="0"/>
        <v>BED-014</v>
      </c>
      <c r="B18" s="40" t="s">
        <v>57</v>
      </c>
      <c r="C18" s="40" t="s">
        <v>1291</v>
      </c>
      <c r="D18" s="40">
        <v>2</v>
      </c>
      <c r="E18" s="40" t="s">
        <v>37</v>
      </c>
      <c r="F18" s="40">
        <v>1800</v>
      </c>
      <c r="G18" s="40" t="s">
        <v>192</v>
      </c>
    </row>
    <row r="19" spans="1:7" ht="22" customHeight="1">
      <c r="A19" t="str">
        <f t="shared" si="0"/>
        <v>BED-015</v>
      </c>
      <c r="B19" s="39" t="s">
        <v>57</v>
      </c>
      <c r="C19" s="39" t="s">
        <v>1292</v>
      </c>
      <c r="D19" s="39">
        <v>2</v>
      </c>
      <c r="E19" s="39" t="s">
        <v>37</v>
      </c>
      <c r="F19" s="39">
        <v>1800</v>
      </c>
      <c r="G19" s="39" t="s">
        <v>191</v>
      </c>
    </row>
    <row r="20" spans="1:7" ht="22" customHeight="1">
      <c r="A20" t="str">
        <f t="shared" si="0"/>
        <v>BED-016</v>
      </c>
      <c r="B20" s="40" t="s">
        <v>58</v>
      </c>
      <c r="C20" s="40" t="s">
        <v>1293</v>
      </c>
      <c r="D20" s="40">
        <v>3</v>
      </c>
      <c r="E20" s="40" t="s">
        <v>33</v>
      </c>
      <c r="F20" s="40">
        <v>3500</v>
      </c>
      <c r="G20" s="40" t="s">
        <v>191</v>
      </c>
    </row>
    <row r="21" spans="1:7" ht="22" customHeight="1">
      <c r="A21" t="str">
        <f t="shared" si="0"/>
        <v>BED-017</v>
      </c>
      <c r="B21" s="39" t="s">
        <v>58</v>
      </c>
      <c r="C21" s="39" t="s">
        <v>1294</v>
      </c>
      <c r="D21" s="39">
        <v>3</v>
      </c>
      <c r="E21" s="39" t="s">
        <v>34</v>
      </c>
      <c r="F21" s="39">
        <v>3500</v>
      </c>
      <c r="G21" s="39" t="s">
        <v>192</v>
      </c>
    </row>
    <row r="22" spans="1:7" ht="22" customHeight="1">
      <c r="A22" t="str">
        <f t="shared" si="0"/>
        <v>BED-018</v>
      </c>
      <c r="B22" s="40" t="s">
        <v>58</v>
      </c>
      <c r="C22" s="40" t="s">
        <v>1295</v>
      </c>
      <c r="D22" s="40">
        <v>3</v>
      </c>
      <c r="E22" s="40" t="s">
        <v>34</v>
      </c>
      <c r="F22" s="40">
        <v>3500</v>
      </c>
      <c r="G22" s="40" t="s">
        <v>191</v>
      </c>
    </row>
    <row r="23" spans="1:7" ht="22" customHeight="1">
      <c r="A23" t="str">
        <f t="shared" si="0"/>
        <v>BED-019</v>
      </c>
      <c r="B23" s="39" t="s">
        <v>58</v>
      </c>
      <c r="C23" s="39" t="s">
        <v>1296</v>
      </c>
      <c r="D23" s="39">
        <v>3</v>
      </c>
      <c r="E23" s="39" t="s">
        <v>35</v>
      </c>
      <c r="F23" s="39">
        <v>3500</v>
      </c>
      <c r="G23" s="39" t="s">
        <v>192</v>
      </c>
    </row>
    <row r="24" spans="1:7" ht="22" customHeight="1">
      <c r="A24" t="str">
        <f t="shared" si="0"/>
        <v>BED-020</v>
      </c>
      <c r="B24" s="40" t="s">
        <v>58</v>
      </c>
      <c r="C24" s="40" t="s">
        <v>1297</v>
      </c>
      <c r="D24" s="40">
        <v>3</v>
      </c>
      <c r="E24" s="40" t="s">
        <v>37</v>
      </c>
      <c r="F24" s="40">
        <v>3500</v>
      </c>
      <c r="G24" s="40" t="s">
        <v>191</v>
      </c>
    </row>
    <row r="25" spans="1:7" ht="22" customHeight="1">
      <c r="A25" t="str">
        <f t="shared" si="0"/>
        <v>BED-021</v>
      </c>
      <c r="B25" s="39" t="s">
        <v>58</v>
      </c>
      <c r="C25" s="39" t="s">
        <v>1298</v>
      </c>
      <c r="D25" s="39">
        <v>3</v>
      </c>
      <c r="E25" s="39" t="s">
        <v>33</v>
      </c>
      <c r="F25" s="39">
        <v>3500</v>
      </c>
      <c r="G25" s="39" t="s">
        <v>194</v>
      </c>
    </row>
    <row r="26" spans="1:7" ht="22" customHeight="1">
      <c r="A26" t="str">
        <f t="shared" si="0"/>
        <v>BED-022</v>
      </c>
      <c r="B26" s="40" t="s">
        <v>58</v>
      </c>
      <c r="C26" s="40" t="s">
        <v>1299</v>
      </c>
      <c r="D26" s="40">
        <v>3</v>
      </c>
      <c r="E26" s="40" t="s">
        <v>36</v>
      </c>
      <c r="F26" s="40">
        <v>3500</v>
      </c>
      <c r="G26" s="40" t="s">
        <v>191</v>
      </c>
    </row>
    <row r="27" spans="1:7" ht="22" customHeight="1">
      <c r="A27" t="str">
        <f t="shared" si="0"/>
        <v>BED-023</v>
      </c>
      <c r="B27" s="39" t="s">
        <v>59</v>
      </c>
      <c r="C27" s="39" t="s">
        <v>1300</v>
      </c>
      <c r="D27" s="39">
        <v>4</v>
      </c>
      <c r="E27" s="39" t="s">
        <v>38</v>
      </c>
      <c r="F27" s="39">
        <v>8000</v>
      </c>
      <c r="G27" s="39" t="s">
        <v>192</v>
      </c>
    </row>
    <row r="28" spans="1:7" ht="22" customHeight="1">
      <c r="A28" t="str">
        <f t="shared" si="0"/>
        <v>BED-024</v>
      </c>
      <c r="B28" s="40" t="s">
        <v>59</v>
      </c>
      <c r="C28" s="40" t="s">
        <v>1301</v>
      </c>
      <c r="D28" s="40">
        <v>4</v>
      </c>
      <c r="E28" s="40" t="s">
        <v>38</v>
      </c>
      <c r="F28" s="40">
        <v>8000</v>
      </c>
      <c r="G28" s="40" t="s">
        <v>192</v>
      </c>
    </row>
    <row r="29" spans="1:7" ht="22" customHeight="1">
      <c r="A29" t="str">
        <f t="shared" si="0"/>
        <v>BED-025</v>
      </c>
      <c r="B29" s="39" t="s">
        <v>59</v>
      </c>
      <c r="C29" s="39" t="s">
        <v>1302</v>
      </c>
      <c r="D29" s="39">
        <v>4</v>
      </c>
      <c r="E29" s="39" t="s">
        <v>34</v>
      </c>
      <c r="F29" s="39">
        <v>8000</v>
      </c>
      <c r="G29" s="39" t="s">
        <v>191</v>
      </c>
    </row>
    <row r="30" spans="1:7" ht="22" customHeight="1">
      <c r="A30" t="str">
        <f t="shared" si="0"/>
        <v>BED-026</v>
      </c>
      <c r="B30" s="40" t="s">
        <v>59</v>
      </c>
      <c r="C30" s="40" t="s">
        <v>1303</v>
      </c>
      <c r="D30" s="40">
        <v>4</v>
      </c>
      <c r="E30" s="40" t="s">
        <v>33</v>
      </c>
      <c r="F30" s="40">
        <v>8000</v>
      </c>
      <c r="G30" s="40" t="s">
        <v>193</v>
      </c>
    </row>
    <row r="31" spans="1:7" ht="22" customHeight="1">
      <c r="A31" t="str">
        <f t="shared" si="0"/>
        <v>BED-027</v>
      </c>
      <c r="B31" s="39" t="s">
        <v>59</v>
      </c>
      <c r="C31" s="39" t="s">
        <v>1304</v>
      </c>
      <c r="D31" s="39">
        <v>4</v>
      </c>
      <c r="E31" s="39" t="s">
        <v>33</v>
      </c>
      <c r="F31" s="39">
        <v>8000</v>
      </c>
      <c r="G31" s="39" t="s">
        <v>192</v>
      </c>
    </row>
    <row r="32" spans="1:7" ht="22" customHeight="1">
      <c r="A32" t="str">
        <f t="shared" si="0"/>
        <v>BED-028</v>
      </c>
      <c r="B32" s="40" t="s">
        <v>38</v>
      </c>
      <c r="C32" s="40" t="s">
        <v>1305</v>
      </c>
      <c r="D32" s="40">
        <v>1</v>
      </c>
      <c r="E32" s="40" t="s">
        <v>38</v>
      </c>
      <c r="F32" s="40">
        <v>2000</v>
      </c>
      <c r="G32" s="40" t="s">
        <v>192</v>
      </c>
    </row>
    <row r="33" spans="1:7" ht="22" customHeight="1">
      <c r="A33" t="str">
        <f t="shared" si="0"/>
        <v>BED-029</v>
      </c>
      <c r="B33" s="39" t="s">
        <v>38</v>
      </c>
      <c r="C33" s="39" t="s">
        <v>1306</v>
      </c>
      <c r="D33" s="39">
        <v>1</v>
      </c>
      <c r="E33" s="39" t="s">
        <v>38</v>
      </c>
      <c r="F33" s="39">
        <v>2000</v>
      </c>
      <c r="G33" s="39" t="s">
        <v>191</v>
      </c>
    </row>
    <row r="34" spans="1:7" ht="22" customHeight="1">
      <c r="A34" t="str">
        <f t="shared" si="0"/>
        <v>BED-030</v>
      </c>
      <c r="B34" s="40" t="s">
        <v>38</v>
      </c>
      <c r="C34" s="40" t="s">
        <v>1307</v>
      </c>
      <c r="D34" s="40">
        <v>1</v>
      </c>
      <c r="E34" s="40" t="s">
        <v>38</v>
      </c>
      <c r="F34" s="40">
        <v>2000</v>
      </c>
      <c r="G34" s="40" t="s">
        <v>191</v>
      </c>
    </row>
    <row r="35" spans="1:7" ht="22" customHeight="1">
      <c r="A35" t="str">
        <f t="shared" si="0"/>
        <v/>
      </c>
      <c r="F35" s="17"/>
    </row>
    <row r="36" spans="1:7" ht="22" customHeight="1">
      <c r="A36" t="str">
        <f t="shared" si="0"/>
        <v/>
      </c>
      <c r="F36" s="17"/>
    </row>
    <row r="37" spans="1:7" ht="22" customHeight="1">
      <c r="A37" t="str">
        <f t="shared" si="0"/>
        <v/>
      </c>
      <c r="F37" s="17"/>
    </row>
    <row r="38" spans="1:7" ht="22" customHeight="1">
      <c r="A38" t="str">
        <f t="shared" si="0"/>
        <v/>
      </c>
      <c r="F38" s="17"/>
    </row>
    <row r="39" spans="1:7" ht="22" customHeight="1">
      <c r="A39" t="str">
        <f t="shared" si="0"/>
        <v/>
      </c>
      <c r="F39" s="17"/>
    </row>
    <row r="40" spans="1:7" ht="22" customHeight="1">
      <c r="A40" t="str">
        <f t="shared" si="0"/>
        <v/>
      </c>
      <c r="F40" s="17"/>
    </row>
    <row r="41" spans="1:7" ht="22" customHeight="1">
      <c r="A41" t="str">
        <f t="shared" si="0"/>
        <v/>
      </c>
      <c r="F41" s="17"/>
    </row>
    <row r="42" spans="1:7" ht="22" customHeight="1">
      <c r="A42" t="str">
        <f t="shared" si="0"/>
        <v/>
      </c>
      <c r="F42" s="17"/>
    </row>
    <row r="43" spans="1:7" ht="22" customHeight="1">
      <c r="A43" t="str">
        <f t="shared" si="0"/>
        <v/>
      </c>
      <c r="F43" s="17"/>
    </row>
    <row r="44" spans="1:7" ht="22" customHeight="1">
      <c r="A44" t="str">
        <f t="shared" si="0"/>
        <v/>
      </c>
      <c r="F44" s="17"/>
    </row>
    <row r="45" spans="1:7" ht="22" customHeight="1">
      <c r="A45" t="str">
        <f t="shared" si="0"/>
        <v/>
      </c>
      <c r="F45" s="17"/>
    </row>
    <row r="46" spans="1:7" ht="22" customHeight="1">
      <c r="A46" t="str">
        <f t="shared" si="0"/>
        <v/>
      </c>
      <c r="F46" s="17"/>
    </row>
    <row r="47" spans="1:7" ht="22" customHeight="1">
      <c r="A47" t="str">
        <f t="shared" si="0"/>
        <v/>
      </c>
      <c r="F47" s="17"/>
    </row>
    <row r="48" spans="1:7" ht="22" customHeight="1">
      <c r="A48" t="str">
        <f t="shared" si="0"/>
        <v/>
      </c>
      <c r="F48" s="17"/>
    </row>
    <row r="49" spans="1:6" ht="22" customHeight="1">
      <c r="A49" t="str">
        <f t="shared" si="0"/>
        <v/>
      </c>
      <c r="F49" s="17"/>
    </row>
    <row r="50" spans="1:6" ht="22" customHeight="1">
      <c r="A50" t="str">
        <f t="shared" si="0"/>
        <v/>
      </c>
      <c r="F50" s="17"/>
    </row>
    <row r="51" spans="1:6" ht="22" customHeight="1">
      <c r="A51" t="str">
        <f t="shared" si="0"/>
        <v/>
      </c>
      <c r="F51" s="17"/>
    </row>
    <row r="52" spans="1:6" ht="22" customHeight="1">
      <c r="A52" t="str">
        <f t="shared" si="0"/>
        <v/>
      </c>
      <c r="F52" s="17"/>
    </row>
    <row r="53" spans="1:6" ht="22" customHeight="1">
      <c r="A53" t="str">
        <f t="shared" si="0"/>
        <v/>
      </c>
      <c r="F53" s="17"/>
    </row>
    <row r="54" spans="1:6" ht="22" customHeight="1">
      <c r="A54" t="str">
        <f t="shared" si="0"/>
        <v/>
      </c>
      <c r="F54" s="17"/>
    </row>
    <row r="55" spans="1:6" ht="22" customHeight="1">
      <c r="A55" t="str">
        <f t="shared" si="0"/>
        <v/>
      </c>
      <c r="F55" s="17"/>
    </row>
    <row r="56" spans="1:6" ht="22" customHeight="1">
      <c r="A56" t="str">
        <f t="shared" si="0"/>
        <v/>
      </c>
      <c r="F56" s="17"/>
    </row>
    <row r="57" spans="1:6" ht="22" customHeight="1">
      <c r="A57" t="str">
        <f t="shared" si="0"/>
        <v/>
      </c>
      <c r="F57" s="17"/>
    </row>
    <row r="58" spans="1:6" ht="22" customHeight="1">
      <c r="A58" t="str">
        <f t="shared" si="0"/>
        <v/>
      </c>
      <c r="F58" s="17"/>
    </row>
    <row r="59" spans="1:6" ht="22" customHeight="1">
      <c r="A59" t="str">
        <f t="shared" si="0"/>
        <v/>
      </c>
      <c r="F59" s="17"/>
    </row>
    <row r="60" spans="1:6" ht="22" customHeight="1">
      <c r="A60" t="str">
        <f t="shared" si="0"/>
        <v/>
      </c>
      <c r="F60" s="17"/>
    </row>
    <row r="61" spans="1:6" ht="22" customHeight="1">
      <c r="A61" t="str">
        <f t="shared" si="0"/>
        <v/>
      </c>
      <c r="F61" s="17"/>
    </row>
    <row r="62" spans="1:6" ht="22" customHeight="1">
      <c r="A62" t="str">
        <f t="shared" si="0"/>
        <v/>
      </c>
      <c r="F62" s="17"/>
    </row>
    <row r="63" spans="1:6" ht="22" customHeight="1">
      <c r="A63" t="str">
        <f t="shared" si="0"/>
        <v/>
      </c>
      <c r="F63" s="17"/>
    </row>
    <row r="64" spans="1:6" ht="22" customHeight="1">
      <c r="A64" t="str">
        <f t="shared" si="0"/>
        <v/>
      </c>
      <c r="F64" s="17"/>
    </row>
    <row r="65" spans="1:6" ht="22" customHeight="1">
      <c r="A65" t="str">
        <f t="shared" si="0"/>
        <v/>
      </c>
      <c r="F65" s="17"/>
    </row>
    <row r="66" spans="1:6" ht="22" customHeight="1">
      <c r="A66" t="str">
        <f t="shared" si="0"/>
        <v/>
      </c>
      <c r="F66" s="17"/>
    </row>
    <row r="67" spans="1:6" ht="22" customHeight="1">
      <c r="A67" t="str">
        <f t="shared" si="0"/>
        <v/>
      </c>
      <c r="F67" s="17"/>
    </row>
    <row r="68" spans="1:6" ht="22" customHeight="1">
      <c r="A68" t="str">
        <f t="shared" si="0"/>
        <v/>
      </c>
      <c r="F68" s="17"/>
    </row>
    <row r="69" spans="1:6" ht="22" customHeight="1">
      <c r="A69" t="str">
        <f t="shared" si="0"/>
        <v/>
      </c>
      <c r="F69" s="17"/>
    </row>
    <row r="70" spans="1:6" ht="22" customHeight="1">
      <c r="A70" t="str">
        <f t="shared" ref="A70:A120" si="1">IF(B70="","","BED-"&amp;TEXT(ROW(A66),"000"))</f>
        <v/>
      </c>
      <c r="F70" s="17"/>
    </row>
    <row r="71" spans="1:6" ht="22" customHeight="1">
      <c r="A71" t="str">
        <f t="shared" si="1"/>
        <v/>
      </c>
      <c r="F71" s="17"/>
    </row>
    <row r="72" spans="1:6" ht="22" customHeight="1">
      <c r="A72" t="str">
        <f t="shared" si="1"/>
        <v/>
      </c>
      <c r="F72" s="17"/>
    </row>
    <row r="73" spans="1:6" ht="22" customHeight="1">
      <c r="A73" t="str">
        <f t="shared" si="1"/>
        <v/>
      </c>
      <c r="F73" s="17"/>
    </row>
    <row r="74" spans="1:6" ht="22" customHeight="1">
      <c r="A74" t="str">
        <f t="shared" si="1"/>
        <v/>
      </c>
      <c r="F74" s="17"/>
    </row>
    <row r="75" spans="1:6" ht="22" customHeight="1">
      <c r="A75" t="str">
        <f t="shared" si="1"/>
        <v/>
      </c>
      <c r="F75" s="17"/>
    </row>
    <row r="76" spans="1:6" ht="22" customHeight="1">
      <c r="A76" t="str">
        <f t="shared" si="1"/>
        <v/>
      </c>
      <c r="F76" s="17"/>
    </row>
    <row r="77" spans="1:6" ht="22" customHeight="1">
      <c r="A77" t="str">
        <f t="shared" si="1"/>
        <v/>
      </c>
      <c r="F77" s="17"/>
    </row>
    <row r="78" spans="1:6" ht="22" customHeight="1">
      <c r="A78" t="str">
        <f t="shared" si="1"/>
        <v/>
      </c>
      <c r="F78" s="17"/>
    </row>
    <row r="79" spans="1:6" ht="22" customHeight="1">
      <c r="A79" t="str">
        <f t="shared" si="1"/>
        <v/>
      </c>
      <c r="F79" s="17"/>
    </row>
    <row r="80" spans="1:6" ht="22" customHeight="1">
      <c r="A80" t="str">
        <f t="shared" si="1"/>
        <v/>
      </c>
      <c r="F80" s="17"/>
    </row>
    <row r="81" spans="1:6" ht="22" customHeight="1">
      <c r="A81" t="str">
        <f t="shared" si="1"/>
        <v/>
      </c>
      <c r="F81" s="17"/>
    </row>
    <row r="82" spans="1:6" ht="22" customHeight="1">
      <c r="A82" t="str">
        <f t="shared" si="1"/>
        <v/>
      </c>
      <c r="F82" s="17"/>
    </row>
    <row r="83" spans="1:6" ht="22" customHeight="1">
      <c r="A83" t="str">
        <f t="shared" si="1"/>
        <v/>
      </c>
      <c r="F83" s="17"/>
    </row>
    <row r="84" spans="1:6" ht="22" customHeight="1">
      <c r="A84" t="str">
        <f t="shared" si="1"/>
        <v/>
      </c>
      <c r="F84" s="17"/>
    </row>
    <row r="85" spans="1:6" ht="22" customHeight="1">
      <c r="A85" t="str">
        <f t="shared" si="1"/>
        <v/>
      </c>
      <c r="F85" s="17"/>
    </row>
    <row r="86" spans="1:6" ht="22" customHeight="1">
      <c r="A86" t="str">
        <f t="shared" si="1"/>
        <v/>
      </c>
      <c r="F86" s="17"/>
    </row>
    <row r="87" spans="1:6" ht="22" customHeight="1">
      <c r="A87" t="str">
        <f t="shared" si="1"/>
        <v/>
      </c>
      <c r="F87" s="17"/>
    </row>
    <row r="88" spans="1:6" ht="22" customHeight="1">
      <c r="A88" t="str">
        <f t="shared" si="1"/>
        <v/>
      </c>
      <c r="F88" s="17"/>
    </row>
    <row r="89" spans="1:6" ht="22" customHeight="1">
      <c r="A89" t="str">
        <f t="shared" si="1"/>
        <v/>
      </c>
      <c r="F89" s="17"/>
    </row>
    <row r="90" spans="1:6" ht="22" customHeight="1">
      <c r="A90" t="str">
        <f t="shared" si="1"/>
        <v/>
      </c>
      <c r="F90" s="17"/>
    </row>
    <row r="91" spans="1:6" ht="22" customHeight="1">
      <c r="A91" t="str">
        <f t="shared" si="1"/>
        <v/>
      </c>
      <c r="F91" s="17"/>
    </row>
    <row r="92" spans="1:6" ht="22" customHeight="1">
      <c r="A92" t="str">
        <f t="shared" si="1"/>
        <v/>
      </c>
      <c r="F92" s="17"/>
    </row>
    <row r="93" spans="1:6" ht="22" customHeight="1">
      <c r="A93" t="str">
        <f t="shared" si="1"/>
        <v/>
      </c>
      <c r="F93" s="17"/>
    </row>
    <row r="94" spans="1:6" ht="22" customHeight="1">
      <c r="A94" t="str">
        <f t="shared" si="1"/>
        <v/>
      </c>
      <c r="F94" s="17"/>
    </row>
    <row r="95" spans="1:6" ht="22" customHeight="1">
      <c r="A95" t="str">
        <f t="shared" si="1"/>
        <v/>
      </c>
      <c r="F95" s="17"/>
    </row>
    <row r="96" spans="1:6" ht="22" customHeight="1">
      <c r="A96" t="str">
        <f t="shared" si="1"/>
        <v/>
      </c>
      <c r="F96" s="17"/>
    </row>
    <row r="97" spans="1:6" ht="22" customHeight="1">
      <c r="A97" t="str">
        <f t="shared" si="1"/>
        <v/>
      </c>
      <c r="F97" s="17"/>
    </row>
    <row r="98" spans="1:6" ht="22" customHeight="1">
      <c r="A98" t="str">
        <f t="shared" si="1"/>
        <v/>
      </c>
      <c r="F98" s="17"/>
    </row>
    <row r="99" spans="1:6" ht="22" customHeight="1">
      <c r="A99" t="str">
        <f t="shared" si="1"/>
        <v/>
      </c>
      <c r="F99" s="17"/>
    </row>
    <row r="100" spans="1:6" ht="22" customHeight="1">
      <c r="A100" t="str">
        <f t="shared" si="1"/>
        <v/>
      </c>
      <c r="F100" s="17"/>
    </row>
    <row r="101" spans="1:6" ht="22" customHeight="1">
      <c r="A101" t="str">
        <f t="shared" si="1"/>
        <v/>
      </c>
      <c r="F101" s="17"/>
    </row>
    <row r="102" spans="1:6" ht="22" customHeight="1">
      <c r="A102" t="str">
        <f t="shared" si="1"/>
        <v/>
      </c>
      <c r="F102" s="17"/>
    </row>
    <row r="103" spans="1:6" ht="22" customHeight="1">
      <c r="A103" t="str">
        <f t="shared" si="1"/>
        <v/>
      </c>
      <c r="F103" s="17"/>
    </row>
    <row r="104" spans="1:6" ht="22" customHeight="1">
      <c r="A104" t="str">
        <f t="shared" si="1"/>
        <v/>
      </c>
      <c r="F104" s="17"/>
    </row>
    <row r="105" spans="1:6" ht="22" customHeight="1">
      <c r="A105" t="str">
        <f t="shared" si="1"/>
        <v/>
      </c>
      <c r="F105" s="17"/>
    </row>
    <row r="106" spans="1:6" ht="22" customHeight="1">
      <c r="A106" t="str">
        <f t="shared" si="1"/>
        <v/>
      </c>
      <c r="F106" s="17"/>
    </row>
    <row r="107" spans="1:6" ht="22" customHeight="1">
      <c r="A107" t="str">
        <f t="shared" si="1"/>
        <v/>
      </c>
      <c r="F107" s="17"/>
    </row>
    <row r="108" spans="1:6" ht="22" customHeight="1">
      <c r="A108" t="str">
        <f t="shared" si="1"/>
        <v/>
      </c>
      <c r="F108" s="17"/>
    </row>
    <row r="109" spans="1:6" ht="22" customHeight="1">
      <c r="A109" t="str">
        <f t="shared" si="1"/>
        <v/>
      </c>
      <c r="F109" s="17"/>
    </row>
    <row r="110" spans="1:6" ht="22" customHeight="1">
      <c r="A110" t="str">
        <f t="shared" si="1"/>
        <v/>
      </c>
      <c r="F110" s="17"/>
    </row>
    <row r="111" spans="1:6" ht="22" customHeight="1">
      <c r="A111" t="str">
        <f t="shared" si="1"/>
        <v/>
      </c>
      <c r="F111" s="17"/>
    </row>
    <row r="112" spans="1:6" ht="22" customHeight="1">
      <c r="A112" t="str">
        <f t="shared" si="1"/>
        <v/>
      </c>
      <c r="F112" s="17"/>
    </row>
    <row r="113" spans="1:6" ht="22" customHeight="1">
      <c r="A113" t="str">
        <f t="shared" si="1"/>
        <v/>
      </c>
      <c r="F113" s="17"/>
    </row>
    <row r="114" spans="1:6" ht="22" customHeight="1">
      <c r="A114" t="str">
        <f t="shared" si="1"/>
        <v/>
      </c>
      <c r="F114" s="17"/>
    </row>
    <row r="115" spans="1:6" ht="22" customHeight="1">
      <c r="A115" t="str">
        <f t="shared" si="1"/>
        <v/>
      </c>
      <c r="F115" s="17"/>
    </row>
    <row r="116" spans="1:6" ht="22" customHeight="1">
      <c r="A116" t="str">
        <f t="shared" si="1"/>
        <v/>
      </c>
      <c r="F116" s="17"/>
    </row>
    <row r="117" spans="1:6" ht="22" customHeight="1">
      <c r="A117" t="str">
        <f t="shared" si="1"/>
        <v/>
      </c>
      <c r="F117" s="17"/>
    </row>
    <row r="118" spans="1:6" ht="22" customHeight="1">
      <c r="A118" t="str">
        <f t="shared" si="1"/>
        <v/>
      </c>
      <c r="F118" s="17"/>
    </row>
    <row r="119" spans="1:6" ht="22" customHeight="1">
      <c r="A119" t="str">
        <f t="shared" si="1"/>
        <v/>
      </c>
      <c r="F119" s="17"/>
    </row>
    <row r="120" spans="1:6" ht="22" customHeight="1">
      <c r="A120" t="str">
        <f t="shared" si="1"/>
        <v/>
      </c>
      <c r="F120" s="17"/>
    </row>
  </sheetData>
  <conditionalFormatting sqref="A5:J120">
    <cfRule type="expression" dxfId="38" priority="4">
      <formula>$G5="Reserved"</formula>
    </cfRule>
    <cfRule type="expression" dxfId="37" priority="5">
      <formula>$G5="Available"</formula>
    </cfRule>
    <cfRule type="expression" dxfId="36" priority="6">
      <formula>$G5="Occupied"</formula>
    </cfRule>
  </conditionalFormatting>
  <conditionalFormatting sqref="G5:G120">
    <cfRule type="cellIs" dxfId="35" priority="7" operator="equal">
      <formula>"Reserved"</formula>
    </cfRule>
    <cfRule type="cellIs" dxfId="34" priority="8" operator="equal">
      <formula>"Under Maintenance"</formula>
    </cfRule>
    <cfRule type="cellIs" dxfId="33" priority="9" operator="equal">
      <formula>"Occupied"</formula>
    </cfRule>
    <cfRule type="cellIs" dxfId="32" priority="10" operator="equal">
      <formula>"Available"</formula>
    </cfRule>
  </conditionalFormatting>
  <conditionalFormatting sqref="I3">
    <cfRule type="expression" dxfId="31" priority="1">
      <formula>G3/C3&lt;0.6</formula>
    </cfRule>
    <cfRule type="expression" dxfId="30" priority="2">
      <formula>AND(G3/C3&gt;=0.6,G3/C3&lt;=0.85)</formula>
    </cfRule>
    <cfRule type="expression" dxfId="29" priority="3">
      <formula>G3/C3&gt;0.85</formula>
    </cfRule>
  </conditionalFormatting>
  <dataValidations count="3">
    <dataValidation type="list" allowBlank="1" showInputMessage="1" showErrorMessage="1" sqref="B5:B120" xr:uid="{701D4080-0912-46F3-9705-97E843F28889}">
      <formula1>lst_WardType</formula1>
    </dataValidation>
    <dataValidation type="list" allowBlank="1" showInputMessage="1" showErrorMessage="1" sqref="E5:E120" xr:uid="{3F6F28B7-2AB9-413A-BAC4-A49921359F55}">
      <formula1>lst_Department</formula1>
    </dataValidation>
    <dataValidation type="list" allowBlank="1" showInputMessage="1" showErrorMessage="1" sqref="G5:G120" xr:uid="{FC8A3055-D9E7-4422-9081-14BCAECCC152}">
      <formula1>lst_BedStatus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AFC6-712C-4141-870D-1A34AAF49B59}">
  <sheetPr>
    <tabColor rgb="FF92D050"/>
  </sheetPr>
  <dimension ref="A1:Q1004"/>
  <sheetViews>
    <sheetView showGridLines="0" topLeftCell="C1" zoomScale="55" workbookViewId="0">
      <pane ySplit="4" topLeftCell="A5" activePane="bottomLeft" state="frozen"/>
      <selection pane="bottomLeft" activeCell="H982" sqref="H982"/>
    </sheetView>
  </sheetViews>
  <sheetFormatPr defaultRowHeight="14.5"/>
  <cols>
    <col min="1" max="2" width="14.6328125" customWidth="1"/>
    <col min="3" max="3" width="22.6328125" customWidth="1"/>
    <col min="4" max="4" width="12.6328125" customWidth="1"/>
    <col min="5" max="6" width="18.6328125" customWidth="1"/>
    <col min="7" max="7" width="15.7265625" customWidth="1"/>
    <col min="8" max="8" width="20.6328125" customWidth="1"/>
    <col min="9" max="9" width="14.6328125" customWidth="1"/>
    <col min="10" max="10" width="22.6328125" customWidth="1"/>
    <col min="11" max="11" width="12.6328125" customWidth="1"/>
    <col min="12" max="12" width="16.6328125" customWidth="1"/>
    <col min="13" max="13" width="25.6328125" customWidth="1"/>
    <col min="14" max="14" width="14.6328125" customWidth="1"/>
    <col min="15" max="15" width="16.6328125" customWidth="1"/>
    <col min="16" max="16" width="20.6328125" customWidth="1"/>
    <col min="17" max="17" width="16.6328125" customWidth="1"/>
  </cols>
  <sheetData>
    <row r="1" spans="1:17" ht="22" customHeight="1"/>
    <row r="2" spans="1:17" ht="45" customHeight="1">
      <c r="A2" s="69" t="s">
        <v>208</v>
      </c>
      <c r="B2" s="69"/>
      <c r="C2" s="69"/>
      <c r="D2" s="69"/>
      <c r="E2" s="69"/>
      <c r="F2" s="69"/>
      <c r="G2" s="69"/>
      <c r="H2" s="69"/>
      <c r="I2" s="69"/>
      <c r="J2" s="69"/>
      <c r="K2" s="69"/>
      <c r="L2" s="69"/>
      <c r="M2" s="69"/>
      <c r="N2" s="69"/>
      <c r="O2" s="69"/>
      <c r="P2" s="69"/>
      <c r="Q2" s="69"/>
    </row>
    <row r="3" spans="1:17" ht="20" customHeight="1"/>
    <row r="4" spans="1:17" ht="30" customHeight="1">
      <c r="A4" s="12" t="s">
        <v>189</v>
      </c>
      <c r="B4" s="12" t="s">
        <v>0</v>
      </c>
      <c r="C4" s="12" t="s">
        <v>188</v>
      </c>
      <c r="D4" s="12" t="s">
        <v>60</v>
      </c>
      <c r="E4" s="12" t="s">
        <v>209</v>
      </c>
      <c r="F4" s="12" t="s">
        <v>210</v>
      </c>
      <c r="G4" s="12" t="s">
        <v>211</v>
      </c>
      <c r="H4" s="12" t="s">
        <v>153</v>
      </c>
      <c r="I4" s="12" t="s">
        <v>152</v>
      </c>
      <c r="J4" s="12" t="s">
        <v>212</v>
      </c>
      <c r="K4" s="12" t="s">
        <v>183</v>
      </c>
      <c r="L4" s="12" t="s">
        <v>55</v>
      </c>
      <c r="M4" s="12" t="s">
        <v>213</v>
      </c>
      <c r="N4" s="12" t="s">
        <v>214</v>
      </c>
      <c r="O4" s="12" t="s">
        <v>158</v>
      </c>
      <c r="P4" s="12" t="s">
        <v>215</v>
      </c>
      <c r="Q4" s="12" t="s">
        <v>216</v>
      </c>
    </row>
    <row r="5" spans="1:17" ht="22" customHeight="1">
      <c r="A5" t="str">
        <f>IF(B5="","","ADM-"&amp;TEXT(ROW(A1),"00000"))</f>
        <v>ADM-00001</v>
      </c>
      <c r="B5" s="39" t="s">
        <v>1308</v>
      </c>
      <c r="C5" s="24" t="str">
        <f>IF(B5="","",IFERROR(_xlfn.XLOOKUP(B5,PT_Master!A:A,PT_Master!C:C),"Patient ID not found"))</f>
        <v>Ananya Roy</v>
      </c>
      <c r="D5" s="39" t="s">
        <v>61</v>
      </c>
      <c r="E5" s="42" t="s">
        <v>566</v>
      </c>
      <c r="F5" s="42" t="s">
        <v>566</v>
      </c>
      <c r="G5" s="24">
        <f>IF(OR(E5="",F5=""),"",MAX(0,DATEDIF(E5,F5,"D")))</f>
        <v>0</v>
      </c>
      <c r="H5" s="39" t="s">
        <v>33</v>
      </c>
      <c r="I5" s="39" t="s">
        <v>1560</v>
      </c>
      <c r="J5" s="24" t="str">
        <f>IF(I5="","",IFERROR(_xlfn.XLOOKUP(I5,DR_Master!A:A,DR_Master!B:B),"Doctor ID not found"))</f>
        <v>Dr. Prabal Roy</v>
      </c>
      <c r="K5" s="39"/>
      <c r="L5" s="24" t="str">
        <f>IF(K5="","",IFERROR(_xlfn.XLOOKUP(K5,BED_Master!A:A,BED_Master!B:B),"Bed ID not found"))</f>
        <v/>
      </c>
      <c r="M5" s="39" t="s">
        <v>1595</v>
      </c>
      <c r="N5" s="39" t="s">
        <v>1635</v>
      </c>
      <c r="O5" s="39" t="s">
        <v>65</v>
      </c>
      <c r="P5" s="39" t="s">
        <v>1675</v>
      </c>
      <c r="Q5" s="39" t="s">
        <v>90</v>
      </c>
    </row>
    <row r="6" spans="1:17" ht="22" customHeight="1">
      <c r="A6" t="str">
        <f t="shared" ref="A6:A69" si="0">IF(B6="","","ADM-"&amp;TEXT(ROW(A2),"00000"))</f>
        <v>ADM-00002</v>
      </c>
      <c r="B6" s="40" t="s">
        <v>1309</v>
      </c>
      <c r="C6" s="24" t="str">
        <f>IF(B6="","",IFERROR(_xlfn.XLOOKUP(B6,PT_Master!A:A,PT_Master!C:C),"Patient ID not found"))</f>
        <v>Rahul Sharma</v>
      </c>
      <c r="D6" s="40" t="s">
        <v>61</v>
      </c>
      <c r="E6" s="44" t="s">
        <v>1458</v>
      </c>
      <c r="F6" s="44" t="s">
        <v>1458</v>
      </c>
      <c r="G6" s="24">
        <f t="shared" ref="G6:G69" si="1">IF(OR(E6="",F6=""),"",MAX(0,DATEDIF(E6,F6,"D")))</f>
        <v>0</v>
      </c>
      <c r="H6" s="40" t="s">
        <v>35</v>
      </c>
      <c r="I6" s="40" t="s">
        <v>1561</v>
      </c>
      <c r="J6" s="24" t="str">
        <f>IF(I6="","",IFERROR(_xlfn.XLOOKUP(I6,DR_Master!A:A,DR_Master!B:B),"Doctor ID not found"))</f>
        <v>Dr. Tanmoy Das</v>
      </c>
      <c r="K6" s="40"/>
      <c r="L6" s="24" t="str">
        <f>IF(K6="","",IFERROR(_xlfn.XLOOKUP(K6,BED_Master!A:A,BED_Master!B:B),"Bed ID not found"))</f>
        <v/>
      </c>
      <c r="M6" s="40" t="s">
        <v>1596</v>
      </c>
      <c r="N6" s="40" t="s">
        <v>1636</v>
      </c>
      <c r="O6" s="40" t="s">
        <v>65</v>
      </c>
      <c r="P6" s="40" t="s">
        <v>1676</v>
      </c>
      <c r="Q6" s="40" t="s">
        <v>89</v>
      </c>
    </row>
    <row r="7" spans="1:17" ht="22" customHeight="1">
      <c r="A7" t="str">
        <f t="shared" si="0"/>
        <v>ADM-00003</v>
      </c>
      <c r="B7" s="39" t="s">
        <v>1310</v>
      </c>
      <c r="C7" s="24" t="str">
        <f>IF(B7="","",IFERROR(_xlfn.XLOOKUP(B7,PT_Master!A:A,PT_Master!C:C),"Patient ID not found"))</f>
        <v>Priya Mehta</v>
      </c>
      <c r="D7" s="39" t="s">
        <v>61</v>
      </c>
      <c r="E7" s="42" t="s">
        <v>1459</v>
      </c>
      <c r="F7" s="42" t="s">
        <v>1459</v>
      </c>
      <c r="G7" s="24">
        <f t="shared" si="1"/>
        <v>0</v>
      </c>
      <c r="H7" s="39" t="s">
        <v>33</v>
      </c>
      <c r="I7" s="39" t="s">
        <v>1562</v>
      </c>
      <c r="J7" s="24" t="str">
        <f>IF(I7="","",IFERROR(_xlfn.XLOOKUP(I7,DR_Master!A:A,DR_Master!B:B),"Doctor ID not found"))</f>
        <v>Dr. Sanjay Ghosh</v>
      </c>
      <c r="K7" s="39"/>
      <c r="L7" s="24" t="str">
        <f>IF(K7="","",IFERROR(_xlfn.XLOOKUP(K7,BED_Master!A:A,BED_Master!B:B),"Bed ID not found"))</f>
        <v/>
      </c>
      <c r="M7" s="39" t="s">
        <v>1597</v>
      </c>
      <c r="N7" s="39" t="s">
        <v>1637</v>
      </c>
      <c r="O7" s="39" t="s">
        <v>65</v>
      </c>
      <c r="P7" s="39" t="s">
        <v>1677</v>
      </c>
      <c r="Q7" s="39" t="s">
        <v>93</v>
      </c>
    </row>
    <row r="8" spans="1:17" ht="22" customHeight="1">
      <c r="A8" t="str">
        <f t="shared" si="0"/>
        <v>ADM-00004</v>
      </c>
      <c r="B8" s="40" t="s">
        <v>1311</v>
      </c>
      <c r="C8" s="24" t="str">
        <f>IF(B8="","",IFERROR(_xlfn.XLOOKUP(B8,PT_Master!A:A,PT_Master!C:C),"Patient ID not found"))</f>
        <v>Debasis Mondal</v>
      </c>
      <c r="D8" s="40" t="s">
        <v>38</v>
      </c>
      <c r="E8" s="44" t="s">
        <v>555</v>
      </c>
      <c r="F8" s="44" t="s">
        <v>1534</v>
      </c>
      <c r="G8" s="24">
        <f t="shared" si="1"/>
        <v>2</v>
      </c>
      <c r="H8" s="40" t="s">
        <v>35</v>
      </c>
      <c r="I8" s="40" t="s">
        <v>1563</v>
      </c>
      <c r="J8" s="24" t="str">
        <f>IF(I8="","",IFERROR(_xlfn.XLOOKUP(I8,DR_Master!A:A,DR_Master!B:B),"Doctor ID not found"))</f>
        <v>Dr. Subhash Patra</v>
      </c>
      <c r="K8" s="40"/>
      <c r="L8" s="24" t="str">
        <f>IF(K8="","",IFERROR(_xlfn.XLOOKUP(K8,BED_Master!A:A,BED_Master!B:B),"Bed ID not found"))</f>
        <v/>
      </c>
      <c r="M8" s="40" t="s">
        <v>1598</v>
      </c>
      <c r="N8" s="40" t="s">
        <v>1638</v>
      </c>
      <c r="O8" s="40" t="s">
        <v>65</v>
      </c>
      <c r="P8" s="40" t="s">
        <v>1675</v>
      </c>
      <c r="Q8" s="40" t="s">
        <v>89</v>
      </c>
    </row>
    <row r="9" spans="1:17" ht="22" customHeight="1">
      <c r="A9" t="str">
        <f t="shared" si="0"/>
        <v>ADM-00005</v>
      </c>
      <c r="B9" s="39" t="s">
        <v>1312</v>
      </c>
      <c r="C9" s="24" t="str">
        <f>IF(B9="","",IFERROR(_xlfn.XLOOKUP(B9,PT_Master!A:A,PT_Master!C:C),"Patient ID not found"))</f>
        <v>Sneha Das</v>
      </c>
      <c r="D9" s="39" t="s">
        <v>62</v>
      </c>
      <c r="E9" s="42" t="s">
        <v>1460</v>
      </c>
      <c r="F9" s="42" t="s">
        <v>1535</v>
      </c>
      <c r="G9" s="24">
        <f t="shared" si="1"/>
        <v>11</v>
      </c>
      <c r="H9" s="39" t="s">
        <v>33</v>
      </c>
      <c r="I9" s="39" t="s">
        <v>1560</v>
      </c>
      <c r="J9" s="24" t="str">
        <f>IF(I9="","",IFERROR(_xlfn.XLOOKUP(I9,DR_Master!A:A,DR_Master!B:B),"Doctor ID not found"))</f>
        <v>Dr. Prabal Roy</v>
      </c>
      <c r="K9" s="39" t="s">
        <v>1570</v>
      </c>
      <c r="L9" s="24" t="str">
        <f>IF(K9="","",IFERROR(_xlfn.XLOOKUP(K9,BED_Master!A:A,BED_Master!B:B),"Bed ID not found"))</f>
        <v>General Ward</v>
      </c>
      <c r="M9" s="39" t="s">
        <v>1599</v>
      </c>
      <c r="N9" s="39" t="s">
        <v>1639</v>
      </c>
      <c r="O9" s="39" t="s">
        <v>65</v>
      </c>
      <c r="P9" s="39" t="s">
        <v>1675</v>
      </c>
      <c r="Q9" s="39" t="s">
        <v>91</v>
      </c>
    </row>
    <row r="10" spans="1:17" ht="22" customHeight="1">
      <c r="A10" t="str">
        <f t="shared" si="0"/>
        <v>ADM-00006</v>
      </c>
      <c r="B10" s="40" t="s">
        <v>1313</v>
      </c>
      <c r="C10" s="24" t="str">
        <f>IF(B10="","",IFERROR(_xlfn.XLOOKUP(B10,PT_Master!A:A,PT_Master!C:C),"Patient ID not found"))</f>
        <v>Amit Gupta</v>
      </c>
      <c r="D10" s="40" t="s">
        <v>61</v>
      </c>
      <c r="E10" s="44" t="s">
        <v>1461</v>
      </c>
      <c r="F10" s="44" t="s">
        <v>1461</v>
      </c>
      <c r="G10" s="24">
        <f t="shared" si="1"/>
        <v>0</v>
      </c>
      <c r="H10" s="40" t="s">
        <v>34</v>
      </c>
      <c r="I10" s="40" t="s">
        <v>1564</v>
      </c>
      <c r="J10" s="24" t="str">
        <f>IF(I10="","",IFERROR(_xlfn.XLOOKUP(I10,DR_Master!A:A,DR_Master!B:B),"Doctor ID not found"))</f>
        <v>Dr. Kamala Nair</v>
      </c>
      <c r="K10" s="40"/>
      <c r="L10" s="24" t="str">
        <f>IF(K10="","",IFERROR(_xlfn.XLOOKUP(K10,BED_Master!A:A,BED_Master!B:B),"Bed ID not found"))</f>
        <v/>
      </c>
      <c r="M10" s="40" t="s">
        <v>1596</v>
      </c>
      <c r="N10" s="40" t="s">
        <v>1636</v>
      </c>
      <c r="O10" s="40" t="s">
        <v>65</v>
      </c>
      <c r="P10" s="40" t="s">
        <v>38</v>
      </c>
      <c r="Q10" s="40" t="s">
        <v>90</v>
      </c>
    </row>
    <row r="11" spans="1:17" ht="22" customHeight="1">
      <c r="A11" t="str">
        <f t="shared" si="0"/>
        <v>ADM-00007</v>
      </c>
      <c r="B11" s="39" t="s">
        <v>1314</v>
      </c>
      <c r="C11" s="24" t="str">
        <f>IF(B11="","",IFERROR(_xlfn.XLOOKUP(B11,PT_Master!A:A,PT_Master!C:C),"Patient ID not found"))</f>
        <v>Kavita Singh</v>
      </c>
      <c r="D11" s="39" t="s">
        <v>62</v>
      </c>
      <c r="E11" s="42" t="s">
        <v>531</v>
      </c>
      <c r="F11" s="42" t="s">
        <v>1506</v>
      </c>
      <c r="G11" s="24">
        <f t="shared" si="1"/>
        <v>8</v>
      </c>
      <c r="H11" s="39" t="s">
        <v>34</v>
      </c>
      <c r="I11" s="39" t="s">
        <v>1565</v>
      </c>
      <c r="J11" s="24" t="str">
        <f>IF(I11="","",IFERROR(_xlfn.XLOOKUP(I11,DR_Master!A:A,DR_Master!B:B),"Doctor ID not found"))</f>
        <v>Dr. Arjun Bose</v>
      </c>
      <c r="K11" s="39" t="s">
        <v>1571</v>
      </c>
      <c r="L11" s="24" t="str">
        <f>IF(K11="","",IFERROR(_xlfn.XLOOKUP(K11,BED_Master!A:A,BED_Master!B:B),"Bed ID not found"))</f>
        <v>General Ward</v>
      </c>
      <c r="M11" s="39" t="s">
        <v>1600</v>
      </c>
      <c r="N11" s="39" t="s">
        <v>1640</v>
      </c>
      <c r="O11" s="39" t="s">
        <v>65</v>
      </c>
      <c r="P11" s="39" t="s">
        <v>1675</v>
      </c>
      <c r="Q11" s="39" t="s">
        <v>90</v>
      </c>
    </row>
    <row r="12" spans="1:17" ht="22" customHeight="1">
      <c r="A12" t="str">
        <f t="shared" si="0"/>
        <v>ADM-00008</v>
      </c>
      <c r="B12" s="40" t="s">
        <v>1315</v>
      </c>
      <c r="C12" s="24" t="str">
        <f>IF(B12="","",IFERROR(_xlfn.XLOOKUP(B12,PT_Master!A:A,PT_Master!C:C),"Patient ID not found"))</f>
        <v>Suresh Chatterjee</v>
      </c>
      <c r="D12" s="40" t="s">
        <v>61</v>
      </c>
      <c r="E12" s="44" t="s">
        <v>576</v>
      </c>
      <c r="F12" s="44" t="s">
        <v>576</v>
      </c>
      <c r="G12" s="24">
        <f t="shared" si="1"/>
        <v>0</v>
      </c>
      <c r="H12" s="40" t="s">
        <v>38</v>
      </c>
      <c r="I12" s="40" t="s">
        <v>1566</v>
      </c>
      <c r="J12" s="24" t="str">
        <f>IF(I12="","",IFERROR(_xlfn.XLOOKUP(I12,DR_Master!A:A,DR_Master!B:B),"Doctor ID not found"))</f>
        <v>Dr. Farhan Qureshi</v>
      </c>
      <c r="K12" s="40"/>
      <c r="L12" s="24" t="str">
        <f>IF(K12="","",IFERROR(_xlfn.XLOOKUP(K12,BED_Master!A:A,BED_Master!B:B),"Bed ID not found"))</f>
        <v/>
      </c>
      <c r="M12" s="40" t="s">
        <v>1601</v>
      </c>
      <c r="N12" s="40" t="s">
        <v>1641</v>
      </c>
      <c r="O12" s="40" t="s">
        <v>65</v>
      </c>
      <c r="P12" s="40" t="s">
        <v>1678</v>
      </c>
      <c r="Q12" s="40" t="s">
        <v>91</v>
      </c>
    </row>
    <row r="13" spans="1:17" ht="22" customHeight="1">
      <c r="A13" t="str">
        <f t="shared" si="0"/>
        <v>ADM-00009</v>
      </c>
      <c r="B13" s="39" t="s">
        <v>1316</v>
      </c>
      <c r="C13" s="24" t="str">
        <f>IF(B13="","",IFERROR(_xlfn.XLOOKUP(B13,PT_Master!A:A,PT_Master!C:C),"Patient ID not found"))</f>
        <v>Pooja Mukherjee</v>
      </c>
      <c r="D13" s="39" t="s">
        <v>61</v>
      </c>
      <c r="E13" s="42" t="s">
        <v>1462</v>
      </c>
      <c r="F13" s="42" t="s">
        <v>1462</v>
      </c>
      <c r="G13" s="24">
        <f t="shared" si="1"/>
        <v>0</v>
      </c>
      <c r="H13" s="39" t="s">
        <v>34</v>
      </c>
      <c r="I13" s="39" t="s">
        <v>1564</v>
      </c>
      <c r="J13" s="24" t="str">
        <f>IF(I13="","",IFERROR(_xlfn.XLOOKUP(I13,DR_Master!A:A,DR_Master!B:B),"Doctor ID not found"))</f>
        <v>Dr. Kamala Nair</v>
      </c>
      <c r="K13" s="39"/>
      <c r="L13" s="24" t="str">
        <f>IF(K13="","",IFERROR(_xlfn.XLOOKUP(K13,BED_Master!A:A,BED_Master!B:B),"Bed ID not found"))</f>
        <v/>
      </c>
      <c r="M13" s="39" t="s">
        <v>1602</v>
      </c>
      <c r="N13" s="39" t="s">
        <v>1642</v>
      </c>
      <c r="O13" s="39" t="s">
        <v>65</v>
      </c>
      <c r="P13" s="39" t="s">
        <v>38</v>
      </c>
      <c r="Q13" s="39" t="s">
        <v>93</v>
      </c>
    </row>
    <row r="14" spans="1:17" ht="22" customHeight="1">
      <c r="A14" t="str">
        <f t="shared" si="0"/>
        <v>ADM-00010</v>
      </c>
      <c r="B14" s="40" t="s">
        <v>1317</v>
      </c>
      <c r="C14" s="24" t="str">
        <f>IF(B14="","",IFERROR(_xlfn.XLOOKUP(B14,PT_Master!A:A,PT_Master!C:C),"Patient ID not found"))</f>
        <v>Arjun Bose</v>
      </c>
      <c r="D14" s="40" t="s">
        <v>61</v>
      </c>
      <c r="E14" s="44" t="s">
        <v>1463</v>
      </c>
      <c r="F14" s="44" t="s">
        <v>1463</v>
      </c>
      <c r="G14" s="24">
        <f t="shared" si="1"/>
        <v>0</v>
      </c>
      <c r="H14" s="40" t="s">
        <v>34</v>
      </c>
      <c r="I14" s="40" t="s">
        <v>1565</v>
      </c>
      <c r="J14" s="24" t="str">
        <f>IF(I14="","",IFERROR(_xlfn.XLOOKUP(I14,DR_Master!A:A,DR_Master!B:B),"Doctor ID not found"))</f>
        <v>Dr. Arjun Bose</v>
      </c>
      <c r="K14" s="40"/>
      <c r="L14" s="24" t="str">
        <f>IF(K14="","",IFERROR(_xlfn.XLOOKUP(K14,BED_Master!A:A,BED_Master!B:B),"Bed ID not found"))</f>
        <v/>
      </c>
      <c r="M14" s="40" t="s">
        <v>1603</v>
      </c>
      <c r="N14" s="40" t="s">
        <v>1643</v>
      </c>
      <c r="O14" s="40" t="s">
        <v>65</v>
      </c>
      <c r="P14" s="40" t="s">
        <v>1675</v>
      </c>
      <c r="Q14" s="40" t="s">
        <v>90</v>
      </c>
    </row>
    <row r="15" spans="1:17" ht="22" customHeight="1">
      <c r="A15" t="str">
        <f t="shared" si="0"/>
        <v>ADM-00011</v>
      </c>
      <c r="B15" s="39" t="s">
        <v>1318</v>
      </c>
      <c r="C15" s="24" t="str">
        <f>IF(B15="","",IFERROR(_xlfn.XLOOKUP(B15,PT_Master!A:A,PT_Master!C:C),"Patient ID not found"))</f>
        <v>Meena Sen</v>
      </c>
      <c r="D15" s="39" t="s">
        <v>38</v>
      </c>
      <c r="E15" s="42" t="s">
        <v>1464</v>
      </c>
      <c r="F15" s="42" t="s">
        <v>1468</v>
      </c>
      <c r="G15" s="24">
        <f t="shared" si="1"/>
        <v>1</v>
      </c>
      <c r="H15" s="39" t="s">
        <v>35</v>
      </c>
      <c r="I15" s="39" t="s">
        <v>1563</v>
      </c>
      <c r="J15" s="24" t="str">
        <f>IF(I15="","",IFERROR(_xlfn.XLOOKUP(I15,DR_Master!A:A,DR_Master!B:B),"Doctor ID not found"))</f>
        <v>Dr. Subhash Patra</v>
      </c>
      <c r="K15" s="39"/>
      <c r="L15" s="24" t="str">
        <f>IF(K15="","",IFERROR(_xlfn.XLOOKUP(K15,BED_Master!A:A,BED_Master!B:B),"Bed ID not found"))</f>
        <v/>
      </c>
      <c r="M15" s="39" t="s">
        <v>1604</v>
      </c>
      <c r="N15" s="39" t="s">
        <v>1644</v>
      </c>
      <c r="O15" s="39" t="s">
        <v>65</v>
      </c>
      <c r="P15" s="39" t="s">
        <v>1676</v>
      </c>
      <c r="Q15" s="39" t="s">
        <v>93</v>
      </c>
    </row>
    <row r="16" spans="1:17" ht="22" customHeight="1">
      <c r="A16" t="str">
        <f t="shared" si="0"/>
        <v>ADM-00012</v>
      </c>
      <c r="B16" s="40" t="s">
        <v>1319</v>
      </c>
      <c r="C16" s="24" t="str">
        <f>IF(B16="","",IFERROR(_xlfn.XLOOKUP(B16,PT_Master!A:A,PT_Master!C:C),"Patient ID not found"))</f>
        <v>Vikram Ghosh</v>
      </c>
      <c r="D16" s="40" t="s">
        <v>62</v>
      </c>
      <c r="E16" s="44" t="s">
        <v>1465</v>
      </c>
      <c r="F16" s="44" t="s">
        <v>594</v>
      </c>
      <c r="G16" s="24">
        <f t="shared" si="1"/>
        <v>3</v>
      </c>
      <c r="H16" s="40" t="s">
        <v>34</v>
      </c>
      <c r="I16" s="40" t="s">
        <v>1565</v>
      </c>
      <c r="J16" s="24" t="str">
        <f>IF(I16="","",IFERROR(_xlfn.XLOOKUP(I16,DR_Master!A:A,DR_Master!B:B),"Doctor ID not found"))</f>
        <v>Dr. Arjun Bose</v>
      </c>
      <c r="K16" s="40" t="s">
        <v>1572</v>
      </c>
      <c r="L16" s="24" t="str">
        <f>IF(K16="","",IFERROR(_xlfn.XLOOKUP(K16,BED_Master!A:A,BED_Master!B:B),"Bed ID not found"))</f>
        <v>Semi-Private</v>
      </c>
      <c r="M16" s="40" t="s">
        <v>1605</v>
      </c>
      <c r="N16" s="40" t="s">
        <v>1645</v>
      </c>
      <c r="O16" s="40" t="s">
        <v>65</v>
      </c>
      <c r="P16" s="40" t="s">
        <v>1677</v>
      </c>
      <c r="Q16" s="40" t="s">
        <v>89</v>
      </c>
    </row>
    <row r="17" spans="1:17" ht="22" customHeight="1">
      <c r="A17" t="str">
        <f t="shared" si="0"/>
        <v>ADM-00013</v>
      </c>
      <c r="B17" s="39" t="s">
        <v>1320</v>
      </c>
      <c r="C17" s="24" t="str">
        <f>IF(B17="","",IFERROR(_xlfn.XLOOKUP(B17,PT_Master!A:A,PT_Master!C:C),"Patient ID not found"))</f>
        <v>Divya Banerjee</v>
      </c>
      <c r="D17" s="39" t="s">
        <v>62</v>
      </c>
      <c r="E17" s="42" t="s">
        <v>1466</v>
      </c>
      <c r="F17" s="42" t="s">
        <v>1536</v>
      </c>
      <c r="G17" s="24">
        <f t="shared" si="1"/>
        <v>3</v>
      </c>
      <c r="H17" s="39" t="s">
        <v>33</v>
      </c>
      <c r="I17" s="39" t="s">
        <v>1560</v>
      </c>
      <c r="J17" s="24" t="str">
        <f>IF(I17="","",IFERROR(_xlfn.XLOOKUP(I17,DR_Master!A:A,DR_Master!B:B),"Doctor ID not found"))</f>
        <v>Dr. Prabal Roy</v>
      </c>
      <c r="K17" s="39" t="s">
        <v>1573</v>
      </c>
      <c r="L17" s="24" t="str">
        <f>IF(K17="","",IFERROR(_xlfn.XLOOKUP(K17,BED_Master!A:A,BED_Master!B:B),"Bed ID not found"))</f>
        <v>ICU</v>
      </c>
      <c r="M17" s="39" t="s">
        <v>1606</v>
      </c>
      <c r="N17" s="39" t="s">
        <v>1646</v>
      </c>
      <c r="O17" s="39" t="s">
        <v>65</v>
      </c>
      <c r="P17" s="39" t="s">
        <v>38</v>
      </c>
      <c r="Q17" s="39" t="s">
        <v>90</v>
      </c>
    </row>
    <row r="18" spans="1:17" ht="22" customHeight="1">
      <c r="A18" t="str">
        <f t="shared" si="0"/>
        <v>ADM-00014</v>
      </c>
      <c r="B18" s="40" t="s">
        <v>1321</v>
      </c>
      <c r="C18" s="24" t="str">
        <f>IF(B18="","",IFERROR(_xlfn.XLOOKUP(B18,PT_Master!A:A,PT_Master!C:C),"Patient ID not found"))</f>
        <v>Rajan Dey</v>
      </c>
      <c r="D18" s="40" t="s">
        <v>61</v>
      </c>
      <c r="E18" s="44" t="s">
        <v>538</v>
      </c>
      <c r="F18" s="44" t="s">
        <v>538</v>
      </c>
      <c r="G18" s="24">
        <f t="shared" si="1"/>
        <v>0</v>
      </c>
      <c r="H18" s="40" t="s">
        <v>34</v>
      </c>
      <c r="I18" s="40" t="s">
        <v>1564</v>
      </c>
      <c r="J18" s="24" t="str">
        <f>IF(I18="","",IFERROR(_xlfn.XLOOKUP(I18,DR_Master!A:A,DR_Master!B:B),"Doctor ID not found"))</f>
        <v>Dr. Kamala Nair</v>
      </c>
      <c r="K18" s="40"/>
      <c r="L18" s="24" t="str">
        <f>IF(K18="","",IFERROR(_xlfn.XLOOKUP(K18,BED_Master!A:A,BED_Master!B:B),"Bed ID not found"))</f>
        <v/>
      </c>
      <c r="M18" s="40" t="s">
        <v>1607</v>
      </c>
      <c r="N18" s="40" t="s">
        <v>1647</v>
      </c>
      <c r="O18" s="40" t="s">
        <v>65</v>
      </c>
      <c r="P18" s="40" t="s">
        <v>38</v>
      </c>
      <c r="Q18" s="40" t="s">
        <v>91</v>
      </c>
    </row>
    <row r="19" spans="1:17" ht="22" customHeight="1">
      <c r="A19" t="str">
        <f t="shared" si="0"/>
        <v>ADM-00015</v>
      </c>
      <c r="B19" s="39" t="s">
        <v>1322</v>
      </c>
      <c r="C19" s="24" t="str">
        <f>IF(B19="","",IFERROR(_xlfn.XLOOKUP(B19,PT_Master!A:A,PT_Master!C:C),"Patient ID not found"))</f>
        <v>Sunita Pal</v>
      </c>
      <c r="D19" s="39" t="s">
        <v>61</v>
      </c>
      <c r="E19" s="42" t="s">
        <v>1467</v>
      </c>
      <c r="F19" s="42" t="s">
        <v>1467</v>
      </c>
      <c r="G19" s="24">
        <f t="shared" si="1"/>
        <v>0</v>
      </c>
      <c r="H19" s="39" t="s">
        <v>33</v>
      </c>
      <c r="I19" s="39" t="s">
        <v>1562</v>
      </c>
      <c r="J19" s="24" t="str">
        <f>IF(I19="","",IFERROR(_xlfn.XLOOKUP(I19,DR_Master!A:A,DR_Master!B:B),"Doctor ID not found"))</f>
        <v>Dr. Sanjay Ghosh</v>
      </c>
      <c r="K19" s="39"/>
      <c r="L19" s="24" t="str">
        <f>IF(K19="","",IFERROR(_xlfn.XLOOKUP(K19,BED_Master!A:A,BED_Master!B:B),"Bed ID not found"))</f>
        <v/>
      </c>
      <c r="M19" s="39" t="s">
        <v>1608</v>
      </c>
      <c r="N19" s="39" t="s">
        <v>1648</v>
      </c>
      <c r="O19" s="39" t="s">
        <v>65</v>
      </c>
      <c r="P19" s="39" t="s">
        <v>1678</v>
      </c>
      <c r="Q19" s="39" t="s">
        <v>91</v>
      </c>
    </row>
    <row r="20" spans="1:17" ht="22" customHeight="1">
      <c r="A20" t="str">
        <f t="shared" si="0"/>
        <v>ADM-00016</v>
      </c>
      <c r="B20" s="40" t="s">
        <v>1323</v>
      </c>
      <c r="C20" s="24" t="str">
        <f>IF(B20="","",IFERROR(_xlfn.XLOOKUP(B20,PT_Master!A:A,PT_Master!C:C),"Patient ID not found"))</f>
        <v>Ajay Nath</v>
      </c>
      <c r="D20" s="40" t="s">
        <v>61</v>
      </c>
      <c r="E20" s="44" t="s">
        <v>572</v>
      </c>
      <c r="F20" s="44" t="s">
        <v>572</v>
      </c>
      <c r="G20" s="24">
        <f t="shared" si="1"/>
        <v>0</v>
      </c>
      <c r="H20" s="40" t="s">
        <v>38</v>
      </c>
      <c r="I20" s="40" t="s">
        <v>1566</v>
      </c>
      <c r="J20" s="24" t="str">
        <f>IF(I20="","",IFERROR(_xlfn.XLOOKUP(I20,DR_Master!A:A,DR_Master!B:B),"Doctor ID not found"))</f>
        <v>Dr. Farhan Qureshi</v>
      </c>
      <c r="K20" s="40"/>
      <c r="L20" s="24" t="str">
        <f>IF(K20="","",IFERROR(_xlfn.XLOOKUP(K20,BED_Master!A:A,BED_Master!B:B),"Bed ID not found"))</f>
        <v/>
      </c>
      <c r="M20" s="40" t="s">
        <v>1599</v>
      </c>
      <c r="N20" s="40" t="s">
        <v>1639</v>
      </c>
      <c r="O20" s="40" t="s">
        <v>65</v>
      </c>
      <c r="P20" s="40" t="s">
        <v>1678</v>
      </c>
      <c r="Q20" s="40" t="s">
        <v>91</v>
      </c>
    </row>
    <row r="21" spans="1:17" ht="22" customHeight="1">
      <c r="A21" t="str">
        <f t="shared" si="0"/>
        <v>ADM-00017</v>
      </c>
      <c r="B21" s="39" t="s">
        <v>1324</v>
      </c>
      <c r="C21" s="24" t="str">
        <f>IF(B21="","",IFERROR(_xlfn.XLOOKUP(B21,PT_Master!A:A,PT_Master!C:C),"Patient ID not found"))</f>
        <v>Nisha Saha</v>
      </c>
      <c r="D21" s="39" t="s">
        <v>61</v>
      </c>
      <c r="E21" s="42" t="s">
        <v>581</v>
      </c>
      <c r="F21" s="42" t="s">
        <v>581</v>
      </c>
      <c r="G21" s="24">
        <f t="shared" si="1"/>
        <v>0</v>
      </c>
      <c r="H21" s="39" t="s">
        <v>37</v>
      </c>
      <c r="I21" s="39" t="s">
        <v>1567</v>
      </c>
      <c r="J21" s="24" t="str">
        <f>IF(I21="","",IFERROR(_xlfn.XLOOKUP(I21,DR_Master!A:A,DR_Master!B:B),"Doctor ID not found"))</f>
        <v>Dr. Meena Pillai</v>
      </c>
      <c r="K21" s="39"/>
      <c r="L21" s="24" t="str">
        <f>IF(K21="","",IFERROR(_xlfn.XLOOKUP(K21,BED_Master!A:A,BED_Master!B:B),"Bed ID not found"))</f>
        <v/>
      </c>
      <c r="M21" s="39" t="s">
        <v>1598</v>
      </c>
      <c r="N21" s="39" t="s">
        <v>1638</v>
      </c>
      <c r="O21" s="39" t="s">
        <v>65</v>
      </c>
      <c r="P21" s="39" t="s">
        <v>1676</v>
      </c>
      <c r="Q21" s="39" t="s">
        <v>89</v>
      </c>
    </row>
    <row r="22" spans="1:17" ht="22" customHeight="1">
      <c r="A22" t="str">
        <f t="shared" si="0"/>
        <v>ADM-00018</v>
      </c>
      <c r="B22" s="40" t="s">
        <v>1325</v>
      </c>
      <c r="C22" s="24" t="str">
        <f>IF(B22="","",IFERROR(_xlfn.XLOOKUP(B22,PT_Master!A:A,PT_Master!C:C),"Patient ID not found"))</f>
        <v>Sanjay Biswas</v>
      </c>
      <c r="D22" s="40" t="s">
        <v>61</v>
      </c>
      <c r="E22" s="44" t="s">
        <v>1468</v>
      </c>
      <c r="F22" s="44" t="s">
        <v>1468</v>
      </c>
      <c r="G22" s="24">
        <f t="shared" si="1"/>
        <v>0</v>
      </c>
      <c r="H22" s="40" t="s">
        <v>35</v>
      </c>
      <c r="I22" s="40" t="s">
        <v>1563</v>
      </c>
      <c r="J22" s="24" t="str">
        <f>IF(I22="","",IFERROR(_xlfn.XLOOKUP(I22,DR_Master!A:A,DR_Master!B:B),"Doctor ID not found"))</f>
        <v>Dr. Subhash Patra</v>
      </c>
      <c r="K22" s="40"/>
      <c r="L22" s="24" t="str">
        <f>IF(K22="","",IFERROR(_xlfn.XLOOKUP(K22,BED_Master!A:A,BED_Master!B:B),"Bed ID not found"))</f>
        <v/>
      </c>
      <c r="M22" s="40" t="s">
        <v>1609</v>
      </c>
      <c r="N22" s="40" t="s">
        <v>1649</v>
      </c>
      <c r="O22" s="40" t="s">
        <v>65</v>
      </c>
      <c r="P22" s="40" t="s">
        <v>1678</v>
      </c>
      <c r="Q22" s="40" t="s">
        <v>91</v>
      </c>
    </row>
    <row r="23" spans="1:17" ht="22" customHeight="1">
      <c r="A23" t="str">
        <f t="shared" si="0"/>
        <v>ADM-00019</v>
      </c>
      <c r="B23" s="39" t="s">
        <v>1326</v>
      </c>
      <c r="C23" s="24" t="str">
        <f>IF(B23="","",IFERROR(_xlfn.XLOOKUP(B23,PT_Master!A:A,PT_Master!C:C),"Patient ID not found"))</f>
        <v>Rekha Chakraborty</v>
      </c>
      <c r="D23" s="39" t="s">
        <v>62</v>
      </c>
      <c r="E23" s="42" t="s">
        <v>1469</v>
      </c>
      <c r="F23" s="42" t="s">
        <v>1537</v>
      </c>
      <c r="G23" s="24">
        <f t="shared" si="1"/>
        <v>9</v>
      </c>
      <c r="H23" s="39" t="s">
        <v>35</v>
      </c>
      <c r="I23" s="39" t="s">
        <v>1561</v>
      </c>
      <c r="J23" s="24" t="str">
        <f>IF(I23="","",IFERROR(_xlfn.XLOOKUP(I23,DR_Master!A:A,DR_Master!B:B),"Doctor ID not found"))</f>
        <v>Dr. Tanmoy Das</v>
      </c>
      <c r="K23" s="39" t="s">
        <v>1571</v>
      </c>
      <c r="L23" s="24" t="str">
        <f>IF(K23="","",IFERROR(_xlfn.XLOOKUP(K23,BED_Master!A:A,BED_Master!B:B),"Bed ID not found"))</f>
        <v>General Ward</v>
      </c>
      <c r="M23" s="39" t="s">
        <v>1606</v>
      </c>
      <c r="N23" s="39" t="s">
        <v>1646</v>
      </c>
      <c r="O23" s="39" t="s">
        <v>64</v>
      </c>
      <c r="P23" s="39" t="s">
        <v>1677</v>
      </c>
      <c r="Q23" s="39" t="s">
        <v>89</v>
      </c>
    </row>
    <row r="24" spans="1:17" ht="22" customHeight="1">
      <c r="A24" t="str">
        <f t="shared" si="0"/>
        <v>ADM-00020</v>
      </c>
      <c r="B24" s="40" t="s">
        <v>1327</v>
      </c>
      <c r="C24" s="24" t="str">
        <f>IF(B24="","",IFERROR(_xlfn.XLOOKUP(B24,PT_Master!A:A,PT_Master!C:C),"Patient ID not found"))</f>
        <v>Manish Mitra</v>
      </c>
      <c r="D24" s="40" t="s">
        <v>61</v>
      </c>
      <c r="E24" s="44" t="s">
        <v>498</v>
      </c>
      <c r="F24" s="44" t="s">
        <v>498</v>
      </c>
      <c r="G24" s="24">
        <f t="shared" si="1"/>
        <v>0</v>
      </c>
      <c r="H24" s="40" t="s">
        <v>35</v>
      </c>
      <c r="I24" s="40" t="s">
        <v>1561</v>
      </c>
      <c r="J24" s="24" t="str">
        <f>IF(I24="","",IFERROR(_xlfn.XLOOKUP(I24,DR_Master!A:A,DR_Master!B:B),"Doctor ID not found"))</f>
        <v>Dr. Tanmoy Das</v>
      </c>
      <c r="K24" s="40"/>
      <c r="L24" s="24" t="str">
        <f>IF(K24="","",IFERROR(_xlfn.XLOOKUP(K24,BED_Master!A:A,BED_Master!B:B),"Bed ID not found"))</f>
        <v/>
      </c>
      <c r="M24" s="40" t="s">
        <v>1604</v>
      </c>
      <c r="N24" s="40" t="s">
        <v>1644</v>
      </c>
      <c r="O24" s="40" t="s">
        <v>65</v>
      </c>
      <c r="P24" s="40" t="s">
        <v>38</v>
      </c>
      <c r="Q24" s="40" t="s">
        <v>89</v>
      </c>
    </row>
    <row r="25" spans="1:17" ht="22" customHeight="1">
      <c r="A25" t="str">
        <f t="shared" si="0"/>
        <v>ADM-00021</v>
      </c>
      <c r="B25" s="39" t="s">
        <v>1328</v>
      </c>
      <c r="C25" s="24" t="str">
        <f>IF(B25="","",IFERROR(_xlfn.XLOOKUP(B25,PT_Master!A:A,PT_Master!C:C),"Patient ID not found"))</f>
        <v>Geeta Paul</v>
      </c>
      <c r="D25" s="39" t="s">
        <v>62</v>
      </c>
      <c r="E25" s="42" t="s">
        <v>1470</v>
      </c>
      <c r="F25" s="42" t="s">
        <v>610</v>
      </c>
      <c r="G25" s="24">
        <f t="shared" si="1"/>
        <v>7</v>
      </c>
      <c r="H25" s="39" t="s">
        <v>37</v>
      </c>
      <c r="I25" s="39" t="s">
        <v>1567</v>
      </c>
      <c r="J25" s="24" t="str">
        <f>IF(I25="","",IFERROR(_xlfn.XLOOKUP(I25,DR_Master!A:A,DR_Master!B:B),"Doctor ID not found"))</f>
        <v>Dr. Meena Pillai</v>
      </c>
      <c r="K25" s="39" t="s">
        <v>1574</v>
      </c>
      <c r="L25" s="24" t="str">
        <f>IF(K25="","",IFERROR(_xlfn.XLOOKUP(K25,BED_Master!A:A,BED_Master!B:B),"Bed ID not found"))</f>
        <v>Semi-Private</v>
      </c>
      <c r="M25" s="39" t="s">
        <v>1599</v>
      </c>
      <c r="N25" s="39" t="s">
        <v>1639</v>
      </c>
      <c r="O25" s="39" t="s">
        <v>65</v>
      </c>
      <c r="P25" s="39" t="s">
        <v>1677</v>
      </c>
      <c r="Q25" s="39" t="s">
        <v>90</v>
      </c>
    </row>
    <row r="26" spans="1:17" ht="22" customHeight="1">
      <c r="A26" t="str">
        <f t="shared" si="0"/>
        <v>ADM-00022</v>
      </c>
      <c r="B26" s="40" t="s">
        <v>1329</v>
      </c>
      <c r="C26" s="24" t="str">
        <f>IF(B26="","",IFERROR(_xlfn.XLOOKUP(B26,PT_Master!A:A,PT_Master!C:C),"Patient ID not found"))</f>
        <v>Arun Karmakar</v>
      </c>
      <c r="D26" s="40" t="s">
        <v>62</v>
      </c>
      <c r="E26" s="44" t="s">
        <v>1471</v>
      </c>
      <c r="F26" s="44" t="s">
        <v>1535</v>
      </c>
      <c r="G26" s="24">
        <f t="shared" si="1"/>
        <v>8</v>
      </c>
      <c r="H26" s="40" t="s">
        <v>39</v>
      </c>
      <c r="I26" s="40" t="s">
        <v>1568</v>
      </c>
      <c r="J26" s="24" t="str">
        <f>IF(I26="","",IFERROR(_xlfn.XLOOKUP(I26,DR_Master!A:A,DR_Master!B:B),"Doctor ID not found"))</f>
        <v>Dr. Lipika Sen</v>
      </c>
      <c r="K26" s="40" t="s">
        <v>1572</v>
      </c>
      <c r="L26" s="24" t="str">
        <f>IF(K26="","",IFERROR(_xlfn.XLOOKUP(K26,BED_Master!A:A,BED_Master!B:B),"Bed ID not found"))</f>
        <v>Semi-Private</v>
      </c>
      <c r="M26" s="40" t="s">
        <v>1610</v>
      </c>
      <c r="N26" s="40" t="s">
        <v>1650</v>
      </c>
      <c r="O26" s="40" t="s">
        <v>66</v>
      </c>
      <c r="P26" s="40" t="s">
        <v>38</v>
      </c>
      <c r="Q26" s="40" t="s">
        <v>89</v>
      </c>
    </row>
    <row r="27" spans="1:17" ht="22" customHeight="1">
      <c r="A27" t="str">
        <f t="shared" si="0"/>
        <v>ADM-00023</v>
      </c>
      <c r="B27" s="39" t="s">
        <v>1330</v>
      </c>
      <c r="C27" s="24" t="str">
        <f>IF(B27="","",IFERROR(_xlfn.XLOOKUP(B27,PT_Master!A:A,PT_Master!C:C),"Patient ID not found"))</f>
        <v>Lata Mandal</v>
      </c>
      <c r="D27" s="39" t="s">
        <v>61</v>
      </c>
      <c r="E27" s="42" t="s">
        <v>1472</v>
      </c>
      <c r="F27" s="42" t="s">
        <v>1472</v>
      </c>
      <c r="G27" s="24">
        <f t="shared" si="1"/>
        <v>0</v>
      </c>
      <c r="H27" s="39" t="s">
        <v>36</v>
      </c>
      <c r="I27" s="39" t="s">
        <v>1569</v>
      </c>
      <c r="J27" s="24" t="str">
        <f>IF(I27="","",IFERROR(_xlfn.XLOOKUP(I27,DR_Master!A:A,DR_Master!B:B),"Doctor ID not found"))</f>
        <v>Dr. Ritika Sharma</v>
      </c>
      <c r="K27" s="39"/>
      <c r="L27" s="24" t="str">
        <f>IF(K27="","",IFERROR(_xlfn.XLOOKUP(K27,BED_Master!A:A,BED_Master!B:B),"Bed ID not found"))</f>
        <v/>
      </c>
      <c r="M27" s="39" t="s">
        <v>1611</v>
      </c>
      <c r="N27" s="39" t="s">
        <v>1651</v>
      </c>
      <c r="O27" s="39" t="s">
        <v>65</v>
      </c>
      <c r="P27" s="39" t="s">
        <v>1676</v>
      </c>
      <c r="Q27" s="39" t="s">
        <v>93</v>
      </c>
    </row>
    <row r="28" spans="1:17" ht="22" customHeight="1">
      <c r="A28" t="str">
        <f t="shared" si="0"/>
        <v>ADM-00024</v>
      </c>
      <c r="B28" s="40" t="s">
        <v>1331</v>
      </c>
      <c r="C28" s="24" t="str">
        <f>IF(B28="","",IFERROR(_xlfn.XLOOKUP(B28,PT_Master!A:A,PT_Master!C:C),"Patient ID not found"))</f>
        <v>Deepak Sarkar</v>
      </c>
      <c r="D28" s="40" t="s">
        <v>62</v>
      </c>
      <c r="E28" s="44" t="s">
        <v>516</v>
      </c>
      <c r="F28" s="44" t="s">
        <v>1538</v>
      </c>
      <c r="G28" s="24">
        <f t="shared" si="1"/>
        <v>8</v>
      </c>
      <c r="H28" s="40" t="s">
        <v>35</v>
      </c>
      <c r="I28" s="40" t="s">
        <v>1561</v>
      </c>
      <c r="J28" s="24" t="str">
        <f>IF(I28="","",IFERROR(_xlfn.XLOOKUP(I28,DR_Master!A:A,DR_Master!B:B),"Doctor ID not found"))</f>
        <v>Dr. Tanmoy Das</v>
      </c>
      <c r="K28" s="40" t="s">
        <v>1575</v>
      </c>
      <c r="L28" s="24" t="str">
        <f>IF(K28="","",IFERROR(_xlfn.XLOOKUP(K28,BED_Master!A:A,BED_Master!B:B),"Bed ID not found"))</f>
        <v>Semi-Private</v>
      </c>
      <c r="M28" s="40" t="s">
        <v>1612</v>
      </c>
      <c r="N28" s="40" t="s">
        <v>1652</v>
      </c>
      <c r="O28" s="40" t="s">
        <v>65</v>
      </c>
      <c r="P28" s="40" t="s">
        <v>38</v>
      </c>
      <c r="Q28" s="40" t="s">
        <v>91</v>
      </c>
    </row>
    <row r="29" spans="1:17" ht="22" customHeight="1">
      <c r="A29" t="str">
        <f t="shared" si="0"/>
        <v>ADM-00025</v>
      </c>
      <c r="B29" s="39" t="s">
        <v>1332</v>
      </c>
      <c r="C29" s="24" t="str">
        <f>IF(B29="","",IFERROR(_xlfn.XLOOKUP(B29,PT_Master!A:A,PT_Master!C:C),"Patient ID not found"))</f>
        <v>Shilpa Patra</v>
      </c>
      <c r="D29" s="39" t="s">
        <v>61</v>
      </c>
      <c r="E29" s="42" t="s">
        <v>548</v>
      </c>
      <c r="F29" s="42" t="s">
        <v>548</v>
      </c>
      <c r="G29" s="24">
        <f t="shared" si="1"/>
        <v>0</v>
      </c>
      <c r="H29" s="39" t="s">
        <v>35</v>
      </c>
      <c r="I29" s="39" t="s">
        <v>1561</v>
      </c>
      <c r="J29" s="24" t="str">
        <f>IF(I29="","",IFERROR(_xlfn.XLOOKUP(I29,DR_Master!A:A,DR_Master!B:B),"Doctor ID not found"))</f>
        <v>Dr. Tanmoy Das</v>
      </c>
      <c r="K29" s="39"/>
      <c r="L29" s="24" t="str">
        <f>IF(K29="","",IFERROR(_xlfn.XLOOKUP(K29,BED_Master!A:A,BED_Master!B:B),"Bed ID not found"))</f>
        <v/>
      </c>
      <c r="M29" s="39" t="s">
        <v>1613</v>
      </c>
      <c r="N29" s="39" t="s">
        <v>1653</v>
      </c>
      <c r="O29" s="39" t="s">
        <v>65</v>
      </c>
      <c r="P29" s="39" t="s">
        <v>1676</v>
      </c>
      <c r="Q29" s="39" t="s">
        <v>93</v>
      </c>
    </row>
    <row r="30" spans="1:17" ht="22" customHeight="1">
      <c r="A30" t="str">
        <f t="shared" si="0"/>
        <v>ADM-00026</v>
      </c>
      <c r="B30" s="40" t="s">
        <v>1333</v>
      </c>
      <c r="C30" s="24" t="str">
        <f>IF(B30="","",IFERROR(_xlfn.XLOOKUP(B30,PT_Master!A:A,PT_Master!C:C),"Patient ID not found"))</f>
        <v>Rajesh Haldar</v>
      </c>
      <c r="D30" s="40" t="s">
        <v>62</v>
      </c>
      <c r="E30" s="44" t="s">
        <v>1473</v>
      </c>
      <c r="F30" s="44" t="s">
        <v>552</v>
      </c>
      <c r="G30" s="24">
        <f t="shared" si="1"/>
        <v>10</v>
      </c>
      <c r="H30" s="40" t="s">
        <v>34</v>
      </c>
      <c r="I30" s="40" t="s">
        <v>1565</v>
      </c>
      <c r="J30" s="24" t="str">
        <f>IF(I30="","",IFERROR(_xlfn.XLOOKUP(I30,DR_Master!A:A,DR_Master!B:B),"Doctor ID not found"))</f>
        <v>Dr. Arjun Bose</v>
      </c>
      <c r="K30" s="40" t="s">
        <v>1576</v>
      </c>
      <c r="L30" s="24" t="str">
        <f>IF(K30="","",IFERROR(_xlfn.XLOOKUP(K30,BED_Master!A:A,BED_Master!B:B),"Bed ID not found"))</f>
        <v>ICU</v>
      </c>
      <c r="M30" s="40" t="s">
        <v>1614</v>
      </c>
      <c r="N30" s="40" t="s">
        <v>1654</v>
      </c>
      <c r="O30" s="40" t="s">
        <v>65</v>
      </c>
      <c r="P30" s="40" t="s">
        <v>1679</v>
      </c>
      <c r="Q30" s="40" t="s">
        <v>91</v>
      </c>
    </row>
    <row r="31" spans="1:17" ht="22" customHeight="1">
      <c r="A31" t="str">
        <f t="shared" si="0"/>
        <v>ADM-00027</v>
      </c>
      <c r="B31" s="39" t="s">
        <v>1334</v>
      </c>
      <c r="C31" s="24" t="str">
        <f>IF(B31="","",IFERROR(_xlfn.XLOOKUP(B31,PT_Master!A:A,PT_Master!C:C),"Patient ID not found"))</f>
        <v>Asha Majumdar</v>
      </c>
      <c r="D31" s="39" t="s">
        <v>61</v>
      </c>
      <c r="E31" s="42" t="s">
        <v>558</v>
      </c>
      <c r="F31" s="42" t="s">
        <v>558</v>
      </c>
      <c r="G31" s="24">
        <f t="shared" si="1"/>
        <v>0</v>
      </c>
      <c r="H31" s="39" t="s">
        <v>37</v>
      </c>
      <c r="I31" s="39" t="s">
        <v>1567</v>
      </c>
      <c r="J31" s="24" t="str">
        <f>IF(I31="","",IFERROR(_xlfn.XLOOKUP(I31,DR_Master!A:A,DR_Master!B:B),"Doctor ID not found"))</f>
        <v>Dr. Meena Pillai</v>
      </c>
      <c r="K31" s="39"/>
      <c r="L31" s="24" t="str">
        <f>IF(K31="","",IFERROR(_xlfn.XLOOKUP(K31,BED_Master!A:A,BED_Master!B:B),"Bed ID not found"))</f>
        <v/>
      </c>
      <c r="M31" s="39" t="s">
        <v>1615</v>
      </c>
      <c r="N31" s="39" t="s">
        <v>1655</v>
      </c>
      <c r="O31" s="39" t="s">
        <v>65</v>
      </c>
      <c r="P31" s="39" t="s">
        <v>1677</v>
      </c>
      <c r="Q31" s="39" t="s">
        <v>90</v>
      </c>
    </row>
    <row r="32" spans="1:17" ht="22" customHeight="1">
      <c r="A32" t="str">
        <f t="shared" si="0"/>
        <v>ADM-00028</v>
      </c>
      <c r="B32" s="40" t="s">
        <v>1335</v>
      </c>
      <c r="C32" s="24" t="str">
        <f>IF(B32="","",IFERROR(_xlfn.XLOOKUP(B32,PT_Master!A:A,PT_Master!C:C),"Patient ID not found"))</f>
        <v>Vivek Bhattacharya</v>
      </c>
      <c r="D32" s="40" t="s">
        <v>61</v>
      </c>
      <c r="E32" s="44" t="s">
        <v>1474</v>
      </c>
      <c r="F32" s="44" t="s">
        <v>1474</v>
      </c>
      <c r="G32" s="24">
        <f t="shared" si="1"/>
        <v>0</v>
      </c>
      <c r="H32" s="40" t="s">
        <v>36</v>
      </c>
      <c r="I32" s="40" t="s">
        <v>1569</v>
      </c>
      <c r="J32" s="24" t="str">
        <f>IF(I32="","",IFERROR(_xlfn.XLOOKUP(I32,DR_Master!A:A,DR_Master!B:B),"Doctor ID not found"))</f>
        <v>Dr. Ritika Sharma</v>
      </c>
      <c r="K32" s="40"/>
      <c r="L32" s="24" t="str">
        <f>IF(K32="","",IFERROR(_xlfn.XLOOKUP(K32,BED_Master!A:A,BED_Master!B:B),"Bed ID not found"))</f>
        <v/>
      </c>
      <c r="M32" s="40" t="s">
        <v>1616</v>
      </c>
      <c r="N32" s="40" t="s">
        <v>1656</v>
      </c>
      <c r="O32" s="40" t="s">
        <v>65</v>
      </c>
      <c r="P32" s="40" t="s">
        <v>38</v>
      </c>
      <c r="Q32" s="40" t="s">
        <v>91</v>
      </c>
    </row>
    <row r="33" spans="1:17" ht="22" customHeight="1">
      <c r="A33" t="str">
        <f t="shared" si="0"/>
        <v>ADM-00029</v>
      </c>
      <c r="B33" s="39" t="s">
        <v>1336</v>
      </c>
      <c r="C33" s="24" t="str">
        <f>IF(B33="","",IFERROR(_xlfn.XLOOKUP(B33,PT_Master!A:A,PT_Master!C:C),"Patient ID not found"))</f>
        <v>Smita Chowdhury</v>
      </c>
      <c r="D33" s="39" t="s">
        <v>61</v>
      </c>
      <c r="E33" s="42" t="s">
        <v>574</v>
      </c>
      <c r="F33" s="42" t="s">
        <v>574</v>
      </c>
      <c r="G33" s="24">
        <f t="shared" si="1"/>
        <v>0</v>
      </c>
      <c r="H33" s="39" t="s">
        <v>34</v>
      </c>
      <c r="I33" s="39" t="s">
        <v>1564</v>
      </c>
      <c r="J33" s="24" t="str">
        <f>IF(I33="","",IFERROR(_xlfn.XLOOKUP(I33,DR_Master!A:A,DR_Master!B:B),"Doctor ID not found"))</f>
        <v>Dr. Kamala Nair</v>
      </c>
      <c r="K33" s="39"/>
      <c r="L33" s="24" t="str">
        <f>IF(K33="","",IFERROR(_xlfn.XLOOKUP(K33,BED_Master!A:A,BED_Master!B:B),"Bed ID not found"))</f>
        <v/>
      </c>
      <c r="M33" s="39" t="s">
        <v>1617</v>
      </c>
      <c r="N33" s="39" t="s">
        <v>1657</v>
      </c>
      <c r="O33" s="39" t="s">
        <v>65</v>
      </c>
      <c r="P33" s="39" t="s">
        <v>1676</v>
      </c>
      <c r="Q33" s="39" t="s">
        <v>91</v>
      </c>
    </row>
    <row r="34" spans="1:17" ht="22" customHeight="1">
      <c r="A34" t="str">
        <f t="shared" si="0"/>
        <v>ADM-00030</v>
      </c>
      <c r="B34" s="40" t="s">
        <v>1337</v>
      </c>
      <c r="C34" s="24" t="str">
        <f>IF(B34="","",IFERROR(_xlfn.XLOOKUP(B34,PT_Master!A:A,PT_Master!C:C),"Patient ID not found"))</f>
        <v>Prakash Lahiri</v>
      </c>
      <c r="D34" s="40" t="s">
        <v>61</v>
      </c>
      <c r="E34" s="44" t="s">
        <v>601</v>
      </c>
      <c r="F34" s="44" t="s">
        <v>601</v>
      </c>
      <c r="G34" s="24">
        <f t="shared" si="1"/>
        <v>0</v>
      </c>
      <c r="H34" s="40" t="s">
        <v>35</v>
      </c>
      <c r="I34" s="40" t="s">
        <v>1561</v>
      </c>
      <c r="J34" s="24" t="str">
        <f>IF(I34="","",IFERROR(_xlfn.XLOOKUP(I34,DR_Master!A:A,DR_Master!B:B),"Doctor ID not found"))</f>
        <v>Dr. Tanmoy Das</v>
      </c>
      <c r="K34" s="40"/>
      <c r="L34" s="24" t="str">
        <f>IF(K34="","",IFERROR(_xlfn.XLOOKUP(K34,BED_Master!A:A,BED_Master!B:B),"Bed ID not found"))</f>
        <v/>
      </c>
      <c r="M34" s="40" t="s">
        <v>1596</v>
      </c>
      <c r="N34" s="40" t="s">
        <v>1636</v>
      </c>
      <c r="O34" s="40" t="s">
        <v>65</v>
      </c>
      <c r="P34" s="40" t="s">
        <v>1680</v>
      </c>
      <c r="Q34" s="40" t="s">
        <v>89</v>
      </c>
    </row>
    <row r="35" spans="1:17" ht="22" customHeight="1">
      <c r="A35" t="str">
        <f t="shared" si="0"/>
        <v>ADM-00031</v>
      </c>
      <c r="B35" s="39" t="s">
        <v>1338</v>
      </c>
      <c r="C35" s="24" t="str">
        <f>IF(B35="","",IFERROR(_xlfn.XLOOKUP(B35,PT_Master!A:A,PT_Master!C:C),"Patient ID not found"))</f>
        <v>Usha Ganguly</v>
      </c>
      <c r="D35" s="39" t="s">
        <v>61</v>
      </c>
      <c r="E35" s="42" t="s">
        <v>563</v>
      </c>
      <c r="F35" s="42" t="s">
        <v>563</v>
      </c>
      <c r="G35" s="24">
        <f t="shared" si="1"/>
        <v>0</v>
      </c>
      <c r="H35" s="39" t="s">
        <v>36</v>
      </c>
      <c r="I35" s="39" t="s">
        <v>1569</v>
      </c>
      <c r="J35" s="24" t="str">
        <f>IF(I35="","",IFERROR(_xlfn.XLOOKUP(I35,DR_Master!A:A,DR_Master!B:B),"Doctor ID not found"))</f>
        <v>Dr. Ritika Sharma</v>
      </c>
      <c r="K35" s="39"/>
      <c r="L35" s="24" t="str">
        <f>IF(K35="","",IFERROR(_xlfn.XLOOKUP(K35,BED_Master!A:A,BED_Master!B:B),"Bed ID not found"))</f>
        <v/>
      </c>
      <c r="M35" s="39" t="s">
        <v>1618</v>
      </c>
      <c r="N35" s="39" t="s">
        <v>1658</v>
      </c>
      <c r="O35" s="39" t="s">
        <v>65</v>
      </c>
      <c r="P35" s="39" t="s">
        <v>1675</v>
      </c>
      <c r="Q35" s="39" t="s">
        <v>91</v>
      </c>
    </row>
    <row r="36" spans="1:17" ht="22" customHeight="1">
      <c r="A36" t="str">
        <f t="shared" si="0"/>
        <v>ADM-00032</v>
      </c>
      <c r="B36" s="40" t="s">
        <v>1339</v>
      </c>
      <c r="C36" s="24" t="str">
        <f>IF(B36="","",IFERROR(_xlfn.XLOOKUP(B36,PT_Master!A:A,PT_Master!C:C),"Patient ID not found"))</f>
        <v>Nikhil Dutta</v>
      </c>
      <c r="D36" s="40" t="s">
        <v>61</v>
      </c>
      <c r="E36" s="44" t="s">
        <v>516</v>
      </c>
      <c r="F36" s="44" t="s">
        <v>516</v>
      </c>
      <c r="G36" s="24">
        <f t="shared" si="1"/>
        <v>0</v>
      </c>
      <c r="H36" s="40" t="s">
        <v>34</v>
      </c>
      <c r="I36" s="40" t="s">
        <v>1565</v>
      </c>
      <c r="J36" s="24" t="str">
        <f>IF(I36="","",IFERROR(_xlfn.XLOOKUP(I36,DR_Master!A:A,DR_Master!B:B),"Doctor ID not found"))</f>
        <v>Dr. Arjun Bose</v>
      </c>
      <c r="K36" s="40"/>
      <c r="L36" s="24" t="str">
        <f>IF(K36="","",IFERROR(_xlfn.XLOOKUP(K36,BED_Master!A:A,BED_Master!B:B),"Bed ID not found"))</f>
        <v/>
      </c>
      <c r="M36" s="40" t="s">
        <v>1614</v>
      </c>
      <c r="N36" s="40" t="s">
        <v>1654</v>
      </c>
      <c r="O36" s="40" t="s">
        <v>65</v>
      </c>
      <c r="P36" s="40" t="s">
        <v>1679</v>
      </c>
      <c r="Q36" s="40" t="s">
        <v>89</v>
      </c>
    </row>
    <row r="37" spans="1:17" ht="22" customHeight="1">
      <c r="A37" t="str">
        <f t="shared" si="0"/>
        <v>ADM-00033</v>
      </c>
      <c r="B37" s="39" t="s">
        <v>1340</v>
      </c>
      <c r="C37" s="24" t="str">
        <f>IF(B37="","",IFERROR(_xlfn.XLOOKUP(B37,PT_Master!A:A,PT_Master!C:C),"Patient ID not found"))</f>
        <v>Anjali Sanyal</v>
      </c>
      <c r="D37" s="39" t="s">
        <v>61</v>
      </c>
      <c r="E37" s="42" t="s">
        <v>543</v>
      </c>
      <c r="F37" s="42" t="s">
        <v>543</v>
      </c>
      <c r="G37" s="24">
        <f t="shared" si="1"/>
        <v>0</v>
      </c>
      <c r="H37" s="39" t="s">
        <v>36</v>
      </c>
      <c r="I37" s="39" t="s">
        <v>1569</v>
      </c>
      <c r="J37" s="24" t="str">
        <f>IF(I37="","",IFERROR(_xlfn.XLOOKUP(I37,DR_Master!A:A,DR_Master!B:B),"Doctor ID not found"))</f>
        <v>Dr. Ritika Sharma</v>
      </c>
      <c r="K37" s="39"/>
      <c r="L37" s="24" t="str">
        <f>IF(K37="","",IFERROR(_xlfn.XLOOKUP(K37,BED_Master!A:A,BED_Master!B:B),"Bed ID not found"))</f>
        <v/>
      </c>
      <c r="M37" s="39" t="s">
        <v>1619</v>
      </c>
      <c r="N37" s="39" t="s">
        <v>1659</v>
      </c>
      <c r="O37" s="39" t="s">
        <v>65</v>
      </c>
      <c r="P37" s="39" t="s">
        <v>1676</v>
      </c>
      <c r="Q37" s="39" t="s">
        <v>93</v>
      </c>
    </row>
    <row r="38" spans="1:17" ht="22" customHeight="1">
      <c r="A38" t="str">
        <f t="shared" si="0"/>
        <v>ADM-00034</v>
      </c>
      <c r="B38" s="40" t="s">
        <v>1341</v>
      </c>
      <c r="C38" s="24" t="str">
        <f>IF(B38="","",IFERROR(_xlfn.XLOOKUP(B38,PT_Master!A:A,PT_Master!C:C),"Patient ID not found"))</f>
        <v>Sunil Bhatt</v>
      </c>
      <c r="D38" s="40" t="s">
        <v>61</v>
      </c>
      <c r="E38" s="44" t="s">
        <v>523</v>
      </c>
      <c r="F38" s="44" t="s">
        <v>523</v>
      </c>
      <c r="G38" s="24">
        <f t="shared" si="1"/>
        <v>0</v>
      </c>
      <c r="H38" s="40" t="s">
        <v>38</v>
      </c>
      <c r="I38" s="40" t="s">
        <v>1566</v>
      </c>
      <c r="J38" s="24" t="str">
        <f>IF(I38="","",IFERROR(_xlfn.XLOOKUP(I38,DR_Master!A:A,DR_Master!B:B),"Doctor ID not found"))</f>
        <v>Dr. Farhan Qureshi</v>
      </c>
      <c r="K38" s="40"/>
      <c r="L38" s="24" t="str">
        <f>IF(K38="","",IFERROR(_xlfn.XLOOKUP(K38,BED_Master!A:A,BED_Master!B:B),"Bed ID not found"))</f>
        <v/>
      </c>
      <c r="M38" s="40" t="s">
        <v>1597</v>
      </c>
      <c r="N38" s="40" t="s">
        <v>1637</v>
      </c>
      <c r="O38" s="40" t="s">
        <v>65</v>
      </c>
      <c r="P38" s="40" t="s">
        <v>1679</v>
      </c>
      <c r="Q38" s="40" t="s">
        <v>93</v>
      </c>
    </row>
    <row r="39" spans="1:17" ht="22" customHeight="1">
      <c r="A39" t="str">
        <f t="shared" si="0"/>
        <v>ADM-00035</v>
      </c>
      <c r="B39" s="39" t="s">
        <v>1342</v>
      </c>
      <c r="C39" s="24" t="str">
        <f>IF(B39="","",IFERROR(_xlfn.XLOOKUP(B39,PT_Master!A:A,PT_Master!C:C),"Patient ID not found"))</f>
        <v>Poonam Joshi</v>
      </c>
      <c r="D39" s="39" t="s">
        <v>62</v>
      </c>
      <c r="E39" s="42" t="s">
        <v>496</v>
      </c>
      <c r="F39" s="42" t="s">
        <v>1539</v>
      </c>
      <c r="G39" s="24">
        <f t="shared" si="1"/>
        <v>11</v>
      </c>
      <c r="H39" s="39" t="s">
        <v>34</v>
      </c>
      <c r="I39" s="39" t="s">
        <v>1565</v>
      </c>
      <c r="J39" s="24" t="str">
        <f>IF(I39="","",IFERROR(_xlfn.XLOOKUP(I39,DR_Master!A:A,DR_Master!B:B),"Doctor ID not found"))</f>
        <v>Dr. Arjun Bose</v>
      </c>
      <c r="K39" s="39" t="s">
        <v>1577</v>
      </c>
      <c r="L39" s="24" t="str">
        <f>IF(K39="","",IFERROR(_xlfn.XLOOKUP(K39,BED_Master!A:A,BED_Master!B:B),"Bed ID not found"))</f>
        <v>Semi-Private</v>
      </c>
      <c r="M39" s="39" t="s">
        <v>1620</v>
      </c>
      <c r="N39" s="39" t="s">
        <v>1660</v>
      </c>
      <c r="O39" s="39" t="s">
        <v>64</v>
      </c>
      <c r="P39" s="39" t="s">
        <v>1678</v>
      </c>
      <c r="Q39" s="39" t="s">
        <v>90</v>
      </c>
    </row>
    <row r="40" spans="1:17" ht="22" customHeight="1">
      <c r="A40" t="str">
        <f t="shared" si="0"/>
        <v>ADM-00036</v>
      </c>
      <c r="B40" s="40" t="s">
        <v>1343</v>
      </c>
      <c r="C40" s="24" t="str">
        <f>IF(B40="","",IFERROR(_xlfn.XLOOKUP(B40,PT_Master!A:A,PT_Master!C:C),"Patient ID not found"))</f>
        <v>Hemant Patel</v>
      </c>
      <c r="D40" s="40" t="s">
        <v>62</v>
      </c>
      <c r="E40" s="44" t="s">
        <v>1475</v>
      </c>
      <c r="F40" s="44" t="s">
        <v>1489</v>
      </c>
      <c r="G40" s="24">
        <f t="shared" si="1"/>
        <v>3</v>
      </c>
      <c r="H40" s="40" t="s">
        <v>39</v>
      </c>
      <c r="I40" s="40" t="s">
        <v>1568</v>
      </c>
      <c r="J40" s="24" t="str">
        <f>IF(I40="","",IFERROR(_xlfn.XLOOKUP(I40,DR_Master!A:A,DR_Master!B:B),"Doctor ID not found"))</f>
        <v>Dr. Lipika Sen</v>
      </c>
      <c r="K40" s="40" t="s">
        <v>1578</v>
      </c>
      <c r="L40" s="24" t="str">
        <f>IF(K40="","",IFERROR(_xlfn.XLOOKUP(K40,BED_Master!A:A,BED_Master!B:B),"Bed ID not found"))</f>
        <v>ICU</v>
      </c>
      <c r="M40" s="40" t="s">
        <v>1608</v>
      </c>
      <c r="N40" s="40" t="s">
        <v>1648</v>
      </c>
      <c r="O40" s="40" t="s">
        <v>65</v>
      </c>
      <c r="P40" s="40" t="s">
        <v>1678</v>
      </c>
      <c r="Q40" s="40" t="s">
        <v>91</v>
      </c>
    </row>
    <row r="41" spans="1:17" ht="22" customHeight="1">
      <c r="A41" t="str">
        <f t="shared" si="0"/>
        <v>ADM-00037</v>
      </c>
      <c r="B41" s="39" t="s">
        <v>1344</v>
      </c>
      <c r="C41" s="24" t="str">
        <f>IF(B41="","",IFERROR(_xlfn.XLOOKUP(B41,PT_Master!A:A,PT_Master!C:C),"Patient ID not found"))</f>
        <v>Madhuri Shah</v>
      </c>
      <c r="D41" s="39" t="s">
        <v>62</v>
      </c>
      <c r="E41" s="42" t="s">
        <v>530</v>
      </c>
      <c r="F41" s="42" t="s">
        <v>546</v>
      </c>
      <c r="G41" s="24">
        <f t="shared" si="1"/>
        <v>9</v>
      </c>
      <c r="H41" s="39" t="s">
        <v>35</v>
      </c>
      <c r="I41" s="39" t="s">
        <v>1563</v>
      </c>
      <c r="J41" s="24" t="str">
        <f>IF(I41="","",IFERROR(_xlfn.XLOOKUP(I41,DR_Master!A:A,DR_Master!B:B),"Doctor ID not found"))</f>
        <v>Dr. Subhash Patra</v>
      </c>
      <c r="K41" s="39" t="s">
        <v>1579</v>
      </c>
      <c r="L41" s="24" t="str">
        <f>IF(K41="","",IFERROR(_xlfn.XLOOKUP(K41,BED_Master!A:A,BED_Master!B:B),"Bed ID not found"))</f>
        <v>Private</v>
      </c>
      <c r="M41" s="39" t="s">
        <v>1597</v>
      </c>
      <c r="N41" s="39" t="s">
        <v>1637</v>
      </c>
      <c r="O41" s="39" t="s">
        <v>65</v>
      </c>
      <c r="P41" s="39" t="s">
        <v>38</v>
      </c>
      <c r="Q41" s="39" t="s">
        <v>89</v>
      </c>
    </row>
    <row r="42" spans="1:17" ht="22" customHeight="1">
      <c r="A42" t="str">
        <f t="shared" si="0"/>
        <v>ADM-00038</v>
      </c>
      <c r="B42" s="40" t="s">
        <v>1345</v>
      </c>
      <c r="C42" s="24" t="str">
        <f>IF(B42="","",IFERROR(_xlfn.XLOOKUP(B42,PT_Master!A:A,PT_Master!C:C),"Patient ID not found"))</f>
        <v>Girish Desai</v>
      </c>
      <c r="D42" s="40" t="s">
        <v>61</v>
      </c>
      <c r="E42" s="44" t="s">
        <v>1476</v>
      </c>
      <c r="F42" s="44" t="s">
        <v>1476</v>
      </c>
      <c r="G42" s="24">
        <f t="shared" si="1"/>
        <v>0</v>
      </c>
      <c r="H42" s="40" t="s">
        <v>35</v>
      </c>
      <c r="I42" s="40" t="s">
        <v>1561</v>
      </c>
      <c r="J42" s="24" t="str">
        <f>IF(I42="","",IFERROR(_xlfn.XLOOKUP(I42,DR_Master!A:A,DR_Master!B:B),"Doctor ID not found"))</f>
        <v>Dr. Tanmoy Das</v>
      </c>
      <c r="K42" s="40"/>
      <c r="L42" s="24" t="str">
        <f>IF(K42="","",IFERROR(_xlfn.XLOOKUP(K42,BED_Master!A:A,BED_Master!B:B),"Bed ID not found"))</f>
        <v/>
      </c>
      <c r="M42" s="40" t="s">
        <v>1604</v>
      </c>
      <c r="N42" s="40" t="s">
        <v>1644</v>
      </c>
      <c r="O42" s="40" t="s">
        <v>65</v>
      </c>
      <c r="P42" s="40" t="s">
        <v>1679</v>
      </c>
      <c r="Q42" s="40" t="s">
        <v>93</v>
      </c>
    </row>
    <row r="43" spans="1:17" ht="22" customHeight="1">
      <c r="A43" t="str">
        <f t="shared" si="0"/>
        <v>ADM-00039</v>
      </c>
      <c r="B43" s="39" t="s">
        <v>1346</v>
      </c>
      <c r="C43" s="24" t="str">
        <f>IF(B43="","",IFERROR(_xlfn.XLOOKUP(B43,PT_Master!A:A,PT_Master!C:C),"Patient ID not found"))</f>
        <v>Swati Pillai</v>
      </c>
      <c r="D43" s="39" t="s">
        <v>62</v>
      </c>
      <c r="E43" s="42" t="s">
        <v>1459</v>
      </c>
      <c r="F43" s="42" t="s">
        <v>1540</v>
      </c>
      <c r="G43" s="24">
        <f t="shared" si="1"/>
        <v>6</v>
      </c>
      <c r="H43" s="39" t="s">
        <v>34</v>
      </c>
      <c r="I43" s="39" t="s">
        <v>1565</v>
      </c>
      <c r="J43" s="24" t="str">
        <f>IF(I43="","",IFERROR(_xlfn.XLOOKUP(I43,DR_Master!A:A,DR_Master!B:B),"Doctor ID not found"))</f>
        <v>Dr. Arjun Bose</v>
      </c>
      <c r="K43" s="39" t="s">
        <v>1578</v>
      </c>
      <c r="L43" s="24" t="str">
        <f>IF(K43="","",IFERROR(_xlfn.XLOOKUP(K43,BED_Master!A:A,BED_Master!B:B),"Bed ID not found"))</f>
        <v>ICU</v>
      </c>
      <c r="M43" s="39" t="s">
        <v>1604</v>
      </c>
      <c r="N43" s="39" t="s">
        <v>1644</v>
      </c>
      <c r="O43" s="39" t="s">
        <v>65</v>
      </c>
      <c r="P43" s="39" t="s">
        <v>1676</v>
      </c>
      <c r="Q43" s="39" t="s">
        <v>91</v>
      </c>
    </row>
    <row r="44" spans="1:17" ht="22" customHeight="1">
      <c r="A44" t="str">
        <f t="shared" si="0"/>
        <v>ADM-00040</v>
      </c>
      <c r="B44" s="40" t="s">
        <v>1347</v>
      </c>
      <c r="C44" s="24" t="str">
        <f>IF(B44="","",IFERROR(_xlfn.XLOOKUP(B44,PT_Master!A:A,PT_Master!C:C),"Patient ID not found"))</f>
        <v>Ravi Nair</v>
      </c>
      <c r="D44" s="40" t="s">
        <v>61</v>
      </c>
      <c r="E44" s="44" t="s">
        <v>1477</v>
      </c>
      <c r="F44" s="44" t="s">
        <v>1477</v>
      </c>
      <c r="G44" s="24">
        <f t="shared" si="1"/>
        <v>0</v>
      </c>
      <c r="H44" s="40" t="s">
        <v>38</v>
      </c>
      <c r="I44" s="40" t="s">
        <v>1566</v>
      </c>
      <c r="J44" s="24" t="str">
        <f>IF(I44="","",IFERROR(_xlfn.XLOOKUP(I44,DR_Master!A:A,DR_Master!B:B),"Doctor ID not found"))</f>
        <v>Dr. Farhan Qureshi</v>
      </c>
      <c r="K44" s="40"/>
      <c r="L44" s="24" t="str">
        <f>IF(K44="","",IFERROR(_xlfn.XLOOKUP(K44,BED_Master!A:A,BED_Master!B:B),"Bed ID not found"))</f>
        <v/>
      </c>
      <c r="M44" s="40" t="s">
        <v>1617</v>
      </c>
      <c r="N44" s="40" t="s">
        <v>1657</v>
      </c>
      <c r="O44" s="40" t="s">
        <v>65</v>
      </c>
      <c r="P44" s="40" t="s">
        <v>1679</v>
      </c>
      <c r="Q44" s="40" t="s">
        <v>91</v>
      </c>
    </row>
    <row r="45" spans="1:17" ht="22" customHeight="1">
      <c r="A45" t="str">
        <f t="shared" si="0"/>
        <v>ADM-00041</v>
      </c>
      <c r="B45" s="39" t="s">
        <v>1348</v>
      </c>
      <c r="C45" s="24" t="str">
        <f>IF(B45="","",IFERROR(_xlfn.XLOOKUP(B45,PT_Master!A:A,PT_Master!C:C),"Patient ID not found"))</f>
        <v>Shreya Menon</v>
      </c>
      <c r="D45" s="39" t="s">
        <v>62</v>
      </c>
      <c r="E45" s="42" t="s">
        <v>560</v>
      </c>
      <c r="F45" s="42" t="s">
        <v>1480</v>
      </c>
      <c r="G45" s="24">
        <f t="shared" si="1"/>
        <v>7</v>
      </c>
      <c r="H45" s="39" t="s">
        <v>35</v>
      </c>
      <c r="I45" s="39" t="s">
        <v>1561</v>
      </c>
      <c r="J45" s="24" t="str">
        <f>IF(I45="","",IFERROR(_xlfn.XLOOKUP(I45,DR_Master!A:A,DR_Master!B:B),"Doctor ID not found"))</f>
        <v>Dr. Tanmoy Das</v>
      </c>
      <c r="K45" s="39" t="s">
        <v>1580</v>
      </c>
      <c r="L45" s="24" t="str">
        <f>IF(K45="","",IFERROR(_xlfn.XLOOKUP(K45,BED_Master!A:A,BED_Master!B:B),"Bed ID not found"))</f>
        <v>ICU</v>
      </c>
      <c r="M45" s="39" t="s">
        <v>1608</v>
      </c>
      <c r="N45" s="39" t="s">
        <v>1648</v>
      </c>
      <c r="O45" s="39" t="s">
        <v>65</v>
      </c>
      <c r="P45" s="39" t="s">
        <v>1677</v>
      </c>
      <c r="Q45" s="39" t="s">
        <v>93</v>
      </c>
    </row>
    <row r="46" spans="1:17" ht="22" customHeight="1">
      <c r="A46" t="str">
        <f t="shared" si="0"/>
        <v>ADM-00042</v>
      </c>
      <c r="B46" s="40" t="s">
        <v>1349</v>
      </c>
      <c r="C46" s="24" t="str">
        <f>IF(B46="","",IFERROR(_xlfn.XLOOKUP(B46,PT_Master!A:A,PT_Master!C:C),"Patient ID not found"))</f>
        <v>Tarun Iyer</v>
      </c>
      <c r="D46" s="40" t="s">
        <v>62</v>
      </c>
      <c r="E46" s="44" t="s">
        <v>1478</v>
      </c>
      <c r="F46" s="44" t="s">
        <v>1541</v>
      </c>
      <c r="G46" s="24">
        <f t="shared" si="1"/>
        <v>9</v>
      </c>
      <c r="H46" s="40" t="s">
        <v>35</v>
      </c>
      <c r="I46" s="40" t="s">
        <v>1561</v>
      </c>
      <c r="J46" s="24" t="str">
        <f>IF(I46="","",IFERROR(_xlfn.XLOOKUP(I46,DR_Master!A:A,DR_Master!B:B),"Doctor ID not found"))</f>
        <v>Dr. Tanmoy Das</v>
      </c>
      <c r="K46" s="40" t="s">
        <v>1581</v>
      </c>
      <c r="L46" s="24" t="str">
        <f>IF(K46="","",IFERROR(_xlfn.XLOOKUP(K46,BED_Master!A:A,BED_Master!B:B),"Bed ID not found"))</f>
        <v>Semi-Private</v>
      </c>
      <c r="M46" s="40" t="s">
        <v>1616</v>
      </c>
      <c r="N46" s="40" t="s">
        <v>1656</v>
      </c>
      <c r="O46" s="40" t="s">
        <v>65</v>
      </c>
      <c r="P46" s="40" t="s">
        <v>38</v>
      </c>
      <c r="Q46" s="40" t="s">
        <v>93</v>
      </c>
    </row>
    <row r="47" spans="1:17" ht="22" customHeight="1">
      <c r="A47" t="str">
        <f t="shared" si="0"/>
        <v>ADM-00043</v>
      </c>
      <c r="B47" s="39" t="s">
        <v>1350</v>
      </c>
      <c r="C47" s="24" t="str">
        <f>IF(B47="","",IFERROR(_xlfn.XLOOKUP(B47,PT_Master!A:A,PT_Master!C:C),"Patient ID not found"))</f>
        <v>Neha Rao</v>
      </c>
      <c r="D47" s="39" t="s">
        <v>61</v>
      </c>
      <c r="E47" s="42" t="s">
        <v>1479</v>
      </c>
      <c r="F47" s="42" t="s">
        <v>1479</v>
      </c>
      <c r="G47" s="24">
        <f t="shared" si="1"/>
        <v>0</v>
      </c>
      <c r="H47" s="39" t="s">
        <v>38</v>
      </c>
      <c r="I47" s="39" t="s">
        <v>1566</v>
      </c>
      <c r="J47" s="24" t="str">
        <f>IF(I47="","",IFERROR(_xlfn.XLOOKUP(I47,DR_Master!A:A,DR_Master!B:B),"Doctor ID not found"))</f>
        <v>Dr. Farhan Qureshi</v>
      </c>
      <c r="K47" s="39"/>
      <c r="L47" s="24" t="str">
        <f>IF(K47="","",IFERROR(_xlfn.XLOOKUP(K47,BED_Master!A:A,BED_Master!B:B),"Bed ID not found"))</f>
        <v/>
      </c>
      <c r="M47" s="39" t="s">
        <v>1620</v>
      </c>
      <c r="N47" s="39" t="s">
        <v>1660</v>
      </c>
      <c r="O47" s="39" t="s">
        <v>65</v>
      </c>
      <c r="P47" s="39" t="s">
        <v>1677</v>
      </c>
      <c r="Q47" s="39" t="s">
        <v>89</v>
      </c>
    </row>
    <row r="48" spans="1:17" ht="22" customHeight="1">
      <c r="A48" t="str">
        <f t="shared" si="0"/>
        <v>ADM-00044</v>
      </c>
      <c r="B48" s="40" t="s">
        <v>1351</v>
      </c>
      <c r="C48" s="24" t="str">
        <f>IF(B48="","",IFERROR(_xlfn.XLOOKUP(B48,PT_Master!A:A,PT_Master!C:C),"Patient ID not found"))</f>
        <v>Bhaskar Reddy</v>
      </c>
      <c r="D48" s="40" t="s">
        <v>61</v>
      </c>
      <c r="E48" s="44" t="s">
        <v>1480</v>
      </c>
      <c r="F48" s="44" t="s">
        <v>1480</v>
      </c>
      <c r="G48" s="24">
        <f t="shared" si="1"/>
        <v>0</v>
      </c>
      <c r="H48" s="40" t="s">
        <v>36</v>
      </c>
      <c r="I48" s="40" t="s">
        <v>1569</v>
      </c>
      <c r="J48" s="24" t="str">
        <f>IF(I48="","",IFERROR(_xlfn.XLOOKUP(I48,DR_Master!A:A,DR_Master!B:B),"Doctor ID not found"))</f>
        <v>Dr. Ritika Sharma</v>
      </c>
      <c r="K48" s="40"/>
      <c r="L48" s="24" t="str">
        <f>IF(K48="","",IFERROR(_xlfn.XLOOKUP(K48,BED_Master!A:A,BED_Master!B:B),"Bed ID not found"))</f>
        <v/>
      </c>
      <c r="M48" s="40" t="s">
        <v>1595</v>
      </c>
      <c r="N48" s="40" t="s">
        <v>1635</v>
      </c>
      <c r="O48" s="40" t="s">
        <v>65</v>
      </c>
      <c r="P48" s="40" t="s">
        <v>1680</v>
      </c>
      <c r="Q48" s="40" t="s">
        <v>93</v>
      </c>
    </row>
    <row r="49" spans="1:17" ht="22" customHeight="1">
      <c r="A49" t="str">
        <f t="shared" si="0"/>
        <v>ADM-00045</v>
      </c>
      <c r="B49" s="39" t="s">
        <v>1352</v>
      </c>
      <c r="C49" s="24" t="str">
        <f>IF(B49="","",IFERROR(_xlfn.XLOOKUP(B49,PT_Master!A:A,PT_Master!C:C),"Patient ID not found"))</f>
        <v>Jyoti Kumar</v>
      </c>
      <c r="D49" s="39" t="s">
        <v>61</v>
      </c>
      <c r="E49" s="42" t="s">
        <v>561</v>
      </c>
      <c r="F49" s="42" t="s">
        <v>561</v>
      </c>
      <c r="G49" s="24">
        <f t="shared" si="1"/>
        <v>0</v>
      </c>
      <c r="H49" s="39" t="s">
        <v>38</v>
      </c>
      <c r="I49" s="39" t="s">
        <v>1566</v>
      </c>
      <c r="J49" s="24" t="str">
        <f>IF(I49="","",IFERROR(_xlfn.XLOOKUP(I49,DR_Master!A:A,DR_Master!B:B),"Doctor ID not found"))</f>
        <v>Dr. Farhan Qureshi</v>
      </c>
      <c r="K49" s="39"/>
      <c r="L49" s="24" t="str">
        <f>IF(K49="","",IFERROR(_xlfn.XLOOKUP(K49,BED_Master!A:A,BED_Master!B:B),"Bed ID not found"))</f>
        <v/>
      </c>
      <c r="M49" s="39" t="s">
        <v>1621</v>
      </c>
      <c r="N49" s="39" t="s">
        <v>1661</v>
      </c>
      <c r="O49" s="39" t="s">
        <v>65</v>
      </c>
      <c r="P49" s="39" t="s">
        <v>1679</v>
      </c>
      <c r="Q49" s="39" t="s">
        <v>89</v>
      </c>
    </row>
    <row r="50" spans="1:17" ht="22" customHeight="1">
      <c r="A50" t="str">
        <f t="shared" si="0"/>
        <v>ADM-00046</v>
      </c>
      <c r="B50" s="40" t="s">
        <v>1353</v>
      </c>
      <c r="C50" s="24" t="str">
        <f>IF(B50="","",IFERROR(_xlfn.XLOOKUP(B50,PT_Master!A:A,PT_Master!C:C),"Patient ID not found"))</f>
        <v>Alok Verma</v>
      </c>
      <c r="D50" s="40" t="s">
        <v>62</v>
      </c>
      <c r="E50" s="44" t="s">
        <v>495</v>
      </c>
      <c r="F50" s="44" t="s">
        <v>1542</v>
      </c>
      <c r="G50" s="24">
        <f t="shared" si="1"/>
        <v>3</v>
      </c>
      <c r="H50" s="40" t="s">
        <v>39</v>
      </c>
      <c r="I50" s="40" t="s">
        <v>1568</v>
      </c>
      <c r="J50" s="24" t="str">
        <f>IF(I50="","",IFERROR(_xlfn.XLOOKUP(I50,DR_Master!A:A,DR_Master!B:B),"Doctor ID not found"))</f>
        <v>Dr. Lipika Sen</v>
      </c>
      <c r="K50" s="40" t="s">
        <v>1582</v>
      </c>
      <c r="L50" s="24" t="str">
        <f>IF(K50="","",IFERROR(_xlfn.XLOOKUP(K50,BED_Master!A:A,BED_Master!B:B),"Bed ID not found"))</f>
        <v>Semi-Private</v>
      </c>
      <c r="M50" s="40" t="s">
        <v>1611</v>
      </c>
      <c r="N50" s="40" t="s">
        <v>1651</v>
      </c>
      <c r="O50" s="40" t="s">
        <v>64</v>
      </c>
      <c r="P50" s="40" t="s">
        <v>1676</v>
      </c>
      <c r="Q50" s="40" t="s">
        <v>91</v>
      </c>
    </row>
    <row r="51" spans="1:17" ht="22" customHeight="1">
      <c r="A51" t="str">
        <f t="shared" si="0"/>
        <v>ADM-00047</v>
      </c>
      <c r="B51" s="39" t="s">
        <v>1354</v>
      </c>
      <c r="C51" s="24" t="str">
        <f>IF(B51="","",IFERROR(_xlfn.XLOOKUP(B51,PT_Master!A:A,PT_Master!C:C),"Patient ID not found"))</f>
        <v>Seema Mishra</v>
      </c>
      <c r="D51" s="39" t="s">
        <v>61</v>
      </c>
      <c r="E51" s="42" t="s">
        <v>1481</v>
      </c>
      <c r="F51" s="42" t="s">
        <v>1481</v>
      </c>
      <c r="G51" s="24">
        <f t="shared" si="1"/>
        <v>0</v>
      </c>
      <c r="H51" s="39" t="s">
        <v>34</v>
      </c>
      <c r="I51" s="39" t="s">
        <v>1565</v>
      </c>
      <c r="J51" s="24" t="str">
        <f>IF(I51="","",IFERROR(_xlfn.XLOOKUP(I51,DR_Master!A:A,DR_Master!B:B),"Doctor ID not found"))</f>
        <v>Dr. Arjun Bose</v>
      </c>
      <c r="K51" s="39"/>
      <c r="L51" s="24" t="str">
        <f>IF(K51="","",IFERROR(_xlfn.XLOOKUP(K51,BED_Master!A:A,BED_Master!B:B),"Bed ID not found"))</f>
        <v/>
      </c>
      <c r="M51" s="39" t="s">
        <v>1622</v>
      </c>
      <c r="N51" s="39" t="s">
        <v>1662</v>
      </c>
      <c r="O51" s="39" t="s">
        <v>65</v>
      </c>
      <c r="P51" s="39" t="s">
        <v>1679</v>
      </c>
      <c r="Q51" s="39" t="s">
        <v>91</v>
      </c>
    </row>
    <row r="52" spans="1:17" ht="22" customHeight="1">
      <c r="A52" t="str">
        <f t="shared" si="0"/>
        <v>ADM-00048</v>
      </c>
      <c r="B52" s="40" t="s">
        <v>1355</v>
      </c>
      <c r="C52" s="24" t="str">
        <f>IF(B52="","",IFERROR(_xlfn.XLOOKUP(B52,PT_Master!A:A,PT_Master!C:C),"Patient ID not found"))</f>
        <v>Varun Tiwari</v>
      </c>
      <c r="D52" s="40" t="s">
        <v>61</v>
      </c>
      <c r="E52" s="44" t="s">
        <v>1482</v>
      </c>
      <c r="F52" s="44" t="s">
        <v>1482</v>
      </c>
      <c r="G52" s="24">
        <f t="shared" si="1"/>
        <v>0</v>
      </c>
      <c r="H52" s="40" t="s">
        <v>33</v>
      </c>
      <c r="I52" s="40" t="s">
        <v>1562</v>
      </c>
      <c r="J52" s="24" t="str">
        <f>IF(I52="","",IFERROR(_xlfn.XLOOKUP(I52,DR_Master!A:A,DR_Master!B:B),"Doctor ID not found"))</f>
        <v>Dr. Sanjay Ghosh</v>
      </c>
      <c r="K52" s="40"/>
      <c r="L52" s="24" t="str">
        <f>IF(K52="","",IFERROR(_xlfn.XLOOKUP(K52,BED_Master!A:A,BED_Master!B:B),"Bed ID not found"))</f>
        <v/>
      </c>
      <c r="M52" s="40" t="s">
        <v>1604</v>
      </c>
      <c r="N52" s="40" t="s">
        <v>1644</v>
      </c>
      <c r="O52" s="40" t="s">
        <v>65</v>
      </c>
      <c r="P52" s="40" t="s">
        <v>1678</v>
      </c>
      <c r="Q52" s="40" t="s">
        <v>93</v>
      </c>
    </row>
    <row r="53" spans="1:17" ht="22" customHeight="1">
      <c r="A53" t="str">
        <f t="shared" si="0"/>
        <v>ADM-00049</v>
      </c>
      <c r="B53" s="39" t="s">
        <v>1356</v>
      </c>
      <c r="C53" s="24" t="str">
        <f>IF(B53="","",IFERROR(_xlfn.XLOOKUP(B53,PT_Master!A:A,PT_Master!C:C),"Patient ID not found"))</f>
        <v>Pallavi Pandey</v>
      </c>
      <c r="D53" s="39" t="s">
        <v>62</v>
      </c>
      <c r="E53" s="42" t="s">
        <v>1477</v>
      </c>
      <c r="F53" s="42" t="s">
        <v>540</v>
      </c>
      <c r="G53" s="24">
        <f t="shared" si="1"/>
        <v>2</v>
      </c>
      <c r="H53" s="39" t="s">
        <v>34</v>
      </c>
      <c r="I53" s="39" t="s">
        <v>1565</v>
      </c>
      <c r="J53" s="24" t="str">
        <f>IF(I53="","",IFERROR(_xlfn.XLOOKUP(I53,DR_Master!A:A,DR_Master!B:B),"Doctor ID not found"))</f>
        <v>Dr. Arjun Bose</v>
      </c>
      <c r="K53" s="39" t="s">
        <v>1573</v>
      </c>
      <c r="L53" s="24" t="str">
        <f>IF(K53="","",IFERROR(_xlfn.XLOOKUP(K53,BED_Master!A:A,BED_Master!B:B),"Bed ID not found"))</f>
        <v>ICU</v>
      </c>
      <c r="M53" s="39" t="s">
        <v>1623</v>
      </c>
      <c r="N53" s="39" t="s">
        <v>1663</v>
      </c>
      <c r="O53" s="39" t="s">
        <v>66</v>
      </c>
      <c r="P53" s="39" t="s">
        <v>1678</v>
      </c>
      <c r="Q53" s="39" t="s">
        <v>90</v>
      </c>
    </row>
    <row r="54" spans="1:17" ht="22" customHeight="1">
      <c r="A54" t="str">
        <f t="shared" si="0"/>
        <v>ADM-00050</v>
      </c>
      <c r="B54" s="40" t="s">
        <v>1357</v>
      </c>
      <c r="C54" s="24" t="str">
        <f>IF(B54="","",IFERROR(_xlfn.XLOOKUP(B54,PT_Master!A:A,PT_Master!C:C),"Patient ID not found"))</f>
        <v>Rohit Dubey</v>
      </c>
      <c r="D54" s="40" t="s">
        <v>62</v>
      </c>
      <c r="E54" s="44" t="s">
        <v>1483</v>
      </c>
      <c r="F54" s="44" t="s">
        <v>504</v>
      </c>
      <c r="G54" s="24">
        <f t="shared" si="1"/>
        <v>7</v>
      </c>
      <c r="H54" s="40" t="s">
        <v>34</v>
      </c>
      <c r="I54" s="40" t="s">
        <v>1564</v>
      </c>
      <c r="J54" s="24" t="str">
        <f>IF(I54="","",IFERROR(_xlfn.XLOOKUP(I54,DR_Master!A:A,DR_Master!B:B),"Doctor ID not found"))</f>
        <v>Dr. Kamala Nair</v>
      </c>
      <c r="K54" s="40" t="s">
        <v>1583</v>
      </c>
      <c r="L54" s="24" t="str">
        <f>IF(K54="","",IFERROR(_xlfn.XLOOKUP(K54,BED_Master!A:A,BED_Master!B:B),"Bed ID not found"))</f>
        <v>Private</v>
      </c>
      <c r="M54" s="40" t="s">
        <v>1616</v>
      </c>
      <c r="N54" s="40" t="s">
        <v>1656</v>
      </c>
      <c r="O54" s="40" t="s">
        <v>66</v>
      </c>
      <c r="P54" s="40" t="s">
        <v>1677</v>
      </c>
      <c r="Q54" s="40" t="s">
        <v>93</v>
      </c>
    </row>
    <row r="55" spans="1:17" ht="22" customHeight="1">
      <c r="A55" t="str">
        <f t="shared" si="0"/>
        <v>ADM-00051</v>
      </c>
      <c r="B55" s="39" t="s">
        <v>1358</v>
      </c>
      <c r="C55" s="24" t="str">
        <f>IF(B55="","",IFERROR(_xlfn.XLOOKUP(B55,PT_Master!A:A,PT_Master!C:C),"Patient ID not found"))</f>
        <v>Sarita Shukla</v>
      </c>
      <c r="D55" s="39" t="s">
        <v>61</v>
      </c>
      <c r="E55" s="42" t="s">
        <v>494</v>
      </c>
      <c r="F55" s="42" t="s">
        <v>494</v>
      </c>
      <c r="G55" s="24">
        <f t="shared" si="1"/>
        <v>0</v>
      </c>
      <c r="H55" s="39" t="s">
        <v>35</v>
      </c>
      <c r="I55" s="39" t="s">
        <v>1561</v>
      </c>
      <c r="J55" s="24" t="str">
        <f>IF(I55="","",IFERROR(_xlfn.XLOOKUP(I55,DR_Master!A:A,DR_Master!B:B),"Doctor ID not found"))</f>
        <v>Dr. Tanmoy Das</v>
      </c>
      <c r="K55" s="39"/>
      <c r="L55" s="24" t="str">
        <f>IF(K55="","",IFERROR(_xlfn.XLOOKUP(K55,BED_Master!A:A,BED_Master!B:B),"Bed ID not found"))</f>
        <v/>
      </c>
      <c r="M55" s="39" t="s">
        <v>1608</v>
      </c>
      <c r="N55" s="39" t="s">
        <v>1648</v>
      </c>
      <c r="O55" s="39" t="s">
        <v>65</v>
      </c>
      <c r="P55" s="39" t="s">
        <v>1678</v>
      </c>
      <c r="Q55" s="39" t="s">
        <v>90</v>
      </c>
    </row>
    <row r="56" spans="1:17" ht="22" customHeight="1">
      <c r="A56" t="str">
        <f t="shared" si="0"/>
        <v>ADM-00052</v>
      </c>
      <c r="B56" s="40" t="s">
        <v>1359</v>
      </c>
      <c r="C56" s="24" t="str">
        <f>IF(B56="","",IFERROR(_xlfn.XLOOKUP(B56,PT_Master!A:A,PT_Master!C:C),"Patient ID not found"))</f>
        <v>Dinesh Yadav</v>
      </c>
      <c r="D56" s="40" t="s">
        <v>62</v>
      </c>
      <c r="E56" s="44" t="s">
        <v>1484</v>
      </c>
      <c r="F56" s="44" t="s">
        <v>1520</v>
      </c>
      <c r="G56" s="24">
        <f t="shared" si="1"/>
        <v>6</v>
      </c>
      <c r="H56" s="40" t="s">
        <v>33</v>
      </c>
      <c r="I56" s="40" t="s">
        <v>1560</v>
      </c>
      <c r="J56" s="24" t="str">
        <f>IF(I56="","",IFERROR(_xlfn.XLOOKUP(I56,DR_Master!A:A,DR_Master!B:B),"Doctor ID not found"))</f>
        <v>Dr. Prabal Roy</v>
      </c>
      <c r="K56" s="40" t="s">
        <v>1584</v>
      </c>
      <c r="L56" s="24" t="str">
        <f>IF(K56="","",IFERROR(_xlfn.XLOOKUP(K56,BED_Master!A:A,BED_Master!B:B),"Bed ID not found"))</f>
        <v>Semi-Private</v>
      </c>
      <c r="M56" s="40" t="s">
        <v>1595</v>
      </c>
      <c r="N56" s="40" t="s">
        <v>1635</v>
      </c>
      <c r="O56" s="40" t="s">
        <v>65</v>
      </c>
      <c r="P56" s="40" t="s">
        <v>1675</v>
      </c>
      <c r="Q56" s="40" t="s">
        <v>89</v>
      </c>
    </row>
    <row r="57" spans="1:17" ht="22" customHeight="1">
      <c r="A57" t="str">
        <f t="shared" si="0"/>
        <v>ADM-00053</v>
      </c>
      <c r="B57" s="39" t="s">
        <v>1360</v>
      </c>
      <c r="C57" s="24" t="str">
        <f>IF(B57="","",IFERROR(_xlfn.XLOOKUP(B57,PT_Master!A:A,PT_Master!C:C),"Patient ID not found"))</f>
        <v>Vandana Jain</v>
      </c>
      <c r="D57" s="39" t="s">
        <v>61</v>
      </c>
      <c r="E57" s="42" t="s">
        <v>1485</v>
      </c>
      <c r="F57" s="42" t="s">
        <v>1485</v>
      </c>
      <c r="G57" s="24">
        <f t="shared" si="1"/>
        <v>0</v>
      </c>
      <c r="H57" s="39" t="s">
        <v>34</v>
      </c>
      <c r="I57" s="39" t="s">
        <v>1565</v>
      </c>
      <c r="J57" s="24" t="str">
        <f>IF(I57="","",IFERROR(_xlfn.XLOOKUP(I57,DR_Master!A:A,DR_Master!B:B),"Doctor ID not found"))</f>
        <v>Dr. Arjun Bose</v>
      </c>
      <c r="K57" s="39"/>
      <c r="L57" s="24" t="str">
        <f>IF(K57="","",IFERROR(_xlfn.XLOOKUP(K57,BED_Master!A:A,BED_Master!B:B),"Bed ID not found"))</f>
        <v/>
      </c>
      <c r="M57" s="39" t="s">
        <v>1610</v>
      </c>
      <c r="N57" s="39" t="s">
        <v>1650</v>
      </c>
      <c r="O57" s="39" t="s">
        <v>65</v>
      </c>
      <c r="P57" s="39" t="s">
        <v>38</v>
      </c>
      <c r="Q57" s="39" t="s">
        <v>89</v>
      </c>
    </row>
    <row r="58" spans="1:17" ht="22" customHeight="1">
      <c r="A58" t="str">
        <f t="shared" si="0"/>
        <v>ADM-00054</v>
      </c>
      <c r="B58" s="40" t="s">
        <v>1361</v>
      </c>
      <c r="C58" s="24" t="str">
        <f>IF(B58="","",IFERROR(_xlfn.XLOOKUP(B58,PT_Master!A:A,PT_Master!C:C),"Patient ID not found"))</f>
        <v>Kiran Agarwal</v>
      </c>
      <c r="D58" s="40" t="s">
        <v>62</v>
      </c>
      <c r="E58" s="44" t="s">
        <v>1461</v>
      </c>
      <c r="F58" s="44" t="s">
        <v>1543</v>
      </c>
      <c r="G58" s="24">
        <f t="shared" si="1"/>
        <v>7</v>
      </c>
      <c r="H58" s="40" t="s">
        <v>34</v>
      </c>
      <c r="I58" s="40" t="s">
        <v>1564</v>
      </c>
      <c r="J58" s="24" t="str">
        <f>IF(I58="","",IFERROR(_xlfn.XLOOKUP(I58,DR_Master!A:A,DR_Master!B:B),"Doctor ID not found"))</f>
        <v>Dr. Kamala Nair</v>
      </c>
      <c r="K58" s="40" t="s">
        <v>1585</v>
      </c>
      <c r="L58" s="24" t="str">
        <f>IF(K58="","",IFERROR(_xlfn.XLOOKUP(K58,BED_Master!A:A,BED_Master!B:B),"Bed ID not found"))</f>
        <v>Private</v>
      </c>
      <c r="M58" s="40" t="s">
        <v>1624</v>
      </c>
      <c r="N58" s="40" t="s">
        <v>1664</v>
      </c>
      <c r="O58" s="40" t="s">
        <v>64</v>
      </c>
      <c r="P58" s="40" t="s">
        <v>1676</v>
      </c>
      <c r="Q58" s="40" t="s">
        <v>91</v>
      </c>
    </row>
    <row r="59" spans="1:17" ht="22" customHeight="1">
      <c r="A59" t="str">
        <f t="shared" si="0"/>
        <v>ADM-00055</v>
      </c>
      <c r="B59" s="39" t="s">
        <v>1362</v>
      </c>
      <c r="C59" s="24" t="str">
        <f>IF(B59="","",IFERROR(_xlfn.XLOOKUP(B59,PT_Master!A:A,PT_Master!C:C),"Patient ID not found"))</f>
        <v>Mohan Khanna</v>
      </c>
      <c r="D59" s="39" t="s">
        <v>61</v>
      </c>
      <c r="E59" s="42" t="s">
        <v>556</v>
      </c>
      <c r="F59" s="42" t="s">
        <v>556</v>
      </c>
      <c r="G59" s="24">
        <f t="shared" si="1"/>
        <v>0</v>
      </c>
      <c r="H59" s="39" t="s">
        <v>33</v>
      </c>
      <c r="I59" s="39" t="s">
        <v>1560</v>
      </c>
      <c r="J59" s="24" t="str">
        <f>IF(I59="","",IFERROR(_xlfn.XLOOKUP(I59,DR_Master!A:A,DR_Master!B:B),"Doctor ID not found"))</f>
        <v>Dr. Prabal Roy</v>
      </c>
      <c r="K59" s="39"/>
      <c r="L59" s="24" t="str">
        <f>IF(K59="","",IFERROR(_xlfn.XLOOKUP(K59,BED_Master!A:A,BED_Master!B:B),"Bed ID not found"))</f>
        <v/>
      </c>
      <c r="M59" s="39" t="s">
        <v>1607</v>
      </c>
      <c r="N59" s="39" t="s">
        <v>1647</v>
      </c>
      <c r="O59" s="39" t="s">
        <v>65</v>
      </c>
      <c r="P59" s="39" t="s">
        <v>1678</v>
      </c>
      <c r="Q59" s="39" t="s">
        <v>93</v>
      </c>
    </row>
    <row r="60" spans="1:17" ht="22" customHeight="1">
      <c r="A60" t="str">
        <f t="shared" si="0"/>
        <v>ADM-00056</v>
      </c>
      <c r="B60" s="40" t="s">
        <v>1363</v>
      </c>
      <c r="C60" s="24" t="str">
        <f>IF(B60="","",IFERROR(_xlfn.XLOOKUP(B60,PT_Master!A:A,PT_Master!C:C),"Patient ID not found"))</f>
        <v>Lalita Malhotra</v>
      </c>
      <c r="D60" s="40" t="s">
        <v>61</v>
      </c>
      <c r="E60" s="44" t="s">
        <v>1486</v>
      </c>
      <c r="F60" s="44" t="s">
        <v>1486</v>
      </c>
      <c r="G60" s="24">
        <f t="shared" si="1"/>
        <v>0</v>
      </c>
      <c r="H60" s="40" t="s">
        <v>33</v>
      </c>
      <c r="I60" s="40" t="s">
        <v>1562</v>
      </c>
      <c r="J60" s="24" t="str">
        <f>IF(I60="","",IFERROR(_xlfn.XLOOKUP(I60,DR_Master!A:A,DR_Master!B:B),"Doctor ID not found"))</f>
        <v>Dr. Sanjay Ghosh</v>
      </c>
      <c r="K60" s="40"/>
      <c r="L60" s="24" t="str">
        <f>IF(K60="","",IFERROR(_xlfn.XLOOKUP(K60,BED_Master!A:A,BED_Master!B:B),"Bed ID not found"))</f>
        <v/>
      </c>
      <c r="M60" s="40" t="s">
        <v>1614</v>
      </c>
      <c r="N60" s="40" t="s">
        <v>1654</v>
      </c>
      <c r="O60" s="40" t="s">
        <v>65</v>
      </c>
      <c r="P60" s="40" t="s">
        <v>1675</v>
      </c>
      <c r="Q60" s="40" t="s">
        <v>90</v>
      </c>
    </row>
    <row r="61" spans="1:17" ht="22" customHeight="1">
      <c r="A61" t="str">
        <f t="shared" si="0"/>
        <v>ADM-00057</v>
      </c>
      <c r="B61" s="39" t="s">
        <v>1364</v>
      </c>
      <c r="C61" s="24" t="str">
        <f>IF(B61="","",IFERROR(_xlfn.XLOOKUP(B61,PT_Master!A:A,PT_Master!C:C),"Patient ID not found"))</f>
        <v>Gaurav Kapoor</v>
      </c>
      <c r="D61" s="39" t="s">
        <v>38</v>
      </c>
      <c r="E61" s="42" t="s">
        <v>1487</v>
      </c>
      <c r="F61" s="42" t="s">
        <v>506</v>
      </c>
      <c r="G61" s="24">
        <f t="shared" si="1"/>
        <v>1</v>
      </c>
      <c r="H61" s="39" t="s">
        <v>35</v>
      </c>
      <c r="I61" s="39" t="s">
        <v>1563</v>
      </c>
      <c r="J61" s="24" t="str">
        <f>IF(I61="","",IFERROR(_xlfn.XLOOKUP(I61,DR_Master!A:A,DR_Master!B:B),"Doctor ID not found"))</f>
        <v>Dr. Subhash Patra</v>
      </c>
      <c r="K61" s="39"/>
      <c r="L61" s="24" t="str">
        <f>IF(K61="","",IFERROR(_xlfn.XLOOKUP(K61,BED_Master!A:A,BED_Master!B:B),"Bed ID not found"))</f>
        <v/>
      </c>
      <c r="M61" s="39" t="s">
        <v>1599</v>
      </c>
      <c r="N61" s="39" t="s">
        <v>1639</v>
      </c>
      <c r="O61" s="39" t="s">
        <v>64</v>
      </c>
      <c r="P61" s="39" t="s">
        <v>1680</v>
      </c>
      <c r="Q61" s="39" t="s">
        <v>93</v>
      </c>
    </row>
    <row r="62" spans="1:17" ht="22" customHeight="1">
      <c r="A62" t="str">
        <f t="shared" si="0"/>
        <v>ADM-00058</v>
      </c>
      <c r="B62" s="40" t="s">
        <v>1365</v>
      </c>
      <c r="C62" s="24" t="str">
        <f>IF(B62="","",IFERROR(_xlfn.XLOOKUP(B62,PT_Master!A:A,PT_Master!C:C),"Patient ID not found"))</f>
        <v>Preeti Bajaj</v>
      </c>
      <c r="D62" s="40" t="s">
        <v>62</v>
      </c>
      <c r="E62" s="44" t="s">
        <v>1458</v>
      </c>
      <c r="F62" s="44" t="s">
        <v>1504</v>
      </c>
      <c r="G62" s="24">
        <f t="shared" si="1"/>
        <v>2</v>
      </c>
      <c r="H62" s="40" t="s">
        <v>33</v>
      </c>
      <c r="I62" s="40" t="s">
        <v>1562</v>
      </c>
      <c r="J62" s="24" t="str">
        <f>IF(I62="","",IFERROR(_xlfn.XLOOKUP(I62,DR_Master!A:A,DR_Master!B:B),"Doctor ID not found"))</f>
        <v>Dr. Sanjay Ghosh</v>
      </c>
      <c r="K62" s="40" t="s">
        <v>1578</v>
      </c>
      <c r="L62" s="24" t="str">
        <f>IF(K62="","",IFERROR(_xlfn.XLOOKUP(K62,BED_Master!A:A,BED_Master!B:B),"Bed ID not found"))</f>
        <v>ICU</v>
      </c>
      <c r="M62" s="40" t="s">
        <v>1611</v>
      </c>
      <c r="N62" s="40" t="s">
        <v>1651</v>
      </c>
      <c r="O62" s="40" t="s">
        <v>66</v>
      </c>
      <c r="P62" s="40" t="s">
        <v>1677</v>
      </c>
      <c r="Q62" s="40" t="s">
        <v>91</v>
      </c>
    </row>
    <row r="63" spans="1:17" ht="22" customHeight="1">
      <c r="A63" t="str">
        <f t="shared" si="0"/>
        <v>ADM-00059</v>
      </c>
      <c r="B63" s="39" t="s">
        <v>1366</v>
      </c>
      <c r="C63" s="24" t="str">
        <f>IF(B63="","",IFERROR(_xlfn.XLOOKUP(B63,PT_Master!A:A,PT_Master!C:C),"Patient ID not found"))</f>
        <v>Ashok Chandra</v>
      </c>
      <c r="D63" s="39" t="s">
        <v>61</v>
      </c>
      <c r="E63" s="42" t="s">
        <v>565</v>
      </c>
      <c r="F63" s="42" t="s">
        <v>565</v>
      </c>
      <c r="G63" s="24">
        <f t="shared" si="1"/>
        <v>0</v>
      </c>
      <c r="H63" s="39" t="s">
        <v>36</v>
      </c>
      <c r="I63" s="39" t="s">
        <v>1569</v>
      </c>
      <c r="J63" s="24" t="str">
        <f>IF(I63="","",IFERROR(_xlfn.XLOOKUP(I63,DR_Master!A:A,DR_Master!B:B),"Doctor ID not found"))</f>
        <v>Dr. Ritika Sharma</v>
      </c>
      <c r="K63" s="39"/>
      <c r="L63" s="24" t="str">
        <f>IF(K63="","",IFERROR(_xlfn.XLOOKUP(K63,BED_Master!A:A,BED_Master!B:B),"Bed ID not found"))</f>
        <v/>
      </c>
      <c r="M63" s="39" t="s">
        <v>1622</v>
      </c>
      <c r="N63" s="39" t="s">
        <v>1662</v>
      </c>
      <c r="O63" s="39" t="s">
        <v>65</v>
      </c>
      <c r="P63" s="39" t="s">
        <v>1677</v>
      </c>
      <c r="Q63" s="39" t="s">
        <v>90</v>
      </c>
    </row>
    <row r="64" spans="1:17" ht="22" customHeight="1">
      <c r="A64" t="str">
        <f t="shared" si="0"/>
        <v>ADM-00060</v>
      </c>
      <c r="B64" s="40" t="s">
        <v>1367</v>
      </c>
      <c r="C64" s="24" t="str">
        <f>IF(B64="","",IFERROR(_xlfn.XLOOKUP(B64,PT_Master!A:A,PT_Master!C:C),"Patient ID not found"))</f>
        <v>Nandini Rathore</v>
      </c>
      <c r="D64" s="40" t="s">
        <v>62</v>
      </c>
      <c r="E64" s="44" t="s">
        <v>1488</v>
      </c>
      <c r="F64" s="44" t="s">
        <v>554</v>
      </c>
      <c r="G64" s="24">
        <f t="shared" si="1"/>
        <v>5</v>
      </c>
      <c r="H64" s="40" t="s">
        <v>35</v>
      </c>
      <c r="I64" s="40" t="s">
        <v>1561</v>
      </c>
      <c r="J64" s="24" t="str">
        <f>IF(I64="","",IFERROR(_xlfn.XLOOKUP(I64,DR_Master!A:A,DR_Master!B:B),"Doctor ID not found"))</f>
        <v>Dr. Tanmoy Das</v>
      </c>
      <c r="K64" s="40" t="s">
        <v>1574</v>
      </c>
      <c r="L64" s="24" t="str">
        <f>IF(K64="","",IFERROR(_xlfn.XLOOKUP(K64,BED_Master!A:A,BED_Master!B:B),"Bed ID not found"))</f>
        <v>Semi-Private</v>
      </c>
      <c r="M64" s="40" t="s">
        <v>1617</v>
      </c>
      <c r="N64" s="40" t="s">
        <v>1657</v>
      </c>
      <c r="O64" s="40" t="s">
        <v>64</v>
      </c>
      <c r="P64" s="40" t="s">
        <v>1680</v>
      </c>
      <c r="Q64" s="40" t="s">
        <v>90</v>
      </c>
    </row>
    <row r="65" spans="1:17" ht="22" customHeight="1">
      <c r="A65" t="str">
        <f t="shared" si="0"/>
        <v>ADM-00061</v>
      </c>
      <c r="B65" s="39" t="s">
        <v>1368</v>
      </c>
      <c r="C65" s="24" t="str">
        <f>IF(B65="","",IFERROR(_xlfn.XLOOKUP(B65,PT_Master!A:A,PT_Master!C:C),"Patient ID not found"))</f>
        <v>Manoj Roy</v>
      </c>
      <c r="D65" s="39" t="s">
        <v>61</v>
      </c>
      <c r="E65" s="42" t="s">
        <v>1489</v>
      </c>
      <c r="F65" s="42" t="s">
        <v>1489</v>
      </c>
      <c r="G65" s="24">
        <f t="shared" si="1"/>
        <v>0</v>
      </c>
      <c r="H65" s="39" t="s">
        <v>38</v>
      </c>
      <c r="I65" s="39" t="s">
        <v>1566</v>
      </c>
      <c r="J65" s="24" t="str">
        <f>IF(I65="","",IFERROR(_xlfn.XLOOKUP(I65,DR_Master!A:A,DR_Master!B:B),"Doctor ID not found"))</f>
        <v>Dr. Farhan Qureshi</v>
      </c>
      <c r="K65" s="39"/>
      <c r="L65" s="24" t="str">
        <f>IF(K65="","",IFERROR(_xlfn.XLOOKUP(K65,BED_Master!A:A,BED_Master!B:B),"Bed ID not found"))</f>
        <v/>
      </c>
      <c r="M65" s="39" t="s">
        <v>1612</v>
      </c>
      <c r="N65" s="39" t="s">
        <v>1652</v>
      </c>
      <c r="O65" s="39" t="s">
        <v>65</v>
      </c>
      <c r="P65" s="39" t="s">
        <v>1675</v>
      </c>
      <c r="Q65" s="39" t="s">
        <v>93</v>
      </c>
    </row>
    <row r="66" spans="1:17" ht="22" customHeight="1">
      <c r="A66" t="str">
        <f t="shared" si="0"/>
        <v>ADM-00062</v>
      </c>
      <c r="B66" s="40" t="s">
        <v>1369</v>
      </c>
      <c r="C66" s="24" t="str">
        <f>IF(B66="","",IFERROR(_xlfn.XLOOKUP(B66,PT_Master!A:A,PT_Master!C:C),"Patient ID not found"))</f>
        <v>Sudha Sharma</v>
      </c>
      <c r="D66" s="40" t="s">
        <v>62</v>
      </c>
      <c r="E66" s="44" t="s">
        <v>602</v>
      </c>
      <c r="F66" s="44" t="s">
        <v>1502</v>
      </c>
      <c r="G66" s="24">
        <f t="shared" si="1"/>
        <v>8</v>
      </c>
      <c r="H66" s="40" t="s">
        <v>39</v>
      </c>
      <c r="I66" s="40" t="s">
        <v>1568</v>
      </c>
      <c r="J66" s="24" t="str">
        <f>IF(I66="","",IFERROR(_xlfn.XLOOKUP(I66,DR_Master!A:A,DR_Master!B:B),"Doctor ID not found"))</f>
        <v>Dr. Lipika Sen</v>
      </c>
      <c r="K66" s="40" t="s">
        <v>1574</v>
      </c>
      <c r="L66" s="24" t="str">
        <f>IF(K66="","",IFERROR(_xlfn.XLOOKUP(K66,BED_Master!A:A,BED_Master!B:B),"Bed ID not found"))</f>
        <v>Semi-Private</v>
      </c>
      <c r="M66" s="40" t="s">
        <v>1618</v>
      </c>
      <c r="N66" s="40" t="s">
        <v>1658</v>
      </c>
      <c r="O66" s="40" t="s">
        <v>65</v>
      </c>
      <c r="P66" s="40" t="s">
        <v>1678</v>
      </c>
      <c r="Q66" s="40" t="s">
        <v>91</v>
      </c>
    </row>
    <row r="67" spans="1:17" ht="22" customHeight="1">
      <c r="A67" t="str">
        <f t="shared" si="0"/>
        <v>ADM-00063</v>
      </c>
      <c r="B67" s="39" t="s">
        <v>1370</v>
      </c>
      <c r="C67" s="24" t="str">
        <f>IF(B67="","",IFERROR(_xlfn.XLOOKUP(B67,PT_Master!A:A,PT_Master!C:C),"Patient ID not found"))</f>
        <v>Harish Mehta</v>
      </c>
      <c r="D67" s="39" t="s">
        <v>61</v>
      </c>
      <c r="E67" s="42" t="s">
        <v>1490</v>
      </c>
      <c r="F67" s="42" t="s">
        <v>1490</v>
      </c>
      <c r="G67" s="24">
        <f t="shared" si="1"/>
        <v>0</v>
      </c>
      <c r="H67" s="39" t="s">
        <v>34</v>
      </c>
      <c r="I67" s="39" t="s">
        <v>1564</v>
      </c>
      <c r="J67" s="24" t="str">
        <f>IF(I67="","",IFERROR(_xlfn.XLOOKUP(I67,DR_Master!A:A,DR_Master!B:B),"Doctor ID not found"))</f>
        <v>Dr. Kamala Nair</v>
      </c>
      <c r="K67" s="39"/>
      <c r="L67" s="24" t="str">
        <f>IF(K67="","",IFERROR(_xlfn.XLOOKUP(K67,BED_Master!A:A,BED_Master!B:B),"Bed ID not found"))</f>
        <v/>
      </c>
      <c r="M67" s="39" t="s">
        <v>1608</v>
      </c>
      <c r="N67" s="39" t="s">
        <v>1648</v>
      </c>
      <c r="O67" s="39" t="s">
        <v>65</v>
      </c>
      <c r="P67" s="39" t="s">
        <v>1679</v>
      </c>
      <c r="Q67" s="39" t="s">
        <v>91</v>
      </c>
    </row>
    <row r="68" spans="1:17" ht="22" customHeight="1">
      <c r="A68" t="str">
        <f t="shared" si="0"/>
        <v>ADM-00064</v>
      </c>
      <c r="B68" s="40" t="s">
        <v>1371</v>
      </c>
      <c r="C68" s="24" t="str">
        <f>IF(B68="","",IFERROR(_xlfn.XLOOKUP(B68,PT_Master!A:A,PT_Master!C:C),"Patient ID not found"))</f>
        <v>Chhaya Mondal</v>
      </c>
      <c r="D68" s="40" t="s">
        <v>62</v>
      </c>
      <c r="E68" s="44" t="s">
        <v>1491</v>
      </c>
      <c r="F68" s="44" t="s">
        <v>1544</v>
      </c>
      <c r="G68" s="24">
        <f t="shared" si="1"/>
        <v>2</v>
      </c>
      <c r="H68" s="40" t="s">
        <v>39</v>
      </c>
      <c r="I68" s="40" t="s">
        <v>1568</v>
      </c>
      <c r="J68" s="24" t="str">
        <f>IF(I68="","",IFERROR(_xlfn.XLOOKUP(I68,DR_Master!A:A,DR_Master!B:B),"Doctor ID not found"))</f>
        <v>Dr. Lipika Sen</v>
      </c>
      <c r="K68" s="40" t="s">
        <v>1575</v>
      </c>
      <c r="L68" s="24" t="str">
        <f>IF(K68="","",IFERROR(_xlfn.XLOOKUP(K68,BED_Master!A:A,BED_Master!B:B),"Bed ID not found"))</f>
        <v>Semi-Private</v>
      </c>
      <c r="M68" s="40" t="s">
        <v>1618</v>
      </c>
      <c r="N68" s="40" t="s">
        <v>1658</v>
      </c>
      <c r="O68" s="40" t="s">
        <v>65</v>
      </c>
      <c r="P68" s="40" t="s">
        <v>1679</v>
      </c>
      <c r="Q68" s="40" t="s">
        <v>89</v>
      </c>
    </row>
    <row r="69" spans="1:17" ht="22" customHeight="1">
      <c r="A69" t="str">
        <f t="shared" si="0"/>
        <v>ADM-00065</v>
      </c>
      <c r="B69" s="39" t="s">
        <v>1372</v>
      </c>
      <c r="C69" s="24" t="str">
        <f>IF(B69="","",IFERROR(_xlfn.XLOOKUP(B69,PT_Master!A:A,PT_Master!C:C),"Patient ID not found"))</f>
        <v>Ramesh Das</v>
      </c>
      <c r="D69" s="39" t="s">
        <v>62</v>
      </c>
      <c r="E69" s="42" t="s">
        <v>1492</v>
      </c>
      <c r="F69" s="42" t="s">
        <v>1466</v>
      </c>
      <c r="G69" s="24">
        <f t="shared" si="1"/>
        <v>8</v>
      </c>
      <c r="H69" s="39" t="s">
        <v>36</v>
      </c>
      <c r="I69" s="39" t="s">
        <v>1569</v>
      </c>
      <c r="J69" s="24" t="str">
        <f>IF(I69="","",IFERROR(_xlfn.XLOOKUP(I69,DR_Master!A:A,DR_Master!B:B),"Doctor ID not found"))</f>
        <v>Dr. Ritika Sharma</v>
      </c>
      <c r="K69" s="39" t="s">
        <v>1586</v>
      </c>
      <c r="L69" s="24" t="str">
        <f>IF(K69="","",IFERROR(_xlfn.XLOOKUP(K69,BED_Master!A:A,BED_Master!B:B),"Bed ID not found"))</f>
        <v>Private</v>
      </c>
      <c r="M69" s="39" t="s">
        <v>1603</v>
      </c>
      <c r="N69" s="39" t="s">
        <v>1643</v>
      </c>
      <c r="O69" s="39" t="s">
        <v>65</v>
      </c>
      <c r="P69" s="39" t="s">
        <v>1675</v>
      </c>
      <c r="Q69" s="39" t="s">
        <v>90</v>
      </c>
    </row>
    <row r="70" spans="1:17" ht="22" customHeight="1">
      <c r="A70" t="str">
        <f t="shared" ref="A70:A133" si="2">IF(B70="","","ADM-"&amp;TEXT(ROW(A66),"00000"))</f>
        <v>ADM-00066</v>
      </c>
      <c r="B70" s="40" t="s">
        <v>1373</v>
      </c>
      <c r="C70" s="24" t="str">
        <f>IF(B70="","",IFERROR(_xlfn.XLOOKUP(B70,PT_Master!A:A,PT_Master!C:C),"Patient ID not found"))</f>
        <v>Bharati Gupta</v>
      </c>
      <c r="D70" s="40" t="s">
        <v>62</v>
      </c>
      <c r="E70" s="44" t="s">
        <v>1493</v>
      </c>
      <c r="F70" s="44" t="s">
        <v>1545</v>
      </c>
      <c r="G70" s="24">
        <f t="shared" ref="G70:G133" si="3">IF(OR(E70="",F70=""),"",MAX(0,DATEDIF(E70,F70,"D")))</f>
        <v>4</v>
      </c>
      <c r="H70" s="40" t="s">
        <v>35</v>
      </c>
      <c r="I70" s="40" t="s">
        <v>1561</v>
      </c>
      <c r="J70" s="24" t="str">
        <f>IF(I70="","",IFERROR(_xlfn.XLOOKUP(I70,DR_Master!A:A,DR_Master!B:B),"Doctor ID not found"))</f>
        <v>Dr. Tanmoy Das</v>
      </c>
      <c r="K70" s="40" t="s">
        <v>1587</v>
      </c>
      <c r="L70" s="24" t="str">
        <f>IF(K70="","",IFERROR(_xlfn.XLOOKUP(K70,BED_Master!A:A,BED_Master!B:B),"Bed ID not found"))</f>
        <v>General Ward</v>
      </c>
      <c r="M70" s="40" t="s">
        <v>1599</v>
      </c>
      <c r="N70" s="40" t="s">
        <v>1639</v>
      </c>
      <c r="O70" s="40" t="s">
        <v>66</v>
      </c>
      <c r="P70" s="40" t="s">
        <v>1680</v>
      </c>
      <c r="Q70" s="40" t="s">
        <v>90</v>
      </c>
    </row>
    <row r="71" spans="1:17" ht="22" customHeight="1">
      <c r="A71" t="str">
        <f t="shared" si="2"/>
        <v>ADM-00067</v>
      </c>
      <c r="B71" s="39" t="s">
        <v>1374</v>
      </c>
      <c r="C71" s="24" t="str">
        <f>IF(B71="","",IFERROR(_xlfn.XLOOKUP(B71,PT_Master!A:A,PT_Master!C:C),"Patient ID not found"))</f>
        <v>Vishal Singh</v>
      </c>
      <c r="D71" s="39" t="s">
        <v>62</v>
      </c>
      <c r="E71" s="42" t="s">
        <v>1494</v>
      </c>
      <c r="F71" s="42" t="s">
        <v>1546</v>
      </c>
      <c r="G71" s="24">
        <f t="shared" si="3"/>
        <v>10</v>
      </c>
      <c r="H71" s="39" t="s">
        <v>33</v>
      </c>
      <c r="I71" s="39" t="s">
        <v>1560</v>
      </c>
      <c r="J71" s="24" t="str">
        <f>IF(I71="","",IFERROR(_xlfn.XLOOKUP(I71,DR_Master!A:A,DR_Master!B:B),"Doctor ID not found"))</f>
        <v>Dr. Prabal Roy</v>
      </c>
      <c r="K71" s="39" t="s">
        <v>1588</v>
      </c>
      <c r="L71" s="24" t="str">
        <f>IF(K71="","",IFERROR(_xlfn.XLOOKUP(K71,BED_Master!A:A,BED_Master!B:B),"Bed ID not found"))</f>
        <v>General Ward</v>
      </c>
      <c r="M71" s="39" t="s">
        <v>1601</v>
      </c>
      <c r="N71" s="39" t="s">
        <v>1641</v>
      </c>
      <c r="O71" s="39" t="s">
        <v>65</v>
      </c>
      <c r="P71" s="39" t="s">
        <v>1677</v>
      </c>
      <c r="Q71" s="39" t="s">
        <v>89</v>
      </c>
    </row>
    <row r="72" spans="1:17" ht="22" customHeight="1">
      <c r="A72" t="str">
        <f t="shared" si="2"/>
        <v>ADM-00068</v>
      </c>
      <c r="B72" s="40" t="s">
        <v>1375</v>
      </c>
      <c r="C72" s="24" t="str">
        <f>IF(B72="","",IFERROR(_xlfn.XLOOKUP(B72,PT_Master!A:A,PT_Master!C:C),"Patient ID not found"))</f>
        <v>Kamla Chatterjee</v>
      </c>
      <c r="D72" s="40" t="s">
        <v>62</v>
      </c>
      <c r="E72" s="44" t="s">
        <v>1495</v>
      </c>
      <c r="F72" s="44" t="s">
        <v>591</v>
      </c>
      <c r="G72" s="24">
        <f t="shared" si="3"/>
        <v>2</v>
      </c>
      <c r="H72" s="40" t="s">
        <v>35</v>
      </c>
      <c r="I72" s="40" t="s">
        <v>1563</v>
      </c>
      <c r="J72" s="24" t="str">
        <f>IF(I72="","",IFERROR(_xlfn.XLOOKUP(I72,DR_Master!A:A,DR_Master!B:B),"Doctor ID not found"))</f>
        <v>Dr. Subhash Patra</v>
      </c>
      <c r="K72" s="40" t="s">
        <v>1588</v>
      </c>
      <c r="L72" s="24" t="str">
        <f>IF(K72="","",IFERROR(_xlfn.XLOOKUP(K72,BED_Master!A:A,BED_Master!B:B),"Bed ID not found"))</f>
        <v>General Ward</v>
      </c>
      <c r="M72" s="40" t="s">
        <v>1625</v>
      </c>
      <c r="N72" s="40" t="s">
        <v>1665</v>
      </c>
      <c r="O72" s="40" t="s">
        <v>67</v>
      </c>
      <c r="P72" s="40" t="s">
        <v>1677</v>
      </c>
      <c r="Q72" s="40" t="s">
        <v>89</v>
      </c>
    </row>
    <row r="73" spans="1:17" ht="22" customHeight="1">
      <c r="A73" t="str">
        <f t="shared" si="2"/>
        <v>ADM-00069</v>
      </c>
      <c r="B73" s="39" t="s">
        <v>1376</v>
      </c>
      <c r="C73" s="24" t="str">
        <f>IF(B73="","",IFERROR(_xlfn.XLOOKUP(B73,PT_Master!A:A,PT_Master!C:C),"Patient ID not found"))</f>
        <v>Abhishek Mukherjee</v>
      </c>
      <c r="D73" s="39" t="s">
        <v>61</v>
      </c>
      <c r="E73" s="42" t="s">
        <v>1496</v>
      </c>
      <c r="F73" s="42" t="s">
        <v>1496</v>
      </c>
      <c r="G73" s="24">
        <f t="shared" si="3"/>
        <v>0</v>
      </c>
      <c r="H73" s="39" t="s">
        <v>35</v>
      </c>
      <c r="I73" s="39" t="s">
        <v>1563</v>
      </c>
      <c r="J73" s="24" t="str">
        <f>IF(I73="","",IFERROR(_xlfn.XLOOKUP(I73,DR_Master!A:A,DR_Master!B:B),"Doctor ID not found"))</f>
        <v>Dr. Subhash Patra</v>
      </c>
      <c r="K73" s="39"/>
      <c r="L73" s="24" t="str">
        <f>IF(K73="","",IFERROR(_xlfn.XLOOKUP(K73,BED_Master!A:A,BED_Master!B:B),"Bed ID not found"))</f>
        <v/>
      </c>
      <c r="M73" s="39" t="s">
        <v>1626</v>
      </c>
      <c r="N73" s="39" t="s">
        <v>1666</v>
      </c>
      <c r="O73" s="39" t="s">
        <v>65</v>
      </c>
      <c r="P73" s="39" t="s">
        <v>1675</v>
      </c>
      <c r="Q73" s="39" t="s">
        <v>90</v>
      </c>
    </row>
    <row r="74" spans="1:17" ht="22" customHeight="1">
      <c r="A74" t="str">
        <f t="shared" si="2"/>
        <v>ADM-00070</v>
      </c>
      <c r="B74" s="40" t="s">
        <v>1377</v>
      </c>
      <c r="C74" s="24" t="str">
        <f>IF(B74="","",IFERROR(_xlfn.XLOOKUP(B74,PT_Master!A:A,PT_Master!C:C),"Patient ID not found"))</f>
        <v>Shanta Bose</v>
      </c>
      <c r="D74" s="40" t="s">
        <v>62</v>
      </c>
      <c r="E74" s="44" t="s">
        <v>579</v>
      </c>
      <c r="F74" s="44" t="s">
        <v>496</v>
      </c>
      <c r="G74" s="24">
        <f t="shared" si="3"/>
        <v>7</v>
      </c>
      <c r="H74" s="40" t="s">
        <v>38</v>
      </c>
      <c r="I74" s="40" t="s">
        <v>1566</v>
      </c>
      <c r="J74" s="24" t="str">
        <f>IF(I74="","",IFERROR(_xlfn.XLOOKUP(I74,DR_Master!A:A,DR_Master!B:B),"Doctor ID not found"))</f>
        <v>Dr. Farhan Qureshi</v>
      </c>
      <c r="K74" s="40" t="s">
        <v>1587</v>
      </c>
      <c r="L74" s="24" t="str">
        <f>IF(K74="","",IFERROR(_xlfn.XLOOKUP(K74,BED_Master!A:A,BED_Master!B:B),"Bed ID not found"))</f>
        <v>General Ward</v>
      </c>
      <c r="M74" s="40" t="s">
        <v>1598</v>
      </c>
      <c r="N74" s="40" t="s">
        <v>1638</v>
      </c>
      <c r="O74" s="40" t="s">
        <v>65</v>
      </c>
      <c r="P74" s="40" t="s">
        <v>38</v>
      </c>
      <c r="Q74" s="40" t="s">
        <v>93</v>
      </c>
    </row>
    <row r="75" spans="1:17" ht="22" customHeight="1">
      <c r="A75" t="str">
        <f t="shared" si="2"/>
        <v>ADM-00071</v>
      </c>
      <c r="B75" s="39" t="s">
        <v>1378</v>
      </c>
      <c r="C75" s="24" t="str">
        <f>IF(B75="","",IFERROR(_xlfn.XLOOKUP(B75,PT_Master!A:A,PT_Master!C:C),"Patient ID not found"))</f>
        <v>Nilesh Sen</v>
      </c>
      <c r="D75" s="39" t="s">
        <v>61</v>
      </c>
      <c r="E75" s="42" t="s">
        <v>1464</v>
      </c>
      <c r="F75" s="42" t="s">
        <v>1464</v>
      </c>
      <c r="G75" s="24">
        <f t="shared" si="3"/>
        <v>0</v>
      </c>
      <c r="H75" s="39" t="s">
        <v>35</v>
      </c>
      <c r="I75" s="39" t="s">
        <v>1563</v>
      </c>
      <c r="J75" s="24" t="str">
        <f>IF(I75="","",IFERROR(_xlfn.XLOOKUP(I75,DR_Master!A:A,DR_Master!B:B),"Doctor ID not found"))</f>
        <v>Dr. Subhash Patra</v>
      </c>
      <c r="K75" s="39"/>
      <c r="L75" s="24" t="str">
        <f>IF(K75="","",IFERROR(_xlfn.XLOOKUP(K75,BED_Master!A:A,BED_Master!B:B),"Bed ID not found"))</f>
        <v/>
      </c>
      <c r="M75" s="39" t="s">
        <v>1627</v>
      </c>
      <c r="N75" s="39" t="s">
        <v>1667</v>
      </c>
      <c r="O75" s="39" t="s">
        <v>65</v>
      </c>
      <c r="P75" s="39" t="s">
        <v>1679</v>
      </c>
      <c r="Q75" s="39" t="s">
        <v>89</v>
      </c>
    </row>
    <row r="76" spans="1:17" ht="22" customHeight="1">
      <c r="A76" t="str">
        <f t="shared" si="2"/>
        <v>ADM-00072</v>
      </c>
      <c r="B76" s="40" t="s">
        <v>1379</v>
      </c>
      <c r="C76" s="24" t="str">
        <f>IF(B76="","",IFERROR(_xlfn.XLOOKUP(B76,PT_Master!A:A,PT_Master!C:C),"Patient ID not found"))</f>
        <v>Rupal Ghosh</v>
      </c>
      <c r="D76" s="40" t="s">
        <v>61</v>
      </c>
      <c r="E76" s="44" t="s">
        <v>1497</v>
      </c>
      <c r="F76" s="44" t="s">
        <v>1497</v>
      </c>
      <c r="G76" s="24">
        <f t="shared" si="3"/>
        <v>0</v>
      </c>
      <c r="H76" s="40" t="s">
        <v>35</v>
      </c>
      <c r="I76" s="40" t="s">
        <v>1563</v>
      </c>
      <c r="J76" s="24" t="str">
        <f>IF(I76="","",IFERROR(_xlfn.XLOOKUP(I76,DR_Master!A:A,DR_Master!B:B),"Doctor ID not found"))</f>
        <v>Dr. Subhash Patra</v>
      </c>
      <c r="K76" s="40"/>
      <c r="L76" s="24" t="str">
        <f>IF(K76="","",IFERROR(_xlfn.XLOOKUP(K76,BED_Master!A:A,BED_Master!B:B),"Bed ID not found"))</f>
        <v/>
      </c>
      <c r="M76" s="40" t="s">
        <v>1611</v>
      </c>
      <c r="N76" s="40" t="s">
        <v>1651</v>
      </c>
      <c r="O76" s="40" t="s">
        <v>65</v>
      </c>
      <c r="P76" s="40" t="s">
        <v>1680</v>
      </c>
      <c r="Q76" s="40" t="s">
        <v>89</v>
      </c>
    </row>
    <row r="77" spans="1:17" ht="22" customHeight="1">
      <c r="A77" t="str">
        <f t="shared" si="2"/>
        <v>ADM-00073</v>
      </c>
      <c r="B77" s="39" t="s">
        <v>1380</v>
      </c>
      <c r="C77" s="24" t="str">
        <f>IF(B77="","",IFERROR(_xlfn.XLOOKUP(B77,PT_Master!A:A,PT_Master!C:C),"Patient ID not found"))</f>
        <v>Saurabh Banerjee</v>
      </c>
      <c r="D77" s="39" t="s">
        <v>61</v>
      </c>
      <c r="E77" s="42" t="s">
        <v>1498</v>
      </c>
      <c r="F77" s="42" t="s">
        <v>1498</v>
      </c>
      <c r="G77" s="24">
        <f t="shared" si="3"/>
        <v>0</v>
      </c>
      <c r="H77" s="39" t="s">
        <v>35</v>
      </c>
      <c r="I77" s="39" t="s">
        <v>1561</v>
      </c>
      <c r="J77" s="24" t="str">
        <f>IF(I77="","",IFERROR(_xlfn.XLOOKUP(I77,DR_Master!A:A,DR_Master!B:B),"Doctor ID not found"))</f>
        <v>Dr. Tanmoy Das</v>
      </c>
      <c r="K77" s="39"/>
      <c r="L77" s="24" t="str">
        <f>IF(K77="","",IFERROR(_xlfn.XLOOKUP(K77,BED_Master!A:A,BED_Master!B:B),"Bed ID not found"))</f>
        <v/>
      </c>
      <c r="M77" s="39" t="s">
        <v>1627</v>
      </c>
      <c r="N77" s="39" t="s">
        <v>1667</v>
      </c>
      <c r="O77" s="39" t="s">
        <v>65</v>
      </c>
      <c r="P77" s="39" t="s">
        <v>1678</v>
      </c>
      <c r="Q77" s="39" t="s">
        <v>90</v>
      </c>
    </row>
    <row r="78" spans="1:17" ht="22" customHeight="1">
      <c r="A78" t="str">
        <f t="shared" si="2"/>
        <v>ADM-00074</v>
      </c>
      <c r="B78" s="40" t="s">
        <v>1381</v>
      </c>
      <c r="C78" s="24" t="str">
        <f>IF(B78="","",IFERROR(_xlfn.XLOOKUP(B78,PT_Master!A:A,PT_Master!C:C),"Patient ID not found"))</f>
        <v>Taruna Dey</v>
      </c>
      <c r="D78" s="40" t="s">
        <v>61</v>
      </c>
      <c r="E78" s="44" t="s">
        <v>1499</v>
      </c>
      <c r="F78" s="44" t="s">
        <v>1499</v>
      </c>
      <c r="G78" s="24">
        <f t="shared" si="3"/>
        <v>0</v>
      </c>
      <c r="H78" s="40" t="s">
        <v>37</v>
      </c>
      <c r="I78" s="40" t="s">
        <v>1567</v>
      </c>
      <c r="J78" s="24" t="str">
        <f>IF(I78="","",IFERROR(_xlfn.XLOOKUP(I78,DR_Master!A:A,DR_Master!B:B),"Doctor ID not found"))</f>
        <v>Dr. Meena Pillai</v>
      </c>
      <c r="K78" s="40"/>
      <c r="L78" s="24" t="str">
        <f>IF(K78="","",IFERROR(_xlfn.XLOOKUP(K78,BED_Master!A:A,BED_Master!B:B),"Bed ID not found"))</f>
        <v/>
      </c>
      <c r="M78" s="40" t="s">
        <v>1607</v>
      </c>
      <c r="N78" s="40" t="s">
        <v>1647</v>
      </c>
      <c r="O78" s="40" t="s">
        <v>65</v>
      </c>
      <c r="P78" s="40" t="s">
        <v>1676</v>
      </c>
      <c r="Q78" s="40" t="s">
        <v>91</v>
      </c>
    </row>
    <row r="79" spans="1:17" ht="22" customHeight="1">
      <c r="A79" t="str">
        <f t="shared" si="2"/>
        <v>ADM-00075</v>
      </c>
      <c r="B79" s="39" t="s">
        <v>1382</v>
      </c>
      <c r="C79" s="24" t="str">
        <f>IF(B79="","",IFERROR(_xlfn.XLOOKUP(B79,PT_Master!A:A,PT_Master!C:C),"Patient ID not found"))</f>
        <v>Mukesh Pal</v>
      </c>
      <c r="D79" s="39" t="s">
        <v>38</v>
      </c>
      <c r="E79" s="42" t="s">
        <v>1500</v>
      </c>
      <c r="F79" s="42" t="s">
        <v>1547</v>
      </c>
      <c r="G79" s="24">
        <f t="shared" si="3"/>
        <v>2</v>
      </c>
      <c r="H79" s="39" t="s">
        <v>33</v>
      </c>
      <c r="I79" s="39" t="s">
        <v>1562</v>
      </c>
      <c r="J79" s="24" t="str">
        <f>IF(I79="","",IFERROR(_xlfn.XLOOKUP(I79,DR_Master!A:A,DR_Master!B:B),"Doctor ID not found"))</f>
        <v>Dr. Sanjay Ghosh</v>
      </c>
      <c r="K79" s="39"/>
      <c r="L79" s="24" t="str">
        <f>IF(K79="","",IFERROR(_xlfn.XLOOKUP(K79,BED_Master!A:A,BED_Master!B:B),"Bed ID not found"))</f>
        <v/>
      </c>
      <c r="M79" s="39" t="s">
        <v>1626</v>
      </c>
      <c r="N79" s="39" t="s">
        <v>1666</v>
      </c>
      <c r="O79" s="39" t="s">
        <v>65</v>
      </c>
      <c r="P79" s="39" t="s">
        <v>1679</v>
      </c>
      <c r="Q79" s="39" t="s">
        <v>91</v>
      </c>
    </row>
    <row r="80" spans="1:17" ht="22" customHeight="1">
      <c r="A80" t="str">
        <f t="shared" si="2"/>
        <v>ADM-00076</v>
      </c>
      <c r="B80" s="40" t="s">
        <v>1383</v>
      </c>
      <c r="C80" s="24" t="str">
        <f>IF(B80="","",IFERROR(_xlfn.XLOOKUP(B80,PT_Master!A:A,PT_Master!C:C),"Patient ID not found"))</f>
        <v>Savita Nath</v>
      </c>
      <c r="D80" s="40" t="s">
        <v>61</v>
      </c>
      <c r="E80" s="44" t="s">
        <v>1501</v>
      </c>
      <c r="F80" s="44" t="s">
        <v>1501</v>
      </c>
      <c r="G80" s="24">
        <f t="shared" si="3"/>
        <v>0</v>
      </c>
      <c r="H80" s="40" t="s">
        <v>37</v>
      </c>
      <c r="I80" s="40" t="s">
        <v>1567</v>
      </c>
      <c r="J80" s="24" t="str">
        <f>IF(I80="","",IFERROR(_xlfn.XLOOKUP(I80,DR_Master!A:A,DR_Master!B:B),"Doctor ID not found"))</f>
        <v>Dr. Meena Pillai</v>
      </c>
      <c r="K80" s="40"/>
      <c r="L80" s="24" t="str">
        <f>IF(K80="","",IFERROR(_xlfn.XLOOKUP(K80,BED_Master!A:A,BED_Master!B:B),"Bed ID not found"))</f>
        <v/>
      </c>
      <c r="M80" s="40" t="s">
        <v>1596</v>
      </c>
      <c r="N80" s="40" t="s">
        <v>1636</v>
      </c>
      <c r="O80" s="40" t="s">
        <v>65</v>
      </c>
      <c r="P80" s="40" t="s">
        <v>38</v>
      </c>
      <c r="Q80" s="40" t="s">
        <v>91</v>
      </c>
    </row>
    <row r="81" spans="1:17" ht="22" customHeight="1">
      <c r="A81" t="str">
        <f t="shared" si="2"/>
        <v>ADM-00077</v>
      </c>
      <c r="B81" s="39" t="s">
        <v>1384</v>
      </c>
      <c r="C81" s="24" t="str">
        <f>IF(B81="","",IFERROR(_xlfn.XLOOKUP(B81,PT_Master!A:A,PT_Master!C:C),"Patient ID not found"))</f>
        <v>Aditya Saha</v>
      </c>
      <c r="D81" s="39" t="s">
        <v>38</v>
      </c>
      <c r="E81" s="42" t="s">
        <v>557</v>
      </c>
      <c r="F81" s="42" t="s">
        <v>1548</v>
      </c>
      <c r="G81" s="24">
        <f t="shared" si="3"/>
        <v>2</v>
      </c>
      <c r="H81" s="39" t="s">
        <v>36</v>
      </c>
      <c r="I81" s="39" t="s">
        <v>1569</v>
      </c>
      <c r="J81" s="24" t="str">
        <f>IF(I81="","",IFERROR(_xlfn.XLOOKUP(I81,DR_Master!A:A,DR_Master!B:B),"Doctor ID not found"))</f>
        <v>Dr. Ritika Sharma</v>
      </c>
      <c r="K81" s="39"/>
      <c r="L81" s="24" t="str">
        <f>IF(K81="","",IFERROR(_xlfn.XLOOKUP(K81,BED_Master!A:A,BED_Master!B:B),"Bed ID not found"))</f>
        <v/>
      </c>
      <c r="M81" s="39" t="s">
        <v>1605</v>
      </c>
      <c r="N81" s="39" t="s">
        <v>1645</v>
      </c>
      <c r="O81" s="39" t="s">
        <v>64</v>
      </c>
      <c r="P81" s="39" t="s">
        <v>38</v>
      </c>
      <c r="Q81" s="39" t="s">
        <v>91</v>
      </c>
    </row>
    <row r="82" spans="1:17" ht="22" customHeight="1">
      <c r="A82" t="str">
        <f t="shared" si="2"/>
        <v>ADM-00078</v>
      </c>
      <c r="B82" s="40" t="s">
        <v>1385</v>
      </c>
      <c r="C82" s="24" t="str">
        <f>IF(B82="","",IFERROR(_xlfn.XLOOKUP(B82,PT_Master!A:A,PT_Master!C:C),"Patient ID not found"))</f>
        <v>Rani Biswas</v>
      </c>
      <c r="D82" s="40" t="s">
        <v>61</v>
      </c>
      <c r="E82" s="44" t="s">
        <v>1481</v>
      </c>
      <c r="F82" s="44" t="s">
        <v>1481</v>
      </c>
      <c r="G82" s="24">
        <f t="shared" si="3"/>
        <v>0</v>
      </c>
      <c r="H82" s="40" t="s">
        <v>35</v>
      </c>
      <c r="I82" s="40" t="s">
        <v>1563</v>
      </c>
      <c r="J82" s="24" t="str">
        <f>IF(I82="","",IFERROR(_xlfn.XLOOKUP(I82,DR_Master!A:A,DR_Master!B:B),"Doctor ID not found"))</f>
        <v>Dr. Subhash Patra</v>
      </c>
      <c r="K82" s="40"/>
      <c r="L82" s="24" t="str">
        <f>IF(K82="","",IFERROR(_xlfn.XLOOKUP(K82,BED_Master!A:A,BED_Master!B:B),"Bed ID not found"))</f>
        <v/>
      </c>
      <c r="M82" s="40" t="s">
        <v>1628</v>
      </c>
      <c r="N82" s="40" t="s">
        <v>1668</v>
      </c>
      <c r="O82" s="40" t="s">
        <v>65</v>
      </c>
      <c r="P82" s="40" t="s">
        <v>1677</v>
      </c>
      <c r="Q82" s="40" t="s">
        <v>91</v>
      </c>
    </row>
    <row r="83" spans="1:17" ht="22" customHeight="1">
      <c r="A83" t="str">
        <f t="shared" si="2"/>
        <v>ADM-00079</v>
      </c>
      <c r="B83" s="39" t="s">
        <v>1386</v>
      </c>
      <c r="C83" s="24" t="str">
        <f>IF(B83="","",IFERROR(_xlfn.XLOOKUP(B83,PT_Master!A:A,PT_Master!C:C),"Patient ID not found"))</f>
        <v>Chirag Chakraborty</v>
      </c>
      <c r="D83" s="39" t="s">
        <v>61</v>
      </c>
      <c r="E83" s="42" t="s">
        <v>529</v>
      </c>
      <c r="F83" s="42" t="s">
        <v>529</v>
      </c>
      <c r="G83" s="24">
        <f t="shared" si="3"/>
        <v>0</v>
      </c>
      <c r="H83" s="39" t="s">
        <v>38</v>
      </c>
      <c r="I83" s="39" t="s">
        <v>1566</v>
      </c>
      <c r="J83" s="24" t="str">
        <f>IF(I83="","",IFERROR(_xlfn.XLOOKUP(I83,DR_Master!A:A,DR_Master!B:B),"Doctor ID not found"))</f>
        <v>Dr. Farhan Qureshi</v>
      </c>
      <c r="K83" s="39"/>
      <c r="L83" s="24" t="str">
        <f>IF(K83="","",IFERROR(_xlfn.XLOOKUP(K83,BED_Master!A:A,BED_Master!B:B),"Bed ID not found"))</f>
        <v/>
      </c>
      <c r="M83" s="39" t="s">
        <v>1616</v>
      </c>
      <c r="N83" s="39" t="s">
        <v>1656</v>
      </c>
      <c r="O83" s="39" t="s">
        <v>65</v>
      </c>
      <c r="P83" s="39" t="s">
        <v>1675</v>
      </c>
      <c r="Q83" s="39" t="s">
        <v>91</v>
      </c>
    </row>
    <row r="84" spans="1:17" ht="22" customHeight="1">
      <c r="A84" t="str">
        <f t="shared" si="2"/>
        <v>ADM-00080</v>
      </c>
      <c r="B84" s="40" t="s">
        <v>1387</v>
      </c>
      <c r="C84" s="24" t="str">
        <f>IF(B84="","",IFERROR(_xlfn.XLOOKUP(B84,PT_Master!A:A,PT_Master!C:C),"Patient ID not found"))</f>
        <v>Manjula Mitra</v>
      </c>
      <c r="D84" s="40" t="s">
        <v>62</v>
      </c>
      <c r="E84" s="44" t="s">
        <v>1502</v>
      </c>
      <c r="F84" s="44" t="s">
        <v>1549</v>
      </c>
      <c r="G84" s="24">
        <f t="shared" si="3"/>
        <v>5</v>
      </c>
      <c r="H84" s="40" t="s">
        <v>36</v>
      </c>
      <c r="I84" s="40" t="s">
        <v>1569</v>
      </c>
      <c r="J84" s="24" t="str">
        <f>IF(I84="","",IFERROR(_xlfn.XLOOKUP(I84,DR_Master!A:A,DR_Master!B:B),"Doctor ID not found"))</f>
        <v>Dr. Ritika Sharma</v>
      </c>
      <c r="K84" s="40" t="s">
        <v>1589</v>
      </c>
      <c r="L84" s="24" t="str">
        <f>IF(K84="","",IFERROR(_xlfn.XLOOKUP(K84,BED_Master!A:A,BED_Master!B:B),"Bed ID not found"))</f>
        <v>General Ward</v>
      </c>
      <c r="M84" s="40" t="s">
        <v>1614</v>
      </c>
      <c r="N84" s="40" t="s">
        <v>1654</v>
      </c>
      <c r="O84" s="40" t="s">
        <v>65</v>
      </c>
      <c r="P84" s="40" t="s">
        <v>1679</v>
      </c>
      <c r="Q84" s="40" t="s">
        <v>93</v>
      </c>
    </row>
    <row r="85" spans="1:17" ht="22" customHeight="1">
      <c r="A85" t="str">
        <f t="shared" si="2"/>
        <v>ADM-00081</v>
      </c>
      <c r="B85" s="39" t="s">
        <v>1388</v>
      </c>
      <c r="C85" s="24" t="str">
        <f>IF(B85="","",IFERROR(_xlfn.XLOOKUP(B85,PT_Master!A:A,PT_Master!C:C),"Patient ID not found"))</f>
        <v>Yash Paul</v>
      </c>
      <c r="D85" s="39" t="s">
        <v>62</v>
      </c>
      <c r="E85" s="42" t="s">
        <v>1503</v>
      </c>
      <c r="F85" s="42" t="s">
        <v>547</v>
      </c>
      <c r="G85" s="24">
        <f t="shared" si="3"/>
        <v>12</v>
      </c>
      <c r="H85" s="39" t="s">
        <v>36</v>
      </c>
      <c r="I85" s="39" t="s">
        <v>1569</v>
      </c>
      <c r="J85" s="24" t="str">
        <f>IF(I85="","",IFERROR(_xlfn.XLOOKUP(I85,DR_Master!A:A,DR_Master!B:B),"Doctor ID not found"))</f>
        <v>Dr. Ritika Sharma</v>
      </c>
      <c r="K85" s="39" t="s">
        <v>1590</v>
      </c>
      <c r="L85" s="24" t="str">
        <f>IF(K85="","",IFERROR(_xlfn.XLOOKUP(K85,BED_Master!A:A,BED_Master!B:B),"Bed ID not found"))</f>
        <v>General Ward</v>
      </c>
      <c r="M85" s="39" t="s">
        <v>1618</v>
      </c>
      <c r="N85" s="39" t="s">
        <v>1658</v>
      </c>
      <c r="O85" s="39" t="s">
        <v>65</v>
      </c>
      <c r="P85" s="39" t="s">
        <v>1680</v>
      </c>
      <c r="Q85" s="39" t="s">
        <v>91</v>
      </c>
    </row>
    <row r="86" spans="1:17" ht="22" customHeight="1">
      <c r="A86" t="str">
        <f t="shared" si="2"/>
        <v>ADM-00082</v>
      </c>
      <c r="B86" s="40" t="s">
        <v>1389</v>
      </c>
      <c r="C86" s="24" t="str">
        <f>IF(B86="","",IFERROR(_xlfn.XLOOKUP(B86,PT_Master!A:A,PT_Master!C:C),"Patient ID not found"))</f>
        <v>Hema Karmakar</v>
      </c>
      <c r="D86" s="40" t="s">
        <v>61</v>
      </c>
      <c r="E86" s="44" t="s">
        <v>1504</v>
      </c>
      <c r="F86" s="44" t="s">
        <v>1504</v>
      </c>
      <c r="G86" s="24">
        <f t="shared" si="3"/>
        <v>0</v>
      </c>
      <c r="H86" s="40" t="s">
        <v>34</v>
      </c>
      <c r="I86" s="40" t="s">
        <v>1564</v>
      </c>
      <c r="J86" s="24" t="str">
        <f>IF(I86="","",IFERROR(_xlfn.XLOOKUP(I86,DR_Master!A:A,DR_Master!B:B),"Doctor ID not found"))</f>
        <v>Dr. Kamala Nair</v>
      </c>
      <c r="K86" s="40"/>
      <c r="L86" s="24" t="str">
        <f>IF(K86="","",IFERROR(_xlfn.XLOOKUP(K86,BED_Master!A:A,BED_Master!B:B),"Bed ID not found"))</f>
        <v/>
      </c>
      <c r="M86" s="40" t="s">
        <v>1609</v>
      </c>
      <c r="N86" s="40" t="s">
        <v>1649</v>
      </c>
      <c r="O86" s="40" t="s">
        <v>65</v>
      </c>
      <c r="P86" s="40" t="s">
        <v>1676</v>
      </c>
      <c r="Q86" s="40" t="s">
        <v>91</v>
      </c>
    </row>
    <row r="87" spans="1:17" ht="22" customHeight="1">
      <c r="A87" t="str">
        <f t="shared" si="2"/>
        <v>ADM-00083</v>
      </c>
      <c r="B87" s="39" t="s">
        <v>1390</v>
      </c>
      <c r="C87" s="24" t="str">
        <f>IF(B87="","",IFERROR(_xlfn.XLOOKUP(B87,PT_Master!A:A,PT_Master!C:C),"Patient ID not found"))</f>
        <v>Kartik Mandal</v>
      </c>
      <c r="D87" s="39" t="s">
        <v>62</v>
      </c>
      <c r="E87" s="42" t="s">
        <v>1505</v>
      </c>
      <c r="F87" s="42" t="s">
        <v>1550</v>
      </c>
      <c r="G87" s="24">
        <f t="shared" si="3"/>
        <v>9</v>
      </c>
      <c r="H87" s="39" t="s">
        <v>38</v>
      </c>
      <c r="I87" s="39" t="s">
        <v>1566</v>
      </c>
      <c r="J87" s="24" t="str">
        <f>IF(I87="","",IFERROR(_xlfn.XLOOKUP(I87,DR_Master!A:A,DR_Master!B:B),"Doctor ID not found"))</f>
        <v>Dr. Farhan Qureshi</v>
      </c>
      <c r="K87" s="39" t="s">
        <v>1591</v>
      </c>
      <c r="L87" s="24" t="str">
        <f>IF(K87="","",IFERROR(_xlfn.XLOOKUP(K87,BED_Master!A:A,BED_Master!B:B),"Bed ID not found"))</f>
        <v>General Ward</v>
      </c>
      <c r="M87" s="39" t="s">
        <v>1604</v>
      </c>
      <c r="N87" s="39" t="s">
        <v>1644</v>
      </c>
      <c r="O87" s="39" t="s">
        <v>65</v>
      </c>
      <c r="P87" s="39" t="s">
        <v>1677</v>
      </c>
      <c r="Q87" s="39" t="s">
        <v>90</v>
      </c>
    </row>
    <row r="88" spans="1:17" ht="22" customHeight="1">
      <c r="A88" t="str">
        <f t="shared" si="2"/>
        <v>ADM-00084</v>
      </c>
      <c r="B88" s="40" t="s">
        <v>1391</v>
      </c>
      <c r="C88" s="24" t="str">
        <f>IF(B88="","",IFERROR(_xlfn.XLOOKUP(B88,PT_Master!A:A,PT_Master!C:C),"Patient ID not found"))</f>
        <v>Gita Sarkar</v>
      </c>
      <c r="D88" s="40" t="s">
        <v>62</v>
      </c>
      <c r="E88" s="44" t="s">
        <v>1498</v>
      </c>
      <c r="F88" s="44" t="s">
        <v>565</v>
      </c>
      <c r="G88" s="24">
        <f t="shared" si="3"/>
        <v>11</v>
      </c>
      <c r="H88" s="40" t="s">
        <v>34</v>
      </c>
      <c r="I88" s="40" t="s">
        <v>1565</v>
      </c>
      <c r="J88" s="24" t="str">
        <f>IF(I88="","",IFERROR(_xlfn.XLOOKUP(I88,DR_Master!A:A,DR_Master!B:B),"Doctor ID not found"))</f>
        <v>Dr. Arjun Bose</v>
      </c>
      <c r="K88" s="40" t="s">
        <v>1585</v>
      </c>
      <c r="L88" s="24" t="str">
        <f>IF(K88="","",IFERROR(_xlfn.XLOOKUP(K88,BED_Master!A:A,BED_Master!B:B),"Bed ID not found"))</f>
        <v>Private</v>
      </c>
      <c r="M88" s="40" t="s">
        <v>1596</v>
      </c>
      <c r="N88" s="40" t="s">
        <v>1636</v>
      </c>
      <c r="O88" s="40" t="s">
        <v>67</v>
      </c>
      <c r="P88" s="40" t="s">
        <v>38</v>
      </c>
      <c r="Q88" s="40" t="s">
        <v>90</v>
      </c>
    </row>
    <row r="89" spans="1:17" ht="22" customHeight="1">
      <c r="A89" t="str">
        <f t="shared" si="2"/>
        <v>ADM-00085</v>
      </c>
      <c r="B89" s="39" t="s">
        <v>1392</v>
      </c>
      <c r="C89" s="24" t="str">
        <f>IF(B89="","",IFERROR(_xlfn.XLOOKUP(B89,PT_Master!A:A,PT_Master!C:C),"Patient ID not found"))</f>
        <v>Parth Patra</v>
      </c>
      <c r="D89" s="39" t="s">
        <v>61</v>
      </c>
      <c r="E89" s="42" t="s">
        <v>496</v>
      </c>
      <c r="F89" s="42" t="s">
        <v>496</v>
      </c>
      <c r="G89" s="24">
        <f t="shared" si="3"/>
        <v>0</v>
      </c>
      <c r="H89" s="39" t="s">
        <v>33</v>
      </c>
      <c r="I89" s="39" t="s">
        <v>1562</v>
      </c>
      <c r="J89" s="24" t="str">
        <f>IF(I89="","",IFERROR(_xlfn.XLOOKUP(I89,DR_Master!A:A,DR_Master!B:B),"Doctor ID not found"))</f>
        <v>Dr. Sanjay Ghosh</v>
      </c>
      <c r="K89" s="39"/>
      <c r="L89" s="24" t="str">
        <f>IF(K89="","",IFERROR(_xlfn.XLOOKUP(K89,BED_Master!A:A,BED_Master!B:B),"Bed ID not found"))</f>
        <v/>
      </c>
      <c r="M89" s="39" t="s">
        <v>1602</v>
      </c>
      <c r="N89" s="39" t="s">
        <v>1642</v>
      </c>
      <c r="O89" s="39" t="s">
        <v>65</v>
      </c>
      <c r="P89" s="39" t="s">
        <v>1676</v>
      </c>
      <c r="Q89" s="39" t="s">
        <v>91</v>
      </c>
    </row>
    <row r="90" spans="1:17" ht="22" customHeight="1">
      <c r="A90" t="str">
        <f t="shared" si="2"/>
        <v>ADM-00086</v>
      </c>
      <c r="B90" s="40" t="s">
        <v>1393</v>
      </c>
      <c r="C90" s="24" t="str">
        <f>IF(B90="","",IFERROR(_xlfn.XLOOKUP(B90,PT_Master!A:A,PT_Master!C:C),"Patient ID not found"))</f>
        <v>Radha Haldar</v>
      </c>
      <c r="D90" s="40" t="s">
        <v>61</v>
      </c>
      <c r="E90" s="44" t="s">
        <v>1506</v>
      </c>
      <c r="F90" s="44" t="s">
        <v>1506</v>
      </c>
      <c r="G90" s="24">
        <f t="shared" si="3"/>
        <v>0</v>
      </c>
      <c r="H90" s="40" t="s">
        <v>34</v>
      </c>
      <c r="I90" s="40" t="s">
        <v>1564</v>
      </c>
      <c r="J90" s="24" t="str">
        <f>IF(I90="","",IFERROR(_xlfn.XLOOKUP(I90,DR_Master!A:A,DR_Master!B:B),"Doctor ID not found"))</f>
        <v>Dr. Kamala Nair</v>
      </c>
      <c r="K90" s="40"/>
      <c r="L90" s="24" t="str">
        <f>IF(K90="","",IFERROR(_xlfn.XLOOKUP(K90,BED_Master!A:A,BED_Master!B:B),"Bed ID not found"))</f>
        <v/>
      </c>
      <c r="M90" s="40" t="s">
        <v>1629</v>
      </c>
      <c r="N90" s="40" t="s">
        <v>1669</v>
      </c>
      <c r="O90" s="40" t="s">
        <v>65</v>
      </c>
      <c r="P90" s="40" t="s">
        <v>1678</v>
      </c>
      <c r="Q90" s="40" t="s">
        <v>93</v>
      </c>
    </row>
    <row r="91" spans="1:17" ht="22" customHeight="1">
      <c r="A91" t="str">
        <f t="shared" si="2"/>
        <v>ADM-00087</v>
      </c>
      <c r="B91" s="39" t="s">
        <v>1394</v>
      </c>
      <c r="C91" s="24" t="str">
        <f>IF(B91="","",IFERROR(_xlfn.XLOOKUP(B91,PT_Master!A:A,PT_Master!C:C),"Patient ID not found"))</f>
        <v>Mihir Majumdar</v>
      </c>
      <c r="D91" s="39" t="s">
        <v>61</v>
      </c>
      <c r="E91" s="42" t="s">
        <v>1507</v>
      </c>
      <c r="F91" s="42" t="s">
        <v>1507</v>
      </c>
      <c r="G91" s="24">
        <f t="shared" si="3"/>
        <v>0</v>
      </c>
      <c r="H91" s="39" t="s">
        <v>37</v>
      </c>
      <c r="I91" s="39" t="s">
        <v>1567</v>
      </c>
      <c r="J91" s="24" t="str">
        <f>IF(I91="","",IFERROR(_xlfn.XLOOKUP(I91,DR_Master!A:A,DR_Master!B:B),"Doctor ID not found"))</f>
        <v>Dr. Meena Pillai</v>
      </c>
      <c r="K91" s="39"/>
      <c r="L91" s="24" t="str">
        <f>IF(K91="","",IFERROR(_xlfn.XLOOKUP(K91,BED_Master!A:A,BED_Master!B:B),"Bed ID not found"))</f>
        <v/>
      </c>
      <c r="M91" s="39" t="s">
        <v>1630</v>
      </c>
      <c r="N91" s="39" t="s">
        <v>1670</v>
      </c>
      <c r="O91" s="39" t="s">
        <v>65</v>
      </c>
      <c r="P91" s="39" t="s">
        <v>38</v>
      </c>
      <c r="Q91" s="39" t="s">
        <v>89</v>
      </c>
    </row>
    <row r="92" spans="1:17" ht="22" customHeight="1">
      <c r="A92" t="str">
        <f t="shared" si="2"/>
        <v>ADM-00088</v>
      </c>
      <c r="B92" s="40" t="s">
        <v>1395</v>
      </c>
      <c r="C92" s="24" t="str">
        <f>IF(B92="","",IFERROR(_xlfn.XLOOKUP(B92,PT_Master!A:A,PT_Master!C:C),"Patient ID not found"))</f>
        <v>Sarla Bhattacharya</v>
      </c>
      <c r="D92" s="40" t="s">
        <v>61</v>
      </c>
      <c r="E92" s="44" t="s">
        <v>521</v>
      </c>
      <c r="F92" s="44" t="s">
        <v>521</v>
      </c>
      <c r="G92" s="24">
        <f t="shared" si="3"/>
        <v>0</v>
      </c>
      <c r="H92" s="40" t="s">
        <v>34</v>
      </c>
      <c r="I92" s="40" t="s">
        <v>1565</v>
      </c>
      <c r="J92" s="24" t="str">
        <f>IF(I92="","",IFERROR(_xlfn.XLOOKUP(I92,DR_Master!A:A,DR_Master!B:B),"Doctor ID not found"))</f>
        <v>Dr. Arjun Bose</v>
      </c>
      <c r="K92" s="40"/>
      <c r="L92" s="24" t="str">
        <f>IF(K92="","",IFERROR(_xlfn.XLOOKUP(K92,BED_Master!A:A,BED_Master!B:B),"Bed ID not found"))</f>
        <v/>
      </c>
      <c r="M92" s="40" t="s">
        <v>1610</v>
      </c>
      <c r="N92" s="40" t="s">
        <v>1650</v>
      </c>
      <c r="O92" s="40" t="s">
        <v>65</v>
      </c>
      <c r="P92" s="40" t="s">
        <v>1680</v>
      </c>
      <c r="Q92" s="40" t="s">
        <v>89</v>
      </c>
    </row>
    <row r="93" spans="1:17" ht="22" customHeight="1">
      <c r="A93" t="str">
        <f t="shared" si="2"/>
        <v>ADM-00089</v>
      </c>
      <c r="B93" s="39" t="s">
        <v>1396</v>
      </c>
      <c r="C93" s="24" t="str">
        <f>IF(B93="","",IFERROR(_xlfn.XLOOKUP(B93,PT_Master!A:A,PT_Master!C:C),"Patient ID not found"))</f>
        <v>Devang Chowdhury</v>
      </c>
      <c r="D93" s="39" t="s">
        <v>61</v>
      </c>
      <c r="E93" s="42" t="s">
        <v>589</v>
      </c>
      <c r="F93" s="42" t="s">
        <v>589</v>
      </c>
      <c r="G93" s="24">
        <f t="shared" si="3"/>
        <v>0</v>
      </c>
      <c r="H93" s="39" t="s">
        <v>37</v>
      </c>
      <c r="I93" s="39" t="s">
        <v>1567</v>
      </c>
      <c r="J93" s="24" t="str">
        <f>IF(I93="","",IFERROR(_xlfn.XLOOKUP(I93,DR_Master!A:A,DR_Master!B:B),"Doctor ID not found"))</f>
        <v>Dr. Meena Pillai</v>
      </c>
      <c r="K93" s="39"/>
      <c r="L93" s="24" t="str">
        <f>IF(K93="","",IFERROR(_xlfn.XLOOKUP(K93,BED_Master!A:A,BED_Master!B:B),"Bed ID not found"))</f>
        <v/>
      </c>
      <c r="M93" s="39" t="s">
        <v>1598</v>
      </c>
      <c r="N93" s="39" t="s">
        <v>1638</v>
      </c>
      <c r="O93" s="39" t="s">
        <v>65</v>
      </c>
      <c r="P93" s="39" t="s">
        <v>1675</v>
      </c>
      <c r="Q93" s="39" t="s">
        <v>93</v>
      </c>
    </row>
    <row r="94" spans="1:17" ht="22" customHeight="1">
      <c r="A94" t="str">
        <f t="shared" si="2"/>
        <v>ADM-00090</v>
      </c>
      <c r="B94" s="40" t="s">
        <v>1397</v>
      </c>
      <c r="C94" s="24" t="str">
        <f>IF(B94="","",IFERROR(_xlfn.XLOOKUP(B94,PT_Master!A:A,PT_Master!C:C),"Patient ID not found"))</f>
        <v>Pushpa Lahiri</v>
      </c>
      <c r="D94" s="40" t="s">
        <v>61</v>
      </c>
      <c r="E94" s="44" t="s">
        <v>1508</v>
      </c>
      <c r="F94" s="44" t="s">
        <v>1508</v>
      </c>
      <c r="G94" s="24">
        <f t="shared" si="3"/>
        <v>0</v>
      </c>
      <c r="H94" s="40" t="s">
        <v>35</v>
      </c>
      <c r="I94" s="40" t="s">
        <v>1563</v>
      </c>
      <c r="J94" s="24" t="str">
        <f>IF(I94="","",IFERROR(_xlfn.XLOOKUP(I94,DR_Master!A:A,DR_Master!B:B),"Doctor ID not found"))</f>
        <v>Dr. Subhash Patra</v>
      </c>
      <c r="K94" s="40"/>
      <c r="L94" s="24" t="str">
        <f>IF(K94="","",IFERROR(_xlfn.XLOOKUP(K94,BED_Master!A:A,BED_Master!B:B),"Bed ID not found"))</f>
        <v/>
      </c>
      <c r="M94" s="40" t="s">
        <v>1605</v>
      </c>
      <c r="N94" s="40" t="s">
        <v>1645</v>
      </c>
      <c r="O94" s="40" t="s">
        <v>65</v>
      </c>
      <c r="P94" s="40" t="s">
        <v>1679</v>
      </c>
      <c r="Q94" s="40" t="s">
        <v>90</v>
      </c>
    </row>
    <row r="95" spans="1:17" ht="22" customHeight="1">
      <c r="A95" t="str">
        <f t="shared" si="2"/>
        <v>ADM-00091</v>
      </c>
      <c r="B95" s="39" t="s">
        <v>1398</v>
      </c>
      <c r="C95" s="24" t="str">
        <f>IF(B95="","",IFERROR(_xlfn.XLOOKUP(B95,PT_Master!A:A,PT_Master!C:C),"Patient ID not found"))</f>
        <v>Tejas Ganguly</v>
      </c>
      <c r="D95" s="39" t="s">
        <v>38</v>
      </c>
      <c r="E95" s="42" t="s">
        <v>1509</v>
      </c>
      <c r="F95" s="42" t="s">
        <v>1534</v>
      </c>
      <c r="G95" s="24">
        <f t="shared" si="3"/>
        <v>1</v>
      </c>
      <c r="H95" s="39" t="s">
        <v>37</v>
      </c>
      <c r="I95" s="39" t="s">
        <v>1567</v>
      </c>
      <c r="J95" s="24" t="str">
        <f>IF(I95="","",IFERROR(_xlfn.XLOOKUP(I95,DR_Master!A:A,DR_Master!B:B),"Doctor ID not found"))</f>
        <v>Dr. Meena Pillai</v>
      </c>
      <c r="K95" s="39"/>
      <c r="L95" s="24" t="str">
        <f>IF(K95="","",IFERROR(_xlfn.XLOOKUP(K95,BED_Master!A:A,BED_Master!B:B),"Bed ID not found"))</f>
        <v/>
      </c>
      <c r="M95" s="39" t="s">
        <v>1621</v>
      </c>
      <c r="N95" s="39" t="s">
        <v>1661</v>
      </c>
      <c r="O95" s="39" t="s">
        <v>65</v>
      </c>
      <c r="P95" s="39" t="s">
        <v>1680</v>
      </c>
      <c r="Q95" s="39" t="s">
        <v>90</v>
      </c>
    </row>
    <row r="96" spans="1:17" ht="22" customHeight="1">
      <c r="A96" t="str">
        <f t="shared" si="2"/>
        <v>ADM-00092</v>
      </c>
      <c r="B96" s="40" t="s">
        <v>1399</v>
      </c>
      <c r="C96" s="24" t="str">
        <f>IF(B96="","",IFERROR(_xlfn.XLOOKUP(B96,PT_Master!A:A,PT_Master!C:C),"Patient ID not found"))</f>
        <v>Sharda Dutta</v>
      </c>
      <c r="D96" s="40" t="s">
        <v>61</v>
      </c>
      <c r="E96" s="44" t="s">
        <v>1464</v>
      </c>
      <c r="F96" s="44" t="s">
        <v>1464</v>
      </c>
      <c r="G96" s="24">
        <f t="shared" si="3"/>
        <v>0</v>
      </c>
      <c r="H96" s="40" t="s">
        <v>34</v>
      </c>
      <c r="I96" s="40" t="s">
        <v>1564</v>
      </c>
      <c r="J96" s="24" t="str">
        <f>IF(I96="","",IFERROR(_xlfn.XLOOKUP(I96,DR_Master!A:A,DR_Master!B:B),"Doctor ID not found"))</f>
        <v>Dr. Kamala Nair</v>
      </c>
      <c r="K96" s="40"/>
      <c r="L96" s="24" t="str">
        <f>IF(K96="","",IFERROR(_xlfn.XLOOKUP(K96,BED_Master!A:A,BED_Master!B:B),"Bed ID not found"))</f>
        <v/>
      </c>
      <c r="M96" s="40" t="s">
        <v>1615</v>
      </c>
      <c r="N96" s="40" t="s">
        <v>1655</v>
      </c>
      <c r="O96" s="40" t="s">
        <v>65</v>
      </c>
      <c r="P96" s="40" t="s">
        <v>1679</v>
      </c>
      <c r="Q96" s="40" t="s">
        <v>91</v>
      </c>
    </row>
    <row r="97" spans="1:17" ht="22" customHeight="1">
      <c r="A97" t="str">
        <f t="shared" si="2"/>
        <v>ADM-00093</v>
      </c>
      <c r="B97" s="39" t="s">
        <v>1400</v>
      </c>
      <c r="C97" s="24" t="str">
        <f>IF(B97="","",IFERROR(_xlfn.XLOOKUP(B97,PT_Master!A:A,PT_Master!C:C),"Patient ID not found"))</f>
        <v>Jay Sanyal</v>
      </c>
      <c r="D97" s="39" t="s">
        <v>38</v>
      </c>
      <c r="E97" s="42" t="s">
        <v>1510</v>
      </c>
      <c r="F97" s="42" t="s">
        <v>1551</v>
      </c>
      <c r="G97" s="24">
        <f t="shared" si="3"/>
        <v>2</v>
      </c>
      <c r="H97" s="39" t="s">
        <v>33</v>
      </c>
      <c r="I97" s="39" t="s">
        <v>1560</v>
      </c>
      <c r="J97" s="24" t="str">
        <f>IF(I97="","",IFERROR(_xlfn.XLOOKUP(I97,DR_Master!A:A,DR_Master!B:B),"Doctor ID not found"))</f>
        <v>Dr. Prabal Roy</v>
      </c>
      <c r="K97" s="39"/>
      <c r="L97" s="24" t="str">
        <f>IF(K97="","",IFERROR(_xlfn.XLOOKUP(K97,BED_Master!A:A,BED_Master!B:B),"Bed ID not found"))</f>
        <v/>
      </c>
      <c r="M97" s="39" t="s">
        <v>1613</v>
      </c>
      <c r="N97" s="39" t="s">
        <v>1653</v>
      </c>
      <c r="O97" s="39" t="s">
        <v>67</v>
      </c>
      <c r="P97" s="39" t="s">
        <v>1676</v>
      </c>
      <c r="Q97" s="39" t="s">
        <v>89</v>
      </c>
    </row>
    <row r="98" spans="1:17" ht="22" customHeight="1">
      <c r="A98" t="str">
        <f t="shared" si="2"/>
        <v>ADM-00094</v>
      </c>
      <c r="B98" s="40" t="s">
        <v>1401</v>
      </c>
      <c r="C98" s="24" t="str">
        <f>IF(B98="","",IFERROR(_xlfn.XLOOKUP(B98,PT_Master!A:A,PT_Master!C:C),"Patient ID not found"))</f>
        <v>Meera Bhatt</v>
      </c>
      <c r="D98" s="40" t="s">
        <v>61</v>
      </c>
      <c r="E98" s="44" t="s">
        <v>1511</v>
      </c>
      <c r="F98" s="44" t="s">
        <v>1511</v>
      </c>
      <c r="G98" s="24">
        <f t="shared" si="3"/>
        <v>0</v>
      </c>
      <c r="H98" s="40" t="s">
        <v>35</v>
      </c>
      <c r="I98" s="40" t="s">
        <v>1563</v>
      </c>
      <c r="J98" s="24" t="str">
        <f>IF(I98="","",IFERROR(_xlfn.XLOOKUP(I98,DR_Master!A:A,DR_Master!B:B),"Doctor ID not found"))</f>
        <v>Dr. Subhash Patra</v>
      </c>
      <c r="K98" s="40"/>
      <c r="L98" s="24" t="str">
        <f>IF(K98="","",IFERROR(_xlfn.XLOOKUP(K98,BED_Master!A:A,BED_Master!B:B),"Bed ID not found"))</f>
        <v/>
      </c>
      <c r="M98" s="40" t="s">
        <v>1612</v>
      </c>
      <c r="N98" s="40" t="s">
        <v>1652</v>
      </c>
      <c r="O98" s="40" t="s">
        <v>65</v>
      </c>
      <c r="P98" s="40" t="s">
        <v>1678</v>
      </c>
      <c r="Q98" s="40" t="s">
        <v>93</v>
      </c>
    </row>
    <row r="99" spans="1:17" ht="22" customHeight="1">
      <c r="A99" t="str">
        <f t="shared" si="2"/>
        <v>ADM-00095</v>
      </c>
      <c r="B99" s="39" t="s">
        <v>1402</v>
      </c>
      <c r="C99" s="24" t="str">
        <f>IF(B99="","",IFERROR(_xlfn.XLOOKUP(B99,PT_Master!A:A,PT_Master!C:C),"Patient ID not found"))</f>
        <v>Bhavesh Joshi</v>
      </c>
      <c r="D99" s="39" t="s">
        <v>62</v>
      </c>
      <c r="E99" s="42" t="s">
        <v>1485</v>
      </c>
      <c r="F99" s="42" t="s">
        <v>589</v>
      </c>
      <c r="G99" s="24">
        <f t="shared" si="3"/>
        <v>12</v>
      </c>
      <c r="H99" s="39" t="s">
        <v>39</v>
      </c>
      <c r="I99" s="39" t="s">
        <v>1568</v>
      </c>
      <c r="J99" s="24" t="str">
        <f>IF(I99="","",IFERROR(_xlfn.XLOOKUP(I99,DR_Master!A:A,DR_Master!B:B),"Doctor ID not found"))</f>
        <v>Dr. Lipika Sen</v>
      </c>
      <c r="K99" s="39" t="s">
        <v>1583</v>
      </c>
      <c r="L99" s="24" t="str">
        <f>IF(K99="","",IFERROR(_xlfn.XLOOKUP(K99,BED_Master!A:A,BED_Master!B:B),"Bed ID not found"))</f>
        <v>Private</v>
      </c>
      <c r="M99" s="39" t="s">
        <v>1607</v>
      </c>
      <c r="N99" s="39" t="s">
        <v>1647</v>
      </c>
      <c r="O99" s="39" t="s">
        <v>65</v>
      </c>
      <c r="P99" s="39" t="s">
        <v>38</v>
      </c>
      <c r="Q99" s="39" t="s">
        <v>90</v>
      </c>
    </row>
    <row r="100" spans="1:17" ht="22" customHeight="1">
      <c r="A100" t="str">
        <f t="shared" si="2"/>
        <v>ADM-00096</v>
      </c>
      <c r="B100" s="40" t="s">
        <v>1403</v>
      </c>
      <c r="C100" s="24" t="str">
        <f>IF(B100="","",IFERROR(_xlfn.XLOOKUP(B100,PT_Master!A:A,PT_Master!C:C),"Patient ID not found"))</f>
        <v>Indira Patel</v>
      </c>
      <c r="D100" s="40" t="s">
        <v>61</v>
      </c>
      <c r="E100" s="44" t="s">
        <v>583</v>
      </c>
      <c r="F100" s="44" t="s">
        <v>583</v>
      </c>
      <c r="G100" s="24">
        <f t="shared" si="3"/>
        <v>0</v>
      </c>
      <c r="H100" s="40" t="s">
        <v>35</v>
      </c>
      <c r="I100" s="40" t="s">
        <v>1563</v>
      </c>
      <c r="J100" s="24" t="str">
        <f>IF(I100="","",IFERROR(_xlfn.XLOOKUP(I100,DR_Master!A:A,DR_Master!B:B),"Doctor ID not found"))</f>
        <v>Dr. Subhash Patra</v>
      </c>
      <c r="K100" s="40"/>
      <c r="L100" s="24" t="str">
        <f>IF(K100="","",IFERROR(_xlfn.XLOOKUP(K100,BED_Master!A:A,BED_Master!B:B),"Bed ID not found"))</f>
        <v/>
      </c>
      <c r="M100" s="40" t="s">
        <v>1625</v>
      </c>
      <c r="N100" s="40" t="s">
        <v>1665</v>
      </c>
      <c r="O100" s="40" t="s">
        <v>65</v>
      </c>
      <c r="P100" s="40" t="s">
        <v>1676</v>
      </c>
      <c r="Q100" s="40" t="s">
        <v>93</v>
      </c>
    </row>
    <row r="101" spans="1:17" ht="22" customHeight="1">
      <c r="A101" t="str">
        <f t="shared" si="2"/>
        <v>ADM-00097</v>
      </c>
      <c r="B101" s="39" t="s">
        <v>1404</v>
      </c>
      <c r="C101" s="24" t="str">
        <f>IF(B101="","",IFERROR(_xlfn.XLOOKUP(B101,PT_Master!A:A,PT_Master!C:C),"Patient ID not found"))</f>
        <v>Sagar Shah</v>
      </c>
      <c r="D101" s="39" t="s">
        <v>38</v>
      </c>
      <c r="E101" s="42" t="s">
        <v>608</v>
      </c>
      <c r="F101" s="42" t="s">
        <v>572</v>
      </c>
      <c r="G101" s="24">
        <f t="shared" si="3"/>
        <v>2</v>
      </c>
      <c r="H101" s="39" t="s">
        <v>39</v>
      </c>
      <c r="I101" s="39" t="s">
        <v>1568</v>
      </c>
      <c r="J101" s="24" t="str">
        <f>IF(I101="","",IFERROR(_xlfn.XLOOKUP(I101,DR_Master!A:A,DR_Master!B:B),"Doctor ID not found"))</f>
        <v>Dr. Lipika Sen</v>
      </c>
      <c r="K101" s="39"/>
      <c r="L101" s="24" t="str">
        <f>IF(K101="","",IFERROR(_xlfn.XLOOKUP(K101,BED_Master!A:A,BED_Master!B:B),"Bed ID not found"))</f>
        <v/>
      </c>
      <c r="M101" s="39" t="s">
        <v>1598</v>
      </c>
      <c r="N101" s="39" t="s">
        <v>1638</v>
      </c>
      <c r="O101" s="39" t="s">
        <v>64</v>
      </c>
      <c r="P101" s="39" t="s">
        <v>1677</v>
      </c>
      <c r="Q101" s="39" t="s">
        <v>89</v>
      </c>
    </row>
    <row r="102" spans="1:17" ht="22" customHeight="1">
      <c r="A102" t="str">
        <f t="shared" si="2"/>
        <v>ADM-00098</v>
      </c>
      <c r="B102" s="40" t="s">
        <v>1405</v>
      </c>
      <c r="C102" s="24" t="str">
        <f>IF(B102="","",IFERROR(_xlfn.XLOOKUP(B102,PT_Master!A:A,PT_Master!C:C),"Patient ID not found"))</f>
        <v>Leela Desai</v>
      </c>
      <c r="D102" s="40" t="s">
        <v>61</v>
      </c>
      <c r="E102" s="44" t="s">
        <v>504</v>
      </c>
      <c r="F102" s="44" t="s">
        <v>504</v>
      </c>
      <c r="G102" s="24">
        <f t="shared" si="3"/>
        <v>0</v>
      </c>
      <c r="H102" s="40" t="s">
        <v>33</v>
      </c>
      <c r="I102" s="40" t="s">
        <v>1560</v>
      </c>
      <c r="J102" s="24" t="str">
        <f>IF(I102="","",IFERROR(_xlfn.XLOOKUP(I102,DR_Master!A:A,DR_Master!B:B),"Doctor ID not found"))</f>
        <v>Dr. Prabal Roy</v>
      </c>
      <c r="K102" s="40"/>
      <c r="L102" s="24" t="str">
        <f>IF(K102="","",IFERROR(_xlfn.XLOOKUP(K102,BED_Master!A:A,BED_Master!B:B),"Bed ID not found"))</f>
        <v/>
      </c>
      <c r="M102" s="40" t="s">
        <v>1626</v>
      </c>
      <c r="N102" s="40" t="s">
        <v>1666</v>
      </c>
      <c r="O102" s="40" t="s">
        <v>65</v>
      </c>
      <c r="P102" s="40" t="s">
        <v>1677</v>
      </c>
      <c r="Q102" s="40" t="s">
        <v>93</v>
      </c>
    </row>
    <row r="103" spans="1:17" ht="22" customHeight="1">
      <c r="A103" t="str">
        <f t="shared" si="2"/>
        <v>ADM-00099</v>
      </c>
      <c r="B103" s="39" t="s">
        <v>1406</v>
      </c>
      <c r="C103" s="24" t="str">
        <f>IF(B103="","",IFERROR(_xlfn.XLOOKUP(B103,PT_Master!A:A,PT_Master!C:C),"Patient ID not found"))</f>
        <v>Kunal Pillai</v>
      </c>
      <c r="D103" s="39" t="s">
        <v>62</v>
      </c>
      <c r="E103" s="42" t="s">
        <v>507</v>
      </c>
      <c r="F103" s="42" t="s">
        <v>1462</v>
      </c>
      <c r="G103" s="24">
        <f t="shared" si="3"/>
        <v>10</v>
      </c>
      <c r="H103" s="39" t="s">
        <v>36</v>
      </c>
      <c r="I103" s="39" t="s">
        <v>1569</v>
      </c>
      <c r="J103" s="24" t="str">
        <f>IF(I103="","",IFERROR(_xlfn.XLOOKUP(I103,DR_Master!A:A,DR_Master!B:B),"Doctor ID not found"))</f>
        <v>Dr. Ritika Sharma</v>
      </c>
      <c r="K103" s="39" t="s">
        <v>1592</v>
      </c>
      <c r="L103" s="24" t="str">
        <f>IF(K103="","",IFERROR(_xlfn.XLOOKUP(K103,BED_Master!A:A,BED_Master!B:B),"Bed ID not found"))</f>
        <v>Private</v>
      </c>
      <c r="M103" s="39" t="s">
        <v>1630</v>
      </c>
      <c r="N103" s="39" t="s">
        <v>1670</v>
      </c>
      <c r="O103" s="39" t="s">
        <v>65</v>
      </c>
      <c r="P103" s="39" t="s">
        <v>1675</v>
      </c>
      <c r="Q103" s="39" t="s">
        <v>91</v>
      </c>
    </row>
    <row r="104" spans="1:17" ht="22" customHeight="1">
      <c r="A104" t="str">
        <f t="shared" si="2"/>
        <v>ADM-00100</v>
      </c>
      <c r="B104" s="40" t="s">
        <v>1407</v>
      </c>
      <c r="C104" s="24" t="str">
        <f>IF(B104="","",IFERROR(_xlfn.XLOOKUP(B104,PT_Master!A:A,PT_Master!C:C),"Patient ID not found"))</f>
        <v>Shobha Nair</v>
      </c>
      <c r="D104" s="40" t="s">
        <v>62</v>
      </c>
      <c r="E104" s="44" t="s">
        <v>597</v>
      </c>
      <c r="F104" s="44" t="s">
        <v>1552</v>
      </c>
      <c r="G104" s="24">
        <f t="shared" si="3"/>
        <v>7</v>
      </c>
      <c r="H104" s="40" t="s">
        <v>39</v>
      </c>
      <c r="I104" s="40" t="s">
        <v>1568</v>
      </c>
      <c r="J104" s="24" t="str">
        <f>IF(I104="","",IFERROR(_xlfn.XLOOKUP(I104,DR_Master!A:A,DR_Master!B:B),"Doctor ID not found"))</f>
        <v>Dr. Lipika Sen</v>
      </c>
      <c r="K104" s="40" t="s">
        <v>1586</v>
      </c>
      <c r="L104" s="24" t="str">
        <f>IF(K104="","",IFERROR(_xlfn.XLOOKUP(K104,BED_Master!A:A,BED_Master!B:B),"Bed ID not found"))</f>
        <v>Private</v>
      </c>
      <c r="M104" s="40" t="s">
        <v>1615</v>
      </c>
      <c r="N104" s="40" t="s">
        <v>1655</v>
      </c>
      <c r="O104" s="40" t="s">
        <v>65</v>
      </c>
      <c r="P104" s="40" t="s">
        <v>38</v>
      </c>
      <c r="Q104" s="40" t="s">
        <v>90</v>
      </c>
    </row>
    <row r="105" spans="1:17" ht="22" customHeight="1">
      <c r="A105" t="str">
        <f t="shared" si="2"/>
        <v>ADM-00101</v>
      </c>
      <c r="B105" s="39" t="s">
        <v>1408</v>
      </c>
      <c r="C105" s="24" t="str">
        <f>IF(B105="","",IFERROR(_xlfn.XLOOKUP(B105,PT_Master!A:A,PT_Master!C:C),"Patient ID not found"))</f>
        <v>Tanvi Menon</v>
      </c>
      <c r="D105" s="39" t="s">
        <v>61</v>
      </c>
      <c r="E105" s="42" t="s">
        <v>536</v>
      </c>
      <c r="F105" s="42" t="s">
        <v>536</v>
      </c>
      <c r="G105" s="24">
        <f t="shared" si="3"/>
        <v>0</v>
      </c>
      <c r="H105" s="39" t="s">
        <v>34</v>
      </c>
      <c r="I105" s="39" t="s">
        <v>1565</v>
      </c>
      <c r="J105" s="24" t="str">
        <f>IF(I105="","",IFERROR(_xlfn.XLOOKUP(I105,DR_Master!A:A,DR_Master!B:B),"Doctor ID not found"))</f>
        <v>Dr. Arjun Bose</v>
      </c>
      <c r="K105" s="39"/>
      <c r="L105" s="24" t="str">
        <f>IF(K105="","",IFERROR(_xlfn.XLOOKUP(K105,BED_Master!A:A,BED_Master!B:B),"Bed ID not found"))</f>
        <v/>
      </c>
      <c r="M105" s="39" t="s">
        <v>1631</v>
      </c>
      <c r="N105" s="39" t="s">
        <v>1671</v>
      </c>
      <c r="O105" s="39" t="s">
        <v>65</v>
      </c>
      <c r="P105" s="39" t="s">
        <v>1678</v>
      </c>
      <c r="Q105" s="39" t="s">
        <v>89</v>
      </c>
    </row>
    <row r="106" spans="1:17" ht="22" customHeight="1">
      <c r="A106" t="str">
        <f t="shared" si="2"/>
        <v>ADM-00102</v>
      </c>
      <c r="B106" s="40" t="s">
        <v>1409</v>
      </c>
      <c r="C106" s="24" t="str">
        <f>IF(B106="","",IFERROR(_xlfn.XLOOKUP(B106,PT_Master!A:A,PT_Master!C:C),"Patient ID not found"))</f>
        <v>Ritu Iyer</v>
      </c>
      <c r="D106" s="40" t="s">
        <v>62</v>
      </c>
      <c r="E106" s="44" t="s">
        <v>603</v>
      </c>
      <c r="F106" s="44" t="s">
        <v>559</v>
      </c>
      <c r="G106" s="24">
        <f t="shared" si="3"/>
        <v>4</v>
      </c>
      <c r="H106" s="40" t="s">
        <v>39</v>
      </c>
      <c r="I106" s="40" t="s">
        <v>1568</v>
      </c>
      <c r="J106" s="24" t="str">
        <f>IF(I106="","",IFERROR(_xlfn.XLOOKUP(I106,DR_Master!A:A,DR_Master!B:B),"Doctor ID not found"))</f>
        <v>Dr. Lipika Sen</v>
      </c>
      <c r="K106" s="40" t="s">
        <v>1580</v>
      </c>
      <c r="L106" s="24" t="str">
        <f>IF(K106="","",IFERROR(_xlfn.XLOOKUP(K106,BED_Master!A:A,BED_Master!B:B),"Bed ID not found"))</f>
        <v>ICU</v>
      </c>
      <c r="M106" s="40" t="s">
        <v>1617</v>
      </c>
      <c r="N106" s="40" t="s">
        <v>1657</v>
      </c>
      <c r="O106" s="40" t="s">
        <v>65</v>
      </c>
      <c r="P106" s="40" t="s">
        <v>1675</v>
      </c>
      <c r="Q106" s="40" t="s">
        <v>93</v>
      </c>
    </row>
    <row r="107" spans="1:17" ht="22" customHeight="1">
      <c r="A107" t="str">
        <f t="shared" si="2"/>
        <v>ADM-00103</v>
      </c>
      <c r="B107" s="39" t="s">
        <v>1410</v>
      </c>
      <c r="C107" s="24" t="str">
        <f>IF(B107="","",IFERROR(_xlfn.XLOOKUP(B107,PT_Master!A:A,PT_Master!C:C),"Patient ID not found"))</f>
        <v>Ananya Rao</v>
      </c>
      <c r="D107" s="39" t="s">
        <v>62</v>
      </c>
      <c r="E107" s="42" t="s">
        <v>1477</v>
      </c>
      <c r="F107" s="42" t="s">
        <v>496</v>
      </c>
      <c r="G107" s="24">
        <f t="shared" si="3"/>
        <v>6</v>
      </c>
      <c r="H107" s="39" t="s">
        <v>39</v>
      </c>
      <c r="I107" s="39" t="s">
        <v>1568</v>
      </c>
      <c r="J107" s="24" t="str">
        <f>IF(I107="","",IFERROR(_xlfn.XLOOKUP(I107,DR_Master!A:A,DR_Master!B:B),"Doctor ID not found"))</f>
        <v>Dr. Lipika Sen</v>
      </c>
      <c r="K107" s="39" t="s">
        <v>1584</v>
      </c>
      <c r="L107" s="24" t="str">
        <f>IF(K107="","",IFERROR(_xlfn.XLOOKUP(K107,BED_Master!A:A,BED_Master!B:B),"Bed ID not found"))</f>
        <v>Semi-Private</v>
      </c>
      <c r="M107" s="39" t="s">
        <v>1613</v>
      </c>
      <c r="N107" s="39" t="s">
        <v>1653</v>
      </c>
      <c r="O107" s="39" t="s">
        <v>65</v>
      </c>
      <c r="P107" s="39" t="s">
        <v>1680</v>
      </c>
      <c r="Q107" s="39" t="s">
        <v>89</v>
      </c>
    </row>
    <row r="108" spans="1:17" ht="22" customHeight="1">
      <c r="A108" t="str">
        <f t="shared" si="2"/>
        <v>ADM-00104</v>
      </c>
      <c r="B108" s="40" t="s">
        <v>1411</v>
      </c>
      <c r="C108" s="24" t="str">
        <f>IF(B108="","",IFERROR(_xlfn.XLOOKUP(B108,PT_Master!A:A,PT_Master!C:C),"Patient ID not found"))</f>
        <v>Rahul Reddy</v>
      </c>
      <c r="D108" s="40" t="s">
        <v>62</v>
      </c>
      <c r="E108" s="44" t="s">
        <v>1512</v>
      </c>
      <c r="F108" s="44" t="s">
        <v>494</v>
      </c>
      <c r="G108" s="24">
        <f t="shared" si="3"/>
        <v>5</v>
      </c>
      <c r="H108" s="40" t="s">
        <v>38</v>
      </c>
      <c r="I108" s="40" t="s">
        <v>1566</v>
      </c>
      <c r="J108" s="24" t="str">
        <f>IF(I108="","",IFERROR(_xlfn.XLOOKUP(I108,DR_Master!A:A,DR_Master!B:B),"Doctor ID not found"))</f>
        <v>Dr. Farhan Qureshi</v>
      </c>
      <c r="K108" s="40" t="s">
        <v>1583</v>
      </c>
      <c r="L108" s="24" t="str">
        <f>IF(K108="","",IFERROR(_xlfn.XLOOKUP(K108,BED_Master!A:A,BED_Master!B:B),"Bed ID not found"))</f>
        <v>Private</v>
      </c>
      <c r="M108" s="40" t="s">
        <v>1604</v>
      </c>
      <c r="N108" s="40" t="s">
        <v>1644</v>
      </c>
      <c r="O108" s="40" t="s">
        <v>67</v>
      </c>
      <c r="P108" s="40" t="s">
        <v>1680</v>
      </c>
      <c r="Q108" s="40" t="s">
        <v>91</v>
      </c>
    </row>
    <row r="109" spans="1:17" ht="22" customHeight="1">
      <c r="A109" t="str">
        <f t="shared" si="2"/>
        <v>ADM-00105</v>
      </c>
      <c r="B109" s="39" t="s">
        <v>1412</v>
      </c>
      <c r="C109" s="24" t="str">
        <f>IF(B109="","",IFERROR(_xlfn.XLOOKUP(B109,PT_Master!A:A,PT_Master!C:C),"Patient ID not found"))</f>
        <v>Priya Kumar</v>
      </c>
      <c r="D109" s="39" t="s">
        <v>38</v>
      </c>
      <c r="E109" s="42" t="s">
        <v>1513</v>
      </c>
      <c r="F109" s="42" t="s">
        <v>574</v>
      </c>
      <c r="G109" s="24">
        <f t="shared" si="3"/>
        <v>1</v>
      </c>
      <c r="H109" s="39" t="s">
        <v>33</v>
      </c>
      <c r="I109" s="39" t="s">
        <v>1562</v>
      </c>
      <c r="J109" s="24" t="str">
        <f>IF(I109="","",IFERROR(_xlfn.XLOOKUP(I109,DR_Master!A:A,DR_Master!B:B),"Doctor ID not found"))</f>
        <v>Dr. Sanjay Ghosh</v>
      </c>
      <c r="K109" s="39"/>
      <c r="L109" s="24" t="str">
        <f>IF(K109="","",IFERROR(_xlfn.XLOOKUP(K109,BED_Master!A:A,BED_Master!B:B),"Bed ID not found"))</f>
        <v/>
      </c>
      <c r="M109" s="39" t="s">
        <v>1619</v>
      </c>
      <c r="N109" s="39" t="s">
        <v>1659</v>
      </c>
      <c r="O109" s="39" t="s">
        <v>65</v>
      </c>
      <c r="P109" s="39" t="s">
        <v>38</v>
      </c>
      <c r="Q109" s="39" t="s">
        <v>93</v>
      </c>
    </row>
    <row r="110" spans="1:17" ht="22" customHeight="1">
      <c r="A110" t="str">
        <f t="shared" si="2"/>
        <v>ADM-00106</v>
      </c>
      <c r="B110" s="40" t="s">
        <v>1413</v>
      </c>
      <c r="C110" s="24" t="str">
        <f>IF(B110="","",IFERROR(_xlfn.XLOOKUP(B110,PT_Master!A:A,PT_Master!C:C),"Patient ID not found"))</f>
        <v>Debasis Verma</v>
      </c>
      <c r="D110" s="40" t="s">
        <v>61</v>
      </c>
      <c r="E110" s="44" t="s">
        <v>1514</v>
      </c>
      <c r="F110" s="44" t="s">
        <v>1514</v>
      </c>
      <c r="G110" s="24">
        <f t="shared" si="3"/>
        <v>0</v>
      </c>
      <c r="H110" s="40" t="s">
        <v>38</v>
      </c>
      <c r="I110" s="40" t="s">
        <v>1566</v>
      </c>
      <c r="J110" s="24" t="str">
        <f>IF(I110="","",IFERROR(_xlfn.XLOOKUP(I110,DR_Master!A:A,DR_Master!B:B),"Doctor ID not found"))</f>
        <v>Dr. Farhan Qureshi</v>
      </c>
      <c r="K110" s="40"/>
      <c r="L110" s="24" t="str">
        <f>IF(K110="","",IFERROR(_xlfn.XLOOKUP(K110,BED_Master!A:A,BED_Master!B:B),"Bed ID not found"))</f>
        <v/>
      </c>
      <c r="M110" s="40" t="s">
        <v>1601</v>
      </c>
      <c r="N110" s="40" t="s">
        <v>1641</v>
      </c>
      <c r="O110" s="40" t="s">
        <v>65</v>
      </c>
      <c r="P110" s="40" t="s">
        <v>1675</v>
      </c>
      <c r="Q110" s="40" t="s">
        <v>89</v>
      </c>
    </row>
    <row r="111" spans="1:17" ht="22" customHeight="1">
      <c r="A111" t="str">
        <f t="shared" si="2"/>
        <v>ADM-00107</v>
      </c>
      <c r="B111" s="39" t="s">
        <v>1414</v>
      </c>
      <c r="C111" s="24" t="str">
        <f>IF(B111="","",IFERROR(_xlfn.XLOOKUP(B111,PT_Master!A:A,PT_Master!C:C),"Patient ID not found"))</f>
        <v>Sneha Mishra</v>
      </c>
      <c r="D111" s="39" t="s">
        <v>38</v>
      </c>
      <c r="E111" s="42" t="s">
        <v>581</v>
      </c>
      <c r="F111" s="42" t="s">
        <v>1553</v>
      </c>
      <c r="G111" s="24">
        <f t="shared" si="3"/>
        <v>2</v>
      </c>
      <c r="H111" s="39" t="s">
        <v>37</v>
      </c>
      <c r="I111" s="39" t="s">
        <v>1567</v>
      </c>
      <c r="J111" s="24" t="str">
        <f>IF(I111="","",IFERROR(_xlfn.XLOOKUP(I111,DR_Master!A:A,DR_Master!B:B),"Doctor ID not found"))</f>
        <v>Dr. Meena Pillai</v>
      </c>
      <c r="K111" s="39"/>
      <c r="L111" s="24" t="str">
        <f>IF(K111="","",IFERROR(_xlfn.XLOOKUP(K111,BED_Master!A:A,BED_Master!B:B),"Bed ID not found"))</f>
        <v/>
      </c>
      <c r="M111" s="39" t="s">
        <v>1609</v>
      </c>
      <c r="N111" s="39" t="s">
        <v>1649</v>
      </c>
      <c r="O111" s="39" t="s">
        <v>65</v>
      </c>
      <c r="P111" s="39" t="s">
        <v>1677</v>
      </c>
      <c r="Q111" s="39" t="s">
        <v>90</v>
      </c>
    </row>
    <row r="112" spans="1:17" ht="22" customHeight="1">
      <c r="A112" t="str">
        <f t="shared" si="2"/>
        <v>ADM-00108</v>
      </c>
      <c r="B112" s="40" t="s">
        <v>1415</v>
      </c>
      <c r="C112" s="24" t="str">
        <f>IF(B112="","",IFERROR(_xlfn.XLOOKUP(B112,PT_Master!A:A,PT_Master!C:C),"Patient ID not found"))</f>
        <v>Amit Tiwari</v>
      </c>
      <c r="D112" s="40" t="s">
        <v>61</v>
      </c>
      <c r="E112" s="44" t="s">
        <v>1508</v>
      </c>
      <c r="F112" s="44" t="s">
        <v>1508</v>
      </c>
      <c r="G112" s="24">
        <f t="shared" si="3"/>
        <v>0</v>
      </c>
      <c r="H112" s="40" t="s">
        <v>35</v>
      </c>
      <c r="I112" s="40" t="s">
        <v>1563</v>
      </c>
      <c r="J112" s="24" t="str">
        <f>IF(I112="","",IFERROR(_xlfn.XLOOKUP(I112,DR_Master!A:A,DR_Master!B:B),"Doctor ID not found"))</f>
        <v>Dr. Subhash Patra</v>
      </c>
      <c r="K112" s="40"/>
      <c r="L112" s="24" t="str">
        <f>IF(K112="","",IFERROR(_xlfn.XLOOKUP(K112,BED_Master!A:A,BED_Master!B:B),"Bed ID not found"))</f>
        <v/>
      </c>
      <c r="M112" s="40" t="s">
        <v>1616</v>
      </c>
      <c r="N112" s="40" t="s">
        <v>1656</v>
      </c>
      <c r="O112" s="40" t="s">
        <v>65</v>
      </c>
      <c r="P112" s="40" t="s">
        <v>1678</v>
      </c>
      <c r="Q112" s="40" t="s">
        <v>91</v>
      </c>
    </row>
    <row r="113" spans="1:17" ht="22" customHeight="1">
      <c r="A113" t="str">
        <f t="shared" si="2"/>
        <v>ADM-00109</v>
      </c>
      <c r="B113" s="39" t="s">
        <v>1416</v>
      </c>
      <c r="C113" s="24" t="str">
        <f>IF(B113="","",IFERROR(_xlfn.XLOOKUP(B113,PT_Master!A:A,PT_Master!C:C),"Patient ID not found"))</f>
        <v>Kavita Pandey</v>
      </c>
      <c r="D113" s="39" t="s">
        <v>62</v>
      </c>
      <c r="E113" s="42" t="s">
        <v>1491</v>
      </c>
      <c r="F113" s="42" t="s">
        <v>1544</v>
      </c>
      <c r="G113" s="24">
        <f t="shared" si="3"/>
        <v>2</v>
      </c>
      <c r="H113" s="39" t="s">
        <v>35</v>
      </c>
      <c r="I113" s="39" t="s">
        <v>1563</v>
      </c>
      <c r="J113" s="24" t="str">
        <f>IF(I113="","",IFERROR(_xlfn.XLOOKUP(I113,DR_Master!A:A,DR_Master!B:B),"Doctor ID not found"))</f>
        <v>Dr. Subhash Patra</v>
      </c>
      <c r="K113" s="39" t="s">
        <v>1591</v>
      </c>
      <c r="L113" s="24" t="str">
        <f>IF(K113="","",IFERROR(_xlfn.XLOOKUP(K113,BED_Master!A:A,BED_Master!B:B),"Bed ID not found"))</f>
        <v>General Ward</v>
      </c>
      <c r="M113" s="39" t="s">
        <v>1632</v>
      </c>
      <c r="N113" s="39" t="s">
        <v>1672</v>
      </c>
      <c r="O113" s="39" t="s">
        <v>65</v>
      </c>
      <c r="P113" s="39" t="s">
        <v>1677</v>
      </c>
      <c r="Q113" s="39" t="s">
        <v>90</v>
      </c>
    </row>
    <row r="114" spans="1:17" ht="22" customHeight="1">
      <c r="A114" t="str">
        <f t="shared" si="2"/>
        <v>ADM-00110</v>
      </c>
      <c r="B114" s="40" t="s">
        <v>1417</v>
      </c>
      <c r="C114" s="24" t="str">
        <f>IF(B114="","",IFERROR(_xlfn.XLOOKUP(B114,PT_Master!A:A,PT_Master!C:C),"Patient ID not found"))</f>
        <v>Suresh Dubey</v>
      </c>
      <c r="D114" s="40" t="s">
        <v>61</v>
      </c>
      <c r="E114" s="44" t="s">
        <v>1515</v>
      </c>
      <c r="F114" s="44" t="s">
        <v>1515</v>
      </c>
      <c r="G114" s="24">
        <f t="shared" si="3"/>
        <v>0</v>
      </c>
      <c r="H114" s="40" t="s">
        <v>33</v>
      </c>
      <c r="I114" s="40" t="s">
        <v>1560</v>
      </c>
      <c r="J114" s="24" t="str">
        <f>IF(I114="","",IFERROR(_xlfn.XLOOKUP(I114,DR_Master!A:A,DR_Master!B:B),"Doctor ID not found"))</f>
        <v>Dr. Prabal Roy</v>
      </c>
      <c r="K114" s="40"/>
      <c r="L114" s="24" t="str">
        <f>IF(K114="","",IFERROR(_xlfn.XLOOKUP(K114,BED_Master!A:A,BED_Master!B:B),"Bed ID not found"))</f>
        <v/>
      </c>
      <c r="M114" s="40" t="s">
        <v>1611</v>
      </c>
      <c r="N114" s="40" t="s">
        <v>1651</v>
      </c>
      <c r="O114" s="40" t="s">
        <v>65</v>
      </c>
      <c r="P114" s="40" t="s">
        <v>1680</v>
      </c>
      <c r="Q114" s="40" t="s">
        <v>91</v>
      </c>
    </row>
    <row r="115" spans="1:17" ht="22" customHeight="1">
      <c r="A115" t="str">
        <f t="shared" si="2"/>
        <v>ADM-00111</v>
      </c>
      <c r="B115" s="39" t="s">
        <v>1418</v>
      </c>
      <c r="C115" s="24" t="str">
        <f>IF(B115="","",IFERROR(_xlfn.XLOOKUP(B115,PT_Master!A:A,PT_Master!C:C),"Patient ID not found"))</f>
        <v>Pooja Shukla</v>
      </c>
      <c r="D115" s="39" t="s">
        <v>62</v>
      </c>
      <c r="E115" s="42" t="s">
        <v>585</v>
      </c>
      <c r="F115" s="42" t="s">
        <v>1520</v>
      </c>
      <c r="G115" s="24">
        <f t="shared" si="3"/>
        <v>10</v>
      </c>
      <c r="H115" s="39" t="s">
        <v>35</v>
      </c>
      <c r="I115" s="39" t="s">
        <v>1563</v>
      </c>
      <c r="J115" s="24" t="str">
        <f>IF(I115="","",IFERROR(_xlfn.XLOOKUP(I115,DR_Master!A:A,DR_Master!B:B),"Doctor ID not found"))</f>
        <v>Dr. Subhash Patra</v>
      </c>
      <c r="K115" s="39" t="s">
        <v>1577</v>
      </c>
      <c r="L115" s="24" t="str">
        <f>IF(K115="","",IFERROR(_xlfn.XLOOKUP(K115,BED_Master!A:A,BED_Master!B:B),"Bed ID not found"))</f>
        <v>Semi-Private</v>
      </c>
      <c r="M115" s="39" t="s">
        <v>1603</v>
      </c>
      <c r="N115" s="39" t="s">
        <v>1643</v>
      </c>
      <c r="O115" s="39" t="s">
        <v>65</v>
      </c>
      <c r="P115" s="39" t="s">
        <v>1675</v>
      </c>
      <c r="Q115" s="39" t="s">
        <v>89</v>
      </c>
    </row>
    <row r="116" spans="1:17" ht="22" customHeight="1">
      <c r="A116" t="str">
        <f t="shared" si="2"/>
        <v>ADM-00112</v>
      </c>
      <c r="B116" s="40" t="s">
        <v>1419</v>
      </c>
      <c r="C116" s="24" t="str">
        <f>IF(B116="","",IFERROR(_xlfn.XLOOKUP(B116,PT_Master!A:A,PT_Master!C:C),"Patient ID not found"))</f>
        <v>Arjun Yadav</v>
      </c>
      <c r="D116" s="40" t="s">
        <v>61</v>
      </c>
      <c r="E116" s="44" t="s">
        <v>1516</v>
      </c>
      <c r="F116" s="44" t="s">
        <v>1516</v>
      </c>
      <c r="G116" s="24">
        <f t="shared" si="3"/>
        <v>0</v>
      </c>
      <c r="H116" s="40" t="s">
        <v>39</v>
      </c>
      <c r="I116" s="40" t="s">
        <v>1568</v>
      </c>
      <c r="J116" s="24" t="str">
        <f>IF(I116="","",IFERROR(_xlfn.XLOOKUP(I116,DR_Master!A:A,DR_Master!B:B),"Doctor ID not found"))</f>
        <v>Dr. Lipika Sen</v>
      </c>
      <c r="K116" s="40"/>
      <c r="L116" s="24" t="str">
        <f>IF(K116="","",IFERROR(_xlfn.XLOOKUP(K116,BED_Master!A:A,BED_Master!B:B),"Bed ID not found"))</f>
        <v/>
      </c>
      <c r="M116" s="40" t="s">
        <v>1596</v>
      </c>
      <c r="N116" s="40" t="s">
        <v>1636</v>
      </c>
      <c r="O116" s="40" t="s">
        <v>65</v>
      </c>
      <c r="P116" s="40" t="s">
        <v>1675</v>
      </c>
      <c r="Q116" s="40" t="s">
        <v>90</v>
      </c>
    </row>
    <row r="117" spans="1:17" ht="22" customHeight="1">
      <c r="A117" t="str">
        <f t="shared" si="2"/>
        <v>ADM-00113</v>
      </c>
      <c r="B117" s="39" t="s">
        <v>1420</v>
      </c>
      <c r="C117" s="24" t="str">
        <f>IF(B117="","",IFERROR(_xlfn.XLOOKUP(B117,PT_Master!A:A,PT_Master!C:C),"Patient ID not found"))</f>
        <v>Meena Jain</v>
      </c>
      <c r="D117" s="39" t="s">
        <v>61</v>
      </c>
      <c r="E117" s="42" t="s">
        <v>1496</v>
      </c>
      <c r="F117" s="42" t="s">
        <v>1496</v>
      </c>
      <c r="G117" s="24">
        <f t="shared" si="3"/>
        <v>0</v>
      </c>
      <c r="H117" s="39" t="s">
        <v>39</v>
      </c>
      <c r="I117" s="39" t="s">
        <v>1568</v>
      </c>
      <c r="J117" s="24" t="str">
        <f>IF(I117="","",IFERROR(_xlfn.XLOOKUP(I117,DR_Master!A:A,DR_Master!B:B),"Doctor ID not found"))</f>
        <v>Dr. Lipika Sen</v>
      </c>
      <c r="K117" s="39"/>
      <c r="L117" s="24" t="str">
        <f>IF(K117="","",IFERROR(_xlfn.XLOOKUP(K117,BED_Master!A:A,BED_Master!B:B),"Bed ID not found"))</f>
        <v/>
      </c>
      <c r="M117" s="39" t="s">
        <v>1626</v>
      </c>
      <c r="N117" s="39" t="s">
        <v>1666</v>
      </c>
      <c r="O117" s="39" t="s">
        <v>65</v>
      </c>
      <c r="P117" s="39" t="s">
        <v>1680</v>
      </c>
      <c r="Q117" s="39" t="s">
        <v>93</v>
      </c>
    </row>
    <row r="118" spans="1:17" ht="22" customHeight="1">
      <c r="A118" t="str">
        <f t="shared" si="2"/>
        <v>ADM-00114</v>
      </c>
      <c r="B118" s="40" t="s">
        <v>1421</v>
      </c>
      <c r="C118" s="24" t="str">
        <f>IF(B118="","",IFERROR(_xlfn.XLOOKUP(B118,PT_Master!A:A,PT_Master!C:C),"Patient ID not found"))</f>
        <v>Vikram Agarwal</v>
      </c>
      <c r="D118" s="40" t="s">
        <v>61</v>
      </c>
      <c r="E118" s="44" t="s">
        <v>1516</v>
      </c>
      <c r="F118" s="44" t="s">
        <v>1516</v>
      </c>
      <c r="G118" s="24">
        <f t="shared" si="3"/>
        <v>0</v>
      </c>
      <c r="H118" s="40" t="s">
        <v>34</v>
      </c>
      <c r="I118" s="40" t="s">
        <v>1565</v>
      </c>
      <c r="J118" s="24" t="str">
        <f>IF(I118="","",IFERROR(_xlfn.XLOOKUP(I118,DR_Master!A:A,DR_Master!B:B),"Doctor ID not found"))</f>
        <v>Dr. Arjun Bose</v>
      </c>
      <c r="K118" s="40"/>
      <c r="L118" s="24" t="str">
        <f>IF(K118="","",IFERROR(_xlfn.XLOOKUP(K118,BED_Master!A:A,BED_Master!B:B),"Bed ID not found"))</f>
        <v/>
      </c>
      <c r="M118" s="40" t="s">
        <v>1608</v>
      </c>
      <c r="N118" s="40" t="s">
        <v>1648</v>
      </c>
      <c r="O118" s="40" t="s">
        <v>65</v>
      </c>
      <c r="P118" s="40" t="s">
        <v>1677</v>
      </c>
      <c r="Q118" s="40" t="s">
        <v>90</v>
      </c>
    </row>
    <row r="119" spans="1:17" ht="22" customHeight="1">
      <c r="A119" t="str">
        <f t="shared" si="2"/>
        <v>ADM-00115</v>
      </c>
      <c r="B119" s="39" t="s">
        <v>1422</v>
      </c>
      <c r="C119" s="24" t="str">
        <f>IF(B119="","",IFERROR(_xlfn.XLOOKUP(B119,PT_Master!A:A,PT_Master!C:C),"Patient ID not found"))</f>
        <v>Divya Khanna</v>
      </c>
      <c r="D119" s="39" t="s">
        <v>61</v>
      </c>
      <c r="E119" s="42" t="s">
        <v>1492</v>
      </c>
      <c r="F119" s="42" t="s">
        <v>1492</v>
      </c>
      <c r="G119" s="24">
        <f t="shared" si="3"/>
        <v>0</v>
      </c>
      <c r="H119" s="39" t="s">
        <v>39</v>
      </c>
      <c r="I119" s="39" t="s">
        <v>1568</v>
      </c>
      <c r="J119" s="24" t="str">
        <f>IF(I119="","",IFERROR(_xlfn.XLOOKUP(I119,DR_Master!A:A,DR_Master!B:B),"Doctor ID not found"))</f>
        <v>Dr. Lipika Sen</v>
      </c>
      <c r="K119" s="39"/>
      <c r="L119" s="24" t="str">
        <f>IF(K119="","",IFERROR(_xlfn.XLOOKUP(K119,BED_Master!A:A,BED_Master!B:B),"Bed ID not found"))</f>
        <v/>
      </c>
      <c r="M119" s="39" t="s">
        <v>1603</v>
      </c>
      <c r="N119" s="39" t="s">
        <v>1643</v>
      </c>
      <c r="O119" s="39" t="s">
        <v>65</v>
      </c>
      <c r="P119" s="39" t="s">
        <v>1677</v>
      </c>
      <c r="Q119" s="39" t="s">
        <v>89</v>
      </c>
    </row>
    <row r="120" spans="1:17" ht="22" customHeight="1">
      <c r="A120" t="str">
        <f t="shared" si="2"/>
        <v>ADM-00116</v>
      </c>
      <c r="B120" s="40" t="s">
        <v>1423</v>
      </c>
      <c r="C120" s="24" t="str">
        <f>IF(B120="","",IFERROR(_xlfn.XLOOKUP(B120,PT_Master!A:A,PT_Master!C:C),"Patient ID not found"))</f>
        <v>Rajan Malhotra</v>
      </c>
      <c r="D120" s="40" t="s">
        <v>61</v>
      </c>
      <c r="E120" s="44" t="s">
        <v>1510</v>
      </c>
      <c r="F120" s="44" t="s">
        <v>1510</v>
      </c>
      <c r="G120" s="24">
        <f t="shared" si="3"/>
        <v>0</v>
      </c>
      <c r="H120" s="40" t="s">
        <v>35</v>
      </c>
      <c r="I120" s="40" t="s">
        <v>1563</v>
      </c>
      <c r="J120" s="24" t="str">
        <f>IF(I120="","",IFERROR(_xlfn.XLOOKUP(I120,DR_Master!A:A,DR_Master!B:B),"Doctor ID not found"))</f>
        <v>Dr. Subhash Patra</v>
      </c>
      <c r="K120" s="40"/>
      <c r="L120" s="24" t="str">
        <f>IF(K120="","",IFERROR(_xlfn.XLOOKUP(K120,BED_Master!A:A,BED_Master!B:B),"Bed ID not found"))</f>
        <v/>
      </c>
      <c r="M120" s="40" t="s">
        <v>1626</v>
      </c>
      <c r="N120" s="40" t="s">
        <v>1666</v>
      </c>
      <c r="O120" s="40" t="s">
        <v>65</v>
      </c>
      <c r="P120" s="40" t="s">
        <v>1677</v>
      </c>
      <c r="Q120" s="40" t="s">
        <v>89</v>
      </c>
    </row>
    <row r="121" spans="1:17" ht="22" customHeight="1">
      <c r="A121" t="str">
        <f t="shared" si="2"/>
        <v>ADM-00117</v>
      </c>
      <c r="B121" s="39" t="s">
        <v>1424</v>
      </c>
      <c r="C121" s="24" t="str">
        <f>IF(B121="","",IFERROR(_xlfn.XLOOKUP(B121,PT_Master!A:A,PT_Master!C:C),"Patient ID not found"))</f>
        <v>Sunita Kapoor</v>
      </c>
      <c r="D121" s="39" t="s">
        <v>61</v>
      </c>
      <c r="E121" s="42" t="s">
        <v>1517</v>
      </c>
      <c r="F121" s="42" t="s">
        <v>1517</v>
      </c>
      <c r="G121" s="24">
        <f t="shared" si="3"/>
        <v>0</v>
      </c>
      <c r="H121" s="39" t="s">
        <v>35</v>
      </c>
      <c r="I121" s="39" t="s">
        <v>1563</v>
      </c>
      <c r="J121" s="24" t="str">
        <f>IF(I121="","",IFERROR(_xlfn.XLOOKUP(I121,DR_Master!A:A,DR_Master!B:B),"Doctor ID not found"))</f>
        <v>Dr. Subhash Patra</v>
      </c>
      <c r="K121" s="39"/>
      <c r="L121" s="24" t="str">
        <f>IF(K121="","",IFERROR(_xlfn.XLOOKUP(K121,BED_Master!A:A,BED_Master!B:B),"Bed ID not found"))</f>
        <v/>
      </c>
      <c r="M121" s="39" t="s">
        <v>1624</v>
      </c>
      <c r="N121" s="39" t="s">
        <v>1664</v>
      </c>
      <c r="O121" s="39" t="s">
        <v>65</v>
      </c>
      <c r="P121" s="39" t="s">
        <v>1675</v>
      </c>
      <c r="Q121" s="39" t="s">
        <v>90</v>
      </c>
    </row>
    <row r="122" spans="1:17" ht="22" customHeight="1">
      <c r="A122" t="str">
        <f t="shared" si="2"/>
        <v>ADM-00118</v>
      </c>
      <c r="B122" s="40" t="s">
        <v>1425</v>
      </c>
      <c r="C122" s="24" t="str">
        <f>IF(B122="","",IFERROR(_xlfn.XLOOKUP(B122,PT_Master!A:A,PT_Master!C:C),"Patient ID not found"))</f>
        <v>Ajay Bajaj</v>
      </c>
      <c r="D122" s="40" t="s">
        <v>62</v>
      </c>
      <c r="E122" s="44" t="s">
        <v>1518</v>
      </c>
      <c r="F122" s="44" t="s">
        <v>1541</v>
      </c>
      <c r="G122" s="24">
        <f t="shared" si="3"/>
        <v>5</v>
      </c>
      <c r="H122" s="40" t="s">
        <v>35</v>
      </c>
      <c r="I122" s="40" t="s">
        <v>1563</v>
      </c>
      <c r="J122" s="24" t="str">
        <f>IF(I122="","",IFERROR(_xlfn.XLOOKUP(I122,DR_Master!A:A,DR_Master!B:B),"Doctor ID not found"))</f>
        <v>Dr. Subhash Patra</v>
      </c>
      <c r="K122" s="40" t="s">
        <v>1577</v>
      </c>
      <c r="L122" s="24" t="str">
        <f>IF(K122="","",IFERROR(_xlfn.XLOOKUP(K122,BED_Master!A:A,BED_Master!B:B),"Bed ID not found"))</f>
        <v>Semi-Private</v>
      </c>
      <c r="M122" s="40" t="s">
        <v>1628</v>
      </c>
      <c r="N122" s="40" t="s">
        <v>1668</v>
      </c>
      <c r="O122" s="40" t="s">
        <v>65</v>
      </c>
      <c r="P122" s="40" t="s">
        <v>1678</v>
      </c>
      <c r="Q122" s="40" t="s">
        <v>93</v>
      </c>
    </row>
    <row r="123" spans="1:17" ht="22" customHeight="1">
      <c r="A123" t="str">
        <f t="shared" si="2"/>
        <v>ADM-00119</v>
      </c>
      <c r="B123" s="39" t="s">
        <v>1426</v>
      </c>
      <c r="C123" s="24" t="str">
        <f>IF(B123="","",IFERROR(_xlfn.XLOOKUP(B123,PT_Master!A:A,PT_Master!C:C),"Patient ID not found"))</f>
        <v>Nisha Chandra</v>
      </c>
      <c r="D123" s="39" t="s">
        <v>62</v>
      </c>
      <c r="E123" s="42" t="s">
        <v>1519</v>
      </c>
      <c r="F123" s="42" t="s">
        <v>1554</v>
      </c>
      <c r="G123" s="24">
        <f t="shared" si="3"/>
        <v>10</v>
      </c>
      <c r="H123" s="39" t="s">
        <v>38</v>
      </c>
      <c r="I123" s="39" t="s">
        <v>1566</v>
      </c>
      <c r="J123" s="24" t="str">
        <f>IF(I123="","",IFERROR(_xlfn.XLOOKUP(I123,DR_Master!A:A,DR_Master!B:B),"Doctor ID not found"))</f>
        <v>Dr. Farhan Qureshi</v>
      </c>
      <c r="K123" s="39" t="s">
        <v>1593</v>
      </c>
      <c r="L123" s="24" t="str">
        <f>IF(K123="","",IFERROR(_xlfn.XLOOKUP(K123,BED_Master!A:A,BED_Master!B:B),"Bed ID not found"))</f>
        <v>Private</v>
      </c>
      <c r="M123" s="39" t="s">
        <v>1608</v>
      </c>
      <c r="N123" s="39" t="s">
        <v>1648</v>
      </c>
      <c r="O123" s="39" t="s">
        <v>65</v>
      </c>
      <c r="P123" s="39" t="s">
        <v>1679</v>
      </c>
      <c r="Q123" s="39" t="s">
        <v>89</v>
      </c>
    </row>
    <row r="124" spans="1:17" ht="22" customHeight="1">
      <c r="A124" t="str">
        <f t="shared" si="2"/>
        <v>ADM-00120</v>
      </c>
      <c r="B124" s="40" t="s">
        <v>1427</v>
      </c>
      <c r="C124" s="24" t="str">
        <f>IF(B124="","",IFERROR(_xlfn.XLOOKUP(B124,PT_Master!A:A,PT_Master!C:C),"Patient ID not found"))</f>
        <v>Sanjay Rathore</v>
      </c>
      <c r="D124" s="40" t="s">
        <v>61</v>
      </c>
      <c r="E124" s="44" t="s">
        <v>1520</v>
      </c>
      <c r="F124" s="44" t="s">
        <v>1520</v>
      </c>
      <c r="G124" s="24">
        <f t="shared" si="3"/>
        <v>0</v>
      </c>
      <c r="H124" s="40" t="s">
        <v>37</v>
      </c>
      <c r="I124" s="40" t="s">
        <v>1567</v>
      </c>
      <c r="J124" s="24" t="str">
        <f>IF(I124="","",IFERROR(_xlfn.XLOOKUP(I124,DR_Master!A:A,DR_Master!B:B),"Doctor ID not found"))</f>
        <v>Dr. Meena Pillai</v>
      </c>
      <c r="K124" s="40"/>
      <c r="L124" s="24" t="str">
        <f>IF(K124="","",IFERROR(_xlfn.XLOOKUP(K124,BED_Master!A:A,BED_Master!B:B),"Bed ID not found"))</f>
        <v/>
      </c>
      <c r="M124" s="40" t="s">
        <v>1595</v>
      </c>
      <c r="N124" s="40" t="s">
        <v>1635</v>
      </c>
      <c r="O124" s="40" t="s">
        <v>65</v>
      </c>
      <c r="P124" s="40" t="s">
        <v>1680</v>
      </c>
      <c r="Q124" s="40" t="s">
        <v>91</v>
      </c>
    </row>
    <row r="125" spans="1:17" ht="22" customHeight="1">
      <c r="A125" t="str">
        <f t="shared" si="2"/>
        <v>ADM-00121</v>
      </c>
      <c r="B125" s="39" t="s">
        <v>1428</v>
      </c>
      <c r="C125" s="24" t="str">
        <f>IF(B125="","",IFERROR(_xlfn.XLOOKUP(B125,PT_Master!A:A,PT_Master!C:C),"Patient ID not found"))</f>
        <v>Rekha Roy</v>
      </c>
      <c r="D125" s="39" t="s">
        <v>62</v>
      </c>
      <c r="E125" s="42" t="s">
        <v>554</v>
      </c>
      <c r="F125" s="42" t="s">
        <v>1555</v>
      </c>
      <c r="G125" s="24">
        <f t="shared" si="3"/>
        <v>12</v>
      </c>
      <c r="H125" s="39" t="s">
        <v>35</v>
      </c>
      <c r="I125" s="39" t="s">
        <v>1561</v>
      </c>
      <c r="J125" s="24" t="str">
        <f>IF(I125="","",IFERROR(_xlfn.XLOOKUP(I125,DR_Master!A:A,DR_Master!B:B),"Doctor ID not found"))</f>
        <v>Dr. Tanmoy Das</v>
      </c>
      <c r="K125" s="39" t="s">
        <v>1580</v>
      </c>
      <c r="L125" s="24" t="str">
        <f>IF(K125="","",IFERROR(_xlfn.XLOOKUP(K125,BED_Master!A:A,BED_Master!B:B),"Bed ID not found"))</f>
        <v>ICU</v>
      </c>
      <c r="M125" s="39" t="s">
        <v>1605</v>
      </c>
      <c r="N125" s="39" t="s">
        <v>1645</v>
      </c>
      <c r="O125" s="39" t="s">
        <v>65</v>
      </c>
      <c r="P125" s="39" t="s">
        <v>1675</v>
      </c>
      <c r="Q125" s="39" t="s">
        <v>89</v>
      </c>
    </row>
    <row r="126" spans="1:17" ht="22" customHeight="1">
      <c r="A126" t="str">
        <f t="shared" si="2"/>
        <v>ADM-00122</v>
      </c>
      <c r="B126" s="40" t="s">
        <v>1429</v>
      </c>
      <c r="C126" s="24" t="str">
        <f>IF(B126="","",IFERROR(_xlfn.XLOOKUP(B126,PT_Master!A:A,PT_Master!C:C),"Patient ID not found"))</f>
        <v>Manish Sharma</v>
      </c>
      <c r="D126" s="40" t="s">
        <v>62</v>
      </c>
      <c r="E126" s="44" t="s">
        <v>538</v>
      </c>
      <c r="F126" s="44" t="s">
        <v>591</v>
      </c>
      <c r="G126" s="24">
        <f t="shared" si="3"/>
        <v>10</v>
      </c>
      <c r="H126" s="40" t="s">
        <v>39</v>
      </c>
      <c r="I126" s="40" t="s">
        <v>1568</v>
      </c>
      <c r="J126" s="24" t="str">
        <f>IF(I126="","",IFERROR(_xlfn.XLOOKUP(I126,DR_Master!A:A,DR_Master!B:B),"Doctor ID not found"))</f>
        <v>Dr. Lipika Sen</v>
      </c>
      <c r="K126" s="40" t="s">
        <v>1572</v>
      </c>
      <c r="L126" s="24" t="str">
        <f>IF(K126="","",IFERROR(_xlfn.XLOOKUP(K126,BED_Master!A:A,BED_Master!B:B),"Bed ID not found"))</f>
        <v>Semi-Private</v>
      </c>
      <c r="M126" s="40" t="s">
        <v>1621</v>
      </c>
      <c r="N126" s="40" t="s">
        <v>1661</v>
      </c>
      <c r="O126" s="40" t="s">
        <v>67</v>
      </c>
      <c r="P126" s="40" t="s">
        <v>1676</v>
      </c>
      <c r="Q126" s="40" t="s">
        <v>89</v>
      </c>
    </row>
    <row r="127" spans="1:17" ht="22" customHeight="1">
      <c r="A127" t="str">
        <f t="shared" si="2"/>
        <v>ADM-00123</v>
      </c>
      <c r="B127" s="39" t="s">
        <v>1430</v>
      </c>
      <c r="C127" s="24" t="str">
        <f>IF(B127="","",IFERROR(_xlfn.XLOOKUP(B127,PT_Master!A:A,PT_Master!C:C),"Patient ID not found"))</f>
        <v>Geeta Mehta</v>
      </c>
      <c r="D127" s="39" t="s">
        <v>62</v>
      </c>
      <c r="E127" s="42" t="s">
        <v>1521</v>
      </c>
      <c r="F127" s="42" t="s">
        <v>1509</v>
      </c>
      <c r="G127" s="24">
        <f t="shared" si="3"/>
        <v>5</v>
      </c>
      <c r="H127" s="39" t="s">
        <v>34</v>
      </c>
      <c r="I127" s="39" t="s">
        <v>1565</v>
      </c>
      <c r="J127" s="24" t="str">
        <f>IF(I127="","",IFERROR(_xlfn.XLOOKUP(I127,DR_Master!A:A,DR_Master!B:B),"Doctor ID not found"))</f>
        <v>Dr. Arjun Bose</v>
      </c>
      <c r="K127" s="39" t="s">
        <v>1594</v>
      </c>
      <c r="L127" s="24" t="str">
        <f>IF(K127="","",IFERROR(_xlfn.XLOOKUP(K127,BED_Master!A:A,BED_Master!B:B),"Bed ID not found"))</f>
        <v>General Ward</v>
      </c>
      <c r="M127" s="39" t="s">
        <v>1631</v>
      </c>
      <c r="N127" s="39" t="s">
        <v>1671</v>
      </c>
      <c r="O127" s="39" t="s">
        <v>65</v>
      </c>
      <c r="P127" s="39" t="s">
        <v>1680</v>
      </c>
      <c r="Q127" s="39" t="s">
        <v>90</v>
      </c>
    </row>
    <row r="128" spans="1:17" ht="22" customHeight="1">
      <c r="A128" t="str">
        <f t="shared" si="2"/>
        <v>ADM-00124</v>
      </c>
      <c r="B128" s="40" t="s">
        <v>1431</v>
      </c>
      <c r="C128" s="24" t="str">
        <f>IF(B128="","",IFERROR(_xlfn.XLOOKUP(B128,PT_Master!A:A,PT_Master!C:C),"Patient ID not found"))</f>
        <v>Arun Mondal</v>
      </c>
      <c r="D128" s="40" t="s">
        <v>61</v>
      </c>
      <c r="E128" s="44" t="s">
        <v>1522</v>
      </c>
      <c r="F128" s="44" t="s">
        <v>1522</v>
      </c>
      <c r="G128" s="24">
        <f t="shared" si="3"/>
        <v>0</v>
      </c>
      <c r="H128" s="40" t="s">
        <v>38</v>
      </c>
      <c r="I128" s="40" t="s">
        <v>1566</v>
      </c>
      <c r="J128" s="24" t="str">
        <f>IF(I128="","",IFERROR(_xlfn.XLOOKUP(I128,DR_Master!A:A,DR_Master!B:B),"Doctor ID not found"))</f>
        <v>Dr. Farhan Qureshi</v>
      </c>
      <c r="K128" s="40"/>
      <c r="L128" s="24" t="str">
        <f>IF(K128="","",IFERROR(_xlfn.XLOOKUP(K128,BED_Master!A:A,BED_Master!B:B),"Bed ID not found"))</f>
        <v/>
      </c>
      <c r="M128" s="40" t="s">
        <v>1596</v>
      </c>
      <c r="N128" s="40" t="s">
        <v>1636</v>
      </c>
      <c r="O128" s="40" t="s">
        <v>65</v>
      </c>
      <c r="P128" s="40" t="s">
        <v>1678</v>
      </c>
      <c r="Q128" s="40" t="s">
        <v>90</v>
      </c>
    </row>
    <row r="129" spans="1:17" ht="22" customHeight="1">
      <c r="A129" t="str">
        <f t="shared" si="2"/>
        <v>ADM-00125</v>
      </c>
      <c r="B129" s="39" t="s">
        <v>1432</v>
      </c>
      <c r="C129" s="24" t="str">
        <f>IF(B129="","",IFERROR(_xlfn.XLOOKUP(B129,PT_Master!A:A,PT_Master!C:C),"Patient ID not found"))</f>
        <v>Lata Das</v>
      </c>
      <c r="D129" s="39" t="s">
        <v>62</v>
      </c>
      <c r="E129" s="42" t="s">
        <v>1458</v>
      </c>
      <c r="F129" s="42" t="s">
        <v>547</v>
      </c>
      <c r="G129" s="24">
        <f t="shared" si="3"/>
        <v>3</v>
      </c>
      <c r="H129" s="39" t="s">
        <v>35</v>
      </c>
      <c r="I129" s="39" t="s">
        <v>1563</v>
      </c>
      <c r="J129" s="24" t="str">
        <f>IF(I129="","",IFERROR(_xlfn.XLOOKUP(I129,DR_Master!A:A,DR_Master!B:B),"Doctor ID not found"))</f>
        <v>Dr. Subhash Patra</v>
      </c>
      <c r="K129" s="39" t="s">
        <v>1579</v>
      </c>
      <c r="L129" s="24" t="str">
        <f>IF(K129="","",IFERROR(_xlfn.XLOOKUP(K129,BED_Master!A:A,BED_Master!B:B),"Bed ID not found"))</f>
        <v>Private</v>
      </c>
      <c r="M129" s="39" t="s">
        <v>1604</v>
      </c>
      <c r="N129" s="39" t="s">
        <v>1644</v>
      </c>
      <c r="O129" s="39" t="s">
        <v>65</v>
      </c>
      <c r="P129" s="39" t="s">
        <v>1676</v>
      </c>
      <c r="Q129" s="39" t="s">
        <v>90</v>
      </c>
    </row>
    <row r="130" spans="1:17" ht="22" customHeight="1">
      <c r="A130" t="str">
        <f t="shared" si="2"/>
        <v>ADM-00126</v>
      </c>
      <c r="B130" s="40" t="s">
        <v>1433</v>
      </c>
      <c r="C130" s="24" t="str">
        <f>IF(B130="","",IFERROR(_xlfn.XLOOKUP(B130,PT_Master!A:A,PT_Master!C:C),"Patient ID not found"))</f>
        <v>Deepak Gupta</v>
      </c>
      <c r="D130" s="40" t="s">
        <v>61</v>
      </c>
      <c r="E130" s="44" t="s">
        <v>564</v>
      </c>
      <c r="F130" s="44" t="s">
        <v>564</v>
      </c>
      <c r="G130" s="24">
        <f t="shared" si="3"/>
        <v>0</v>
      </c>
      <c r="H130" s="40" t="s">
        <v>38</v>
      </c>
      <c r="I130" s="40" t="s">
        <v>1566</v>
      </c>
      <c r="J130" s="24" t="str">
        <f>IF(I130="","",IFERROR(_xlfn.XLOOKUP(I130,DR_Master!A:A,DR_Master!B:B),"Doctor ID not found"))</f>
        <v>Dr. Farhan Qureshi</v>
      </c>
      <c r="K130" s="40"/>
      <c r="L130" s="24" t="str">
        <f>IF(K130="","",IFERROR(_xlfn.XLOOKUP(K130,BED_Master!A:A,BED_Master!B:B),"Bed ID not found"))</f>
        <v/>
      </c>
      <c r="M130" s="40" t="s">
        <v>1604</v>
      </c>
      <c r="N130" s="40" t="s">
        <v>1644</v>
      </c>
      <c r="O130" s="40" t="s">
        <v>65</v>
      </c>
      <c r="P130" s="40" t="s">
        <v>1675</v>
      </c>
      <c r="Q130" s="40" t="s">
        <v>90</v>
      </c>
    </row>
    <row r="131" spans="1:17" ht="22" customHeight="1">
      <c r="A131" t="str">
        <f t="shared" si="2"/>
        <v>ADM-00127</v>
      </c>
      <c r="B131" s="39" t="s">
        <v>1434</v>
      </c>
      <c r="C131" s="24" t="str">
        <f>IF(B131="","",IFERROR(_xlfn.XLOOKUP(B131,PT_Master!A:A,PT_Master!C:C),"Patient ID not found"))</f>
        <v>Shilpa Singh</v>
      </c>
      <c r="D131" s="39" t="s">
        <v>61</v>
      </c>
      <c r="E131" s="42" t="s">
        <v>1485</v>
      </c>
      <c r="F131" s="42" t="s">
        <v>1485</v>
      </c>
      <c r="G131" s="24">
        <f t="shared" si="3"/>
        <v>0</v>
      </c>
      <c r="H131" s="39" t="s">
        <v>36</v>
      </c>
      <c r="I131" s="39" t="s">
        <v>1569</v>
      </c>
      <c r="J131" s="24" t="str">
        <f>IF(I131="","",IFERROR(_xlfn.XLOOKUP(I131,DR_Master!A:A,DR_Master!B:B),"Doctor ID not found"))</f>
        <v>Dr. Ritika Sharma</v>
      </c>
      <c r="K131" s="39"/>
      <c r="L131" s="24" t="str">
        <f>IF(K131="","",IFERROR(_xlfn.XLOOKUP(K131,BED_Master!A:A,BED_Master!B:B),"Bed ID not found"))</f>
        <v/>
      </c>
      <c r="M131" s="39" t="s">
        <v>1631</v>
      </c>
      <c r="N131" s="39" t="s">
        <v>1671</v>
      </c>
      <c r="O131" s="39" t="s">
        <v>65</v>
      </c>
      <c r="P131" s="39" t="s">
        <v>1678</v>
      </c>
      <c r="Q131" s="39" t="s">
        <v>90</v>
      </c>
    </row>
    <row r="132" spans="1:17" ht="22" customHeight="1">
      <c r="A132" t="str">
        <f t="shared" si="2"/>
        <v>ADM-00128</v>
      </c>
      <c r="B132" s="40" t="s">
        <v>1435</v>
      </c>
      <c r="C132" s="24" t="str">
        <f>IF(B132="","",IFERROR(_xlfn.XLOOKUP(B132,PT_Master!A:A,PT_Master!C:C),"Patient ID not found"))</f>
        <v>Rajesh Chatterjee</v>
      </c>
      <c r="D132" s="40" t="s">
        <v>38</v>
      </c>
      <c r="E132" s="44" t="s">
        <v>594</v>
      </c>
      <c r="F132" s="44" t="s">
        <v>1458</v>
      </c>
      <c r="G132" s="24">
        <f t="shared" si="3"/>
        <v>2</v>
      </c>
      <c r="H132" s="40" t="s">
        <v>35</v>
      </c>
      <c r="I132" s="40" t="s">
        <v>1561</v>
      </c>
      <c r="J132" s="24" t="str">
        <f>IF(I132="","",IFERROR(_xlfn.XLOOKUP(I132,DR_Master!A:A,DR_Master!B:B),"Doctor ID not found"))</f>
        <v>Dr. Tanmoy Das</v>
      </c>
      <c r="K132" s="40"/>
      <c r="L132" s="24" t="str">
        <f>IF(K132="","",IFERROR(_xlfn.XLOOKUP(K132,BED_Master!A:A,BED_Master!B:B),"Bed ID not found"))</f>
        <v/>
      </c>
      <c r="M132" s="40" t="s">
        <v>1598</v>
      </c>
      <c r="N132" s="40" t="s">
        <v>1638</v>
      </c>
      <c r="O132" s="40" t="s">
        <v>65</v>
      </c>
      <c r="P132" s="40" t="s">
        <v>1679</v>
      </c>
      <c r="Q132" s="40" t="s">
        <v>91</v>
      </c>
    </row>
    <row r="133" spans="1:17" ht="22" customHeight="1">
      <c r="A133" t="str">
        <f t="shared" si="2"/>
        <v>ADM-00129</v>
      </c>
      <c r="B133" s="39" t="s">
        <v>1436</v>
      </c>
      <c r="C133" s="24" t="str">
        <f>IF(B133="","",IFERROR(_xlfn.XLOOKUP(B133,PT_Master!A:A,PT_Master!C:C),"Patient ID not found"))</f>
        <v>Asha Mukherjee</v>
      </c>
      <c r="D133" s="39" t="s">
        <v>62</v>
      </c>
      <c r="E133" s="42" t="s">
        <v>539</v>
      </c>
      <c r="F133" s="42" t="s">
        <v>606</v>
      </c>
      <c r="G133" s="24">
        <f t="shared" si="3"/>
        <v>8</v>
      </c>
      <c r="H133" s="39" t="s">
        <v>37</v>
      </c>
      <c r="I133" s="39" t="s">
        <v>1567</v>
      </c>
      <c r="J133" s="24" t="str">
        <f>IF(I133="","",IFERROR(_xlfn.XLOOKUP(I133,DR_Master!A:A,DR_Master!B:B),"Doctor ID not found"))</f>
        <v>Dr. Meena Pillai</v>
      </c>
      <c r="K133" s="39" t="s">
        <v>1590</v>
      </c>
      <c r="L133" s="24" t="str">
        <f>IF(K133="","",IFERROR(_xlfn.XLOOKUP(K133,BED_Master!A:A,BED_Master!B:B),"Bed ID not found"))</f>
        <v>General Ward</v>
      </c>
      <c r="M133" s="39" t="s">
        <v>1605</v>
      </c>
      <c r="N133" s="39" t="s">
        <v>1645</v>
      </c>
      <c r="O133" s="39" t="s">
        <v>67</v>
      </c>
      <c r="P133" s="39" t="s">
        <v>1679</v>
      </c>
      <c r="Q133" s="39" t="s">
        <v>90</v>
      </c>
    </row>
    <row r="134" spans="1:17" ht="22" customHeight="1">
      <c r="A134" t="str">
        <f t="shared" ref="A134:A197" si="4">IF(B134="","","ADM-"&amp;TEXT(ROW(A130),"00000"))</f>
        <v>ADM-00130</v>
      </c>
      <c r="B134" s="40" t="s">
        <v>1437</v>
      </c>
      <c r="C134" s="24" t="str">
        <f>IF(B134="","",IFERROR(_xlfn.XLOOKUP(B134,PT_Master!A:A,PT_Master!C:C),"Patient ID not found"))</f>
        <v>Vivek Bose</v>
      </c>
      <c r="D134" s="40" t="s">
        <v>61</v>
      </c>
      <c r="E134" s="44" t="s">
        <v>546</v>
      </c>
      <c r="F134" s="44" t="s">
        <v>546</v>
      </c>
      <c r="G134" s="24">
        <f t="shared" ref="G134:G197" si="5">IF(OR(E134="",F134=""),"",MAX(0,DATEDIF(E134,F134,"D")))</f>
        <v>0</v>
      </c>
      <c r="H134" s="40" t="s">
        <v>34</v>
      </c>
      <c r="I134" s="40" t="s">
        <v>1565</v>
      </c>
      <c r="J134" s="24" t="str">
        <f>IF(I134="","",IFERROR(_xlfn.XLOOKUP(I134,DR_Master!A:A,DR_Master!B:B),"Doctor ID not found"))</f>
        <v>Dr. Arjun Bose</v>
      </c>
      <c r="K134" s="40"/>
      <c r="L134" s="24" t="str">
        <f>IF(K134="","",IFERROR(_xlfn.XLOOKUP(K134,BED_Master!A:A,BED_Master!B:B),"Bed ID not found"))</f>
        <v/>
      </c>
      <c r="M134" s="40" t="s">
        <v>1633</v>
      </c>
      <c r="N134" s="40" t="s">
        <v>1673</v>
      </c>
      <c r="O134" s="40" t="s">
        <v>65</v>
      </c>
      <c r="P134" s="40" t="s">
        <v>1680</v>
      </c>
      <c r="Q134" s="40" t="s">
        <v>91</v>
      </c>
    </row>
    <row r="135" spans="1:17" ht="22" customHeight="1">
      <c r="A135" t="str">
        <f t="shared" si="4"/>
        <v>ADM-00131</v>
      </c>
      <c r="B135" s="39" t="s">
        <v>1438</v>
      </c>
      <c r="C135" s="24" t="str">
        <f>IF(B135="","",IFERROR(_xlfn.XLOOKUP(B135,PT_Master!A:A,PT_Master!C:C),"Patient ID not found"))</f>
        <v>Smita Sen</v>
      </c>
      <c r="D135" s="39" t="s">
        <v>61</v>
      </c>
      <c r="E135" s="42" t="s">
        <v>1523</v>
      </c>
      <c r="F135" s="42" t="s">
        <v>1523</v>
      </c>
      <c r="G135" s="24">
        <f t="shared" si="5"/>
        <v>0</v>
      </c>
      <c r="H135" s="39" t="s">
        <v>33</v>
      </c>
      <c r="I135" s="39" t="s">
        <v>1560</v>
      </c>
      <c r="J135" s="24" t="str">
        <f>IF(I135="","",IFERROR(_xlfn.XLOOKUP(I135,DR_Master!A:A,DR_Master!B:B),"Doctor ID not found"))</f>
        <v>Dr. Prabal Roy</v>
      </c>
      <c r="K135" s="39"/>
      <c r="L135" s="24" t="str">
        <f>IF(K135="","",IFERROR(_xlfn.XLOOKUP(K135,BED_Master!A:A,BED_Master!B:B),"Bed ID not found"))</f>
        <v/>
      </c>
      <c r="M135" s="39" t="s">
        <v>1613</v>
      </c>
      <c r="N135" s="39" t="s">
        <v>1653</v>
      </c>
      <c r="O135" s="39" t="s">
        <v>65</v>
      </c>
      <c r="P135" s="39" t="s">
        <v>38</v>
      </c>
      <c r="Q135" s="39" t="s">
        <v>89</v>
      </c>
    </row>
    <row r="136" spans="1:17" ht="22" customHeight="1">
      <c r="A136" t="str">
        <f t="shared" si="4"/>
        <v>ADM-00132</v>
      </c>
      <c r="B136" s="40" t="s">
        <v>1439</v>
      </c>
      <c r="C136" s="24" t="str">
        <f>IF(B136="","",IFERROR(_xlfn.XLOOKUP(B136,PT_Master!A:A,PT_Master!C:C),"Patient ID not found"))</f>
        <v>Prakash Ghosh</v>
      </c>
      <c r="D136" s="40" t="s">
        <v>61</v>
      </c>
      <c r="E136" s="44" t="s">
        <v>1523</v>
      </c>
      <c r="F136" s="44" t="s">
        <v>1523</v>
      </c>
      <c r="G136" s="24">
        <f t="shared" si="5"/>
        <v>0</v>
      </c>
      <c r="H136" s="40" t="s">
        <v>38</v>
      </c>
      <c r="I136" s="40" t="s">
        <v>1566</v>
      </c>
      <c r="J136" s="24" t="str">
        <f>IF(I136="","",IFERROR(_xlfn.XLOOKUP(I136,DR_Master!A:A,DR_Master!B:B),"Doctor ID not found"))</f>
        <v>Dr. Farhan Qureshi</v>
      </c>
      <c r="K136" s="40"/>
      <c r="L136" s="24" t="str">
        <f>IF(K136="","",IFERROR(_xlfn.XLOOKUP(K136,BED_Master!A:A,BED_Master!B:B),"Bed ID not found"))</f>
        <v/>
      </c>
      <c r="M136" s="40" t="s">
        <v>1633</v>
      </c>
      <c r="N136" s="40" t="s">
        <v>1673</v>
      </c>
      <c r="O136" s="40" t="s">
        <v>65</v>
      </c>
      <c r="P136" s="40" t="s">
        <v>1680</v>
      </c>
      <c r="Q136" s="40" t="s">
        <v>91</v>
      </c>
    </row>
    <row r="137" spans="1:17" ht="22" customHeight="1">
      <c r="A137" t="str">
        <f t="shared" si="4"/>
        <v>ADM-00133</v>
      </c>
      <c r="B137" s="39" t="s">
        <v>1440</v>
      </c>
      <c r="C137" s="24" t="str">
        <f>IF(B137="","",IFERROR(_xlfn.XLOOKUP(B137,PT_Master!A:A,PT_Master!C:C),"Patient ID not found"))</f>
        <v>Usha Banerjee</v>
      </c>
      <c r="D137" s="39" t="s">
        <v>61</v>
      </c>
      <c r="E137" s="42" t="s">
        <v>1524</v>
      </c>
      <c r="F137" s="42" t="s">
        <v>1524</v>
      </c>
      <c r="G137" s="24">
        <f t="shared" si="5"/>
        <v>0</v>
      </c>
      <c r="H137" s="39" t="s">
        <v>36</v>
      </c>
      <c r="I137" s="39" t="s">
        <v>1569</v>
      </c>
      <c r="J137" s="24" t="str">
        <f>IF(I137="","",IFERROR(_xlfn.XLOOKUP(I137,DR_Master!A:A,DR_Master!B:B),"Doctor ID not found"))</f>
        <v>Dr. Ritika Sharma</v>
      </c>
      <c r="K137" s="39"/>
      <c r="L137" s="24" t="str">
        <f>IF(K137="","",IFERROR(_xlfn.XLOOKUP(K137,BED_Master!A:A,BED_Master!B:B),"Bed ID not found"))</f>
        <v/>
      </c>
      <c r="M137" s="39" t="s">
        <v>1615</v>
      </c>
      <c r="N137" s="39" t="s">
        <v>1655</v>
      </c>
      <c r="O137" s="39" t="s">
        <v>65</v>
      </c>
      <c r="P137" s="39" t="s">
        <v>38</v>
      </c>
      <c r="Q137" s="39" t="s">
        <v>89</v>
      </c>
    </row>
    <row r="138" spans="1:17" ht="22" customHeight="1">
      <c r="A138" t="str">
        <f t="shared" si="4"/>
        <v>ADM-00134</v>
      </c>
      <c r="B138" s="40" t="s">
        <v>1441</v>
      </c>
      <c r="C138" s="24" t="str">
        <f>IF(B138="","",IFERROR(_xlfn.XLOOKUP(B138,PT_Master!A:A,PT_Master!C:C),"Patient ID not found"))</f>
        <v>Nikhil Dey</v>
      </c>
      <c r="D138" s="40" t="s">
        <v>62</v>
      </c>
      <c r="E138" s="44" t="s">
        <v>521</v>
      </c>
      <c r="F138" s="44" t="s">
        <v>1556</v>
      </c>
      <c r="G138" s="24">
        <f t="shared" si="5"/>
        <v>2</v>
      </c>
      <c r="H138" s="40" t="s">
        <v>39</v>
      </c>
      <c r="I138" s="40" t="s">
        <v>1568</v>
      </c>
      <c r="J138" s="24" t="str">
        <f>IF(I138="","",IFERROR(_xlfn.XLOOKUP(I138,DR_Master!A:A,DR_Master!B:B),"Doctor ID not found"))</f>
        <v>Dr. Lipika Sen</v>
      </c>
      <c r="K138" s="40" t="s">
        <v>1571</v>
      </c>
      <c r="L138" s="24" t="str">
        <f>IF(K138="","",IFERROR(_xlfn.XLOOKUP(K138,BED_Master!A:A,BED_Master!B:B),"Bed ID not found"))</f>
        <v>General Ward</v>
      </c>
      <c r="M138" s="40" t="s">
        <v>1607</v>
      </c>
      <c r="N138" s="40" t="s">
        <v>1647</v>
      </c>
      <c r="O138" s="40" t="s">
        <v>65</v>
      </c>
      <c r="P138" s="40" t="s">
        <v>1676</v>
      </c>
      <c r="Q138" s="40" t="s">
        <v>93</v>
      </c>
    </row>
    <row r="139" spans="1:17" ht="22" customHeight="1">
      <c r="A139" t="str">
        <f t="shared" si="4"/>
        <v>ADM-00135</v>
      </c>
      <c r="B139" s="39" t="s">
        <v>1442</v>
      </c>
      <c r="C139" s="24" t="str">
        <f>IF(B139="","",IFERROR(_xlfn.XLOOKUP(B139,PT_Master!A:A,PT_Master!C:C),"Patient ID not found"))</f>
        <v>Anjali Pal</v>
      </c>
      <c r="D139" s="39" t="s">
        <v>61</v>
      </c>
      <c r="E139" s="42" t="s">
        <v>1525</v>
      </c>
      <c r="F139" s="42" t="s">
        <v>1525</v>
      </c>
      <c r="G139" s="24">
        <f t="shared" si="5"/>
        <v>0</v>
      </c>
      <c r="H139" s="39" t="s">
        <v>36</v>
      </c>
      <c r="I139" s="39" t="s">
        <v>1569</v>
      </c>
      <c r="J139" s="24" t="str">
        <f>IF(I139="","",IFERROR(_xlfn.XLOOKUP(I139,DR_Master!A:A,DR_Master!B:B),"Doctor ID not found"))</f>
        <v>Dr. Ritika Sharma</v>
      </c>
      <c r="K139" s="39"/>
      <c r="L139" s="24" t="str">
        <f>IF(K139="","",IFERROR(_xlfn.XLOOKUP(K139,BED_Master!A:A,BED_Master!B:B),"Bed ID not found"))</f>
        <v/>
      </c>
      <c r="M139" s="39" t="s">
        <v>1619</v>
      </c>
      <c r="N139" s="39" t="s">
        <v>1659</v>
      </c>
      <c r="O139" s="39" t="s">
        <v>65</v>
      </c>
      <c r="P139" s="39" t="s">
        <v>1677</v>
      </c>
      <c r="Q139" s="39" t="s">
        <v>89</v>
      </c>
    </row>
    <row r="140" spans="1:17" ht="22" customHeight="1">
      <c r="A140" t="str">
        <f t="shared" si="4"/>
        <v>ADM-00136</v>
      </c>
      <c r="B140" s="40" t="s">
        <v>1443</v>
      </c>
      <c r="C140" s="24" t="str">
        <f>IF(B140="","",IFERROR(_xlfn.XLOOKUP(B140,PT_Master!A:A,PT_Master!C:C),"Patient ID not found"))</f>
        <v>Sunil Nath</v>
      </c>
      <c r="D140" s="40" t="s">
        <v>61</v>
      </c>
      <c r="E140" s="44" t="s">
        <v>1526</v>
      </c>
      <c r="F140" s="44" t="s">
        <v>1526</v>
      </c>
      <c r="G140" s="24">
        <f t="shared" si="5"/>
        <v>0</v>
      </c>
      <c r="H140" s="40" t="s">
        <v>39</v>
      </c>
      <c r="I140" s="40" t="s">
        <v>1568</v>
      </c>
      <c r="J140" s="24" t="str">
        <f>IF(I140="","",IFERROR(_xlfn.XLOOKUP(I140,DR_Master!A:A,DR_Master!B:B),"Doctor ID not found"))</f>
        <v>Dr. Lipika Sen</v>
      </c>
      <c r="K140" s="40"/>
      <c r="L140" s="24" t="str">
        <f>IF(K140="","",IFERROR(_xlfn.XLOOKUP(K140,BED_Master!A:A,BED_Master!B:B),"Bed ID not found"))</f>
        <v/>
      </c>
      <c r="M140" s="40" t="s">
        <v>1634</v>
      </c>
      <c r="N140" s="40" t="s">
        <v>1674</v>
      </c>
      <c r="O140" s="40" t="s">
        <v>65</v>
      </c>
      <c r="P140" s="40" t="s">
        <v>38</v>
      </c>
      <c r="Q140" s="40" t="s">
        <v>90</v>
      </c>
    </row>
    <row r="141" spans="1:17" ht="22" customHeight="1">
      <c r="A141" t="str">
        <f t="shared" si="4"/>
        <v>ADM-00137</v>
      </c>
      <c r="B141" s="39" t="s">
        <v>1444</v>
      </c>
      <c r="C141" s="24" t="str">
        <f>IF(B141="","",IFERROR(_xlfn.XLOOKUP(B141,PT_Master!A:A,PT_Master!C:C),"Patient ID not found"))</f>
        <v>Poonam Saha</v>
      </c>
      <c r="D141" s="39" t="s">
        <v>62</v>
      </c>
      <c r="E141" s="42" t="s">
        <v>531</v>
      </c>
      <c r="F141" s="42" t="s">
        <v>533</v>
      </c>
      <c r="G141" s="24">
        <f t="shared" si="5"/>
        <v>4</v>
      </c>
      <c r="H141" s="39" t="s">
        <v>37</v>
      </c>
      <c r="I141" s="39" t="s">
        <v>1567</v>
      </c>
      <c r="J141" s="24" t="str">
        <f>IF(I141="","",IFERROR(_xlfn.XLOOKUP(I141,DR_Master!A:A,DR_Master!B:B),"Doctor ID not found"))</f>
        <v>Dr. Meena Pillai</v>
      </c>
      <c r="K141" s="39" t="s">
        <v>1573</v>
      </c>
      <c r="L141" s="24" t="str">
        <f>IF(K141="","",IFERROR(_xlfn.XLOOKUP(K141,BED_Master!A:A,BED_Master!B:B),"Bed ID not found"))</f>
        <v>ICU</v>
      </c>
      <c r="M141" s="39" t="s">
        <v>1614</v>
      </c>
      <c r="N141" s="39" t="s">
        <v>1654</v>
      </c>
      <c r="O141" s="39" t="s">
        <v>65</v>
      </c>
      <c r="P141" s="39" t="s">
        <v>1675</v>
      </c>
      <c r="Q141" s="39" t="s">
        <v>93</v>
      </c>
    </row>
    <row r="142" spans="1:17" ht="22" customHeight="1">
      <c r="A142" t="str">
        <f t="shared" si="4"/>
        <v>ADM-00138</v>
      </c>
      <c r="B142" s="40" t="s">
        <v>1445</v>
      </c>
      <c r="C142" s="24" t="str">
        <f>IF(B142="","",IFERROR(_xlfn.XLOOKUP(B142,PT_Master!A:A,PT_Master!C:C),"Patient ID not found"))</f>
        <v>Hemant Biswas</v>
      </c>
      <c r="D142" s="40" t="s">
        <v>62</v>
      </c>
      <c r="E142" s="44" t="s">
        <v>604</v>
      </c>
      <c r="F142" s="44" t="s">
        <v>1557</v>
      </c>
      <c r="G142" s="24">
        <f t="shared" si="5"/>
        <v>5</v>
      </c>
      <c r="H142" s="40" t="s">
        <v>36</v>
      </c>
      <c r="I142" s="40" t="s">
        <v>1569</v>
      </c>
      <c r="J142" s="24" t="str">
        <f>IF(I142="","",IFERROR(_xlfn.XLOOKUP(I142,DR_Master!A:A,DR_Master!B:B),"Doctor ID not found"))</f>
        <v>Dr. Ritika Sharma</v>
      </c>
      <c r="K142" s="40" t="s">
        <v>1582</v>
      </c>
      <c r="L142" s="24" t="str">
        <f>IF(K142="","",IFERROR(_xlfn.XLOOKUP(K142,BED_Master!A:A,BED_Master!B:B),"Bed ID not found"))</f>
        <v>Semi-Private</v>
      </c>
      <c r="M142" s="40" t="s">
        <v>1605</v>
      </c>
      <c r="N142" s="40" t="s">
        <v>1645</v>
      </c>
      <c r="O142" s="40" t="s">
        <v>64</v>
      </c>
      <c r="P142" s="40" t="s">
        <v>1677</v>
      </c>
      <c r="Q142" s="40" t="s">
        <v>89</v>
      </c>
    </row>
    <row r="143" spans="1:17" ht="22" customHeight="1">
      <c r="A143" t="str">
        <f t="shared" si="4"/>
        <v>ADM-00139</v>
      </c>
      <c r="B143" s="39" t="s">
        <v>1446</v>
      </c>
      <c r="C143" s="24" t="str">
        <f>IF(B143="","",IFERROR(_xlfn.XLOOKUP(B143,PT_Master!A:A,PT_Master!C:C),"Patient ID not found"))</f>
        <v>Madhuri Chakraborty</v>
      </c>
      <c r="D143" s="39" t="s">
        <v>61</v>
      </c>
      <c r="E143" s="42" t="s">
        <v>573</v>
      </c>
      <c r="F143" s="42" t="s">
        <v>573</v>
      </c>
      <c r="G143" s="24">
        <f t="shared" si="5"/>
        <v>0</v>
      </c>
      <c r="H143" s="39" t="s">
        <v>35</v>
      </c>
      <c r="I143" s="39" t="s">
        <v>1561</v>
      </c>
      <c r="J143" s="24" t="str">
        <f>IF(I143="","",IFERROR(_xlfn.XLOOKUP(I143,DR_Master!A:A,DR_Master!B:B),"Doctor ID not found"))</f>
        <v>Dr. Tanmoy Das</v>
      </c>
      <c r="K143" s="39"/>
      <c r="L143" s="24" t="str">
        <f>IF(K143="","",IFERROR(_xlfn.XLOOKUP(K143,BED_Master!A:A,BED_Master!B:B),"Bed ID not found"))</f>
        <v/>
      </c>
      <c r="M143" s="39" t="s">
        <v>1610</v>
      </c>
      <c r="N143" s="39" t="s">
        <v>1650</v>
      </c>
      <c r="O143" s="39" t="s">
        <v>65</v>
      </c>
      <c r="P143" s="39" t="s">
        <v>1680</v>
      </c>
      <c r="Q143" s="39" t="s">
        <v>93</v>
      </c>
    </row>
    <row r="144" spans="1:17" ht="22" customHeight="1">
      <c r="A144" t="str">
        <f t="shared" si="4"/>
        <v>ADM-00140</v>
      </c>
      <c r="B144" s="40" t="s">
        <v>1447</v>
      </c>
      <c r="C144" s="24" t="str">
        <f>IF(B144="","",IFERROR(_xlfn.XLOOKUP(B144,PT_Master!A:A,PT_Master!C:C),"Patient ID not found"))</f>
        <v>Girish Mitra</v>
      </c>
      <c r="D144" s="40" t="s">
        <v>61</v>
      </c>
      <c r="E144" s="44" t="s">
        <v>1527</v>
      </c>
      <c r="F144" s="44" t="s">
        <v>1527</v>
      </c>
      <c r="G144" s="24">
        <f t="shared" si="5"/>
        <v>0</v>
      </c>
      <c r="H144" s="40" t="s">
        <v>37</v>
      </c>
      <c r="I144" s="40" t="s">
        <v>1567</v>
      </c>
      <c r="J144" s="24" t="str">
        <f>IF(I144="","",IFERROR(_xlfn.XLOOKUP(I144,DR_Master!A:A,DR_Master!B:B),"Doctor ID not found"))</f>
        <v>Dr. Meena Pillai</v>
      </c>
      <c r="K144" s="40"/>
      <c r="L144" s="24" t="str">
        <f>IF(K144="","",IFERROR(_xlfn.XLOOKUP(K144,BED_Master!A:A,BED_Master!B:B),"Bed ID not found"))</f>
        <v/>
      </c>
      <c r="M144" s="40" t="s">
        <v>1631</v>
      </c>
      <c r="N144" s="40" t="s">
        <v>1671</v>
      </c>
      <c r="O144" s="40" t="s">
        <v>65</v>
      </c>
      <c r="P144" s="40" t="s">
        <v>1680</v>
      </c>
      <c r="Q144" s="40" t="s">
        <v>93</v>
      </c>
    </row>
    <row r="145" spans="1:17" ht="22" customHeight="1">
      <c r="A145" t="str">
        <f t="shared" si="4"/>
        <v>ADM-00141</v>
      </c>
      <c r="B145" s="39" t="s">
        <v>1448</v>
      </c>
      <c r="C145" s="24" t="str">
        <f>IF(B145="","",IFERROR(_xlfn.XLOOKUP(B145,PT_Master!A:A,PT_Master!C:C),"Patient ID not found"))</f>
        <v>Swati Paul</v>
      </c>
      <c r="D145" s="39" t="s">
        <v>62</v>
      </c>
      <c r="E145" s="42" t="s">
        <v>1528</v>
      </c>
      <c r="F145" s="42" t="s">
        <v>1517</v>
      </c>
      <c r="G145" s="24">
        <f t="shared" si="5"/>
        <v>5</v>
      </c>
      <c r="H145" s="39" t="s">
        <v>34</v>
      </c>
      <c r="I145" s="39" t="s">
        <v>1564</v>
      </c>
      <c r="J145" s="24" t="str">
        <f>IF(I145="","",IFERROR(_xlfn.XLOOKUP(I145,DR_Master!A:A,DR_Master!B:B),"Doctor ID not found"))</f>
        <v>Dr. Kamala Nair</v>
      </c>
      <c r="K145" s="39" t="s">
        <v>1576</v>
      </c>
      <c r="L145" s="24" t="str">
        <f>IF(K145="","",IFERROR(_xlfn.XLOOKUP(K145,BED_Master!A:A,BED_Master!B:B),"Bed ID not found"))</f>
        <v>ICU</v>
      </c>
      <c r="M145" s="39" t="s">
        <v>1620</v>
      </c>
      <c r="N145" s="39" t="s">
        <v>1660</v>
      </c>
      <c r="O145" s="39" t="s">
        <v>67</v>
      </c>
      <c r="P145" s="39" t="s">
        <v>1678</v>
      </c>
      <c r="Q145" s="39" t="s">
        <v>89</v>
      </c>
    </row>
    <row r="146" spans="1:17" ht="22" customHeight="1">
      <c r="A146" t="str">
        <f t="shared" si="4"/>
        <v>ADM-00142</v>
      </c>
      <c r="B146" s="40" t="s">
        <v>1449</v>
      </c>
      <c r="C146" s="24" t="str">
        <f>IF(B146="","",IFERROR(_xlfn.XLOOKUP(B146,PT_Master!A:A,PT_Master!C:C),"Patient ID not found"))</f>
        <v>Ravi Karmakar</v>
      </c>
      <c r="D146" s="40" t="s">
        <v>61</v>
      </c>
      <c r="E146" s="44" t="s">
        <v>1529</v>
      </c>
      <c r="F146" s="44" t="s">
        <v>1529</v>
      </c>
      <c r="G146" s="24">
        <f t="shared" si="5"/>
        <v>0</v>
      </c>
      <c r="H146" s="40" t="s">
        <v>35</v>
      </c>
      <c r="I146" s="40" t="s">
        <v>1561</v>
      </c>
      <c r="J146" s="24" t="str">
        <f>IF(I146="","",IFERROR(_xlfn.XLOOKUP(I146,DR_Master!A:A,DR_Master!B:B),"Doctor ID not found"))</f>
        <v>Dr. Tanmoy Das</v>
      </c>
      <c r="K146" s="40"/>
      <c r="L146" s="24" t="str">
        <f>IF(K146="","",IFERROR(_xlfn.XLOOKUP(K146,BED_Master!A:A,BED_Master!B:B),"Bed ID not found"))</f>
        <v/>
      </c>
      <c r="M146" s="40" t="s">
        <v>1616</v>
      </c>
      <c r="N146" s="40" t="s">
        <v>1656</v>
      </c>
      <c r="O146" s="40" t="s">
        <v>65</v>
      </c>
      <c r="P146" s="40" t="s">
        <v>1675</v>
      </c>
      <c r="Q146" s="40" t="s">
        <v>89</v>
      </c>
    </row>
    <row r="147" spans="1:17" ht="22" customHeight="1">
      <c r="A147" t="str">
        <f t="shared" si="4"/>
        <v>ADM-00143</v>
      </c>
      <c r="B147" s="39" t="s">
        <v>1450</v>
      </c>
      <c r="C147" s="24" t="str">
        <f>IF(B147="","",IFERROR(_xlfn.XLOOKUP(B147,PT_Master!A:A,PT_Master!C:C),"Patient ID not found"))</f>
        <v>Shreya Mandal</v>
      </c>
      <c r="D147" s="39" t="s">
        <v>61</v>
      </c>
      <c r="E147" s="42" t="s">
        <v>1530</v>
      </c>
      <c r="F147" s="42" t="s">
        <v>1530</v>
      </c>
      <c r="G147" s="24">
        <f t="shared" si="5"/>
        <v>0</v>
      </c>
      <c r="H147" s="39" t="s">
        <v>34</v>
      </c>
      <c r="I147" s="39" t="s">
        <v>1564</v>
      </c>
      <c r="J147" s="24" t="str">
        <f>IF(I147="","",IFERROR(_xlfn.XLOOKUP(I147,DR_Master!A:A,DR_Master!B:B),"Doctor ID not found"))</f>
        <v>Dr. Kamala Nair</v>
      </c>
      <c r="K147" s="39"/>
      <c r="L147" s="24" t="str">
        <f>IF(K147="","",IFERROR(_xlfn.XLOOKUP(K147,BED_Master!A:A,BED_Master!B:B),"Bed ID not found"))</f>
        <v/>
      </c>
      <c r="M147" s="39" t="s">
        <v>1633</v>
      </c>
      <c r="N147" s="39" t="s">
        <v>1673</v>
      </c>
      <c r="O147" s="39" t="s">
        <v>65</v>
      </c>
      <c r="P147" s="39" t="s">
        <v>1678</v>
      </c>
      <c r="Q147" s="39" t="s">
        <v>89</v>
      </c>
    </row>
    <row r="148" spans="1:17" ht="22" customHeight="1">
      <c r="A148" t="str">
        <f t="shared" si="4"/>
        <v>ADM-00144</v>
      </c>
      <c r="B148" s="40" t="s">
        <v>1451</v>
      </c>
      <c r="C148" s="24" t="str">
        <f>IF(B148="","",IFERROR(_xlfn.XLOOKUP(B148,PT_Master!A:A,PT_Master!C:C),"Patient ID not found"))</f>
        <v>Tarun Sarkar</v>
      </c>
      <c r="D148" s="40" t="s">
        <v>62</v>
      </c>
      <c r="E148" s="44" t="s">
        <v>1512</v>
      </c>
      <c r="F148" s="44" t="s">
        <v>1485</v>
      </c>
      <c r="G148" s="24">
        <f t="shared" si="5"/>
        <v>2</v>
      </c>
      <c r="H148" s="40" t="s">
        <v>35</v>
      </c>
      <c r="I148" s="40" t="s">
        <v>1561</v>
      </c>
      <c r="J148" s="24" t="str">
        <f>IF(I148="","",IFERROR(_xlfn.XLOOKUP(I148,DR_Master!A:A,DR_Master!B:B),"Doctor ID not found"))</f>
        <v>Dr. Tanmoy Das</v>
      </c>
      <c r="K148" s="40" t="s">
        <v>1585</v>
      </c>
      <c r="L148" s="24" t="str">
        <f>IF(K148="","",IFERROR(_xlfn.XLOOKUP(K148,BED_Master!A:A,BED_Master!B:B),"Bed ID not found"))</f>
        <v>Private</v>
      </c>
      <c r="M148" s="40" t="s">
        <v>1603</v>
      </c>
      <c r="N148" s="40" t="s">
        <v>1643</v>
      </c>
      <c r="O148" s="40" t="s">
        <v>65</v>
      </c>
      <c r="P148" s="40" t="s">
        <v>1676</v>
      </c>
      <c r="Q148" s="40" t="s">
        <v>91</v>
      </c>
    </row>
    <row r="149" spans="1:17" ht="22" customHeight="1">
      <c r="A149" t="str">
        <f t="shared" si="4"/>
        <v>ADM-00145</v>
      </c>
      <c r="B149" s="39" t="s">
        <v>1452</v>
      </c>
      <c r="C149" s="24" t="str">
        <f>IF(B149="","",IFERROR(_xlfn.XLOOKUP(B149,PT_Master!A:A,PT_Master!C:C),"Patient ID not found"))</f>
        <v>Neha Patra</v>
      </c>
      <c r="D149" s="39" t="s">
        <v>62</v>
      </c>
      <c r="E149" s="42" t="s">
        <v>557</v>
      </c>
      <c r="F149" s="42" t="s">
        <v>1558</v>
      </c>
      <c r="G149" s="24">
        <f t="shared" si="5"/>
        <v>12</v>
      </c>
      <c r="H149" s="39" t="s">
        <v>33</v>
      </c>
      <c r="I149" s="39" t="s">
        <v>1560</v>
      </c>
      <c r="J149" s="24" t="str">
        <f>IF(I149="","",IFERROR(_xlfn.XLOOKUP(I149,DR_Master!A:A,DR_Master!B:B),"Doctor ID not found"))</f>
        <v>Dr. Prabal Roy</v>
      </c>
      <c r="K149" s="39" t="s">
        <v>1581</v>
      </c>
      <c r="L149" s="24" t="str">
        <f>IF(K149="","",IFERROR(_xlfn.XLOOKUP(K149,BED_Master!A:A,BED_Master!B:B),"Bed ID not found"))</f>
        <v>Semi-Private</v>
      </c>
      <c r="M149" s="39" t="s">
        <v>1624</v>
      </c>
      <c r="N149" s="39" t="s">
        <v>1664</v>
      </c>
      <c r="O149" s="39" t="s">
        <v>65</v>
      </c>
      <c r="P149" s="39" t="s">
        <v>1676</v>
      </c>
      <c r="Q149" s="39" t="s">
        <v>93</v>
      </c>
    </row>
    <row r="150" spans="1:17" ht="22" customHeight="1">
      <c r="A150" t="str">
        <f t="shared" si="4"/>
        <v>ADM-00146</v>
      </c>
      <c r="B150" s="40" t="s">
        <v>1453</v>
      </c>
      <c r="C150" s="24" t="str">
        <f>IF(B150="","",IFERROR(_xlfn.XLOOKUP(B150,PT_Master!A:A,PT_Master!C:C),"Patient ID not found"))</f>
        <v>Bhaskar Haldar</v>
      </c>
      <c r="D150" s="40" t="s">
        <v>61</v>
      </c>
      <c r="E150" s="44" t="s">
        <v>1531</v>
      </c>
      <c r="F150" s="44" t="s">
        <v>1531</v>
      </c>
      <c r="G150" s="24">
        <f t="shared" si="5"/>
        <v>0</v>
      </c>
      <c r="H150" s="40" t="s">
        <v>34</v>
      </c>
      <c r="I150" s="40" t="s">
        <v>1564</v>
      </c>
      <c r="J150" s="24" t="str">
        <f>IF(I150="","",IFERROR(_xlfn.XLOOKUP(I150,DR_Master!A:A,DR_Master!B:B),"Doctor ID not found"))</f>
        <v>Dr. Kamala Nair</v>
      </c>
      <c r="K150" s="40"/>
      <c r="L150" s="24" t="str">
        <f>IF(K150="","",IFERROR(_xlfn.XLOOKUP(K150,BED_Master!A:A,BED_Master!B:B),"Bed ID not found"))</f>
        <v/>
      </c>
      <c r="M150" s="40" t="s">
        <v>1627</v>
      </c>
      <c r="N150" s="40" t="s">
        <v>1667</v>
      </c>
      <c r="O150" s="40" t="s">
        <v>65</v>
      </c>
      <c r="P150" s="40" t="s">
        <v>38</v>
      </c>
      <c r="Q150" s="40" t="s">
        <v>90</v>
      </c>
    </row>
    <row r="151" spans="1:17" ht="22" customHeight="1">
      <c r="A151" t="str">
        <f t="shared" si="4"/>
        <v>ADM-00147</v>
      </c>
      <c r="B151" s="39" t="s">
        <v>1454</v>
      </c>
      <c r="C151" s="24" t="str">
        <f>IF(B151="","",IFERROR(_xlfn.XLOOKUP(B151,PT_Master!A:A,PT_Master!C:C),"Patient ID not found"))</f>
        <v>Jyoti Majumdar</v>
      </c>
      <c r="D151" s="39" t="s">
        <v>61</v>
      </c>
      <c r="E151" s="42" t="s">
        <v>1532</v>
      </c>
      <c r="F151" s="42" t="s">
        <v>1532</v>
      </c>
      <c r="G151" s="24">
        <f t="shared" si="5"/>
        <v>0</v>
      </c>
      <c r="H151" s="39" t="s">
        <v>37</v>
      </c>
      <c r="I151" s="39" t="s">
        <v>1567</v>
      </c>
      <c r="J151" s="24" t="str">
        <f>IF(I151="","",IFERROR(_xlfn.XLOOKUP(I151,DR_Master!A:A,DR_Master!B:B),"Doctor ID not found"))</f>
        <v>Dr. Meena Pillai</v>
      </c>
      <c r="K151" s="39"/>
      <c r="L151" s="24" t="str">
        <f>IF(K151="","",IFERROR(_xlfn.XLOOKUP(K151,BED_Master!A:A,BED_Master!B:B),"Bed ID not found"))</f>
        <v/>
      </c>
      <c r="M151" s="39" t="s">
        <v>1620</v>
      </c>
      <c r="N151" s="39" t="s">
        <v>1660</v>
      </c>
      <c r="O151" s="39" t="s">
        <v>65</v>
      </c>
      <c r="P151" s="39" t="s">
        <v>1680</v>
      </c>
      <c r="Q151" s="39" t="s">
        <v>90</v>
      </c>
    </row>
    <row r="152" spans="1:17" ht="22" customHeight="1">
      <c r="A152" t="str">
        <f t="shared" si="4"/>
        <v>ADM-00148</v>
      </c>
      <c r="B152" s="40" t="s">
        <v>1455</v>
      </c>
      <c r="C152" s="24" t="str">
        <f>IF(B152="","",IFERROR(_xlfn.XLOOKUP(B152,PT_Master!A:A,PT_Master!C:C),"Patient ID not found"))</f>
        <v>Alok Bhattacharya</v>
      </c>
      <c r="D152" s="40" t="s">
        <v>62</v>
      </c>
      <c r="E152" s="44" t="s">
        <v>581</v>
      </c>
      <c r="F152" s="44" t="s">
        <v>1559</v>
      </c>
      <c r="G152" s="24">
        <f t="shared" si="5"/>
        <v>3</v>
      </c>
      <c r="H152" s="40" t="s">
        <v>34</v>
      </c>
      <c r="I152" s="40" t="s">
        <v>1564</v>
      </c>
      <c r="J152" s="24" t="str">
        <f>IF(I152="","",IFERROR(_xlfn.XLOOKUP(I152,DR_Master!A:A,DR_Master!B:B),"Doctor ID not found"))</f>
        <v>Dr. Kamala Nair</v>
      </c>
      <c r="K152" s="40" t="s">
        <v>1572</v>
      </c>
      <c r="L152" s="24" t="str">
        <f>IF(K152="","",IFERROR(_xlfn.XLOOKUP(K152,BED_Master!A:A,BED_Master!B:B),"Bed ID not found"))</f>
        <v>Semi-Private</v>
      </c>
      <c r="M152" s="40" t="s">
        <v>1599</v>
      </c>
      <c r="N152" s="40" t="s">
        <v>1639</v>
      </c>
      <c r="O152" s="40" t="s">
        <v>65</v>
      </c>
      <c r="P152" s="40" t="s">
        <v>1677</v>
      </c>
      <c r="Q152" s="40" t="s">
        <v>90</v>
      </c>
    </row>
    <row r="153" spans="1:17" ht="22" customHeight="1">
      <c r="A153" t="str">
        <f t="shared" si="4"/>
        <v>ADM-00149</v>
      </c>
      <c r="B153" s="39" t="s">
        <v>1456</v>
      </c>
      <c r="C153" s="24" t="str">
        <f>IF(B153="","",IFERROR(_xlfn.XLOOKUP(B153,PT_Master!A:A,PT_Master!C:C),"Patient ID not found"))</f>
        <v>Seema Chowdhury</v>
      </c>
      <c r="D153" s="39" t="s">
        <v>61</v>
      </c>
      <c r="E153" s="42" t="s">
        <v>610</v>
      </c>
      <c r="F153" s="42" t="s">
        <v>610</v>
      </c>
      <c r="G153" s="24">
        <f t="shared" si="5"/>
        <v>0</v>
      </c>
      <c r="H153" s="39" t="s">
        <v>38</v>
      </c>
      <c r="I153" s="39" t="s">
        <v>1566</v>
      </c>
      <c r="J153" s="24" t="str">
        <f>IF(I153="","",IFERROR(_xlfn.XLOOKUP(I153,DR_Master!A:A,DR_Master!B:B),"Doctor ID not found"))</f>
        <v>Dr. Farhan Qureshi</v>
      </c>
      <c r="K153" s="39"/>
      <c r="L153" s="24" t="str">
        <f>IF(K153="","",IFERROR(_xlfn.XLOOKUP(K153,BED_Master!A:A,BED_Master!B:B),"Bed ID not found"))</f>
        <v/>
      </c>
      <c r="M153" s="39" t="s">
        <v>1628</v>
      </c>
      <c r="N153" s="39" t="s">
        <v>1668</v>
      </c>
      <c r="O153" s="39" t="s">
        <v>65</v>
      </c>
      <c r="P153" s="39" t="s">
        <v>1676</v>
      </c>
      <c r="Q153" s="39" t="s">
        <v>90</v>
      </c>
    </row>
    <row r="154" spans="1:17" ht="22" customHeight="1">
      <c r="A154" t="str">
        <f t="shared" si="4"/>
        <v>ADM-00150</v>
      </c>
      <c r="B154" s="40" t="s">
        <v>1457</v>
      </c>
      <c r="C154" s="24" t="str">
        <f>IF(B154="","",IFERROR(_xlfn.XLOOKUP(B154,PT_Master!A:A,PT_Master!C:C),"Patient ID not found"))</f>
        <v>Varun Lahiri</v>
      </c>
      <c r="D154" s="40" t="s">
        <v>61</v>
      </c>
      <c r="E154" s="44" t="s">
        <v>1533</v>
      </c>
      <c r="F154" s="44" t="s">
        <v>1533</v>
      </c>
      <c r="G154" s="24">
        <f t="shared" si="5"/>
        <v>0</v>
      </c>
      <c r="H154" s="40" t="s">
        <v>33</v>
      </c>
      <c r="I154" s="40" t="s">
        <v>1560</v>
      </c>
      <c r="J154" s="24" t="str">
        <f>IF(I154="","",IFERROR(_xlfn.XLOOKUP(I154,DR_Master!A:A,DR_Master!B:B),"Doctor ID not found"))</f>
        <v>Dr. Prabal Roy</v>
      </c>
      <c r="K154" s="40"/>
      <c r="L154" s="24" t="str">
        <f>IF(K154="","",IFERROR(_xlfn.XLOOKUP(K154,BED_Master!A:A,BED_Master!B:B),"Bed ID not found"))</f>
        <v/>
      </c>
      <c r="M154" s="40" t="s">
        <v>1604</v>
      </c>
      <c r="N154" s="40" t="s">
        <v>1644</v>
      </c>
      <c r="O154" s="40" t="s">
        <v>65</v>
      </c>
      <c r="P154" s="40" t="s">
        <v>1679</v>
      </c>
      <c r="Q154" s="40" t="s">
        <v>90</v>
      </c>
    </row>
    <row r="155" spans="1:17" ht="22" customHeight="1">
      <c r="A155" t="str">
        <f t="shared" si="4"/>
        <v/>
      </c>
      <c r="C155" s="24" t="str">
        <f>IF(B155="","",IFERROR(_xlfn.XLOOKUP(B155,PT_Master!A:A,PT_Master!C:C),"Patient ID not found"))</f>
        <v/>
      </c>
      <c r="E155" s="13"/>
      <c r="G155" s="24" t="str">
        <f t="shared" si="5"/>
        <v/>
      </c>
      <c r="J155" s="24" t="str">
        <f>IF(I155="","",IFERROR(_xlfn.XLOOKUP(I155,DR_Master!A:A,DR_Master!B:B),"Doctor ID not found"))</f>
        <v/>
      </c>
      <c r="L155" s="24" t="str">
        <f>IF(K155="","",IFERROR(_xlfn.XLOOKUP(K155,BED_Master!A:A,BED_Master!B:B),"Bed ID not found"))</f>
        <v/>
      </c>
    </row>
    <row r="156" spans="1:17" ht="22" customHeight="1">
      <c r="A156" t="str">
        <f t="shared" si="4"/>
        <v/>
      </c>
      <c r="C156" s="24" t="str">
        <f>IF(B156="","",IFERROR(_xlfn.XLOOKUP(B156,PT_Master!A:A,PT_Master!C:C),"Patient ID not found"))</f>
        <v/>
      </c>
      <c r="E156" s="13"/>
      <c r="G156" s="24" t="str">
        <f t="shared" si="5"/>
        <v/>
      </c>
      <c r="J156" s="24" t="str">
        <f>IF(I156="","",IFERROR(_xlfn.XLOOKUP(I156,DR_Master!A:A,DR_Master!B:B),"Doctor ID not found"))</f>
        <v/>
      </c>
      <c r="L156" s="24" t="str">
        <f>IF(K156="","",IFERROR(_xlfn.XLOOKUP(K156,BED_Master!A:A,BED_Master!B:B),"Bed ID not found"))</f>
        <v/>
      </c>
    </row>
    <row r="157" spans="1:17" ht="22" customHeight="1">
      <c r="A157" t="str">
        <f t="shared" si="4"/>
        <v/>
      </c>
      <c r="C157" s="24" t="str">
        <f>IF(B157="","",IFERROR(_xlfn.XLOOKUP(B157,PT_Master!A:A,PT_Master!C:C),"Patient ID not found"))</f>
        <v/>
      </c>
      <c r="E157" s="13"/>
      <c r="G157" s="24" t="str">
        <f t="shared" si="5"/>
        <v/>
      </c>
      <c r="J157" s="24" t="str">
        <f>IF(I157="","",IFERROR(_xlfn.XLOOKUP(I157,DR_Master!A:A,DR_Master!B:B),"Doctor ID not found"))</f>
        <v/>
      </c>
      <c r="L157" s="24" t="str">
        <f>IF(K157="","",IFERROR(_xlfn.XLOOKUP(K157,BED_Master!A:A,BED_Master!B:B),"Bed ID not found"))</f>
        <v/>
      </c>
    </row>
    <row r="158" spans="1:17" ht="22" customHeight="1">
      <c r="A158" t="str">
        <f t="shared" si="4"/>
        <v/>
      </c>
      <c r="C158" s="24" t="str">
        <f>IF(B158="","",IFERROR(_xlfn.XLOOKUP(B158,PT_Master!A:A,PT_Master!C:C),"Patient ID not found"))</f>
        <v/>
      </c>
      <c r="E158" s="13"/>
      <c r="G158" s="24" t="str">
        <f t="shared" si="5"/>
        <v/>
      </c>
      <c r="J158" s="24" t="str">
        <f>IF(I158="","",IFERROR(_xlfn.XLOOKUP(I158,DR_Master!A:A,DR_Master!B:B),"Doctor ID not found"))</f>
        <v/>
      </c>
      <c r="L158" s="24" t="str">
        <f>IF(K158="","",IFERROR(_xlfn.XLOOKUP(K158,BED_Master!A:A,BED_Master!B:B),"Bed ID not found"))</f>
        <v/>
      </c>
    </row>
    <row r="159" spans="1:17" ht="22" customHeight="1">
      <c r="A159" t="str">
        <f t="shared" si="4"/>
        <v/>
      </c>
      <c r="C159" s="24" t="str">
        <f>IF(B159="","",IFERROR(_xlfn.XLOOKUP(B159,PT_Master!A:A,PT_Master!C:C),"Patient ID not found"))</f>
        <v/>
      </c>
      <c r="E159" s="13"/>
      <c r="G159" s="24" t="str">
        <f t="shared" si="5"/>
        <v/>
      </c>
      <c r="J159" s="24" t="str">
        <f>IF(I159="","",IFERROR(_xlfn.XLOOKUP(I159,DR_Master!A:A,DR_Master!B:B),"Doctor ID not found"))</f>
        <v/>
      </c>
      <c r="L159" s="24" t="str">
        <f>IF(K159="","",IFERROR(_xlfn.XLOOKUP(K159,BED_Master!A:A,BED_Master!B:B),"Bed ID not found"))</f>
        <v/>
      </c>
    </row>
    <row r="160" spans="1:17" ht="22" customHeight="1">
      <c r="A160" t="str">
        <f t="shared" si="4"/>
        <v/>
      </c>
      <c r="C160" s="24" t="str">
        <f>IF(B160="","",IFERROR(_xlfn.XLOOKUP(B160,PT_Master!A:A,PT_Master!C:C),"Patient ID not found"))</f>
        <v/>
      </c>
      <c r="E160" s="13"/>
      <c r="G160" s="24" t="str">
        <f t="shared" si="5"/>
        <v/>
      </c>
      <c r="J160" s="24" t="str">
        <f>IF(I160="","",IFERROR(_xlfn.XLOOKUP(I160,DR_Master!A:A,DR_Master!B:B),"Doctor ID not found"))</f>
        <v/>
      </c>
      <c r="L160" s="24" t="str">
        <f>IF(K160="","",IFERROR(_xlfn.XLOOKUP(K160,BED_Master!A:A,BED_Master!B:B),"Bed ID not found"))</f>
        <v/>
      </c>
    </row>
    <row r="161" spans="1:12" ht="22" customHeight="1">
      <c r="A161" t="str">
        <f t="shared" si="4"/>
        <v/>
      </c>
      <c r="C161" s="24" t="str">
        <f>IF(B161="","",IFERROR(_xlfn.XLOOKUP(B161,PT_Master!A:A,PT_Master!C:C),"Patient ID not found"))</f>
        <v/>
      </c>
      <c r="E161" s="13"/>
      <c r="G161" s="24" t="str">
        <f t="shared" si="5"/>
        <v/>
      </c>
      <c r="J161" s="24" t="str">
        <f>IF(I161="","",IFERROR(_xlfn.XLOOKUP(I161,DR_Master!A:A,DR_Master!B:B),"Doctor ID not found"))</f>
        <v/>
      </c>
      <c r="L161" s="24" t="str">
        <f>IF(K161="","",IFERROR(_xlfn.XLOOKUP(K161,BED_Master!A:A,BED_Master!B:B),"Bed ID not found"))</f>
        <v/>
      </c>
    </row>
    <row r="162" spans="1:12" ht="22" customHeight="1">
      <c r="A162" t="str">
        <f t="shared" si="4"/>
        <v/>
      </c>
      <c r="C162" s="24" t="str">
        <f>IF(B162="","",IFERROR(_xlfn.XLOOKUP(B162,PT_Master!A:A,PT_Master!C:C),"Patient ID not found"))</f>
        <v/>
      </c>
      <c r="E162" s="13"/>
      <c r="G162" s="24" t="str">
        <f t="shared" si="5"/>
        <v/>
      </c>
      <c r="J162" s="24" t="str">
        <f>IF(I162="","",IFERROR(_xlfn.XLOOKUP(I162,DR_Master!A:A,DR_Master!B:B),"Doctor ID not found"))</f>
        <v/>
      </c>
      <c r="L162" s="24" t="str">
        <f>IF(K162="","",IFERROR(_xlfn.XLOOKUP(K162,BED_Master!A:A,BED_Master!B:B),"Bed ID not found"))</f>
        <v/>
      </c>
    </row>
    <row r="163" spans="1:12" ht="22" customHeight="1">
      <c r="A163" t="str">
        <f t="shared" si="4"/>
        <v/>
      </c>
      <c r="C163" s="24" t="str">
        <f>IF(B163="","",IFERROR(_xlfn.XLOOKUP(B163,PT_Master!A:A,PT_Master!C:C),"Patient ID not found"))</f>
        <v/>
      </c>
      <c r="E163" s="13"/>
      <c r="G163" s="24" t="str">
        <f t="shared" si="5"/>
        <v/>
      </c>
      <c r="J163" s="24" t="str">
        <f>IF(I163="","",IFERROR(_xlfn.XLOOKUP(I163,DR_Master!A:A,DR_Master!B:B),"Doctor ID not found"))</f>
        <v/>
      </c>
      <c r="L163" s="24" t="str">
        <f>IF(K163="","",IFERROR(_xlfn.XLOOKUP(K163,BED_Master!A:A,BED_Master!B:B),"Bed ID not found"))</f>
        <v/>
      </c>
    </row>
    <row r="164" spans="1:12" ht="22" customHeight="1">
      <c r="A164" t="str">
        <f t="shared" si="4"/>
        <v/>
      </c>
      <c r="C164" s="24" t="str">
        <f>IF(B164="","",IFERROR(_xlfn.XLOOKUP(B164,PT_Master!A:A,PT_Master!C:C),"Patient ID not found"))</f>
        <v/>
      </c>
      <c r="E164" s="13"/>
      <c r="G164" s="24" t="str">
        <f t="shared" si="5"/>
        <v/>
      </c>
      <c r="J164" s="24" t="str">
        <f>IF(I164="","",IFERROR(_xlfn.XLOOKUP(I164,DR_Master!A:A,DR_Master!B:B),"Doctor ID not found"))</f>
        <v/>
      </c>
      <c r="L164" s="24" t="str">
        <f>IF(K164="","",IFERROR(_xlfn.XLOOKUP(K164,BED_Master!A:A,BED_Master!B:B),"Bed ID not found"))</f>
        <v/>
      </c>
    </row>
    <row r="165" spans="1:12" ht="22" customHeight="1">
      <c r="A165" t="str">
        <f t="shared" si="4"/>
        <v/>
      </c>
      <c r="C165" s="24" t="str">
        <f>IF(B165="","",IFERROR(_xlfn.XLOOKUP(B165,PT_Master!A:A,PT_Master!C:C),"Patient ID not found"))</f>
        <v/>
      </c>
      <c r="E165" s="13"/>
      <c r="G165" s="24" t="str">
        <f t="shared" si="5"/>
        <v/>
      </c>
      <c r="J165" s="24" t="str">
        <f>IF(I165="","",IFERROR(_xlfn.XLOOKUP(I165,DR_Master!A:A,DR_Master!B:B),"Doctor ID not found"))</f>
        <v/>
      </c>
      <c r="L165" s="24" t="str">
        <f>IF(K165="","",IFERROR(_xlfn.XLOOKUP(K165,BED_Master!A:A,BED_Master!B:B),"Bed ID not found"))</f>
        <v/>
      </c>
    </row>
    <row r="166" spans="1:12" ht="22" customHeight="1">
      <c r="A166" t="str">
        <f t="shared" si="4"/>
        <v/>
      </c>
      <c r="C166" s="24" t="str">
        <f>IF(B166="","",IFERROR(_xlfn.XLOOKUP(B166,PT_Master!A:A,PT_Master!C:C),"Patient ID not found"))</f>
        <v/>
      </c>
      <c r="E166" s="13"/>
      <c r="G166" s="24" t="str">
        <f t="shared" si="5"/>
        <v/>
      </c>
      <c r="J166" s="24" t="str">
        <f>IF(I166="","",IFERROR(_xlfn.XLOOKUP(I166,DR_Master!A:A,DR_Master!B:B),"Doctor ID not found"))</f>
        <v/>
      </c>
      <c r="L166" s="24" t="str">
        <f>IF(K166="","",IFERROR(_xlfn.XLOOKUP(K166,BED_Master!A:A,BED_Master!B:B),"Bed ID not found"))</f>
        <v/>
      </c>
    </row>
    <row r="167" spans="1:12" ht="22" customHeight="1">
      <c r="A167" t="str">
        <f t="shared" si="4"/>
        <v/>
      </c>
      <c r="C167" s="24" t="str">
        <f>IF(B167="","",IFERROR(_xlfn.XLOOKUP(B167,PT_Master!A:A,PT_Master!C:C),"Patient ID not found"))</f>
        <v/>
      </c>
      <c r="E167" s="13"/>
      <c r="G167" s="24" t="str">
        <f t="shared" si="5"/>
        <v/>
      </c>
      <c r="J167" s="24" t="str">
        <f>IF(I167="","",IFERROR(_xlfn.XLOOKUP(I167,DR_Master!A:A,DR_Master!B:B),"Doctor ID not found"))</f>
        <v/>
      </c>
      <c r="L167" s="24" t="str">
        <f>IF(K167="","",IFERROR(_xlfn.XLOOKUP(K167,BED_Master!A:A,BED_Master!B:B),"Bed ID not found"))</f>
        <v/>
      </c>
    </row>
    <row r="168" spans="1:12" ht="22" customHeight="1">
      <c r="A168" t="str">
        <f t="shared" si="4"/>
        <v/>
      </c>
      <c r="C168" s="24" t="str">
        <f>IF(B168="","",IFERROR(_xlfn.XLOOKUP(B168,PT_Master!A:A,PT_Master!C:C),"Patient ID not found"))</f>
        <v/>
      </c>
      <c r="E168" s="13"/>
      <c r="G168" s="24" t="str">
        <f t="shared" si="5"/>
        <v/>
      </c>
      <c r="J168" s="24" t="str">
        <f>IF(I168="","",IFERROR(_xlfn.XLOOKUP(I168,DR_Master!A:A,DR_Master!B:B),"Doctor ID not found"))</f>
        <v/>
      </c>
      <c r="L168" s="24" t="str">
        <f>IF(K168="","",IFERROR(_xlfn.XLOOKUP(K168,BED_Master!A:A,BED_Master!B:B),"Bed ID not found"))</f>
        <v/>
      </c>
    </row>
    <row r="169" spans="1:12" ht="22" customHeight="1">
      <c r="A169" t="str">
        <f t="shared" si="4"/>
        <v/>
      </c>
      <c r="C169" s="24" t="str">
        <f>IF(B169="","",IFERROR(_xlfn.XLOOKUP(B169,PT_Master!A:A,PT_Master!C:C),"Patient ID not found"))</f>
        <v/>
      </c>
      <c r="E169" s="13"/>
      <c r="G169" s="24" t="str">
        <f t="shared" si="5"/>
        <v/>
      </c>
      <c r="J169" s="24" t="str">
        <f>IF(I169="","",IFERROR(_xlfn.XLOOKUP(I169,DR_Master!A:A,DR_Master!B:B),"Doctor ID not found"))</f>
        <v/>
      </c>
      <c r="L169" s="24" t="str">
        <f>IF(K169="","",IFERROR(_xlfn.XLOOKUP(K169,BED_Master!A:A,BED_Master!B:B),"Bed ID not found"))</f>
        <v/>
      </c>
    </row>
    <row r="170" spans="1:12" ht="22" customHeight="1">
      <c r="A170" t="str">
        <f t="shared" si="4"/>
        <v/>
      </c>
      <c r="C170" s="24" t="str">
        <f>IF(B170="","",IFERROR(_xlfn.XLOOKUP(B170,PT_Master!A:A,PT_Master!C:C),"Patient ID not found"))</f>
        <v/>
      </c>
      <c r="E170" s="13"/>
      <c r="G170" s="24" t="str">
        <f t="shared" si="5"/>
        <v/>
      </c>
      <c r="J170" s="24" t="str">
        <f>IF(I170="","",IFERROR(_xlfn.XLOOKUP(I170,DR_Master!A:A,DR_Master!B:B),"Doctor ID not found"))</f>
        <v/>
      </c>
      <c r="L170" s="24" t="str">
        <f>IF(K170="","",IFERROR(_xlfn.XLOOKUP(K170,BED_Master!A:A,BED_Master!B:B),"Bed ID not found"))</f>
        <v/>
      </c>
    </row>
    <row r="171" spans="1:12" ht="22" customHeight="1">
      <c r="A171" t="str">
        <f t="shared" si="4"/>
        <v/>
      </c>
      <c r="C171" s="24" t="str">
        <f>IF(B171="","",IFERROR(_xlfn.XLOOKUP(B171,PT_Master!A:A,PT_Master!C:C),"Patient ID not found"))</f>
        <v/>
      </c>
      <c r="E171" s="13"/>
      <c r="G171" s="24" t="str">
        <f t="shared" si="5"/>
        <v/>
      </c>
      <c r="J171" s="24" t="str">
        <f>IF(I171="","",IFERROR(_xlfn.XLOOKUP(I171,DR_Master!A:A,DR_Master!B:B),"Doctor ID not found"))</f>
        <v/>
      </c>
      <c r="L171" s="24" t="str">
        <f>IF(K171="","",IFERROR(_xlfn.XLOOKUP(K171,BED_Master!A:A,BED_Master!B:B),"Bed ID not found"))</f>
        <v/>
      </c>
    </row>
    <row r="172" spans="1:12" ht="22" customHeight="1">
      <c r="A172" t="str">
        <f t="shared" si="4"/>
        <v/>
      </c>
      <c r="C172" s="24" t="str">
        <f>IF(B172="","",IFERROR(_xlfn.XLOOKUP(B172,PT_Master!A:A,PT_Master!C:C),"Patient ID not found"))</f>
        <v/>
      </c>
      <c r="E172" s="13"/>
      <c r="G172" s="24" t="str">
        <f t="shared" si="5"/>
        <v/>
      </c>
      <c r="J172" s="24" t="str">
        <f>IF(I172="","",IFERROR(_xlfn.XLOOKUP(I172,DR_Master!A:A,DR_Master!B:B),"Doctor ID not found"))</f>
        <v/>
      </c>
      <c r="L172" s="24" t="str">
        <f>IF(K172="","",IFERROR(_xlfn.XLOOKUP(K172,BED_Master!A:A,BED_Master!B:B),"Bed ID not found"))</f>
        <v/>
      </c>
    </row>
    <row r="173" spans="1:12" ht="22" customHeight="1">
      <c r="A173" t="str">
        <f t="shared" si="4"/>
        <v/>
      </c>
      <c r="C173" s="24" t="str">
        <f>IF(B173="","",IFERROR(_xlfn.XLOOKUP(B173,PT_Master!A:A,PT_Master!C:C),"Patient ID not found"))</f>
        <v/>
      </c>
      <c r="E173" s="13"/>
      <c r="G173" s="24" t="str">
        <f t="shared" si="5"/>
        <v/>
      </c>
      <c r="J173" s="24" t="str">
        <f>IF(I173="","",IFERROR(_xlfn.XLOOKUP(I173,DR_Master!A:A,DR_Master!B:B),"Doctor ID not found"))</f>
        <v/>
      </c>
      <c r="L173" s="24" t="str">
        <f>IF(K173="","",IFERROR(_xlfn.XLOOKUP(K173,BED_Master!A:A,BED_Master!B:B),"Bed ID not found"))</f>
        <v/>
      </c>
    </row>
    <row r="174" spans="1:12" ht="22" customHeight="1">
      <c r="A174" t="str">
        <f t="shared" si="4"/>
        <v/>
      </c>
      <c r="C174" s="24" t="str">
        <f>IF(B174="","",IFERROR(_xlfn.XLOOKUP(B174,PT_Master!A:A,PT_Master!C:C),"Patient ID not found"))</f>
        <v/>
      </c>
      <c r="E174" s="13"/>
      <c r="G174" s="24" t="str">
        <f t="shared" si="5"/>
        <v/>
      </c>
      <c r="J174" s="24" t="str">
        <f>IF(I174="","",IFERROR(_xlfn.XLOOKUP(I174,DR_Master!A:A,DR_Master!B:B),"Doctor ID not found"))</f>
        <v/>
      </c>
      <c r="L174" s="24" t="str">
        <f>IF(K174="","",IFERROR(_xlfn.XLOOKUP(K174,BED_Master!A:A,BED_Master!B:B),"Bed ID not found"))</f>
        <v/>
      </c>
    </row>
    <row r="175" spans="1:12" ht="22" customHeight="1">
      <c r="A175" t="str">
        <f t="shared" si="4"/>
        <v/>
      </c>
      <c r="C175" s="24" t="str">
        <f>IF(B175="","",IFERROR(_xlfn.XLOOKUP(B175,PT_Master!A:A,PT_Master!C:C),"Patient ID not found"))</f>
        <v/>
      </c>
      <c r="E175" s="13"/>
      <c r="G175" s="24" t="str">
        <f t="shared" si="5"/>
        <v/>
      </c>
      <c r="J175" s="24" t="str">
        <f>IF(I175="","",IFERROR(_xlfn.XLOOKUP(I175,DR_Master!A:A,DR_Master!B:B),"Doctor ID not found"))</f>
        <v/>
      </c>
      <c r="L175" s="24" t="str">
        <f>IF(K175="","",IFERROR(_xlfn.XLOOKUP(K175,BED_Master!A:A,BED_Master!B:B),"Bed ID not found"))</f>
        <v/>
      </c>
    </row>
    <row r="176" spans="1:12" ht="22" customHeight="1">
      <c r="A176" t="str">
        <f t="shared" si="4"/>
        <v/>
      </c>
      <c r="C176" s="24" t="str">
        <f>IF(B176="","",IFERROR(_xlfn.XLOOKUP(B176,PT_Master!A:A,PT_Master!C:C),"Patient ID not found"))</f>
        <v/>
      </c>
      <c r="E176" s="13"/>
      <c r="G176" s="24" t="str">
        <f t="shared" si="5"/>
        <v/>
      </c>
      <c r="J176" s="24" t="str">
        <f>IF(I176="","",IFERROR(_xlfn.XLOOKUP(I176,DR_Master!A:A,DR_Master!B:B),"Doctor ID not found"))</f>
        <v/>
      </c>
      <c r="L176" s="24" t="str">
        <f>IF(K176="","",IFERROR(_xlfn.XLOOKUP(K176,BED_Master!A:A,BED_Master!B:B),"Bed ID not found"))</f>
        <v/>
      </c>
    </row>
    <row r="177" spans="1:12" ht="22" customHeight="1">
      <c r="A177" t="str">
        <f t="shared" si="4"/>
        <v/>
      </c>
      <c r="C177" s="24" t="str">
        <f>IF(B177="","",IFERROR(_xlfn.XLOOKUP(B177,PT_Master!A:A,PT_Master!C:C),"Patient ID not found"))</f>
        <v/>
      </c>
      <c r="E177" s="13"/>
      <c r="G177" s="24" t="str">
        <f t="shared" si="5"/>
        <v/>
      </c>
      <c r="J177" s="24" t="str">
        <f>IF(I177="","",IFERROR(_xlfn.XLOOKUP(I177,DR_Master!A:A,DR_Master!B:B),"Doctor ID not found"))</f>
        <v/>
      </c>
      <c r="L177" s="24" t="str">
        <f>IF(K177="","",IFERROR(_xlfn.XLOOKUP(K177,BED_Master!A:A,BED_Master!B:B),"Bed ID not found"))</f>
        <v/>
      </c>
    </row>
    <row r="178" spans="1:12" ht="22" customHeight="1">
      <c r="A178" t="str">
        <f t="shared" si="4"/>
        <v/>
      </c>
      <c r="C178" s="24" t="str">
        <f>IF(B178="","",IFERROR(_xlfn.XLOOKUP(B178,PT_Master!A:A,PT_Master!C:C),"Patient ID not found"))</f>
        <v/>
      </c>
      <c r="E178" s="13"/>
      <c r="G178" s="24" t="str">
        <f t="shared" si="5"/>
        <v/>
      </c>
      <c r="J178" s="24" t="str">
        <f>IF(I178="","",IFERROR(_xlfn.XLOOKUP(I178,DR_Master!A:A,DR_Master!B:B),"Doctor ID not found"))</f>
        <v/>
      </c>
      <c r="L178" s="24" t="str">
        <f>IF(K178="","",IFERROR(_xlfn.XLOOKUP(K178,BED_Master!A:A,BED_Master!B:B),"Bed ID not found"))</f>
        <v/>
      </c>
    </row>
    <row r="179" spans="1:12" ht="22" customHeight="1">
      <c r="A179" t="str">
        <f t="shared" si="4"/>
        <v/>
      </c>
      <c r="C179" s="24" t="str">
        <f>IF(B179="","",IFERROR(_xlfn.XLOOKUP(B179,PT_Master!A:A,PT_Master!C:C),"Patient ID not found"))</f>
        <v/>
      </c>
      <c r="E179" s="13"/>
      <c r="G179" s="24" t="str">
        <f t="shared" si="5"/>
        <v/>
      </c>
      <c r="J179" s="24" t="str">
        <f>IF(I179="","",IFERROR(_xlfn.XLOOKUP(I179,DR_Master!A:A,DR_Master!B:B),"Doctor ID not found"))</f>
        <v/>
      </c>
      <c r="L179" s="24" t="str">
        <f>IF(K179="","",IFERROR(_xlfn.XLOOKUP(K179,BED_Master!A:A,BED_Master!B:B),"Bed ID not found"))</f>
        <v/>
      </c>
    </row>
    <row r="180" spans="1:12" ht="22" customHeight="1">
      <c r="A180" t="str">
        <f t="shared" si="4"/>
        <v/>
      </c>
      <c r="C180" s="24" t="str">
        <f>IF(B180="","",IFERROR(_xlfn.XLOOKUP(B180,PT_Master!A:A,PT_Master!C:C),"Patient ID not found"))</f>
        <v/>
      </c>
      <c r="E180" s="13"/>
      <c r="G180" s="24" t="str">
        <f t="shared" si="5"/>
        <v/>
      </c>
      <c r="J180" s="24" t="str">
        <f>IF(I180="","",IFERROR(_xlfn.XLOOKUP(I180,DR_Master!A:A,DR_Master!B:B),"Doctor ID not found"))</f>
        <v/>
      </c>
      <c r="L180" s="24" t="str">
        <f>IF(K180="","",IFERROR(_xlfn.XLOOKUP(K180,BED_Master!A:A,BED_Master!B:B),"Bed ID not found"))</f>
        <v/>
      </c>
    </row>
    <row r="181" spans="1:12" ht="22" customHeight="1">
      <c r="A181" t="str">
        <f t="shared" si="4"/>
        <v/>
      </c>
      <c r="C181" s="24" t="str">
        <f>IF(B181="","",IFERROR(_xlfn.XLOOKUP(B181,PT_Master!A:A,PT_Master!C:C),"Patient ID not found"))</f>
        <v/>
      </c>
      <c r="E181" s="13"/>
      <c r="G181" s="24" t="str">
        <f t="shared" si="5"/>
        <v/>
      </c>
      <c r="J181" s="24" t="str">
        <f>IF(I181="","",IFERROR(_xlfn.XLOOKUP(I181,DR_Master!A:A,DR_Master!B:B),"Doctor ID not found"))</f>
        <v/>
      </c>
      <c r="L181" s="24" t="str">
        <f>IF(K181="","",IFERROR(_xlfn.XLOOKUP(K181,BED_Master!A:A,BED_Master!B:B),"Bed ID not found"))</f>
        <v/>
      </c>
    </row>
    <row r="182" spans="1:12" ht="22" customHeight="1">
      <c r="A182" t="str">
        <f t="shared" si="4"/>
        <v/>
      </c>
      <c r="C182" s="24" t="str">
        <f>IF(B182="","",IFERROR(_xlfn.XLOOKUP(B182,PT_Master!A:A,PT_Master!C:C),"Patient ID not found"))</f>
        <v/>
      </c>
      <c r="E182" s="13"/>
      <c r="G182" s="24" t="str">
        <f t="shared" si="5"/>
        <v/>
      </c>
      <c r="J182" s="24" t="str">
        <f>IF(I182="","",IFERROR(_xlfn.XLOOKUP(I182,DR_Master!A:A,DR_Master!B:B),"Doctor ID not found"))</f>
        <v/>
      </c>
      <c r="L182" s="24" t="str">
        <f>IF(K182="","",IFERROR(_xlfn.XLOOKUP(K182,BED_Master!A:A,BED_Master!B:B),"Bed ID not found"))</f>
        <v/>
      </c>
    </row>
    <row r="183" spans="1:12" ht="22" customHeight="1">
      <c r="A183" t="str">
        <f t="shared" si="4"/>
        <v/>
      </c>
      <c r="C183" s="24" t="str">
        <f>IF(B183="","",IFERROR(_xlfn.XLOOKUP(B183,PT_Master!A:A,PT_Master!C:C),"Patient ID not found"))</f>
        <v/>
      </c>
      <c r="E183" s="13"/>
      <c r="G183" s="24" t="str">
        <f t="shared" si="5"/>
        <v/>
      </c>
      <c r="J183" s="24" t="str">
        <f>IF(I183="","",IFERROR(_xlfn.XLOOKUP(I183,DR_Master!A:A,DR_Master!B:B),"Doctor ID not found"))</f>
        <v/>
      </c>
      <c r="L183" s="24" t="str">
        <f>IF(K183="","",IFERROR(_xlfn.XLOOKUP(K183,BED_Master!A:A,BED_Master!B:B),"Bed ID not found"))</f>
        <v/>
      </c>
    </row>
    <row r="184" spans="1:12" ht="22" customHeight="1">
      <c r="A184" t="str">
        <f t="shared" si="4"/>
        <v/>
      </c>
      <c r="C184" s="24" t="str">
        <f>IF(B184="","",IFERROR(_xlfn.XLOOKUP(B184,PT_Master!A:A,PT_Master!C:C),"Patient ID not found"))</f>
        <v/>
      </c>
      <c r="E184" s="13"/>
      <c r="G184" s="24" t="str">
        <f t="shared" si="5"/>
        <v/>
      </c>
      <c r="J184" s="24" t="str">
        <f>IF(I184="","",IFERROR(_xlfn.XLOOKUP(I184,DR_Master!A:A,DR_Master!B:B),"Doctor ID not found"))</f>
        <v/>
      </c>
      <c r="L184" s="24" t="str">
        <f>IF(K184="","",IFERROR(_xlfn.XLOOKUP(K184,BED_Master!A:A,BED_Master!B:B),"Bed ID not found"))</f>
        <v/>
      </c>
    </row>
    <row r="185" spans="1:12" ht="22" customHeight="1">
      <c r="A185" t="str">
        <f t="shared" si="4"/>
        <v/>
      </c>
      <c r="C185" s="24" t="str">
        <f>IF(B185="","",IFERROR(_xlfn.XLOOKUP(B185,PT_Master!A:A,PT_Master!C:C),"Patient ID not found"))</f>
        <v/>
      </c>
      <c r="E185" s="13"/>
      <c r="G185" s="24" t="str">
        <f t="shared" si="5"/>
        <v/>
      </c>
      <c r="J185" s="24" t="str">
        <f>IF(I185="","",IFERROR(_xlfn.XLOOKUP(I185,DR_Master!A:A,DR_Master!B:B),"Doctor ID not found"))</f>
        <v/>
      </c>
      <c r="L185" s="24" t="str">
        <f>IF(K185="","",IFERROR(_xlfn.XLOOKUP(K185,BED_Master!A:A,BED_Master!B:B),"Bed ID not found"))</f>
        <v/>
      </c>
    </row>
    <row r="186" spans="1:12" ht="22" customHeight="1">
      <c r="A186" t="str">
        <f t="shared" si="4"/>
        <v/>
      </c>
      <c r="C186" s="24" t="str">
        <f>IF(B186="","",IFERROR(_xlfn.XLOOKUP(B186,PT_Master!A:A,PT_Master!C:C),"Patient ID not found"))</f>
        <v/>
      </c>
      <c r="E186" s="13"/>
      <c r="G186" s="24" t="str">
        <f t="shared" si="5"/>
        <v/>
      </c>
      <c r="J186" s="24" t="str">
        <f>IF(I186="","",IFERROR(_xlfn.XLOOKUP(I186,DR_Master!A:A,DR_Master!B:B),"Doctor ID not found"))</f>
        <v/>
      </c>
      <c r="L186" s="24" t="str">
        <f>IF(K186="","",IFERROR(_xlfn.XLOOKUP(K186,BED_Master!A:A,BED_Master!B:B),"Bed ID not found"))</f>
        <v/>
      </c>
    </row>
    <row r="187" spans="1:12" ht="22" customHeight="1">
      <c r="A187" t="str">
        <f t="shared" si="4"/>
        <v/>
      </c>
      <c r="C187" s="24" t="str">
        <f>IF(B187="","",IFERROR(_xlfn.XLOOKUP(B187,PT_Master!A:A,PT_Master!C:C),"Patient ID not found"))</f>
        <v/>
      </c>
      <c r="E187" s="13"/>
      <c r="G187" s="24" t="str">
        <f t="shared" si="5"/>
        <v/>
      </c>
      <c r="J187" s="24" t="str">
        <f>IF(I187="","",IFERROR(_xlfn.XLOOKUP(I187,DR_Master!A:A,DR_Master!B:B),"Doctor ID not found"))</f>
        <v/>
      </c>
      <c r="L187" s="24" t="str">
        <f>IF(K187="","",IFERROR(_xlfn.XLOOKUP(K187,BED_Master!A:A,BED_Master!B:B),"Bed ID not found"))</f>
        <v/>
      </c>
    </row>
    <row r="188" spans="1:12" ht="22" customHeight="1">
      <c r="A188" t="str">
        <f t="shared" si="4"/>
        <v/>
      </c>
      <c r="C188" s="24" t="str">
        <f>IF(B188="","",IFERROR(_xlfn.XLOOKUP(B188,PT_Master!A:A,PT_Master!C:C),"Patient ID not found"))</f>
        <v/>
      </c>
      <c r="E188" s="13"/>
      <c r="G188" s="24" t="str">
        <f t="shared" si="5"/>
        <v/>
      </c>
      <c r="J188" s="24" t="str">
        <f>IF(I188="","",IFERROR(_xlfn.XLOOKUP(I188,DR_Master!A:A,DR_Master!B:B),"Doctor ID not found"))</f>
        <v/>
      </c>
      <c r="L188" s="24" t="str">
        <f>IF(K188="","",IFERROR(_xlfn.XLOOKUP(K188,BED_Master!A:A,BED_Master!B:B),"Bed ID not found"))</f>
        <v/>
      </c>
    </row>
    <row r="189" spans="1:12" ht="22" customHeight="1">
      <c r="A189" t="str">
        <f t="shared" si="4"/>
        <v/>
      </c>
      <c r="C189" s="24" t="str">
        <f>IF(B189="","",IFERROR(_xlfn.XLOOKUP(B189,PT_Master!A:A,PT_Master!C:C),"Patient ID not found"))</f>
        <v/>
      </c>
      <c r="E189" s="13"/>
      <c r="G189" s="24" t="str">
        <f t="shared" si="5"/>
        <v/>
      </c>
      <c r="J189" s="24" t="str">
        <f>IF(I189="","",IFERROR(_xlfn.XLOOKUP(I189,DR_Master!A:A,DR_Master!B:B),"Doctor ID not found"))</f>
        <v/>
      </c>
      <c r="L189" s="24" t="str">
        <f>IF(K189="","",IFERROR(_xlfn.XLOOKUP(K189,BED_Master!A:A,BED_Master!B:B),"Bed ID not found"))</f>
        <v/>
      </c>
    </row>
    <row r="190" spans="1:12" ht="22" customHeight="1">
      <c r="A190" t="str">
        <f t="shared" si="4"/>
        <v/>
      </c>
      <c r="C190" s="24" t="str">
        <f>IF(B190="","",IFERROR(_xlfn.XLOOKUP(B190,PT_Master!A:A,PT_Master!C:C),"Patient ID not found"))</f>
        <v/>
      </c>
      <c r="E190" s="13"/>
      <c r="G190" s="24" t="str">
        <f t="shared" si="5"/>
        <v/>
      </c>
      <c r="J190" s="24" t="str">
        <f>IF(I190="","",IFERROR(_xlfn.XLOOKUP(I190,DR_Master!A:A,DR_Master!B:B),"Doctor ID not found"))</f>
        <v/>
      </c>
      <c r="L190" s="24" t="str">
        <f>IF(K190="","",IFERROR(_xlfn.XLOOKUP(K190,BED_Master!A:A,BED_Master!B:B),"Bed ID not found"))</f>
        <v/>
      </c>
    </row>
    <row r="191" spans="1:12" ht="22" customHeight="1">
      <c r="A191" t="str">
        <f t="shared" si="4"/>
        <v/>
      </c>
      <c r="C191" s="24" t="str">
        <f>IF(B191="","",IFERROR(_xlfn.XLOOKUP(B191,PT_Master!A:A,PT_Master!C:C),"Patient ID not found"))</f>
        <v/>
      </c>
      <c r="E191" s="13"/>
      <c r="G191" s="24" t="str">
        <f t="shared" si="5"/>
        <v/>
      </c>
      <c r="J191" s="24" t="str">
        <f>IF(I191="","",IFERROR(_xlfn.XLOOKUP(I191,DR_Master!A:A,DR_Master!B:B),"Doctor ID not found"))</f>
        <v/>
      </c>
      <c r="L191" s="24" t="str">
        <f>IF(K191="","",IFERROR(_xlfn.XLOOKUP(K191,BED_Master!A:A,BED_Master!B:B),"Bed ID not found"))</f>
        <v/>
      </c>
    </row>
    <row r="192" spans="1:12" ht="22" customHeight="1">
      <c r="A192" t="str">
        <f t="shared" si="4"/>
        <v/>
      </c>
      <c r="C192" s="24" t="str">
        <f>IF(B192="","",IFERROR(_xlfn.XLOOKUP(B192,PT_Master!A:A,PT_Master!C:C),"Patient ID not found"))</f>
        <v/>
      </c>
      <c r="E192" s="13"/>
      <c r="G192" s="24" t="str">
        <f t="shared" si="5"/>
        <v/>
      </c>
      <c r="J192" s="24" t="str">
        <f>IF(I192="","",IFERROR(_xlfn.XLOOKUP(I192,DR_Master!A:A,DR_Master!B:B),"Doctor ID not found"))</f>
        <v/>
      </c>
      <c r="L192" s="24" t="str">
        <f>IF(K192="","",IFERROR(_xlfn.XLOOKUP(K192,BED_Master!A:A,BED_Master!B:B),"Bed ID not found"))</f>
        <v/>
      </c>
    </row>
    <row r="193" spans="1:12" ht="22" customHeight="1">
      <c r="A193" t="str">
        <f t="shared" si="4"/>
        <v/>
      </c>
      <c r="C193" s="24" t="str">
        <f>IF(B193="","",IFERROR(_xlfn.XLOOKUP(B193,PT_Master!A:A,PT_Master!C:C),"Patient ID not found"))</f>
        <v/>
      </c>
      <c r="E193" s="13"/>
      <c r="G193" s="24" t="str">
        <f t="shared" si="5"/>
        <v/>
      </c>
      <c r="J193" s="24" t="str">
        <f>IF(I193="","",IFERROR(_xlfn.XLOOKUP(I193,DR_Master!A:A,DR_Master!B:B),"Doctor ID not found"))</f>
        <v/>
      </c>
      <c r="L193" s="24" t="str">
        <f>IF(K193="","",IFERROR(_xlfn.XLOOKUP(K193,BED_Master!A:A,BED_Master!B:B),"Bed ID not found"))</f>
        <v/>
      </c>
    </row>
    <row r="194" spans="1:12" ht="22" customHeight="1">
      <c r="A194" t="str">
        <f t="shared" si="4"/>
        <v/>
      </c>
      <c r="C194" s="24" t="str">
        <f>IF(B194="","",IFERROR(_xlfn.XLOOKUP(B194,PT_Master!A:A,PT_Master!C:C),"Patient ID not found"))</f>
        <v/>
      </c>
      <c r="E194" s="13"/>
      <c r="G194" s="24" t="str">
        <f t="shared" si="5"/>
        <v/>
      </c>
      <c r="J194" s="24" t="str">
        <f>IF(I194="","",IFERROR(_xlfn.XLOOKUP(I194,DR_Master!A:A,DR_Master!B:B),"Doctor ID not found"))</f>
        <v/>
      </c>
      <c r="L194" s="24" t="str">
        <f>IF(K194="","",IFERROR(_xlfn.XLOOKUP(K194,BED_Master!A:A,BED_Master!B:B),"Bed ID not found"))</f>
        <v/>
      </c>
    </row>
    <row r="195" spans="1:12" ht="22" customHeight="1">
      <c r="A195" t="str">
        <f t="shared" si="4"/>
        <v/>
      </c>
      <c r="C195" s="24" t="str">
        <f>IF(B195="","",IFERROR(_xlfn.XLOOKUP(B195,PT_Master!A:A,PT_Master!C:C),"Patient ID not found"))</f>
        <v/>
      </c>
      <c r="E195" s="13"/>
      <c r="G195" s="24" t="str">
        <f t="shared" si="5"/>
        <v/>
      </c>
      <c r="J195" s="24" t="str">
        <f>IF(I195="","",IFERROR(_xlfn.XLOOKUP(I195,DR_Master!A:A,DR_Master!B:B),"Doctor ID not found"))</f>
        <v/>
      </c>
      <c r="L195" s="24" t="str">
        <f>IF(K195="","",IFERROR(_xlfn.XLOOKUP(K195,BED_Master!A:A,BED_Master!B:B),"Bed ID not found"))</f>
        <v/>
      </c>
    </row>
    <row r="196" spans="1:12" ht="22" customHeight="1">
      <c r="A196" t="str">
        <f t="shared" si="4"/>
        <v/>
      </c>
      <c r="C196" s="24" t="str">
        <f>IF(B196="","",IFERROR(_xlfn.XLOOKUP(B196,PT_Master!A:A,PT_Master!C:C),"Patient ID not found"))</f>
        <v/>
      </c>
      <c r="E196" s="13"/>
      <c r="G196" s="24" t="str">
        <f t="shared" si="5"/>
        <v/>
      </c>
      <c r="J196" s="24" t="str">
        <f>IF(I196="","",IFERROR(_xlfn.XLOOKUP(I196,DR_Master!A:A,DR_Master!B:B),"Doctor ID not found"))</f>
        <v/>
      </c>
      <c r="L196" s="24" t="str">
        <f>IF(K196="","",IFERROR(_xlfn.XLOOKUP(K196,BED_Master!A:A,BED_Master!B:B),"Bed ID not found"))</f>
        <v/>
      </c>
    </row>
    <row r="197" spans="1:12" ht="22" customHeight="1">
      <c r="A197" t="str">
        <f t="shared" si="4"/>
        <v/>
      </c>
      <c r="C197" s="24" t="str">
        <f>IF(B197="","",IFERROR(_xlfn.XLOOKUP(B197,PT_Master!A:A,PT_Master!C:C),"Patient ID not found"))</f>
        <v/>
      </c>
      <c r="E197" s="13"/>
      <c r="G197" s="24" t="str">
        <f t="shared" si="5"/>
        <v/>
      </c>
      <c r="J197" s="24" t="str">
        <f>IF(I197="","",IFERROR(_xlfn.XLOOKUP(I197,DR_Master!A:A,DR_Master!B:B),"Doctor ID not found"))</f>
        <v/>
      </c>
      <c r="L197" s="24" t="str">
        <f>IF(K197="","",IFERROR(_xlfn.XLOOKUP(K197,BED_Master!A:A,BED_Master!B:B),"Bed ID not found"))</f>
        <v/>
      </c>
    </row>
    <row r="198" spans="1:12" ht="22" customHeight="1">
      <c r="A198" t="str">
        <f t="shared" ref="A198:A261" si="6">IF(B198="","","ADM-"&amp;TEXT(ROW(A194),"00000"))</f>
        <v/>
      </c>
      <c r="C198" s="24" t="str">
        <f>IF(B198="","",IFERROR(_xlfn.XLOOKUP(B198,PT_Master!A:A,PT_Master!C:C),"Patient ID not found"))</f>
        <v/>
      </c>
      <c r="E198" s="13"/>
      <c r="G198" s="24" t="str">
        <f t="shared" ref="G198:G261" si="7">IF(OR(E198="",F198=""),"",MAX(0,DATEDIF(E198,F198,"D")))</f>
        <v/>
      </c>
      <c r="J198" s="24" t="str">
        <f>IF(I198="","",IFERROR(_xlfn.XLOOKUP(I198,DR_Master!A:A,DR_Master!B:B),"Doctor ID not found"))</f>
        <v/>
      </c>
      <c r="L198" s="24" t="str">
        <f>IF(K198="","",IFERROR(_xlfn.XLOOKUP(K198,BED_Master!A:A,BED_Master!B:B),"Bed ID not found"))</f>
        <v/>
      </c>
    </row>
    <row r="199" spans="1:12" ht="22" customHeight="1">
      <c r="A199" t="str">
        <f t="shared" si="6"/>
        <v/>
      </c>
      <c r="C199" s="24" t="str">
        <f>IF(B199="","",IFERROR(_xlfn.XLOOKUP(B199,PT_Master!A:A,PT_Master!C:C),"Patient ID not found"))</f>
        <v/>
      </c>
      <c r="E199" s="13"/>
      <c r="G199" s="24" t="str">
        <f t="shared" si="7"/>
        <v/>
      </c>
      <c r="J199" s="24" t="str">
        <f>IF(I199="","",IFERROR(_xlfn.XLOOKUP(I199,DR_Master!A:A,DR_Master!B:B),"Doctor ID not found"))</f>
        <v/>
      </c>
      <c r="L199" s="24" t="str">
        <f>IF(K199="","",IFERROR(_xlfn.XLOOKUP(K199,BED_Master!A:A,BED_Master!B:B),"Bed ID not found"))</f>
        <v/>
      </c>
    </row>
    <row r="200" spans="1:12" ht="22" customHeight="1">
      <c r="A200" t="str">
        <f t="shared" si="6"/>
        <v/>
      </c>
      <c r="C200" s="24" t="str">
        <f>IF(B200="","",IFERROR(_xlfn.XLOOKUP(B200,PT_Master!A:A,PT_Master!C:C),"Patient ID not found"))</f>
        <v/>
      </c>
      <c r="E200" s="13"/>
      <c r="G200" s="24" t="str">
        <f t="shared" si="7"/>
        <v/>
      </c>
      <c r="J200" s="24" t="str">
        <f>IF(I200="","",IFERROR(_xlfn.XLOOKUP(I200,DR_Master!A:A,DR_Master!B:B),"Doctor ID not found"))</f>
        <v/>
      </c>
      <c r="L200" s="24" t="str">
        <f>IF(K200="","",IFERROR(_xlfn.XLOOKUP(K200,BED_Master!A:A,BED_Master!B:B),"Bed ID not found"))</f>
        <v/>
      </c>
    </row>
    <row r="201" spans="1:12" ht="22" customHeight="1">
      <c r="A201" t="str">
        <f t="shared" si="6"/>
        <v/>
      </c>
      <c r="C201" s="24" t="str">
        <f>IF(B201="","",IFERROR(_xlfn.XLOOKUP(B201,PT_Master!A:A,PT_Master!C:C),"Patient ID not found"))</f>
        <v/>
      </c>
      <c r="E201" s="13"/>
      <c r="G201" s="24" t="str">
        <f t="shared" si="7"/>
        <v/>
      </c>
      <c r="J201" s="24" t="str">
        <f>IF(I201="","",IFERROR(_xlfn.XLOOKUP(I201,DR_Master!A:A,DR_Master!B:B),"Doctor ID not found"))</f>
        <v/>
      </c>
      <c r="L201" s="24" t="str">
        <f>IF(K201="","",IFERROR(_xlfn.XLOOKUP(K201,BED_Master!A:A,BED_Master!B:B),"Bed ID not found"))</f>
        <v/>
      </c>
    </row>
    <row r="202" spans="1:12" ht="22" customHeight="1">
      <c r="A202" t="str">
        <f t="shared" si="6"/>
        <v/>
      </c>
      <c r="C202" s="24" t="str">
        <f>IF(B202="","",IFERROR(_xlfn.XLOOKUP(B202,PT_Master!A:A,PT_Master!C:C),"Patient ID not found"))</f>
        <v/>
      </c>
      <c r="E202" s="13"/>
      <c r="G202" s="24" t="str">
        <f t="shared" si="7"/>
        <v/>
      </c>
      <c r="J202" s="24" t="str">
        <f>IF(I202="","",IFERROR(_xlfn.XLOOKUP(I202,DR_Master!A:A,DR_Master!B:B),"Doctor ID not found"))</f>
        <v/>
      </c>
      <c r="L202" s="24" t="str">
        <f>IF(K202="","",IFERROR(_xlfn.XLOOKUP(K202,BED_Master!A:A,BED_Master!B:B),"Bed ID not found"))</f>
        <v/>
      </c>
    </row>
    <row r="203" spans="1:12" ht="22" customHeight="1">
      <c r="A203" t="str">
        <f t="shared" si="6"/>
        <v/>
      </c>
      <c r="C203" s="24" t="str">
        <f>IF(B203="","",IFERROR(_xlfn.XLOOKUP(B203,PT_Master!A:A,PT_Master!C:C),"Patient ID not found"))</f>
        <v/>
      </c>
      <c r="E203" s="13"/>
      <c r="G203" s="24" t="str">
        <f t="shared" si="7"/>
        <v/>
      </c>
      <c r="J203" s="24" t="str">
        <f>IF(I203="","",IFERROR(_xlfn.XLOOKUP(I203,DR_Master!A:A,DR_Master!B:B),"Doctor ID not found"))</f>
        <v/>
      </c>
      <c r="L203" s="24" t="str">
        <f>IF(K203="","",IFERROR(_xlfn.XLOOKUP(K203,BED_Master!A:A,BED_Master!B:B),"Bed ID not found"))</f>
        <v/>
      </c>
    </row>
    <row r="204" spans="1:12" ht="22" customHeight="1">
      <c r="A204" t="str">
        <f t="shared" si="6"/>
        <v/>
      </c>
      <c r="C204" s="24" t="str">
        <f>IF(B204="","",IFERROR(_xlfn.XLOOKUP(B204,PT_Master!A:A,PT_Master!C:C),"Patient ID not found"))</f>
        <v/>
      </c>
      <c r="E204" s="13"/>
      <c r="G204" s="24" t="str">
        <f t="shared" si="7"/>
        <v/>
      </c>
      <c r="J204" s="24" t="str">
        <f>IF(I204="","",IFERROR(_xlfn.XLOOKUP(I204,DR_Master!A:A,DR_Master!B:B),"Doctor ID not found"))</f>
        <v/>
      </c>
      <c r="L204" s="24" t="str">
        <f>IF(K204="","",IFERROR(_xlfn.XLOOKUP(K204,BED_Master!A:A,BED_Master!B:B),"Bed ID not found"))</f>
        <v/>
      </c>
    </row>
    <row r="205" spans="1:12" ht="22" customHeight="1">
      <c r="A205" t="str">
        <f t="shared" si="6"/>
        <v/>
      </c>
      <c r="C205" s="24" t="str">
        <f>IF(B205="","",IFERROR(_xlfn.XLOOKUP(B205,PT_Master!A:A,PT_Master!C:C),"Patient ID not found"))</f>
        <v/>
      </c>
      <c r="E205" s="13"/>
      <c r="G205" s="24" t="str">
        <f t="shared" si="7"/>
        <v/>
      </c>
      <c r="J205" s="24" t="str">
        <f>IF(I205="","",IFERROR(_xlfn.XLOOKUP(I205,DR_Master!A:A,DR_Master!B:B),"Doctor ID not found"))</f>
        <v/>
      </c>
      <c r="L205" s="24" t="str">
        <f>IF(K205="","",IFERROR(_xlfn.XLOOKUP(K205,BED_Master!A:A,BED_Master!B:B),"Bed ID not found"))</f>
        <v/>
      </c>
    </row>
    <row r="206" spans="1:12" ht="22" customHeight="1">
      <c r="A206" t="str">
        <f t="shared" si="6"/>
        <v/>
      </c>
      <c r="C206" s="24" t="str">
        <f>IF(B206="","",IFERROR(_xlfn.XLOOKUP(B206,PT_Master!A:A,PT_Master!C:C),"Patient ID not found"))</f>
        <v/>
      </c>
      <c r="E206" s="13"/>
      <c r="G206" s="24" t="str">
        <f t="shared" si="7"/>
        <v/>
      </c>
      <c r="J206" s="24" t="str">
        <f>IF(I206="","",IFERROR(_xlfn.XLOOKUP(I206,DR_Master!A:A,DR_Master!B:B),"Doctor ID not found"))</f>
        <v/>
      </c>
      <c r="L206" s="24" t="str">
        <f>IF(K206="","",IFERROR(_xlfn.XLOOKUP(K206,BED_Master!A:A,BED_Master!B:B),"Bed ID not found"))</f>
        <v/>
      </c>
    </row>
    <row r="207" spans="1:12" ht="22" customHeight="1">
      <c r="A207" t="str">
        <f t="shared" si="6"/>
        <v/>
      </c>
      <c r="C207" s="24" t="str">
        <f>IF(B207="","",IFERROR(_xlfn.XLOOKUP(B207,PT_Master!A:A,PT_Master!C:C),"Patient ID not found"))</f>
        <v/>
      </c>
      <c r="E207" s="13"/>
      <c r="G207" s="24" t="str">
        <f t="shared" si="7"/>
        <v/>
      </c>
      <c r="J207" s="24" t="str">
        <f>IF(I207="","",IFERROR(_xlfn.XLOOKUP(I207,DR_Master!A:A,DR_Master!B:B),"Doctor ID not found"))</f>
        <v/>
      </c>
      <c r="L207" s="24" t="str">
        <f>IF(K207="","",IFERROR(_xlfn.XLOOKUP(K207,BED_Master!A:A,BED_Master!B:B),"Bed ID not found"))</f>
        <v/>
      </c>
    </row>
    <row r="208" spans="1:12" ht="22" customHeight="1">
      <c r="A208" t="str">
        <f t="shared" si="6"/>
        <v/>
      </c>
      <c r="C208" s="24" t="str">
        <f>IF(B208="","",IFERROR(_xlfn.XLOOKUP(B208,PT_Master!A:A,PT_Master!C:C),"Patient ID not found"))</f>
        <v/>
      </c>
      <c r="E208" s="13"/>
      <c r="G208" s="24" t="str">
        <f t="shared" si="7"/>
        <v/>
      </c>
      <c r="J208" s="24" t="str">
        <f>IF(I208="","",IFERROR(_xlfn.XLOOKUP(I208,DR_Master!A:A,DR_Master!B:B),"Doctor ID not found"))</f>
        <v/>
      </c>
      <c r="L208" s="24" t="str">
        <f>IF(K208="","",IFERROR(_xlfn.XLOOKUP(K208,BED_Master!A:A,BED_Master!B:B),"Bed ID not found"))</f>
        <v/>
      </c>
    </row>
    <row r="209" spans="1:12" ht="22" customHeight="1">
      <c r="A209" t="str">
        <f t="shared" si="6"/>
        <v/>
      </c>
      <c r="C209" s="24" t="str">
        <f>IF(B209="","",IFERROR(_xlfn.XLOOKUP(B209,PT_Master!A:A,PT_Master!C:C),"Patient ID not found"))</f>
        <v/>
      </c>
      <c r="E209" s="13"/>
      <c r="G209" s="24" t="str">
        <f t="shared" si="7"/>
        <v/>
      </c>
      <c r="J209" s="24" t="str">
        <f>IF(I209="","",IFERROR(_xlfn.XLOOKUP(I209,DR_Master!A:A,DR_Master!B:B),"Doctor ID not found"))</f>
        <v/>
      </c>
      <c r="L209" s="24" t="str">
        <f>IF(K209="","",IFERROR(_xlfn.XLOOKUP(K209,BED_Master!A:A,BED_Master!B:B),"Bed ID not found"))</f>
        <v/>
      </c>
    </row>
    <row r="210" spans="1:12" ht="22" customHeight="1">
      <c r="A210" t="str">
        <f t="shared" si="6"/>
        <v/>
      </c>
      <c r="C210" s="24" t="str">
        <f>IF(B210="","",IFERROR(_xlfn.XLOOKUP(B210,PT_Master!A:A,PT_Master!C:C),"Patient ID not found"))</f>
        <v/>
      </c>
      <c r="E210" s="13"/>
      <c r="G210" s="24" t="str">
        <f t="shared" si="7"/>
        <v/>
      </c>
      <c r="J210" s="24" t="str">
        <f>IF(I210="","",IFERROR(_xlfn.XLOOKUP(I210,DR_Master!A:A,DR_Master!B:B),"Doctor ID not found"))</f>
        <v/>
      </c>
      <c r="L210" s="24" t="str">
        <f>IF(K210="","",IFERROR(_xlfn.XLOOKUP(K210,BED_Master!A:A,BED_Master!B:B),"Bed ID not found"))</f>
        <v/>
      </c>
    </row>
    <row r="211" spans="1:12" ht="22" customHeight="1">
      <c r="A211" t="str">
        <f t="shared" si="6"/>
        <v/>
      </c>
      <c r="C211" s="24" t="str">
        <f>IF(B211="","",IFERROR(_xlfn.XLOOKUP(B211,PT_Master!A:A,PT_Master!C:C),"Patient ID not found"))</f>
        <v/>
      </c>
      <c r="E211" s="13"/>
      <c r="G211" s="24" t="str">
        <f t="shared" si="7"/>
        <v/>
      </c>
      <c r="J211" s="24" t="str">
        <f>IF(I211="","",IFERROR(_xlfn.XLOOKUP(I211,DR_Master!A:A,DR_Master!B:B),"Doctor ID not found"))</f>
        <v/>
      </c>
      <c r="L211" s="24" t="str">
        <f>IF(K211="","",IFERROR(_xlfn.XLOOKUP(K211,BED_Master!A:A,BED_Master!B:B),"Bed ID not found"))</f>
        <v/>
      </c>
    </row>
    <row r="212" spans="1:12" ht="22" customHeight="1">
      <c r="A212" t="str">
        <f t="shared" si="6"/>
        <v/>
      </c>
      <c r="C212" s="24" t="str">
        <f>IF(B212="","",IFERROR(_xlfn.XLOOKUP(B212,PT_Master!A:A,PT_Master!C:C),"Patient ID not found"))</f>
        <v/>
      </c>
      <c r="E212" s="13"/>
      <c r="G212" s="24" t="str">
        <f t="shared" si="7"/>
        <v/>
      </c>
      <c r="J212" s="24" t="str">
        <f>IF(I212="","",IFERROR(_xlfn.XLOOKUP(I212,DR_Master!A:A,DR_Master!B:B),"Doctor ID not found"))</f>
        <v/>
      </c>
      <c r="L212" s="24" t="str">
        <f>IF(K212="","",IFERROR(_xlfn.XLOOKUP(K212,BED_Master!A:A,BED_Master!B:B),"Bed ID not found"))</f>
        <v/>
      </c>
    </row>
    <row r="213" spans="1:12" ht="22" customHeight="1">
      <c r="A213" t="str">
        <f t="shared" si="6"/>
        <v/>
      </c>
      <c r="C213" s="24" t="str">
        <f>IF(B213="","",IFERROR(_xlfn.XLOOKUP(B213,PT_Master!A:A,PT_Master!C:C),"Patient ID not found"))</f>
        <v/>
      </c>
      <c r="E213" s="13"/>
      <c r="G213" s="24" t="str">
        <f t="shared" si="7"/>
        <v/>
      </c>
      <c r="J213" s="24" t="str">
        <f>IF(I213="","",IFERROR(_xlfn.XLOOKUP(I213,DR_Master!A:A,DR_Master!B:B),"Doctor ID not found"))</f>
        <v/>
      </c>
      <c r="L213" s="24" t="str">
        <f>IF(K213="","",IFERROR(_xlfn.XLOOKUP(K213,BED_Master!A:A,BED_Master!B:B),"Bed ID not found"))</f>
        <v/>
      </c>
    </row>
    <row r="214" spans="1:12" ht="22" customHeight="1">
      <c r="A214" t="str">
        <f t="shared" si="6"/>
        <v/>
      </c>
      <c r="C214" s="24" t="str">
        <f>IF(B214="","",IFERROR(_xlfn.XLOOKUP(B214,PT_Master!A:A,PT_Master!C:C),"Patient ID not found"))</f>
        <v/>
      </c>
      <c r="E214" s="13"/>
      <c r="G214" s="24" t="str">
        <f t="shared" si="7"/>
        <v/>
      </c>
      <c r="J214" s="24" t="str">
        <f>IF(I214="","",IFERROR(_xlfn.XLOOKUP(I214,DR_Master!A:A,DR_Master!B:B),"Doctor ID not found"))</f>
        <v/>
      </c>
      <c r="L214" s="24" t="str">
        <f>IF(K214="","",IFERROR(_xlfn.XLOOKUP(K214,BED_Master!A:A,BED_Master!B:B),"Bed ID not found"))</f>
        <v/>
      </c>
    </row>
    <row r="215" spans="1:12" ht="22" customHeight="1">
      <c r="A215" t="str">
        <f t="shared" si="6"/>
        <v/>
      </c>
      <c r="C215" s="24" t="str">
        <f>IF(B215="","",IFERROR(_xlfn.XLOOKUP(B215,PT_Master!A:A,PT_Master!C:C),"Patient ID not found"))</f>
        <v/>
      </c>
      <c r="E215" s="13"/>
      <c r="G215" s="24" t="str">
        <f t="shared" si="7"/>
        <v/>
      </c>
      <c r="J215" s="24" t="str">
        <f>IF(I215="","",IFERROR(_xlfn.XLOOKUP(I215,DR_Master!A:A,DR_Master!B:B),"Doctor ID not found"))</f>
        <v/>
      </c>
      <c r="L215" s="24" t="str">
        <f>IF(K215="","",IFERROR(_xlfn.XLOOKUP(K215,BED_Master!A:A,BED_Master!B:B),"Bed ID not found"))</f>
        <v/>
      </c>
    </row>
    <row r="216" spans="1:12" ht="22" customHeight="1">
      <c r="A216" t="str">
        <f t="shared" si="6"/>
        <v/>
      </c>
      <c r="C216" s="24" t="str">
        <f>IF(B216="","",IFERROR(_xlfn.XLOOKUP(B216,PT_Master!A:A,PT_Master!C:C),"Patient ID not found"))</f>
        <v/>
      </c>
      <c r="E216" s="13"/>
      <c r="G216" s="24" t="str">
        <f t="shared" si="7"/>
        <v/>
      </c>
      <c r="J216" s="24" t="str">
        <f>IF(I216="","",IFERROR(_xlfn.XLOOKUP(I216,DR_Master!A:A,DR_Master!B:B),"Doctor ID not found"))</f>
        <v/>
      </c>
      <c r="L216" s="24" t="str">
        <f>IF(K216="","",IFERROR(_xlfn.XLOOKUP(K216,BED_Master!A:A,BED_Master!B:B),"Bed ID not found"))</f>
        <v/>
      </c>
    </row>
    <row r="217" spans="1:12" ht="22" customHeight="1">
      <c r="A217" t="str">
        <f t="shared" si="6"/>
        <v/>
      </c>
      <c r="C217" s="24" t="str">
        <f>IF(B217="","",IFERROR(_xlfn.XLOOKUP(B217,PT_Master!A:A,PT_Master!C:C),"Patient ID not found"))</f>
        <v/>
      </c>
      <c r="E217" s="13"/>
      <c r="G217" s="24" t="str">
        <f t="shared" si="7"/>
        <v/>
      </c>
      <c r="J217" s="24" t="str">
        <f>IF(I217="","",IFERROR(_xlfn.XLOOKUP(I217,DR_Master!A:A,DR_Master!B:B),"Doctor ID not found"))</f>
        <v/>
      </c>
      <c r="L217" s="24" t="str">
        <f>IF(K217="","",IFERROR(_xlfn.XLOOKUP(K217,BED_Master!A:A,BED_Master!B:B),"Bed ID not found"))</f>
        <v/>
      </c>
    </row>
    <row r="218" spans="1:12" ht="22" customHeight="1">
      <c r="A218" t="str">
        <f t="shared" si="6"/>
        <v/>
      </c>
      <c r="C218" s="24" t="str">
        <f>IF(B218="","",IFERROR(_xlfn.XLOOKUP(B218,PT_Master!A:A,PT_Master!C:C),"Patient ID not found"))</f>
        <v/>
      </c>
      <c r="E218" s="13"/>
      <c r="G218" s="24" t="str">
        <f t="shared" si="7"/>
        <v/>
      </c>
      <c r="J218" s="24" t="str">
        <f>IF(I218="","",IFERROR(_xlfn.XLOOKUP(I218,DR_Master!A:A,DR_Master!B:B),"Doctor ID not found"))</f>
        <v/>
      </c>
      <c r="L218" s="24" t="str">
        <f>IF(K218="","",IFERROR(_xlfn.XLOOKUP(K218,BED_Master!A:A,BED_Master!B:B),"Bed ID not found"))</f>
        <v/>
      </c>
    </row>
    <row r="219" spans="1:12" ht="22" customHeight="1">
      <c r="A219" t="str">
        <f t="shared" si="6"/>
        <v/>
      </c>
      <c r="C219" s="24" t="str">
        <f>IF(B219="","",IFERROR(_xlfn.XLOOKUP(B219,PT_Master!A:A,PT_Master!C:C),"Patient ID not found"))</f>
        <v/>
      </c>
      <c r="E219" s="13"/>
      <c r="G219" s="24" t="str">
        <f t="shared" si="7"/>
        <v/>
      </c>
      <c r="J219" s="24" t="str">
        <f>IF(I219="","",IFERROR(_xlfn.XLOOKUP(I219,DR_Master!A:A,DR_Master!B:B),"Doctor ID not found"))</f>
        <v/>
      </c>
      <c r="L219" s="24" t="str">
        <f>IF(K219="","",IFERROR(_xlfn.XLOOKUP(K219,BED_Master!A:A,BED_Master!B:B),"Bed ID not found"))</f>
        <v/>
      </c>
    </row>
    <row r="220" spans="1:12" ht="22" customHeight="1">
      <c r="A220" t="str">
        <f t="shared" si="6"/>
        <v/>
      </c>
      <c r="C220" s="24" t="str">
        <f>IF(B220="","",IFERROR(_xlfn.XLOOKUP(B220,PT_Master!A:A,PT_Master!C:C),"Patient ID not found"))</f>
        <v/>
      </c>
      <c r="E220" s="13"/>
      <c r="G220" s="24" t="str">
        <f t="shared" si="7"/>
        <v/>
      </c>
      <c r="J220" s="24" t="str">
        <f>IF(I220="","",IFERROR(_xlfn.XLOOKUP(I220,DR_Master!A:A,DR_Master!B:B),"Doctor ID not found"))</f>
        <v/>
      </c>
      <c r="L220" s="24" t="str">
        <f>IF(K220="","",IFERROR(_xlfn.XLOOKUP(K220,BED_Master!A:A,BED_Master!B:B),"Bed ID not found"))</f>
        <v/>
      </c>
    </row>
    <row r="221" spans="1:12" ht="22" customHeight="1">
      <c r="A221" t="str">
        <f t="shared" si="6"/>
        <v/>
      </c>
      <c r="C221" s="24" t="str">
        <f>IF(B221="","",IFERROR(_xlfn.XLOOKUP(B221,PT_Master!A:A,PT_Master!C:C),"Patient ID not found"))</f>
        <v/>
      </c>
      <c r="E221" s="13"/>
      <c r="G221" s="24" t="str">
        <f t="shared" si="7"/>
        <v/>
      </c>
      <c r="J221" s="24" t="str">
        <f>IF(I221="","",IFERROR(_xlfn.XLOOKUP(I221,DR_Master!A:A,DR_Master!B:B),"Doctor ID not found"))</f>
        <v/>
      </c>
      <c r="L221" s="24" t="str">
        <f>IF(K221="","",IFERROR(_xlfn.XLOOKUP(K221,BED_Master!A:A,BED_Master!B:B),"Bed ID not found"))</f>
        <v/>
      </c>
    </row>
    <row r="222" spans="1:12" ht="22" customHeight="1">
      <c r="A222" t="str">
        <f t="shared" si="6"/>
        <v/>
      </c>
      <c r="C222" s="24" t="str">
        <f>IF(B222="","",IFERROR(_xlfn.XLOOKUP(B222,PT_Master!A:A,PT_Master!C:C),"Patient ID not found"))</f>
        <v/>
      </c>
      <c r="E222" s="13"/>
      <c r="G222" s="24" t="str">
        <f t="shared" si="7"/>
        <v/>
      </c>
      <c r="J222" s="24" t="str">
        <f>IF(I222="","",IFERROR(_xlfn.XLOOKUP(I222,DR_Master!A:A,DR_Master!B:B),"Doctor ID not found"))</f>
        <v/>
      </c>
      <c r="L222" s="24" t="str">
        <f>IF(K222="","",IFERROR(_xlfn.XLOOKUP(K222,BED_Master!A:A,BED_Master!B:B),"Bed ID not found"))</f>
        <v/>
      </c>
    </row>
    <row r="223" spans="1:12" ht="22" customHeight="1">
      <c r="A223" t="str">
        <f t="shared" si="6"/>
        <v/>
      </c>
      <c r="C223" s="24" t="str">
        <f>IF(B223="","",IFERROR(_xlfn.XLOOKUP(B223,PT_Master!A:A,PT_Master!C:C),"Patient ID not found"))</f>
        <v/>
      </c>
      <c r="E223" s="13"/>
      <c r="G223" s="24" t="str">
        <f t="shared" si="7"/>
        <v/>
      </c>
      <c r="J223" s="24" t="str">
        <f>IF(I223="","",IFERROR(_xlfn.XLOOKUP(I223,DR_Master!A:A,DR_Master!B:B),"Doctor ID not found"))</f>
        <v/>
      </c>
      <c r="L223" s="24" t="str">
        <f>IF(K223="","",IFERROR(_xlfn.XLOOKUP(K223,BED_Master!A:A,BED_Master!B:B),"Bed ID not found"))</f>
        <v/>
      </c>
    </row>
    <row r="224" spans="1:12" ht="22" customHeight="1">
      <c r="A224" t="str">
        <f t="shared" si="6"/>
        <v/>
      </c>
      <c r="C224" s="24" t="str">
        <f>IF(B224="","",IFERROR(_xlfn.XLOOKUP(B224,PT_Master!A:A,PT_Master!C:C),"Patient ID not found"))</f>
        <v/>
      </c>
      <c r="E224" s="13"/>
      <c r="G224" s="24" t="str">
        <f t="shared" si="7"/>
        <v/>
      </c>
      <c r="J224" s="24" t="str">
        <f>IF(I224="","",IFERROR(_xlfn.XLOOKUP(I224,DR_Master!A:A,DR_Master!B:B),"Doctor ID not found"))</f>
        <v/>
      </c>
      <c r="L224" s="24" t="str">
        <f>IF(K224="","",IFERROR(_xlfn.XLOOKUP(K224,BED_Master!A:A,BED_Master!B:B),"Bed ID not found"))</f>
        <v/>
      </c>
    </row>
    <row r="225" spans="1:12" ht="22" customHeight="1">
      <c r="A225" t="str">
        <f t="shared" si="6"/>
        <v/>
      </c>
      <c r="C225" s="24" t="str">
        <f>IF(B225="","",IFERROR(_xlfn.XLOOKUP(B225,PT_Master!A:A,PT_Master!C:C),"Patient ID not found"))</f>
        <v/>
      </c>
      <c r="E225" s="13"/>
      <c r="G225" s="24" t="str">
        <f t="shared" si="7"/>
        <v/>
      </c>
      <c r="J225" s="24" t="str">
        <f>IF(I225="","",IFERROR(_xlfn.XLOOKUP(I225,DR_Master!A:A,DR_Master!B:B),"Doctor ID not found"))</f>
        <v/>
      </c>
      <c r="L225" s="24" t="str">
        <f>IF(K225="","",IFERROR(_xlfn.XLOOKUP(K225,BED_Master!A:A,BED_Master!B:B),"Bed ID not found"))</f>
        <v/>
      </c>
    </row>
    <row r="226" spans="1:12" ht="22" customHeight="1">
      <c r="A226" t="str">
        <f t="shared" si="6"/>
        <v/>
      </c>
      <c r="C226" s="24" t="str">
        <f>IF(B226="","",IFERROR(_xlfn.XLOOKUP(B226,PT_Master!A:A,PT_Master!C:C),"Patient ID not found"))</f>
        <v/>
      </c>
      <c r="E226" s="13"/>
      <c r="G226" s="24" t="str">
        <f t="shared" si="7"/>
        <v/>
      </c>
      <c r="J226" s="24" t="str">
        <f>IF(I226="","",IFERROR(_xlfn.XLOOKUP(I226,DR_Master!A:A,DR_Master!B:B),"Doctor ID not found"))</f>
        <v/>
      </c>
      <c r="L226" s="24" t="str">
        <f>IF(K226="","",IFERROR(_xlfn.XLOOKUP(K226,BED_Master!A:A,BED_Master!B:B),"Bed ID not found"))</f>
        <v/>
      </c>
    </row>
    <row r="227" spans="1:12" ht="22" customHeight="1">
      <c r="A227" t="str">
        <f t="shared" si="6"/>
        <v/>
      </c>
      <c r="C227" s="24" t="str">
        <f>IF(B227="","",IFERROR(_xlfn.XLOOKUP(B227,PT_Master!A:A,PT_Master!C:C),"Patient ID not found"))</f>
        <v/>
      </c>
      <c r="E227" s="13"/>
      <c r="G227" s="24" t="str">
        <f t="shared" si="7"/>
        <v/>
      </c>
      <c r="J227" s="24" t="str">
        <f>IF(I227="","",IFERROR(_xlfn.XLOOKUP(I227,DR_Master!A:A,DR_Master!B:B),"Doctor ID not found"))</f>
        <v/>
      </c>
      <c r="L227" s="24" t="str">
        <f>IF(K227="","",IFERROR(_xlfn.XLOOKUP(K227,BED_Master!A:A,BED_Master!B:B),"Bed ID not found"))</f>
        <v/>
      </c>
    </row>
    <row r="228" spans="1:12" ht="22" customHeight="1">
      <c r="A228" t="str">
        <f t="shared" si="6"/>
        <v/>
      </c>
      <c r="C228" s="24" t="str">
        <f>IF(B228="","",IFERROR(_xlfn.XLOOKUP(B228,PT_Master!A:A,PT_Master!C:C),"Patient ID not found"))</f>
        <v/>
      </c>
      <c r="E228" s="13"/>
      <c r="G228" s="24" t="str">
        <f t="shared" si="7"/>
        <v/>
      </c>
      <c r="J228" s="24" t="str">
        <f>IF(I228="","",IFERROR(_xlfn.XLOOKUP(I228,DR_Master!A:A,DR_Master!B:B),"Doctor ID not found"))</f>
        <v/>
      </c>
      <c r="L228" s="24" t="str">
        <f>IF(K228="","",IFERROR(_xlfn.XLOOKUP(K228,BED_Master!A:A,BED_Master!B:B),"Bed ID not found"))</f>
        <v/>
      </c>
    </row>
    <row r="229" spans="1:12" ht="22" customHeight="1">
      <c r="A229" t="str">
        <f t="shared" si="6"/>
        <v/>
      </c>
      <c r="C229" s="24" t="str">
        <f>IF(B229="","",IFERROR(_xlfn.XLOOKUP(B229,PT_Master!A:A,PT_Master!C:C),"Patient ID not found"))</f>
        <v/>
      </c>
      <c r="E229" s="13"/>
      <c r="G229" s="24" t="str">
        <f t="shared" si="7"/>
        <v/>
      </c>
      <c r="J229" s="24" t="str">
        <f>IF(I229="","",IFERROR(_xlfn.XLOOKUP(I229,DR_Master!A:A,DR_Master!B:B),"Doctor ID not found"))</f>
        <v/>
      </c>
      <c r="L229" s="24" t="str">
        <f>IF(K229="","",IFERROR(_xlfn.XLOOKUP(K229,BED_Master!A:A,BED_Master!B:B),"Bed ID not found"))</f>
        <v/>
      </c>
    </row>
    <row r="230" spans="1:12" ht="22" customHeight="1">
      <c r="A230" t="str">
        <f t="shared" si="6"/>
        <v/>
      </c>
      <c r="C230" s="24" t="str">
        <f>IF(B230="","",IFERROR(_xlfn.XLOOKUP(B230,PT_Master!A:A,PT_Master!C:C),"Patient ID not found"))</f>
        <v/>
      </c>
      <c r="E230" s="13"/>
      <c r="G230" s="24" t="str">
        <f t="shared" si="7"/>
        <v/>
      </c>
      <c r="J230" s="24" t="str">
        <f>IF(I230="","",IFERROR(_xlfn.XLOOKUP(I230,DR_Master!A:A,DR_Master!B:B),"Doctor ID not found"))</f>
        <v/>
      </c>
      <c r="L230" s="24" t="str">
        <f>IF(K230="","",IFERROR(_xlfn.XLOOKUP(K230,BED_Master!A:A,BED_Master!B:B),"Bed ID not found"))</f>
        <v/>
      </c>
    </row>
    <row r="231" spans="1:12" ht="22" customHeight="1">
      <c r="A231" t="str">
        <f t="shared" si="6"/>
        <v/>
      </c>
      <c r="C231" s="24" t="str">
        <f>IF(B231="","",IFERROR(_xlfn.XLOOKUP(B231,PT_Master!A:A,PT_Master!C:C),"Patient ID not found"))</f>
        <v/>
      </c>
      <c r="E231" s="13"/>
      <c r="G231" s="24" t="str">
        <f t="shared" si="7"/>
        <v/>
      </c>
      <c r="J231" s="24" t="str">
        <f>IF(I231="","",IFERROR(_xlfn.XLOOKUP(I231,DR_Master!A:A,DR_Master!B:B),"Doctor ID not found"))</f>
        <v/>
      </c>
      <c r="L231" s="24" t="str">
        <f>IF(K231="","",IFERROR(_xlfn.XLOOKUP(K231,BED_Master!A:A,BED_Master!B:B),"Bed ID not found"))</f>
        <v/>
      </c>
    </row>
    <row r="232" spans="1:12" ht="22" customHeight="1">
      <c r="A232" t="str">
        <f t="shared" si="6"/>
        <v/>
      </c>
      <c r="C232" s="24" t="str">
        <f>IF(B232="","",IFERROR(_xlfn.XLOOKUP(B232,PT_Master!A:A,PT_Master!C:C),"Patient ID not found"))</f>
        <v/>
      </c>
      <c r="E232" s="13"/>
      <c r="G232" s="24" t="str">
        <f t="shared" si="7"/>
        <v/>
      </c>
      <c r="J232" s="24" t="str">
        <f>IF(I232="","",IFERROR(_xlfn.XLOOKUP(I232,DR_Master!A:A,DR_Master!B:B),"Doctor ID not found"))</f>
        <v/>
      </c>
      <c r="L232" s="24" t="str">
        <f>IF(K232="","",IFERROR(_xlfn.XLOOKUP(K232,BED_Master!A:A,BED_Master!B:B),"Bed ID not found"))</f>
        <v/>
      </c>
    </row>
    <row r="233" spans="1:12" ht="22" customHeight="1">
      <c r="A233" t="str">
        <f t="shared" si="6"/>
        <v/>
      </c>
      <c r="C233" s="24" t="str">
        <f>IF(B233="","",IFERROR(_xlfn.XLOOKUP(B233,PT_Master!A:A,PT_Master!C:C),"Patient ID not found"))</f>
        <v/>
      </c>
      <c r="E233" s="13"/>
      <c r="G233" s="24" t="str">
        <f t="shared" si="7"/>
        <v/>
      </c>
      <c r="J233" s="24" t="str">
        <f>IF(I233="","",IFERROR(_xlfn.XLOOKUP(I233,DR_Master!A:A,DR_Master!B:B),"Doctor ID not found"))</f>
        <v/>
      </c>
      <c r="L233" s="24" t="str">
        <f>IF(K233="","",IFERROR(_xlfn.XLOOKUP(K233,BED_Master!A:A,BED_Master!B:B),"Bed ID not found"))</f>
        <v/>
      </c>
    </row>
    <row r="234" spans="1:12" ht="22" customHeight="1">
      <c r="A234" t="str">
        <f t="shared" si="6"/>
        <v/>
      </c>
      <c r="C234" s="24" t="str">
        <f>IF(B234="","",IFERROR(_xlfn.XLOOKUP(B234,PT_Master!A:A,PT_Master!C:C),"Patient ID not found"))</f>
        <v/>
      </c>
      <c r="E234" s="13"/>
      <c r="G234" s="24" t="str">
        <f t="shared" si="7"/>
        <v/>
      </c>
      <c r="J234" s="24" t="str">
        <f>IF(I234="","",IFERROR(_xlfn.XLOOKUP(I234,DR_Master!A:A,DR_Master!B:B),"Doctor ID not found"))</f>
        <v/>
      </c>
      <c r="L234" s="24" t="str">
        <f>IF(K234="","",IFERROR(_xlfn.XLOOKUP(K234,BED_Master!A:A,BED_Master!B:B),"Bed ID not found"))</f>
        <v/>
      </c>
    </row>
    <row r="235" spans="1:12" ht="22" customHeight="1">
      <c r="A235" t="str">
        <f t="shared" si="6"/>
        <v/>
      </c>
      <c r="C235" s="24" t="str">
        <f>IF(B235="","",IFERROR(_xlfn.XLOOKUP(B235,PT_Master!A:A,PT_Master!C:C),"Patient ID not found"))</f>
        <v/>
      </c>
      <c r="E235" s="13"/>
      <c r="G235" s="24" t="str">
        <f t="shared" si="7"/>
        <v/>
      </c>
      <c r="J235" s="24" t="str">
        <f>IF(I235="","",IFERROR(_xlfn.XLOOKUP(I235,DR_Master!A:A,DR_Master!B:B),"Doctor ID not found"))</f>
        <v/>
      </c>
      <c r="L235" s="24" t="str">
        <f>IF(K235="","",IFERROR(_xlfn.XLOOKUP(K235,BED_Master!A:A,BED_Master!B:B),"Bed ID not found"))</f>
        <v/>
      </c>
    </row>
    <row r="236" spans="1:12" ht="22" customHeight="1">
      <c r="A236" t="str">
        <f t="shared" si="6"/>
        <v/>
      </c>
      <c r="C236" s="24" t="str">
        <f>IF(B236="","",IFERROR(_xlfn.XLOOKUP(B236,PT_Master!A:A,PT_Master!C:C),"Patient ID not found"))</f>
        <v/>
      </c>
      <c r="E236" s="13"/>
      <c r="G236" s="24" t="str">
        <f t="shared" si="7"/>
        <v/>
      </c>
      <c r="J236" s="24" t="str">
        <f>IF(I236="","",IFERROR(_xlfn.XLOOKUP(I236,DR_Master!A:A,DR_Master!B:B),"Doctor ID not found"))</f>
        <v/>
      </c>
      <c r="L236" s="24" t="str">
        <f>IF(K236="","",IFERROR(_xlfn.XLOOKUP(K236,BED_Master!A:A,BED_Master!B:B),"Bed ID not found"))</f>
        <v/>
      </c>
    </row>
    <row r="237" spans="1:12" ht="22" customHeight="1">
      <c r="A237" t="str">
        <f t="shared" si="6"/>
        <v/>
      </c>
      <c r="C237" s="24" t="str">
        <f>IF(B237="","",IFERROR(_xlfn.XLOOKUP(B237,PT_Master!A:A,PT_Master!C:C),"Patient ID not found"))</f>
        <v/>
      </c>
      <c r="E237" s="13"/>
      <c r="G237" s="24" t="str">
        <f t="shared" si="7"/>
        <v/>
      </c>
      <c r="J237" s="24" t="str">
        <f>IF(I237="","",IFERROR(_xlfn.XLOOKUP(I237,DR_Master!A:A,DR_Master!B:B),"Doctor ID not found"))</f>
        <v/>
      </c>
      <c r="L237" s="24" t="str">
        <f>IF(K237="","",IFERROR(_xlfn.XLOOKUP(K237,BED_Master!A:A,BED_Master!B:B),"Bed ID not found"))</f>
        <v/>
      </c>
    </row>
    <row r="238" spans="1:12" ht="22" customHeight="1">
      <c r="A238" t="str">
        <f t="shared" si="6"/>
        <v/>
      </c>
      <c r="C238" s="24" t="str">
        <f>IF(B238="","",IFERROR(_xlfn.XLOOKUP(B238,PT_Master!A:A,PT_Master!C:C),"Patient ID not found"))</f>
        <v/>
      </c>
      <c r="E238" s="13"/>
      <c r="G238" s="24" t="str">
        <f t="shared" si="7"/>
        <v/>
      </c>
      <c r="J238" s="24" t="str">
        <f>IF(I238="","",IFERROR(_xlfn.XLOOKUP(I238,DR_Master!A:A,DR_Master!B:B),"Doctor ID not found"))</f>
        <v/>
      </c>
      <c r="L238" s="24" t="str">
        <f>IF(K238="","",IFERROR(_xlfn.XLOOKUP(K238,BED_Master!A:A,BED_Master!B:B),"Bed ID not found"))</f>
        <v/>
      </c>
    </row>
    <row r="239" spans="1:12" ht="22" customHeight="1">
      <c r="A239" t="str">
        <f t="shared" si="6"/>
        <v/>
      </c>
      <c r="C239" s="24" t="str">
        <f>IF(B239="","",IFERROR(_xlfn.XLOOKUP(B239,PT_Master!A:A,PT_Master!C:C),"Patient ID not found"))</f>
        <v/>
      </c>
      <c r="E239" s="13"/>
      <c r="G239" s="24" t="str">
        <f t="shared" si="7"/>
        <v/>
      </c>
      <c r="J239" s="24" t="str">
        <f>IF(I239="","",IFERROR(_xlfn.XLOOKUP(I239,DR_Master!A:A,DR_Master!B:B),"Doctor ID not found"))</f>
        <v/>
      </c>
      <c r="L239" s="24" t="str">
        <f>IF(K239="","",IFERROR(_xlfn.XLOOKUP(K239,BED_Master!A:A,BED_Master!B:B),"Bed ID not found"))</f>
        <v/>
      </c>
    </row>
    <row r="240" spans="1:12" ht="22" customHeight="1">
      <c r="A240" t="str">
        <f t="shared" si="6"/>
        <v/>
      </c>
      <c r="C240" s="24" t="str">
        <f>IF(B240="","",IFERROR(_xlfn.XLOOKUP(B240,PT_Master!A:A,PT_Master!C:C),"Patient ID not found"))</f>
        <v/>
      </c>
      <c r="E240" s="13"/>
      <c r="G240" s="24" t="str">
        <f t="shared" si="7"/>
        <v/>
      </c>
      <c r="J240" s="24" t="str">
        <f>IF(I240="","",IFERROR(_xlfn.XLOOKUP(I240,DR_Master!A:A,DR_Master!B:B),"Doctor ID not found"))</f>
        <v/>
      </c>
      <c r="L240" s="24" t="str">
        <f>IF(K240="","",IFERROR(_xlfn.XLOOKUP(K240,BED_Master!A:A,BED_Master!B:B),"Bed ID not found"))</f>
        <v/>
      </c>
    </row>
    <row r="241" spans="1:12" ht="22" customHeight="1">
      <c r="A241" t="str">
        <f t="shared" si="6"/>
        <v/>
      </c>
      <c r="C241" s="24" t="str">
        <f>IF(B241="","",IFERROR(_xlfn.XLOOKUP(B241,PT_Master!A:A,PT_Master!C:C),"Patient ID not found"))</f>
        <v/>
      </c>
      <c r="E241" s="13"/>
      <c r="G241" s="24" t="str">
        <f t="shared" si="7"/>
        <v/>
      </c>
      <c r="J241" s="24" t="str">
        <f>IF(I241="","",IFERROR(_xlfn.XLOOKUP(I241,DR_Master!A:A,DR_Master!B:B),"Doctor ID not found"))</f>
        <v/>
      </c>
      <c r="L241" s="24" t="str">
        <f>IF(K241="","",IFERROR(_xlfn.XLOOKUP(K241,BED_Master!A:A,BED_Master!B:B),"Bed ID not found"))</f>
        <v/>
      </c>
    </row>
    <row r="242" spans="1:12" ht="22" customHeight="1">
      <c r="A242" t="str">
        <f t="shared" si="6"/>
        <v/>
      </c>
      <c r="C242" s="24" t="str">
        <f>IF(B242="","",IFERROR(_xlfn.XLOOKUP(B242,PT_Master!A:A,PT_Master!C:C),"Patient ID not found"))</f>
        <v/>
      </c>
      <c r="E242" s="13"/>
      <c r="G242" s="24" t="str">
        <f t="shared" si="7"/>
        <v/>
      </c>
      <c r="J242" s="24" t="str">
        <f>IF(I242="","",IFERROR(_xlfn.XLOOKUP(I242,DR_Master!A:A,DR_Master!B:B),"Doctor ID not found"))</f>
        <v/>
      </c>
      <c r="L242" s="24" t="str">
        <f>IF(K242="","",IFERROR(_xlfn.XLOOKUP(K242,BED_Master!A:A,BED_Master!B:B),"Bed ID not found"))</f>
        <v/>
      </c>
    </row>
    <row r="243" spans="1:12" ht="22" customHeight="1">
      <c r="A243" t="str">
        <f t="shared" si="6"/>
        <v/>
      </c>
      <c r="C243" s="24" t="str">
        <f>IF(B243="","",IFERROR(_xlfn.XLOOKUP(B243,PT_Master!A:A,PT_Master!C:C),"Patient ID not found"))</f>
        <v/>
      </c>
      <c r="E243" s="13"/>
      <c r="G243" s="24" t="str">
        <f t="shared" si="7"/>
        <v/>
      </c>
      <c r="J243" s="24" t="str">
        <f>IF(I243="","",IFERROR(_xlfn.XLOOKUP(I243,DR_Master!A:A,DR_Master!B:B),"Doctor ID not found"))</f>
        <v/>
      </c>
      <c r="L243" s="24" t="str">
        <f>IF(K243="","",IFERROR(_xlfn.XLOOKUP(K243,BED_Master!A:A,BED_Master!B:B),"Bed ID not found"))</f>
        <v/>
      </c>
    </row>
    <row r="244" spans="1:12" ht="22" customHeight="1">
      <c r="A244" t="str">
        <f t="shared" si="6"/>
        <v/>
      </c>
      <c r="C244" s="24" t="str">
        <f>IF(B244="","",IFERROR(_xlfn.XLOOKUP(B244,PT_Master!A:A,PT_Master!C:C),"Patient ID not found"))</f>
        <v/>
      </c>
      <c r="E244" s="13"/>
      <c r="G244" s="24" t="str">
        <f t="shared" si="7"/>
        <v/>
      </c>
      <c r="J244" s="24" t="str">
        <f>IF(I244="","",IFERROR(_xlfn.XLOOKUP(I244,DR_Master!A:A,DR_Master!B:B),"Doctor ID not found"))</f>
        <v/>
      </c>
      <c r="L244" s="24" t="str">
        <f>IF(K244="","",IFERROR(_xlfn.XLOOKUP(K244,BED_Master!A:A,BED_Master!B:B),"Bed ID not found"))</f>
        <v/>
      </c>
    </row>
    <row r="245" spans="1:12" ht="22" customHeight="1">
      <c r="A245" t="str">
        <f t="shared" si="6"/>
        <v/>
      </c>
      <c r="C245" s="24" t="str">
        <f>IF(B245="","",IFERROR(_xlfn.XLOOKUP(B245,PT_Master!A:A,PT_Master!C:C),"Patient ID not found"))</f>
        <v/>
      </c>
      <c r="E245" s="13"/>
      <c r="G245" s="24" t="str">
        <f t="shared" si="7"/>
        <v/>
      </c>
      <c r="J245" s="24" t="str">
        <f>IF(I245="","",IFERROR(_xlfn.XLOOKUP(I245,DR_Master!A:A,DR_Master!B:B),"Doctor ID not found"))</f>
        <v/>
      </c>
      <c r="L245" s="24" t="str">
        <f>IF(K245="","",IFERROR(_xlfn.XLOOKUP(K245,BED_Master!A:A,BED_Master!B:B),"Bed ID not found"))</f>
        <v/>
      </c>
    </row>
    <row r="246" spans="1:12" ht="22" customHeight="1">
      <c r="A246" t="str">
        <f t="shared" si="6"/>
        <v/>
      </c>
      <c r="C246" s="24" t="str">
        <f>IF(B246="","",IFERROR(_xlfn.XLOOKUP(B246,PT_Master!A:A,PT_Master!C:C),"Patient ID not found"))</f>
        <v/>
      </c>
      <c r="E246" s="13"/>
      <c r="G246" s="24" t="str">
        <f t="shared" si="7"/>
        <v/>
      </c>
      <c r="J246" s="24" t="str">
        <f>IF(I246="","",IFERROR(_xlfn.XLOOKUP(I246,DR_Master!A:A,DR_Master!B:B),"Doctor ID not found"))</f>
        <v/>
      </c>
      <c r="L246" s="24" t="str">
        <f>IF(K246="","",IFERROR(_xlfn.XLOOKUP(K246,BED_Master!A:A,BED_Master!B:B),"Bed ID not found"))</f>
        <v/>
      </c>
    </row>
    <row r="247" spans="1:12" ht="22" customHeight="1">
      <c r="A247" t="str">
        <f t="shared" si="6"/>
        <v/>
      </c>
      <c r="C247" s="24" t="str">
        <f>IF(B247="","",IFERROR(_xlfn.XLOOKUP(B247,PT_Master!A:A,PT_Master!C:C),"Patient ID not found"))</f>
        <v/>
      </c>
      <c r="E247" s="13"/>
      <c r="G247" s="24" t="str">
        <f t="shared" si="7"/>
        <v/>
      </c>
      <c r="J247" s="24" t="str">
        <f>IF(I247="","",IFERROR(_xlfn.XLOOKUP(I247,DR_Master!A:A,DR_Master!B:B),"Doctor ID not found"))</f>
        <v/>
      </c>
      <c r="L247" s="24" t="str">
        <f>IF(K247="","",IFERROR(_xlfn.XLOOKUP(K247,BED_Master!A:A,BED_Master!B:B),"Bed ID not found"))</f>
        <v/>
      </c>
    </row>
    <row r="248" spans="1:12" ht="22" customHeight="1">
      <c r="A248" t="str">
        <f t="shared" si="6"/>
        <v/>
      </c>
      <c r="C248" s="24" t="str">
        <f>IF(B248="","",IFERROR(_xlfn.XLOOKUP(B248,PT_Master!A:A,PT_Master!C:C),"Patient ID not found"))</f>
        <v/>
      </c>
      <c r="E248" s="13"/>
      <c r="G248" s="24" t="str">
        <f t="shared" si="7"/>
        <v/>
      </c>
      <c r="J248" s="24" t="str">
        <f>IF(I248="","",IFERROR(_xlfn.XLOOKUP(I248,DR_Master!A:A,DR_Master!B:B),"Doctor ID not found"))</f>
        <v/>
      </c>
      <c r="L248" s="24" t="str">
        <f>IF(K248="","",IFERROR(_xlfn.XLOOKUP(K248,BED_Master!A:A,BED_Master!B:B),"Bed ID not found"))</f>
        <v/>
      </c>
    </row>
    <row r="249" spans="1:12" ht="22" customHeight="1">
      <c r="A249" t="str">
        <f t="shared" si="6"/>
        <v/>
      </c>
      <c r="C249" s="24" t="str">
        <f>IF(B249="","",IFERROR(_xlfn.XLOOKUP(B249,PT_Master!A:A,PT_Master!C:C),"Patient ID not found"))</f>
        <v/>
      </c>
      <c r="E249" s="13"/>
      <c r="G249" s="24" t="str">
        <f t="shared" si="7"/>
        <v/>
      </c>
      <c r="J249" s="24" t="str">
        <f>IF(I249="","",IFERROR(_xlfn.XLOOKUP(I249,DR_Master!A:A,DR_Master!B:B),"Doctor ID not found"))</f>
        <v/>
      </c>
      <c r="L249" s="24" t="str">
        <f>IF(K249="","",IFERROR(_xlfn.XLOOKUP(K249,BED_Master!A:A,BED_Master!B:B),"Bed ID not found"))</f>
        <v/>
      </c>
    </row>
    <row r="250" spans="1:12" ht="22" customHeight="1">
      <c r="A250" t="str">
        <f t="shared" si="6"/>
        <v/>
      </c>
      <c r="C250" s="24" t="str">
        <f>IF(B250="","",IFERROR(_xlfn.XLOOKUP(B250,PT_Master!A:A,PT_Master!C:C),"Patient ID not found"))</f>
        <v/>
      </c>
      <c r="E250" s="13"/>
      <c r="G250" s="24" t="str">
        <f t="shared" si="7"/>
        <v/>
      </c>
      <c r="J250" s="24" t="str">
        <f>IF(I250="","",IFERROR(_xlfn.XLOOKUP(I250,DR_Master!A:A,DR_Master!B:B),"Doctor ID not found"))</f>
        <v/>
      </c>
      <c r="L250" s="24" t="str">
        <f>IF(K250="","",IFERROR(_xlfn.XLOOKUP(K250,BED_Master!A:A,BED_Master!B:B),"Bed ID not found"))</f>
        <v/>
      </c>
    </row>
    <row r="251" spans="1:12" ht="22" customHeight="1">
      <c r="A251" t="str">
        <f t="shared" si="6"/>
        <v/>
      </c>
      <c r="C251" s="24" t="str">
        <f>IF(B251="","",IFERROR(_xlfn.XLOOKUP(B251,PT_Master!A:A,PT_Master!C:C),"Patient ID not found"))</f>
        <v/>
      </c>
      <c r="E251" s="13"/>
      <c r="G251" s="24" t="str">
        <f t="shared" si="7"/>
        <v/>
      </c>
      <c r="J251" s="24" t="str">
        <f>IF(I251="","",IFERROR(_xlfn.XLOOKUP(I251,DR_Master!A:A,DR_Master!B:B),"Doctor ID not found"))</f>
        <v/>
      </c>
      <c r="L251" s="24" t="str">
        <f>IF(K251="","",IFERROR(_xlfn.XLOOKUP(K251,BED_Master!A:A,BED_Master!B:B),"Bed ID not found"))</f>
        <v/>
      </c>
    </row>
    <row r="252" spans="1:12" ht="22" customHeight="1">
      <c r="A252" t="str">
        <f t="shared" si="6"/>
        <v/>
      </c>
      <c r="C252" s="24" t="str">
        <f>IF(B252="","",IFERROR(_xlfn.XLOOKUP(B252,PT_Master!A:A,PT_Master!C:C),"Patient ID not found"))</f>
        <v/>
      </c>
      <c r="E252" s="13"/>
      <c r="G252" s="24" t="str">
        <f t="shared" si="7"/>
        <v/>
      </c>
      <c r="J252" s="24" t="str">
        <f>IF(I252="","",IFERROR(_xlfn.XLOOKUP(I252,DR_Master!A:A,DR_Master!B:B),"Doctor ID not found"))</f>
        <v/>
      </c>
      <c r="L252" s="24" t="str">
        <f>IF(K252="","",IFERROR(_xlfn.XLOOKUP(K252,BED_Master!A:A,BED_Master!B:B),"Bed ID not found"))</f>
        <v/>
      </c>
    </row>
    <row r="253" spans="1:12" ht="22" customHeight="1">
      <c r="A253" t="str">
        <f t="shared" si="6"/>
        <v/>
      </c>
      <c r="C253" s="24" t="str">
        <f>IF(B253="","",IFERROR(_xlfn.XLOOKUP(B253,PT_Master!A:A,PT_Master!C:C),"Patient ID not found"))</f>
        <v/>
      </c>
      <c r="E253" s="13"/>
      <c r="G253" s="24" t="str">
        <f t="shared" si="7"/>
        <v/>
      </c>
      <c r="J253" s="24" t="str">
        <f>IF(I253="","",IFERROR(_xlfn.XLOOKUP(I253,DR_Master!A:A,DR_Master!B:B),"Doctor ID not found"))</f>
        <v/>
      </c>
      <c r="L253" s="24" t="str">
        <f>IF(K253="","",IFERROR(_xlfn.XLOOKUP(K253,BED_Master!A:A,BED_Master!B:B),"Bed ID not found"))</f>
        <v/>
      </c>
    </row>
    <row r="254" spans="1:12" ht="22" customHeight="1">
      <c r="A254" t="str">
        <f t="shared" si="6"/>
        <v/>
      </c>
      <c r="C254" s="24" t="str">
        <f>IF(B254="","",IFERROR(_xlfn.XLOOKUP(B254,PT_Master!A:A,PT_Master!C:C),"Patient ID not found"))</f>
        <v/>
      </c>
      <c r="E254" s="13"/>
      <c r="G254" s="24" t="str">
        <f t="shared" si="7"/>
        <v/>
      </c>
      <c r="J254" s="24" t="str">
        <f>IF(I254="","",IFERROR(_xlfn.XLOOKUP(I254,DR_Master!A:A,DR_Master!B:B),"Doctor ID not found"))</f>
        <v/>
      </c>
      <c r="L254" s="24" t="str">
        <f>IF(K254="","",IFERROR(_xlfn.XLOOKUP(K254,BED_Master!A:A,BED_Master!B:B),"Bed ID not found"))</f>
        <v/>
      </c>
    </row>
    <row r="255" spans="1:12" ht="22" customHeight="1">
      <c r="A255" t="str">
        <f t="shared" si="6"/>
        <v/>
      </c>
      <c r="C255" s="24" t="str">
        <f>IF(B255="","",IFERROR(_xlfn.XLOOKUP(B255,PT_Master!A:A,PT_Master!C:C),"Patient ID not found"))</f>
        <v/>
      </c>
      <c r="E255" s="13"/>
      <c r="G255" s="24" t="str">
        <f t="shared" si="7"/>
        <v/>
      </c>
      <c r="J255" s="24" t="str">
        <f>IF(I255="","",IFERROR(_xlfn.XLOOKUP(I255,DR_Master!A:A,DR_Master!B:B),"Doctor ID not found"))</f>
        <v/>
      </c>
      <c r="L255" s="24" t="str">
        <f>IF(K255="","",IFERROR(_xlfn.XLOOKUP(K255,BED_Master!A:A,BED_Master!B:B),"Bed ID not found"))</f>
        <v/>
      </c>
    </row>
    <row r="256" spans="1:12" ht="22" customHeight="1">
      <c r="A256" t="str">
        <f t="shared" si="6"/>
        <v/>
      </c>
      <c r="C256" s="24" t="str">
        <f>IF(B256="","",IFERROR(_xlfn.XLOOKUP(B256,PT_Master!A:A,PT_Master!C:C),"Patient ID not found"))</f>
        <v/>
      </c>
      <c r="E256" s="13"/>
      <c r="G256" s="24" t="str">
        <f t="shared" si="7"/>
        <v/>
      </c>
      <c r="J256" s="24" t="str">
        <f>IF(I256="","",IFERROR(_xlfn.XLOOKUP(I256,DR_Master!A:A,DR_Master!B:B),"Doctor ID not found"))</f>
        <v/>
      </c>
      <c r="L256" s="24" t="str">
        <f>IF(K256="","",IFERROR(_xlfn.XLOOKUP(K256,BED_Master!A:A,BED_Master!B:B),"Bed ID not found"))</f>
        <v/>
      </c>
    </row>
    <row r="257" spans="1:12" ht="22" customHeight="1">
      <c r="A257" t="str">
        <f t="shared" si="6"/>
        <v/>
      </c>
      <c r="C257" s="24" t="str">
        <f>IF(B257="","",IFERROR(_xlfn.XLOOKUP(B257,PT_Master!A:A,PT_Master!C:C),"Patient ID not found"))</f>
        <v/>
      </c>
      <c r="E257" s="13"/>
      <c r="G257" s="24" t="str">
        <f t="shared" si="7"/>
        <v/>
      </c>
      <c r="J257" s="24" t="str">
        <f>IF(I257="","",IFERROR(_xlfn.XLOOKUP(I257,DR_Master!A:A,DR_Master!B:B),"Doctor ID not found"))</f>
        <v/>
      </c>
      <c r="L257" s="24" t="str">
        <f>IF(K257="","",IFERROR(_xlfn.XLOOKUP(K257,BED_Master!A:A,BED_Master!B:B),"Bed ID not found"))</f>
        <v/>
      </c>
    </row>
    <row r="258" spans="1:12" ht="22" customHeight="1">
      <c r="A258" t="str">
        <f t="shared" si="6"/>
        <v/>
      </c>
      <c r="C258" s="24" t="str">
        <f>IF(B258="","",IFERROR(_xlfn.XLOOKUP(B258,PT_Master!A:A,PT_Master!C:C),"Patient ID not found"))</f>
        <v/>
      </c>
      <c r="E258" s="13"/>
      <c r="G258" s="24" t="str">
        <f t="shared" si="7"/>
        <v/>
      </c>
      <c r="J258" s="24" t="str">
        <f>IF(I258="","",IFERROR(_xlfn.XLOOKUP(I258,DR_Master!A:A,DR_Master!B:B),"Doctor ID not found"))</f>
        <v/>
      </c>
      <c r="L258" s="24" t="str">
        <f>IF(K258="","",IFERROR(_xlfn.XLOOKUP(K258,BED_Master!A:A,BED_Master!B:B),"Bed ID not found"))</f>
        <v/>
      </c>
    </row>
    <row r="259" spans="1:12" ht="22" customHeight="1">
      <c r="A259" t="str">
        <f t="shared" si="6"/>
        <v/>
      </c>
      <c r="C259" s="24" t="str">
        <f>IF(B259="","",IFERROR(_xlfn.XLOOKUP(B259,PT_Master!A:A,PT_Master!C:C),"Patient ID not found"))</f>
        <v/>
      </c>
      <c r="E259" s="13"/>
      <c r="G259" s="24" t="str">
        <f t="shared" si="7"/>
        <v/>
      </c>
      <c r="J259" s="24" t="str">
        <f>IF(I259="","",IFERROR(_xlfn.XLOOKUP(I259,DR_Master!A:A,DR_Master!B:B),"Doctor ID not found"))</f>
        <v/>
      </c>
      <c r="L259" s="24" t="str">
        <f>IF(K259="","",IFERROR(_xlfn.XLOOKUP(K259,BED_Master!A:A,BED_Master!B:B),"Bed ID not found"))</f>
        <v/>
      </c>
    </row>
    <row r="260" spans="1:12" ht="22" customHeight="1">
      <c r="A260" t="str">
        <f t="shared" si="6"/>
        <v/>
      </c>
      <c r="C260" s="24" t="str">
        <f>IF(B260="","",IFERROR(_xlfn.XLOOKUP(B260,PT_Master!A:A,PT_Master!C:C),"Patient ID not found"))</f>
        <v/>
      </c>
      <c r="E260" s="13"/>
      <c r="G260" s="24" t="str">
        <f t="shared" si="7"/>
        <v/>
      </c>
      <c r="J260" s="24" t="str">
        <f>IF(I260="","",IFERROR(_xlfn.XLOOKUP(I260,DR_Master!A:A,DR_Master!B:B),"Doctor ID not found"))</f>
        <v/>
      </c>
      <c r="L260" s="24" t="str">
        <f>IF(K260="","",IFERROR(_xlfn.XLOOKUP(K260,BED_Master!A:A,BED_Master!B:B),"Bed ID not found"))</f>
        <v/>
      </c>
    </row>
    <row r="261" spans="1:12" ht="22" customHeight="1">
      <c r="A261" t="str">
        <f t="shared" si="6"/>
        <v/>
      </c>
      <c r="C261" s="24" t="str">
        <f>IF(B261="","",IFERROR(_xlfn.XLOOKUP(B261,PT_Master!A:A,PT_Master!C:C),"Patient ID not found"))</f>
        <v/>
      </c>
      <c r="E261" s="13"/>
      <c r="G261" s="24" t="str">
        <f t="shared" si="7"/>
        <v/>
      </c>
      <c r="J261" s="24" t="str">
        <f>IF(I261="","",IFERROR(_xlfn.XLOOKUP(I261,DR_Master!A:A,DR_Master!B:B),"Doctor ID not found"))</f>
        <v/>
      </c>
      <c r="L261" s="24" t="str">
        <f>IF(K261="","",IFERROR(_xlfn.XLOOKUP(K261,BED_Master!A:A,BED_Master!B:B),"Bed ID not found"))</f>
        <v/>
      </c>
    </row>
    <row r="262" spans="1:12" ht="22" customHeight="1">
      <c r="A262" t="str">
        <f t="shared" ref="A262:A325" si="8">IF(B262="","","ADM-"&amp;TEXT(ROW(A258),"00000"))</f>
        <v/>
      </c>
      <c r="C262" s="24" t="str">
        <f>IF(B262="","",IFERROR(_xlfn.XLOOKUP(B262,PT_Master!A:A,PT_Master!C:C),"Patient ID not found"))</f>
        <v/>
      </c>
      <c r="E262" s="13"/>
      <c r="G262" s="24" t="str">
        <f t="shared" ref="G262:G325" si="9">IF(OR(E262="",F262=""),"",MAX(0,DATEDIF(E262,F262,"D")))</f>
        <v/>
      </c>
      <c r="J262" s="24" t="str">
        <f>IF(I262="","",IFERROR(_xlfn.XLOOKUP(I262,DR_Master!A:A,DR_Master!B:B),"Doctor ID not found"))</f>
        <v/>
      </c>
      <c r="L262" s="24" t="str">
        <f>IF(K262="","",IFERROR(_xlfn.XLOOKUP(K262,BED_Master!A:A,BED_Master!B:B),"Bed ID not found"))</f>
        <v/>
      </c>
    </row>
    <row r="263" spans="1:12" ht="22" customHeight="1">
      <c r="A263" t="str">
        <f t="shared" si="8"/>
        <v/>
      </c>
      <c r="C263" s="24" t="str">
        <f>IF(B263="","",IFERROR(_xlfn.XLOOKUP(B263,PT_Master!A:A,PT_Master!C:C),"Patient ID not found"))</f>
        <v/>
      </c>
      <c r="E263" s="13"/>
      <c r="G263" s="24" t="str">
        <f t="shared" si="9"/>
        <v/>
      </c>
      <c r="J263" s="24" t="str">
        <f>IF(I263="","",IFERROR(_xlfn.XLOOKUP(I263,DR_Master!A:A,DR_Master!B:B),"Doctor ID not found"))</f>
        <v/>
      </c>
      <c r="L263" s="24" t="str">
        <f>IF(K263="","",IFERROR(_xlfn.XLOOKUP(K263,BED_Master!A:A,BED_Master!B:B),"Bed ID not found"))</f>
        <v/>
      </c>
    </row>
    <row r="264" spans="1:12" ht="22" customHeight="1">
      <c r="A264" t="str">
        <f t="shared" si="8"/>
        <v/>
      </c>
      <c r="C264" s="24" t="str">
        <f>IF(B264="","",IFERROR(_xlfn.XLOOKUP(B264,PT_Master!A:A,PT_Master!C:C),"Patient ID not found"))</f>
        <v/>
      </c>
      <c r="E264" s="13"/>
      <c r="G264" s="24" t="str">
        <f t="shared" si="9"/>
        <v/>
      </c>
      <c r="J264" s="24" t="str">
        <f>IF(I264="","",IFERROR(_xlfn.XLOOKUP(I264,DR_Master!A:A,DR_Master!B:B),"Doctor ID not found"))</f>
        <v/>
      </c>
      <c r="L264" s="24" t="str">
        <f>IF(K264="","",IFERROR(_xlfn.XLOOKUP(K264,BED_Master!A:A,BED_Master!B:B),"Bed ID not found"))</f>
        <v/>
      </c>
    </row>
    <row r="265" spans="1:12" ht="22" customHeight="1">
      <c r="A265" t="str">
        <f t="shared" si="8"/>
        <v/>
      </c>
      <c r="C265" s="24" t="str">
        <f>IF(B265="","",IFERROR(_xlfn.XLOOKUP(B265,PT_Master!A:A,PT_Master!C:C),"Patient ID not found"))</f>
        <v/>
      </c>
      <c r="E265" s="13"/>
      <c r="G265" s="24" t="str">
        <f t="shared" si="9"/>
        <v/>
      </c>
      <c r="J265" s="24" t="str">
        <f>IF(I265="","",IFERROR(_xlfn.XLOOKUP(I265,DR_Master!A:A,DR_Master!B:B),"Doctor ID not found"))</f>
        <v/>
      </c>
      <c r="L265" s="24" t="str">
        <f>IF(K265="","",IFERROR(_xlfn.XLOOKUP(K265,BED_Master!A:A,BED_Master!B:B),"Bed ID not found"))</f>
        <v/>
      </c>
    </row>
    <row r="266" spans="1:12" ht="22" customHeight="1">
      <c r="A266" t="str">
        <f t="shared" si="8"/>
        <v/>
      </c>
      <c r="C266" s="24" t="str">
        <f>IF(B266="","",IFERROR(_xlfn.XLOOKUP(B266,PT_Master!A:A,PT_Master!C:C),"Patient ID not found"))</f>
        <v/>
      </c>
      <c r="E266" s="13"/>
      <c r="G266" s="24" t="str">
        <f t="shared" si="9"/>
        <v/>
      </c>
      <c r="J266" s="24" t="str">
        <f>IF(I266="","",IFERROR(_xlfn.XLOOKUP(I266,DR_Master!A:A,DR_Master!B:B),"Doctor ID not found"))</f>
        <v/>
      </c>
      <c r="L266" s="24" t="str">
        <f>IF(K266="","",IFERROR(_xlfn.XLOOKUP(K266,BED_Master!A:A,BED_Master!B:B),"Bed ID not found"))</f>
        <v/>
      </c>
    </row>
    <row r="267" spans="1:12" ht="22" customHeight="1">
      <c r="A267" t="str">
        <f t="shared" si="8"/>
        <v/>
      </c>
      <c r="C267" s="24" t="str">
        <f>IF(B267="","",IFERROR(_xlfn.XLOOKUP(B267,PT_Master!A:A,PT_Master!C:C),"Patient ID not found"))</f>
        <v/>
      </c>
      <c r="E267" s="13"/>
      <c r="G267" s="24" t="str">
        <f t="shared" si="9"/>
        <v/>
      </c>
      <c r="J267" s="24" t="str">
        <f>IF(I267="","",IFERROR(_xlfn.XLOOKUP(I267,DR_Master!A:A,DR_Master!B:B),"Doctor ID not found"))</f>
        <v/>
      </c>
      <c r="L267" s="24" t="str">
        <f>IF(K267="","",IFERROR(_xlfn.XLOOKUP(K267,BED_Master!A:A,BED_Master!B:B),"Bed ID not found"))</f>
        <v/>
      </c>
    </row>
    <row r="268" spans="1:12" ht="22" customHeight="1">
      <c r="A268" t="str">
        <f t="shared" si="8"/>
        <v/>
      </c>
      <c r="C268" s="24" t="str">
        <f>IF(B268="","",IFERROR(_xlfn.XLOOKUP(B268,PT_Master!A:A,PT_Master!C:C),"Patient ID not found"))</f>
        <v/>
      </c>
      <c r="E268" s="13"/>
      <c r="G268" s="24" t="str">
        <f t="shared" si="9"/>
        <v/>
      </c>
      <c r="J268" s="24" t="str">
        <f>IF(I268="","",IFERROR(_xlfn.XLOOKUP(I268,DR_Master!A:A,DR_Master!B:B),"Doctor ID not found"))</f>
        <v/>
      </c>
      <c r="L268" s="24" t="str">
        <f>IF(K268="","",IFERROR(_xlfn.XLOOKUP(K268,BED_Master!A:A,BED_Master!B:B),"Bed ID not found"))</f>
        <v/>
      </c>
    </row>
    <row r="269" spans="1:12" ht="22" customHeight="1">
      <c r="A269" t="str">
        <f t="shared" si="8"/>
        <v/>
      </c>
      <c r="C269" s="24" t="str">
        <f>IF(B269="","",IFERROR(_xlfn.XLOOKUP(B269,PT_Master!A:A,PT_Master!C:C),"Patient ID not found"))</f>
        <v/>
      </c>
      <c r="E269" s="13"/>
      <c r="G269" s="24" t="str">
        <f t="shared" si="9"/>
        <v/>
      </c>
      <c r="J269" s="24" t="str">
        <f>IF(I269="","",IFERROR(_xlfn.XLOOKUP(I269,DR_Master!A:A,DR_Master!B:B),"Doctor ID not found"))</f>
        <v/>
      </c>
      <c r="L269" s="24" t="str">
        <f>IF(K269="","",IFERROR(_xlfn.XLOOKUP(K269,BED_Master!A:A,BED_Master!B:B),"Bed ID not found"))</f>
        <v/>
      </c>
    </row>
    <row r="270" spans="1:12" ht="22" customHeight="1">
      <c r="A270" t="str">
        <f t="shared" si="8"/>
        <v/>
      </c>
      <c r="C270" s="24" t="str">
        <f>IF(B270="","",IFERROR(_xlfn.XLOOKUP(B270,PT_Master!A:A,PT_Master!C:C),"Patient ID not found"))</f>
        <v/>
      </c>
      <c r="E270" s="13"/>
      <c r="G270" s="24" t="str">
        <f t="shared" si="9"/>
        <v/>
      </c>
      <c r="J270" s="24" t="str">
        <f>IF(I270="","",IFERROR(_xlfn.XLOOKUP(I270,DR_Master!A:A,DR_Master!B:B),"Doctor ID not found"))</f>
        <v/>
      </c>
      <c r="L270" s="24" t="str">
        <f>IF(K270="","",IFERROR(_xlfn.XLOOKUP(K270,BED_Master!A:A,BED_Master!B:B),"Bed ID not found"))</f>
        <v/>
      </c>
    </row>
    <row r="271" spans="1:12" ht="22" customHeight="1">
      <c r="A271" t="str">
        <f t="shared" si="8"/>
        <v/>
      </c>
      <c r="C271" s="24" t="str">
        <f>IF(B271="","",IFERROR(_xlfn.XLOOKUP(B271,PT_Master!A:A,PT_Master!C:C),"Patient ID not found"))</f>
        <v/>
      </c>
      <c r="E271" s="13"/>
      <c r="G271" s="24" t="str">
        <f t="shared" si="9"/>
        <v/>
      </c>
      <c r="J271" s="24" t="str">
        <f>IF(I271="","",IFERROR(_xlfn.XLOOKUP(I271,DR_Master!A:A,DR_Master!B:B),"Doctor ID not found"))</f>
        <v/>
      </c>
      <c r="L271" s="24" t="str">
        <f>IF(K271="","",IFERROR(_xlfn.XLOOKUP(K271,BED_Master!A:A,BED_Master!B:B),"Bed ID not found"))</f>
        <v/>
      </c>
    </row>
    <row r="272" spans="1:12" ht="22" customHeight="1">
      <c r="A272" t="str">
        <f t="shared" si="8"/>
        <v/>
      </c>
      <c r="C272" s="24" t="str">
        <f>IF(B272="","",IFERROR(_xlfn.XLOOKUP(B272,PT_Master!A:A,PT_Master!C:C),"Patient ID not found"))</f>
        <v/>
      </c>
      <c r="E272" s="13"/>
      <c r="G272" s="24" t="str">
        <f t="shared" si="9"/>
        <v/>
      </c>
      <c r="J272" s="24" t="str">
        <f>IF(I272="","",IFERROR(_xlfn.XLOOKUP(I272,DR_Master!A:A,DR_Master!B:B),"Doctor ID not found"))</f>
        <v/>
      </c>
      <c r="L272" s="24" t="str">
        <f>IF(K272="","",IFERROR(_xlfn.XLOOKUP(K272,BED_Master!A:A,BED_Master!B:B),"Bed ID not found"))</f>
        <v/>
      </c>
    </row>
    <row r="273" spans="1:12" ht="22" customHeight="1">
      <c r="A273" t="str">
        <f t="shared" si="8"/>
        <v/>
      </c>
      <c r="C273" s="24" t="str">
        <f>IF(B273="","",IFERROR(_xlfn.XLOOKUP(B273,PT_Master!A:A,PT_Master!C:C),"Patient ID not found"))</f>
        <v/>
      </c>
      <c r="E273" s="13"/>
      <c r="G273" s="24" t="str">
        <f t="shared" si="9"/>
        <v/>
      </c>
      <c r="J273" s="24" t="str">
        <f>IF(I273="","",IFERROR(_xlfn.XLOOKUP(I273,DR_Master!A:A,DR_Master!B:B),"Doctor ID not found"))</f>
        <v/>
      </c>
      <c r="L273" s="24" t="str">
        <f>IF(K273="","",IFERROR(_xlfn.XLOOKUP(K273,BED_Master!A:A,BED_Master!B:B),"Bed ID not found"))</f>
        <v/>
      </c>
    </row>
    <row r="274" spans="1:12" ht="22" customHeight="1">
      <c r="A274" t="str">
        <f t="shared" si="8"/>
        <v/>
      </c>
      <c r="C274" s="24" t="str">
        <f>IF(B274="","",IFERROR(_xlfn.XLOOKUP(B274,PT_Master!A:A,PT_Master!C:C),"Patient ID not found"))</f>
        <v/>
      </c>
      <c r="E274" s="13"/>
      <c r="G274" s="24" t="str">
        <f t="shared" si="9"/>
        <v/>
      </c>
      <c r="J274" s="24" t="str">
        <f>IF(I274="","",IFERROR(_xlfn.XLOOKUP(I274,DR_Master!A:A,DR_Master!B:B),"Doctor ID not found"))</f>
        <v/>
      </c>
      <c r="L274" s="24" t="str">
        <f>IF(K274="","",IFERROR(_xlfn.XLOOKUP(K274,BED_Master!A:A,BED_Master!B:B),"Bed ID not found"))</f>
        <v/>
      </c>
    </row>
    <row r="275" spans="1:12" ht="22" customHeight="1">
      <c r="A275" t="str">
        <f t="shared" si="8"/>
        <v/>
      </c>
      <c r="C275" s="24" t="str">
        <f>IF(B275="","",IFERROR(_xlfn.XLOOKUP(B275,PT_Master!A:A,PT_Master!C:C),"Patient ID not found"))</f>
        <v/>
      </c>
      <c r="E275" s="13"/>
      <c r="G275" s="24" t="str">
        <f t="shared" si="9"/>
        <v/>
      </c>
      <c r="J275" s="24" t="str">
        <f>IF(I275="","",IFERROR(_xlfn.XLOOKUP(I275,DR_Master!A:A,DR_Master!B:B),"Doctor ID not found"))</f>
        <v/>
      </c>
      <c r="L275" s="24" t="str">
        <f>IF(K275="","",IFERROR(_xlfn.XLOOKUP(K275,BED_Master!A:A,BED_Master!B:B),"Bed ID not found"))</f>
        <v/>
      </c>
    </row>
    <row r="276" spans="1:12" ht="22" customHeight="1">
      <c r="A276" t="str">
        <f t="shared" si="8"/>
        <v/>
      </c>
      <c r="C276" s="24" t="str">
        <f>IF(B276="","",IFERROR(_xlfn.XLOOKUP(B276,PT_Master!A:A,PT_Master!C:C),"Patient ID not found"))</f>
        <v/>
      </c>
      <c r="E276" s="13"/>
      <c r="G276" s="24" t="str">
        <f t="shared" si="9"/>
        <v/>
      </c>
      <c r="J276" s="24" t="str">
        <f>IF(I276="","",IFERROR(_xlfn.XLOOKUP(I276,DR_Master!A:A,DR_Master!B:B),"Doctor ID not found"))</f>
        <v/>
      </c>
      <c r="L276" s="24" t="str">
        <f>IF(K276="","",IFERROR(_xlfn.XLOOKUP(K276,BED_Master!A:A,BED_Master!B:B),"Bed ID not found"))</f>
        <v/>
      </c>
    </row>
    <row r="277" spans="1:12" ht="22" customHeight="1">
      <c r="A277" t="str">
        <f t="shared" si="8"/>
        <v/>
      </c>
      <c r="C277" s="24" t="str">
        <f>IF(B277="","",IFERROR(_xlfn.XLOOKUP(B277,PT_Master!A:A,PT_Master!C:C),"Patient ID not found"))</f>
        <v/>
      </c>
      <c r="E277" s="13"/>
      <c r="G277" s="24" t="str">
        <f t="shared" si="9"/>
        <v/>
      </c>
      <c r="J277" s="24" t="str">
        <f>IF(I277="","",IFERROR(_xlfn.XLOOKUP(I277,DR_Master!A:A,DR_Master!B:B),"Doctor ID not found"))</f>
        <v/>
      </c>
      <c r="L277" s="24" t="str">
        <f>IF(K277="","",IFERROR(_xlfn.XLOOKUP(K277,BED_Master!A:A,BED_Master!B:B),"Bed ID not found"))</f>
        <v/>
      </c>
    </row>
    <row r="278" spans="1:12" ht="22" customHeight="1">
      <c r="A278" t="str">
        <f t="shared" si="8"/>
        <v/>
      </c>
      <c r="C278" s="24" t="str">
        <f>IF(B278="","",IFERROR(_xlfn.XLOOKUP(B278,PT_Master!A:A,PT_Master!C:C),"Patient ID not found"))</f>
        <v/>
      </c>
      <c r="E278" s="13"/>
      <c r="G278" s="24" t="str">
        <f t="shared" si="9"/>
        <v/>
      </c>
      <c r="J278" s="24" t="str">
        <f>IF(I278="","",IFERROR(_xlfn.XLOOKUP(I278,DR_Master!A:A,DR_Master!B:B),"Doctor ID not found"))</f>
        <v/>
      </c>
      <c r="L278" s="24" t="str">
        <f>IF(K278="","",IFERROR(_xlfn.XLOOKUP(K278,BED_Master!A:A,BED_Master!B:B),"Bed ID not found"))</f>
        <v/>
      </c>
    </row>
    <row r="279" spans="1:12" ht="22" customHeight="1">
      <c r="A279" t="str">
        <f t="shared" si="8"/>
        <v/>
      </c>
      <c r="C279" s="24" t="str">
        <f>IF(B279="","",IFERROR(_xlfn.XLOOKUP(B279,PT_Master!A:A,PT_Master!C:C),"Patient ID not found"))</f>
        <v/>
      </c>
      <c r="E279" s="13"/>
      <c r="G279" s="24" t="str">
        <f t="shared" si="9"/>
        <v/>
      </c>
      <c r="J279" s="24" t="str">
        <f>IF(I279="","",IFERROR(_xlfn.XLOOKUP(I279,DR_Master!A:A,DR_Master!B:B),"Doctor ID not found"))</f>
        <v/>
      </c>
      <c r="L279" s="24" t="str">
        <f>IF(K279="","",IFERROR(_xlfn.XLOOKUP(K279,BED_Master!A:A,BED_Master!B:B),"Bed ID not found"))</f>
        <v/>
      </c>
    </row>
    <row r="280" spans="1:12" ht="22" customHeight="1">
      <c r="A280" t="str">
        <f t="shared" si="8"/>
        <v/>
      </c>
      <c r="C280" s="24" t="str">
        <f>IF(B280="","",IFERROR(_xlfn.XLOOKUP(B280,PT_Master!A:A,PT_Master!C:C),"Patient ID not found"))</f>
        <v/>
      </c>
      <c r="E280" s="13"/>
      <c r="G280" s="24" t="str">
        <f t="shared" si="9"/>
        <v/>
      </c>
      <c r="J280" s="24" t="str">
        <f>IF(I280="","",IFERROR(_xlfn.XLOOKUP(I280,DR_Master!A:A,DR_Master!B:B),"Doctor ID not found"))</f>
        <v/>
      </c>
      <c r="L280" s="24" t="str">
        <f>IF(K280="","",IFERROR(_xlfn.XLOOKUP(K280,BED_Master!A:A,BED_Master!B:B),"Bed ID not found"))</f>
        <v/>
      </c>
    </row>
    <row r="281" spans="1:12" ht="22" customHeight="1">
      <c r="A281" t="str">
        <f t="shared" si="8"/>
        <v/>
      </c>
      <c r="C281" s="24" t="str">
        <f>IF(B281="","",IFERROR(_xlfn.XLOOKUP(B281,PT_Master!A:A,PT_Master!C:C),"Patient ID not found"))</f>
        <v/>
      </c>
      <c r="E281" s="13"/>
      <c r="G281" s="24" t="str">
        <f t="shared" si="9"/>
        <v/>
      </c>
      <c r="J281" s="24" t="str">
        <f>IF(I281="","",IFERROR(_xlfn.XLOOKUP(I281,DR_Master!A:A,DR_Master!B:B),"Doctor ID not found"))</f>
        <v/>
      </c>
      <c r="L281" s="24" t="str">
        <f>IF(K281="","",IFERROR(_xlfn.XLOOKUP(K281,BED_Master!A:A,BED_Master!B:B),"Bed ID not found"))</f>
        <v/>
      </c>
    </row>
    <row r="282" spans="1:12" ht="22" customHeight="1">
      <c r="A282" t="str">
        <f t="shared" si="8"/>
        <v/>
      </c>
      <c r="C282" s="24" t="str">
        <f>IF(B282="","",IFERROR(_xlfn.XLOOKUP(B282,PT_Master!A:A,PT_Master!C:C),"Patient ID not found"))</f>
        <v/>
      </c>
      <c r="E282" s="13"/>
      <c r="G282" s="24" t="str">
        <f t="shared" si="9"/>
        <v/>
      </c>
      <c r="J282" s="24" t="str">
        <f>IF(I282="","",IFERROR(_xlfn.XLOOKUP(I282,DR_Master!A:A,DR_Master!B:B),"Doctor ID not found"))</f>
        <v/>
      </c>
      <c r="L282" s="24" t="str">
        <f>IF(K282="","",IFERROR(_xlfn.XLOOKUP(K282,BED_Master!A:A,BED_Master!B:B),"Bed ID not found"))</f>
        <v/>
      </c>
    </row>
    <row r="283" spans="1:12" ht="22" customHeight="1">
      <c r="A283" t="str">
        <f t="shared" si="8"/>
        <v/>
      </c>
      <c r="C283" s="24" t="str">
        <f>IF(B283="","",IFERROR(_xlfn.XLOOKUP(B283,PT_Master!A:A,PT_Master!C:C),"Patient ID not found"))</f>
        <v/>
      </c>
      <c r="E283" s="13"/>
      <c r="G283" s="24" t="str">
        <f t="shared" si="9"/>
        <v/>
      </c>
      <c r="J283" s="24" t="str">
        <f>IF(I283="","",IFERROR(_xlfn.XLOOKUP(I283,DR_Master!A:A,DR_Master!B:B),"Doctor ID not found"))</f>
        <v/>
      </c>
      <c r="L283" s="24" t="str">
        <f>IF(K283="","",IFERROR(_xlfn.XLOOKUP(K283,BED_Master!A:A,BED_Master!B:B),"Bed ID not found"))</f>
        <v/>
      </c>
    </row>
    <row r="284" spans="1:12" ht="22" customHeight="1">
      <c r="A284" t="str">
        <f t="shared" si="8"/>
        <v/>
      </c>
      <c r="C284" s="24" t="str">
        <f>IF(B284="","",IFERROR(_xlfn.XLOOKUP(B284,PT_Master!A:A,PT_Master!C:C),"Patient ID not found"))</f>
        <v/>
      </c>
      <c r="E284" s="13"/>
      <c r="G284" s="24" t="str">
        <f t="shared" si="9"/>
        <v/>
      </c>
      <c r="J284" s="24" t="str">
        <f>IF(I284="","",IFERROR(_xlfn.XLOOKUP(I284,DR_Master!A:A,DR_Master!B:B),"Doctor ID not found"))</f>
        <v/>
      </c>
      <c r="L284" s="24" t="str">
        <f>IF(K284="","",IFERROR(_xlfn.XLOOKUP(K284,BED_Master!A:A,BED_Master!B:B),"Bed ID not found"))</f>
        <v/>
      </c>
    </row>
    <row r="285" spans="1:12" ht="22" customHeight="1">
      <c r="A285" t="str">
        <f t="shared" si="8"/>
        <v/>
      </c>
      <c r="C285" s="24" t="str">
        <f>IF(B285="","",IFERROR(_xlfn.XLOOKUP(B285,PT_Master!A:A,PT_Master!C:C),"Patient ID not found"))</f>
        <v/>
      </c>
      <c r="E285" s="13"/>
      <c r="G285" s="24" t="str">
        <f t="shared" si="9"/>
        <v/>
      </c>
      <c r="J285" s="24" t="str">
        <f>IF(I285="","",IFERROR(_xlfn.XLOOKUP(I285,DR_Master!A:A,DR_Master!B:B),"Doctor ID not found"))</f>
        <v/>
      </c>
      <c r="L285" s="24" t="str">
        <f>IF(K285="","",IFERROR(_xlfn.XLOOKUP(K285,BED_Master!A:A,BED_Master!B:B),"Bed ID not found"))</f>
        <v/>
      </c>
    </row>
    <row r="286" spans="1:12" ht="22" customHeight="1">
      <c r="A286" t="str">
        <f t="shared" si="8"/>
        <v/>
      </c>
      <c r="C286" s="24" t="str">
        <f>IF(B286="","",IFERROR(_xlfn.XLOOKUP(B286,PT_Master!A:A,PT_Master!C:C),"Patient ID not found"))</f>
        <v/>
      </c>
      <c r="E286" s="13"/>
      <c r="G286" s="24" t="str">
        <f t="shared" si="9"/>
        <v/>
      </c>
      <c r="J286" s="24" t="str">
        <f>IF(I286="","",IFERROR(_xlfn.XLOOKUP(I286,DR_Master!A:A,DR_Master!B:B),"Doctor ID not found"))</f>
        <v/>
      </c>
      <c r="L286" s="24" t="str">
        <f>IF(K286="","",IFERROR(_xlfn.XLOOKUP(K286,BED_Master!A:A,BED_Master!B:B),"Bed ID not found"))</f>
        <v/>
      </c>
    </row>
    <row r="287" spans="1:12" ht="22" customHeight="1">
      <c r="A287" t="str">
        <f t="shared" si="8"/>
        <v/>
      </c>
      <c r="C287" s="24" t="str">
        <f>IF(B287="","",IFERROR(_xlfn.XLOOKUP(B287,PT_Master!A:A,PT_Master!C:C),"Patient ID not found"))</f>
        <v/>
      </c>
      <c r="E287" s="13"/>
      <c r="G287" s="24" t="str">
        <f t="shared" si="9"/>
        <v/>
      </c>
      <c r="J287" s="24" t="str">
        <f>IF(I287="","",IFERROR(_xlfn.XLOOKUP(I287,DR_Master!A:A,DR_Master!B:B),"Doctor ID not found"))</f>
        <v/>
      </c>
      <c r="L287" s="24" t="str">
        <f>IF(K287="","",IFERROR(_xlfn.XLOOKUP(K287,BED_Master!A:A,BED_Master!B:B),"Bed ID not found"))</f>
        <v/>
      </c>
    </row>
    <row r="288" spans="1:12" ht="22" customHeight="1">
      <c r="A288" t="str">
        <f t="shared" si="8"/>
        <v/>
      </c>
      <c r="C288" s="24" t="str">
        <f>IF(B288="","",IFERROR(_xlfn.XLOOKUP(B288,PT_Master!A:A,PT_Master!C:C),"Patient ID not found"))</f>
        <v/>
      </c>
      <c r="E288" s="13"/>
      <c r="G288" s="24" t="str">
        <f t="shared" si="9"/>
        <v/>
      </c>
      <c r="J288" s="24" t="str">
        <f>IF(I288="","",IFERROR(_xlfn.XLOOKUP(I288,DR_Master!A:A,DR_Master!B:B),"Doctor ID not found"))</f>
        <v/>
      </c>
      <c r="L288" s="24" t="str">
        <f>IF(K288="","",IFERROR(_xlfn.XLOOKUP(K288,BED_Master!A:A,BED_Master!B:B),"Bed ID not found"))</f>
        <v/>
      </c>
    </row>
    <row r="289" spans="1:12" ht="22" customHeight="1">
      <c r="A289" t="str">
        <f t="shared" si="8"/>
        <v/>
      </c>
      <c r="C289" s="24" t="str">
        <f>IF(B289="","",IFERROR(_xlfn.XLOOKUP(B289,PT_Master!A:A,PT_Master!C:C),"Patient ID not found"))</f>
        <v/>
      </c>
      <c r="E289" s="13"/>
      <c r="G289" s="24" t="str">
        <f t="shared" si="9"/>
        <v/>
      </c>
      <c r="J289" s="24" t="str">
        <f>IF(I289="","",IFERROR(_xlfn.XLOOKUP(I289,DR_Master!A:A,DR_Master!B:B),"Doctor ID not found"))</f>
        <v/>
      </c>
      <c r="L289" s="24" t="str">
        <f>IF(K289="","",IFERROR(_xlfn.XLOOKUP(K289,BED_Master!A:A,BED_Master!B:B),"Bed ID not found"))</f>
        <v/>
      </c>
    </row>
    <row r="290" spans="1:12" ht="22" customHeight="1">
      <c r="A290" t="str">
        <f t="shared" si="8"/>
        <v/>
      </c>
      <c r="C290" s="24" t="str">
        <f>IF(B290="","",IFERROR(_xlfn.XLOOKUP(B290,PT_Master!A:A,PT_Master!C:C),"Patient ID not found"))</f>
        <v/>
      </c>
      <c r="E290" s="13"/>
      <c r="G290" s="24" t="str">
        <f t="shared" si="9"/>
        <v/>
      </c>
      <c r="J290" s="24" t="str">
        <f>IF(I290="","",IFERROR(_xlfn.XLOOKUP(I290,DR_Master!A:A,DR_Master!B:B),"Doctor ID not found"))</f>
        <v/>
      </c>
      <c r="L290" s="24" t="str">
        <f>IF(K290="","",IFERROR(_xlfn.XLOOKUP(K290,BED_Master!A:A,BED_Master!B:B),"Bed ID not found"))</f>
        <v/>
      </c>
    </row>
    <row r="291" spans="1:12" ht="22" customHeight="1">
      <c r="A291" t="str">
        <f t="shared" si="8"/>
        <v/>
      </c>
      <c r="C291" s="24" t="str">
        <f>IF(B291="","",IFERROR(_xlfn.XLOOKUP(B291,PT_Master!A:A,PT_Master!C:C),"Patient ID not found"))</f>
        <v/>
      </c>
      <c r="E291" s="13"/>
      <c r="G291" s="24" t="str">
        <f t="shared" si="9"/>
        <v/>
      </c>
      <c r="J291" s="24" t="str">
        <f>IF(I291="","",IFERROR(_xlfn.XLOOKUP(I291,DR_Master!A:A,DR_Master!B:B),"Doctor ID not found"))</f>
        <v/>
      </c>
      <c r="L291" s="24" t="str">
        <f>IF(K291="","",IFERROR(_xlfn.XLOOKUP(K291,BED_Master!A:A,BED_Master!B:B),"Bed ID not found"))</f>
        <v/>
      </c>
    </row>
    <row r="292" spans="1:12" ht="22" customHeight="1">
      <c r="A292" t="str">
        <f t="shared" si="8"/>
        <v/>
      </c>
      <c r="C292" s="24" t="str">
        <f>IF(B292="","",IFERROR(_xlfn.XLOOKUP(B292,PT_Master!A:A,PT_Master!C:C),"Patient ID not found"))</f>
        <v/>
      </c>
      <c r="E292" s="13"/>
      <c r="G292" s="24" t="str">
        <f t="shared" si="9"/>
        <v/>
      </c>
      <c r="J292" s="24" t="str">
        <f>IF(I292="","",IFERROR(_xlfn.XLOOKUP(I292,DR_Master!A:A,DR_Master!B:B),"Doctor ID not found"))</f>
        <v/>
      </c>
      <c r="L292" s="24" t="str">
        <f>IF(K292="","",IFERROR(_xlfn.XLOOKUP(K292,BED_Master!A:A,BED_Master!B:B),"Bed ID not found"))</f>
        <v/>
      </c>
    </row>
    <row r="293" spans="1:12" ht="22" customHeight="1">
      <c r="A293" t="str">
        <f t="shared" si="8"/>
        <v/>
      </c>
      <c r="C293" s="24" t="str">
        <f>IF(B293="","",IFERROR(_xlfn.XLOOKUP(B293,PT_Master!A:A,PT_Master!C:C),"Patient ID not found"))</f>
        <v/>
      </c>
      <c r="E293" s="13"/>
      <c r="G293" s="24" t="str">
        <f t="shared" si="9"/>
        <v/>
      </c>
      <c r="J293" s="24" t="str">
        <f>IF(I293="","",IFERROR(_xlfn.XLOOKUP(I293,DR_Master!A:A,DR_Master!B:B),"Doctor ID not found"))</f>
        <v/>
      </c>
      <c r="L293" s="24" t="str">
        <f>IF(K293="","",IFERROR(_xlfn.XLOOKUP(K293,BED_Master!A:A,BED_Master!B:B),"Bed ID not found"))</f>
        <v/>
      </c>
    </row>
    <row r="294" spans="1:12" ht="22" customHeight="1">
      <c r="A294" t="str">
        <f t="shared" si="8"/>
        <v/>
      </c>
      <c r="C294" s="24" t="str">
        <f>IF(B294="","",IFERROR(_xlfn.XLOOKUP(B294,PT_Master!A:A,PT_Master!C:C),"Patient ID not found"))</f>
        <v/>
      </c>
      <c r="E294" s="13"/>
      <c r="G294" s="24" t="str">
        <f t="shared" si="9"/>
        <v/>
      </c>
      <c r="J294" s="24" t="str">
        <f>IF(I294="","",IFERROR(_xlfn.XLOOKUP(I294,DR_Master!A:A,DR_Master!B:B),"Doctor ID not found"))</f>
        <v/>
      </c>
      <c r="L294" s="24" t="str">
        <f>IF(K294="","",IFERROR(_xlfn.XLOOKUP(K294,BED_Master!A:A,BED_Master!B:B),"Bed ID not found"))</f>
        <v/>
      </c>
    </row>
    <row r="295" spans="1:12" ht="22" customHeight="1">
      <c r="A295" t="str">
        <f t="shared" si="8"/>
        <v/>
      </c>
      <c r="C295" s="24" t="str">
        <f>IF(B295="","",IFERROR(_xlfn.XLOOKUP(B295,PT_Master!A:A,PT_Master!C:C),"Patient ID not found"))</f>
        <v/>
      </c>
      <c r="E295" s="13"/>
      <c r="G295" s="24" t="str">
        <f t="shared" si="9"/>
        <v/>
      </c>
      <c r="J295" s="24" t="str">
        <f>IF(I295="","",IFERROR(_xlfn.XLOOKUP(I295,DR_Master!A:A,DR_Master!B:B),"Doctor ID not found"))</f>
        <v/>
      </c>
      <c r="L295" s="24" t="str">
        <f>IF(K295="","",IFERROR(_xlfn.XLOOKUP(K295,BED_Master!A:A,BED_Master!B:B),"Bed ID not found"))</f>
        <v/>
      </c>
    </row>
    <row r="296" spans="1:12" ht="22" customHeight="1">
      <c r="A296" t="str">
        <f t="shared" si="8"/>
        <v/>
      </c>
      <c r="C296" s="24" t="str">
        <f>IF(B296="","",IFERROR(_xlfn.XLOOKUP(B296,PT_Master!A:A,PT_Master!C:C),"Patient ID not found"))</f>
        <v/>
      </c>
      <c r="E296" s="13"/>
      <c r="G296" s="24" t="str">
        <f t="shared" si="9"/>
        <v/>
      </c>
      <c r="J296" s="24" t="str">
        <f>IF(I296="","",IFERROR(_xlfn.XLOOKUP(I296,DR_Master!A:A,DR_Master!B:B),"Doctor ID not found"))</f>
        <v/>
      </c>
      <c r="L296" s="24" t="str">
        <f>IF(K296="","",IFERROR(_xlfn.XLOOKUP(K296,BED_Master!A:A,BED_Master!B:B),"Bed ID not found"))</f>
        <v/>
      </c>
    </row>
    <row r="297" spans="1:12" ht="22" customHeight="1">
      <c r="A297" t="str">
        <f t="shared" si="8"/>
        <v/>
      </c>
      <c r="C297" s="24" t="str">
        <f>IF(B297="","",IFERROR(_xlfn.XLOOKUP(B297,PT_Master!A:A,PT_Master!C:C),"Patient ID not found"))</f>
        <v/>
      </c>
      <c r="E297" s="13"/>
      <c r="G297" s="24" t="str">
        <f t="shared" si="9"/>
        <v/>
      </c>
      <c r="J297" s="24" t="str">
        <f>IF(I297="","",IFERROR(_xlfn.XLOOKUP(I297,DR_Master!A:A,DR_Master!B:B),"Doctor ID not found"))</f>
        <v/>
      </c>
      <c r="L297" s="24" t="str">
        <f>IF(K297="","",IFERROR(_xlfn.XLOOKUP(K297,BED_Master!A:A,BED_Master!B:B),"Bed ID not found"))</f>
        <v/>
      </c>
    </row>
    <row r="298" spans="1:12" ht="22" customHeight="1">
      <c r="A298" t="str">
        <f t="shared" si="8"/>
        <v/>
      </c>
      <c r="C298" s="24" t="str">
        <f>IF(B298="","",IFERROR(_xlfn.XLOOKUP(B298,PT_Master!A:A,PT_Master!C:C),"Patient ID not found"))</f>
        <v/>
      </c>
      <c r="E298" s="13"/>
      <c r="G298" s="24" t="str">
        <f t="shared" si="9"/>
        <v/>
      </c>
      <c r="J298" s="24" t="str">
        <f>IF(I298="","",IFERROR(_xlfn.XLOOKUP(I298,DR_Master!A:A,DR_Master!B:B),"Doctor ID not found"))</f>
        <v/>
      </c>
      <c r="L298" s="24" t="str">
        <f>IF(K298="","",IFERROR(_xlfn.XLOOKUP(K298,BED_Master!A:A,BED_Master!B:B),"Bed ID not found"))</f>
        <v/>
      </c>
    </row>
    <row r="299" spans="1:12" ht="22" customHeight="1">
      <c r="A299" t="str">
        <f t="shared" si="8"/>
        <v/>
      </c>
      <c r="C299" s="24" t="str">
        <f>IF(B299="","",IFERROR(_xlfn.XLOOKUP(B299,PT_Master!A:A,PT_Master!C:C),"Patient ID not found"))</f>
        <v/>
      </c>
      <c r="E299" s="13"/>
      <c r="G299" s="24" t="str">
        <f t="shared" si="9"/>
        <v/>
      </c>
      <c r="J299" s="24" t="str">
        <f>IF(I299="","",IFERROR(_xlfn.XLOOKUP(I299,DR_Master!A:A,DR_Master!B:B),"Doctor ID not found"))</f>
        <v/>
      </c>
      <c r="L299" s="24" t="str">
        <f>IF(K299="","",IFERROR(_xlfn.XLOOKUP(K299,BED_Master!A:A,BED_Master!B:B),"Bed ID not found"))</f>
        <v/>
      </c>
    </row>
    <row r="300" spans="1:12" ht="22" customHeight="1">
      <c r="A300" t="str">
        <f t="shared" si="8"/>
        <v/>
      </c>
      <c r="C300" s="24" t="str">
        <f>IF(B300="","",IFERROR(_xlfn.XLOOKUP(B300,PT_Master!A:A,PT_Master!C:C),"Patient ID not found"))</f>
        <v/>
      </c>
      <c r="E300" s="13"/>
      <c r="G300" s="24" t="str">
        <f t="shared" si="9"/>
        <v/>
      </c>
      <c r="J300" s="24" t="str">
        <f>IF(I300="","",IFERROR(_xlfn.XLOOKUP(I300,DR_Master!A:A,DR_Master!B:B),"Doctor ID not found"))</f>
        <v/>
      </c>
      <c r="L300" s="24" t="str">
        <f>IF(K300="","",IFERROR(_xlfn.XLOOKUP(K300,BED_Master!A:A,BED_Master!B:B),"Bed ID not found"))</f>
        <v/>
      </c>
    </row>
    <row r="301" spans="1:12" ht="22" customHeight="1">
      <c r="A301" t="str">
        <f t="shared" si="8"/>
        <v/>
      </c>
      <c r="C301" s="24" t="str">
        <f>IF(B301="","",IFERROR(_xlfn.XLOOKUP(B301,PT_Master!A:A,PT_Master!C:C),"Patient ID not found"))</f>
        <v/>
      </c>
      <c r="E301" s="13"/>
      <c r="G301" s="24" t="str">
        <f t="shared" si="9"/>
        <v/>
      </c>
      <c r="J301" s="24" t="str">
        <f>IF(I301="","",IFERROR(_xlfn.XLOOKUP(I301,DR_Master!A:A,DR_Master!B:B),"Doctor ID not found"))</f>
        <v/>
      </c>
      <c r="L301" s="24" t="str">
        <f>IF(K301="","",IFERROR(_xlfn.XLOOKUP(K301,BED_Master!A:A,BED_Master!B:B),"Bed ID not found"))</f>
        <v/>
      </c>
    </row>
    <row r="302" spans="1:12" ht="22" customHeight="1">
      <c r="A302" t="str">
        <f t="shared" si="8"/>
        <v/>
      </c>
      <c r="C302" s="24" t="str">
        <f>IF(B302="","",IFERROR(_xlfn.XLOOKUP(B302,PT_Master!A:A,PT_Master!C:C),"Patient ID not found"))</f>
        <v/>
      </c>
      <c r="E302" s="13"/>
      <c r="G302" s="24" t="str">
        <f t="shared" si="9"/>
        <v/>
      </c>
      <c r="J302" s="24" t="str">
        <f>IF(I302="","",IFERROR(_xlfn.XLOOKUP(I302,DR_Master!A:A,DR_Master!B:B),"Doctor ID not found"))</f>
        <v/>
      </c>
      <c r="L302" s="24" t="str">
        <f>IF(K302="","",IFERROR(_xlfn.XLOOKUP(K302,BED_Master!A:A,BED_Master!B:B),"Bed ID not found"))</f>
        <v/>
      </c>
    </row>
    <row r="303" spans="1:12" ht="22" customHeight="1">
      <c r="A303" t="str">
        <f t="shared" si="8"/>
        <v/>
      </c>
      <c r="C303" s="24" t="str">
        <f>IF(B303="","",IFERROR(_xlfn.XLOOKUP(B303,PT_Master!A:A,PT_Master!C:C),"Patient ID not found"))</f>
        <v/>
      </c>
      <c r="E303" s="13"/>
      <c r="G303" s="24" t="str">
        <f t="shared" si="9"/>
        <v/>
      </c>
      <c r="J303" s="24" t="str">
        <f>IF(I303="","",IFERROR(_xlfn.XLOOKUP(I303,DR_Master!A:A,DR_Master!B:B),"Doctor ID not found"))</f>
        <v/>
      </c>
      <c r="L303" s="24" t="str">
        <f>IF(K303="","",IFERROR(_xlfn.XLOOKUP(K303,BED_Master!A:A,BED_Master!B:B),"Bed ID not found"))</f>
        <v/>
      </c>
    </row>
    <row r="304" spans="1:12" ht="22" customHeight="1">
      <c r="A304" t="str">
        <f t="shared" si="8"/>
        <v/>
      </c>
      <c r="C304" s="24" t="str">
        <f>IF(B304="","",IFERROR(_xlfn.XLOOKUP(B304,PT_Master!A:A,PT_Master!C:C),"Patient ID not found"))</f>
        <v/>
      </c>
      <c r="E304" s="13"/>
      <c r="G304" s="24" t="str">
        <f t="shared" si="9"/>
        <v/>
      </c>
      <c r="J304" s="24" t="str">
        <f>IF(I304="","",IFERROR(_xlfn.XLOOKUP(I304,DR_Master!A:A,DR_Master!B:B),"Doctor ID not found"))</f>
        <v/>
      </c>
      <c r="L304" s="24" t="str">
        <f>IF(K304="","",IFERROR(_xlfn.XLOOKUP(K304,BED_Master!A:A,BED_Master!B:B),"Bed ID not found"))</f>
        <v/>
      </c>
    </row>
    <row r="305" spans="1:12" ht="22" customHeight="1">
      <c r="A305" t="str">
        <f t="shared" si="8"/>
        <v/>
      </c>
      <c r="C305" s="24" t="str">
        <f>IF(B305="","",IFERROR(_xlfn.XLOOKUP(B305,PT_Master!A:A,PT_Master!C:C),"Patient ID not found"))</f>
        <v/>
      </c>
      <c r="E305" s="13"/>
      <c r="G305" s="24" t="str">
        <f t="shared" si="9"/>
        <v/>
      </c>
      <c r="J305" s="24" t="str">
        <f>IF(I305="","",IFERROR(_xlfn.XLOOKUP(I305,DR_Master!A:A,DR_Master!B:B),"Doctor ID not found"))</f>
        <v/>
      </c>
      <c r="L305" s="24" t="str">
        <f>IF(K305="","",IFERROR(_xlfn.XLOOKUP(K305,BED_Master!A:A,BED_Master!B:B),"Bed ID not found"))</f>
        <v/>
      </c>
    </row>
    <row r="306" spans="1:12" ht="22" customHeight="1">
      <c r="A306" t="str">
        <f t="shared" si="8"/>
        <v/>
      </c>
      <c r="C306" s="24" t="str">
        <f>IF(B306="","",IFERROR(_xlfn.XLOOKUP(B306,PT_Master!A:A,PT_Master!C:C),"Patient ID not found"))</f>
        <v/>
      </c>
      <c r="E306" s="13"/>
      <c r="G306" s="24" t="str">
        <f t="shared" si="9"/>
        <v/>
      </c>
      <c r="J306" s="24" t="str">
        <f>IF(I306="","",IFERROR(_xlfn.XLOOKUP(I306,DR_Master!A:A,DR_Master!B:B),"Doctor ID not found"))</f>
        <v/>
      </c>
      <c r="L306" s="24" t="str">
        <f>IF(K306="","",IFERROR(_xlfn.XLOOKUP(K306,BED_Master!A:A,BED_Master!B:B),"Bed ID not found"))</f>
        <v/>
      </c>
    </row>
    <row r="307" spans="1:12" ht="22" customHeight="1">
      <c r="A307" t="str">
        <f t="shared" si="8"/>
        <v/>
      </c>
      <c r="C307" s="24" t="str">
        <f>IF(B307="","",IFERROR(_xlfn.XLOOKUP(B307,PT_Master!A:A,PT_Master!C:C),"Patient ID not found"))</f>
        <v/>
      </c>
      <c r="E307" s="13"/>
      <c r="G307" s="24" t="str">
        <f t="shared" si="9"/>
        <v/>
      </c>
      <c r="J307" s="24" t="str">
        <f>IF(I307="","",IFERROR(_xlfn.XLOOKUP(I307,DR_Master!A:A,DR_Master!B:B),"Doctor ID not found"))</f>
        <v/>
      </c>
      <c r="L307" s="24" t="str">
        <f>IF(K307="","",IFERROR(_xlfn.XLOOKUP(K307,BED_Master!A:A,BED_Master!B:B),"Bed ID not found"))</f>
        <v/>
      </c>
    </row>
    <row r="308" spans="1:12" ht="22" customHeight="1">
      <c r="A308" t="str">
        <f t="shared" si="8"/>
        <v/>
      </c>
      <c r="C308" s="24" t="str">
        <f>IF(B308="","",IFERROR(_xlfn.XLOOKUP(B308,PT_Master!A:A,PT_Master!C:C),"Patient ID not found"))</f>
        <v/>
      </c>
      <c r="E308" s="13"/>
      <c r="G308" s="24" t="str">
        <f t="shared" si="9"/>
        <v/>
      </c>
      <c r="J308" s="24" t="str">
        <f>IF(I308="","",IFERROR(_xlfn.XLOOKUP(I308,DR_Master!A:A,DR_Master!B:B),"Doctor ID not found"))</f>
        <v/>
      </c>
      <c r="L308" s="24" t="str">
        <f>IF(K308="","",IFERROR(_xlfn.XLOOKUP(K308,BED_Master!A:A,BED_Master!B:B),"Bed ID not found"))</f>
        <v/>
      </c>
    </row>
    <row r="309" spans="1:12" ht="22" customHeight="1">
      <c r="A309" t="str">
        <f t="shared" si="8"/>
        <v/>
      </c>
      <c r="C309" s="24" t="str">
        <f>IF(B309="","",IFERROR(_xlfn.XLOOKUP(B309,PT_Master!A:A,PT_Master!C:C),"Patient ID not found"))</f>
        <v/>
      </c>
      <c r="E309" s="13"/>
      <c r="G309" s="24" t="str">
        <f t="shared" si="9"/>
        <v/>
      </c>
      <c r="J309" s="24" t="str">
        <f>IF(I309="","",IFERROR(_xlfn.XLOOKUP(I309,DR_Master!A:A,DR_Master!B:B),"Doctor ID not found"))</f>
        <v/>
      </c>
      <c r="L309" s="24" t="str">
        <f>IF(K309="","",IFERROR(_xlfn.XLOOKUP(K309,BED_Master!A:A,BED_Master!B:B),"Bed ID not found"))</f>
        <v/>
      </c>
    </row>
    <row r="310" spans="1:12" ht="22" customHeight="1">
      <c r="A310" t="str">
        <f t="shared" si="8"/>
        <v/>
      </c>
      <c r="C310" s="24" t="str">
        <f>IF(B310="","",IFERROR(_xlfn.XLOOKUP(B310,PT_Master!A:A,PT_Master!C:C),"Patient ID not found"))</f>
        <v/>
      </c>
      <c r="E310" s="13"/>
      <c r="G310" s="24" t="str">
        <f t="shared" si="9"/>
        <v/>
      </c>
      <c r="J310" s="24" t="str">
        <f>IF(I310="","",IFERROR(_xlfn.XLOOKUP(I310,DR_Master!A:A,DR_Master!B:B),"Doctor ID not found"))</f>
        <v/>
      </c>
      <c r="L310" s="24" t="str">
        <f>IF(K310="","",IFERROR(_xlfn.XLOOKUP(K310,BED_Master!A:A,BED_Master!B:B),"Bed ID not found"))</f>
        <v/>
      </c>
    </row>
    <row r="311" spans="1:12" ht="22" customHeight="1">
      <c r="A311" t="str">
        <f t="shared" si="8"/>
        <v/>
      </c>
      <c r="C311" s="24" t="str">
        <f>IF(B311="","",IFERROR(_xlfn.XLOOKUP(B311,PT_Master!A:A,PT_Master!C:C),"Patient ID not found"))</f>
        <v/>
      </c>
      <c r="E311" s="13"/>
      <c r="G311" s="24" t="str">
        <f t="shared" si="9"/>
        <v/>
      </c>
      <c r="J311" s="24" t="str">
        <f>IF(I311="","",IFERROR(_xlfn.XLOOKUP(I311,DR_Master!A:A,DR_Master!B:B),"Doctor ID not found"))</f>
        <v/>
      </c>
      <c r="L311" s="24" t="str">
        <f>IF(K311="","",IFERROR(_xlfn.XLOOKUP(K311,BED_Master!A:A,BED_Master!B:B),"Bed ID not found"))</f>
        <v/>
      </c>
    </row>
    <row r="312" spans="1:12" ht="22" customHeight="1">
      <c r="A312" t="str">
        <f t="shared" si="8"/>
        <v/>
      </c>
      <c r="C312" s="24" t="str">
        <f>IF(B312="","",IFERROR(_xlfn.XLOOKUP(B312,PT_Master!A:A,PT_Master!C:C),"Patient ID not found"))</f>
        <v/>
      </c>
      <c r="E312" s="13"/>
      <c r="G312" s="24" t="str">
        <f t="shared" si="9"/>
        <v/>
      </c>
      <c r="J312" s="24" t="str">
        <f>IF(I312="","",IFERROR(_xlfn.XLOOKUP(I312,DR_Master!A:A,DR_Master!B:B),"Doctor ID not found"))</f>
        <v/>
      </c>
      <c r="L312" s="24" t="str">
        <f>IF(K312="","",IFERROR(_xlfn.XLOOKUP(K312,BED_Master!A:A,BED_Master!B:B),"Bed ID not found"))</f>
        <v/>
      </c>
    </row>
    <row r="313" spans="1:12" ht="22" customHeight="1">
      <c r="A313" t="str">
        <f t="shared" si="8"/>
        <v/>
      </c>
      <c r="C313" s="24" t="str">
        <f>IF(B313="","",IFERROR(_xlfn.XLOOKUP(B313,PT_Master!A:A,PT_Master!C:C),"Patient ID not found"))</f>
        <v/>
      </c>
      <c r="E313" s="13"/>
      <c r="G313" s="24" t="str">
        <f t="shared" si="9"/>
        <v/>
      </c>
      <c r="J313" s="24" t="str">
        <f>IF(I313="","",IFERROR(_xlfn.XLOOKUP(I313,DR_Master!A:A,DR_Master!B:B),"Doctor ID not found"))</f>
        <v/>
      </c>
      <c r="L313" s="24" t="str">
        <f>IF(K313="","",IFERROR(_xlfn.XLOOKUP(K313,BED_Master!A:A,BED_Master!B:B),"Bed ID not found"))</f>
        <v/>
      </c>
    </row>
    <row r="314" spans="1:12" ht="22" customHeight="1">
      <c r="A314" t="str">
        <f t="shared" si="8"/>
        <v/>
      </c>
      <c r="C314" s="24" t="str">
        <f>IF(B314="","",IFERROR(_xlfn.XLOOKUP(B314,PT_Master!A:A,PT_Master!C:C),"Patient ID not found"))</f>
        <v/>
      </c>
      <c r="E314" s="13"/>
      <c r="G314" s="24" t="str">
        <f t="shared" si="9"/>
        <v/>
      </c>
      <c r="J314" s="24" t="str">
        <f>IF(I314="","",IFERROR(_xlfn.XLOOKUP(I314,DR_Master!A:A,DR_Master!B:B),"Doctor ID not found"))</f>
        <v/>
      </c>
      <c r="L314" s="24" t="str">
        <f>IF(K314="","",IFERROR(_xlfn.XLOOKUP(K314,BED_Master!A:A,BED_Master!B:B),"Bed ID not found"))</f>
        <v/>
      </c>
    </row>
    <row r="315" spans="1:12" ht="22" customHeight="1">
      <c r="A315" t="str">
        <f t="shared" si="8"/>
        <v/>
      </c>
      <c r="C315" s="24" t="str">
        <f>IF(B315="","",IFERROR(_xlfn.XLOOKUP(B315,PT_Master!A:A,PT_Master!C:C),"Patient ID not found"))</f>
        <v/>
      </c>
      <c r="E315" s="13"/>
      <c r="G315" s="24" t="str">
        <f t="shared" si="9"/>
        <v/>
      </c>
      <c r="J315" s="24" t="str">
        <f>IF(I315="","",IFERROR(_xlfn.XLOOKUP(I315,DR_Master!A:A,DR_Master!B:B),"Doctor ID not found"))</f>
        <v/>
      </c>
      <c r="L315" s="24" t="str">
        <f>IF(K315="","",IFERROR(_xlfn.XLOOKUP(K315,BED_Master!A:A,BED_Master!B:B),"Bed ID not found"))</f>
        <v/>
      </c>
    </row>
    <row r="316" spans="1:12" ht="22" customHeight="1">
      <c r="A316" t="str">
        <f t="shared" si="8"/>
        <v/>
      </c>
      <c r="C316" s="24" t="str">
        <f>IF(B316="","",IFERROR(_xlfn.XLOOKUP(B316,PT_Master!A:A,PT_Master!C:C),"Patient ID not found"))</f>
        <v/>
      </c>
      <c r="E316" s="13"/>
      <c r="G316" s="24" t="str">
        <f t="shared" si="9"/>
        <v/>
      </c>
      <c r="J316" s="24" t="str">
        <f>IF(I316="","",IFERROR(_xlfn.XLOOKUP(I316,DR_Master!A:A,DR_Master!B:B),"Doctor ID not found"))</f>
        <v/>
      </c>
      <c r="L316" s="24" t="str">
        <f>IF(K316="","",IFERROR(_xlfn.XLOOKUP(K316,BED_Master!A:A,BED_Master!B:B),"Bed ID not found"))</f>
        <v/>
      </c>
    </row>
    <row r="317" spans="1:12" ht="22" customHeight="1">
      <c r="A317" t="str">
        <f t="shared" si="8"/>
        <v/>
      </c>
      <c r="C317" s="24" t="str">
        <f>IF(B317="","",IFERROR(_xlfn.XLOOKUP(B317,PT_Master!A:A,PT_Master!C:C),"Patient ID not found"))</f>
        <v/>
      </c>
      <c r="E317" s="13"/>
      <c r="G317" s="24" t="str">
        <f t="shared" si="9"/>
        <v/>
      </c>
      <c r="J317" s="24" t="str">
        <f>IF(I317="","",IFERROR(_xlfn.XLOOKUP(I317,DR_Master!A:A,DR_Master!B:B),"Doctor ID not found"))</f>
        <v/>
      </c>
      <c r="L317" s="24" t="str">
        <f>IF(K317="","",IFERROR(_xlfn.XLOOKUP(K317,BED_Master!A:A,BED_Master!B:B),"Bed ID not found"))</f>
        <v/>
      </c>
    </row>
    <row r="318" spans="1:12" ht="22" customHeight="1">
      <c r="A318" t="str">
        <f t="shared" si="8"/>
        <v/>
      </c>
      <c r="C318" s="24" t="str">
        <f>IF(B318="","",IFERROR(_xlfn.XLOOKUP(B318,PT_Master!A:A,PT_Master!C:C),"Patient ID not found"))</f>
        <v/>
      </c>
      <c r="E318" s="13"/>
      <c r="G318" s="24" t="str">
        <f t="shared" si="9"/>
        <v/>
      </c>
      <c r="J318" s="24" t="str">
        <f>IF(I318="","",IFERROR(_xlfn.XLOOKUP(I318,DR_Master!A:A,DR_Master!B:B),"Doctor ID not found"))</f>
        <v/>
      </c>
      <c r="L318" s="24" t="str">
        <f>IF(K318="","",IFERROR(_xlfn.XLOOKUP(K318,BED_Master!A:A,BED_Master!B:B),"Bed ID not found"))</f>
        <v/>
      </c>
    </row>
    <row r="319" spans="1:12" ht="22" customHeight="1">
      <c r="A319" t="str">
        <f t="shared" si="8"/>
        <v/>
      </c>
      <c r="C319" s="24" t="str">
        <f>IF(B319="","",IFERROR(_xlfn.XLOOKUP(B319,PT_Master!A:A,PT_Master!C:C),"Patient ID not found"))</f>
        <v/>
      </c>
      <c r="E319" s="13"/>
      <c r="G319" s="24" t="str">
        <f t="shared" si="9"/>
        <v/>
      </c>
      <c r="J319" s="24" t="str">
        <f>IF(I319="","",IFERROR(_xlfn.XLOOKUP(I319,DR_Master!A:A,DR_Master!B:B),"Doctor ID not found"))</f>
        <v/>
      </c>
      <c r="L319" s="24" t="str">
        <f>IF(K319="","",IFERROR(_xlfn.XLOOKUP(K319,BED_Master!A:A,BED_Master!B:B),"Bed ID not found"))</f>
        <v/>
      </c>
    </row>
    <row r="320" spans="1:12" ht="22" customHeight="1">
      <c r="A320" t="str">
        <f t="shared" si="8"/>
        <v/>
      </c>
      <c r="C320" s="24" t="str">
        <f>IF(B320="","",IFERROR(_xlfn.XLOOKUP(B320,PT_Master!A:A,PT_Master!C:C),"Patient ID not found"))</f>
        <v/>
      </c>
      <c r="E320" s="13"/>
      <c r="G320" s="24" t="str">
        <f t="shared" si="9"/>
        <v/>
      </c>
      <c r="J320" s="24" t="str">
        <f>IF(I320="","",IFERROR(_xlfn.XLOOKUP(I320,DR_Master!A:A,DR_Master!B:B),"Doctor ID not found"))</f>
        <v/>
      </c>
      <c r="L320" s="24" t="str">
        <f>IF(K320="","",IFERROR(_xlfn.XLOOKUP(K320,BED_Master!A:A,BED_Master!B:B),"Bed ID not found"))</f>
        <v/>
      </c>
    </row>
    <row r="321" spans="1:12" ht="22" customHeight="1">
      <c r="A321" t="str">
        <f t="shared" si="8"/>
        <v/>
      </c>
      <c r="C321" s="24" t="str">
        <f>IF(B321="","",IFERROR(_xlfn.XLOOKUP(B321,PT_Master!A:A,PT_Master!C:C),"Patient ID not found"))</f>
        <v/>
      </c>
      <c r="E321" s="13"/>
      <c r="G321" s="24" t="str">
        <f t="shared" si="9"/>
        <v/>
      </c>
      <c r="J321" s="24" t="str">
        <f>IF(I321="","",IFERROR(_xlfn.XLOOKUP(I321,DR_Master!A:A,DR_Master!B:B),"Doctor ID not found"))</f>
        <v/>
      </c>
      <c r="L321" s="24" t="str">
        <f>IF(K321="","",IFERROR(_xlfn.XLOOKUP(K321,BED_Master!A:A,BED_Master!B:B),"Bed ID not found"))</f>
        <v/>
      </c>
    </row>
    <row r="322" spans="1:12" ht="22" customHeight="1">
      <c r="A322" t="str">
        <f t="shared" si="8"/>
        <v/>
      </c>
      <c r="C322" s="24" t="str">
        <f>IF(B322="","",IFERROR(_xlfn.XLOOKUP(B322,PT_Master!A:A,PT_Master!C:C),"Patient ID not found"))</f>
        <v/>
      </c>
      <c r="E322" s="13"/>
      <c r="G322" s="24" t="str">
        <f t="shared" si="9"/>
        <v/>
      </c>
      <c r="J322" s="24" t="str">
        <f>IF(I322="","",IFERROR(_xlfn.XLOOKUP(I322,DR_Master!A:A,DR_Master!B:B),"Doctor ID not found"))</f>
        <v/>
      </c>
      <c r="L322" s="24" t="str">
        <f>IF(K322="","",IFERROR(_xlfn.XLOOKUP(K322,BED_Master!A:A,BED_Master!B:B),"Bed ID not found"))</f>
        <v/>
      </c>
    </row>
    <row r="323" spans="1:12" ht="22" customHeight="1">
      <c r="A323" t="str">
        <f t="shared" si="8"/>
        <v/>
      </c>
      <c r="C323" s="24" t="str">
        <f>IF(B323="","",IFERROR(_xlfn.XLOOKUP(B323,PT_Master!A:A,PT_Master!C:C),"Patient ID not found"))</f>
        <v/>
      </c>
      <c r="E323" s="13"/>
      <c r="G323" s="24" t="str">
        <f t="shared" si="9"/>
        <v/>
      </c>
      <c r="J323" s="24" t="str">
        <f>IF(I323="","",IFERROR(_xlfn.XLOOKUP(I323,DR_Master!A:A,DR_Master!B:B),"Doctor ID not found"))</f>
        <v/>
      </c>
      <c r="L323" s="24" t="str">
        <f>IF(K323="","",IFERROR(_xlfn.XLOOKUP(K323,BED_Master!A:A,BED_Master!B:B),"Bed ID not found"))</f>
        <v/>
      </c>
    </row>
    <row r="324" spans="1:12" ht="22" customHeight="1">
      <c r="A324" t="str">
        <f t="shared" si="8"/>
        <v/>
      </c>
      <c r="C324" s="24" t="str">
        <f>IF(B324="","",IFERROR(_xlfn.XLOOKUP(B324,PT_Master!A:A,PT_Master!C:C),"Patient ID not found"))</f>
        <v/>
      </c>
      <c r="E324" s="13"/>
      <c r="G324" s="24" t="str">
        <f t="shared" si="9"/>
        <v/>
      </c>
      <c r="J324" s="24" t="str">
        <f>IF(I324="","",IFERROR(_xlfn.XLOOKUP(I324,DR_Master!A:A,DR_Master!B:B),"Doctor ID not found"))</f>
        <v/>
      </c>
      <c r="L324" s="24" t="str">
        <f>IF(K324="","",IFERROR(_xlfn.XLOOKUP(K324,BED_Master!A:A,BED_Master!B:B),"Bed ID not found"))</f>
        <v/>
      </c>
    </row>
    <row r="325" spans="1:12" ht="22" customHeight="1">
      <c r="A325" t="str">
        <f t="shared" si="8"/>
        <v/>
      </c>
      <c r="C325" s="24" t="str">
        <f>IF(B325="","",IFERROR(_xlfn.XLOOKUP(B325,PT_Master!A:A,PT_Master!C:C),"Patient ID not found"))</f>
        <v/>
      </c>
      <c r="E325" s="13"/>
      <c r="G325" s="24" t="str">
        <f t="shared" si="9"/>
        <v/>
      </c>
      <c r="J325" s="24" t="str">
        <f>IF(I325="","",IFERROR(_xlfn.XLOOKUP(I325,DR_Master!A:A,DR_Master!B:B),"Doctor ID not found"))</f>
        <v/>
      </c>
      <c r="L325" s="24" t="str">
        <f>IF(K325="","",IFERROR(_xlfn.XLOOKUP(K325,BED_Master!A:A,BED_Master!B:B),"Bed ID not found"))</f>
        <v/>
      </c>
    </row>
    <row r="326" spans="1:12" ht="22" customHeight="1">
      <c r="A326" t="str">
        <f t="shared" ref="A326:A389" si="10">IF(B326="","","ADM-"&amp;TEXT(ROW(A322),"00000"))</f>
        <v/>
      </c>
      <c r="C326" s="24" t="str">
        <f>IF(B326="","",IFERROR(_xlfn.XLOOKUP(B326,PT_Master!A:A,PT_Master!C:C),"Patient ID not found"))</f>
        <v/>
      </c>
      <c r="E326" s="13"/>
      <c r="G326" s="24" t="str">
        <f t="shared" ref="G326:G389" si="11">IF(OR(E326="",F326=""),"",MAX(0,DATEDIF(E326,F326,"D")))</f>
        <v/>
      </c>
      <c r="J326" s="24" t="str">
        <f>IF(I326="","",IFERROR(_xlfn.XLOOKUP(I326,DR_Master!A:A,DR_Master!B:B),"Doctor ID not found"))</f>
        <v/>
      </c>
      <c r="L326" s="24" t="str">
        <f>IF(K326="","",IFERROR(_xlfn.XLOOKUP(K326,BED_Master!A:A,BED_Master!B:B),"Bed ID not found"))</f>
        <v/>
      </c>
    </row>
    <row r="327" spans="1:12" ht="22" customHeight="1">
      <c r="A327" t="str">
        <f t="shared" si="10"/>
        <v/>
      </c>
      <c r="C327" s="24" t="str">
        <f>IF(B327="","",IFERROR(_xlfn.XLOOKUP(B327,PT_Master!A:A,PT_Master!C:C),"Patient ID not found"))</f>
        <v/>
      </c>
      <c r="E327" s="13"/>
      <c r="G327" s="24" t="str">
        <f t="shared" si="11"/>
        <v/>
      </c>
      <c r="J327" s="24" t="str">
        <f>IF(I327="","",IFERROR(_xlfn.XLOOKUP(I327,DR_Master!A:A,DR_Master!B:B),"Doctor ID not found"))</f>
        <v/>
      </c>
      <c r="L327" s="24" t="str">
        <f>IF(K327="","",IFERROR(_xlfn.XLOOKUP(K327,BED_Master!A:A,BED_Master!B:B),"Bed ID not found"))</f>
        <v/>
      </c>
    </row>
    <row r="328" spans="1:12" ht="22" customHeight="1">
      <c r="A328" t="str">
        <f t="shared" si="10"/>
        <v/>
      </c>
      <c r="C328" s="24" t="str">
        <f>IF(B328="","",IFERROR(_xlfn.XLOOKUP(B328,PT_Master!A:A,PT_Master!C:C),"Patient ID not found"))</f>
        <v/>
      </c>
      <c r="E328" s="13"/>
      <c r="G328" s="24" t="str">
        <f t="shared" si="11"/>
        <v/>
      </c>
      <c r="J328" s="24" t="str">
        <f>IF(I328="","",IFERROR(_xlfn.XLOOKUP(I328,DR_Master!A:A,DR_Master!B:B),"Doctor ID not found"))</f>
        <v/>
      </c>
      <c r="L328" s="24" t="str">
        <f>IF(K328="","",IFERROR(_xlfn.XLOOKUP(K328,BED_Master!A:A,BED_Master!B:B),"Bed ID not found"))</f>
        <v/>
      </c>
    </row>
    <row r="329" spans="1:12" ht="22" customHeight="1">
      <c r="A329" t="str">
        <f t="shared" si="10"/>
        <v/>
      </c>
      <c r="C329" s="24" t="str">
        <f>IF(B329="","",IFERROR(_xlfn.XLOOKUP(B329,PT_Master!A:A,PT_Master!C:C),"Patient ID not found"))</f>
        <v/>
      </c>
      <c r="E329" s="13"/>
      <c r="G329" s="24" t="str">
        <f t="shared" si="11"/>
        <v/>
      </c>
      <c r="J329" s="24" t="str">
        <f>IF(I329="","",IFERROR(_xlfn.XLOOKUP(I329,DR_Master!A:A,DR_Master!B:B),"Doctor ID not found"))</f>
        <v/>
      </c>
      <c r="L329" s="24" t="str">
        <f>IF(K329="","",IFERROR(_xlfn.XLOOKUP(K329,BED_Master!A:A,BED_Master!B:B),"Bed ID not found"))</f>
        <v/>
      </c>
    </row>
    <row r="330" spans="1:12" ht="22" customHeight="1">
      <c r="A330" t="str">
        <f t="shared" si="10"/>
        <v/>
      </c>
      <c r="C330" s="24" t="str">
        <f>IF(B330="","",IFERROR(_xlfn.XLOOKUP(B330,PT_Master!A:A,PT_Master!C:C),"Patient ID not found"))</f>
        <v/>
      </c>
      <c r="E330" s="13"/>
      <c r="G330" s="24" t="str">
        <f t="shared" si="11"/>
        <v/>
      </c>
      <c r="J330" s="24" t="str">
        <f>IF(I330="","",IFERROR(_xlfn.XLOOKUP(I330,DR_Master!A:A,DR_Master!B:B),"Doctor ID not found"))</f>
        <v/>
      </c>
      <c r="L330" s="24" t="str">
        <f>IF(K330="","",IFERROR(_xlfn.XLOOKUP(K330,BED_Master!A:A,BED_Master!B:B),"Bed ID not found"))</f>
        <v/>
      </c>
    </row>
    <row r="331" spans="1:12" ht="22" customHeight="1">
      <c r="A331" t="str">
        <f t="shared" si="10"/>
        <v/>
      </c>
      <c r="C331" s="24" t="str">
        <f>IF(B331="","",IFERROR(_xlfn.XLOOKUP(B331,PT_Master!A:A,PT_Master!C:C),"Patient ID not found"))</f>
        <v/>
      </c>
      <c r="E331" s="13"/>
      <c r="G331" s="24" t="str">
        <f t="shared" si="11"/>
        <v/>
      </c>
      <c r="J331" s="24" t="str">
        <f>IF(I331="","",IFERROR(_xlfn.XLOOKUP(I331,DR_Master!A:A,DR_Master!B:B),"Doctor ID not found"))</f>
        <v/>
      </c>
      <c r="L331" s="24" t="str">
        <f>IF(K331="","",IFERROR(_xlfn.XLOOKUP(K331,BED_Master!A:A,BED_Master!B:B),"Bed ID not found"))</f>
        <v/>
      </c>
    </row>
    <row r="332" spans="1:12" ht="22" customHeight="1">
      <c r="A332" t="str">
        <f t="shared" si="10"/>
        <v/>
      </c>
      <c r="C332" s="24" t="str">
        <f>IF(B332="","",IFERROR(_xlfn.XLOOKUP(B332,PT_Master!A:A,PT_Master!C:C),"Patient ID not found"))</f>
        <v/>
      </c>
      <c r="E332" s="13"/>
      <c r="G332" s="24" t="str">
        <f t="shared" si="11"/>
        <v/>
      </c>
      <c r="J332" s="24" t="str">
        <f>IF(I332="","",IFERROR(_xlfn.XLOOKUP(I332,DR_Master!A:A,DR_Master!B:B),"Doctor ID not found"))</f>
        <v/>
      </c>
      <c r="L332" s="24" t="str">
        <f>IF(K332="","",IFERROR(_xlfn.XLOOKUP(K332,BED_Master!A:A,BED_Master!B:B),"Bed ID not found"))</f>
        <v/>
      </c>
    </row>
    <row r="333" spans="1:12" ht="22" customHeight="1">
      <c r="A333" t="str">
        <f t="shared" si="10"/>
        <v/>
      </c>
      <c r="C333" s="24" t="str">
        <f>IF(B333="","",IFERROR(_xlfn.XLOOKUP(B333,PT_Master!A:A,PT_Master!C:C),"Patient ID not found"))</f>
        <v/>
      </c>
      <c r="E333" s="13"/>
      <c r="G333" s="24" t="str">
        <f t="shared" si="11"/>
        <v/>
      </c>
      <c r="J333" s="24" t="str">
        <f>IF(I333="","",IFERROR(_xlfn.XLOOKUP(I333,DR_Master!A:A,DR_Master!B:B),"Doctor ID not found"))</f>
        <v/>
      </c>
      <c r="L333" s="24" t="str">
        <f>IF(K333="","",IFERROR(_xlfn.XLOOKUP(K333,BED_Master!A:A,BED_Master!B:B),"Bed ID not found"))</f>
        <v/>
      </c>
    </row>
    <row r="334" spans="1:12" ht="22" customHeight="1">
      <c r="A334" t="str">
        <f t="shared" si="10"/>
        <v/>
      </c>
      <c r="C334" s="24" t="str">
        <f>IF(B334="","",IFERROR(_xlfn.XLOOKUP(B334,PT_Master!A:A,PT_Master!C:C),"Patient ID not found"))</f>
        <v/>
      </c>
      <c r="E334" s="13"/>
      <c r="G334" s="24" t="str">
        <f t="shared" si="11"/>
        <v/>
      </c>
      <c r="J334" s="24" t="str">
        <f>IF(I334="","",IFERROR(_xlfn.XLOOKUP(I334,DR_Master!A:A,DR_Master!B:B),"Doctor ID not found"))</f>
        <v/>
      </c>
      <c r="L334" s="24" t="str">
        <f>IF(K334="","",IFERROR(_xlfn.XLOOKUP(K334,BED_Master!A:A,BED_Master!B:B),"Bed ID not found"))</f>
        <v/>
      </c>
    </row>
    <row r="335" spans="1:12" ht="22" customHeight="1">
      <c r="A335" t="str">
        <f t="shared" si="10"/>
        <v/>
      </c>
      <c r="C335" s="24" t="str">
        <f>IF(B335="","",IFERROR(_xlfn.XLOOKUP(B335,PT_Master!A:A,PT_Master!C:C),"Patient ID not found"))</f>
        <v/>
      </c>
      <c r="E335" s="13"/>
      <c r="G335" s="24" t="str">
        <f t="shared" si="11"/>
        <v/>
      </c>
      <c r="J335" s="24" t="str">
        <f>IF(I335="","",IFERROR(_xlfn.XLOOKUP(I335,DR_Master!A:A,DR_Master!B:B),"Doctor ID not found"))</f>
        <v/>
      </c>
      <c r="L335" s="24" t="str">
        <f>IF(K335="","",IFERROR(_xlfn.XLOOKUP(K335,BED_Master!A:A,BED_Master!B:B),"Bed ID not found"))</f>
        <v/>
      </c>
    </row>
    <row r="336" spans="1:12" ht="22" customHeight="1">
      <c r="A336" t="str">
        <f t="shared" si="10"/>
        <v/>
      </c>
      <c r="C336" s="24" t="str">
        <f>IF(B336="","",IFERROR(_xlfn.XLOOKUP(B336,PT_Master!A:A,PT_Master!C:C),"Patient ID not found"))</f>
        <v/>
      </c>
      <c r="E336" s="13"/>
      <c r="G336" s="24" t="str">
        <f t="shared" si="11"/>
        <v/>
      </c>
      <c r="J336" s="24" t="str">
        <f>IF(I336="","",IFERROR(_xlfn.XLOOKUP(I336,DR_Master!A:A,DR_Master!B:B),"Doctor ID not found"))</f>
        <v/>
      </c>
      <c r="L336" s="24" t="str">
        <f>IF(K336="","",IFERROR(_xlfn.XLOOKUP(K336,BED_Master!A:A,BED_Master!B:B),"Bed ID not found"))</f>
        <v/>
      </c>
    </row>
    <row r="337" spans="1:12" ht="22" customHeight="1">
      <c r="A337" t="str">
        <f t="shared" si="10"/>
        <v/>
      </c>
      <c r="C337" s="24" t="str">
        <f>IF(B337="","",IFERROR(_xlfn.XLOOKUP(B337,PT_Master!A:A,PT_Master!C:C),"Patient ID not found"))</f>
        <v/>
      </c>
      <c r="E337" s="13"/>
      <c r="G337" s="24" t="str">
        <f t="shared" si="11"/>
        <v/>
      </c>
      <c r="J337" s="24" t="str">
        <f>IF(I337="","",IFERROR(_xlfn.XLOOKUP(I337,DR_Master!A:A,DR_Master!B:B),"Doctor ID not found"))</f>
        <v/>
      </c>
      <c r="L337" s="24" t="str">
        <f>IF(K337="","",IFERROR(_xlfn.XLOOKUP(K337,BED_Master!A:A,BED_Master!B:B),"Bed ID not found"))</f>
        <v/>
      </c>
    </row>
    <row r="338" spans="1:12" ht="22" customHeight="1">
      <c r="A338" t="str">
        <f t="shared" si="10"/>
        <v/>
      </c>
      <c r="C338" s="24" t="str">
        <f>IF(B338="","",IFERROR(_xlfn.XLOOKUP(B338,PT_Master!A:A,PT_Master!C:C),"Patient ID not found"))</f>
        <v/>
      </c>
      <c r="E338" s="13"/>
      <c r="G338" s="24" t="str">
        <f t="shared" si="11"/>
        <v/>
      </c>
      <c r="J338" s="24" t="str">
        <f>IF(I338="","",IFERROR(_xlfn.XLOOKUP(I338,DR_Master!A:A,DR_Master!B:B),"Doctor ID not found"))</f>
        <v/>
      </c>
      <c r="L338" s="24" t="str">
        <f>IF(K338="","",IFERROR(_xlfn.XLOOKUP(K338,BED_Master!A:A,BED_Master!B:B),"Bed ID not found"))</f>
        <v/>
      </c>
    </row>
    <row r="339" spans="1:12" ht="22" customHeight="1">
      <c r="A339" t="str">
        <f t="shared" si="10"/>
        <v/>
      </c>
      <c r="C339" s="24" t="str">
        <f>IF(B339="","",IFERROR(_xlfn.XLOOKUP(B339,PT_Master!A:A,PT_Master!C:C),"Patient ID not found"))</f>
        <v/>
      </c>
      <c r="E339" s="13"/>
      <c r="G339" s="24" t="str">
        <f t="shared" si="11"/>
        <v/>
      </c>
      <c r="J339" s="24" t="str">
        <f>IF(I339="","",IFERROR(_xlfn.XLOOKUP(I339,DR_Master!A:A,DR_Master!B:B),"Doctor ID not found"))</f>
        <v/>
      </c>
      <c r="L339" s="24" t="str">
        <f>IF(K339="","",IFERROR(_xlfn.XLOOKUP(K339,BED_Master!A:A,BED_Master!B:B),"Bed ID not found"))</f>
        <v/>
      </c>
    </row>
    <row r="340" spans="1:12" ht="22" customHeight="1">
      <c r="A340" t="str">
        <f t="shared" si="10"/>
        <v/>
      </c>
      <c r="C340" s="24" t="str">
        <f>IF(B340="","",IFERROR(_xlfn.XLOOKUP(B340,PT_Master!A:A,PT_Master!C:C),"Patient ID not found"))</f>
        <v/>
      </c>
      <c r="E340" s="13"/>
      <c r="G340" s="24" t="str">
        <f t="shared" si="11"/>
        <v/>
      </c>
      <c r="J340" s="24" t="str">
        <f>IF(I340="","",IFERROR(_xlfn.XLOOKUP(I340,DR_Master!A:A,DR_Master!B:B),"Doctor ID not found"))</f>
        <v/>
      </c>
      <c r="L340" s="24" t="str">
        <f>IF(K340="","",IFERROR(_xlfn.XLOOKUP(K340,BED_Master!A:A,BED_Master!B:B),"Bed ID not found"))</f>
        <v/>
      </c>
    </row>
    <row r="341" spans="1:12" ht="22" customHeight="1">
      <c r="A341" t="str">
        <f t="shared" si="10"/>
        <v/>
      </c>
      <c r="C341" s="24" t="str">
        <f>IF(B341="","",IFERROR(_xlfn.XLOOKUP(B341,PT_Master!A:A,PT_Master!C:C),"Patient ID not found"))</f>
        <v/>
      </c>
      <c r="E341" s="13"/>
      <c r="G341" s="24" t="str">
        <f t="shared" si="11"/>
        <v/>
      </c>
      <c r="J341" s="24" t="str">
        <f>IF(I341="","",IFERROR(_xlfn.XLOOKUP(I341,DR_Master!A:A,DR_Master!B:B),"Doctor ID not found"))</f>
        <v/>
      </c>
      <c r="L341" s="24" t="str">
        <f>IF(K341="","",IFERROR(_xlfn.XLOOKUP(K341,BED_Master!A:A,BED_Master!B:B),"Bed ID not found"))</f>
        <v/>
      </c>
    </row>
    <row r="342" spans="1:12" ht="22" customHeight="1">
      <c r="A342" t="str">
        <f t="shared" si="10"/>
        <v/>
      </c>
      <c r="C342" s="24" t="str">
        <f>IF(B342="","",IFERROR(_xlfn.XLOOKUP(B342,PT_Master!A:A,PT_Master!C:C),"Patient ID not found"))</f>
        <v/>
      </c>
      <c r="E342" s="13"/>
      <c r="G342" s="24" t="str">
        <f t="shared" si="11"/>
        <v/>
      </c>
      <c r="J342" s="24" t="str">
        <f>IF(I342="","",IFERROR(_xlfn.XLOOKUP(I342,DR_Master!A:A,DR_Master!B:B),"Doctor ID not found"))</f>
        <v/>
      </c>
      <c r="L342" s="24" t="str">
        <f>IF(K342="","",IFERROR(_xlfn.XLOOKUP(K342,BED_Master!A:A,BED_Master!B:B),"Bed ID not found"))</f>
        <v/>
      </c>
    </row>
    <row r="343" spans="1:12" ht="22" customHeight="1">
      <c r="A343" t="str">
        <f t="shared" si="10"/>
        <v/>
      </c>
      <c r="C343" s="24" t="str">
        <f>IF(B343="","",IFERROR(_xlfn.XLOOKUP(B343,PT_Master!A:A,PT_Master!C:C),"Patient ID not found"))</f>
        <v/>
      </c>
      <c r="E343" s="13"/>
      <c r="G343" s="24" t="str">
        <f t="shared" si="11"/>
        <v/>
      </c>
      <c r="J343" s="24" t="str">
        <f>IF(I343="","",IFERROR(_xlfn.XLOOKUP(I343,DR_Master!A:A,DR_Master!B:B),"Doctor ID not found"))</f>
        <v/>
      </c>
      <c r="L343" s="24" t="str">
        <f>IF(K343="","",IFERROR(_xlfn.XLOOKUP(K343,BED_Master!A:A,BED_Master!B:B),"Bed ID not found"))</f>
        <v/>
      </c>
    </row>
    <row r="344" spans="1:12" ht="22" customHeight="1">
      <c r="A344" t="str">
        <f t="shared" si="10"/>
        <v/>
      </c>
      <c r="C344" s="24" t="str">
        <f>IF(B344="","",IFERROR(_xlfn.XLOOKUP(B344,PT_Master!A:A,PT_Master!C:C),"Patient ID not found"))</f>
        <v/>
      </c>
      <c r="E344" s="13"/>
      <c r="G344" s="24" t="str">
        <f t="shared" si="11"/>
        <v/>
      </c>
      <c r="J344" s="24" t="str">
        <f>IF(I344="","",IFERROR(_xlfn.XLOOKUP(I344,DR_Master!A:A,DR_Master!B:B),"Doctor ID not found"))</f>
        <v/>
      </c>
      <c r="L344" s="24" t="str">
        <f>IF(K344="","",IFERROR(_xlfn.XLOOKUP(K344,BED_Master!A:A,BED_Master!B:B),"Bed ID not found"))</f>
        <v/>
      </c>
    </row>
    <row r="345" spans="1:12" ht="22" customHeight="1">
      <c r="A345" t="str">
        <f t="shared" si="10"/>
        <v/>
      </c>
      <c r="C345" s="24" t="str">
        <f>IF(B345="","",IFERROR(_xlfn.XLOOKUP(B345,PT_Master!A:A,PT_Master!C:C),"Patient ID not found"))</f>
        <v/>
      </c>
      <c r="E345" s="13"/>
      <c r="G345" s="24" t="str">
        <f t="shared" si="11"/>
        <v/>
      </c>
      <c r="J345" s="24" t="str">
        <f>IF(I345="","",IFERROR(_xlfn.XLOOKUP(I345,DR_Master!A:A,DR_Master!B:B),"Doctor ID not found"))</f>
        <v/>
      </c>
      <c r="L345" s="24" t="str">
        <f>IF(K345="","",IFERROR(_xlfn.XLOOKUP(K345,BED_Master!A:A,BED_Master!B:B),"Bed ID not found"))</f>
        <v/>
      </c>
    </row>
    <row r="346" spans="1:12" ht="22" customHeight="1">
      <c r="A346" t="str">
        <f t="shared" si="10"/>
        <v/>
      </c>
      <c r="C346" s="24" t="str">
        <f>IF(B346="","",IFERROR(_xlfn.XLOOKUP(B346,PT_Master!A:A,PT_Master!C:C),"Patient ID not found"))</f>
        <v/>
      </c>
      <c r="E346" s="13"/>
      <c r="G346" s="24" t="str">
        <f t="shared" si="11"/>
        <v/>
      </c>
      <c r="J346" s="24" t="str">
        <f>IF(I346="","",IFERROR(_xlfn.XLOOKUP(I346,DR_Master!A:A,DR_Master!B:B),"Doctor ID not found"))</f>
        <v/>
      </c>
      <c r="L346" s="24" t="str">
        <f>IF(K346="","",IFERROR(_xlfn.XLOOKUP(K346,BED_Master!A:A,BED_Master!B:B),"Bed ID not found"))</f>
        <v/>
      </c>
    </row>
    <row r="347" spans="1:12" ht="22" customHeight="1">
      <c r="A347" t="str">
        <f t="shared" si="10"/>
        <v/>
      </c>
      <c r="C347" s="24" t="str">
        <f>IF(B347="","",IFERROR(_xlfn.XLOOKUP(B347,PT_Master!A:A,PT_Master!C:C),"Patient ID not found"))</f>
        <v/>
      </c>
      <c r="E347" s="13"/>
      <c r="G347" s="24" t="str">
        <f t="shared" si="11"/>
        <v/>
      </c>
      <c r="J347" s="24" t="str">
        <f>IF(I347="","",IFERROR(_xlfn.XLOOKUP(I347,DR_Master!A:A,DR_Master!B:B),"Doctor ID not found"))</f>
        <v/>
      </c>
      <c r="L347" s="24" t="str">
        <f>IF(K347="","",IFERROR(_xlfn.XLOOKUP(K347,BED_Master!A:A,BED_Master!B:B),"Bed ID not found"))</f>
        <v/>
      </c>
    </row>
    <row r="348" spans="1:12" ht="22" customHeight="1">
      <c r="A348" t="str">
        <f t="shared" si="10"/>
        <v/>
      </c>
      <c r="C348" s="24" t="str">
        <f>IF(B348="","",IFERROR(_xlfn.XLOOKUP(B348,PT_Master!A:A,PT_Master!C:C),"Patient ID not found"))</f>
        <v/>
      </c>
      <c r="E348" s="13"/>
      <c r="G348" s="24" t="str">
        <f t="shared" si="11"/>
        <v/>
      </c>
      <c r="J348" s="24" t="str">
        <f>IF(I348="","",IFERROR(_xlfn.XLOOKUP(I348,DR_Master!A:A,DR_Master!B:B),"Doctor ID not found"))</f>
        <v/>
      </c>
      <c r="L348" s="24" t="str">
        <f>IF(K348="","",IFERROR(_xlfn.XLOOKUP(K348,BED_Master!A:A,BED_Master!B:B),"Bed ID not found"))</f>
        <v/>
      </c>
    </row>
    <row r="349" spans="1:12" ht="22" customHeight="1">
      <c r="A349" t="str">
        <f t="shared" si="10"/>
        <v/>
      </c>
      <c r="C349" s="24" t="str">
        <f>IF(B349="","",IFERROR(_xlfn.XLOOKUP(B349,PT_Master!A:A,PT_Master!C:C),"Patient ID not found"))</f>
        <v/>
      </c>
      <c r="E349" s="13"/>
      <c r="G349" s="24" t="str">
        <f t="shared" si="11"/>
        <v/>
      </c>
      <c r="J349" s="24" t="str">
        <f>IF(I349="","",IFERROR(_xlfn.XLOOKUP(I349,DR_Master!A:A,DR_Master!B:B),"Doctor ID not found"))</f>
        <v/>
      </c>
      <c r="L349" s="24" t="str">
        <f>IF(K349="","",IFERROR(_xlfn.XLOOKUP(K349,BED_Master!A:A,BED_Master!B:B),"Bed ID not found"))</f>
        <v/>
      </c>
    </row>
    <row r="350" spans="1:12" ht="22" customHeight="1">
      <c r="A350" t="str">
        <f t="shared" si="10"/>
        <v/>
      </c>
      <c r="C350" s="24" t="str">
        <f>IF(B350="","",IFERROR(_xlfn.XLOOKUP(B350,PT_Master!A:A,PT_Master!C:C),"Patient ID not found"))</f>
        <v/>
      </c>
      <c r="E350" s="13"/>
      <c r="G350" s="24" t="str">
        <f t="shared" si="11"/>
        <v/>
      </c>
      <c r="J350" s="24" t="str">
        <f>IF(I350="","",IFERROR(_xlfn.XLOOKUP(I350,DR_Master!A:A,DR_Master!B:B),"Doctor ID not found"))</f>
        <v/>
      </c>
      <c r="L350" s="24" t="str">
        <f>IF(K350="","",IFERROR(_xlfn.XLOOKUP(K350,BED_Master!A:A,BED_Master!B:B),"Bed ID not found"))</f>
        <v/>
      </c>
    </row>
    <row r="351" spans="1:12" ht="22" customHeight="1">
      <c r="A351" t="str">
        <f t="shared" si="10"/>
        <v/>
      </c>
      <c r="C351" s="24" t="str">
        <f>IF(B351="","",IFERROR(_xlfn.XLOOKUP(B351,PT_Master!A:A,PT_Master!C:C),"Patient ID not found"))</f>
        <v/>
      </c>
      <c r="E351" s="13"/>
      <c r="G351" s="24" t="str">
        <f t="shared" si="11"/>
        <v/>
      </c>
      <c r="J351" s="24" t="str">
        <f>IF(I351="","",IFERROR(_xlfn.XLOOKUP(I351,DR_Master!A:A,DR_Master!B:B),"Doctor ID not found"))</f>
        <v/>
      </c>
      <c r="L351" s="24" t="str">
        <f>IF(K351="","",IFERROR(_xlfn.XLOOKUP(K351,BED_Master!A:A,BED_Master!B:B),"Bed ID not found"))</f>
        <v/>
      </c>
    </row>
    <row r="352" spans="1:12" ht="22" customHeight="1">
      <c r="A352" t="str">
        <f t="shared" si="10"/>
        <v/>
      </c>
      <c r="C352" s="24" t="str">
        <f>IF(B352="","",IFERROR(_xlfn.XLOOKUP(B352,PT_Master!A:A,PT_Master!C:C),"Patient ID not found"))</f>
        <v/>
      </c>
      <c r="E352" s="13"/>
      <c r="G352" s="24" t="str">
        <f t="shared" si="11"/>
        <v/>
      </c>
      <c r="J352" s="24" t="str">
        <f>IF(I352="","",IFERROR(_xlfn.XLOOKUP(I352,DR_Master!A:A,DR_Master!B:B),"Doctor ID not found"))</f>
        <v/>
      </c>
      <c r="L352" s="24" t="str">
        <f>IF(K352="","",IFERROR(_xlfn.XLOOKUP(K352,BED_Master!A:A,BED_Master!B:B),"Bed ID not found"))</f>
        <v/>
      </c>
    </row>
    <row r="353" spans="1:12" ht="22" customHeight="1">
      <c r="A353" t="str">
        <f t="shared" si="10"/>
        <v/>
      </c>
      <c r="C353" s="24" t="str">
        <f>IF(B353="","",IFERROR(_xlfn.XLOOKUP(B353,PT_Master!A:A,PT_Master!C:C),"Patient ID not found"))</f>
        <v/>
      </c>
      <c r="E353" s="13"/>
      <c r="G353" s="24" t="str">
        <f t="shared" si="11"/>
        <v/>
      </c>
      <c r="J353" s="24" t="str">
        <f>IF(I353="","",IFERROR(_xlfn.XLOOKUP(I353,DR_Master!A:A,DR_Master!B:B),"Doctor ID not found"))</f>
        <v/>
      </c>
      <c r="L353" s="24" t="str">
        <f>IF(K353="","",IFERROR(_xlfn.XLOOKUP(K353,BED_Master!A:A,BED_Master!B:B),"Bed ID not found"))</f>
        <v/>
      </c>
    </row>
    <row r="354" spans="1:12" ht="22" customHeight="1">
      <c r="A354" t="str">
        <f t="shared" si="10"/>
        <v/>
      </c>
      <c r="C354" s="24" t="str">
        <f>IF(B354="","",IFERROR(_xlfn.XLOOKUP(B354,PT_Master!A:A,PT_Master!C:C),"Patient ID not found"))</f>
        <v/>
      </c>
      <c r="E354" s="13"/>
      <c r="G354" s="24" t="str">
        <f t="shared" si="11"/>
        <v/>
      </c>
      <c r="J354" s="24" t="str">
        <f>IF(I354="","",IFERROR(_xlfn.XLOOKUP(I354,DR_Master!A:A,DR_Master!B:B),"Doctor ID not found"))</f>
        <v/>
      </c>
      <c r="L354" s="24" t="str">
        <f>IF(K354="","",IFERROR(_xlfn.XLOOKUP(K354,BED_Master!A:A,BED_Master!B:B),"Bed ID not found"))</f>
        <v/>
      </c>
    </row>
    <row r="355" spans="1:12" ht="22" customHeight="1">
      <c r="A355" t="str">
        <f t="shared" si="10"/>
        <v/>
      </c>
      <c r="C355" s="24" t="str">
        <f>IF(B355="","",IFERROR(_xlfn.XLOOKUP(B355,PT_Master!A:A,PT_Master!C:C),"Patient ID not found"))</f>
        <v/>
      </c>
      <c r="E355" s="13"/>
      <c r="G355" s="24" t="str">
        <f t="shared" si="11"/>
        <v/>
      </c>
      <c r="J355" s="24" t="str">
        <f>IF(I355="","",IFERROR(_xlfn.XLOOKUP(I355,DR_Master!A:A,DR_Master!B:B),"Doctor ID not found"))</f>
        <v/>
      </c>
      <c r="L355" s="24" t="str">
        <f>IF(K355="","",IFERROR(_xlfn.XLOOKUP(K355,BED_Master!A:A,BED_Master!B:B),"Bed ID not found"))</f>
        <v/>
      </c>
    </row>
    <row r="356" spans="1:12" ht="22" customHeight="1">
      <c r="A356" t="str">
        <f t="shared" si="10"/>
        <v/>
      </c>
      <c r="C356" s="24" t="str">
        <f>IF(B356="","",IFERROR(_xlfn.XLOOKUP(B356,PT_Master!A:A,PT_Master!C:C),"Patient ID not found"))</f>
        <v/>
      </c>
      <c r="E356" s="13"/>
      <c r="G356" s="24" t="str">
        <f t="shared" si="11"/>
        <v/>
      </c>
      <c r="J356" s="24" t="str">
        <f>IF(I356="","",IFERROR(_xlfn.XLOOKUP(I356,DR_Master!A:A,DR_Master!B:B),"Doctor ID not found"))</f>
        <v/>
      </c>
      <c r="L356" s="24" t="str">
        <f>IF(K356="","",IFERROR(_xlfn.XLOOKUP(K356,BED_Master!A:A,BED_Master!B:B),"Bed ID not found"))</f>
        <v/>
      </c>
    </row>
    <row r="357" spans="1:12" ht="22" customHeight="1">
      <c r="A357" t="str">
        <f t="shared" si="10"/>
        <v/>
      </c>
      <c r="C357" s="24" t="str">
        <f>IF(B357="","",IFERROR(_xlfn.XLOOKUP(B357,PT_Master!A:A,PT_Master!C:C),"Patient ID not found"))</f>
        <v/>
      </c>
      <c r="E357" s="13"/>
      <c r="G357" s="24" t="str">
        <f t="shared" si="11"/>
        <v/>
      </c>
      <c r="J357" s="24" t="str">
        <f>IF(I357="","",IFERROR(_xlfn.XLOOKUP(I357,DR_Master!A:A,DR_Master!B:B),"Doctor ID not found"))</f>
        <v/>
      </c>
      <c r="L357" s="24" t="str">
        <f>IF(K357="","",IFERROR(_xlfn.XLOOKUP(K357,BED_Master!A:A,BED_Master!B:B),"Bed ID not found"))</f>
        <v/>
      </c>
    </row>
    <row r="358" spans="1:12" ht="22" customHeight="1">
      <c r="A358" t="str">
        <f t="shared" si="10"/>
        <v/>
      </c>
      <c r="C358" s="24" t="str">
        <f>IF(B358="","",IFERROR(_xlfn.XLOOKUP(B358,PT_Master!A:A,PT_Master!C:C),"Patient ID not found"))</f>
        <v/>
      </c>
      <c r="E358" s="13"/>
      <c r="G358" s="24" t="str">
        <f t="shared" si="11"/>
        <v/>
      </c>
      <c r="J358" s="24" t="str">
        <f>IF(I358="","",IFERROR(_xlfn.XLOOKUP(I358,DR_Master!A:A,DR_Master!B:B),"Doctor ID not found"))</f>
        <v/>
      </c>
      <c r="L358" s="24" t="str">
        <f>IF(K358="","",IFERROR(_xlfn.XLOOKUP(K358,BED_Master!A:A,BED_Master!B:B),"Bed ID not found"))</f>
        <v/>
      </c>
    </row>
    <row r="359" spans="1:12" ht="22" customHeight="1">
      <c r="A359" t="str">
        <f t="shared" si="10"/>
        <v/>
      </c>
      <c r="C359" s="24" t="str">
        <f>IF(B359="","",IFERROR(_xlfn.XLOOKUP(B359,PT_Master!A:A,PT_Master!C:C),"Patient ID not found"))</f>
        <v/>
      </c>
      <c r="E359" s="13"/>
      <c r="G359" s="24" t="str">
        <f t="shared" si="11"/>
        <v/>
      </c>
      <c r="J359" s="24" t="str">
        <f>IF(I359="","",IFERROR(_xlfn.XLOOKUP(I359,DR_Master!A:A,DR_Master!B:B),"Doctor ID not found"))</f>
        <v/>
      </c>
      <c r="L359" s="24" t="str">
        <f>IF(K359="","",IFERROR(_xlfn.XLOOKUP(K359,BED_Master!A:A,BED_Master!B:B),"Bed ID not found"))</f>
        <v/>
      </c>
    </row>
    <row r="360" spans="1:12" ht="22" customHeight="1">
      <c r="A360" t="str">
        <f t="shared" si="10"/>
        <v/>
      </c>
      <c r="C360" s="24" t="str">
        <f>IF(B360="","",IFERROR(_xlfn.XLOOKUP(B360,PT_Master!A:A,PT_Master!C:C),"Patient ID not found"))</f>
        <v/>
      </c>
      <c r="E360" s="13"/>
      <c r="G360" s="24" t="str">
        <f t="shared" si="11"/>
        <v/>
      </c>
      <c r="J360" s="24" t="str">
        <f>IF(I360="","",IFERROR(_xlfn.XLOOKUP(I360,DR_Master!A:A,DR_Master!B:B),"Doctor ID not found"))</f>
        <v/>
      </c>
      <c r="L360" s="24" t="str">
        <f>IF(K360="","",IFERROR(_xlfn.XLOOKUP(K360,BED_Master!A:A,BED_Master!B:B),"Bed ID not found"))</f>
        <v/>
      </c>
    </row>
    <row r="361" spans="1:12" ht="22" customHeight="1">
      <c r="A361" t="str">
        <f t="shared" si="10"/>
        <v/>
      </c>
      <c r="C361" s="24" t="str">
        <f>IF(B361="","",IFERROR(_xlfn.XLOOKUP(B361,PT_Master!A:A,PT_Master!C:C),"Patient ID not found"))</f>
        <v/>
      </c>
      <c r="E361" s="13"/>
      <c r="G361" s="24" t="str">
        <f t="shared" si="11"/>
        <v/>
      </c>
      <c r="J361" s="24" t="str">
        <f>IF(I361="","",IFERROR(_xlfn.XLOOKUP(I361,DR_Master!A:A,DR_Master!B:B),"Doctor ID not found"))</f>
        <v/>
      </c>
      <c r="L361" s="24" t="str">
        <f>IF(K361="","",IFERROR(_xlfn.XLOOKUP(K361,BED_Master!A:A,BED_Master!B:B),"Bed ID not found"))</f>
        <v/>
      </c>
    </row>
    <row r="362" spans="1:12" ht="22" customHeight="1">
      <c r="A362" t="str">
        <f t="shared" si="10"/>
        <v/>
      </c>
      <c r="C362" s="24" t="str">
        <f>IF(B362="","",IFERROR(_xlfn.XLOOKUP(B362,PT_Master!A:A,PT_Master!C:C),"Patient ID not found"))</f>
        <v/>
      </c>
      <c r="E362" s="13"/>
      <c r="G362" s="24" t="str">
        <f t="shared" si="11"/>
        <v/>
      </c>
      <c r="J362" s="24" t="str">
        <f>IF(I362="","",IFERROR(_xlfn.XLOOKUP(I362,DR_Master!A:A,DR_Master!B:B),"Doctor ID not found"))</f>
        <v/>
      </c>
      <c r="L362" s="24" t="str">
        <f>IF(K362="","",IFERROR(_xlfn.XLOOKUP(K362,BED_Master!A:A,BED_Master!B:B),"Bed ID not found"))</f>
        <v/>
      </c>
    </row>
    <row r="363" spans="1:12" ht="22" customHeight="1">
      <c r="A363" t="str">
        <f t="shared" si="10"/>
        <v/>
      </c>
      <c r="C363" s="24" t="str">
        <f>IF(B363="","",IFERROR(_xlfn.XLOOKUP(B363,PT_Master!A:A,PT_Master!C:C),"Patient ID not found"))</f>
        <v/>
      </c>
      <c r="E363" s="13"/>
      <c r="G363" s="24" t="str">
        <f t="shared" si="11"/>
        <v/>
      </c>
      <c r="J363" s="24" t="str">
        <f>IF(I363="","",IFERROR(_xlfn.XLOOKUP(I363,DR_Master!A:A,DR_Master!B:B),"Doctor ID not found"))</f>
        <v/>
      </c>
      <c r="L363" s="24" t="str">
        <f>IF(K363="","",IFERROR(_xlfn.XLOOKUP(K363,BED_Master!A:A,BED_Master!B:B),"Bed ID not found"))</f>
        <v/>
      </c>
    </row>
    <row r="364" spans="1:12" ht="22" customHeight="1">
      <c r="A364" t="str">
        <f t="shared" si="10"/>
        <v/>
      </c>
      <c r="C364" s="24" t="str">
        <f>IF(B364="","",IFERROR(_xlfn.XLOOKUP(B364,PT_Master!A:A,PT_Master!C:C),"Patient ID not found"))</f>
        <v/>
      </c>
      <c r="E364" s="13"/>
      <c r="G364" s="24" t="str">
        <f t="shared" si="11"/>
        <v/>
      </c>
      <c r="J364" s="24" t="str">
        <f>IF(I364="","",IFERROR(_xlfn.XLOOKUP(I364,DR_Master!A:A,DR_Master!B:B),"Doctor ID not found"))</f>
        <v/>
      </c>
      <c r="L364" s="24" t="str">
        <f>IF(K364="","",IFERROR(_xlfn.XLOOKUP(K364,BED_Master!A:A,BED_Master!B:B),"Bed ID not found"))</f>
        <v/>
      </c>
    </row>
    <row r="365" spans="1:12" ht="22" customHeight="1">
      <c r="A365" t="str">
        <f t="shared" si="10"/>
        <v/>
      </c>
      <c r="C365" s="24" t="str">
        <f>IF(B365="","",IFERROR(_xlfn.XLOOKUP(B365,PT_Master!A:A,PT_Master!C:C),"Patient ID not found"))</f>
        <v/>
      </c>
      <c r="E365" s="13"/>
      <c r="G365" s="24" t="str">
        <f t="shared" si="11"/>
        <v/>
      </c>
      <c r="J365" s="24" t="str">
        <f>IF(I365="","",IFERROR(_xlfn.XLOOKUP(I365,DR_Master!A:A,DR_Master!B:B),"Doctor ID not found"))</f>
        <v/>
      </c>
      <c r="L365" s="24" t="str">
        <f>IF(K365="","",IFERROR(_xlfn.XLOOKUP(K365,BED_Master!A:A,BED_Master!B:B),"Bed ID not found"))</f>
        <v/>
      </c>
    </row>
    <row r="366" spans="1:12" ht="22" customHeight="1">
      <c r="A366" t="str">
        <f t="shared" si="10"/>
        <v/>
      </c>
      <c r="C366" s="24" t="str">
        <f>IF(B366="","",IFERROR(_xlfn.XLOOKUP(B366,PT_Master!A:A,PT_Master!C:C),"Patient ID not found"))</f>
        <v/>
      </c>
      <c r="E366" s="13"/>
      <c r="G366" s="24" t="str">
        <f t="shared" si="11"/>
        <v/>
      </c>
      <c r="J366" s="24" t="str">
        <f>IF(I366="","",IFERROR(_xlfn.XLOOKUP(I366,DR_Master!A:A,DR_Master!B:B),"Doctor ID not found"))</f>
        <v/>
      </c>
      <c r="L366" s="24" t="str">
        <f>IF(K366="","",IFERROR(_xlfn.XLOOKUP(K366,BED_Master!A:A,BED_Master!B:B),"Bed ID not found"))</f>
        <v/>
      </c>
    </row>
    <row r="367" spans="1:12" ht="22" customHeight="1">
      <c r="A367" t="str">
        <f t="shared" si="10"/>
        <v/>
      </c>
      <c r="C367" s="24" t="str">
        <f>IF(B367="","",IFERROR(_xlfn.XLOOKUP(B367,PT_Master!A:A,PT_Master!C:C),"Patient ID not found"))</f>
        <v/>
      </c>
      <c r="E367" s="13"/>
      <c r="G367" s="24" t="str">
        <f t="shared" si="11"/>
        <v/>
      </c>
      <c r="J367" s="24" t="str">
        <f>IF(I367="","",IFERROR(_xlfn.XLOOKUP(I367,DR_Master!A:A,DR_Master!B:B),"Doctor ID not found"))</f>
        <v/>
      </c>
      <c r="L367" s="24" t="str">
        <f>IF(K367="","",IFERROR(_xlfn.XLOOKUP(K367,BED_Master!A:A,BED_Master!B:B),"Bed ID not found"))</f>
        <v/>
      </c>
    </row>
    <row r="368" spans="1:12" ht="22" customHeight="1">
      <c r="A368" t="str">
        <f t="shared" si="10"/>
        <v/>
      </c>
      <c r="C368" s="24" t="str">
        <f>IF(B368="","",IFERROR(_xlfn.XLOOKUP(B368,PT_Master!A:A,PT_Master!C:C),"Patient ID not found"))</f>
        <v/>
      </c>
      <c r="E368" s="13"/>
      <c r="G368" s="24" t="str">
        <f t="shared" si="11"/>
        <v/>
      </c>
      <c r="J368" s="24" t="str">
        <f>IF(I368="","",IFERROR(_xlfn.XLOOKUP(I368,DR_Master!A:A,DR_Master!B:B),"Doctor ID not found"))</f>
        <v/>
      </c>
      <c r="L368" s="24" t="str">
        <f>IF(K368="","",IFERROR(_xlfn.XLOOKUP(K368,BED_Master!A:A,BED_Master!B:B),"Bed ID not found"))</f>
        <v/>
      </c>
    </row>
    <row r="369" spans="1:12" ht="22" customHeight="1">
      <c r="A369" t="str">
        <f t="shared" si="10"/>
        <v/>
      </c>
      <c r="C369" s="24" t="str">
        <f>IF(B369="","",IFERROR(_xlfn.XLOOKUP(B369,PT_Master!A:A,PT_Master!C:C),"Patient ID not found"))</f>
        <v/>
      </c>
      <c r="E369" s="13"/>
      <c r="G369" s="24" t="str">
        <f t="shared" si="11"/>
        <v/>
      </c>
      <c r="J369" s="24" t="str">
        <f>IF(I369="","",IFERROR(_xlfn.XLOOKUP(I369,DR_Master!A:A,DR_Master!B:B),"Doctor ID not found"))</f>
        <v/>
      </c>
      <c r="L369" s="24" t="str">
        <f>IF(K369="","",IFERROR(_xlfn.XLOOKUP(K369,BED_Master!A:A,BED_Master!B:B),"Bed ID not found"))</f>
        <v/>
      </c>
    </row>
    <row r="370" spans="1:12" ht="22" customHeight="1">
      <c r="A370" t="str">
        <f t="shared" si="10"/>
        <v/>
      </c>
      <c r="C370" s="24" t="str">
        <f>IF(B370="","",IFERROR(_xlfn.XLOOKUP(B370,PT_Master!A:A,PT_Master!C:C),"Patient ID not found"))</f>
        <v/>
      </c>
      <c r="E370" s="13"/>
      <c r="G370" s="24" t="str">
        <f t="shared" si="11"/>
        <v/>
      </c>
      <c r="J370" s="24" t="str">
        <f>IF(I370="","",IFERROR(_xlfn.XLOOKUP(I370,DR_Master!A:A,DR_Master!B:B),"Doctor ID not found"))</f>
        <v/>
      </c>
      <c r="L370" s="24" t="str">
        <f>IF(K370="","",IFERROR(_xlfn.XLOOKUP(K370,BED_Master!A:A,BED_Master!B:B),"Bed ID not found"))</f>
        <v/>
      </c>
    </row>
    <row r="371" spans="1:12" ht="22" customHeight="1">
      <c r="A371" t="str">
        <f t="shared" si="10"/>
        <v/>
      </c>
      <c r="C371" s="24" t="str">
        <f>IF(B371="","",IFERROR(_xlfn.XLOOKUP(B371,PT_Master!A:A,PT_Master!C:C),"Patient ID not found"))</f>
        <v/>
      </c>
      <c r="E371" s="13"/>
      <c r="G371" s="24" t="str">
        <f t="shared" si="11"/>
        <v/>
      </c>
      <c r="J371" s="24" t="str">
        <f>IF(I371="","",IFERROR(_xlfn.XLOOKUP(I371,DR_Master!A:A,DR_Master!B:B),"Doctor ID not found"))</f>
        <v/>
      </c>
      <c r="L371" s="24" t="str">
        <f>IF(K371="","",IFERROR(_xlfn.XLOOKUP(K371,BED_Master!A:A,BED_Master!B:B),"Bed ID not found"))</f>
        <v/>
      </c>
    </row>
    <row r="372" spans="1:12" ht="22" customHeight="1">
      <c r="A372" t="str">
        <f t="shared" si="10"/>
        <v/>
      </c>
      <c r="C372" s="24" t="str">
        <f>IF(B372="","",IFERROR(_xlfn.XLOOKUP(B372,PT_Master!A:A,PT_Master!C:C),"Patient ID not found"))</f>
        <v/>
      </c>
      <c r="E372" s="13"/>
      <c r="G372" s="24" t="str">
        <f t="shared" si="11"/>
        <v/>
      </c>
      <c r="J372" s="24" t="str">
        <f>IF(I372="","",IFERROR(_xlfn.XLOOKUP(I372,DR_Master!A:A,DR_Master!B:B),"Doctor ID not found"))</f>
        <v/>
      </c>
      <c r="L372" s="24" t="str">
        <f>IF(K372="","",IFERROR(_xlfn.XLOOKUP(K372,BED_Master!A:A,BED_Master!B:B),"Bed ID not found"))</f>
        <v/>
      </c>
    </row>
    <row r="373" spans="1:12" ht="22" customHeight="1">
      <c r="A373" t="str">
        <f t="shared" si="10"/>
        <v/>
      </c>
      <c r="C373" s="24" t="str">
        <f>IF(B373="","",IFERROR(_xlfn.XLOOKUP(B373,PT_Master!A:A,PT_Master!C:C),"Patient ID not found"))</f>
        <v/>
      </c>
      <c r="E373" s="13"/>
      <c r="G373" s="24" t="str">
        <f t="shared" si="11"/>
        <v/>
      </c>
      <c r="J373" s="24" t="str">
        <f>IF(I373="","",IFERROR(_xlfn.XLOOKUP(I373,DR_Master!A:A,DR_Master!B:B),"Doctor ID not found"))</f>
        <v/>
      </c>
      <c r="L373" s="24" t="str">
        <f>IF(K373="","",IFERROR(_xlfn.XLOOKUP(K373,BED_Master!A:A,BED_Master!B:B),"Bed ID not found"))</f>
        <v/>
      </c>
    </row>
    <row r="374" spans="1:12" ht="22" customHeight="1">
      <c r="A374" t="str">
        <f t="shared" si="10"/>
        <v/>
      </c>
      <c r="C374" s="24" t="str">
        <f>IF(B374="","",IFERROR(_xlfn.XLOOKUP(B374,PT_Master!A:A,PT_Master!C:C),"Patient ID not found"))</f>
        <v/>
      </c>
      <c r="E374" s="13"/>
      <c r="G374" s="24" t="str">
        <f t="shared" si="11"/>
        <v/>
      </c>
      <c r="J374" s="24" t="str">
        <f>IF(I374="","",IFERROR(_xlfn.XLOOKUP(I374,DR_Master!A:A,DR_Master!B:B),"Doctor ID not found"))</f>
        <v/>
      </c>
      <c r="L374" s="24" t="str">
        <f>IF(K374="","",IFERROR(_xlfn.XLOOKUP(K374,BED_Master!A:A,BED_Master!B:B),"Bed ID not found"))</f>
        <v/>
      </c>
    </row>
    <row r="375" spans="1:12" ht="22" customHeight="1">
      <c r="A375" t="str">
        <f t="shared" si="10"/>
        <v/>
      </c>
      <c r="C375" s="24" t="str">
        <f>IF(B375="","",IFERROR(_xlfn.XLOOKUP(B375,PT_Master!A:A,PT_Master!C:C),"Patient ID not found"))</f>
        <v/>
      </c>
      <c r="E375" s="13"/>
      <c r="G375" s="24" t="str">
        <f t="shared" si="11"/>
        <v/>
      </c>
      <c r="J375" s="24" t="str">
        <f>IF(I375="","",IFERROR(_xlfn.XLOOKUP(I375,DR_Master!A:A,DR_Master!B:B),"Doctor ID not found"))</f>
        <v/>
      </c>
      <c r="L375" s="24" t="str">
        <f>IF(K375="","",IFERROR(_xlfn.XLOOKUP(K375,BED_Master!A:A,BED_Master!B:B),"Bed ID not found"))</f>
        <v/>
      </c>
    </row>
    <row r="376" spans="1:12" ht="22" customHeight="1">
      <c r="A376" t="str">
        <f t="shared" si="10"/>
        <v/>
      </c>
      <c r="C376" s="24" t="str">
        <f>IF(B376="","",IFERROR(_xlfn.XLOOKUP(B376,PT_Master!A:A,PT_Master!C:C),"Patient ID not found"))</f>
        <v/>
      </c>
      <c r="E376" s="13"/>
      <c r="G376" s="24" t="str">
        <f t="shared" si="11"/>
        <v/>
      </c>
      <c r="J376" s="24" t="str">
        <f>IF(I376="","",IFERROR(_xlfn.XLOOKUP(I376,DR_Master!A:A,DR_Master!B:B),"Doctor ID not found"))</f>
        <v/>
      </c>
      <c r="L376" s="24" t="str">
        <f>IF(K376="","",IFERROR(_xlfn.XLOOKUP(K376,BED_Master!A:A,BED_Master!B:B),"Bed ID not found"))</f>
        <v/>
      </c>
    </row>
    <row r="377" spans="1:12" ht="22" customHeight="1">
      <c r="A377" t="str">
        <f t="shared" si="10"/>
        <v/>
      </c>
      <c r="C377" s="24" t="str">
        <f>IF(B377="","",IFERROR(_xlfn.XLOOKUP(B377,PT_Master!A:A,PT_Master!C:C),"Patient ID not found"))</f>
        <v/>
      </c>
      <c r="E377" s="13"/>
      <c r="G377" s="24" t="str">
        <f t="shared" si="11"/>
        <v/>
      </c>
      <c r="J377" s="24" t="str">
        <f>IF(I377="","",IFERROR(_xlfn.XLOOKUP(I377,DR_Master!A:A,DR_Master!B:B),"Doctor ID not found"))</f>
        <v/>
      </c>
      <c r="L377" s="24" t="str">
        <f>IF(K377="","",IFERROR(_xlfn.XLOOKUP(K377,BED_Master!A:A,BED_Master!B:B),"Bed ID not found"))</f>
        <v/>
      </c>
    </row>
    <row r="378" spans="1:12" ht="22" customHeight="1">
      <c r="A378" t="str">
        <f t="shared" si="10"/>
        <v/>
      </c>
      <c r="C378" s="24" t="str">
        <f>IF(B378="","",IFERROR(_xlfn.XLOOKUP(B378,PT_Master!A:A,PT_Master!C:C),"Patient ID not found"))</f>
        <v/>
      </c>
      <c r="E378" s="13"/>
      <c r="G378" s="24" t="str">
        <f t="shared" si="11"/>
        <v/>
      </c>
      <c r="J378" s="24" t="str">
        <f>IF(I378="","",IFERROR(_xlfn.XLOOKUP(I378,DR_Master!A:A,DR_Master!B:B),"Doctor ID not found"))</f>
        <v/>
      </c>
      <c r="L378" s="24" t="str">
        <f>IF(K378="","",IFERROR(_xlfn.XLOOKUP(K378,BED_Master!A:A,BED_Master!B:B),"Bed ID not found"))</f>
        <v/>
      </c>
    </row>
    <row r="379" spans="1:12" ht="22" customHeight="1">
      <c r="A379" t="str">
        <f t="shared" si="10"/>
        <v/>
      </c>
      <c r="C379" s="24" t="str">
        <f>IF(B379="","",IFERROR(_xlfn.XLOOKUP(B379,PT_Master!A:A,PT_Master!C:C),"Patient ID not found"))</f>
        <v/>
      </c>
      <c r="E379" s="13"/>
      <c r="G379" s="24" t="str">
        <f t="shared" si="11"/>
        <v/>
      </c>
      <c r="J379" s="24" t="str">
        <f>IF(I379="","",IFERROR(_xlfn.XLOOKUP(I379,DR_Master!A:A,DR_Master!B:B),"Doctor ID not found"))</f>
        <v/>
      </c>
      <c r="L379" s="24" t="str">
        <f>IF(K379="","",IFERROR(_xlfn.XLOOKUP(K379,BED_Master!A:A,BED_Master!B:B),"Bed ID not found"))</f>
        <v/>
      </c>
    </row>
    <row r="380" spans="1:12" ht="22" customHeight="1">
      <c r="A380" t="str">
        <f t="shared" si="10"/>
        <v/>
      </c>
      <c r="C380" s="24" t="str">
        <f>IF(B380="","",IFERROR(_xlfn.XLOOKUP(B380,PT_Master!A:A,PT_Master!C:C),"Patient ID not found"))</f>
        <v/>
      </c>
      <c r="E380" s="13"/>
      <c r="G380" s="24" t="str">
        <f t="shared" si="11"/>
        <v/>
      </c>
      <c r="J380" s="24" t="str">
        <f>IF(I380="","",IFERROR(_xlfn.XLOOKUP(I380,DR_Master!A:A,DR_Master!B:B),"Doctor ID not found"))</f>
        <v/>
      </c>
      <c r="L380" s="24" t="str">
        <f>IF(K380="","",IFERROR(_xlfn.XLOOKUP(K380,BED_Master!A:A,BED_Master!B:B),"Bed ID not found"))</f>
        <v/>
      </c>
    </row>
    <row r="381" spans="1:12" ht="22" customHeight="1">
      <c r="A381" t="str">
        <f t="shared" si="10"/>
        <v/>
      </c>
      <c r="C381" s="24" t="str">
        <f>IF(B381="","",IFERROR(_xlfn.XLOOKUP(B381,PT_Master!A:A,PT_Master!C:C),"Patient ID not found"))</f>
        <v/>
      </c>
      <c r="E381" s="13"/>
      <c r="G381" s="24" t="str">
        <f t="shared" si="11"/>
        <v/>
      </c>
      <c r="J381" s="24" t="str">
        <f>IF(I381="","",IFERROR(_xlfn.XLOOKUP(I381,DR_Master!A:A,DR_Master!B:B),"Doctor ID not found"))</f>
        <v/>
      </c>
      <c r="L381" s="24" t="str">
        <f>IF(K381="","",IFERROR(_xlfn.XLOOKUP(K381,BED_Master!A:A,BED_Master!B:B),"Bed ID not found"))</f>
        <v/>
      </c>
    </row>
    <row r="382" spans="1:12" ht="22" customHeight="1">
      <c r="A382" t="str">
        <f t="shared" si="10"/>
        <v/>
      </c>
      <c r="C382" s="24" t="str">
        <f>IF(B382="","",IFERROR(_xlfn.XLOOKUP(B382,PT_Master!A:A,PT_Master!C:C),"Patient ID not found"))</f>
        <v/>
      </c>
      <c r="E382" s="13"/>
      <c r="G382" s="24" t="str">
        <f t="shared" si="11"/>
        <v/>
      </c>
      <c r="J382" s="24" t="str">
        <f>IF(I382="","",IFERROR(_xlfn.XLOOKUP(I382,DR_Master!A:A,DR_Master!B:B),"Doctor ID not found"))</f>
        <v/>
      </c>
      <c r="L382" s="24" t="str">
        <f>IF(K382="","",IFERROR(_xlfn.XLOOKUP(K382,BED_Master!A:A,BED_Master!B:B),"Bed ID not found"))</f>
        <v/>
      </c>
    </row>
    <row r="383" spans="1:12" ht="22" customHeight="1">
      <c r="A383" t="str">
        <f t="shared" si="10"/>
        <v/>
      </c>
      <c r="C383" s="24" t="str">
        <f>IF(B383="","",IFERROR(_xlfn.XLOOKUP(B383,PT_Master!A:A,PT_Master!C:C),"Patient ID not found"))</f>
        <v/>
      </c>
      <c r="E383" s="13"/>
      <c r="G383" s="24" t="str">
        <f t="shared" si="11"/>
        <v/>
      </c>
      <c r="J383" s="24" t="str">
        <f>IF(I383="","",IFERROR(_xlfn.XLOOKUP(I383,DR_Master!A:A,DR_Master!B:B),"Doctor ID not found"))</f>
        <v/>
      </c>
      <c r="L383" s="24" t="str">
        <f>IF(K383="","",IFERROR(_xlfn.XLOOKUP(K383,BED_Master!A:A,BED_Master!B:B),"Bed ID not found"))</f>
        <v/>
      </c>
    </row>
    <row r="384" spans="1:12" ht="22" customHeight="1">
      <c r="A384" t="str">
        <f t="shared" si="10"/>
        <v/>
      </c>
      <c r="C384" s="24" t="str">
        <f>IF(B384="","",IFERROR(_xlfn.XLOOKUP(B384,PT_Master!A:A,PT_Master!C:C),"Patient ID not found"))</f>
        <v/>
      </c>
      <c r="E384" s="13"/>
      <c r="G384" s="24" t="str">
        <f t="shared" si="11"/>
        <v/>
      </c>
      <c r="J384" s="24" t="str">
        <f>IF(I384="","",IFERROR(_xlfn.XLOOKUP(I384,DR_Master!A:A,DR_Master!B:B),"Doctor ID not found"))</f>
        <v/>
      </c>
      <c r="L384" s="24" t="str">
        <f>IF(K384="","",IFERROR(_xlfn.XLOOKUP(K384,BED_Master!A:A,BED_Master!B:B),"Bed ID not found"))</f>
        <v/>
      </c>
    </row>
    <row r="385" spans="1:12" ht="22" customHeight="1">
      <c r="A385" t="str">
        <f t="shared" si="10"/>
        <v/>
      </c>
      <c r="C385" s="24" t="str">
        <f>IF(B385="","",IFERROR(_xlfn.XLOOKUP(B385,PT_Master!A:A,PT_Master!C:C),"Patient ID not found"))</f>
        <v/>
      </c>
      <c r="E385" s="13"/>
      <c r="G385" s="24" t="str">
        <f t="shared" si="11"/>
        <v/>
      </c>
      <c r="J385" s="24" t="str">
        <f>IF(I385="","",IFERROR(_xlfn.XLOOKUP(I385,DR_Master!A:A,DR_Master!B:B),"Doctor ID not found"))</f>
        <v/>
      </c>
      <c r="L385" s="24" t="str">
        <f>IF(K385="","",IFERROR(_xlfn.XLOOKUP(K385,BED_Master!A:A,BED_Master!B:B),"Bed ID not found"))</f>
        <v/>
      </c>
    </row>
    <row r="386" spans="1:12" ht="22" customHeight="1">
      <c r="A386" t="str">
        <f t="shared" si="10"/>
        <v/>
      </c>
      <c r="C386" s="24" t="str">
        <f>IF(B386="","",IFERROR(_xlfn.XLOOKUP(B386,PT_Master!A:A,PT_Master!C:C),"Patient ID not found"))</f>
        <v/>
      </c>
      <c r="E386" s="13"/>
      <c r="G386" s="24" t="str">
        <f t="shared" si="11"/>
        <v/>
      </c>
      <c r="J386" s="24" t="str">
        <f>IF(I386="","",IFERROR(_xlfn.XLOOKUP(I386,DR_Master!A:A,DR_Master!B:B),"Doctor ID not found"))</f>
        <v/>
      </c>
      <c r="L386" s="24" t="str">
        <f>IF(K386="","",IFERROR(_xlfn.XLOOKUP(K386,BED_Master!A:A,BED_Master!B:B),"Bed ID not found"))</f>
        <v/>
      </c>
    </row>
    <row r="387" spans="1:12" ht="22" customHeight="1">
      <c r="A387" t="str">
        <f t="shared" si="10"/>
        <v/>
      </c>
      <c r="C387" s="24" t="str">
        <f>IF(B387="","",IFERROR(_xlfn.XLOOKUP(B387,PT_Master!A:A,PT_Master!C:C),"Patient ID not found"))</f>
        <v/>
      </c>
      <c r="E387" s="13"/>
      <c r="G387" s="24" t="str">
        <f t="shared" si="11"/>
        <v/>
      </c>
      <c r="J387" s="24" t="str">
        <f>IF(I387="","",IFERROR(_xlfn.XLOOKUP(I387,DR_Master!A:A,DR_Master!B:B),"Doctor ID not found"))</f>
        <v/>
      </c>
      <c r="L387" s="24" t="str">
        <f>IF(K387="","",IFERROR(_xlfn.XLOOKUP(K387,BED_Master!A:A,BED_Master!B:B),"Bed ID not found"))</f>
        <v/>
      </c>
    </row>
    <row r="388" spans="1:12" ht="22" customHeight="1">
      <c r="A388" t="str">
        <f t="shared" si="10"/>
        <v/>
      </c>
      <c r="C388" s="24" t="str">
        <f>IF(B388="","",IFERROR(_xlfn.XLOOKUP(B388,PT_Master!A:A,PT_Master!C:C),"Patient ID not found"))</f>
        <v/>
      </c>
      <c r="E388" s="13"/>
      <c r="G388" s="24" t="str">
        <f t="shared" si="11"/>
        <v/>
      </c>
      <c r="J388" s="24" t="str">
        <f>IF(I388="","",IFERROR(_xlfn.XLOOKUP(I388,DR_Master!A:A,DR_Master!B:B),"Doctor ID not found"))</f>
        <v/>
      </c>
      <c r="L388" s="24" t="str">
        <f>IF(K388="","",IFERROR(_xlfn.XLOOKUP(K388,BED_Master!A:A,BED_Master!B:B),"Bed ID not found"))</f>
        <v/>
      </c>
    </row>
    <row r="389" spans="1:12" ht="22" customHeight="1">
      <c r="A389" t="str">
        <f t="shared" si="10"/>
        <v/>
      </c>
      <c r="C389" s="24" t="str">
        <f>IF(B389="","",IFERROR(_xlfn.XLOOKUP(B389,PT_Master!A:A,PT_Master!C:C),"Patient ID not found"))</f>
        <v/>
      </c>
      <c r="E389" s="13"/>
      <c r="G389" s="24" t="str">
        <f t="shared" si="11"/>
        <v/>
      </c>
      <c r="J389" s="24" t="str">
        <f>IF(I389="","",IFERROR(_xlfn.XLOOKUP(I389,DR_Master!A:A,DR_Master!B:B),"Doctor ID not found"))</f>
        <v/>
      </c>
      <c r="L389" s="24" t="str">
        <f>IF(K389="","",IFERROR(_xlfn.XLOOKUP(K389,BED_Master!A:A,BED_Master!B:B),"Bed ID not found"))</f>
        <v/>
      </c>
    </row>
    <row r="390" spans="1:12" ht="22" customHeight="1">
      <c r="A390" t="str">
        <f t="shared" ref="A390:A453" si="12">IF(B390="","","ADM-"&amp;TEXT(ROW(A386),"00000"))</f>
        <v/>
      </c>
      <c r="C390" s="24" t="str">
        <f>IF(B390="","",IFERROR(_xlfn.XLOOKUP(B390,PT_Master!A:A,PT_Master!C:C),"Patient ID not found"))</f>
        <v/>
      </c>
      <c r="E390" s="13"/>
      <c r="G390" s="24" t="str">
        <f t="shared" ref="G390:G453" si="13">IF(OR(E390="",F390=""),"",MAX(0,DATEDIF(E390,F390,"D")))</f>
        <v/>
      </c>
      <c r="J390" s="24" t="str">
        <f>IF(I390="","",IFERROR(_xlfn.XLOOKUP(I390,DR_Master!A:A,DR_Master!B:B),"Doctor ID not found"))</f>
        <v/>
      </c>
      <c r="L390" s="24" t="str">
        <f>IF(K390="","",IFERROR(_xlfn.XLOOKUP(K390,BED_Master!A:A,BED_Master!B:B),"Bed ID not found"))</f>
        <v/>
      </c>
    </row>
    <row r="391" spans="1:12" ht="22" customHeight="1">
      <c r="A391" t="str">
        <f t="shared" si="12"/>
        <v/>
      </c>
      <c r="C391" s="24" t="str">
        <f>IF(B391="","",IFERROR(_xlfn.XLOOKUP(B391,PT_Master!A:A,PT_Master!C:C),"Patient ID not found"))</f>
        <v/>
      </c>
      <c r="E391" s="13"/>
      <c r="G391" s="24" t="str">
        <f t="shared" si="13"/>
        <v/>
      </c>
      <c r="J391" s="24" t="str">
        <f>IF(I391="","",IFERROR(_xlfn.XLOOKUP(I391,DR_Master!A:A,DR_Master!B:B),"Doctor ID not found"))</f>
        <v/>
      </c>
      <c r="L391" s="24" t="str">
        <f>IF(K391="","",IFERROR(_xlfn.XLOOKUP(K391,BED_Master!A:A,BED_Master!B:B),"Bed ID not found"))</f>
        <v/>
      </c>
    </row>
    <row r="392" spans="1:12" ht="22" customHeight="1">
      <c r="A392" t="str">
        <f t="shared" si="12"/>
        <v/>
      </c>
      <c r="C392" s="24" t="str">
        <f>IF(B392="","",IFERROR(_xlfn.XLOOKUP(B392,PT_Master!A:A,PT_Master!C:C),"Patient ID not found"))</f>
        <v/>
      </c>
      <c r="E392" s="13"/>
      <c r="G392" s="24" t="str">
        <f t="shared" si="13"/>
        <v/>
      </c>
      <c r="J392" s="24" t="str">
        <f>IF(I392="","",IFERROR(_xlfn.XLOOKUP(I392,DR_Master!A:A,DR_Master!B:B),"Doctor ID not found"))</f>
        <v/>
      </c>
      <c r="L392" s="24" t="str">
        <f>IF(K392="","",IFERROR(_xlfn.XLOOKUP(K392,BED_Master!A:A,BED_Master!B:B),"Bed ID not found"))</f>
        <v/>
      </c>
    </row>
    <row r="393" spans="1:12" ht="22" customHeight="1">
      <c r="A393" t="str">
        <f t="shared" si="12"/>
        <v/>
      </c>
      <c r="C393" s="24" t="str">
        <f>IF(B393="","",IFERROR(_xlfn.XLOOKUP(B393,PT_Master!A:A,PT_Master!C:C),"Patient ID not found"))</f>
        <v/>
      </c>
      <c r="E393" s="13"/>
      <c r="G393" s="24" t="str">
        <f t="shared" si="13"/>
        <v/>
      </c>
      <c r="J393" s="24" t="str">
        <f>IF(I393="","",IFERROR(_xlfn.XLOOKUP(I393,DR_Master!A:A,DR_Master!B:B),"Doctor ID not found"))</f>
        <v/>
      </c>
      <c r="L393" s="24" t="str">
        <f>IF(K393="","",IFERROR(_xlfn.XLOOKUP(K393,BED_Master!A:A,BED_Master!B:B),"Bed ID not found"))</f>
        <v/>
      </c>
    </row>
    <row r="394" spans="1:12" ht="22" customHeight="1">
      <c r="A394" t="str">
        <f t="shared" si="12"/>
        <v/>
      </c>
      <c r="C394" s="24" t="str">
        <f>IF(B394="","",IFERROR(_xlfn.XLOOKUP(B394,PT_Master!A:A,PT_Master!C:C),"Patient ID not found"))</f>
        <v/>
      </c>
      <c r="E394" s="13"/>
      <c r="G394" s="24" t="str">
        <f t="shared" si="13"/>
        <v/>
      </c>
      <c r="J394" s="24" t="str">
        <f>IF(I394="","",IFERROR(_xlfn.XLOOKUP(I394,DR_Master!A:A,DR_Master!B:B),"Doctor ID not found"))</f>
        <v/>
      </c>
      <c r="L394" s="24" t="str">
        <f>IF(K394="","",IFERROR(_xlfn.XLOOKUP(K394,BED_Master!A:A,BED_Master!B:B),"Bed ID not found"))</f>
        <v/>
      </c>
    </row>
    <row r="395" spans="1:12" ht="22" customHeight="1">
      <c r="A395" t="str">
        <f t="shared" si="12"/>
        <v/>
      </c>
      <c r="C395" s="24" t="str">
        <f>IF(B395="","",IFERROR(_xlfn.XLOOKUP(B395,PT_Master!A:A,PT_Master!C:C),"Patient ID not found"))</f>
        <v/>
      </c>
      <c r="E395" s="13"/>
      <c r="G395" s="24" t="str">
        <f t="shared" si="13"/>
        <v/>
      </c>
      <c r="J395" s="24" t="str">
        <f>IF(I395="","",IFERROR(_xlfn.XLOOKUP(I395,DR_Master!A:A,DR_Master!B:B),"Doctor ID not found"))</f>
        <v/>
      </c>
      <c r="L395" s="24" t="str">
        <f>IF(K395="","",IFERROR(_xlfn.XLOOKUP(K395,BED_Master!A:A,BED_Master!B:B),"Bed ID not found"))</f>
        <v/>
      </c>
    </row>
    <row r="396" spans="1:12" ht="22" customHeight="1">
      <c r="A396" t="str">
        <f t="shared" si="12"/>
        <v/>
      </c>
      <c r="C396" s="24" t="str">
        <f>IF(B396="","",IFERROR(_xlfn.XLOOKUP(B396,PT_Master!A:A,PT_Master!C:C),"Patient ID not found"))</f>
        <v/>
      </c>
      <c r="E396" s="13"/>
      <c r="G396" s="24" t="str">
        <f t="shared" si="13"/>
        <v/>
      </c>
      <c r="J396" s="24" t="str">
        <f>IF(I396="","",IFERROR(_xlfn.XLOOKUP(I396,DR_Master!A:A,DR_Master!B:B),"Doctor ID not found"))</f>
        <v/>
      </c>
      <c r="L396" s="24" t="str">
        <f>IF(K396="","",IFERROR(_xlfn.XLOOKUP(K396,BED_Master!A:A,BED_Master!B:B),"Bed ID not found"))</f>
        <v/>
      </c>
    </row>
    <row r="397" spans="1:12" ht="22" customHeight="1">
      <c r="A397" t="str">
        <f t="shared" si="12"/>
        <v/>
      </c>
      <c r="C397" s="24" t="str">
        <f>IF(B397="","",IFERROR(_xlfn.XLOOKUP(B397,PT_Master!A:A,PT_Master!C:C),"Patient ID not found"))</f>
        <v/>
      </c>
      <c r="E397" s="13"/>
      <c r="G397" s="24" t="str">
        <f t="shared" si="13"/>
        <v/>
      </c>
      <c r="J397" s="24" t="str">
        <f>IF(I397="","",IFERROR(_xlfn.XLOOKUP(I397,DR_Master!A:A,DR_Master!B:B),"Doctor ID not found"))</f>
        <v/>
      </c>
      <c r="L397" s="24" t="str">
        <f>IF(K397="","",IFERROR(_xlfn.XLOOKUP(K397,BED_Master!A:A,BED_Master!B:B),"Bed ID not found"))</f>
        <v/>
      </c>
    </row>
    <row r="398" spans="1:12" ht="22" customHeight="1">
      <c r="A398" t="str">
        <f t="shared" si="12"/>
        <v/>
      </c>
      <c r="C398" s="24" t="str">
        <f>IF(B398="","",IFERROR(_xlfn.XLOOKUP(B398,PT_Master!A:A,PT_Master!C:C),"Patient ID not found"))</f>
        <v/>
      </c>
      <c r="E398" s="13"/>
      <c r="G398" s="24" t="str">
        <f t="shared" si="13"/>
        <v/>
      </c>
      <c r="J398" s="24" t="str">
        <f>IF(I398="","",IFERROR(_xlfn.XLOOKUP(I398,DR_Master!A:A,DR_Master!B:B),"Doctor ID not found"))</f>
        <v/>
      </c>
      <c r="L398" s="24" t="str">
        <f>IF(K398="","",IFERROR(_xlfn.XLOOKUP(K398,BED_Master!A:A,BED_Master!B:B),"Bed ID not found"))</f>
        <v/>
      </c>
    </row>
    <row r="399" spans="1:12" ht="22" customHeight="1">
      <c r="A399" t="str">
        <f t="shared" si="12"/>
        <v/>
      </c>
      <c r="C399" s="24" t="str">
        <f>IF(B399="","",IFERROR(_xlfn.XLOOKUP(B399,PT_Master!A:A,PT_Master!C:C),"Patient ID not found"))</f>
        <v/>
      </c>
      <c r="E399" s="13"/>
      <c r="G399" s="24" t="str">
        <f t="shared" si="13"/>
        <v/>
      </c>
      <c r="J399" s="24" t="str">
        <f>IF(I399="","",IFERROR(_xlfn.XLOOKUP(I399,DR_Master!A:A,DR_Master!B:B),"Doctor ID not found"))</f>
        <v/>
      </c>
      <c r="L399" s="24" t="str">
        <f>IF(K399="","",IFERROR(_xlfn.XLOOKUP(K399,BED_Master!A:A,BED_Master!B:B),"Bed ID not found"))</f>
        <v/>
      </c>
    </row>
    <row r="400" spans="1:12" ht="22" customHeight="1">
      <c r="A400" t="str">
        <f t="shared" si="12"/>
        <v/>
      </c>
      <c r="C400" s="24" t="str">
        <f>IF(B400="","",IFERROR(_xlfn.XLOOKUP(B400,PT_Master!A:A,PT_Master!C:C),"Patient ID not found"))</f>
        <v/>
      </c>
      <c r="E400" s="13"/>
      <c r="G400" s="24" t="str">
        <f t="shared" si="13"/>
        <v/>
      </c>
      <c r="J400" s="24" t="str">
        <f>IF(I400="","",IFERROR(_xlfn.XLOOKUP(I400,DR_Master!A:A,DR_Master!B:B),"Doctor ID not found"))</f>
        <v/>
      </c>
      <c r="L400" s="24" t="str">
        <f>IF(K400="","",IFERROR(_xlfn.XLOOKUP(K400,BED_Master!A:A,BED_Master!B:B),"Bed ID not found"))</f>
        <v/>
      </c>
    </row>
    <row r="401" spans="1:12" ht="22" customHeight="1">
      <c r="A401" t="str">
        <f t="shared" si="12"/>
        <v/>
      </c>
      <c r="C401" s="24" t="str">
        <f>IF(B401="","",IFERROR(_xlfn.XLOOKUP(B401,PT_Master!A:A,PT_Master!C:C),"Patient ID not found"))</f>
        <v/>
      </c>
      <c r="E401" s="13"/>
      <c r="G401" s="24" t="str">
        <f t="shared" si="13"/>
        <v/>
      </c>
      <c r="J401" s="24" t="str">
        <f>IF(I401="","",IFERROR(_xlfn.XLOOKUP(I401,DR_Master!A:A,DR_Master!B:B),"Doctor ID not found"))</f>
        <v/>
      </c>
      <c r="L401" s="24" t="str">
        <f>IF(K401="","",IFERROR(_xlfn.XLOOKUP(K401,BED_Master!A:A,BED_Master!B:B),"Bed ID not found"))</f>
        <v/>
      </c>
    </row>
    <row r="402" spans="1:12" ht="22" customHeight="1">
      <c r="A402" t="str">
        <f t="shared" si="12"/>
        <v/>
      </c>
      <c r="C402" s="24" t="str">
        <f>IF(B402="","",IFERROR(_xlfn.XLOOKUP(B402,PT_Master!A:A,PT_Master!C:C),"Patient ID not found"))</f>
        <v/>
      </c>
      <c r="E402" s="13"/>
      <c r="G402" s="24" t="str">
        <f t="shared" si="13"/>
        <v/>
      </c>
      <c r="J402" s="24" t="str">
        <f>IF(I402="","",IFERROR(_xlfn.XLOOKUP(I402,DR_Master!A:A,DR_Master!B:B),"Doctor ID not found"))</f>
        <v/>
      </c>
      <c r="L402" s="24" t="str">
        <f>IF(K402="","",IFERROR(_xlfn.XLOOKUP(K402,BED_Master!A:A,BED_Master!B:B),"Bed ID not found"))</f>
        <v/>
      </c>
    </row>
    <row r="403" spans="1:12" ht="22" customHeight="1">
      <c r="A403" t="str">
        <f t="shared" si="12"/>
        <v/>
      </c>
      <c r="C403" s="24" t="str">
        <f>IF(B403="","",IFERROR(_xlfn.XLOOKUP(B403,PT_Master!A:A,PT_Master!C:C),"Patient ID not found"))</f>
        <v/>
      </c>
      <c r="E403" s="13"/>
      <c r="G403" s="24" t="str">
        <f t="shared" si="13"/>
        <v/>
      </c>
      <c r="J403" s="24" t="str">
        <f>IF(I403="","",IFERROR(_xlfn.XLOOKUP(I403,DR_Master!A:A,DR_Master!B:B),"Doctor ID not found"))</f>
        <v/>
      </c>
      <c r="L403" s="24" t="str">
        <f>IF(K403="","",IFERROR(_xlfn.XLOOKUP(K403,BED_Master!A:A,BED_Master!B:B),"Bed ID not found"))</f>
        <v/>
      </c>
    </row>
    <row r="404" spans="1:12" ht="22" customHeight="1">
      <c r="A404" t="str">
        <f t="shared" si="12"/>
        <v/>
      </c>
      <c r="C404" s="24" t="str">
        <f>IF(B404="","",IFERROR(_xlfn.XLOOKUP(B404,PT_Master!A:A,PT_Master!C:C),"Patient ID not found"))</f>
        <v/>
      </c>
      <c r="E404" s="13"/>
      <c r="G404" s="24" t="str">
        <f t="shared" si="13"/>
        <v/>
      </c>
      <c r="J404" s="24" t="str">
        <f>IF(I404="","",IFERROR(_xlfn.XLOOKUP(I404,DR_Master!A:A,DR_Master!B:B),"Doctor ID not found"))</f>
        <v/>
      </c>
      <c r="L404" s="24" t="str">
        <f>IF(K404="","",IFERROR(_xlfn.XLOOKUP(K404,BED_Master!A:A,BED_Master!B:B),"Bed ID not found"))</f>
        <v/>
      </c>
    </row>
    <row r="405" spans="1:12" ht="22" customHeight="1">
      <c r="A405" t="str">
        <f t="shared" si="12"/>
        <v/>
      </c>
      <c r="C405" s="24" t="str">
        <f>IF(B405="","",IFERROR(_xlfn.XLOOKUP(B405,PT_Master!A:A,PT_Master!C:C),"Patient ID not found"))</f>
        <v/>
      </c>
      <c r="E405" s="13"/>
      <c r="G405" s="24" t="str">
        <f t="shared" si="13"/>
        <v/>
      </c>
      <c r="J405" s="24" t="str">
        <f>IF(I405="","",IFERROR(_xlfn.XLOOKUP(I405,DR_Master!A:A,DR_Master!B:B),"Doctor ID not found"))</f>
        <v/>
      </c>
      <c r="L405" s="24" t="str">
        <f>IF(K405="","",IFERROR(_xlfn.XLOOKUP(K405,BED_Master!A:A,BED_Master!B:B),"Bed ID not found"))</f>
        <v/>
      </c>
    </row>
    <row r="406" spans="1:12" ht="22" customHeight="1">
      <c r="A406" t="str">
        <f t="shared" si="12"/>
        <v/>
      </c>
      <c r="C406" s="24" t="str">
        <f>IF(B406="","",IFERROR(_xlfn.XLOOKUP(B406,PT_Master!A:A,PT_Master!C:C),"Patient ID not found"))</f>
        <v/>
      </c>
      <c r="E406" s="13"/>
      <c r="G406" s="24" t="str">
        <f t="shared" si="13"/>
        <v/>
      </c>
      <c r="J406" s="24" t="str">
        <f>IF(I406="","",IFERROR(_xlfn.XLOOKUP(I406,DR_Master!A:A,DR_Master!B:B),"Doctor ID not found"))</f>
        <v/>
      </c>
      <c r="L406" s="24" t="str">
        <f>IF(K406="","",IFERROR(_xlfn.XLOOKUP(K406,BED_Master!A:A,BED_Master!B:B),"Bed ID not found"))</f>
        <v/>
      </c>
    </row>
    <row r="407" spans="1:12" ht="22" customHeight="1">
      <c r="A407" t="str">
        <f t="shared" si="12"/>
        <v/>
      </c>
      <c r="C407" s="24" t="str">
        <f>IF(B407="","",IFERROR(_xlfn.XLOOKUP(B407,PT_Master!A:A,PT_Master!C:C),"Patient ID not found"))</f>
        <v/>
      </c>
      <c r="E407" s="13"/>
      <c r="G407" s="24" t="str">
        <f t="shared" si="13"/>
        <v/>
      </c>
      <c r="J407" s="24" t="str">
        <f>IF(I407="","",IFERROR(_xlfn.XLOOKUP(I407,DR_Master!A:A,DR_Master!B:B),"Doctor ID not found"))</f>
        <v/>
      </c>
      <c r="L407" s="24" t="str">
        <f>IF(K407="","",IFERROR(_xlfn.XLOOKUP(K407,BED_Master!A:A,BED_Master!B:B),"Bed ID not found"))</f>
        <v/>
      </c>
    </row>
    <row r="408" spans="1:12" ht="22" customHeight="1">
      <c r="A408" t="str">
        <f t="shared" si="12"/>
        <v/>
      </c>
      <c r="C408" s="24" t="str">
        <f>IF(B408="","",IFERROR(_xlfn.XLOOKUP(B408,PT_Master!A:A,PT_Master!C:C),"Patient ID not found"))</f>
        <v/>
      </c>
      <c r="E408" s="13"/>
      <c r="G408" s="24" t="str">
        <f t="shared" si="13"/>
        <v/>
      </c>
      <c r="J408" s="24" t="str">
        <f>IF(I408="","",IFERROR(_xlfn.XLOOKUP(I408,DR_Master!A:A,DR_Master!B:B),"Doctor ID not found"))</f>
        <v/>
      </c>
      <c r="L408" s="24" t="str">
        <f>IF(K408="","",IFERROR(_xlfn.XLOOKUP(K408,BED_Master!A:A,BED_Master!B:B),"Bed ID not found"))</f>
        <v/>
      </c>
    </row>
    <row r="409" spans="1:12" ht="22" customHeight="1">
      <c r="A409" t="str">
        <f t="shared" si="12"/>
        <v/>
      </c>
      <c r="C409" s="24" t="str">
        <f>IF(B409="","",IFERROR(_xlfn.XLOOKUP(B409,PT_Master!A:A,PT_Master!C:C),"Patient ID not found"))</f>
        <v/>
      </c>
      <c r="E409" s="13"/>
      <c r="G409" s="24" t="str">
        <f t="shared" si="13"/>
        <v/>
      </c>
      <c r="J409" s="24" t="str">
        <f>IF(I409="","",IFERROR(_xlfn.XLOOKUP(I409,DR_Master!A:A,DR_Master!B:B),"Doctor ID not found"))</f>
        <v/>
      </c>
      <c r="L409" s="24" t="str">
        <f>IF(K409="","",IFERROR(_xlfn.XLOOKUP(K409,BED_Master!A:A,BED_Master!B:B),"Bed ID not found"))</f>
        <v/>
      </c>
    </row>
    <row r="410" spans="1:12" ht="22" customHeight="1">
      <c r="A410" t="str">
        <f t="shared" si="12"/>
        <v/>
      </c>
      <c r="C410" s="24" t="str">
        <f>IF(B410="","",IFERROR(_xlfn.XLOOKUP(B410,PT_Master!A:A,PT_Master!C:C),"Patient ID not found"))</f>
        <v/>
      </c>
      <c r="E410" s="13"/>
      <c r="G410" s="24" t="str">
        <f t="shared" si="13"/>
        <v/>
      </c>
      <c r="J410" s="24" t="str">
        <f>IF(I410="","",IFERROR(_xlfn.XLOOKUP(I410,DR_Master!A:A,DR_Master!B:B),"Doctor ID not found"))</f>
        <v/>
      </c>
      <c r="L410" s="24" t="str">
        <f>IF(K410="","",IFERROR(_xlfn.XLOOKUP(K410,BED_Master!A:A,BED_Master!B:B),"Bed ID not found"))</f>
        <v/>
      </c>
    </row>
    <row r="411" spans="1:12" ht="22" customHeight="1">
      <c r="A411" t="str">
        <f t="shared" si="12"/>
        <v/>
      </c>
      <c r="C411" s="24" t="str">
        <f>IF(B411="","",IFERROR(_xlfn.XLOOKUP(B411,PT_Master!A:A,PT_Master!C:C),"Patient ID not found"))</f>
        <v/>
      </c>
      <c r="E411" s="13"/>
      <c r="G411" s="24" t="str">
        <f t="shared" si="13"/>
        <v/>
      </c>
      <c r="J411" s="24" t="str">
        <f>IF(I411="","",IFERROR(_xlfn.XLOOKUP(I411,DR_Master!A:A,DR_Master!B:B),"Doctor ID not found"))</f>
        <v/>
      </c>
      <c r="L411" s="24" t="str">
        <f>IF(K411="","",IFERROR(_xlfn.XLOOKUP(K411,BED_Master!A:A,BED_Master!B:B),"Bed ID not found"))</f>
        <v/>
      </c>
    </row>
    <row r="412" spans="1:12" ht="22" customHeight="1">
      <c r="A412" t="str">
        <f t="shared" si="12"/>
        <v/>
      </c>
      <c r="C412" s="24" t="str">
        <f>IF(B412="","",IFERROR(_xlfn.XLOOKUP(B412,PT_Master!A:A,PT_Master!C:C),"Patient ID not found"))</f>
        <v/>
      </c>
      <c r="E412" s="13"/>
      <c r="G412" s="24" t="str">
        <f t="shared" si="13"/>
        <v/>
      </c>
      <c r="J412" s="24" t="str">
        <f>IF(I412="","",IFERROR(_xlfn.XLOOKUP(I412,DR_Master!A:A,DR_Master!B:B),"Doctor ID not found"))</f>
        <v/>
      </c>
      <c r="L412" s="24" t="str">
        <f>IF(K412="","",IFERROR(_xlfn.XLOOKUP(K412,BED_Master!A:A,BED_Master!B:B),"Bed ID not found"))</f>
        <v/>
      </c>
    </row>
    <row r="413" spans="1:12" ht="22" customHeight="1">
      <c r="A413" t="str">
        <f t="shared" si="12"/>
        <v/>
      </c>
      <c r="C413" s="24" t="str">
        <f>IF(B413="","",IFERROR(_xlfn.XLOOKUP(B413,PT_Master!A:A,PT_Master!C:C),"Patient ID not found"))</f>
        <v/>
      </c>
      <c r="E413" s="13"/>
      <c r="G413" s="24" t="str">
        <f t="shared" si="13"/>
        <v/>
      </c>
      <c r="J413" s="24" t="str">
        <f>IF(I413="","",IFERROR(_xlfn.XLOOKUP(I413,DR_Master!A:A,DR_Master!B:B),"Doctor ID not found"))</f>
        <v/>
      </c>
      <c r="L413" s="24" t="str">
        <f>IF(K413="","",IFERROR(_xlfn.XLOOKUP(K413,BED_Master!A:A,BED_Master!B:B),"Bed ID not found"))</f>
        <v/>
      </c>
    </row>
    <row r="414" spans="1:12" ht="22" customHeight="1">
      <c r="A414" t="str">
        <f t="shared" si="12"/>
        <v/>
      </c>
      <c r="C414" s="24" t="str">
        <f>IF(B414="","",IFERROR(_xlfn.XLOOKUP(B414,PT_Master!A:A,PT_Master!C:C),"Patient ID not found"))</f>
        <v/>
      </c>
      <c r="E414" s="13"/>
      <c r="G414" s="24" t="str">
        <f t="shared" si="13"/>
        <v/>
      </c>
      <c r="J414" s="24" t="str">
        <f>IF(I414="","",IFERROR(_xlfn.XLOOKUP(I414,DR_Master!A:A,DR_Master!B:B),"Doctor ID not found"))</f>
        <v/>
      </c>
      <c r="L414" s="24" t="str">
        <f>IF(K414="","",IFERROR(_xlfn.XLOOKUP(K414,BED_Master!A:A,BED_Master!B:B),"Bed ID not found"))</f>
        <v/>
      </c>
    </row>
    <row r="415" spans="1:12" ht="22" customHeight="1">
      <c r="A415" t="str">
        <f t="shared" si="12"/>
        <v/>
      </c>
      <c r="C415" s="24" t="str">
        <f>IF(B415="","",IFERROR(_xlfn.XLOOKUP(B415,PT_Master!A:A,PT_Master!C:C),"Patient ID not found"))</f>
        <v/>
      </c>
      <c r="E415" s="13"/>
      <c r="G415" s="24" t="str">
        <f t="shared" si="13"/>
        <v/>
      </c>
      <c r="J415" s="24" t="str">
        <f>IF(I415="","",IFERROR(_xlfn.XLOOKUP(I415,DR_Master!A:A,DR_Master!B:B),"Doctor ID not found"))</f>
        <v/>
      </c>
      <c r="L415" s="24" t="str">
        <f>IF(K415="","",IFERROR(_xlfn.XLOOKUP(K415,BED_Master!A:A,BED_Master!B:B),"Bed ID not found"))</f>
        <v/>
      </c>
    </row>
    <row r="416" spans="1:12" ht="22" customHeight="1">
      <c r="A416" t="str">
        <f t="shared" si="12"/>
        <v/>
      </c>
      <c r="C416" s="24" t="str">
        <f>IF(B416="","",IFERROR(_xlfn.XLOOKUP(B416,PT_Master!A:A,PT_Master!C:C),"Patient ID not found"))</f>
        <v/>
      </c>
      <c r="E416" s="13"/>
      <c r="G416" s="24" t="str">
        <f t="shared" si="13"/>
        <v/>
      </c>
      <c r="J416" s="24" t="str">
        <f>IF(I416="","",IFERROR(_xlfn.XLOOKUP(I416,DR_Master!A:A,DR_Master!B:B),"Doctor ID not found"))</f>
        <v/>
      </c>
      <c r="L416" s="24" t="str">
        <f>IF(K416="","",IFERROR(_xlfn.XLOOKUP(K416,BED_Master!A:A,BED_Master!B:B),"Bed ID not found"))</f>
        <v/>
      </c>
    </row>
    <row r="417" spans="1:12" ht="22" customHeight="1">
      <c r="A417" t="str">
        <f t="shared" si="12"/>
        <v/>
      </c>
      <c r="C417" s="24" t="str">
        <f>IF(B417="","",IFERROR(_xlfn.XLOOKUP(B417,PT_Master!A:A,PT_Master!C:C),"Patient ID not found"))</f>
        <v/>
      </c>
      <c r="E417" s="13"/>
      <c r="G417" s="24" t="str">
        <f t="shared" si="13"/>
        <v/>
      </c>
      <c r="J417" s="24" t="str">
        <f>IF(I417="","",IFERROR(_xlfn.XLOOKUP(I417,DR_Master!A:A,DR_Master!B:B),"Doctor ID not found"))</f>
        <v/>
      </c>
      <c r="L417" s="24" t="str">
        <f>IF(K417="","",IFERROR(_xlfn.XLOOKUP(K417,BED_Master!A:A,BED_Master!B:B),"Bed ID not found"))</f>
        <v/>
      </c>
    </row>
    <row r="418" spans="1:12" ht="22" customHeight="1">
      <c r="A418" t="str">
        <f t="shared" si="12"/>
        <v/>
      </c>
      <c r="C418" s="24" t="str">
        <f>IF(B418="","",IFERROR(_xlfn.XLOOKUP(B418,PT_Master!A:A,PT_Master!C:C),"Patient ID not found"))</f>
        <v/>
      </c>
      <c r="E418" s="13"/>
      <c r="G418" s="24" t="str">
        <f t="shared" si="13"/>
        <v/>
      </c>
      <c r="J418" s="24" t="str">
        <f>IF(I418="","",IFERROR(_xlfn.XLOOKUP(I418,DR_Master!A:A,DR_Master!B:B),"Doctor ID not found"))</f>
        <v/>
      </c>
      <c r="L418" s="24" t="str">
        <f>IF(K418="","",IFERROR(_xlfn.XLOOKUP(K418,BED_Master!A:A,BED_Master!B:B),"Bed ID not found"))</f>
        <v/>
      </c>
    </row>
    <row r="419" spans="1:12" ht="22" customHeight="1">
      <c r="A419" t="str">
        <f t="shared" si="12"/>
        <v/>
      </c>
      <c r="C419" s="24" t="str">
        <f>IF(B419="","",IFERROR(_xlfn.XLOOKUP(B419,PT_Master!A:A,PT_Master!C:C),"Patient ID not found"))</f>
        <v/>
      </c>
      <c r="E419" s="13"/>
      <c r="G419" s="24" t="str">
        <f t="shared" si="13"/>
        <v/>
      </c>
      <c r="J419" s="24" t="str">
        <f>IF(I419="","",IFERROR(_xlfn.XLOOKUP(I419,DR_Master!A:A,DR_Master!B:B),"Doctor ID not found"))</f>
        <v/>
      </c>
      <c r="L419" s="24" t="str">
        <f>IF(K419="","",IFERROR(_xlfn.XLOOKUP(K419,BED_Master!A:A,BED_Master!B:B),"Bed ID not found"))</f>
        <v/>
      </c>
    </row>
    <row r="420" spans="1:12" ht="22" customHeight="1">
      <c r="A420" t="str">
        <f t="shared" si="12"/>
        <v/>
      </c>
      <c r="C420" s="24" t="str">
        <f>IF(B420="","",IFERROR(_xlfn.XLOOKUP(B420,PT_Master!A:A,PT_Master!C:C),"Patient ID not found"))</f>
        <v/>
      </c>
      <c r="E420" s="13"/>
      <c r="G420" s="24" t="str">
        <f t="shared" si="13"/>
        <v/>
      </c>
      <c r="J420" s="24" t="str">
        <f>IF(I420="","",IFERROR(_xlfn.XLOOKUP(I420,DR_Master!A:A,DR_Master!B:B),"Doctor ID not found"))</f>
        <v/>
      </c>
      <c r="L420" s="24" t="str">
        <f>IF(K420="","",IFERROR(_xlfn.XLOOKUP(K420,BED_Master!A:A,BED_Master!B:B),"Bed ID not found"))</f>
        <v/>
      </c>
    </row>
    <row r="421" spans="1:12" ht="22" customHeight="1">
      <c r="A421" t="str">
        <f t="shared" si="12"/>
        <v/>
      </c>
      <c r="C421" s="24" t="str">
        <f>IF(B421="","",IFERROR(_xlfn.XLOOKUP(B421,PT_Master!A:A,PT_Master!C:C),"Patient ID not found"))</f>
        <v/>
      </c>
      <c r="E421" s="13"/>
      <c r="G421" s="24" t="str">
        <f t="shared" si="13"/>
        <v/>
      </c>
      <c r="J421" s="24" t="str">
        <f>IF(I421="","",IFERROR(_xlfn.XLOOKUP(I421,DR_Master!A:A,DR_Master!B:B),"Doctor ID not found"))</f>
        <v/>
      </c>
      <c r="L421" s="24" t="str">
        <f>IF(K421="","",IFERROR(_xlfn.XLOOKUP(K421,BED_Master!A:A,BED_Master!B:B),"Bed ID not found"))</f>
        <v/>
      </c>
    </row>
    <row r="422" spans="1:12" ht="22" customHeight="1">
      <c r="A422" t="str">
        <f t="shared" si="12"/>
        <v/>
      </c>
      <c r="C422" s="24" t="str">
        <f>IF(B422="","",IFERROR(_xlfn.XLOOKUP(B422,PT_Master!A:A,PT_Master!C:C),"Patient ID not found"))</f>
        <v/>
      </c>
      <c r="E422" s="13"/>
      <c r="G422" s="24" t="str">
        <f t="shared" si="13"/>
        <v/>
      </c>
      <c r="J422" s="24" t="str">
        <f>IF(I422="","",IFERROR(_xlfn.XLOOKUP(I422,DR_Master!A:A,DR_Master!B:B),"Doctor ID not found"))</f>
        <v/>
      </c>
      <c r="L422" s="24" t="str">
        <f>IF(K422="","",IFERROR(_xlfn.XLOOKUP(K422,BED_Master!A:A,BED_Master!B:B),"Bed ID not found"))</f>
        <v/>
      </c>
    </row>
    <row r="423" spans="1:12" ht="22" customHeight="1">
      <c r="A423" t="str">
        <f t="shared" si="12"/>
        <v/>
      </c>
      <c r="C423" s="24" t="str">
        <f>IF(B423="","",IFERROR(_xlfn.XLOOKUP(B423,PT_Master!A:A,PT_Master!C:C),"Patient ID not found"))</f>
        <v/>
      </c>
      <c r="E423" s="13"/>
      <c r="G423" s="24" t="str">
        <f t="shared" si="13"/>
        <v/>
      </c>
      <c r="J423" s="24" t="str">
        <f>IF(I423="","",IFERROR(_xlfn.XLOOKUP(I423,DR_Master!A:A,DR_Master!B:B),"Doctor ID not found"))</f>
        <v/>
      </c>
      <c r="L423" s="24" t="str">
        <f>IF(K423="","",IFERROR(_xlfn.XLOOKUP(K423,BED_Master!A:A,BED_Master!B:B),"Bed ID not found"))</f>
        <v/>
      </c>
    </row>
    <row r="424" spans="1:12" ht="22" customHeight="1">
      <c r="A424" t="str">
        <f t="shared" si="12"/>
        <v/>
      </c>
      <c r="C424" s="24" t="str">
        <f>IF(B424="","",IFERROR(_xlfn.XLOOKUP(B424,PT_Master!A:A,PT_Master!C:C),"Patient ID not found"))</f>
        <v/>
      </c>
      <c r="E424" s="13"/>
      <c r="G424" s="24" t="str">
        <f t="shared" si="13"/>
        <v/>
      </c>
      <c r="J424" s="24" t="str">
        <f>IF(I424="","",IFERROR(_xlfn.XLOOKUP(I424,DR_Master!A:A,DR_Master!B:B),"Doctor ID not found"))</f>
        <v/>
      </c>
      <c r="L424" s="24" t="str">
        <f>IF(K424="","",IFERROR(_xlfn.XLOOKUP(K424,BED_Master!A:A,BED_Master!B:B),"Bed ID not found"))</f>
        <v/>
      </c>
    </row>
    <row r="425" spans="1:12" ht="22" customHeight="1">
      <c r="A425" t="str">
        <f t="shared" si="12"/>
        <v/>
      </c>
      <c r="C425" s="24" t="str">
        <f>IF(B425="","",IFERROR(_xlfn.XLOOKUP(B425,PT_Master!A:A,PT_Master!C:C),"Patient ID not found"))</f>
        <v/>
      </c>
      <c r="E425" s="13"/>
      <c r="G425" s="24" t="str">
        <f t="shared" si="13"/>
        <v/>
      </c>
      <c r="J425" s="24" t="str">
        <f>IF(I425="","",IFERROR(_xlfn.XLOOKUP(I425,DR_Master!A:A,DR_Master!B:B),"Doctor ID not found"))</f>
        <v/>
      </c>
      <c r="L425" s="24" t="str">
        <f>IF(K425="","",IFERROR(_xlfn.XLOOKUP(K425,BED_Master!A:A,BED_Master!B:B),"Bed ID not found"))</f>
        <v/>
      </c>
    </row>
    <row r="426" spans="1:12" ht="22" customHeight="1">
      <c r="A426" t="str">
        <f t="shared" si="12"/>
        <v/>
      </c>
      <c r="C426" s="24" t="str">
        <f>IF(B426="","",IFERROR(_xlfn.XLOOKUP(B426,PT_Master!A:A,PT_Master!C:C),"Patient ID not found"))</f>
        <v/>
      </c>
      <c r="E426" s="13"/>
      <c r="G426" s="24" t="str">
        <f t="shared" si="13"/>
        <v/>
      </c>
      <c r="J426" s="24" t="str">
        <f>IF(I426="","",IFERROR(_xlfn.XLOOKUP(I426,DR_Master!A:A,DR_Master!B:B),"Doctor ID not found"))</f>
        <v/>
      </c>
      <c r="L426" s="24" t="str">
        <f>IF(K426="","",IFERROR(_xlfn.XLOOKUP(K426,BED_Master!A:A,BED_Master!B:B),"Bed ID not found"))</f>
        <v/>
      </c>
    </row>
    <row r="427" spans="1:12" ht="22" customHeight="1">
      <c r="A427" t="str">
        <f t="shared" si="12"/>
        <v/>
      </c>
      <c r="C427" s="24" t="str">
        <f>IF(B427="","",IFERROR(_xlfn.XLOOKUP(B427,PT_Master!A:A,PT_Master!C:C),"Patient ID not found"))</f>
        <v/>
      </c>
      <c r="E427" s="13"/>
      <c r="G427" s="24" t="str">
        <f t="shared" si="13"/>
        <v/>
      </c>
      <c r="J427" s="24" t="str">
        <f>IF(I427="","",IFERROR(_xlfn.XLOOKUP(I427,DR_Master!A:A,DR_Master!B:B),"Doctor ID not found"))</f>
        <v/>
      </c>
      <c r="L427" s="24" t="str">
        <f>IF(K427="","",IFERROR(_xlfn.XLOOKUP(K427,BED_Master!A:A,BED_Master!B:B),"Bed ID not found"))</f>
        <v/>
      </c>
    </row>
    <row r="428" spans="1:12" ht="22" customHeight="1">
      <c r="A428" t="str">
        <f t="shared" si="12"/>
        <v/>
      </c>
      <c r="C428" s="24" t="str">
        <f>IF(B428="","",IFERROR(_xlfn.XLOOKUP(B428,PT_Master!A:A,PT_Master!C:C),"Patient ID not found"))</f>
        <v/>
      </c>
      <c r="E428" s="13"/>
      <c r="G428" s="24" t="str">
        <f t="shared" si="13"/>
        <v/>
      </c>
      <c r="J428" s="24" t="str">
        <f>IF(I428="","",IFERROR(_xlfn.XLOOKUP(I428,DR_Master!A:A,DR_Master!B:B),"Doctor ID not found"))</f>
        <v/>
      </c>
      <c r="L428" s="24" t="str">
        <f>IF(K428="","",IFERROR(_xlfn.XLOOKUP(K428,BED_Master!A:A,BED_Master!B:B),"Bed ID not found"))</f>
        <v/>
      </c>
    </row>
    <row r="429" spans="1:12" ht="22" customHeight="1">
      <c r="A429" t="str">
        <f t="shared" si="12"/>
        <v/>
      </c>
      <c r="C429" s="24" t="str">
        <f>IF(B429="","",IFERROR(_xlfn.XLOOKUP(B429,PT_Master!A:A,PT_Master!C:C),"Patient ID not found"))</f>
        <v/>
      </c>
      <c r="E429" s="13"/>
      <c r="G429" s="24" t="str">
        <f t="shared" si="13"/>
        <v/>
      </c>
      <c r="J429" s="24" t="str">
        <f>IF(I429="","",IFERROR(_xlfn.XLOOKUP(I429,DR_Master!A:A,DR_Master!B:B),"Doctor ID not found"))</f>
        <v/>
      </c>
      <c r="L429" s="24" t="str">
        <f>IF(K429="","",IFERROR(_xlfn.XLOOKUP(K429,BED_Master!A:A,BED_Master!B:B),"Bed ID not found"))</f>
        <v/>
      </c>
    </row>
    <row r="430" spans="1:12" ht="22" customHeight="1">
      <c r="A430" t="str">
        <f t="shared" si="12"/>
        <v/>
      </c>
      <c r="C430" s="24" t="str">
        <f>IF(B430="","",IFERROR(_xlfn.XLOOKUP(B430,PT_Master!A:A,PT_Master!C:C),"Patient ID not found"))</f>
        <v/>
      </c>
      <c r="E430" s="13"/>
      <c r="G430" s="24" t="str">
        <f t="shared" si="13"/>
        <v/>
      </c>
      <c r="J430" s="24" t="str">
        <f>IF(I430="","",IFERROR(_xlfn.XLOOKUP(I430,DR_Master!A:A,DR_Master!B:B),"Doctor ID not found"))</f>
        <v/>
      </c>
      <c r="L430" s="24" t="str">
        <f>IF(K430="","",IFERROR(_xlfn.XLOOKUP(K430,BED_Master!A:A,BED_Master!B:B),"Bed ID not found"))</f>
        <v/>
      </c>
    </row>
    <row r="431" spans="1:12" ht="22" customHeight="1">
      <c r="A431" t="str">
        <f t="shared" si="12"/>
        <v/>
      </c>
      <c r="C431" s="24" t="str">
        <f>IF(B431="","",IFERROR(_xlfn.XLOOKUP(B431,PT_Master!A:A,PT_Master!C:C),"Patient ID not found"))</f>
        <v/>
      </c>
      <c r="E431" s="13"/>
      <c r="G431" s="24" t="str">
        <f t="shared" si="13"/>
        <v/>
      </c>
      <c r="J431" s="24" t="str">
        <f>IF(I431="","",IFERROR(_xlfn.XLOOKUP(I431,DR_Master!A:A,DR_Master!B:B),"Doctor ID not found"))</f>
        <v/>
      </c>
      <c r="L431" s="24" t="str">
        <f>IF(K431="","",IFERROR(_xlfn.XLOOKUP(K431,BED_Master!A:A,BED_Master!B:B),"Bed ID not found"))</f>
        <v/>
      </c>
    </row>
    <row r="432" spans="1:12" ht="22" customHeight="1">
      <c r="A432" t="str">
        <f t="shared" si="12"/>
        <v/>
      </c>
      <c r="C432" s="24" t="str">
        <f>IF(B432="","",IFERROR(_xlfn.XLOOKUP(B432,PT_Master!A:A,PT_Master!C:C),"Patient ID not found"))</f>
        <v/>
      </c>
      <c r="E432" s="13"/>
      <c r="G432" s="24" t="str">
        <f t="shared" si="13"/>
        <v/>
      </c>
      <c r="J432" s="24" t="str">
        <f>IF(I432="","",IFERROR(_xlfn.XLOOKUP(I432,DR_Master!A:A,DR_Master!B:B),"Doctor ID not found"))</f>
        <v/>
      </c>
      <c r="L432" s="24" t="str">
        <f>IF(K432="","",IFERROR(_xlfn.XLOOKUP(K432,BED_Master!A:A,BED_Master!B:B),"Bed ID not found"))</f>
        <v/>
      </c>
    </row>
    <row r="433" spans="1:12" ht="22" customHeight="1">
      <c r="A433" t="str">
        <f t="shared" si="12"/>
        <v/>
      </c>
      <c r="C433" s="24" t="str">
        <f>IF(B433="","",IFERROR(_xlfn.XLOOKUP(B433,PT_Master!A:A,PT_Master!C:C),"Patient ID not found"))</f>
        <v/>
      </c>
      <c r="E433" s="13"/>
      <c r="G433" s="24" t="str">
        <f t="shared" si="13"/>
        <v/>
      </c>
      <c r="J433" s="24" t="str">
        <f>IF(I433="","",IFERROR(_xlfn.XLOOKUP(I433,DR_Master!A:A,DR_Master!B:B),"Doctor ID not found"))</f>
        <v/>
      </c>
      <c r="L433" s="24" t="str">
        <f>IF(K433="","",IFERROR(_xlfn.XLOOKUP(K433,BED_Master!A:A,BED_Master!B:B),"Bed ID not found"))</f>
        <v/>
      </c>
    </row>
    <row r="434" spans="1:12" ht="22" customHeight="1">
      <c r="A434" t="str">
        <f t="shared" si="12"/>
        <v/>
      </c>
      <c r="C434" s="24" t="str">
        <f>IF(B434="","",IFERROR(_xlfn.XLOOKUP(B434,PT_Master!A:A,PT_Master!C:C),"Patient ID not found"))</f>
        <v/>
      </c>
      <c r="E434" s="13"/>
      <c r="G434" s="24" t="str">
        <f t="shared" si="13"/>
        <v/>
      </c>
      <c r="J434" s="24" t="str">
        <f>IF(I434="","",IFERROR(_xlfn.XLOOKUP(I434,DR_Master!A:A,DR_Master!B:B),"Doctor ID not found"))</f>
        <v/>
      </c>
      <c r="L434" s="24" t="str">
        <f>IF(K434="","",IFERROR(_xlfn.XLOOKUP(K434,BED_Master!A:A,BED_Master!B:B),"Bed ID not found"))</f>
        <v/>
      </c>
    </row>
    <row r="435" spans="1:12" ht="22" customHeight="1">
      <c r="A435" t="str">
        <f t="shared" si="12"/>
        <v/>
      </c>
      <c r="C435" s="24" t="str">
        <f>IF(B435="","",IFERROR(_xlfn.XLOOKUP(B435,PT_Master!A:A,PT_Master!C:C),"Patient ID not found"))</f>
        <v/>
      </c>
      <c r="E435" s="13"/>
      <c r="G435" s="24" t="str">
        <f t="shared" si="13"/>
        <v/>
      </c>
      <c r="J435" s="24" t="str">
        <f>IF(I435="","",IFERROR(_xlfn.XLOOKUP(I435,DR_Master!A:A,DR_Master!B:B),"Doctor ID not found"))</f>
        <v/>
      </c>
      <c r="L435" s="24" t="str">
        <f>IF(K435="","",IFERROR(_xlfn.XLOOKUP(K435,BED_Master!A:A,BED_Master!B:B),"Bed ID not found"))</f>
        <v/>
      </c>
    </row>
    <row r="436" spans="1:12" ht="22" customHeight="1">
      <c r="A436" t="str">
        <f t="shared" si="12"/>
        <v/>
      </c>
      <c r="C436" s="24" t="str">
        <f>IF(B436="","",IFERROR(_xlfn.XLOOKUP(B436,PT_Master!A:A,PT_Master!C:C),"Patient ID not found"))</f>
        <v/>
      </c>
      <c r="E436" s="13"/>
      <c r="G436" s="24" t="str">
        <f t="shared" si="13"/>
        <v/>
      </c>
      <c r="J436" s="24" t="str">
        <f>IF(I436="","",IFERROR(_xlfn.XLOOKUP(I436,DR_Master!A:A,DR_Master!B:B),"Doctor ID not found"))</f>
        <v/>
      </c>
      <c r="L436" s="24" t="str">
        <f>IF(K436="","",IFERROR(_xlfn.XLOOKUP(K436,BED_Master!A:A,BED_Master!B:B),"Bed ID not found"))</f>
        <v/>
      </c>
    </row>
    <row r="437" spans="1:12" ht="22" customHeight="1">
      <c r="A437" t="str">
        <f t="shared" si="12"/>
        <v/>
      </c>
      <c r="C437" s="24" t="str">
        <f>IF(B437="","",IFERROR(_xlfn.XLOOKUP(B437,PT_Master!A:A,PT_Master!C:C),"Patient ID not found"))</f>
        <v/>
      </c>
      <c r="E437" s="13"/>
      <c r="G437" s="24" t="str">
        <f t="shared" si="13"/>
        <v/>
      </c>
      <c r="J437" s="24" t="str">
        <f>IF(I437="","",IFERROR(_xlfn.XLOOKUP(I437,DR_Master!A:A,DR_Master!B:B),"Doctor ID not found"))</f>
        <v/>
      </c>
      <c r="L437" s="24" t="str">
        <f>IF(K437="","",IFERROR(_xlfn.XLOOKUP(K437,BED_Master!A:A,BED_Master!B:B),"Bed ID not found"))</f>
        <v/>
      </c>
    </row>
    <row r="438" spans="1:12" ht="22" customHeight="1">
      <c r="A438" t="str">
        <f t="shared" si="12"/>
        <v/>
      </c>
      <c r="C438" s="24" t="str">
        <f>IF(B438="","",IFERROR(_xlfn.XLOOKUP(B438,PT_Master!A:A,PT_Master!C:C),"Patient ID not found"))</f>
        <v/>
      </c>
      <c r="E438" s="13"/>
      <c r="G438" s="24" t="str">
        <f t="shared" si="13"/>
        <v/>
      </c>
      <c r="J438" s="24" t="str">
        <f>IF(I438="","",IFERROR(_xlfn.XLOOKUP(I438,DR_Master!A:A,DR_Master!B:B),"Doctor ID not found"))</f>
        <v/>
      </c>
      <c r="L438" s="24" t="str">
        <f>IF(K438="","",IFERROR(_xlfn.XLOOKUP(K438,BED_Master!A:A,BED_Master!B:B),"Bed ID not found"))</f>
        <v/>
      </c>
    </row>
    <row r="439" spans="1:12" ht="22" customHeight="1">
      <c r="A439" t="str">
        <f t="shared" si="12"/>
        <v/>
      </c>
      <c r="C439" s="24" t="str">
        <f>IF(B439="","",IFERROR(_xlfn.XLOOKUP(B439,PT_Master!A:A,PT_Master!C:C),"Patient ID not found"))</f>
        <v/>
      </c>
      <c r="E439" s="13"/>
      <c r="G439" s="24" t="str">
        <f t="shared" si="13"/>
        <v/>
      </c>
      <c r="J439" s="24" t="str">
        <f>IF(I439="","",IFERROR(_xlfn.XLOOKUP(I439,DR_Master!A:A,DR_Master!B:B),"Doctor ID not found"))</f>
        <v/>
      </c>
      <c r="L439" s="24" t="str">
        <f>IF(K439="","",IFERROR(_xlfn.XLOOKUP(K439,BED_Master!A:A,BED_Master!B:B),"Bed ID not found"))</f>
        <v/>
      </c>
    </row>
    <row r="440" spans="1:12" ht="22" customHeight="1">
      <c r="A440" t="str">
        <f t="shared" si="12"/>
        <v/>
      </c>
      <c r="C440" s="24" t="str">
        <f>IF(B440="","",IFERROR(_xlfn.XLOOKUP(B440,PT_Master!A:A,PT_Master!C:C),"Patient ID not found"))</f>
        <v/>
      </c>
      <c r="E440" s="13"/>
      <c r="G440" s="24" t="str">
        <f t="shared" si="13"/>
        <v/>
      </c>
      <c r="J440" s="24" t="str">
        <f>IF(I440="","",IFERROR(_xlfn.XLOOKUP(I440,DR_Master!A:A,DR_Master!B:B),"Doctor ID not found"))</f>
        <v/>
      </c>
      <c r="L440" s="24" t="str">
        <f>IF(K440="","",IFERROR(_xlfn.XLOOKUP(K440,BED_Master!A:A,BED_Master!B:B),"Bed ID not found"))</f>
        <v/>
      </c>
    </row>
    <row r="441" spans="1:12" ht="22" customHeight="1">
      <c r="A441" t="str">
        <f t="shared" si="12"/>
        <v/>
      </c>
      <c r="C441" s="24" t="str">
        <f>IF(B441="","",IFERROR(_xlfn.XLOOKUP(B441,PT_Master!A:A,PT_Master!C:C),"Patient ID not found"))</f>
        <v/>
      </c>
      <c r="E441" s="13"/>
      <c r="G441" s="24" t="str">
        <f t="shared" si="13"/>
        <v/>
      </c>
      <c r="J441" s="24" t="str">
        <f>IF(I441="","",IFERROR(_xlfn.XLOOKUP(I441,DR_Master!A:A,DR_Master!B:B),"Doctor ID not found"))</f>
        <v/>
      </c>
      <c r="L441" s="24" t="str">
        <f>IF(K441="","",IFERROR(_xlfn.XLOOKUP(K441,BED_Master!A:A,BED_Master!B:B),"Bed ID not found"))</f>
        <v/>
      </c>
    </row>
    <row r="442" spans="1:12" ht="22" customHeight="1">
      <c r="A442" t="str">
        <f t="shared" si="12"/>
        <v/>
      </c>
      <c r="C442" s="24" t="str">
        <f>IF(B442="","",IFERROR(_xlfn.XLOOKUP(B442,PT_Master!A:A,PT_Master!C:C),"Patient ID not found"))</f>
        <v/>
      </c>
      <c r="E442" s="13"/>
      <c r="G442" s="24" t="str">
        <f t="shared" si="13"/>
        <v/>
      </c>
      <c r="J442" s="24" t="str">
        <f>IF(I442="","",IFERROR(_xlfn.XLOOKUP(I442,DR_Master!A:A,DR_Master!B:B),"Doctor ID not found"))</f>
        <v/>
      </c>
      <c r="L442" s="24" t="str">
        <f>IF(K442="","",IFERROR(_xlfn.XLOOKUP(K442,BED_Master!A:A,BED_Master!B:B),"Bed ID not found"))</f>
        <v/>
      </c>
    </row>
    <row r="443" spans="1:12" ht="22" customHeight="1">
      <c r="A443" t="str">
        <f t="shared" si="12"/>
        <v/>
      </c>
      <c r="C443" s="24" t="str">
        <f>IF(B443="","",IFERROR(_xlfn.XLOOKUP(B443,PT_Master!A:A,PT_Master!C:C),"Patient ID not found"))</f>
        <v/>
      </c>
      <c r="E443" s="13"/>
      <c r="G443" s="24" t="str">
        <f t="shared" si="13"/>
        <v/>
      </c>
      <c r="J443" s="24" t="str">
        <f>IF(I443="","",IFERROR(_xlfn.XLOOKUP(I443,DR_Master!A:A,DR_Master!B:B),"Doctor ID not found"))</f>
        <v/>
      </c>
      <c r="L443" s="24" t="str">
        <f>IF(K443="","",IFERROR(_xlfn.XLOOKUP(K443,BED_Master!A:A,BED_Master!B:B),"Bed ID not found"))</f>
        <v/>
      </c>
    </row>
    <row r="444" spans="1:12" ht="22" customHeight="1">
      <c r="A444" t="str">
        <f t="shared" si="12"/>
        <v/>
      </c>
      <c r="C444" s="24" t="str">
        <f>IF(B444="","",IFERROR(_xlfn.XLOOKUP(B444,PT_Master!A:A,PT_Master!C:C),"Patient ID not found"))</f>
        <v/>
      </c>
      <c r="E444" s="13"/>
      <c r="G444" s="24" t="str">
        <f t="shared" si="13"/>
        <v/>
      </c>
      <c r="J444" s="24" t="str">
        <f>IF(I444="","",IFERROR(_xlfn.XLOOKUP(I444,DR_Master!A:A,DR_Master!B:B),"Doctor ID not found"))</f>
        <v/>
      </c>
      <c r="L444" s="24" t="str">
        <f>IF(K444="","",IFERROR(_xlfn.XLOOKUP(K444,BED_Master!A:A,BED_Master!B:B),"Bed ID not found"))</f>
        <v/>
      </c>
    </row>
    <row r="445" spans="1:12" ht="22" customHeight="1">
      <c r="A445" t="str">
        <f t="shared" si="12"/>
        <v/>
      </c>
      <c r="C445" s="24" t="str">
        <f>IF(B445="","",IFERROR(_xlfn.XLOOKUP(B445,PT_Master!A:A,PT_Master!C:C),"Patient ID not found"))</f>
        <v/>
      </c>
      <c r="E445" s="13"/>
      <c r="G445" s="24" t="str">
        <f t="shared" si="13"/>
        <v/>
      </c>
      <c r="J445" s="24" t="str">
        <f>IF(I445="","",IFERROR(_xlfn.XLOOKUP(I445,DR_Master!A:A,DR_Master!B:B),"Doctor ID not found"))</f>
        <v/>
      </c>
      <c r="L445" s="24" t="str">
        <f>IF(K445="","",IFERROR(_xlfn.XLOOKUP(K445,BED_Master!A:A,BED_Master!B:B),"Bed ID not found"))</f>
        <v/>
      </c>
    </row>
    <row r="446" spans="1:12" ht="22" customHeight="1">
      <c r="A446" t="str">
        <f t="shared" si="12"/>
        <v/>
      </c>
      <c r="C446" s="24" t="str">
        <f>IF(B446="","",IFERROR(_xlfn.XLOOKUP(B446,PT_Master!A:A,PT_Master!C:C),"Patient ID not found"))</f>
        <v/>
      </c>
      <c r="E446" s="13"/>
      <c r="G446" s="24" t="str">
        <f t="shared" si="13"/>
        <v/>
      </c>
      <c r="J446" s="24" t="str">
        <f>IF(I446="","",IFERROR(_xlfn.XLOOKUP(I446,DR_Master!A:A,DR_Master!B:B),"Doctor ID not found"))</f>
        <v/>
      </c>
      <c r="L446" s="24" t="str">
        <f>IF(K446="","",IFERROR(_xlfn.XLOOKUP(K446,BED_Master!A:A,BED_Master!B:B),"Bed ID not found"))</f>
        <v/>
      </c>
    </row>
    <row r="447" spans="1:12" ht="22" customHeight="1">
      <c r="A447" t="str">
        <f t="shared" si="12"/>
        <v/>
      </c>
      <c r="C447" s="24" t="str">
        <f>IF(B447="","",IFERROR(_xlfn.XLOOKUP(B447,PT_Master!A:A,PT_Master!C:C),"Patient ID not found"))</f>
        <v/>
      </c>
      <c r="E447" s="13"/>
      <c r="G447" s="24" t="str">
        <f t="shared" si="13"/>
        <v/>
      </c>
      <c r="J447" s="24" t="str">
        <f>IF(I447="","",IFERROR(_xlfn.XLOOKUP(I447,DR_Master!A:A,DR_Master!B:B),"Doctor ID not found"))</f>
        <v/>
      </c>
      <c r="L447" s="24" t="str">
        <f>IF(K447="","",IFERROR(_xlfn.XLOOKUP(K447,BED_Master!A:A,BED_Master!B:B),"Bed ID not found"))</f>
        <v/>
      </c>
    </row>
    <row r="448" spans="1:12" ht="22" customHeight="1">
      <c r="A448" t="str">
        <f t="shared" si="12"/>
        <v/>
      </c>
      <c r="C448" s="24" t="str">
        <f>IF(B448="","",IFERROR(_xlfn.XLOOKUP(B448,PT_Master!A:A,PT_Master!C:C),"Patient ID not found"))</f>
        <v/>
      </c>
      <c r="E448" s="13"/>
      <c r="G448" s="24" t="str">
        <f t="shared" si="13"/>
        <v/>
      </c>
      <c r="J448" s="24" t="str">
        <f>IF(I448="","",IFERROR(_xlfn.XLOOKUP(I448,DR_Master!A:A,DR_Master!B:B),"Doctor ID not found"))</f>
        <v/>
      </c>
      <c r="L448" s="24" t="str">
        <f>IF(K448="","",IFERROR(_xlfn.XLOOKUP(K448,BED_Master!A:A,BED_Master!B:B),"Bed ID not found"))</f>
        <v/>
      </c>
    </row>
    <row r="449" spans="1:12" ht="22" customHeight="1">
      <c r="A449" t="str">
        <f t="shared" si="12"/>
        <v/>
      </c>
      <c r="C449" s="24" t="str">
        <f>IF(B449="","",IFERROR(_xlfn.XLOOKUP(B449,PT_Master!A:A,PT_Master!C:C),"Patient ID not found"))</f>
        <v/>
      </c>
      <c r="E449" s="13"/>
      <c r="G449" s="24" t="str">
        <f t="shared" si="13"/>
        <v/>
      </c>
      <c r="J449" s="24" t="str">
        <f>IF(I449="","",IFERROR(_xlfn.XLOOKUP(I449,DR_Master!A:A,DR_Master!B:B),"Doctor ID not found"))</f>
        <v/>
      </c>
      <c r="L449" s="24" t="str">
        <f>IF(K449="","",IFERROR(_xlfn.XLOOKUP(K449,BED_Master!A:A,BED_Master!B:B),"Bed ID not found"))</f>
        <v/>
      </c>
    </row>
    <row r="450" spans="1:12" ht="22" customHeight="1">
      <c r="A450" t="str">
        <f t="shared" si="12"/>
        <v/>
      </c>
      <c r="C450" s="24" t="str">
        <f>IF(B450="","",IFERROR(_xlfn.XLOOKUP(B450,PT_Master!A:A,PT_Master!C:C),"Patient ID not found"))</f>
        <v/>
      </c>
      <c r="E450" s="13"/>
      <c r="G450" s="24" t="str">
        <f t="shared" si="13"/>
        <v/>
      </c>
      <c r="J450" s="24" t="str">
        <f>IF(I450="","",IFERROR(_xlfn.XLOOKUP(I450,DR_Master!A:A,DR_Master!B:B),"Doctor ID not found"))</f>
        <v/>
      </c>
      <c r="L450" s="24" t="str">
        <f>IF(K450="","",IFERROR(_xlfn.XLOOKUP(K450,BED_Master!A:A,BED_Master!B:B),"Bed ID not found"))</f>
        <v/>
      </c>
    </row>
    <row r="451" spans="1:12" ht="22" customHeight="1">
      <c r="A451" t="str">
        <f t="shared" si="12"/>
        <v/>
      </c>
      <c r="C451" s="24" t="str">
        <f>IF(B451="","",IFERROR(_xlfn.XLOOKUP(B451,PT_Master!A:A,PT_Master!C:C),"Patient ID not found"))</f>
        <v/>
      </c>
      <c r="E451" s="13"/>
      <c r="G451" s="24" t="str">
        <f t="shared" si="13"/>
        <v/>
      </c>
      <c r="J451" s="24" t="str">
        <f>IF(I451="","",IFERROR(_xlfn.XLOOKUP(I451,DR_Master!A:A,DR_Master!B:B),"Doctor ID not found"))</f>
        <v/>
      </c>
      <c r="L451" s="24" t="str">
        <f>IF(K451="","",IFERROR(_xlfn.XLOOKUP(K451,BED_Master!A:A,BED_Master!B:B),"Bed ID not found"))</f>
        <v/>
      </c>
    </row>
    <row r="452" spans="1:12" ht="22" customHeight="1">
      <c r="A452" t="str">
        <f t="shared" si="12"/>
        <v/>
      </c>
      <c r="C452" s="24" t="str">
        <f>IF(B452="","",IFERROR(_xlfn.XLOOKUP(B452,PT_Master!A:A,PT_Master!C:C),"Patient ID not found"))</f>
        <v/>
      </c>
      <c r="E452" s="13"/>
      <c r="G452" s="24" t="str">
        <f t="shared" si="13"/>
        <v/>
      </c>
      <c r="J452" s="24" t="str">
        <f>IF(I452="","",IFERROR(_xlfn.XLOOKUP(I452,DR_Master!A:A,DR_Master!B:B),"Doctor ID not found"))</f>
        <v/>
      </c>
      <c r="L452" s="24" t="str">
        <f>IF(K452="","",IFERROR(_xlfn.XLOOKUP(K452,BED_Master!A:A,BED_Master!B:B),"Bed ID not found"))</f>
        <v/>
      </c>
    </row>
    <row r="453" spans="1:12" ht="22" customHeight="1">
      <c r="A453" t="str">
        <f t="shared" si="12"/>
        <v/>
      </c>
      <c r="C453" s="24" t="str">
        <f>IF(B453="","",IFERROR(_xlfn.XLOOKUP(B453,PT_Master!A:A,PT_Master!C:C),"Patient ID not found"))</f>
        <v/>
      </c>
      <c r="E453" s="13"/>
      <c r="G453" s="24" t="str">
        <f t="shared" si="13"/>
        <v/>
      </c>
      <c r="J453" s="24" t="str">
        <f>IF(I453="","",IFERROR(_xlfn.XLOOKUP(I453,DR_Master!A:A,DR_Master!B:B),"Doctor ID not found"))</f>
        <v/>
      </c>
      <c r="L453" s="24" t="str">
        <f>IF(K453="","",IFERROR(_xlfn.XLOOKUP(K453,BED_Master!A:A,BED_Master!B:B),"Bed ID not found"))</f>
        <v/>
      </c>
    </row>
    <row r="454" spans="1:12" ht="22" customHeight="1">
      <c r="A454" t="str">
        <f t="shared" ref="A454:A517" si="14">IF(B454="","","ADM-"&amp;TEXT(ROW(A450),"00000"))</f>
        <v/>
      </c>
      <c r="C454" s="24" t="str">
        <f>IF(B454="","",IFERROR(_xlfn.XLOOKUP(B454,PT_Master!A:A,PT_Master!C:C),"Patient ID not found"))</f>
        <v/>
      </c>
      <c r="E454" s="13"/>
      <c r="G454" s="24" t="str">
        <f t="shared" ref="G454:G517" si="15">IF(OR(E454="",F454=""),"",MAX(0,DATEDIF(E454,F454,"D")))</f>
        <v/>
      </c>
      <c r="J454" s="24" t="str">
        <f>IF(I454="","",IFERROR(_xlfn.XLOOKUP(I454,DR_Master!A:A,DR_Master!B:B),"Doctor ID not found"))</f>
        <v/>
      </c>
      <c r="L454" s="24" t="str">
        <f>IF(K454="","",IFERROR(_xlfn.XLOOKUP(K454,BED_Master!A:A,BED_Master!B:B),"Bed ID not found"))</f>
        <v/>
      </c>
    </row>
    <row r="455" spans="1:12" ht="22" customHeight="1">
      <c r="A455" t="str">
        <f t="shared" si="14"/>
        <v/>
      </c>
      <c r="C455" s="24" t="str">
        <f>IF(B455="","",IFERROR(_xlfn.XLOOKUP(B455,PT_Master!A:A,PT_Master!C:C),"Patient ID not found"))</f>
        <v/>
      </c>
      <c r="E455" s="13"/>
      <c r="G455" s="24" t="str">
        <f t="shared" si="15"/>
        <v/>
      </c>
      <c r="J455" s="24" t="str">
        <f>IF(I455="","",IFERROR(_xlfn.XLOOKUP(I455,DR_Master!A:A,DR_Master!B:B),"Doctor ID not found"))</f>
        <v/>
      </c>
      <c r="L455" s="24" t="str">
        <f>IF(K455="","",IFERROR(_xlfn.XLOOKUP(K455,BED_Master!A:A,BED_Master!B:B),"Bed ID not found"))</f>
        <v/>
      </c>
    </row>
    <row r="456" spans="1:12" ht="22" customHeight="1">
      <c r="A456" t="str">
        <f t="shared" si="14"/>
        <v/>
      </c>
      <c r="C456" s="24" t="str">
        <f>IF(B456="","",IFERROR(_xlfn.XLOOKUP(B456,PT_Master!A:A,PT_Master!C:C),"Patient ID not found"))</f>
        <v/>
      </c>
      <c r="E456" s="13"/>
      <c r="G456" s="24" t="str">
        <f t="shared" si="15"/>
        <v/>
      </c>
      <c r="J456" s="24" t="str">
        <f>IF(I456="","",IFERROR(_xlfn.XLOOKUP(I456,DR_Master!A:A,DR_Master!B:B),"Doctor ID not found"))</f>
        <v/>
      </c>
      <c r="L456" s="24" t="str">
        <f>IF(K456="","",IFERROR(_xlfn.XLOOKUP(K456,BED_Master!A:A,BED_Master!B:B),"Bed ID not found"))</f>
        <v/>
      </c>
    </row>
    <row r="457" spans="1:12" ht="22" customHeight="1">
      <c r="A457" t="str">
        <f t="shared" si="14"/>
        <v/>
      </c>
      <c r="C457" s="24" t="str">
        <f>IF(B457="","",IFERROR(_xlfn.XLOOKUP(B457,PT_Master!A:A,PT_Master!C:C),"Patient ID not found"))</f>
        <v/>
      </c>
      <c r="E457" s="13"/>
      <c r="G457" s="24" t="str">
        <f t="shared" si="15"/>
        <v/>
      </c>
      <c r="J457" s="24" t="str">
        <f>IF(I457="","",IFERROR(_xlfn.XLOOKUP(I457,DR_Master!A:A,DR_Master!B:B),"Doctor ID not found"))</f>
        <v/>
      </c>
      <c r="L457" s="24" t="str">
        <f>IF(K457="","",IFERROR(_xlfn.XLOOKUP(K457,BED_Master!A:A,BED_Master!B:B),"Bed ID not found"))</f>
        <v/>
      </c>
    </row>
    <row r="458" spans="1:12" ht="22" customHeight="1">
      <c r="A458" t="str">
        <f t="shared" si="14"/>
        <v/>
      </c>
      <c r="C458" s="24" t="str">
        <f>IF(B458="","",IFERROR(_xlfn.XLOOKUP(B458,PT_Master!A:A,PT_Master!C:C),"Patient ID not found"))</f>
        <v/>
      </c>
      <c r="E458" s="13"/>
      <c r="G458" s="24" t="str">
        <f t="shared" si="15"/>
        <v/>
      </c>
      <c r="J458" s="24" t="str">
        <f>IF(I458="","",IFERROR(_xlfn.XLOOKUP(I458,DR_Master!A:A,DR_Master!B:B),"Doctor ID not found"))</f>
        <v/>
      </c>
      <c r="L458" s="24" t="str">
        <f>IF(K458="","",IFERROR(_xlfn.XLOOKUP(K458,BED_Master!A:A,BED_Master!B:B),"Bed ID not found"))</f>
        <v/>
      </c>
    </row>
    <row r="459" spans="1:12" ht="22" customHeight="1">
      <c r="A459" t="str">
        <f t="shared" si="14"/>
        <v/>
      </c>
      <c r="C459" s="24" t="str">
        <f>IF(B459="","",IFERROR(_xlfn.XLOOKUP(B459,PT_Master!A:A,PT_Master!C:C),"Patient ID not found"))</f>
        <v/>
      </c>
      <c r="E459" s="13"/>
      <c r="G459" s="24" t="str">
        <f t="shared" si="15"/>
        <v/>
      </c>
      <c r="J459" s="24" t="str">
        <f>IF(I459="","",IFERROR(_xlfn.XLOOKUP(I459,DR_Master!A:A,DR_Master!B:B),"Doctor ID not found"))</f>
        <v/>
      </c>
      <c r="L459" s="24" t="str">
        <f>IF(K459="","",IFERROR(_xlfn.XLOOKUP(K459,BED_Master!A:A,BED_Master!B:B),"Bed ID not found"))</f>
        <v/>
      </c>
    </row>
    <row r="460" spans="1:12" ht="22" customHeight="1">
      <c r="A460" t="str">
        <f t="shared" si="14"/>
        <v/>
      </c>
      <c r="C460" s="24" t="str">
        <f>IF(B460="","",IFERROR(_xlfn.XLOOKUP(B460,PT_Master!A:A,PT_Master!C:C),"Patient ID not found"))</f>
        <v/>
      </c>
      <c r="E460" s="13"/>
      <c r="G460" s="24" t="str">
        <f t="shared" si="15"/>
        <v/>
      </c>
      <c r="J460" s="24" t="str">
        <f>IF(I460="","",IFERROR(_xlfn.XLOOKUP(I460,DR_Master!A:A,DR_Master!B:B),"Doctor ID not found"))</f>
        <v/>
      </c>
      <c r="L460" s="24" t="str">
        <f>IF(K460="","",IFERROR(_xlfn.XLOOKUP(K460,BED_Master!A:A,BED_Master!B:B),"Bed ID not found"))</f>
        <v/>
      </c>
    </row>
    <row r="461" spans="1:12" ht="22" customHeight="1">
      <c r="A461" t="str">
        <f t="shared" si="14"/>
        <v/>
      </c>
      <c r="C461" s="24" t="str">
        <f>IF(B461="","",IFERROR(_xlfn.XLOOKUP(B461,PT_Master!A:A,PT_Master!C:C),"Patient ID not found"))</f>
        <v/>
      </c>
      <c r="E461" s="13"/>
      <c r="G461" s="24" t="str">
        <f t="shared" si="15"/>
        <v/>
      </c>
      <c r="J461" s="24" t="str">
        <f>IF(I461="","",IFERROR(_xlfn.XLOOKUP(I461,DR_Master!A:A,DR_Master!B:B),"Doctor ID not found"))</f>
        <v/>
      </c>
      <c r="L461" s="24" t="str">
        <f>IF(K461="","",IFERROR(_xlfn.XLOOKUP(K461,BED_Master!A:A,BED_Master!B:B),"Bed ID not found"))</f>
        <v/>
      </c>
    </row>
    <row r="462" spans="1:12" ht="22" customHeight="1">
      <c r="A462" t="str">
        <f t="shared" si="14"/>
        <v/>
      </c>
      <c r="C462" s="24" t="str">
        <f>IF(B462="","",IFERROR(_xlfn.XLOOKUP(B462,PT_Master!A:A,PT_Master!C:C),"Patient ID not found"))</f>
        <v/>
      </c>
      <c r="E462" s="13"/>
      <c r="G462" s="24" t="str">
        <f t="shared" si="15"/>
        <v/>
      </c>
      <c r="J462" s="24" t="str">
        <f>IF(I462="","",IFERROR(_xlfn.XLOOKUP(I462,DR_Master!A:A,DR_Master!B:B),"Doctor ID not found"))</f>
        <v/>
      </c>
      <c r="L462" s="24" t="str">
        <f>IF(K462="","",IFERROR(_xlfn.XLOOKUP(K462,BED_Master!A:A,BED_Master!B:B),"Bed ID not found"))</f>
        <v/>
      </c>
    </row>
    <row r="463" spans="1:12" ht="22" customHeight="1">
      <c r="A463" t="str">
        <f t="shared" si="14"/>
        <v/>
      </c>
      <c r="C463" s="24" t="str">
        <f>IF(B463="","",IFERROR(_xlfn.XLOOKUP(B463,PT_Master!A:A,PT_Master!C:C),"Patient ID not found"))</f>
        <v/>
      </c>
      <c r="E463" s="13"/>
      <c r="G463" s="24" t="str">
        <f t="shared" si="15"/>
        <v/>
      </c>
      <c r="J463" s="24" t="str">
        <f>IF(I463="","",IFERROR(_xlfn.XLOOKUP(I463,DR_Master!A:A,DR_Master!B:B),"Doctor ID not found"))</f>
        <v/>
      </c>
      <c r="L463" s="24" t="str">
        <f>IF(K463="","",IFERROR(_xlfn.XLOOKUP(K463,BED_Master!A:A,BED_Master!B:B),"Bed ID not found"))</f>
        <v/>
      </c>
    </row>
    <row r="464" spans="1:12" ht="22" customHeight="1">
      <c r="A464" t="str">
        <f t="shared" si="14"/>
        <v/>
      </c>
      <c r="C464" s="24" t="str">
        <f>IF(B464="","",IFERROR(_xlfn.XLOOKUP(B464,PT_Master!A:A,PT_Master!C:C),"Patient ID not found"))</f>
        <v/>
      </c>
      <c r="E464" s="13"/>
      <c r="G464" s="24" t="str">
        <f t="shared" si="15"/>
        <v/>
      </c>
      <c r="J464" s="24" t="str">
        <f>IF(I464="","",IFERROR(_xlfn.XLOOKUP(I464,DR_Master!A:A,DR_Master!B:B),"Doctor ID not found"))</f>
        <v/>
      </c>
      <c r="L464" s="24" t="str">
        <f>IF(K464="","",IFERROR(_xlfn.XLOOKUP(K464,BED_Master!A:A,BED_Master!B:B),"Bed ID not found"))</f>
        <v/>
      </c>
    </row>
    <row r="465" spans="1:12" ht="22" customHeight="1">
      <c r="A465" t="str">
        <f t="shared" si="14"/>
        <v/>
      </c>
      <c r="C465" s="24" t="str">
        <f>IF(B465="","",IFERROR(_xlfn.XLOOKUP(B465,PT_Master!A:A,PT_Master!C:C),"Patient ID not found"))</f>
        <v/>
      </c>
      <c r="E465" s="13"/>
      <c r="G465" s="24" t="str">
        <f t="shared" si="15"/>
        <v/>
      </c>
      <c r="J465" s="24" t="str">
        <f>IF(I465="","",IFERROR(_xlfn.XLOOKUP(I465,DR_Master!A:A,DR_Master!B:B),"Doctor ID not found"))</f>
        <v/>
      </c>
      <c r="L465" s="24" t="str">
        <f>IF(K465="","",IFERROR(_xlfn.XLOOKUP(K465,BED_Master!A:A,BED_Master!B:B),"Bed ID not found"))</f>
        <v/>
      </c>
    </row>
    <row r="466" spans="1:12" ht="22" customHeight="1">
      <c r="A466" t="str">
        <f t="shared" si="14"/>
        <v/>
      </c>
      <c r="C466" s="24" t="str">
        <f>IF(B466="","",IFERROR(_xlfn.XLOOKUP(B466,PT_Master!A:A,PT_Master!C:C),"Patient ID not found"))</f>
        <v/>
      </c>
      <c r="E466" s="13"/>
      <c r="G466" s="24" t="str">
        <f t="shared" si="15"/>
        <v/>
      </c>
      <c r="J466" s="24" t="str">
        <f>IF(I466="","",IFERROR(_xlfn.XLOOKUP(I466,DR_Master!A:A,DR_Master!B:B),"Doctor ID not found"))</f>
        <v/>
      </c>
      <c r="L466" s="24" t="str">
        <f>IF(K466="","",IFERROR(_xlfn.XLOOKUP(K466,BED_Master!A:A,BED_Master!B:B),"Bed ID not found"))</f>
        <v/>
      </c>
    </row>
    <row r="467" spans="1:12" ht="22" customHeight="1">
      <c r="A467" t="str">
        <f t="shared" si="14"/>
        <v/>
      </c>
      <c r="C467" s="24" t="str">
        <f>IF(B467="","",IFERROR(_xlfn.XLOOKUP(B467,PT_Master!A:A,PT_Master!C:C),"Patient ID not found"))</f>
        <v/>
      </c>
      <c r="E467" s="13"/>
      <c r="G467" s="24" t="str">
        <f t="shared" si="15"/>
        <v/>
      </c>
      <c r="J467" s="24" t="str">
        <f>IF(I467="","",IFERROR(_xlfn.XLOOKUP(I467,DR_Master!A:A,DR_Master!B:B),"Doctor ID not found"))</f>
        <v/>
      </c>
      <c r="L467" s="24" t="str">
        <f>IF(K467="","",IFERROR(_xlfn.XLOOKUP(K467,BED_Master!A:A,BED_Master!B:B),"Bed ID not found"))</f>
        <v/>
      </c>
    </row>
    <row r="468" spans="1:12" ht="22" customHeight="1">
      <c r="A468" t="str">
        <f t="shared" si="14"/>
        <v/>
      </c>
      <c r="C468" s="24" t="str">
        <f>IF(B468="","",IFERROR(_xlfn.XLOOKUP(B468,PT_Master!A:A,PT_Master!C:C),"Patient ID not found"))</f>
        <v/>
      </c>
      <c r="E468" s="13"/>
      <c r="G468" s="24" t="str">
        <f t="shared" si="15"/>
        <v/>
      </c>
      <c r="J468" s="24" t="str">
        <f>IF(I468="","",IFERROR(_xlfn.XLOOKUP(I468,DR_Master!A:A,DR_Master!B:B),"Doctor ID not found"))</f>
        <v/>
      </c>
      <c r="L468" s="24" t="str">
        <f>IF(K468="","",IFERROR(_xlfn.XLOOKUP(K468,BED_Master!A:A,BED_Master!B:B),"Bed ID not found"))</f>
        <v/>
      </c>
    </row>
    <row r="469" spans="1:12" ht="22" customHeight="1">
      <c r="A469" t="str">
        <f t="shared" si="14"/>
        <v/>
      </c>
      <c r="C469" s="24" t="str">
        <f>IF(B469="","",IFERROR(_xlfn.XLOOKUP(B469,PT_Master!A:A,PT_Master!C:C),"Patient ID not found"))</f>
        <v/>
      </c>
      <c r="E469" s="13"/>
      <c r="G469" s="24" t="str">
        <f t="shared" si="15"/>
        <v/>
      </c>
      <c r="J469" s="24" t="str">
        <f>IF(I469="","",IFERROR(_xlfn.XLOOKUP(I469,DR_Master!A:A,DR_Master!B:B),"Doctor ID not found"))</f>
        <v/>
      </c>
      <c r="L469" s="24" t="str">
        <f>IF(K469="","",IFERROR(_xlfn.XLOOKUP(K469,BED_Master!A:A,BED_Master!B:B),"Bed ID not found"))</f>
        <v/>
      </c>
    </row>
    <row r="470" spans="1:12" ht="22" customHeight="1">
      <c r="A470" t="str">
        <f t="shared" si="14"/>
        <v/>
      </c>
      <c r="C470" s="24" t="str">
        <f>IF(B470="","",IFERROR(_xlfn.XLOOKUP(B470,PT_Master!A:A,PT_Master!C:C),"Patient ID not found"))</f>
        <v/>
      </c>
      <c r="E470" s="13"/>
      <c r="G470" s="24" t="str">
        <f t="shared" si="15"/>
        <v/>
      </c>
      <c r="J470" s="24" t="str">
        <f>IF(I470="","",IFERROR(_xlfn.XLOOKUP(I470,DR_Master!A:A,DR_Master!B:B),"Doctor ID not found"))</f>
        <v/>
      </c>
      <c r="L470" s="24" t="str">
        <f>IF(K470="","",IFERROR(_xlfn.XLOOKUP(K470,BED_Master!A:A,BED_Master!B:B),"Bed ID not found"))</f>
        <v/>
      </c>
    </row>
    <row r="471" spans="1:12" ht="22" customHeight="1">
      <c r="A471" t="str">
        <f t="shared" si="14"/>
        <v/>
      </c>
      <c r="C471" s="24" t="str">
        <f>IF(B471="","",IFERROR(_xlfn.XLOOKUP(B471,PT_Master!A:A,PT_Master!C:C),"Patient ID not found"))</f>
        <v/>
      </c>
      <c r="E471" s="13"/>
      <c r="G471" s="24" t="str">
        <f t="shared" si="15"/>
        <v/>
      </c>
      <c r="J471" s="24" t="str">
        <f>IF(I471="","",IFERROR(_xlfn.XLOOKUP(I471,DR_Master!A:A,DR_Master!B:B),"Doctor ID not found"))</f>
        <v/>
      </c>
      <c r="L471" s="24" t="str">
        <f>IF(K471="","",IFERROR(_xlfn.XLOOKUP(K471,BED_Master!A:A,BED_Master!B:B),"Bed ID not found"))</f>
        <v/>
      </c>
    </row>
    <row r="472" spans="1:12" ht="22" customHeight="1">
      <c r="A472" t="str">
        <f t="shared" si="14"/>
        <v/>
      </c>
      <c r="C472" s="24" t="str">
        <f>IF(B472="","",IFERROR(_xlfn.XLOOKUP(B472,PT_Master!A:A,PT_Master!C:C),"Patient ID not found"))</f>
        <v/>
      </c>
      <c r="E472" s="13"/>
      <c r="G472" s="24" t="str">
        <f t="shared" si="15"/>
        <v/>
      </c>
      <c r="J472" s="24" t="str">
        <f>IF(I472="","",IFERROR(_xlfn.XLOOKUP(I472,DR_Master!A:A,DR_Master!B:B),"Doctor ID not found"))</f>
        <v/>
      </c>
      <c r="L472" s="24" t="str">
        <f>IF(K472="","",IFERROR(_xlfn.XLOOKUP(K472,BED_Master!A:A,BED_Master!B:B),"Bed ID not found"))</f>
        <v/>
      </c>
    </row>
    <row r="473" spans="1:12" ht="22" customHeight="1">
      <c r="A473" t="str">
        <f t="shared" si="14"/>
        <v/>
      </c>
      <c r="C473" s="24" t="str">
        <f>IF(B473="","",IFERROR(_xlfn.XLOOKUP(B473,PT_Master!A:A,PT_Master!C:C),"Patient ID not found"))</f>
        <v/>
      </c>
      <c r="E473" s="13"/>
      <c r="G473" s="24" t="str">
        <f t="shared" si="15"/>
        <v/>
      </c>
      <c r="J473" s="24" t="str">
        <f>IF(I473="","",IFERROR(_xlfn.XLOOKUP(I473,DR_Master!A:A,DR_Master!B:B),"Doctor ID not found"))</f>
        <v/>
      </c>
      <c r="L473" s="24" t="str">
        <f>IF(K473="","",IFERROR(_xlfn.XLOOKUP(K473,BED_Master!A:A,BED_Master!B:B),"Bed ID not found"))</f>
        <v/>
      </c>
    </row>
    <row r="474" spans="1:12" ht="22" customHeight="1">
      <c r="A474" t="str">
        <f t="shared" si="14"/>
        <v/>
      </c>
      <c r="C474" s="24" t="str">
        <f>IF(B474="","",IFERROR(_xlfn.XLOOKUP(B474,PT_Master!A:A,PT_Master!C:C),"Patient ID not found"))</f>
        <v/>
      </c>
      <c r="E474" s="13"/>
      <c r="G474" s="24" t="str">
        <f t="shared" si="15"/>
        <v/>
      </c>
      <c r="J474" s="24" t="str">
        <f>IF(I474="","",IFERROR(_xlfn.XLOOKUP(I474,DR_Master!A:A,DR_Master!B:B),"Doctor ID not found"))</f>
        <v/>
      </c>
      <c r="L474" s="24" t="str">
        <f>IF(K474="","",IFERROR(_xlfn.XLOOKUP(K474,BED_Master!A:A,BED_Master!B:B),"Bed ID not found"))</f>
        <v/>
      </c>
    </row>
    <row r="475" spans="1:12" ht="22" customHeight="1">
      <c r="A475" t="str">
        <f t="shared" si="14"/>
        <v/>
      </c>
      <c r="C475" s="24" t="str">
        <f>IF(B475="","",IFERROR(_xlfn.XLOOKUP(B475,PT_Master!A:A,PT_Master!C:C),"Patient ID not found"))</f>
        <v/>
      </c>
      <c r="E475" s="13"/>
      <c r="G475" s="24" t="str">
        <f t="shared" si="15"/>
        <v/>
      </c>
      <c r="J475" s="24" t="str">
        <f>IF(I475="","",IFERROR(_xlfn.XLOOKUP(I475,DR_Master!A:A,DR_Master!B:B),"Doctor ID not found"))</f>
        <v/>
      </c>
      <c r="L475" s="24" t="str">
        <f>IF(K475="","",IFERROR(_xlfn.XLOOKUP(K475,BED_Master!A:A,BED_Master!B:B),"Bed ID not found"))</f>
        <v/>
      </c>
    </row>
    <row r="476" spans="1:12" ht="22" customHeight="1">
      <c r="A476" t="str">
        <f t="shared" si="14"/>
        <v/>
      </c>
      <c r="C476" s="24" t="str">
        <f>IF(B476="","",IFERROR(_xlfn.XLOOKUP(B476,PT_Master!A:A,PT_Master!C:C),"Patient ID not found"))</f>
        <v/>
      </c>
      <c r="E476" s="13"/>
      <c r="G476" s="24" t="str">
        <f t="shared" si="15"/>
        <v/>
      </c>
      <c r="J476" s="24" t="str">
        <f>IF(I476="","",IFERROR(_xlfn.XLOOKUP(I476,DR_Master!A:A,DR_Master!B:B),"Doctor ID not found"))</f>
        <v/>
      </c>
      <c r="L476" s="24" t="str">
        <f>IF(K476="","",IFERROR(_xlfn.XLOOKUP(K476,BED_Master!A:A,BED_Master!B:B),"Bed ID not found"))</f>
        <v/>
      </c>
    </row>
    <row r="477" spans="1:12" ht="22" customHeight="1">
      <c r="A477" t="str">
        <f t="shared" si="14"/>
        <v/>
      </c>
      <c r="C477" s="24" t="str">
        <f>IF(B477="","",IFERROR(_xlfn.XLOOKUP(B477,PT_Master!A:A,PT_Master!C:C),"Patient ID not found"))</f>
        <v/>
      </c>
      <c r="E477" s="13"/>
      <c r="G477" s="24" t="str">
        <f t="shared" si="15"/>
        <v/>
      </c>
      <c r="J477" s="24" t="str">
        <f>IF(I477="","",IFERROR(_xlfn.XLOOKUP(I477,DR_Master!A:A,DR_Master!B:B),"Doctor ID not found"))</f>
        <v/>
      </c>
      <c r="L477" s="24" t="str">
        <f>IF(K477="","",IFERROR(_xlfn.XLOOKUP(K477,BED_Master!A:A,BED_Master!B:B),"Bed ID not found"))</f>
        <v/>
      </c>
    </row>
    <row r="478" spans="1:12" ht="22" customHeight="1">
      <c r="A478" t="str">
        <f t="shared" si="14"/>
        <v/>
      </c>
      <c r="C478" s="24" t="str">
        <f>IF(B478="","",IFERROR(_xlfn.XLOOKUP(B478,PT_Master!A:A,PT_Master!C:C),"Patient ID not found"))</f>
        <v/>
      </c>
      <c r="E478" s="13"/>
      <c r="G478" s="24" t="str">
        <f t="shared" si="15"/>
        <v/>
      </c>
      <c r="J478" s="24" t="str">
        <f>IF(I478="","",IFERROR(_xlfn.XLOOKUP(I478,DR_Master!A:A,DR_Master!B:B),"Doctor ID not found"))</f>
        <v/>
      </c>
      <c r="L478" s="24" t="str">
        <f>IF(K478="","",IFERROR(_xlfn.XLOOKUP(K478,BED_Master!A:A,BED_Master!B:B),"Bed ID not found"))</f>
        <v/>
      </c>
    </row>
    <row r="479" spans="1:12" ht="22" customHeight="1">
      <c r="A479" t="str">
        <f t="shared" si="14"/>
        <v/>
      </c>
      <c r="C479" s="24" t="str">
        <f>IF(B479="","",IFERROR(_xlfn.XLOOKUP(B479,PT_Master!A:A,PT_Master!C:C),"Patient ID not found"))</f>
        <v/>
      </c>
      <c r="E479" s="13"/>
      <c r="G479" s="24" t="str">
        <f t="shared" si="15"/>
        <v/>
      </c>
      <c r="J479" s="24" t="str">
        <f>IF(I479="","",IFERROR(_xlfn.XLOOKUP(I479,DR_Master!A:A,DR_Master!B:B),"Doctor ID not found"))</f>
        <v/>
      </c>
      <c r="L479" s="24" t="str">
        <f>IF(K479="","",IFERROR(_xlfn.XLOOKUP(K479,BED_Master!A:A,BED_Master!B:B),"Bed ID not found"))</f>
        <v/>
      </c>
    </row>
    <row r="480" spans="1:12" ht="22" customHeight="1">
      <c r="A480" t="str">
        <f t="shared" si="14"/>
        <v/>
      </c>
      <c r="C480" s="24" t="str">
        <f>IF(B480="","",IFERROR(_xlfn.XLOOKUP(B480,PT_Master!A:A,PT_Master!C:C),"Patient ID not found"))</f>
        <v/>
      </c>
      <c r="E480" s="13"/>
      <c r="G480" s="24" t="str">
        <f t="shared" si="15"/>
        <v/>
      </c>
      <c r="J480" s="24" t="str">
        <f>IF(I480="","",IFERROR(_xlfn.XLOOKUP(I480,DR_Master!A:A,DR_Master!B:B),"Doctor ID not found"))</f>
        <v/>
      </c>
      <c r="L480" s="24" t="str">
        <f>IF(K480="","",IFERROR(_xlfn.XLOOKUP(K480,BED_Master!A:A,BED_Master!B:B),"Bed ID not found"))</f>
        <v/>
      </c>
    </row>
    <row r="481" spans="1:12" ht="22" customHeight="1">
      <c r="A481" t="str">
        <f t="shared" si="14"/>
        <v/>
      </c>
      <c r="C481" s="24" t="str">
        <f>IF(B481="","",IFERROR(_xlfn.XLOOKUP(B481,PT_Master!A:A,PT_Master!C:C),"Patient ID not found"))</f>
        <v/>
      </c>
      <c r="E481" s="13"/>
      <c r="G481" s="24" t="str">
        <f t="shared" si="15"/>
        <v/>
      </c>
      <c r="J481" s="24" t="str">
        <f>IF(I481="","",IFERROR(_xlfn.XLOOKUP(I481,DR_Master!A:A,DR_Master!B:B),"Doctor ID not found"))</f>
        <v/>
      </c>
      <c r="L481" s="24" t="str">
        <f>IF(K481="","",IFERROR(_xlfn.XLOOKUP(K481,BED_Master!A:A,BED_Master!B:B),"Bed ID not found"))</f>
        <v/>
      </c>
    </row>
    <row r="482" spans="1:12" ht="22" customHeight="1">
      <c r="A482" t="str">
        <f t="shared" si="14"/>
        <v/>
      </c>
      <c r="C482" s="24" t="str">
        <f>IF(B482="","",IFERROR(_xlfn.XLOOKUP(B482,PT_Master!A:A,PT_Master!C:C),"Patient ID not found"))</f>
        <v/>
      </c>
      <c r="E482" s="13"/>
      <c r="G482" s="24" t="str">
        <f t="shared" si="15"/>
        <v/>
      </c>
      <c r="J482" s="24" t="str">
        <f>IF(I482="","",IFERROR(_xlfn.XLOOKUP(I482,DR_Master!A:A,DR_Master!B:B),"Doctor ID not found"))</f>
        <v/>
      </c>
      <c r="L482" s="24" t="str">
        <f>IF(K482="","",IFERROR(_xlfn.XLOOKUP(K482,BED_Master!A:A,BED_Master!B:B),"Bed ID not found"))</f>
        <v/>
      </c>
    </row>
    <row r="483" spans="1:12" ht="22" customHeight="1">
      <c r="A483" t="str">
        <f t="shared" si="14"/>
        <v/>
      </c>
      <c r="C483" s="24" t="str">
        <f>IF(B483="","",IFERROR(_xlfn.XLOOKUP(B483,PT_Master!A:A,PT_Master!C:C),"Patient ID not found"))</f>
        <v/>
      </c>
      <c r="E483" s="13"/>
      <c r="G483" s="24" t="str">
        <f t="shared" si="15"/>
        <v/>
      </c>
      <c r="J483" s="24" t="str">
        <f>IF(I483="","",IFERROR(_xlfn.XLOOKUP(I483,DR_Master!A:A,DR_Master!B:B),"Doctor ID not found"))</f>
        <v/>
      </c>
      <c r="L483" s="24" t="str">
        <f>IF(K483="","",IFERROR(_xlfn.XLOOKUP(K483,BED_Master!A:A,BED_Master!B:B),"Bed ID not found"))</f>
        <v/>
      </c>
    </row>
    <row r="484" spans="1:12" ht="22" customHeight="1">
      <c r="A484" t="str">
        <f t="shared" si="14"/>
        <v/>
      </c>
      <c r="C484" s="24" t="str">
        <f>IF(B484="","",IFERROR(_xlfn.XLOOKUP(B484,PT_Master!A:A,PT_Master!C:C),"Patient ID not found"))</f>
        <v/>
      </c>
      <c r="E484" s="13"/>
      <c r="G484" s="24" t="str">
        <f t="shared" si="15"/>
        <v/>
      </c>
      <c r="J484" s="24" t="str">
        <f>IF(I484="","",IFERROR(_xlfn.XLOOKUP(I484,DR_Master!A:A,DR_Master!B:B),"Doctor ID not found"))</f>
        <v/>
      </c>
      <c r="L484" s="24" t="str">
        <f>IF(K484="","",IFERROR(_xlfn.XLOOKUP(K484,BED_Master!A:A,BED_Master!B:B),"Bed ID not found"))</f>
        <v/>
      </c>
    </row>
    <row r="485" spans="1:12" ht="22" customHeight="1">
      <c r="A485" t="str">
        <f t="shared" si="14"/>
        <v/>
      </c>
      <c r="C485" s="24" t="str">
        <f>IF(B485="","",IFERROR(_xlfn.XLOOKUP(B485,PT_Master!A:A,PT_Master!C:C),"Patient ID not found"))</f>
        <v/>
      </c>
      <c r="E485" s="13"/>
      <c r="G485" s="24" t="str">
        <f t="shared" si="15"/>
        <v/>
      </c>
      <c r="J485" s="24" t="str">
        <f>IF(I485="","",IFERROR(_xlfn.XLOOKUP(I485,DR_Master!A:A,DR_Master!B:B),"Doctor ID not found"))</f>
        <v/>
      </c>
      <c r="L485" s="24" t="str">
        <f>IF(K485="","",IFERROR(_xlfn.XLOOKUP(K485,BED_Master!A:A,BED_Master!B:B),"Bed ID not found"))</f>
        <v/>
      </c>
    </row>
    <row r="486" spans="1:12" ht="22" customHeight="1">
      <c r="A486" t="str">
        <f t="shared" si="14"/>
        <v/>
      </c>
      <c r="C486" s="24" t="str">
        <f>IF(B486="","",IFERROR(_xlfn.XLOOKUP(B486,PT_Master!A:A,PT_Master!C:C),"Patient ID not found"))</f>
        <v/>
      </c>
      <c r="E486" s="13"/>
      <c r="G486" s="24" t="str">
        <f t="shared" si="15"/>
        <v/>
      </c>
      <c r="J486" s="24" t="str">
        <f>IF(I486="","",IFERROR(_xlfn.XLOOKUP(I486,DR_Master!A:A,DR_Master!B:B),"Doctor ID not found"))</f>
        <v/>
      </c>
      <c r="L486" s="24" t="str">
        <f>IF(K486="","",IFERROR(_xlfn.XLOOKUP(K486,BED_Master!A:A,BED_Master!B:B),"Bed ID not found"))</f>
        <v/>
      </c>
    </row>
    <row r="487" spans="1:12" ht="22" customHeight="1">
      <c r="A487" t="str">
        <f t="shared" si="14"/>
        <v/>
      </c>
      <c r="C487" s="24" t="str">
        <f>IF(B487="","",IFERROR(_xlfn.XLOOKUP(B487,PT_Master!A:A,PT_Master!C:C),"Patient ID not found"))</f>
        <v/>
      </c>
      <c r="E487" s="13"/>
      <c r="G487" s="24" t="str">
        <f t="shared" si="15"/>
        <v/>
      </c>
      <c r="J487" s="24" t="str">
        <f>IF(I487="","",IFERROR(_xlfn.XLOOKUP(I487,DR_Master!A:A,DR_Master!B:B),"Doctor ID not found"))</f>
        <v/>
      </c>
      <c r="L487" s="24" t="str">
        <f>IF(K487="","",IFERROR(_xlfn.XLOOKUP(K487,BED_Master!A:A,BED_Master!B:B),"Bed ID not found"))</f>
        <v/>
      </c>
    </row>
    <row r="488" spans="1:12" ht="22" customHeight="1">
      <c r="A488" t="str">
        <f t="shared" si="14"/>
        <v/>
      </c>
      <c r="C488" s="24" t="str">
        <f>IF(B488="","",IFERROR(_xlfn.XLOOKUP(B488,PT_Master!A:A,PT_Master!C:C),"Patient ID not found"))</f>
        <v/>
      </c>
      <c r="E488" s="13"/>
      <c r="G488" s="24" t="str">
        <f t="shared" si="15"/>
        <v/>
      </c>
      <c r="J488" s="24" t="str">
        <f>IF(I488="","",IFERROR(_xlfn.XLOOKUP(I488,DR_Master!A:A,DR_Master!B:B),"Doctor ID not found"))</f>
        <v/>
      </c>
      <c r="L488" s="24" t="str">
        <f>IF(K488="","",IFERROR(_xlfn.XLOOKUP(K488,BED_Master!A:A,BED_Master!B:B),"Bed ID not found"))</f>
        <v/>
      </c>
    </row>
    <row r="489" spans="1:12" ht="22" customHeight="1">
      <c r="A489" t="str">
        <f t="shared" si="14"/>
        <v/>
      </c>
      <c r="C489" s="24" t="str">
        <f>IF(B489="","",IFERROR(_xlfn.XLOOKUP(B489,PT_Master!A:A,PT_Master!C:C),"Patient ID not found"))</f>
        <v/>
      </c>
      <c r="E489" s="13"/>
      <c r="G489" s="24" t="str">
        <f t="shared" si="15"/>
        <v/>
      </c>
      <c r="J489" s="24" t="str">
        <f>IF(I489="","",IFERROR(_xlfn.XLOOKUP(I489,DR_Master!A:A,DR_Master!B:B),"Doctor ID not found"))</f>
        <v/>
      </c>
      <c r="L489" s="24" t="str">
        <f>IF(K489="","",IFERROR(_xlfn.XLOOKUP(K489,BED_Master!A:A,BED_Master!B:B),"Bed ID not found"))</f>
        <v/>
      </c>
    </row>
    <row r="490" spans="1:12" ht="22" customHeight="1">
      <c r="A490" t="str">
        <f t="shared" si="14"/>
        <v/>
      </c>
      <c r="C490" s="24" t="str">
        <f>IF(B490="","",IFERROR(_xlfn.XLOOKUP(B490,PT_Master!A:A,PT_Master!C:C),"Patient ID not found"))</f>
        <v/>
      </c>
      <c r="E490" s="13"/>
      <c r="G490" s="24" t="str">
        <f t="shared" si="15"/>
        <v/>
      </c>
      <c r="J490" s="24" t="str">
        <f>IF(I490="","",IFERROR(_xlfn.XLOOKUP(I490,DR_Master!A:A,DR_Master!B:B),"Doctor ID not found"))</f>
        <v/>
      </c>
      <c r="L490" s="24" t="str">
        <f>IF(K490="","",IFERROR(_xlfn.XLOOKUP(K490,BED_Master!A:A,BED_Master!B:B),"Bed ID not found"))</f>
        <v/>
      </c>
    </row>
    <row r="491" spans="1:12" ht="22" customHeight="1">
      <c r="A491" t="str">
        <f t="shared" si="14"/>
        <v/>
      </c>
      <c r="C491" s="24" t="str">
        <f>IF(B491="","",IFERROR(_xlfn.XLOOKUP(B491,PT_Master!A:A,PT_Master!C:C),"Patient ID not found"))</f>
        <v/>
      </c>
      <c r="E491" s="13"/>
      <c r="G491" s="24" t="str">
        <f t="shared" si="15"/>
        <v/>
      </c>
      <c r="J491" s="24" t="str">
        <f>IF(I491="","",IFERROR(_xlfn.XLOOKUP(I491,DR_Master!A:A,DR_Master!B:B),"Doctor ID not found"))</f>
        <v/>
      </c>
      <c r="L491" s="24" t="str">
        <f>IF(K491="","",IFERROR(_xlfn.XLOOKUP(K491,BED_Master!A:A,BED_Master!B:B),"Bed ID not found"))</f>
        <v/>
      </c>
    </row>
    <row r="492" spans="1:12" ht="22" customHeight="1">
      <c r="A492" t="str">
        <f t="shared" si="14"/>
        <v/>
      </c>
      <c r="C492" s="24" t="str">
        <f>IF(B492="","",IFERROR(_xlfn.XLOOKUP(B492,PT_Master!A:A,PT_Master!C:C),"Patient ID not found"))</f>
        <v/>
      </c>
      <c r="E492" s="13"/>
      <c r="G492" s="24" t="str">
        <f t="shared" si="15"/>
        <v/>
      </c>
      <c r="J492" s="24" t="str">
        <f>IF(I492="","",IFERROR(_xlfn.XLOOKUP(I492,DR_Master!A:A,DR_Master!B:B),"Doctor ID not found"))</f>
        <v/>
      </c>
      <c r="L492" s="24" t="str">
        <f>IF(K492="","",IFERROR(_xlfn.XLOOKUP(K492,BED_Master!A:A,BED_Master!B:B),"Bed ID not found"))</f>
        <v/>
      </c>
    </row>
    <row r="493" spans="1:12" ht="22" customHeight="1">
      <c r="A493" t="str">
        <f t="shared" si="14"/>
        <v/>
      </c>
      <c r="C493" s="24" t="str">
        <f>IF(B493="","",IFERROR(_xlfn.XLOOKUP(B493,PT_Master!A:A,PT_Master!C:C),"Patient ID not found"))</f>
        <v/>
      </c>
      <c r="E493" s="13"/>
      <c r="G493" s="24" t="str">
        <f t="shared" si="15"/>
        <v/>
      </c>
      <c r="J493" s="24" t="str">
        <f>IF(I493="","",IFERROR(_xlfn.XLOOKUP(I493,DR_Master!A:A,DR_Master!B:B),"Doctor ID not found"))</f>
        <v/>
      </c>
      <c r="L493" s="24" t="str">
        <f>IF(K493="","",IFERROR(_xlfn.XLOOKUP(K493,BED_Master!A:A,BED_Master!B:B),"Bed ID not found"))</f>
        <v/>
      </c>
    </row>
    <row r="494" spans="1:12" ht="22" customHeight="1">
      <c r="A494" t="str">
        <f t="shared" si="14"/>
        <v/>
      </c>
      <c r="C494" s="24" t="str">
        <f>IF(B494="","",IFERROR(_xlfn.XLOOKUP(B494,PT_Master!A:A,PT_Master!C:C),"Patient ID not found"))</f>
        <v/>
      </c>
      <c r="E494" s="13"/>
      <c r="G494" s="24" t="str">
        <f t="shared" si="15"/>
        <v/>
      </c>
      <c r="J494" s="24" t="str">
        <f>IF(I494="","",IFERROR(_xlfn.XLOOKUP(I494,DR_Master!A:A,DR_Master!B:B),"Doctor ID not found"))</f>
        <v/>
      </c>
      <c r="L494" s="24" t="str">
        <f>IF(K494="","",IFERROR(_xlfn.XLOOKUP(K494,BED_Master!A:A,BED_Master!B:B),"Bed ID not found"))</f>
        <v/>
      </c>
    </row>
    <row r="495" spans="1:12" ht="22" customHeight="1">
      <c r="A495" t="str">
        <f t="shared" si="14"/>
        <v/>
      </c>
      <c r="C495" s="24" t="str">
        <f>IF(B495="","",IFERROR(_xlfn.XLOOKUP(B495,PT_Master!A:A,PT_Master!C:C),"Patient ID not found"))</f>
        <v/>
      </c>
      <c r="E495" s="13"/>
      <c r="G495" s="24" t="str">
        <f t="shared" si="15"/>
        <v/>
      </c>
      <c r="J495" s="24" t="str">
        <f>IF(I495="","",IFERROR(_xlfn.XLOOKUP(I495,DR_Master!A:A,DR_Master!B:B),"Doctor ID not found"))</f>
        <v/>
      </c>
      <c r="L495" s="24" t="str">
        <f>IF(K495="","",IFERROR(_xlfn.XLOOKUP(K495,BED_Master!A:A,BED_Master!B:B),"Bed ID not found"))</f>
        <v/>
      </c>
    </row>
    <row r="496" spans="1:12" ht="22" customHeight="1">
      <c r="A496" t="str">
        <f t="shared" si="14"/>
        <v/>
      </c>
      <c r="C496" s="24" t="str">
        <f>IF(B496="","",IFERROR(_xlfn.XLOOKUP(B496,PT_Master!A:A,PT_Master!C:C),"Patient ID not found"))</f>
        <v/>
      </c>
      <c r="E496" s="13"/>
      <c r="G496" s="24" t="str">
        <f t="shared" si="15"/>
        <v/>
      </c>
      <c r="J496" s="24" t="str">
        <f>IF(I496="","",IFERROR(_xlfn.XLOOKUP(I496,DR_Master!A:A,DR_Master!B:B),"Doctor ID not found"))</f>
        <v/>
      </c>
      <c r="L496" s="24" t="str">
        <f>IF(K496="","",IFERROR(_xlfn.XLOOKUP(K496,BED_Master!A:A,BED_Master!B:B),"Bed ID not found"))</f>
        <v/>
      </c>
    </row>
    <row r="497" spans="1:12" ht="22" customHeight="1">
      <c r="A497" t="str">
        <f t="shared" si="14"/>
        <v/>
      </c>
      <c r="C497" s="24" t="str">
        <f>IF(B497="","",IFERROR(_xlfn.XLOOKUP(B497,PT_Master!A:A,PT_Master!C:C),"Patient ID not found"))</f>
        <v/>
      </c>
      <c r="E497" s="13"/>
      <c r="G497" s="24" t="str">
        <f t="shared" si="15"/>
        <v/>
      </c>
      <c r="J497" s="24" t="str">
        <f>IF(I497="","",IFERROR(_xlfn.XLOOKUP(I497,DR_Master!A:A,DR_Master!B:B),"Doctor ID not found"))</f>
        <v/>
      </c>
      <c r="L497" s="24" t="str">
        <f>IF(K497="","",IFERROR(_xlfn.XLOOKUP(K497,BED_Master!A:A,BED_Master!B:B),"Bed ID not found"))</f>
        <v/>
      </c>
    </row>
    <row r="498" spans="1:12" ht="22" customHeight="1">
      <c r="A498" t="str">
        <f t="shared" si="14"/>
        <v/>
      </c>
      <c r="C498" s="24" t="str">
        <f>IF(B498="","",IFERROR(_xlfn.XLOOKUP(B498,PT_Master!A:A,PT_Master!C:C),"Patient ID not found"))</f>
        <v/>
      </c>
      <c r="E498" s="13"/>
      <c r="G498" s="24" t="str">
        <f t="shared" si="15"/>
        <v/>
      </c>
      <c r="J498" s="24" t="str">
        <f>IF(I498="","",IFERROR(_xlfn.XLOOKUP(I498,DR_Master!A:A,DR_Master!B:B),"Doctor ID not found"))</f>
        <v/>
      </c>
      <c r="L498" s="24" t="str">
        <f>IF(K498="","",IFERROR(_xlfn.XLOOKUP(K498,BED_Master!A:A,BED_Master!B:B),"Bed ID not found"))</f>
        <v/>
      </c>
    </row>
    <row r="499" spans="1:12" ht="22" customHeight="1">
      <c r="A499" t="str">
        <f t="shared" si="14"/>
        <v/>
      </c>
      <c r="C499" s="24" t="str">
        <f>IF(B499="","",IFERROR(_xlfn.XLOOKUP(B499,PT_Master!A:A,PT_Master!C:C),"Patient ID not found"))</f>
        <v/>
      </c>
      <c r="E499" s="13"/>
      <c r="G499" s="24" t="str">
        <f t="shared" si="15"/>
        <v/>
      </c>
      <c r="J499" s="24" t="str">
        <f>IF(I499="","",IFERROR(_xlfn.XLOOKUP(I499,DR_Master!A:A,DR_Master!B:B),"Doctor ID not found"))</f>
        <v/>
      </c>
      <c r="L499" s="24" t="str">
        <f>IF(K499="","",IFERROR(_xlfn.XLOOKUP(K499,BED_Master!A:A,BED_Master!B:B),"Bed ID not found"))</f>
        <v/>
      </c>
    </row>
    <row r="500" spans="1:12" ht="22" customHeight="1">
      <c r="A500" t="str">
        <f t="shared" si="14"/>
        <v/>
      </c>
      <c r="C500" s="24" t="str">
        <f>IF(B500="","",IFERROR(_xlfn.XLOOKUP(B500,PT_Master!A:A,PT_Master!C:C),"Patient ID not found"))</f>
        <v/>
      </c>
      <c r="E500" s="13"/>
      <c r="G500" s="24" t="str">
        <f t="shared" si="15"/>
        <v/>
      </c>
      <c r="J500" s="24" t="str">
        <f>IF(I500="","",IFERROR(_xlfn.XLOOKUP(I500,DR_Master!A:A,DR_Master!B:B),"Doctor ID not found"))</f>
        <v/>
      </c>
      <c r="L500" s="24" t="str">
        <f>IF(K500="","",IFERROR(_xlfn.XLOOKUP(K500,BED_Master!A:A,BED_Master!B:B),"Bed ID not found"))</f>
        <v/>
      </c>
    </row>
    <row r="501" spans="1:12" ht="22" customHeight="1">
      <c r="A501" t="str">
        <f t="shared" si="14"/>
        <v/>
      </c>
      <c r="C501" s="24" t="str">
        <f>IF(B501="","",IFERROR(_xlfn.XLOOKUP(B501,PT_Master!A:A,PT_Master!C:C),"Patient ID not found"))</f>
        <v/>
      </c>
      <c r="E501" s="13"/>
      <c r="G501" s="24" t="str">
        <f t="shared" si="15"/>
        <v/>
      </c>
      <c r="J501" s="24" t="str">
        <f>IF(I501="","",IFERROR(_xlfn.XLOOKUP(I501,DR_Master!A:A,DR_Master!B:B),"Doctor ID not found"))</f>
        <v/>
      </c>
      <c r="L501" s="24" t="str">
        <f>IF(K501="","",IFERROR(_xlfn.XLOOKUP(K501,BED_Master!A:A,BED_Master!B:B),"Bed ID not found"))</f>
        <v/>
      </c>
    </row>
    <row r="502" spans="1:12" ht="22" customHeight="1">
      <c r="A502" t="str">
        <f t="shared" si="14"/>
        <v/>
      </c>
      <c r="C502" s="24" t="str">
        <f>IF(B502="","",IFERROR(_xlfn.XLOOKUP(B502,PT_Master!A:A,PT_Master!C:C),"Patient ID not found"))</f>
        <v/>
      </c>
      <c r="E502" s="13"/>
      <c r="G502" s="24" t="str">
        <f t="shared" si="15"/>
        <v/>
      </c>
      <c r="J502" s="24" t="str">
        <f>IF(I502="","",IFERROR(_xlfn.XLOOKUP(I502,DR_Master!A:A,DR_Master!B:B),"Doctor ID not found"))</f>
        <v/>
      </c>
      <c r="L502" s="24" t="str">
        <f>IF(K502="","",IFERROR(_xlfn.XLOOKUP(K502,BED_Master!A:A,BED_Master!B:B),"Bed ID not found"))</f>
        <v/>
      </c>
    </row>
    <row r="503" spans="1:12" ht="22" customHeight="1">
      <c r="A503" t="str">
        <f t="shared" si="14"/>
        <v/>
      </c>
      <c r="C503" s="24" t="str">
        <f>IF(B503="","",IFERROR(_xlfn.XLOOKUP(B503,PT_Master!A:A,PT_Master!C:C),"Patient ID not found"))</f>
        <v/>
      </c>
      <c r="E503" s="13"/>
      <c r="G503" s="24" t="str">
        <f t="shared" si="15"/>
        <v/>
      </c>
      <c r="J503" s="24" t="str">
        <f>IF(I503="","",IFERROR(_xlfn.XLOOKUP(I503,DR_Master!A:A,DR_Master!B:B),"Doctor ID not found"))</f>
        <v/>
      </c>
      <c r="L503" s="24" t="str">
        <f>IF(K503="","",IFERROR(_xlfn.XLOOKUP(K503,BED_Master!A:A,BED_Master!B:B),"Bed ID not found"))</f>
        <v/>
      </c>
    </row>
    <row r="504" spans="1:12" ht="22" customHeight="1">
      <c r="A504" t="str">
        <f t="shared" si="14"/>
        <v/>
      </c>
      <c r="C504" s="24" t="str">
        <f>IF(B504="","",IFERROR(_xlfn.XLOOKUP(B504,PT_Master!A:A,PT_Master!C:C),"Patient ID not found"))</f>
        <v/>
      </c>
      <c r="E504" s="13"/>
      <c r="G504" s="24" t="str">
        <f t="shared" si="15"/>
        <v/>
      </c>
      <c r="J504" s="24" t="str">
        <f>IF(I504="","",IFERROR(_xlfn.XLOOKUP(I504,DR_Master!A:A,DR_Master!B:B),"Doctor ID not found"))</f>
        <v/>
      </c>
      <c r="L504" s="24" t="str">
        <f>IF(K504="","",IFERROR(_xlfn.XLOOKUP(K504,BED_Master!A:A,BED_Master!B:B),"Bed ID not found"))</f>
        <v/>
      </c>
    </row>
    <row r="505" spans="1:12" ht="22" customHeight="1">
      <c r="A505" t="str">
        <f t="shared" si="14"/>
        <v/>
      </c>
      <c r="C505" s="24" t="str">
        <f>IF(B505="","",IFERROR(_xlfn.XLOOKUP(B505,PT_Master!A:A,PT_Master!C:C),"Patient ID not found"))</f>
        <v/>
      </c>
      <c r="E505" s="13"/>
      <c r="G505" s="24" t="str">
        <f t="shared" si="15"/>
        <v/>
      </c>
      <c r="J505" s="24" t="str">
        <f>IF(I505="","",IFERROR(_xlfn.XLOOKUP(I505,DR_Master!A:A,DR_Master!B:B),"Doctor ID not found"))</f>
        <v/>
      </c>
      <c r="L505" s="24" t="str">
        <f>IF(K505="","",IFERROR(_xlfn.XLOOKUP(K505,BED_Master!A:A,BED_Master!B:B),"Bed ID not found"))</f>
        <v/>
      </c>
    </row>
    <row r="506" spans="1:12" ht="22" customHeight="1">
      <c r="A506" t="str">
        <f t="shared" si="14"/>
        <v/>
      </c>
      <c r="C506" s="24" t="str">
        <f>IF(B506="","",IFERROR(_xlfn.XLOOKUP(B506,PT_Master!A:A,PT_Master!C:C),"Patient ID not found"))</f>
        <v/>
      </c>
      <c r="E506" s="13"/>
      <c r="G506" s="24" t="str">
        <f t="shared" si="15"/>
        <v/>
      </c>
      <c r="J506" s="24" t="str">
        <f>IF(I506="","",IFERROR(_xlfn.XLOOKUP(I506,DR_Master!A:A,DR_Master!B:B),"Doctor ID not found"))</f>
        <v/>
      </c>
      <c r="L506" s="24" t="str">
        <f>IF(K506="","",IFERROR(_xlfn.XLOOKUP(K506,BED_Master!A:A,BED_Master!B:B),"Bed ID not found"))</f>
        <v/>
      </c>
    </row>
    <row r="507" spans="1:12" ht="22" customHeight="1">
      <c r="A507" t="str">
        <f t="shared" si="14"/>
        <v/>
      </c>
      <c r="C507" s="24" t="str">
        <f>IF(B507="","",IFERROR(_xlfn.XLOOKUP(B507,PT_Master!A:A,PT_Master!C:C),"Patient ID not found"))</f>
        <v/>
      </c>
      <c r="E507" s="13"/>
      <c r="G507" s="24" t="str">
        <f t="shared" si="15"/>
        <v/>
      </c>
      <c r="J507" s="24" t="str">
        <f>IF(I507="","",IFERROR(_xlfn.XLOOKUP(I507,DR_Master!A:A,DR_Master!B:B),"Doctor ID not found"))</f>
        <v/>
      </c>
      <c r="L507" s="24" t="str">
        <f>IF(K507="","",IFERROR(_xlfn.XLOOKUP(K507,BED_Master!A:A,BED_Master!B:B),"Bed ID not found"))</f>
        <v/>
      </c>
    </row>
    <row r="508" spans="1:12" ht="22" customHeight="1">
      <c r="A508" t="str">
        <f t="shared" si="14"/>
        <v/>
      </c>
      <c r="C508" s="24" t="str">
        <f>IF(B508="","",IFERROR(_xlfn.XLOOKUP(B508,PT_Master!A:A,PT_Master!C:C),"Patient ID not found"))</f>
        <v/>
      </c>
      <c r="E508" s="13"/>
      <c r="G508" s="24" t="str">
        <f t="shared" si="15"/>
        <v/>
      </c>
      <c r="J508" s="24" t="str">
        <f>IF(I508="","",IFERROR(_xlfn.XLOOKUP(I508,DR_Master!A:A,DR_Master!B:B),"Doctor ID not found"))</f>
        <v/>
      </c>
      <c r="L508" s="24" t="str">
        <f>IF(K508="","",IFERROR(_xlfn.XLOOKUP(K508,BED_Master!A:A,BED_Master!B:B),"Bed ID not found"))</f>
        <v/>
      </c>
    </row>
    <row r="509" spans="1:12" ht="22" customHeight="1">
      <c r="A509" t="str">
        <f t="shared" si="14"/>
        <v/>
      </c>
      <c r="C509" s="24" t="str">
        <f>IF(B509="","",IFERROR(_xlfn.XLOOKUP(B509,PT_Master!A:A,PT_Master!C:C),"Patient ID not found"))</f>
        <v/>
      </c>
      <c r="E509" s="13"/>
      <c r="G509" s="24" t="str">
        <f t="shared" si="15"/>
        <v/>
      </c>
      <c r="J509" s="24" t="str">
        <f>IF(I509="","",IFERROR(_xlfn.XLOOKUP(I509,DR_Master!A:A,DR_Master!B:B),"Doctor ID not found"))</f>
        <v/>
      </c>
      <c r="L509" s="24" t="str">
        <f>IF(K509="","",IFERROR(_xlfn.XLOOKUP(K509,BED_Master!A:A,BED_Master!B:B),"Bed ID not found"))</f>
        <v/>
      </c>
    </row>
    <row r="510" spans="1:12" ht="22" customHeight="1">
      <c r="A510" t="str">
        <f t="shared" si="14"/>
        <v/>
      </c>
      <c r="C510" s="24" t="str">
        <f>IF(B510="","",IFERROR(_xlfn.XLOOKUP(B510,PT_Master!A:A,PT_Master!C:C),"Patient ID not found"))</f>
        <v/>
      </c>
      <c r="E510" s="13"/>
      <c r="G510" s="24" t="str">
        <f t="shared" si="15"/>
        <v/>
      </c>
      <c r="J510" s="24" t="str">
        <f>IF(I510="","",IFERROR(_xlfn.XLOOKUP(I510,DR_Master!A:A,DR_Master!B:B),"Doctor ID not found"))</f>
        <v/>
      </c>
      <c r="L510" s="24" t="str">
        <f>IF(K510="","",IFERROR(_xlfn.XLOOKUP(K510,BED_Master!A:A,BED_Master!B:B),"Bed ID not found"))</f>
        <v/>
      </c>
    </row>
    <row r="511" spans="1:12" ht="22" customHeight="1">
      <c r="A511" t="str">
        <f t="shared" si="14"/>
        <v/>
      </c>
      <c r="C511" s="24" t="str">
        <f>IF(B511="","",IFERROR(_xlfn.XLOOKUP(B511,PT_Master!A:A,PT_Master!C:C),"Patient ID not found"))</f>
        <v/>
      </c>
      <c r="E511" s="13"/>
      <c r="G511" s="24" t="str">
        <f t="shared" si="15"/>
        <v/>
      </c>
      <c r="J511" s="24" t="str">
        <f>IF(I511="","",IFERROR(_xlfn.XLOOKUP(I511,DR_Master!A:A,DR_Master!B:B),"Doctor ID not found"))</f>
        <v/>
      </c>
      <c r="L511" s="24" t="str">
        <f>IF(K511="","",IFERROR(_xlfn.XLOOKUP(K511,BED_Master!A:A,BED_Master!B:B),"Bed ID not found"))</f>
        <v/>
      </c>
    </row>
    <row r="512" spans="1:12" ht="22" customHeight="1">
      <c r="A512" t="str">
        <f t="shared" si="14"/>
        <v/>
      </c>
      <c r="C512" s="24" t="str">
        <f>IF(B512="","",IFERROR(_xlfn.XLOOKUP(B512,PT_Master!A:A,PT_Master!C:C),"Patient ID not found"))</f>
        <v/>
      </c>
      <c r="E512" s="13"/>
      <c r="G512" s="24" t="str">
        <f t="shared" si="15"/>
        <v/>
      </c>
      <c r="J512" s="24" t="str">
        <f>IF(I512="","",IFERROR(_xlfn.XLOOKUP(I512,DR_Master!A:A,DR_Master!B:B),"Doctor ID not found"))</f>
        <v/>
      </c>
      <c r="L512" s="24" t="str">
        <f>IF(K512="","",IFERROR(_xlfn.XLOOKUP(K512,BED_Master!A:A,BED_Master!B:B),"Bed ID not found"))</f>
        <v/>
      </c>
    </row>
    <row r="513" spans="1:12" ht="22" customHeight="1">
      <c r="A513" t="str">
        <f t="shared" si="14"/>
        <v/>
      </c>
      <c r="C513" s="24" t="str">
        <f>IF(B513="","",IFERROR(_xlfn.XLOOKUP(B513,PT_Master!A:A,PT_Master!C:C),"Patient ID not found"))</f>
        <v/>
      </c>
      <c r="E513" s="13"/>
      <c r="G513" s="24" t="str">
        <f t="shared" si="15"/>
        <v/>
      </c>
      <c r="J513" s="24" t="str">
        <f>IF(I513="","",IFERROR(_xlfn.XLOOKUP(I513,DR_Master!A:A,DR_Master!B:B),"Doctor ID not found"))</f>
        <v/>
      </c>
      <c r="L513" s="24" t="str">
        <f>IF(K513="","",IFERROR(_xlfn.XLOOKUP(K513,BED_Master!A:A,BED_Master!B:B),"Bed ID not found"))</f>
        <v/>
      </c>
    </row>
    <row r="514" spans="1:12" ht="22" customHeight="1">
      <c r="A514" t="str">
        <f t="shared" si="14"/>
        <v/>
      </c>
      <c r="C514" s="24" t="str">
        <f>IF(B514="","",IFERROR(_xlfn.XLOOKUP(B514,PT_Master!A:A,PT_Master!C:C),"Patient ID not found"))</f>
        <v/>
      </c>
      <c r="E514" s="13"/>
      <c r="G514" s="24" t="str">
        <f t="shared" si="15"/>
        <v/>
      </c>
      <c r="J514" s="24" t="str">
        <f>IF(I514="","",IFERROR(_xlfn.XLOOKUP(I514,DR_Master!A:A,DR_Master!B:B),"Doctor ID not found"))</f>
        <v/>
      </c>
      <c r="L514" s="24" t="str">
        <f>IF(K514="","",IFERROR(_xlfn.XLOOKUP(K514,BED_Master!A:A,BED_Master!B:B),"Bed ID not found"))</f>
        <v/>
      </c>
    </row>
    <row r="515" spans="1:12" ht="22" customHeight="1">
      <c r="A515" t="str">
        <f t="shared" si="14"/>
        <v/>
      </c>
      <c r="C515" s="24" t="str">
        <f>IF(B515="","",IFERROR(_xlfn.XLOOKUP(B515,PT_Master!A:A,PT_Master!C:C),"Patient ID not found"))</f>
        <v/>
      </c>
      <c r="E515" s="13"/>
      <c r="G515" s="24" t="str">
        <f t="shared" si="15"/>
        <v/>
      </c>
      <c r="J515" s="24" t="str">
        <f>IF(I515="","",IFERROR(_xlfn.XLOOKUP(I515,DR_Master!A:A,DR_Master!B:B),"Doctor ID not found"))</f>
        <v/>
      </c>
      <c r="L515" s="24" t="str">
        <f>IF(K515="","",IFERROR(_xlfn.XLOOKUP(K515,BED_Master!A:A,BED_Master!B:B),"Bed ID not found"))</f>
        <v/>
      </c>
    </row>
    <row r="516" spans="1:12" ht="22" customHeight="1">
      <c r="A516" t="str">
        <f t="shared" si="14"/>
        <v/>
      </c>
      <c r="C516" s="24" t="str">
        <f>IF(B516="","",IFERROR(_xlfn.XLOOKUP(B516,PT_Master!A:A,PT_Master!C:C),"Patient ID not found"))</f>
        <v/>
      </c>
      <c r="E516" s="13"/>
      <c r="G516" s="24" t="str">
        <f t="shared" si="15"/>
        <v/>
      </c>
      <c r="J516" s="24" t="str">
        <f>IF(I516="","",IFERROR(_xlfn.XLOOKUP(I516,DR_Master!A:A,DR_Master!B:B),"Doctor ID not found"))</f>
        <v/>
      </c>
      <c r="L516" s="24" t="str">
        <f>IF(K516="","",IFERROR(_xlfn.XLOOKUP(K516,BED_Master!A:A,BED_Master!B:B),"Bed ID not found"))</f>
        <v/>
      </c>
    </row>
    <row r="517" spans="1:12" ht="22" customHeight="1">
      <c r="A517" t="str">
        <f t="shared" si="14"/>
        <v/>
      </c>
      <c r="C517" s="24" t="str">
        <f>IF(B517="","",IFERROR(_xlfn.XLOOKUP(B517,PT_Master!A:A,PT_Master!C:C),"Patient ID not found"))</f>
        <v/>
      </c>
      <c r="E517" s="13"/>
      <c r="G517" s="24" t="str">
        <f t="shared" si="15"/>
        <v/>
      </c>
      <c r="J517" s="24" t="str">
        <f>IF(I517="","",IFERROR(_xlfn.XLOOKUP(I517,DR_Master!A:A,DR_Master!B:B),"Doctor ID not found"))</f>
        <v/>
      </c>
      <c r="L517" s="24" t="str">
        <f>IF(K517="","",IFERROR(_xlfn.XLOOKUP(K517,BED_Master!A:A,BED_Master!B:B),"Bed ID not found"))</f>
        <v/>
      </c>
    </row>
    <row r="518" spans="1:12" ht="22" customHeight="1">
      <c r="A518" t="str">
        <f t="shared" ref="A518:A581" si="16">IF(B518="","","ADM-"&amp;TEXT(ROW(A514),"00000"))</f>
        <v/>
      </c>
      <c r="C518" s="24" t="str">
        <f>IF(B518="","",IFERROR(_xlfn.XLOOKUP(B518,PT_Master!A:A,PT_Master!C:C),"Patient ID not found"))</f>
        <v/>
      </c>
      <c r="E518" s="13"/>
      <c r="G518" s="24" t="str">
        <f t="shared" ref="G518:G581" si="17">IF(OR(E518="",F518=""),"",MAX(0,DATEDIF(E518,F518,"D")))</f>
        <v/>
      </c>
      <c r="J518" s="24" t="str">
        <f>IF(I518="","",IFERROR(_xlfn.XLOOKUP(I518,DR_Master!A:A,DR_Master!B:B),"Doctor ID not found"))</f>
        <v/>
      </c>
      <c r="L518" s="24" t="str">
        <f>IF(K518="","",IFERROR(_xlfn.XLOOKUP(K518,BED_Master!A:A,BED_Master!B:B),"Bed ID not found"))</f>
        <v/>
      </c>
    </row>
    <row r="519" spans="1:12" ht="22" customHeight="1">
      <c r="A519" t="str">
        <f t="shared" si="16"/>
        <v/>
      </c>
      <c r="C519" s="24" t="str">
        <f>IF(B519="","",IFERROR(_xlfn.XLOOKUP(B519,PT_Master!A:A,PT_Master!C:C),"Patient ID not found"))</f>
        <v/>
      </c>
      <c r="E519" s="13"/>
      <c r="G519" s="24" t="str">
        <f t="shared" si="17"/>
        <v/>
      </c>
      <c r="J519" s="24" t="str">
        <f>IF(I519="","",IFERROR(_xlfn.XLOOKUP(I519,DR_Master!A:A,DR_Master!B:B),"Doctor ID not found"))</f>
        <v/>
      </c>
      <c r="L519" s="24" t="str">
        <f>IF(K519="","",IFERROR(_xlfn.XLOOKUP(K519,BED_Master!A:A,BED_Master!B:B),"Bed ID not found"))</f>
        <v/>
      </c>
    </row>
    <row r="520" spans="1:12" ht="22" customHeight="1">
      <c r="A520" t="str">
        <f t="shared" si="16"/>
        <v/>
      </c>
      <c r="C520" s="24" t="str">
        <f>IF(B520="","",IFERROR(_xlfn.XLOOKUP(B520,PT_Master!A:A,PT_Master!C:C),"Patient ID not found"))</f>
        <v/>
      </c>
      <c r="E520" s="13"/>
      <c r="G520" s="24" t="str">
        <f t="shared" si="17"/>
        <v/>
      </c>
      <c r="J520" s="24" t="str">
        <f>IF(I520="","",IFERROR(_xlfn.XLOOKUP(I520,DR_Master!A:A,DR_Master!B:B),"Doctor ID not found"))</f>
        <v/>
      </c>
      <c r="L520" s="24" t="str">
        <f>IF(K520="","",IFERROR(_xlfn.XLOOKUP(K520,BED_Master!A:A,BED_Master!B:B),"Bed ID not found"))</f>
        <v/>
      </c>
    </row>
    <row r="521" spans="1:12" ht="22" customHeight="1">
      <c r="A521" t="str">
        <f t="shared" si="16"/>
        <v/>
      </c>
      <c r="C521" s="24" t="str">
        <f>IF(B521="","",IFERROR(_xlfn.XLOOKUP(B521,PT_Master!A:A,PT_Master!C:C),"Patient ID not found"))</f>
        <v/>
      </c>
      <c r="E521" s="13"/>
      <c r="G521" s="24" t="str">
        <f t="shared" si="17"/>
        <v/>
      </c>
      <c r="J521" s="24" t="str">
        <f>IF(I521="","",IFERROR(_xlfn.XLOOKUP(I521,DR_Master!A:A,DR_Master!B:B),"Doctor ID not found"))</f>
        <v/>
      </c>
      <c r="L521" s="24" t="str">
        <f>IF(K521="","",IFERROR(_xlfn.XLOOKUP(K521,BED_Master!A:A,BED_Master!B:B),"Bed ID not found"))</f>
        <v/>
      </c>
    </row>
    <row r="522" spans="1:12" ht="22" customHeight="1">
      <c r="A522" t="str">
        <f t="shared" si="16"/>
        <v/>
      </c>
      <c r="C522" s="24" t="str">
        <f>IF(B522="","",IFERROR(_xlfn.XLOOKUP(B522,PT_Master!A:A,PT_Master!C:C),"Patient ID not found"))</f>
        <v/>
      </c>
      <c r="E522" s="13"/>
      <c r="G522" s="24" t="str">
        <f t="shared" si="17"/>
        <v/>
      </c>
      <c r="J522" s="24" t="str">
        <f>IF(I522="","",IFERROR(_xlfn.XLOOKUP(I522,DR_Master!A:A,DR_Master!B:B),"Doctor ID not found"))</f>
        <v/>
      </c>
      <c r="L522" s="24" t="str">
        <f>IF(K522="","",IFERROR(_xlfn.XLOOKUP(K522,BED_Master!A:A,BED_Master!B:B),"Bed ID not found"))</f>
        <v/>
      </c>
    </row>
    <row r="523" spans="1:12" ht="22" customHeight="1">
      <c r="A523" t="str">
        <f t="shared" si="16"/>
        <v/>
      </c>
      <c r="C523" s="24" t="str">
        <f>IF(B523="","",IFERROR(_xlfn.XLOOKUP(B523,PT_Master!A:A,PT_Master!C:C),"Patient ID not found"))</f>
        <v/>
      </c>
      <c r="E523" s="13"/>
      <c r="G523" s="24" t="str">
        <f t="shared" si="17"/>
        <v/>
      </c>
      <c r="J523" s="24" t="str">
        <f>IF(I523="","",IFERROR(_xlfn.XLOOKUP(I523,DR_Master!A:A,DR_Master!B:B),"Doctor ID not found"))</f>
        <v/>
      </c>
      <c r="L523" s="24" t="str">
        <f>IF(K523="","",IFERROR(_xlfn.XLOOKUP(K523,BED_Master!A:A,BED_Master!B:B),"Bed ID not found"))</f>
        <v/>
      </c>
    </row>
    <row r="524" spans="1:12" ht="22" customHeight="1">
      <c r="A524" t="str">
        <f t="shared" si="16"/>
        <v/>
      </c>
      <c r="C524" s="24" t="str">
        <f>IF(B524="","",IFERROR(_xlfn.XLOOKUP(B524,PT_Master!A:A,PT_Master!C:C),"Patient ID not found"))</f>
        <v/>
      </c>
      <c r="E524" s="13"/>
      <c r="G524" s="24" t="str">
        <f t="shared" si="17"/>
        <v/>
      </c>
      <c r="J524" s="24" t="str">
        <f>IF(I524="","",IFERROR(_xlfn.XLOOKUP(I524,DR_Master!A:A,DR_Master!B:B),"Doctor ID not found"))</f>
        <v/>
      </c>
      <c r="L524" s="24" t="str">
        <f>IF(K524="","",IFERROR(_xlfn.XLOOKUP(K524,BED_Master!A:A,BED_Master!B:B),"Bed ID not found"))</f>
        <v/>
      </c>
    </row>
    <row r="525" spans="1:12" ht="22" customHeight="1">
      <c r="A525" t="str">
        <f t="shared" si="16"/>
        <v/>
      </c>
      <c r="C525" s="24" t="str">
        <f>IF(B525="","",IFERROR(_xlfn.XLOOKUP(B525,PT_Master!A:A,PT_Master!C:C),"Patient ID not found"))</f>
        <v/>
      </c>
      <c r="E525" s="13"/>
      <c r="G525" s="24" t="str">
        <f t="shared" si="17"/>
        <v/>
      </c>
      <c r="J525" s="24" t="str">
        <f>IF(I525="","",IFERROR(_xlfn.XLOOKUP(I525,DR_Master!A:A,DR_Master!B:B),"Doctor ID not found"))</f>
        <v/>
      </c>
      <c r="L525" s="24" t="str">
        <f>IF(K525="","",IFERROR(_xlfn.XLOOKUP(K525,BED_Master!A:A,BED_Master!B:B),"Bed ID not found"))</f>
        <v/>
      </c>
    </row>
    <row r="526" spans="1:12" ht="22" customHeight="1">
      <c r="A526" t="str">
        <f t="shared" si="16"/>
        <v/>
      </c>
      <c r="C526" s="24" t="str">
        <f>IF(B526="","",IFERROR(_xlfn.XLOOKUP(B526,PT_Master!A:A,PT_Master!C:C),"Patient ID not found"))</f>
        <v/>
      </c>
      <c r="E526" s="13"/>
      <c r="G526" s="24" t="str">
        <f t="shared" si="17"/>
        <v/>
      </c>
      <c r="J526" s="24" t="str">
        <f>IF(I526="","",IFERROR(_xlfn.XLOOKUP(I526,DR_Master!A:A,DR_Master!B:B),"Doctor ID not found"))</f>
        <v/>
      </c>
      <c r="L526" s="24" t="str">
        <f>IF(K526="","",IFERROR(_xlfn.XLOOKUP(K526,BED_Master!A:A,BED_Master!B:B),"Bed ID not found"))</f>
        <v/>
      </c>
    </row>
    <row r="527" spans="1:12" ht="22" customHeight="1">
      <c r="A527" t="str">
        <f t="shared" si="16"/>
        <v/>
      </c>
      <c r="C527" s="24" t="str">
        <f>IF(B527="","",IFERROR(_xlfn.XLOOKUP(B527,PT_Master!A:A,PT_Master!C:C),"Patient ID not found"))</f>
        <v/>
      </c>
      <c r="E527" s="13"/>
      <c r="G527" s="24" t="str">
        <f t="shared" si="17"/>
        <v/>
      </c>
      <c r="J527" s="24" t="str">
        <f>IF(I527="","",IFERROR(_xlfn.XLOOKUP(I527,DR_Master!A:A,DR_Master!B:B),"Doctor ID not found"))</f>
        <v/>
      </c>
      <c r="L527" s="24" t="str">
        <f>IF(K527="","",IFERROR(_xlfn.XLOOKUP(K527,BED_Master!A:A,BED_Master!B:B),"Bed ID not found"))</f>
        <v/>
      </c>
    </row>
    <row r="528" spans="1:12" ht="22" customHeight="1">
      <c r="A528" t="str">
        <f t="shared" si="16"/>
        <v/>
      </c>
      <c r="C528" s="24" t="str">
        <f>IF(B528="","",IFERROR(_xlfn.XLOOKUP(B528,PT_Master!A:A,PT_Master!C:C),"Patient ID not found"))</f>
        <v/>
      </c>
      <c r="E528" s="13"/>
      <c r="G528" s="24" t="str">
        <f t="shared" si="17"/>
        <v/>
      </c>
      <c r="J528" s="24" t="str">
        <f>IF(I528="","",IFERROR(_xlfn.XLOOKUP(I528,DR_Master!A:A,DR_Master!B:B),"Doctor ID not found"))</f>
        <v/>
      </c>
      <c r="L528" s="24" t="str">
        <f>IF(K528="","",IFERROR(_xlfn.XLOOKUP(K528,BED_Master!A:A,BED_Master!B:B),"Bed ID not found"))</f>
        <v/>
      </c>
    </row>
    <row r="529" spans="1:12" ht="22" customHeight="1">
      <c r="A529" t="str">
        <f t="shared" si="16"/>
        <v/>
      </c>
      <c r="C529" s="24" t="str">
        <f>IF(B529="","",IFERROR(_xlfn.XLOOKUP(B529,PT_Master!A:A,PT_Master!C:C),"Patient ID not found"))</f>
        <v/>
      </c>
      <c r="E529" s="13"/>
      <c r="G529" s="24" t="str">
        <f t="shared" si="17"/>
        <v/>
      </c>
      <c r="J529" s="24" t="str">
        <f>IF(I529="","",IFERROR(_xlfn.XLOOKUP(I529,DR_Master!A:A,DR_Master!B:B),"Doctor ID not found"))</f>
        <v/>
      </c>
      <c r="L529" s="24" t="str">
        <f>IF(K529="","",IFERROR(_xlfn.XLOOKUP(K529,BED_Master!A:A,BED_Master!B:B),"Bed ID not found"))</f>
        <v/>
      </c>
    </row>
    <row r="530" spans="1:12" ht="22" customHeight="1">
      <c r="A530" t="str">
        <f t="shared" si="16"/>
        <v/>
      </c>
      <c r="C530" s="24" t="str">
        <f>IF(B530="","",IFERROR(_xlfn.XLOOKUP(B530,PT_Master!A:A,PT_Master!C:C),"Patient ID not found"))</f>
        <v/>
      </c>
      <c r="E530" s="13"/>
      <c r="G530" s="24" t="str">
        <f t="shared" si="17"/>
        <v/>
      </c>
      <c r="J530" s="24" t="str">
        <f>IF(I530="","",IFERROR(_xlfn.XLOOKUP(I530,DR_Master!A:A,DR_Master!B:B),"Doctor ID not found"))</f>
        <v/>
      </c>
      <c r="L530" s="24" t="str">
        <f>IF(K530="","",IFERROR(_xlfn.XLOOKUP(K530,BED_Master!A:A,BED_Master!B:B),"Bed ID not found"))</f>
        <v/>
      </c>
    </row>
    <row r="531" spans="1:12" ht="22" customHeight="1">
      <c r="A531" t="str">
        <f t="shared" si="16"/>
        <v/>
      </c>
      <c r="C531" s="24" t="str">
        <f>IF(B531="","",IFERROR(_xlfn.XLOOKUP(B531,PT_Master!A:A,PT_Master!C:C),"Patient ID not found"))</f>
        <v/>
      </c>
      <c r="E531" s="13"/>
      <c r="G531" s="24" t="str">
        <f t="shared" si="17"/>
        <v/>
      </c>
      <c r="J531" s="24" t="str">
        <f>IF(I531="","",IFERROR(_xlfn.XLOOKUP(I531,DR_Master!A:A,DR_Master!B:B),"Doctor ID not found"))</f>
        <v/>
      </c>
      <c r="L531" s="24" t="str">
        <f>IF(K531="","",IFERROR(_xlfn.XLOOKUP(K531,BED_Master!A:A,BED_Master!B:B),"Bed ID not found"))</f>
        <v/>
      </c>
    </row>
    <row r="532" spans="1:12" ht="22" customHeight="1">
      <c r="A532" t="str">
        <f t="shared" si="16"/>
        <v/>
      </c>
      <c r="C532" s="24" t="str">
        <f>IF(B532="","",IFERROR(_xlfn.XLOOKUP(B532,PT_Master!A:A,PT_Master!C:C),"Patient ID not found"))</f>
        <v/>
      </c>
      <c r="E532" s="13"/>
      <c r="G532" s="24" t="str">
        <f t="shared" si="17"/>
        <v/>
      </c>
      <c r="J532" s="24" t="str">
        <f>IF(I532="","",IFERROR(_xlfn.XLOOKUP(I532,DR_Master!A:A,DR_Master!B:B),"Doctor ID not found"))</f>
        <v/>
      </c>
      <c r="L532" s="24" t="str">
        <f>IF(K532="","",IFERROR(_xlfn.XLOOKUP(K532,BED_Master!A:A,BED_Master!B:B),"Bed ID not found"))</f>
        <v/>
      </c>
    </row>
    <row r="533" spans="1:12" ht="22" customHeight="1">
      <c r="A533" t="str">
        <f t="shared" si="16"/>
        <v/>
      </c>
      <c r="C533" s="24" t="str">
        <f>IF(B533="","",IFERROR(_xlfn.XLOOKUP(B533,PT_Master!A:A,PT_Master!C:C),"Patient ID not found"))</f>
        <v/>
      </c>
      <c r="E533" s="13"/>
      <c r="G533" s="24" t="str">
        <f t="shared" si="17"/>
        <v/>
      </c>
      <c r="J533" s="24" t="str">
        <f>IF(I533="","",IFERROR(_xlfn.XLOOKUP(I533,DR_Master!A:A,DR_Master!B:B),"Doctor ID not found"))</f>
        <v/>
      </c>
      <c r="L533" s="24" t="str">
        <f>IF(K533="","",IFERROR(_xlfn.XLOOKUP(K533,BED_Master!A:A,BED_Master!B:B),"Bed ID not found"))</f>
        <v/>
      </c>
    </row>
    <row r="534" spans="1:12" ht="22" customHeight="1">
      <c r="A534" t="str">
        <f t="shared" si="16"/>
        <v/>
      </c>
      <c r="C534" s="24" t="str">
        <f>IF(B534="","",IFERROR(_xlfn.XLOOKUP(B534,PT_Master!A:A,PT_Master!C:C),"Patient ID not found"))</f>
        <v/>
      </c>
      <c r="E534" s="13"/>
      <c r="G534" s="24" t="str">
        <f t="shared" si="17"/>
        <v/>
      </c>
      <c r="J534" s="24" t="str">
        <f>IF(I534="","",IFERROR(_xlfn.XLOOKUP(I534,DR_Master!A:A,DR_Master!B:B),"Doctor ID not found"))</f>
        <v/>
      </c>
      <c r="L534" s="24" t="str">
        <f>IF(K534="","",IFERROR(_xlfn.XLOOKUP(K534,BED_Master!A:A,BED_Master!B:B),"Bed ID not found"))</f>
        <v/>
      </c>
    </row>
    <row r="535" spans="1:12" ht="22" customHeight="1">
      <c r="A535" t="str">
        <f t="shared" si="16"/>
        <v/>
      </c>
      <c r="C535" s="24" t="str">
        <f>IF(B535="","",IFERROR(_xlfn.XLOOKUP(B535,PT_Master!A:A,PT_Master!C:C),"Patient ID not found"))</f>
        <v/>
      </c>
      <c r="E535" s="13"/>
      <c r="G535" s="24" t="str">
        <f t="shared" si="17"/>
        <v/>
      </c>
      <c r="J535" s="24" t="str">
        <f>IF(I535="","",IFERROR(_xlfn.XLOOKUP(I535,DR_Master!A:A,DR_Master!B:B),"Doctor ID not found"))</f>
        <v/>
      </c>
      <c r="L535" s="24" t="str">
        <f>IF(K535="","",IFERROR(_xlfn.XLOOKUP(K535,BED_Master!A:A,BED_Master!B:B),"Bed ID not found"))</f>
        <v/>
      </c>
    </row>
    <row r="536" spans="1:12" ht="22" customHeight="1">
      <c r="A536" t="str">
        <f t="shared" si="16"/>
        <v/>
      </c>
      <c r="C536" s="24" t="str">
        <f>IF(B536="","",IFERROR(_xlfn.XLOOKUP(B536,PT_Master!A:A,PT_Master!C:C),"Patient ID not found"))</f>
        <v/>
      </c>
      <c r="E536" s="13"/>
      <c r="G536" s="24" t="str">
        <f t="shared" si="17"/>
        <v/>
      </c>
      <c r="J536" s="24" t="str">
        <f>IF(I536="","",IFERROR(_xlfn.XLOOKUP(I536,DR_Master!A:A,DR_Master!B:B),"Doctor ID not found"))</f>
        <v/>
      </c>
      <c r="L536" s="24" t="str">
        <f>IF(K536="","",IFERROR(_xlfn.XLOOKUP(K536,BED_Master!A:A,BED_Master!B:B),"Bed ID not found"))</f>
        <v/>
      </c>
    </row>
    <row r="537" spans="1:12" ht="22" customHeight="1">
      <c r="A537" t="str">
        <f t="shared" si="16"/>
        <v/>
      </c>
      <c r="C537" s="24" t="str">
        <f>IF(B537="","",IFERROR(_xlfn.XLOOKUP(B537,PT_Master!A:A,PT_Master!C:C),"Patient ID not found"))</f>
        <v/>
      </c>
      <c r="E537" s="13"/>
      <c r="G537" s="24" t="str">
        <f t="shared" si="17"/>
        <v/>
      </c>
      <c r="J537" s="24" t="str">
        <f>IF(I537="","",IFERROR(_xlfn.XLOOKUP(I537,DR_Master!A:A,DR_Master!B:B),"Doctor ID not found"))</f>
        <v/>
      </c>
      <c r="L537" s="24" t="str">
        <f>IF(K537="","",IFERROR(_xlfn.XLOOKUP(K537,BED_Master!A:A,BED_Master!B:B),"Bed ID not found"))</f>
        <v/>
      </c>
    </row>
    <row r="538" spans="1:12" ht="22" customHeight="1">
      <c r="A538" t="str">
        <f t="shared" si="16"/>
        <v/>
      </c>
      <c r="C538" s="24" t="str">
        <f>IF(B538="","",IFERROR(_xlfn.XLOOKUP(B538,PT_Master!A:A,PT_Master!C:C),"Patient ID not found"))</f>
        <v/>
      </c>
      <c r="E538" s="13"/>
      <c r="G538" s="24" t="str">
        <f t="shared" si="17"/>
        <v/>
      </c>
      <c r="J538" s="24" t="str">
        <f>IF(I538="","",IFERROR(_xlfn.XLOOKUP(I538,DR_Master!A:A,DR_Master!B:B),"Doctor ID not found"))</f>
        <v/>
      </c>
      <c r="L538" s="24" t="str">
        <f>IF(K538="","",IFERROR(_xlfn.XLOOKUP(K538,BED_Master!A:A,BED_Master!B:B),"Bed ID not found"))</f>
        <v/>
      </c>
    </row>
    <row r="539" spans="1:12" ht="22" customHeight="1">
      <c r="A539" t="str">
        <f t="shared" si="16"/>
        <v/>
      </c>
      <c r="C539" s="24" t="str">
        <f>IF(B539="","",IFERROR(_xlfn.XLOOKUP(B539,PT_Master!A:A,PT_Master!C:C),"Patient ID not found"))</f>
        <v/>
      </c>
      <c r="E539" s="13"/>
      <c r="G539" s="24" t="str">
        <f t="shared" si="17"/>
        <v/>
      </c>
      <c r="J539" s="24" t="str">
        <f>IF(I539="","",IFERROR(_xlfn.XLOOKUP(I539,DR_Master!A:A,DR_Master!B:B),"Doctor ID not found"))</f>
        <v/>
      </c>
      <c r="L539" s="24" t="str">
        <f>IF(K539="","",IFERROR(_xlfn.XLOOKUP(K539,BED_Master!A:A,BED_Master!B:B),"Bed ID not found"))</f>
        <v/>
      </c>
    </row>
    <row r="540" spans="1:12" ht="22" customHeight="1">
      <c r="A540" t="str">
        <f t="shared" si="16"/>
        <v/>
      </c>
      <c r="C540" s="24" t="str">
        <f>IF(B540="","",IFERROR(_xlfn.XLOOKUP(B540,PT_Master!A:A,PT_Master!C:C),"Patient ID not found"))</f>
        <v/>
      </c>
      <c r="E540" s="13"/>
      <c r="G540" s="24" t="str">
        <f t="shared" si="17"/>
        <v/>
      </c>
      <c r="J540" s="24" t="str">
        <f>IF(I540="","",IFERROR(_xlfn.XLOOKUP(I540,DR_Master!A:A,DR_Master!B:B),"Doctor ID not found"))</f>
        <v/>
      </c>
      <c r="L540" s="24" t="str">
        <f>IF(K540="","",IFERROR(_xlfn.XLOOKUP(K540,BED_Master!A:A,BED_Master!B:B),"Bed ID not found"))</f>
        <v/>
      </c>
    </row>
    <row r="541" spans="1:12" ht="22" customHeight="1">
      <c r="A541" t="str">
        <f t="shared" si="16"/>
        <v/>
      </c>
      <c r="C541" s="24" t="str">
        <f>IF(B541="","",IFERROR(_xlfn.XLOOKUP(B541,PT_Master!A:A,PT_Master!C:C),"Patient ID not found"))</f>
        <v/>
      </c>
      <c r="E541" s="13"/>
      <c r="G541" s="24" t="str">
        <f t="shared" si="17"/>
        <v/>
      </c>
      <c r="J541" s="24" t="str">
        <f>IF(I541="","",IFERROR(_xlfn.XLOOKUP(I541,DR_Master!A:A,DR_Master!B:B),"Doctor ID not found"))</f>
        <v/>
      </c>
      <c r="L541" s="24" t="str">
        <f>IF(K541="","",IFERROR(_xlfn.XLOOKUP(K541,BED_Master!A:A,BED_Master!B:B),"Bed ID not found"))</f>
        <v/>
      </c>
    </row>
    <row r="542" spans="1:12" ht="22" customHeight="1">
      <c r="A542" t="str">
        <f t="shared" si="16"/>
        <v/>
      </c>
      <c r="C542" s="24" t="str">
        <f>IF(B542="","",IFERROR(_xlfn.XLOOKUP(B542,PT_Master!A:A,PT_Master!C:C),"Patient ID not found"))</f>
        <v/>
      </c>
      <c r="E542" s="13"/>
      <c r="G542" s="24" t="str">
        <f t="shared" si="17"/>
        <v/>
      </c>
      <c r="J542" s="24" t="str">
        <f>IF(I542="","",IFERROR(_xlfn.XLOOKUP(I542,DR_Master!A:A,DR_Master!B:B),"Doctor ID not found"))</f>
        <v/>
      </c>
      <c r="L542" s="24" t="str">
        <f>IF(K542="","",IFERROR(_xlfn.XLOOKUP(K542,BED_Master!A:A,BED_Master!B:B),"Bed ID not found"))</f>
        <v/>
      </c>
    </row>
    <row r="543" spans="1:12" ht="22" customHeight="1">
      <c r="A543" t="str">
        <f t="shared" si="16"/>
        <v/>
      </c>
      <c r="C543" s="24" t="str">
        <f>IF(B543="","",IFERROR(_xlfn.XLOOKUP(B543,PT_Master!A:A,PT_Master!C:C),"Patient ID not found"))</f>
        <v/>
      </c>
      <c r="E543" s="13"/>
      <c r="G543" s="24" t="str">
        <f t="shared" si="17"/>
        <v/>
      </c>
      <c r="J543" s="24" t="str">
        <f>IF(I543="","",IFERROR(_xlfn.XLOOKUP(I543,DR_Master!A:A,DR_Master!B:B),"Doctor ID not found"))</f>
        <v/>
      </c>
      <c r="L543" s="24" t="str">
        <f>IF(K543="","",IFERROR(_xlfn.XLOOKUP(K543,BED_Master!A:A,BED_Master!B:B),"Bed ID not found"))</f>
        <v/>
      </c>
    </row>
    <row r="544" spans="1:12" ht="22" customHeight="1">
      <c r="A544" t="str">
        <f t="shared" si="16"/>
        <v/>
      </c>
      <c r="C544" s="24" t="str">
        <f>IF(B544="","",IFERROR(_xlfn.XLOOKUP(B544,PT_Master!A:A,PT_Master!C:C),"Patient ID not found"))</f>
        <v/>
      </c>
      <c r="E544" s="13"/>
      <c r="G544" s="24" t="str">
        <f t="shared" si="17"/>
        <v/>
      </c>
      <c r="J544" s="24" t="str">
        <f>IF(I544="","",IFERROR(_xlfn.XLOOKUP(I544,DR_Master!A:A,DR_Master!B:B),"Doctor ID not found"))</f>
        <v/>
      </c>
      <c r="L544" s="24" t="str">
        <f>IF(K544="","",IFERROR(_xlfn.XLOOKUP(K544,BED_Master!A:A,BED_Master!B:B),"Bed ID not found"))</f>
        <v/>
      </c>
    </row>
    <row r="545" spans="1:12" ht="22" customHeight="1">
      <c r="A545" t="str">
        <f t="shared" si="16"/>
        <v/>
      </c>
      <c r="C545" s="24" t="str">
        <f>IF(B545="","",IFERROR(_xlfn.XLOOKUP(B545,PT_Master!A:A,PT_Master!C:C),"Patient ID not found"))</f>
        <v/>
      </c>
      <c r="E545" s="13"/>
      <c r="G545" s="24" t="str">
        <f t="shared" si="17"/>
        <v/>
      </c>
      <c r="J545" s="24" t="str">
        <f>IF(I545="","",IFERROR(_xlfn.XLOOKUP(I545,DR_Master!A:A,DR_Master!B:B),"Doctor ID not found"))</f>
        <v/>
      </c>
      <c r="L545" s="24" t="str">
        <f>IF(K545="","",IFERROR(_xlfn.XLOOKUP(K545,BED_Master!A:A,BED_Master!B:B),"Bed ID not found"))</f>
        <v/>
      </c>
    </row>
    <row r="546" spans="1:12" ht="22" customHeight="1">
      <c r="A546" t="str">
        <f t="shared" si="16"/>
        <v/>
      </c>
      <c r="C546" s="24" t="str">
        <f>IF(B546="","",IFERROR(_xlfn.XLOOKUP(B546,PT_Master!A:A,PT_Master!C:C),"Patient ID not found"))</f>
        <v/>
      </c>
      <c r="E546" s="13"/>
      <c r="G546" s="24" t="str">
        <f t="shared" si="17"/>
        <v/>
      </c>
      <c r="J546" s="24" t="str">
        <f>IF(I546="","",IFERROR(_xlfn.XLOOKUP(I546,DR_Master!A:A,DR_Master!B:B),"Doctor ID not found"))</f>
        <v/>
      </c>
      <c r="L546" s="24" t="str">
        <f>IF(K546="","",IFERROR(_xlfn.XLOOKUP(K546,BED_Master!A:A,BED_Master!B:B),"Bed ID not found"))</f>
        <v/>
      </c>
    </row>
    <row r="547" spans="1:12" ht="22" customHeight="1">
      <c r="A547" t="str">
        <f t="shared" si="16"/>
        <v/>
      </c>
      <c r="C547" s="24" t="str">
        <f>IF(B547="","",IFERROR(_xlfn.XLOOKUP(B547,PT_Master!A:A,PT_Master!C:C),"Patient ID not found"))</f>
        <v/>
      </c>
      <c r="E547" s="13"/>
      <c r="G547" s="24" t="str">
        <f t="shared" si="17"/>
        <v/>
      </c>
      <c r="J547" s="24" t="str">
        <f>IF(I547="","",IFERROR(_xlfn.XLOOKUP(I547,DR_Master!A:A,DR_Master!B:B),"Doctor ID not found"))</f>
        <v/>
      </c>
      <c r="L547" s="24" t="str">
        <f>IF(K547="","",IFERROR(_xlfn.XLOOKUP(K547,BED_Master!A:A,BED_Master!B:B),"Bed ID not found"))</f>
        <v/>
      </c>
    </row>
    <row r="548" spans="1:12" ht="22" customHeight="1">
      <c r="A548" t="str">
        <f t="shared" si="16"/>
        <v/>
      </c>
      <c r="C548" s="24" t="str">
        <f>IF(B548="","",IFERROR(_xlfn.XLOOKUP(B548,PT_Master!A:A,PT_Master!C:C),"Patient ID not found"))</f>
        <v/>
      </c>
      <c r="E548" s="13"/>
      <c r="G548" s="24" t="str">
        <f t="shared" si="17"/>
        <v/>
      </c>
      <c r="J548" s="24" t="str">
        <f>IF(I548="","",IFERROR(_xlfn.XLOOKUP(I548,DR_Master!A:A,DR_Master!B:B),"Doctor ID not found"))</f>
        <v/>
      </c>
      <c r="L548" s="24" t="str">
        <f>IF(K548="","",IFERROR(_xlfn.XLOOKUP(K548,BED_Master!A:A,BED_Master!B:B),"Bed ID not found"))</f>
        <v/>
      </c>
    </row>
    <row r="549" spans="1:12" ht="22" customHeight="1">
      <c r="A549" t="str">
        <f t="shared" si="16"/>
        <v/>
      </c>
      <c r="C549" s="24" t="str">
        <f>IF(B549="","",IFERROR(_xlfn.XLOOKUP(B549,PT_Master!A:A,PT_Master!C:C),"Patient ID not found"))</f>
        <v/>
      </c>
      <c r="E549" s="13"/>
      <c r="G549" s="24" t="str">
        <f t="shared" si="17"/>
        <v/>
      </c>
      <c r="J549" s="24" t="str">
        <f>IF(I549="","",IFERROR(_xlfn.XLOOKUP(I549,DR_Master!A:A,DR_Master!B:B),"Doctor ID not found"))</f>
        <v/>
      </c>
      <c r="L549" s="24" t="str">
        <f>IF(K549="","",IFERROR(_xlfn.XLOOKUP(K549,BED_Master!A:A,BED_Master!B:B),"Bed ID not found"))</f>
        <v/>
      </c>
    </row>
    <row r="550" spans="1:12" ht="22" customHeight="1">
      <c r="A550" t="str">
        <f t="shared" si="16"/>
        <v/>
      </c>
      <c r="C550" s="24" t="str">
        <f>IF(B550="","",IFERROR(_xlfn.XLOOKUP(B550,PT_Master!A:A,PT_Master!C:C),"Patient ID not found"))</f>
        <v/>
      </c>
      <c r="E550" s="13"/>
      <c r="G550" s="24" t="str">
        <f t="shared" si="17"/>
        <v/>
      </c>
      <c r="J550" s="24" t="str">
        <f>IF(I550="","",IFERROR(_xlfn.XLOOKUP(I550,DR_Master!A:A,DR_Master!B:B),"Doctor ID not found"))</f>
        <v/>
      </c>
      <c r="L550" s="24" t="str">
        <f>IF(K550="","",IFERROR(_xlfn.XLOOKUP(K550,BED_Master!A:A,BED_Master!B:B),"Bed ID not found"))</f>
        <v/>
      </c>
    </row>
    <row r="551" spans="1:12" ht="22" customHeight="1">
      <c r="A551" t="str">
        <f t="shared" si="16"/>
        <v/>
      </c>
      <c r="C551" s="24" t="str">
        <f>IF(B551="","",IFERROR(_xlfn.XLOOKUP(B551,PT_Master!A:A,PT_Master!C:C),"Patient ID not found"))</f>
        <v/>
      </c>
      <c r="E551" s="13"/>
      <c r="G551" s="24" t="str">
        <f t="shared" si="17"/>
        <v/>
      </c>
      <c r="J551" s="24" t="str">
        <f>IF(I551="","",IFERROR(_xlfn.XLOOKUP(I551,DR_Master!A:A,DR_Master!B:B),"Doctor ID not found"))</f>
        <v/>
      </c>
      <c r="L551" s="24" t="str">
        <f>IF(K551="","",IFERROR(_xlfn.XLOOKUP(K551,BED_Master!A:A,BED_Master!B:B),"Bed ID not found"))</f>
        <v/>
      </c>
    </row>
    <row r="552" spans="1:12" ht="22" customHeight="1">
      <c r="A552" t="str">
        <f t="shared" si="16"/>
        <v/>
      </c>
      <c r="C552" s="24" t="str">
        <f>IF(B552="","",IFERROR(_xlfn.XLOOKUP(B552,PT_Master!A:A,PT_Master!C:C),"Patient ID not found"))</f>
        <v/>
      </c>
      <c r="E552" s="13"/>
      <c r="G552" s="24" t="str">
        <f t="shared" si="17"/>
        <v/>
      </c>
      <c r="J552" s="24" t="str">
        <f>IF(I552="","",IFERROR(_xlfn.XLOOKUP(I552,DR_Master!A:A,DR_Master!B:B),"Doctor ID not found"))</f>
        <v/>
      </c>
      <c r="L552" s="24" t="str">
        <f>IF(K552="","",IFERROR(_xlfn.XLOOKUP(K552,BED_Master!A:A,BED_Master!B:B),"Bed ID not found"))</f>
        <v/>
      </c>
    </row>
    <row r="553" spans="1:12" ht="22" customHeight="1">
      <c r="A553" t="str">
        <f t="shared" si="16"/>
        <v/>
      </c>
      <c r="C553" s="24" t="str">
        <f>IF(B553="","",IFERROR(_xlfn.XLOOKUP(B553,PT_Master!A:A,PT_Master!C:C),"Patient ID not found"))</f>
        <v/>
      </c>
      <c r="E553" s="13"/>
      <c r="G553" s="24" t="str">
        <f t="shared" si="17"/>
        <v/>
      </c>
      <c r="J553" s="24" t="str">
        <f>IF(I553="","",IFERROR(_xlfn.XLOOKUP(I553,DR_Master!A:A,DR_Master!B:B),"Doctor ID not found"))</f>
        <v/>
      </c>
      <c r="L553" s="24" t="str">
        <f>IF(K553="","",IFERROR(_xlfn.XLOOKUP(K553,BED_Master!A:A,BED_Master!B:B),"Bed ID not found"))</f>
        <v/>
      </c>
    </row>
    <row r="554" spans="1:12" ht="22" customHeight="1">
      <c r="A554" t="str">
        <f t="shared" si="16"/>
        <v/>
      </c>
      <c r="C554" s="24" t="str">
        <f>IF(B554="","",IFERROR(_xlfn.XLOOKUP(B554,PT_Master!A:A,PT_Master!C:C),"Patient ID not found"))</f>
        <v/>
      </c>
      <c r="E554" s="13"/>
      <c r="G554" s="24" t="str">
        <f t="shared" si="17"/>
        <v/>
      </c>
      <c r="J554" s="24" t="str">
        <f>IF(I554="","",IFERROR(_xlfn.XLOOKUP(I554,DR_Master!A:A,DR_Master!B:B),"Doctor ID not found"))</f>
        <v/>
      </c>
      <c r="L554" s="24" t="str">
        <f>IF(K554="","",IFERROR(_xlfn.XLOOKUP(K554,BED_Master!A:A,BED_Master!B:B),"Bed ID not found"))</f>
        <v/>
      </c>
    </row>
    <row r="555" spans="1:12" ht="22" customHeight="1">
      <c r="A555" t="str">
        <f t="shared" si="16"/>
        <v/>
      </c>
      <c r="C555" s="24" t="str">
        <f>IF(B555="","",IFERROR(_xlfn.XLOOKUP(B555,PT_Master!A:A,PT_Master!C:C),"Patient ID not found"))</f>
        <v/>
      </c>
      <c r="E555" s="13"/>
      <c r="G555" s="24" t="str">
        <f t="shared" si="17"/>
        <v/>
      </c>
      <c r="J555" s="24" t="str">
        <f>IF(I555="","",IFERROR(_xlfn.XLOOKUP(I555,DR_Master!A:A,DR_Master!B:B),"Doctor ID not found"))</f>
        <v/>
      </c>
      <c r="L555" s="24" t="str">
        <f>IF(K555="","",IFERROR(_xlfn.XLOOKUP(K555,BED_Master!A:A,BED_Master!B:B),"Bed ID not found"))</f>
        <v/>
      </c>
    </row>
    <row r="556" spans="1:12" ht="22" customHeight="1">
      <c r="A556" t="str">
        <f t="shared" si="16"/>
        <v/>
      </c>
      <c r="C556" s="24" t="str">
        <f>IF(B556="","",IFERROR(_xlfn.XLOOKUP(B556,PT_Master!A:A,PT_Master!C:C),"Patient ID not found"))</f>
        <v/>
      </c>
      <c r="E556" s="13"/>
      <c r="G556" s="24" t="str">
        <f t="shared" si="17"/>
        <v/>
      </c>
      <c r="J556" s="24" t="str">
        <f>IF(I556="","",IFERROR(_xlfn.XLOOKUP(I556,DR_Master!A:A,DR_Master!B:B),"Doctor ID not found"))</f>
        <v/>
      </c>
      <c r="L556" s="24" t="str">
        <f>IF(K556="","",IFERROR(_xlfn.XLOOKUP(K556,BED_Master!A:A,BED_Master!B:B),"Bed ID not found"))</f>
        <v/>
      </c>
    </row>
    <row r="557" spans="1:12" ht="22" customHeight="1">
      <c r="A557" t="str">
        <f t="shared" si="16"/>
        <v/>
      </c>
      <c r="C557" s="24" t="str">
        <f>IF(B557="","",IFERROR(_xlfn.XLOOKUP(B557,PT_Master!A:A,PT_Master!C:C),"Patient ID not found"))</f>
        <v/>
      </c>
      <c r="E557" s="13"/>
      <c r="G557" s="24" t="str">
        <f t="shared" si="17"/>
        <v/>
      </c>
      <c r="J557" s="24" t="str">
        <f>IF(I557="","",IFERROR(_xlfn.XLOOKUP(I557,DR_Master!A:A,DR_Master!B:B),"Doctor ID not found"))</f>
        <v/>
      </c>
      <c r="L557" s="24" t="str">
        <f>IF(K557="","",IFERROR(_xlfn.XLOOKUP(K557,BED_Master!A:A,BED_Master!B:B),"Bed ID not found"))</f>
        <v/>
      </c>
    </row>
    <row r="558" spans="1:12" ht="22" customHeight="1">
      <c r="A558" t="str">
        <f t="shared" si="16"/>
        <v/>
      </c>
      <c r="C558" s="24" t="str">
        <f>IF(B558="","",IFERROR(_xlfn.XLOOKUP(B558,PT_Master!A:A,PT_Master!C:C),"Patient ID not found"))</f>
        <v/>
      </c>
      <c r="E558" s="13"/>
      <c r="G558" s="24" t="str">
        <f t="shared" si="17"/>
        <v/>
      </c>
      <c r="J558" s="24" t="str">
        <f>IF(I558="","",IFERROR(_xlfn.XLOOKUP(I558,DR_Master!A:A,DR_Master!B:B),"Doctor ID not found"))</f>
        <v/>
      </c>
      <c r="L558" s="24" t="str">
        <f>IF(K558="","",IFERROR(_xlfn.XLOOKUP(K558,BED_Master!A:A,BED_Master!B:B),"Bed ID not found"))</f>
        <v/>
      </c>
    </row>
    <row r="559" spans="1:12" ht="22" customHeight="1">
      <c r="A559" t="str">
        <f t="shared" si="16"/>
        <v/>
      </c>
      <c r="C559" s="24" t="str">
        <f>IF(B559="","",IFERROR(_xlfn.XLOOKUP(B559,PT_Master!A:A,PT_Master!C:C),"Patient ID not found"))</f>
        <v/>
      </c>
      <c r="E559" s="13"/>
      <c r="G559" s="24" t="str">
        <f t="shared" si="17"/>
        <v/>
      </c>
      <c r="J559" s="24" t="str">
        <f>IF(I559="","",IFERROR(_xlfn.XLOOKUP(I559,DR_Master!A:A,DR_Master!B:B),"Doctor ID not found"))</f>
        <v/>
      </c>
      <c r="L559" s="24" t="str">
        <f>IF(K559="","",IFERROR(_xlfn.XLOOKUP(K559,BED_Master!A:A,BED_Master!B:B),"Bed ID not found"))</f>
        <v/>
      </c>
    </row>
    <row r="560" spans="1:12" ht="22" customHeight="1">
      <c r="A560" t="str">
        <f t="shared" si="16"/>
        <v/>
      </c>
      <c r="C560" s="24" t="str">
        <f>IF(B560="","",IFERROR(_xlfn.XLOOKUP(B560,PT_Master!A:A,PT_Master!C:C),"Patient ID not found"))</f>
        <v/>
      </c>
      <c r="E560" s="13"/>
      <c r="G560" s="24" t="str">
        <f t="shared" si="17"/>
        <v/>
      </c>
      <c r="J560" s="24" t="str">
        <f>IF(I560="","",IFERROR(_xlfn.XLOOKUP(I560,DR_Master!A:A,DR_Master!B:B),"Doctor ID not found"))</f>
        <v/>
      </c>
      <c r="L560" s="24" t="str">
        <f>IF(K560="","",IFERROR(_xlfn.XLOOKUP(K560,BED_Master!A:A,BED_Master!B:B),"Bed ID not found"))</f>
        <v/>
      </c>
    </row>
    <row r="561" spans="1:12" ht="22" customHeight="1">
      <c r="A561" t="str">
        <f t="shared" si="16"/>
        <v/>
      </c>
      <c r="C561" s="24" t="str">
        <f>IF(B561="","",IFERROR(_xlfn.XLOOKUP(B561,PT_Master!A:A,PT_Master!C:C),"Patient ID not found"))</f>
        <v/>
      </c>
      <c r="E561" s="13"/>
      <c r="G561" s="24" t="str">
        <f t="shared" si="17"/>
        <v/>
      </c>
      <c r="J561" s="24" t="str">
        <f>IF(I561="","",IFERROR(_xlfn.XLOOKUP(I561,DR_Master!A:A,DR_Master!B:B),"Doctor ID not found"))</f>
        <v/>
      </c>
      <c r="L561" s="24" t="str">
        <f>IF(K561="","",IFERROR(_xlfn.XLOOKUP(K561,BED_Master!A:A,BED_Master!B:B),"Bed ID not found"))</f>
        <v/>
      </c>
    </row>
    <row r="562" spans="1:12" ht="22" customHeight="1">
      <c r="A562" t="str">
        <f t="shared" si="16"/>
        <v/>
      </c>
      <c r="C562" s="24" t="str">
        <f>IF(B562="","",IFERROR(_xlfn.XLOOKUP(B562,PT_Master!A:A,PT_Master!C:C),"Patient ID not found"))</f>
        <v/>
      </c>
      <c r="E562" s="13"/>
      <c r="G562" s="24" t="str">
        <f t="shared" si="17"/>
        <v/>
      </c>
      <c r="J562" s="24" t="str">
        <f>IF(I562="","",IFERROR(_xlfn.XLOOKUP(I562,DR_Master!A:A,DR_Master!B:B),"Doctor ID not found"))</f>
        <v/>
      </c>
      <c r="L562" s="24" t="str">
        <f>IF(K562="","",IFERROR(_xlfn.XLOOKUP(K562,BED_Master!A:A,BED_Master!B:B),"Bed ID not found"))</f>
        <v/>
      </c>
    </row>
    <row r="563" spans="1:12" ht="22" customHeight="1">
      <c r="A563" t="str">
        <f t="shared" si="16"/>
        <v/>
      </c>
      <c r="C563" s="24" t="str">
        <f>IF(B563="","",IFERROR(_xlfn.XLOOKUP(B563,PT_Master!A:A,PT_Master!C:C),"Patient ID not found"))</f>
        <v/>
      </c>
      <c r="E563" s="13"/>
      <c r="G563" s="24" t="str">
        <f t="shared" si="17"/>
        <v/>
      </c>
      <c r="J563" s="24" t="str">
        <f>IF(I563="","",IFERROR(_xlfn.XLOOKUP(I563,DR_Master!A:A,DR_Master!B:B),"Doctor ID not found"))</f>
        <v/>
      </c>
      <c r="L563" s="24" t="str">
        <f>IF(K563="","",IFERROR(_xlfn.XLOOKUP(K563,BED_Master!A:A,BED_Master!B:B),"Bed ID not found"))</f>
        <v/>
      </c>
    </row>
    <row r="564" spans="1:12" ht="22" customHeight="1">
      <c r="A564" t="str">
        <f t="shared" si="16"/>
        <v/>
      </c>
      <c r="C564" s="24" t="str">
        <f>IF(B564="","",IFERROR(_xlfn.XLOOKUP(B564,PT_Master!A:A,PT_Master!C:C),"Patient ID not found"))</f>
        <v/>
      </c>
      <c r="E564" s="13"/>
      <c r="G564" s="24" t="str">
        <f t="shared" si="17"/>
        <v/>
      </c>
      <c r="J564" s="24" t="str">
        <f>IF(I564="","",IFERROR(_xlfn.XLOOKUP(I564,DR_Master!A:A,DR_Master!B:B),"Doctor ID not found"))</f>
        <v/>
      </c>
      <c r="L564" s="24" t="str">
        <f>IF(K564="","",IFERROR(_xlfn.XLOOKUP(K564,BED_Master!A:A,BED_Master!B:B),"Bed ID not found"))</f>
        <v/>
      </c>
    </row>
    <row r="565" spans="1:12" ht="22" customHeight="1">
      <c r="A565" t="str">
        <f t="shared" si="16"/>
        <v/>
      </c>
      <c r="C565" s="24" t="str">
        <f>IF(B565="","",IFERROR(_xlfn.XLOOKUP(B565,PT_Master!A:A,PT_Master!C:C),"Patient ID not found"))</f>
        <v/>
      </c>
      <c r="E565" s="13"/>
      <c r="G565" s="24" t="str">
        <f t="shared" si="17"/>
        <v/>
      </c>
      <c r="J565" s="24" t="str">
        <f>IF(I565="","",IFERROR(_xlfn.XLOOKUP(I565,DR_Master!A:A,DR_Master!B:B),"Doctor ID not found"))</f>
        <v/>
      </c>
      <c r="L565" s="24" t="str">
        <f>IF(K565="","",IFERROR(_xlfn.XLOOKUP(K565,BED_Master!A:A,BED_Master!B:B),"Bed ID not found"))</f>
        <v/>
      </c>
    </row>
    <row r="566" spans="1:12" ht="22" customHeight="1">
      <c r="A566" t="str">
        <f t="shared" si="16"/>
        <v/>
      </c>
      <c r="C566" s="24" t="str">
        <f>IF(B566="","",IFERROR(_xlfn.XLOOKUP(B566,PT_Master!A:A,PT_Master!C:C),"Patient ID not found"))</f>
        <v/>
      </c>
      <c r="E566" s="13"/>
      <c r="G566" s="24" t="str">
        <f t="shared" si="17"/>
        <v/>
      </c>
      <c r="J566" s="24" t="str">
        <f>IF(I566="","",IFERROR(_xlfn.XLOOKUP(I566,DR_Master!A:A,DR_Master!B:B),"Doctor ID not found"))</f>
        <v/>
      </c>
      <c r="L566" s="24" t="str">
        <f>IF(K566="","",IFERROR(_xlfn.XLOOKUP(K566,BED_Master!A:A,BED_Master!B:B),"Bed ID not found"))</f>
        <v/>
      </c>
    </row>
    <row r="567" spans="1:12" ht="22" customHeight="1">
      <c r="A567" t="str">
        <f t="shared" si="16"/>
        <v/>
      </c>
      <c r="C567" s="24" t="str">
        <f>IF(B567="","",IFERROR(_xlfn.XLOOKUP(B567,PT_Master!A:A,PT_Master!C:C),"Patient ID not found"))</f>
        <v/>
      </c>
      <c r="E567" s="13"/>
      <c r="G567" s="24" t="str">
        <f t="shared" si="17"/>
        <v/>
      </c>
      <c r="J567" s="24" t="str">
        <f>IF(I567="","",IFERROR(_xlfn.XLOOKUP(I567,DR_Master!A:A,DR_Master!B:B),"Doctor ID not found"))</f>
        <v/>
      </c>
      <c r="L567" s="24" t="str">
        <f>IF(K567="","",IFERROR(_xlfn.XLOOKUP(K567,BED_Master!A:A,BED_Master!B:B),"Bed ID not found"))</f>
        <v/>
      </c>
    </row>
    <row r="568" spans="1:12" ht="22" customHeight="1">
      <c r="A568" t="str">
        <f t="shared" si="16"/>
        <v/>
      </c>
      <c r="C568" s="24" t="str">
        <f>IF(B568="","",IFERROR(_xlfn.XLOOKUP(B568,PT_Master!A:A,PT_Master!C:C),"Patient ID not found"))</f>
        <v/>
      </c>
      <c r="E568" s="13"/>
      <c r="G568" s="24" t="str">
        <f t="shared" si="17"/>
        <v/>
      </c>
      <c r="J568" s="24" t="str">
        <f>IF(I568="","",IFERROR(_xlfn.XLOOKUP(I568,DR_Master!A:A,DR_Master!B:B),"Doctor ID not found"))</f>
        <v/>
      </c>
      <c r="L568" s="24" t="str">
        <f>IF(K568="","",IFERROR(_xlfn.XLOOKUP(K568,BED_Master!A:A,BED_Master!B:B),"Bed ID not found"))</f>
        <v/>
      </c>
    </row>
    <row r="569" spans="1:12" ht="22" customHeight="1">
      <c r="A569" t="str">
        <f t="shared" si="16"/>
        <v/>
      </c>
      <c r="C569" s="24" t="str">
        <f>IF(B569="","",IFERROR(_xlfn.XLOOKUP(B569,PT_Master!A:A,PT_Master!C:C),"Patient ID not found"))</f>
        <v/>
      </c>
      <c r="E569" s="13"/>
      <c r="G569" s="24" t="str">
        <f t="shared" si="17"/>
        <v/>
      </c>
      <c r="J569" s="24" t="str">
        <f>IF(I569="","",IFERROR(_xlfn.XLOOKUP(I569,DR_Master!A:A,DR_Master!B:B),"Doctor ID not found"))</f>
        <v/>
      </c>
      <c r="L569" s="24" t="str">
        <f>IF(K569="","",IFERROR(_xlfn.XLOOKUP(K569,BED_Master!A:A,BED_Master!B:B),"Bed ID not found"))</f>
        <v/>
      </c>
    </row>
    <row r="570" spans="1:12" ht="22" customHeight="1">
      <c r="A570" t="str">
        <f t="shared" si="16"/>
        <v/>
      </c>
      <c r="C570" s="24" t="str">
        <f>IF(B570="","",IFERROR(_xlfn.XLOOKUP(B570,PT_Master!A:A,PT_Master!C:C),"Patient ID not found"))</f>
        <v/>
      </c>
      <c r="E570" s="13"/>
      <c r="G570" s="24" t="str">
        <f t="shared" si="17"/>
        <v/>
      </c>
      <c r="J570" s="24" t="str">
        <f>IF(I570="","",IFERROR(_xlfn.XLOOKUP(I570,DR_Master!A:A,DR_Master!B:B),"Doctor ID not found"))</f>
        <v/>
      </c>
      <c r="L570" s="24" t="str">
        <f>IF(K570="","",IFERROR(_xlfn.XLOOKUP(K570,BED_Master!A:A,BED_Master!B:B),"Bed ID not found"))</f>
        <v/>
      </c>
    </row>
    <row r="571" spans="1:12" ht="22" customHeight="1">
      <c r="A571" t="str">
        <f t="shared" si="16"/>
        <v/>
      </c>
      <c r="C571" s="24" t="str">
        <f>IF(B571="","",IFERROR(_xlfn.XLOOKUP(B571,PT_Master!A:A,PT_Master!C:C),"Patient ID not found"))</f>
        <v/>
      </c>
      <c r="E571" s="13"/>
      <c r="G571" s="24" t="str">
        <f t="shared" si="17"/>
        <v/>
      </c>
      <c r="J571" s="24" t="str">
        <f>IF(I571="","",IFERROR(_xlfn.XLOOKUP(I571,DR_Master!A:A,DR_Master!B:B),"Doctor ID not found"))</f>
        <v/>
      </c>
      <c r="L571" s="24" t="str">
        <f>IF(K571="","",IFERROR(_xlfn.XLOOKUP(K571,BED_Master!A:A,BED_Master!B:B),"Bed ID not found"))</f>
        <v/>
      </c>
    </row>
    <row r="572" spans="1:12" ht="22" customHeight="1">
      <c r="A572" t="str">
        <f t="shared" si="16"/>
        <v/>
      </c>
      <c r="C572" s="24" t="str">
        <f>IF(B572="","",IFERROR(_xlfn.XLOOKUP(B572,PT_Master!A:A,PT_Master!C:C),"Patient ID not found"))</f>
        <v/>
      </c>
      <c r="E572" s="13"/>
      <c r="G572" s="24" t="str">
        <f t="shared" si="17"/>
        <v/>
      </c>
      <c r="J572" s="24" t="str">
        <f>IF(I572="","",IFERROR(_xlfn.XLOOKUP(I572,DR_Master!A:A,DR_Master!B:B),"Doctor ID not found"))</f>
        <v/>
      </c>
      <c r="L572" s="24" t="str">
        <f>IF(K572="","",IFERROR(_xlfn.XLOOKUP(K572,BED_Master!A:A,BED_Master!B:B),"Bed ID not found"))</f>
        <v/>
      </c>
    </row>
    <row r="573" spans="1:12" ht="22" customHeight="1">
      <c r="A573" t="str">
        <f t="shared" si="16"/>
        <v/>
      </c>
      <c r="C573" s="24" t="str">
        <f>IF(B573="","",IFERROR(_xlfn.XLOOKUP(B573,PT_Master!A:A,PT_Master!C:C),"Patient ID not found"))</f>
        <v/>
      </c>
      <c r="E573" s="13"/>
      <c r="G573" s="24" t="str">
        <f t="shared" si="17"/>
        <v/>
      </c>
      <c r="J573" s="24" t="str">
        <f>IF(I573="","",IFERROR(_xlfn.XLOOKUP(I573,DR_Master!A:A,DR_Master!B:B),"Doctor ID not found"))</f>
        <v/>
      </c>
      <c r="L573" s="24" t="str">
        <f>IF(K573="","",IFERROR(_xlfn.XLOOKUP(K573,BED_Master!A:A,BED_Master!B:B),"Bed ID not found"))</f>
        <v/>
      </c>
    </row>
    <row r="574" spans="1:12" ht="22" customHeight="1">
      <c r="A574" t="str">
        <f t="shared" si="16"/>
        <v/>
      </c>
      <c r="C574" s="24" t="str">
        <f>IF(B574="","",IFERROR(_xlfn.XLOOKUP(B574,PT_Master!A:A,PT_Master!C:C),"Patient ID not found"))</f>
        <v/>
      </c>
      <c r="E574" s="13"/>
      <c r="G574" s="24" t="str">
        <f t="shared" si="17"/>
        <v/>
      </c>
      <c r="J574" s="24" t="str">
        <f>IF(I574="","",IFERROR(_xlfn.XLOOKUP(I574,DR_Master!A:A,DR_Master!B:B),"Doctor ID not found"))</f>
        <v/>
      </c>
      <c r="L574" s="24" t="str">
        <f>IF(K574="","",IFERROR(_xlfn.XLOOKUP(K574,BED_Master!A:A,BED_Master!B:B),"Bed ID not found"))</f>
        <v/>
      </c>
    </row>
    <row r="575" spans="1:12" ht="22" customHeight="1">
      <c r="A575" t="str">
        <f t="shared" si="16"/>
        <v/>
      </c>
      <c r="C575" s="24" t="str">
        <f>IF(B575="","",IFERROR(_xlfn.XLOOKUP(B575,PT_Master!A:A,PT_Master!C:C),"Patient ID not found"))</f>
        <v/>
      </c>
      <c r="E575" s="13"/>
      <c r="G575" s="24" t="str">
        <f t="shared" si="17"/>
        <v/>
      </c>
      <c r="J575" s="24" t="str">
        <f>IF(I575="","",IFERROR(_xlfn.XLOOKUP(I575,DR_Master!A:A,DR_Master!B:B),"Doctor ID not found"))</f>
        <v/>
      </c>
      <c r="L575" s="24" t="str">
        <f>IF(K575="","",IFERROR(_xlfn.XLOOKUP(K575,BED_Master!A:A,BED_Master!B:B),"Bed ID not found"))</f>
        <v/>
      </c>
    </row>
    <row r="576" spans="1:12" ht="22" customHeight="1">
      <c r="A576" t="str">
        <f t="shared" si="16"/>
        <v/>
      </c>
      <c r="C576" s="24" t="str">
        <f>IF(B576="","",IFERROR(_xlfn.XLOOKUP(B576,PT_Master!A:A,PT_Master!C:C),"Patient ID not found"))</f>
        <v/>
      </c>
      <c r="E576" s="13"/>
      <c r="G576" s="24" t="str">
        <f t="shared" si="17"/>
        <v/>
      </c>
      <c r="J576" s="24" t="str">
        <f>IF(I576="","",IFERROR(_xlfn.XLOOKUP(I576,DR_Master!A:A,DR_Master!B:B),"Doctor ID not found"))</f>
        <v/>
      </c>
      <c r="L576" s="24" t="str">
        <f>IF(K576="","",IFERROR(_xlfn.XLOOKUP(K576,BED_Master!A:A,BED_Master!B:B),"Bed ID not found"))</f>
        <v/>
      </c>
    </row>
    <row r="577" spans="1:12" ht="22" customHeight="1">
      <c r="A577" t="str">
        <f t="shared" si="16"/>
        <v/>
      </c>
      <c r="C577" s="24" t="str">
        <f>IF(B577="","",IFERROR(_xlfn.XLOOKUP(B577,PT_Master!A:A,PT_Master!C:C),"Patient ID not found"))</f>
        <v/>
      </c>
      <c r="E577" s="13"/>
      <c r="G577" s="24" t="str">
        <f t="shared" si="17"/>
        <v/>
      </c>
      <c r="J577" s="24" t="str">
        <f>IF(I577="","",IFERROR(_xlfn.XLOOKUP(I577,DR_Master!A:A,DR_Master!B:B),"Doctor ID not found"))</f>
        <v/>
      </c>
      <c r="L577" s="24" t="str">
        <f>IF(K577="","",IFERROR(_xlfn.XLOOKUP(K577,BED_Master!A:A,BED_Master!B:B),"Bed ID not found"))</f>
        <v/>
      </c>
    </row>
    <row r="578" spans="1:12" ht="22" customHeight="1">
      <c r="A578" t="str">
        <f t="shared" si="16"/>
        <v/>
      </c>
      <c r="C578" s="24" t="str">
        <f>IF(B578="","",IFERROR(_xlfn.XLOOKUP(B578,PT_Master!A:A,PT_Master!C:C),"Patient ID not found"))</f>
        <v/>
      </c>
      <c r="E578" s="13"/>
      <c r="G578" s="24" t="str">
        <f t="shared" si="17"/>
        <v/>
      </c>
      <c r="J578" s="24" t="str">
        <f>IF(I578="","",IFERROR(_xlfn.XLOOKUP(I578,DR_Master!A:A,DR_Master!B:B),"Doctor ID not found"))</f>
        <v/>
      </c>
      <c r="L578" s="24" t="str">
        <f>IF(K578="","",IFERROR(_xlfn.XLOOKUP(K578,BED_Master!A:A,BED_Master!B:B),"Bed ID not found"))</f>
        <v/>
      </c>
    </row>
    <row r="579" spans="1:12" ht="22" customHeight="1">
      <c r="A579" t="str">
        <f t="shared" si="16"/>
        <v/>
      </c>
      <c r="C579" s="24" t="str">
        <f>IF(B579="","",IFERROR(_xlfn.XLOOKUP(B579,PT_Master!A:A,PT_Master!C:C),"Patient ID not found"))</f>
        <v/>
      </c>
      <c r="E579" s="13"/>
      <c r="G579" s="24" t="str">
        <f t="shared" si="17"/>
        <v/>
      </c>
      <c r="J579" s="24" t="str">
        <f>IF(I579="","",IFERROR(_xlfn.XLOOKUP(I579,DR_Master!A:A,DR_Master!B:B),"Doctor ID not found"))</f>
        <v/>
      </c>
      <c r="L579" s="24" t="str">
        <f>IF(K579="","",IFERROR(_xlfn.XLOOKUP(K579,BED_Master!A:A,BED_Master!B:B),"Bed ID not found"))</f>
        <v/>
      </c>
    </row>
    <row r="580" spans="1:12" ht="22" customHeight="1">
      <c r="A580" t="str">
        <f t="shared" si="16"/>
        <v/>
      </c>
      <c r="C580" s="24" t="str">
        <f>IF(B580="","",IFERROR(_xlfn.XLOOKUP(B580,PT_Master!A:A,PT_Master!C:C),"Patient ID not found"))</f>
        <v/>
      </c>
      <c r="E580" s="13"/>
      <c r="G580" s="24" t="str">
        <f t="shared" si="17"/>
        <v/>
      </c>
      <c r="J580" s="24" t="str">
        <f>IF(I580="","",IFERROR(_xlfn.XLOOKUP(I580,DR_Master!A:A,DR_Master!B:B),"Doctor ID not found"))</f>
        <v/>
      </c>
      <c r="L580" s="24" t="str">
        <f>IF(K580="","",IFERROR(_xlfn.XLOOKUP(K580,BED_Master!A:A,BED_Master!B:B),"Bed ID not found"))</f>
        <v/>
      </c>
    </row>
    <row r="581" spans="1:12" ht="22" customHeight="1">
      <c r="A581" t="str">
        <f t="shared" si="16"/>
        <v/>
      </c>
      <c r="C581" s="24" t="str">
        <f>IF(B581="","",IFERROR(_xlfn.XLOOKUP(B581,PT_Master!A:A,PT_Master!C:C),"Patient ID not found"))</f>
        <v/>
      </c>
      <c r="E581" s="13"/>
      <c r="G581" s="24" t="str">
        <f t="shared" si="17"/>
        <v/>
      </c>
      <c r="J581" s="24" t="str">
        <f>IF(I581="","",IFERROR(_xlfn.XLOOKUP(I581,DR_Master!A:A,DR_Master!B:B),"Doctor ID not found"))</f>
        <v/>
      </c>
      <c r="L581" s="24" t="str">
        <f>IF(K581="","",IFERROR(_xlfn.XLOOKUP(K581,BED_Master!A:A,BED_Master!B:B),"Bed ID not found"))</f>
        <v/>
      </c>
    </row>
    <row r="582" spans="1:12" ht="22" customHeight="1">
      <c r="A582" t="str">
        <f t="shared" ref="A582:A645" si="18">IF(B582="","","ADM-"&amp;TEXT(ROW(A578),"00000"))</f>
        <v/>
      </c>
      <c r="C582" s="24" t="str">
        <f>IF(B582="","",IFERROR(_xlfn.XLOOKUP(B582,PT_Master!A:A,PT_Master!C:C),"Patient ID not found"))</f>
        <v/>
      </c>
      <c r="E582" s="13"/>
      <c r="G582" s="24" t="str">
        <f t="shared" ref="G582:G645" si="19">IF(OR(E582="",F582=""),"",MAX(0,DATEDIF(E582,F582,"D")))</f>
        <v/>
      </c>
      <c r="J582" s="24" t="str">
        <f>IF(I582="","",IFERROR(_xlfn.XLOOKUP(I582,DR_Master!A:A,DR_Master!B:B),"Doctor ID not found"))</f>
        <v/>
      </c>
      <c r="L582" s="24" t="str">
        <f>IF(K582="","",IFERROR(_xlfn.XLOOKUP(K582,BED_Master!A:A,BED_Master!B:B),"Bed ID not found"))</f>
        <v/>
      </c>
    </row>
    <row r="583" spans="1:12" ht="22" customHeight="1">
      <c r="A583" t="str">
        <f t="shared" si="18"/>
        <v/>
      </c>
      <c r="C583" s="24" t="str">
        <f>IF(B583="","",IFERROR(_xlfn.XLOOKUP(B583,PT_Master!A:A,PT_Master!C:C),"Patient ID not found"))</f>
        <v/>
      </c>
      <c r="E583" s="13"/>
      <c r="G583" s="24" t="str">
        <f t="shared" si="19"/>
        <v/>
      </c>
      <c r="J583" s="24" t="str">
        <f>IF(I583="","",IFERROR(_xlfn.XLOOKUP(I583,DR_Master!A:A,DR_Master!B:B),"Doctor ID not found"))</f>
        <v/>
      </c>
      <c r="L583" s="24" t="str">
        <f>IF(K583="","",IFERROR(_xlfn.XLOOKUP(K583,BED_Master!A:A,BED_Master!B:B),"Bed ID not found"))</f>
        <v/>
      </c>
    </row>
    <row r="584" spans="1:12" ht="22" customHeight="1">
      <c r="A584" t="str">
        <f t="shared" si="18"/>
        <v/>
      </c>
      <c r="C584" s="24" t="str">
        <f>IF(B584="","",IFERROR(_xlfn.XLOOKUP(B584,PT_Master!A:A,PT_Master!C:C),"Patient ID not found"))</f>
        <v/>
      </c>
      <c r="E584" s="13"/>
      <c r="G584" s="24" t="str">
        <f t="shared" si="19"/>
        <v/>
      </c>
      <c r="J584" s="24" t="str">
        <f>IF(I584="","",IFERROR(_xlfn.XLOOKUP(I584,DR_Master!A:A,DR_Master!B:B),"Doctor ID not found"))</f>
        <v/>
      </c>
      <c r="L584" s="24" t="str">
        <f>IF(K584="","",IFERROR(_xlfn.XLOOKUP(K584,BED_Master!A:A,BED_Master!B:B),"Bed ID not found"))</f>
        <v/>
      </c>
    </row>
    <row r="585" spans="1:12" ht="22" customHeight="1">
      <c r="A585" t="str">
        <f t="shared" si="18"/>
        <v/>
      </c>
      <c r="C585" s="24" t="str">
        <f>IF(B585="","",IFERROR(_xlfn.XLOOKUP(B585,PT_Master!A:A,PT_Master!C:C),"Patient ID not found"))</f>
        <v/>
      </c>
      <c r="E585" s="13"/>
      <c r="G585" s="24" t="str">
        <f t="shared" si="19"/>
        <v/>
      </c>
      <c r="J585" s="24" t="str">
        <f>IF(I585="","",IFERROR(_xlfn.XLOOKUP(I585,DR_Master!A:A,DR_Master!B:B),"Doctor ID not found"))</f>
        <v/>
      </c>
      <c r="L585" s="24" t="str">
        <f>IF(K585="","",IFERROR(_xlfn.XLOOKUP(K585,BED_Master!A:A,BED_Master!B:B),"Bed ID not found"))</f>
        <v/>
      </c>
    </row>
    <row r="586" spans="1:12" ht="22" customHeight="1">
      <c r="A586" t="str">
        <f t="shared" si="18"/>
        <v/>
      </c>
      <c r="C586" s="24" t="str">
        <f>IF(B586="","",IFERROR(_xlfn.XLOOKUP(B586,PT_Master!A:A,PT_Master!C:C),"Patient ID not found"))</f>
        <v/>
      </c>
      <c r="E586" s="13"/>
      <c r="G586" s="24" t="str">
        <f t="shared" si="19"/>
        <v/>
      </c>
      <c r="J586" s="24" t="str">
        <f>IF(I586="","",IFERROR(_xlfn.XLOOKUP(I586,DR_Master!A:A,DR_Master!B:B),"Doctor ID not found"))</f>
        <v/>
      </c>
      <c r="L586" s="24" t="str">
        <f>IF(K586="","",IFERROR(_xlfn.XLOOKUP(K586,BED_Master!A:A,BED_Master!B:B),"Bed ID not found"))</f>
        <v/>
      </c>
    </row>
    <row r="587" spans="1:12" ht="22" customHeight="1">
      <c r="A587" t="str">
        <f t="shared" si="18"/>
        <v/>
      </c>
      <c r="C587" s="24" t="str">
        <f>IF(B587="","",IFERROR(_xlfn.XLOOKUP(B587,PT_Master!A:A,PT_Master!C:C),"Patient ID not found"))</f>
        <v/>
      </c>
      <c r="E587" s="13"/>
      <c r="G587" s="24" t="str">
        <f t="shared" si="19"/>
        <v/>
      </c>
      <c r="J587" s="24" t="str">
        <f>IF(I587="","",IFERROR(_xlfn.XLOOKUP(I587,DR_Master!A:A,DR_Master!B:B),"Doctor ID not found"))</f>
        <v/>
      </c>
      <c r="L587" s="24" t="str">
        <f>IF(K587="","",IFERROR(_xlfn.XLOOKUP(K587,BED_Master!A:A,BED_Master!B:B),"Bed ID not found"))</f>
        <v/>
      </c>
    </row>
    <row r="588" spans="1:12" ht="22" customHeight="1">
      <c r="A588" t="str">
        <f t="shared" si="18"/>
        <v/>
      </c>
      <c r="C588" s="24" t="str">
        <f>IF(B588="","",IFERROR(_xlfn.XLOOKUP(B588,PT_Master!A:A,PT_Master!C:C),"Patient ID not found"))</f>
        <v/>
      </c>
      <c r="E588" s="13"/>
      <c r="G588" s="24" t="str">
        <f t="shared" si="19"/>
        <v/>
      </c>
      <c r="J588" s="24" t="str">
        <f>IF(I588="","",IFERROR(_xlfn.XLOOKUP(I588,DR_Master!A:A,DR_Master!B:B),"Doctor ID not found"))</f>
        <v/>
      </c>
      <c r="L588" s="24" t="str">
        <f>IF(K588="","",IFERROR(_xlfn.XLOOKUP(K588,BED_Master!A:A,BED_Master!B:B),"Bed ID not found"))</f>
        <v/>
      </c>
    </row>
    <row r="589" spans="1:12" ht="22" customHeight="1">
      <c r="A589" t="str">
        <f t="shared" si="18"/>
        <v/>
      </c>
      <c r="C589" s="24" t="str">
        <f>IF(B589="","",IFERROR(_xlfn.XLOOKUP(B589,PT_Master!A:A,PT_Master!C:C),"Patient ID not found"))</f>
        <v/>
      </c>
      <c r="E589" s="13"/>
      <c r="G589" s="24" t="str">
        <f t="shared" si="19"/>
        <v/>
      </c>
      <c r="J589" s="24" t="str">
        <f>IF(I589="","",IFERROR(_xlfn.XLOOKUP(I589,DR_Master!A:A,DR_Master!B:B),"Doctor ID not found"))</f>
        <v/>
      </c>
      <c r="L589" s="24" t="str">
        <f>IF(K589="","",IFERROR(_xlfn.XLOOKUP(K589,BED_Master!A:A,BED_Master!B:B),"Bed ID not found"))</f>
        <v/>
      </c>
    </row>
    <row r="590" spans="1:12" ht="22" customHeight="1">
      <c r="A590" t="str">
        <f t="shared" si="18"/>
        <v/>
      </c>
      <c r="C590" s="24" t="str">
        <f>IF(B590="","",IFERROR(_xlfn.XLOOKUP(B590,PT_Master!A:A,PT_Master!C:C),"Patient ID not found"))</f>
        <v/>
      </c>
      <c r="E590" s="13"/>
      <c r="G590" s="24" t="str">
        <f t="shared" si="19"/>
        <v/>
      </c>
      <c r="J590" s="24" t="str">
        <f>IF(I590="","",IFERROR(_xlfn.XLOOKUP(I590,DR_Master!A:A,DR_Master!B:B),"Doctor ID not found"))</f>
        <v/>
      </c>
      <c r="L590" s="24" t="str">
        <f>IF(K590="","",IFERROR(_xlfn.XLOOKUP(K590,BED_Master!A:A,BED_Master!B:B),"Bed ID not found"))</f>
        <v/>
      </c>
    </row>
    <row r="591" spans="1:12" ht="22" customHeight="1">
      <c r="A591" t="str">
        <f t="shared" si="18"/>
        <v/>
      </c>
      <c r="C591" s="24" t="str">
        <f>IF(B591="","",IFERROR(_xlfn.XLOOKUP(B591,PT_Master!A:A,PT_Master!C:C),"Patient ID not found"))</f>
        <v/>
      </c>
      <c r="E591" s="13"/>
      <c r="G591" s="24" t="str">
        <f t="shared" si="19"/>
        <v/>
      </c>
      <c r="J591" s="24" t="str">
        <f>IF(I591="","",IFERROR(_xlfn.XLOOKUP(I591,DR_Master!A:A,DR_Master!B:B),"Doctor ID not found"))</f>
        <v/>
      </c>
      <c r="L591" s="24" t="str">
        <f>IF(K591="","",IFERROR(_xlfn.XLOOKUP(K591,BED_Master!A:A,BED_Master!B:B),"Bed ID not found"))</f>
        <v/>
      </c>
    </row>
    <row r="592" spans="1:12" ht="22" customHeight="1">
      <c r="A592" t="str">
        <f t="shared" si="18"/>
        <v/>
      </c>
      <c r="C592" s="24" t="str">
        <f>IF(B592="","",IFERROR(_xlfn.XLOOKUP(B592,PT_Master!A:A,PT_Master!C:C),"Patient ID not found"))</f>
        <v/>
      </c>
      <c r="E592" s="13"/>
      <c r="G592" s="24" t="str">
        <f t="shared" si="19"/>
        <v/>
      </c>
      <c r="J592" s="24" t="str">
        <f>IF(I592="","",IFERROR(_xlfn.XLOOKUP(I592,DR_Master!A:A,DR_Master!B:B),"Doctor ID not found"))</f>
        <v/>
      </c>
      <c r="L592" s="24" t="str">
        <f>IF(K592="","",IFERROR(_xlfn.XLOOKUP(K592,BED_Master!A:A,BED_Master!B:B),"Bed ID not found"))</f>
        <v/>
      </c>
    </row>
    <row r="593" spans="1:12" ht="22" customHeight="1">
      <c r="A593" t="str">
        <f t="shared" si="18"/>
        <v/>
      </c>
      <c r="C593" s="24" t="str">
        <f>IF(B593="","",IFERROR(_xlfn.XLOOKUP(B593,PT_Master!A:A,PT_Master!C:C),"Patient ID not found"))</f>
        <v/>
      </c>
      <c r="E593" s="13"/>
      <c r="G593" s="24" t="str">
        <f t="shared" si="19"/>
        <v/>
      </c>
      <c r="J593" s="24" t="str">
        <f>IF(I593="","",IFERROR(_xlfn.XLOOKUP(I593,DR_Master!A:A,DR_Master!B:B),"Doctor ID not found"))</f>
        <v/>
      </c>
      <c r="L593" s="24" t="str">
        <f>IF(K593="","",IFERROR(_xlfn.XLOOKUP(K593,BED_Master!A:A,BED_Master!B:B),"Bed ID not found"))</f>
        <v/>
      </c>
    </row>
    <row r="594" spans="1:12" ht="22" customHeight="1">
      <c r="A594" t="str">
        <f t="shared" si="18"/>
        <v/>
      </c>
      <c r="C594" s="24" t="str">
        <f>IF(B594="","",IFERROR(_xlfn.XLOOKUP(B594,PT_Master!A:A,PT_Master!C:C),"Patient ID not found"))</f>
        <v/>
      </c>
      <c r="E594" s="13"/>
      <c r="G594" s="24" t="str">
        <f t="shared" si="19"/>
        <v/>
      </c>
      <c r="J594" s="24" t="str">
        <f>IF(I594="","",IFERROR(_xlfn.XLOOKUP(I594,DR_Master!A:A,DR_Master!B:B),"Doctor ID not found"))</f>
        <v/>
      </c>
      <c r="L594" s="24" t="str">
        <f>IF(K594="","",IFERROR(_xlfn.XLOOKUP(K594,BED_Master!A:A,BED_Master!B:B),"Bed ID not found"))</f>
        <v/>
      </c>
    </row>
    <row r="595" spans="1:12" ht="22" customHeight="1">
      <c r="A595" t="str">
        <f t="shared" si="18"/>
        <v/>
      </c>
      <c r="C595" s="24" t="str">
        <f>IF(B595="","",IFERROR(_xlfn.XLOOKUP(B595,PT_Master!A:A,PT_Master!C:C),"Patient ID not found"))</f>
        <v/>
      </c>
      <c r="E595" s="13"/>
      <c r="G595" s="24" t="str">
        <f t="shared" si="19"/>
        <v/>
      </c>
      <c r="J595" s="24" t="str">
        <f>IF(I595="","",IFERROR(_xlfn.XLOOKUP(I595,DR_Master!A:A,DR_Master!B:B),"Doctor ID not found"))</f>
        <v/>
      </c>
      <c r="L595" s="24" t="str">
        <f>IF(K595="","",IFERROR(_xlfn.XLOOKUP(K595,BED_Master!A:A,BED_Master!B:B),"Bed ID not found"))</f>
        <v/>
      </c>
    </row>
    <row r="596" spans="1:12" ht="22" customHeight="1">
      <c r="A596" t="str">
        <f t="shared" si="18"/>
        <v/>
      </c>
      <c r="C596" s="24" t="str">
        <f>IF(B596="","",IFERROR(_xlfn.XLOOKUP(B596,PT_Master!A:A,PT_Master!C:C),"Patient ID not found"))</f>
        <v/>
      </c>
      <c r="E596" s="13"/>
      <c r="G596" s="24" t="str">
        <f t="shared" si="19"/>
        <v/>
      </c>
      <c r="J596" s="24" t="str">
        <f>IF(I596="","",IFERROR(_xlfn.XLOOKUP(I596,DR_Master!A:A,DR_Master!B:B),"Doctor ID not found"))</f>
        <v/>
      </c>
      <c r="L596" s="24" t="str">
        <f>IF(K596="","",IFERROR(_xlfn.XLOOKUP(K596,BED_Master!A:A,BED_Master!B:B),"Bed ID not found"))</f>
        <v/>
      </c>
    </row>
    <row r="597" spans="1:12" ht="22" customHeight="1">
      <c r="A597" t="str">
        <f t="shared" si="18"/>
        <v/>
      </c>
      <c r="C597" s="24" t="str">
        <f>IF(B597="","",IFERROR(_xlfn.XLOOKUP(B597,PT_Master!A:A,PT_Master!C:C),"Patient ID not found"))</f>
        <v/>
      </c>
      <c r="E597" s="13"/>
      <c r="G597" s="24" t="str">
        <f t="shared" si="19"/>
        <v/>
      </c>
      <c r="J597" s="24" t="str">
        <f>IF(I597="","",IFERROR(_xlfn.XLOOKUP(I597,DR_Master!A:A,DR_Master!B:B),"Doctor ID not found"))</f>
        <v/>
      </c>
      <c r="L597" s="24" t="str">
        <f>IF(K597="","",IFERROR(_xlfn.XLOOKUP(K597,BED_Master!A:A,BED_Master!B:B),"Bed ID not found"))</f>
        <v/>
      </c>
    </row>
    <row r="598" spans="1:12" ht="22" customHeight="1">
      <c r="A598" t="str">
        <f t="shared" si="18"/>
        <v/>
      </c>
      <c r="C598" s="24" t="str">
        <f>IF(B598="","",IFERROR(_xlfn.XLOOKUP(B598,PT_Master!A:A,PT_Master!C:C),"Patient ID not found"))</f>
        <v/>
      </c>
      <c r="E598" s="13"/>
      <c r="G598" s="24" t="str">
        <f t="shared" si="19"/>
        <v/>
      </c>
      <c r="J598" s="24" t="str">
        <f>IF(I598="","",IFERROR(_xlfn.XLOOKUP(I598,DR_Master!A:A,DR_Master!B:B),"Doctor ID not found"))</f>
        <v/>
      </c>
      <c r="L598" s="24" t="str">
        <f>IF(K598="","",IFERROR(_xlfn.XLOOKUP(K598,BED_Master!A:A,BED_Master!B:B),"Bed ID not found"))</f>
        <v/>
      </c>
    </row>
    <row r="599" spans="1:12" ht="22" customHeight="1">
      <c r="A599" t="str">
        <f t="shared" si="18"/>
        <v/>
      </c>
      <c r="C599" s="24" t="str">
        <f>IF(B599="","",IFERROR(_xlfn.XLOOKUP(B599,PT_Master!A:A,PT_Master!C:C),"Patient ID not found"))</f>
        <v/>
      </c>
      <c r="E599" s="13"/>
      <c r="G599" s="24" t="str">
        <f t="shared" si="19"/>
        <v/>
      </c>
      <c r="J599" s="24" t="str">
        <f>IF(I599="","",IFERROR(_xlfn.XLOOKUP(I599,DR_Master!A:A,DR_Master!B:B),"Doctor ID not found"))</f>
        <v/>
      </c>
      <c r="L599" s="24" t="str">
        <f>IF(K599="","",IFERROR(_xlfn.XLOOKUP(K599,BED_Master!A:A,BED_Master!B:B),"Bed ID not found"))</f>
        <v/>
      </c>
    </row>
    <row r="600" spans="1:12" ht="22" customHeight="1">
      <c r="A600" t="str">
        <f t="shared" si="18"/>
        <v/>
      </c>
      <c r="C600" s="24" t="str">
        <f>IF(B600="","",IFERROR(_xlfn.XLOOKUP(B600,PT_Master!A:A,PT_Master!C:C),"Patient ID not found"))</f>
        <v/>
      </c>
      <c r="E600" s="13"/>
      <c r="G600" s="24" t="str">
        <f t="shared" si="19"/>
        <v/>
      </c>
      <c r="J600" s="24" t="str">
        <f>IF(I600="","",IFERROR(_xlfn.XLOOKUP(I600,DR_Master!A:A,DR_Master!B:B),"Doctor ID not found"))</f>
        <v/>
      </c>
      <c r="L600" s="24" t="str">
        <f>IF(K600="","",IFERROR(_xlfn.XLOOKUP(K600,BED_Master!A:A,BED_Master!B:B),"Bed ID not found"))</f>
        <v/>
      </c>
    </row>
    <row r="601" spans="1:12" ht="22" customHeight="1">
      <c r="A601" t="str">
        <f t="shared" si="18"/>
        <v/>
      </c>
      <c r="C601" s="24" t="str">
        <f>IF(B601="","",IFERROR(_xlfn.XLOOKUP(B601,PT_Master!A:A,PT_Master!C:C),"Patient ID not found"))</f>
        <v/>
      </c>
      <c r="E601" s="13"/>
      <c r="G601" s="24" t="str">
        <f t="shared" si="19"/>
        <v/>
      </c>
      <c r="J601" s="24" t="str">
        <f>IF(I601="","",IFERROR(_xlfn.XLOOKUP(I601,DR_Master!A:A,DR_Master!B:B),"Doctor ID not found"))</f>
        <v/>
      </c>
      <c r="L601" s="24" t="str">
        <f>IF(K601="","",IFERROR(_xlfn.XLOOKUP(K601,BED_Master!A:A,BED_Master!B:B),"Bed ID not found"))</f>
        <v/>
      </c>
    </row>
    <row r="602" spans="1:12" ht="22" customHeight="1">
      <c r="A602" t="str">
        <f t="shared" si="18"/>
        <v/>
      </c>
      <c r="C602" s="24" t="str">
        <f>IF(B602="","",IFERROR(_xlfn.XLOOKUP(B602,PT_Master!A:A,PT_Master!C:C),"Patient ID not found"))</f>
        <v/>
      </c>
      <c r="E602" s="13"/>
      <c r="G602" s="24" t="str">
        <f t="shared" si="19"/>
        <v/>
      </c>
      <c r="J602" s="24" t="str">
        <f>IF(I602="","",IFERROR(_xlfn.XLOOKUP(I602,DR_Master!A:A,DR_Master!B:B),"Doctor ID not found"))</f>
        <v/>
      </c>
      <c r="L602" s="24" t="str">
        <f>IF(K602="","",IFERROR(_xlfn.XLOOKUP(K602,BED_Master!A:A,BED_Master!B:B),"Bed ID not found"))</f>
        <v/>
      </c>
    </row>
    <row r="603" spans="1:12" ht="22" customHeight="1">
      <c r="A603" t="str">
        <f t="shared" si="18"/>
        <v/>
      </c>
      <c r="C603" s="24" t="str">
        <f>IF(B603="","",IFERROR(_xlfn.XLOOKUP(B603,PT_Master!A:A,PT_Master!C:C),"Patient ID not found"))</f>
        <v/>
      </c>
      <c r="E603" s="13"/>
      <c r="G603" s="24" t="str">
        <f t="shared" si="19"/>
        <v/>
      </c>
      <c r="J603" s="24" t="str">
        <f>IF(I603="","",IFERROR(_xlfn.XLOOKUP(I603,DR_Master!A:A,DR_Master!B:B),"Doctor ID not found"))</f>
        <v/>
      </c>
      <c r="L603" s="24" t="str">
        <f>IF(K603="","",IFERROR(_xlfn.XLOOKUP(K603,BED_Master!A:A,BED_Master!B:B),"Bed ID not found"))</f>
        <v/>
      </c>
    </row>
    <row r="604" spans="1:12" ht="22" customHeight="1">
      <c r="A604" t="str">
        <f t="shared" si="18"/>
        <v/>
      </c>
      <c r="C604" s="24" t="str">
        <f>IF(B604="","",IFERROR(_xlfn.XLOOKUP(B604,PT_Master!A:A,PT_Master!C:C),"Patient ID not found"))</f>
        <v/>
      </c>
      <c r="E604" s="13"/>
      <c r="G604" s="24" t="str">
        <f t="shared" si="19"/>
        <v/>
      </c>
      <c r="J604" s="24" t="str">
        <f>IF(I604="","",IFERROR(_xlfn.XLOOKUP(I604,DR_Master!A:A,DR_Master!B:B),"Doctor ID not found"))</f>
        <v/>
      </c>
      <c r="L604" s="24" t="str">
        <f>IF(K604="","",IFERROR(_xlfn.XLOOKUP(K604,BED_Master!A:A,BED_Master!B:B),"Bed ID not found"))</f>
        <v/>
      </c>
    </row>
    <row r="605" spans="1:12" ht="22" customHeight="1">
      <c r="A605" t="str">
        <f t="shared" si="18"/>
        <v/>
      </c>
      <c r="C605" s="24" t="str">
        <f>IF(B605="","",IFERROR(_xlfn.XLOOKUP(B605,PT_Master!A:A,PT_Master!C:C),"Patient ID not found"))</f>
        <v/>
      </c>
      <c r="E605" s="13"/>
      <c r="G605" s="24" t="str">
        <f t="shared" si="19"/>
        <v/>
      </c>
      <c r="J605" s="24" t="str">
        <f>IF(I605="","",IFERROR(_xlfn.XLOOKUP(I605,DR_Master!A:A,DR_Master!B:B),"Doctor ID not found"))</f>
        <v/>
      </c>
      <c r="L605" s="24" t="str">
        <f>IF(K605="","",IFERROR(_xlfn.XLOOKUP(K605,BED_Master!A:A,BED_Master!B:B),"Bed ID not found"))</f>
        <v/>
      </c>
    </row>
    <row r="606" spans="1:12" ht="22" customHeight="1">
      <c r="A606" t="str">
        <f t="shared" si="18"/>
        <v/>
      </c>
      <c r="C606" s="24" t="str">
        <f>IF(B606="","",IFERROR(_xlfn.XLOOKUP(B606,PT_Master!A:A,PT_Master!C:C),"Patient ID not found"))</f>
        <v/>
      </c>
      <c r="E606" s="13"/>
      <c r="G606" s="24" t="str">
        <f t="shared" si="19"/>
        <v/>
      </c>
      <c r="J606" s="24" t="str">
        <f>IF(I606="","",IFERROR(_xlfn.XLOOKUP(I606,DR_Master!A:A,DR_Master!B:B),"Doctor ID not found"))</f>
        <v/>
      </c>
      <c r="L606" s="24" t="str">
        <f>IF(K606="","",IFERROR(_xlfn.XLOOKUP(K606,BED_Master!A:A,BED_Master!B:B),"Bed ID not found"))</f>
        <v/>
      </c>
    </row>
    <row r="607" spans="1:12" ht="22" customHeight="1">
      <c r="A607" t="str">
        <f t="shared" si="18"/>
        <v/>
      </c>
      <c r="C607" s="24" t="str">
        <f>IF(B607="","",IFERROR(_xlfn.XLOOKUP(B607,PT_Master!A:A,PT_Master!C:C),"Patient ID not found"))</f>
        <v/>
      </c>
      <c r="E607" s="13"/>
      <c r="G607" s="24" t="str">
        <f t="shared" si="19"/>
        <v/>
      </c>
      <c r="J607" s="24" t="str">
        <f>IF(I607="","",IFERROR(_xlfn.XLOOKUP(I607,DR_Master!A:A,DR_Master!B:B),"Doctor ID not found"))</f>
        <v/>
      </c>
      <c r="L607" s="24" t="str">
        <f>IF(K607="","",IFERROR(_xlfn.XLOOKUP(K607,BED_Master!A:A,BED_Master!B:B),"Bed ID not found"))</f>
        <v/>
      </c>
    </row>
    <row r="608" spans="1:12" ht="22" customHeight="1">
      <c r="A608" t="str">
        <f t="shared" si="18"/>
        <v/>
      </c>
      <c r="C608" s="24" t="str">
        <f>IF(B608="","",IFERROR(_xlfn.XLOOKUP(B608,PT_Master!A:A,PT_Master!C:C),"Patient ID not found"))</f>
        <v/>
      </c>
      <c r="E608" s="13"/>
      <c r="G608" s="24" t="str">
        <f t="shared" si="19"/>
        <v/>
      </c>
      <c r="J608" s="24" t="str">
        <f>IF(I608="","",IFERROR(_xlfn.XLOOKUP(I608,DR_Master!A:A,DR_Master!B:B),"Doctor ID not found"))</f>
        <v/>
      </c>
      <c r="L608" s="24" t="str">
        <f>IF(K608="","",IFERROR(_xlfn.XLOOKUP(K608,BED_Master!A:A,BED_Master!B:B),"Bed ID not found"))</f>
        <v/>
      </c>
    </row>
    <row r="609" spans="1:12" ht="22" customHeight="1">
      <c r="A609" t="str">
        <f t="shared" si="18"/>
        <v/>
      </c>
      <c r="C609" s="24" t="str">
        <f>IF(B609="","",IFERROR(_xlfn.XLOOKUP(B609,PT_Master!A:A,PT_Master!C:C),"Patient ID not found"))</f>
        <v/>
      </c>
      <c r="E609" s="13"/>
      <c r="G609" s="24" t="str">
        <f t="shared" si="19"/>
        <v/>
      </c>
      <c r="J609" s="24" t="str">
        <f>IF(I609="","",IFERROR(_xlfn.XLOOKUP(I609,DR_Master!A:A,DR_Master!B:B),"Doctor ID not found"))</f>
        <v/>
      </c>
      <c r="L609" s="24" t="str">
        <f>IF(K609="","",IFERROR(_xlfn.XLOOKUP(K609,BED_Master!A:A,BED_Master!B:B),"Bed ID not found"))</f>
        <v/>
      </c>
    </row>
    <row r="610" spans="1:12" ht="22" customHeight="1">
      <c r="A610" t="str">
        <f t="shared" si="18"/>
        <v/>
      </c>
      <c r="C610" s="24" t="str">
        <f>IF(B610="","",IFERROR(_xlfn.XLOOKUP(B610,PT_Master!A:A,PT_Master!C:C),"Patient ID not found"))</f>
        <v/>
      </c>
      <c r="E610" s="13"/>
      <c r="G610" s="24" t="str">
        <f t="shared" si="19"/>
        <v/>
      </c>
      <c r="J610" s="24" t="str">
        <f>IF(I610="","",IFERROR(_xlfn.XLOOKUP(I610,DR_Master!A:A,DR_Master!B:B),"Doctor ID not found"))</f>
        <v/>
      </c>
      <c r="L610" s="24" t="str">
        <f>IF(K610="","",IFERROR(_xlfn.XLOOKUP(K610,BED_Master!A:A,BED_Master!B:B),"Bed ID not found"))</f>
        <v/>
      </c>
    </row>
    <row r="611" spans="1:12" ht="22" customHeight="1">
      <c r="A611" t="str">
        <f t="shared" si="18"/>
        <v/>
      </c>
      <c r="C611" s="24" t="str">
        <f>IF(B611="","",IFERROR(_xlfn.XLOOKUP(B611,PT_Master!A:A,PT_Master!C:C),"Patient ID not found"))</f>
        <v/>
      </c>
      <c r="E611" s="13"/>
      <c r="G611" s="24" t="str">
        <f t="shared" si="19"/>
        <v/>
      </c>
      <c r="J611" s="24" t="str">
        <f>IF(I611="","",IFERROR(_xlfn.XLOOKUP(I611,DR_Master!A:A,DR_Master!B:B),"Doctor ID not found"))</f>
        <v/>
      </c>
      <c r="L611" s="24" t="str">
        <f>IF(K611="","",IFERROR(_xlfn.XLOOKUP(K611,BED_Master!A:A,BED_Master!B:B),"Bed ID not found"))</f>
        <v/>
      </c>
    </row>
    <row r="612" spans="1:12" ht="22" customHeight="1">
      <c r="A612" t="str">
        <f t="shared" si="18"/>
        <v/>
      </c>
      <c r="C612" s="24" t="str">
        <f>IF(B612="","",IFERROR(_xlfn.XLOOKUP(B612,PT_Master!A:A,PT_Master!C:C),"Patient ID not found"))</f>
        <v/>
      </c>
      <c r="E612" s="13"/>
      <c r="G612" s="24" t="str">
        <f t="shared" si="19"/>
        <v/>
      </c>
      <c r="J612" s="24" t="str">
        <f>IF(I612="","",IFERROR(_xlfn.XLOOKUP(I612,DR_Master!A:A,DR_Master!B:B),"Doctor ID not found"))</f>
        <v/>
      </c>
      <c r="L612" s="24" t="str">
        <f>IF(K612="","",IFERROR(_xlfn.XLOOKUP(K612,BED_Master!A:A,BED_Master!B:B),"Bed ID not found"))</f>
        <v/>
      </c>
    </row>
    <row r="613" spans="1:12" ht="22" customHeight="1">
      <c r="A613" t="str">
        <f t="shared" si="18"/>
        <v/>
      </c>
      <c r="C613" s="24" t="str">
        <f>IF(B613="","",IFERROR(_xlfn.XLOOKUP(B613,PT_Master!A:A,PT_Master!C:C),"Patient ID not found"))</f>
        <v/>
      </c>
      <c r="E613" s="13"/>
      <c r="G613" s="24" t="str">
        <f t="shared" si="19"/>
        <v/>
      </c>
      <c r="J613" s="24" t="str">
        <f>IF(I613="","",IFERROR(_xlfn.XLOOKUP(I613,DR_Master!A:A,DR_Master!B:B),"Doctor ID not found"))</f>
        <v/>
      </c>
      <c r="L613" s="24" t="str">
        <f>IF(K613="","",IFERROR(_xlfn.XLOOKUP(K613,BED_Master!A:A,BED_Master!B:B),"Bed ID not found"))</f>
        <v/>
      </c>
    </row>
    <row r="614" spans="1:12" ht="22" customHeight="1">
      <c r="A614" t="str">
        <f t="shared" si="18"/>
        <v/>
      </c>
      <c r="C614" s="24" t="str">
        <f>IF(B614="","",IFERROR(_xlfn.XLOOKUP(B614,PT_Master!A:A,PT_Master!C:C),"Patient ID not found"))</f>
        <v/>
      </c>
      <c r="E614" s="13"/>
      <c r="G614" s="24" t="str">
        <f t="shared" si="19"/>
        <v/>
      </c>
      <c r="J614" s="24" t="str">
        <f>IF(I614="","",IFERROR(_xlfn.XLOOKUP(I614,DR_Master!A:A,DR_Master!B:B),"Doctor ID not found"))</f>
        <v/>
      </c>
      <c r="L614" s="24" t="str">
        <f>IF(K614="","",IFERROR(_xlfn.XLOOKUP(K614,BED_Master!A:A,BED_Master!B:B),"Bed ID not found"))</f>
        <v/>
      </c>
    </row>
    <row r="615" spans="1:12" ht="22" customHeight="1">
      <c r="A615" t="str">
        <f t="shared" si="18"/>
        <v/>
      </c>
      <c r="C615" s="24" t="str">
        <f>IF(B615="","",IFERROR(_xlfn.XLOOKUP(B615,PT_Master!A:A,PT_Master!C:C),"Patient ID not found"))</f>
        <v/>
      </c>
      <c r="E615" s="13"/>
      <c r="G615" s="24" t="str">
        <f t="shared" si="19"/>
        <v/>
      </c>
      <c r="J615" s="24" t="str">
        <f>IF(I615="","",IFERROR(_xlfn.XLOOKUP(I615,DR_Master!A:A,DR_Master!B:B),"Doctor ID not found"))</f>
        <v/>
      </c>
      <c r="L615" s="24" t="str">
        <f>IF(K615="","",IFERROR(_xlfn.XLOOKUP(K615,BED_Master!A:A,BED_Master!B:B),"Bed ID not found"))</f>
        <v/>
      </c>
    </row>
    <row r="616" spans="1:12" ht="22" customHeight="1">
      <c r="A616" t="str">
        <f t="shared" si="18"/>
        <v/>
      </c>
      <c r="C616" s="24" t="str">
        <f>IF(B616="","",IFERROR(_xlfn.XLOOKUP(B616,PT_Master!A:A,PT_Master!C:C),"Patient ID not found"))</f>
        <v/>
      </c>
      <c r="E616" s="13"/>
      <c r="G616" s="24" t="str">
        <f t="shared" si="19"/>
        <v/>
      </c>
      <c r="J616" s="24" t="str">
        <f>IF(I616="","",IFERROR(_xlfn.XLOOKUP(I616,DR_Master!A:A,DR_Master!B:B),"Doctor ID not found"))</f>
        <v/>
      </c>
      <c r="L616" s="24" t="str">
        <f>IF(K616="","",IFERROR(_xlfn.XLOOKUP(K616,BED_Master!A:A,BED_Master!B:B),"Bed ID not found"))</f>
        <v/>
      </c>
    </row>
    <row r="617" spans="1:12" ht="22" customHeight="1">
      <c r="A617" t="str">
        <f t="shared" si="18"/>
        <v/>
      </c>
      <c r="C617" s="24" t="str">
        <f>IF(B617="","",IFERROR(_xlfn.XLOOKUP(B617,PT_Master!A:A,PT_Master!C:C),"Patient ID not found"))</f>
        <v/>
      </c>
      <c r="E617" s="13"/>
      <c r="G617" s="24" t="str">
        <f t="shared" si="19"/>
        <v/>
      </c>
      <c r="J617" s="24" t="str">
        <f>IF(I617="","",IFERROR(_xlfn.XLOOKUP(I617,DR_Master!A:A,DR_Master!B:B),"Doctor ID not found"))</f>
        <v/>
      </c>
      <c r="L617" s="24" t="str">
        <f>IF(K617="","",IFERROR(_xlfn.XLOOKUP(K617,BED_Master!A:A,BED_Master!B:B),"Bed ID not found"))</f>
        <v/>
      </c>
    </row>
    <row r="618" spans="1:12" ht="22" customHeight="1">
      <c r="A618" t="str">
        <f t="shared" si="18"/>
        <v/>
      </c>
      <c r="C618" s="24" t="str">
        <f>IF(B618="","",IFERROR(_xlfn.XLOOKUP(B618,PT_Master!A:A,PT_Master!C:C),"Patient ID not found"))</f>
        <v/>
      </c>
      <c r="E618" s="13"/>
      <c r="G618" s="24" t="str">
        <f t="shared" si="19"/>
        <v/>
      </c>
      <c r="J618" s="24" t="str">
        <f>IF(I618="","",IFERROR(_xlfn.XLOOKUP(I618,DR_Master!A:A,DR_Master!B:B),"Doctor ID not found"))</f>
        <v/>
      </c>
      <c r="L618" s="24" t="str">
        <f>IF(K618="","",IFERROR(_xlfn.XLOOKUP(K618,BED_Master!A:A,BED_Master!B:B),"Bed ID not found"))</f>
        <v/>
      </c>
    </row>
    <row r="619" spans="1:12" ht="22" customHeight="1">
      <c r="A619" t="str">
        <f t="shared" si="18"/>
        <v/>
      </c>
      <c r="C619" s="24" t="str">
        <f>IF(B619="","",IFERROR(_xlfn.XLOOKUP(B619,PT_Master!A:A,PT_Master!C:C),"Patient ID not found"))</f>
        <v/>
      </c>
      <c r="E619" s="13"/>
      <c r="G619" s="24" t="str">
        <f t="shared" si="19"/>
        <v/>
      </c>
      <c r="J619" s="24" t="str">
        <f>IF(I619="","",IFERROR(_xlfn.XLOOKUP(I619,DR_Master!A:A,DR_Master!B:B),"Doctor ID not found"))</f>
        <v/>
      </c>
      <c r="L619" s="24" t="str">
        <f>IF(K619="","",IFERROR(_xlfn.XLOOKUP(K619,BED_Master!A:A,BED_Master!B:B),"Bed ID not found"))</f>
        <v/>
      </c>
    </row>
    <row r="620" spans="1:12" ht="22" customHeight="1">
      <c r="A620" t="str">
        <f t="shared" si="18"/>
        <v/>
      </c>
      <c r="C620" s="24" t="str">
        <f>IF(B620="","",IFERROR(_xlfn.XLOOKUP(B620,PT_Master!A:A,PT_Master!C:C),"Patient ID not found"))</f>
        <v/>
      </c>
      <c r="E620" s="13"/>
      <c r="G620" s="24" t="str">
        <f t="shared" si="19"/>
        <v/>
      </c>
      <c r="J620" s="24" t="str">
        <f>IF(I620="","",IFERROR(_xlfn.XLOOKUP(I620,DR_Master!A:A,DR_Master!B:B),"Doctor ID not found"))</f>
        <v/>
      </c>
      <c r="L620" s="24" t="str">
        <f>IF(K620="","",IFERROR(_xlfn.XLOOKUP(K620,BED_Master!A:A,BED_Master!B:B),"Bed ID not found"))</f>
        <v/>
      </c>
    </row>
    <row r="621" spans="1:12" ht="22" customHeight="1">
      <c r="A621" t="str">
        <f t="shared" si="18"/>
        <v/>
      </c>
      <c r="C621" s="24" t="str">
        <f>IF(B621="","",IFERROR(_xlfn.XLOOKUP(B621,PT_Master!A:A,PT_Master!C:C),"Patient ID not found"))</f>
        <v/>
      </c>
      <c r="E621" s="13"/>
      <c r="G621" s="24" t="str">
        <f t="shared" si="19"/>
        <v/>
      </c>
      <c r="J621" s="24" t="str">
        <f>IF(I621="","",IFERROR(_xlfn.XLOOKUP(I621,DR_Master!A:A,DR_Master!B:B),"Doctor ID not found"))</f>
        <v/>
      </c>
      <c r="L621" s="24" t="str">
        <f>IF(K621="","",IFERROR(_xlfn.XLOOKUP(K621,BED_Master!A:A,BED_Master!B:B),"Bed ID not found"))</f>
        <v/>
      </c>
    </row>
    <row r="622" spans="1:12" ht="22" customHeight="1">
      <c r="A622" t="str">
        <f t="shared" si="18"/>
        <v/>
      </c>
      <c r="C622" s="24" t="str">
        <f>IF(B622="","",IFERROR(_xlfn.XLOOKUP(B622,PT_Master!A:A,PT_Master!C:C),"Patient ID not found"))</f>
        <v/>
      </c>
      <c r="E622" s="13"/>
      <c r="G622" s="24" t="str">
        <f t="shared" si="19"/>
        <v/>
      </c>
      <c r="J622" s="24" t="str">
        <f>IF(I622="","",IFERROR(_xlfn.XLOOKUP(I622,DR_Master!A:A,DR_Master!B:B),"Doctor ID not found"))</f>
        <v/>
      </c>
      <c r="L622" s="24" t="str">
        <f>IF(K622="","",IFERROR(_xlfn.XLOOKUP(K622,BED_Master!A:A,BED_Master!B:B),"Bed ID not found"))</f>
        <v/>
      </c>
    </row>
    <row r="623" spans="1:12" ht="22" customHeight="1">
      <c r="A623" t="str">
        <f t="shared" si="18"/>
        <v/>
      </c>
      <c r="C623" s="24" t="str">
        <f>IF(B623="","",IFERROR(_xlfn.XLOOKUP(B623,PT_Master!A:A,PT_Master!C:C),"Patient ID not found"))</f>
        <v/>
      </c>
      <c r="E623" s="13"/>
      <c r="G623" s="24" t="str">
        <f t="shared" si="19"/>
        <v/>
      </c>
      <c r="J623" s="24" t="str">
        <f>IF(I623="","",IFERROR(_xlfn.XLOOKUP(I623,DR_Master!A:A,DR_Master!B:B),"Doctor ID not found"))</f>
        <v/>
      </c>
      <c r="L623" s="24" t="str">
        <f>IF(K623="","",IFERROR(_xlfn.XLOOKUP(K623,BED_Master!A:A,BED_Master!B:B),"Bed ID not found"))</f>
        <v/>
      </c>
    </row>
    <row r="624" spans="1:12" ht="22" customHeight="1">
      <c r="A624" t="str">
        <f t="shared" si="18"/>
        <v/>
      </c>
      <c r="C624" s="24" t="str">
        <f>IF(B624="","",IFERROR(_xlfn.XLOOKUP(B624,PT_Master!A:A,PT_Master!C:C),"Patient ID not found"))</f>
        <v/>
      </c>
      <c r="E624" s="13"/>
      <c r="G624" s="24" t="str">
        <f t="shared" si="19"/>
        <v/>
      </c>
      <c r="J624" s="24" t="str">
        <f>IF(I624="","",IFERROR(_xlfn.XLOOKUP(I624,DR_Master!A:A,DR_Master!B:B),"Doctor ID not found"))</f>
        <v/>
      </c>
      <c r="L624" s="24" t="str">
        <f>IF(K624="","",IFERROR(_xlfn.XLOOKUP(K624,BED_Master!A:A,BED_Master!B:B),"Bed ID not found"))</f>
        <v/>
      </c>
    </row>
    <row r="625" spans="1:12" ht="22" customHeight="1">
      <c r="A625" t="str">
        <f t="shared" si="18"/>
        <v/>
      </c>
      <c r="C625" s="24" t="str">
        <f>IF(B625="","",IFERROR(_xlfn.XLOOKUP(B625,PT_Master!A:A,PT_Master!C:C),"Patient ID not found"))</f>
        <v/>
      </c>
      <c r="E625" s="13"/>
      <c r="G625" s="24" t="str">
        <f t="shared" si="19"/>
        <v/>
      </c>
      <c r="J625" s="24" t="str">
        <f>IF(I625="","",IFERROR(_xlfn.XLOOKUP(I625,DR_Master!A:A,DR_Master!B:B),"Doctor ID not found"))</f>
        <v/>
      </c>
      <c r="L625" s="24" t="str">
        <f>IF(K625="","",IFERROR(_xlfn.XLOOKUP(K625,BED_Master!A:A,BED_Master!B:B),"Bed ID not found"))</f>
        <v/>
      </c>
    </row>
    <row r="626" spans="1:12" ht="22" customHeight="1">
      <c r="A626" t="str">
        <f t="shared" si="18"/>
        <v/>
      </c>
      <c r="C626" s="24" t="str">
        <f>IF(B626="","",IFERROR(_xlfn.XLOOKUP(B626,PT_Master!A:A,PT_Master!C:C),"Patient ID not found"))</f>
        <v/>
      </c>
      <c r="E626" s="13"/>
      <c r="G626" s="24" t="str">
        <f t="shared" si="19"/>
        <v/>
      </c>
      <c r="J626" s="24" t="str">
        <f>IF(I626="","",IFERROR(_xlfn.XLOOKUP(I626,DR_Master!A:A,DR_Master!B:B),"Doctor ID not found"))</f>
        <v/>
      </c>
      <c r="L626" s="24" t="str">
        <f>IF(K626="","",IFERROR(_xlfn.XLOOKUP(K626,BED_Master!A:A,BED_Master!B:B),"Bed ID not found"))</f>
        <v/>
      </c>
    </row>
    <row r="627" spans="1:12" ht="22" customHeight="1">
      <c r="A627" t="str">
        <f t="shared" si="18"/>
        <v/>
      </c>
      <c r="C627" s="24" t="str">
        <f>IF(B627="","",IFERROR(_xlfn.XLOOKUP(B627,PT_Master!A:A,PT_Master!C:C),"Patient ID not found"))</f>
        <v/>
      </c>
      <c r="E627" s="13"/>
      <c r="G627" s="24" t="str">
        <f t="shared" si="19"/>
        <v/>
      </c>
      <c r="J627" s="24" t="str">
        <f>IF(I627="","",IFERROR(_xlfn.XLOOKUP(I627,DR_Master!A:A,DR_Master!B:B),"Doctor ID not found"))</f>
        <v/>
      </c>
      <c r="L627" s="24" t="str">
        <f>IF(K627="","",IFERROR(_xlfn.XLOOKUP(K627,BED_Master!A:A,BED_Master!B:B),"Bed ID not found"))</f>
        <v/>
      </c>
    </row>
    <row r="628" spans="1:12" ht="22" customHeight="1">
      <c r="A628" t="str">
        <f t="shared" si="18"/>
        <v/>
      </c>
      <c r="C628" s="24" t="str">
        <f>IF(B628="","",IFERROR(_xlfn.XLOOKUP(B628,PT_Master!A:A,PT_Master!C:C),"Patient ID not found"))</f>
        <v/>
      </c>
      <c r="E628" s="13"/>
      <c r="G628" s="24" t="str">
        <f t="shared" si="19"/>
        <v/>
      </c>
      <c r="J628" s="24" t="str">
        <f>IF(I628="","",IFERROR(_xlfn.XLOOKUP(I628,DR_Master!A:A,DR_Master!B:B),"Doctor ID not found"))</f>
        <v/>
      </c>
      <c r="L628" s="24" t="str">
        <f>IF(K628="","",IFERROR(_xlfn.XLOOKUP(K628,BED_Master!A:A,BED_Master!B:B),"Bed ID not found"))</f>
        <v/>
      </c>
    </row>
    <row r="629" spans="1:12" ht="22" customHeight="1">
      <c r="A629" t="str">
        <f t="shared" si="18"/>
        <v/>
      </c>
      <c r="C629" s="24" t="str">
        <f>IF(B629="","",IFERROR(_xlfn.XLOOKUP(B629,PT_Master!A:A,PT_Master!C:C),"Patient ID not found"))</f>
        <v/>
      </c>
      <c r="E629" s="13"/>
      <c r="G629" s="24" t="str">
        <f t="shared" si="19"/>
        <v/>
      </c>
      <c r="J629" s="24" t="str">
        <f>IF(I629="","",IFERROR(_xlfn.XLOOKUP(I629,DR_Master!A:A,DR_Master!B:B),"Doctor ID not found"))</f>
        <v/>
      </c>
      <c r="L629" s="24" t="str">
        <f>IF(K629="","",IFERROR(_xlfn.XLOOKUP(K629,BED_Master!A:A,BED_Master!B:B),"Bed ID not found"))</f>
        <v/>
      </c>
    </row>
    <row r="630" spans="1:12" ht="22" customHeight="1">
      <c r="A630" t="str">
        <f t="shared" si="18"/>
        <v/>
      </c>
      <c r="C630" s="24" t="str">
        <f>IF(B630="","",IFERROR(_xlfn.XLOOKUP(B630,PT_Master!A:A,PT_Master!C:C),"Patient ID not found"))</f>
        <v/>
      </c>
      <c r="E630" s="13"/>
      <c r="G630" s="24" t="str">
        <f t="shared" si="19"/>
        <v/>
      </c>
      <c r="J630" s="24" t="str">
        <f>IF(I630="","",IFERROR(_xlfn.XLOOKUP(I630,DR_Master!A:A,DR_Master!B:B),"Doctor ID not found"))</f>
        <v/>
      </c>
      <c r="L630" s="24" t="str">
        <f>IF(K630="","",IFERROR(_xlfn.XLOOKUP(K630,BED_Master!A:A,BED_Master!B:B),"Bed ID not found"))</f>
        <v/>
      </c>
    </row>
    <row r="631" spans="1:12" ht="22" customHeight="1">
      <c r="A631" t="str">
        <f t="shared" si="18"/>
        <v/>
      </c>
      <c r="C631" s="24" t="str">
        <f>IF(B631="","",IFERROR(_xlfn.XLOOKUP(B631,PT_Master!A:A,PT_Master!C:C),"Patient ID not found"))</f>
        <v/>
      </c>
      <c r="E631" s="13"/>
      <c r="G631" s="24" t="str">
        <f t="shared" si="19"/>
        <v/>
      </c>
      <c r="J631" s="24" t="str">
        <f>IF(I631="","",IFERROR(_xlfn.XLOOKUP(I631,DR_Master!A:A,DR_Master!B:B),"Doctor ID not found"))</f>
        <v/>
      </c>
      <c r="L631" s="24" t="str">
        <f>IF(K631="","",IFERROR(_xlfn.XLOOKUP(K631,BED_Master!A:A,BED_Master!B:B),"Bed ID not found"))</f>
        <v/>
      </c>
    </row>
    <row r="632" spans="1:12" ht="22" customHeight="1">
      <c r="A632" t="str">
        <f t="shared" si="18"/>
        <v/>
      </c>
      <c r="C632" s="24" t="str">
        <f>IF(B632="","",IFERROR(_xlfn.XLOOKUP(B632,PT_Master!A:A,PT_Master!C:C),"Patient ID not found"))</f>
        <v/>
      </c>
      <c r="E632" s="13"/>
      <c r="G632" s="24" t="str">
        <f t="shared" si="19"/>
        <v/>
      </c>
      <c r="J632" s="24" t="str">
        <f>IF(I632="","",IFERROR(_xlfn.XLOOKUP(I632,DR_Master!A:A,DR_Master!B:B),"Doctor ID not found"))</f>
        <v/>
      </c>
      <c r="L632" s="24" t="str">
        <f>IF(K632="","",IFERROR(_xlfn.XLOOKUP(K632,BED_Master!A:A,BED_Master!B:B),"Bed ID not found"))</f>
        <v/>
      </c>
    </row>
    <row r="633" spans="1:12" ht="22" customHeight="1">
      <c r="A633" t="str">
        <f t="shared" si="18"/>
        <v/>
      </c>
      <c r="C633" s="24" t="str">
        <f>IF(B633="","",IFERROR(_xlfn.XLOOKUP(B633,PT_Master!A:A,PT_Master!C:C),"Patient ID not found"))</f>
        <v/>
      </c>
      <c r="E633" s="13"/>
      <c r="G633" s="24" t="str">
        <f t="shared" si="19"/>
        <v/>
      </c>
      <c r="J633" s="24" t="str">
        <f>IF(I633="","",IFERROR(_xlfn.XLOOKUP(I633,DR_Master!A:A,DR_Master!B:B),"Doctor ID not found"))</f>
        <v/>
      </c>
      <c r="L633" s="24" t="str">
        <f>IF(K633="","",IFERROR(_xlfn.XLOOKUP(K633,BED_Master!A:A,BED_Master!B:B),"Bed ID not found"))</f>
        <v/>
      </c>
    </row>
    <row r="634" spans="1:12" ht="22" customHeight="1">
      <c r="A634" t="str">
        <f t="shared" si="18"/>
        <v/>
      </c>
      <c r="C634" s="24" t="str">
        <f>IF(B634="","",IFERROR(_xlfn.XLOOKUP(B634,PT_Master!A:A,PT_Master!C:C),"Patient ID not found"))</f>
        <v/>
      </c>
      <c r="E634" s="13"/>
      <c r="G634" s="24" t="str">
        <f t="shared" si="19"/>
        <v/>
      </c>
      <c r="J634" s="24" t="str">
        <f>IF(I634="","",IFERROR(_xlfn.XLOOKUP(I634,DR_Master!A:A,DR_Master!B:B),"Doctor ID not found"))</f>
        <v/>
      </c>
      <c r="L634" s="24" t="str">
        <f>IF(K634="","",IFERROR(_xlfn.XLOOKUP(K634,BED_Master!A:A,BED_Master!B:B),"Bed ID not found"))</f>
        <v/>
      </c>
    </row>
    <row r="635" spans="1:12" ht="22" customHeight="1">
      <c r="A635" t="str">
        <f t="shared" si="18"/>
        <v/>
      </c>
      <c r="C635" s="24" t="str">
        <f>IF(B635="","",IFERROR(_xlfn.XLOOKUP(B635,PT_Master!A:A,PT_Master!C:C),"Patient ID not found"))</f>
        <v/>
      </c>
      <c r="E635" s="13"/>
      <c r="G635" s="24" t="str">
        <f t="shared" si="19"/>
        <v/>
      </c>
      <c r="J635" s="24" t="str">
        <f>IF(I635="","",IFERROR(_xlfn.XLOOKUP(I635,DR_Master!A:A,DR_Master!B:B),"Doctor ID not found"))</f>
        <v/>
      </c>
      <c r="L635" s="24" t="str">
        <f>IF(K635="","",IFERROR(_xlfn.XLOOKUP(K635,BED_Master!A:A,BED_Master!B:B),"Bed ID not found"))</f>
        <v/>
      </c>
    </row>
    <row r="636" spans="1:12" ht="22" customHeight="1">
      <c r="A636" t="str">
        <f t="shared" si="18"/>
        <v/>
      </c>
      <c r="C636" s="24" t="str">
        <f>IF(B636="","",IFERROR(_xlfn.XLOOKUP(B636,PT_Master!A:A,PT_Master!C:C),"Patient ID not found"))</f>
        <v/>
      </c>
      <c r="E636" s="13"/>
      <c r="G636" s="24" t="str">
        <f t="shared" si="19"/>
        <v/>
      </c>
      <c r="J636" s="24" t="str">
        <f>IF(I636="","",IFERROR(_xlfn.XLOOKUP(I636,DR_Master!A:A,DR_Master!B:B),"Doctor ID not found"))</f>
        <v/>
      </c>
      <c r="L636" s="24" t="str">
        <f>IF(K636="","",IFERROR(_xlfn.XLOOKUP(K636,BED_Master!A:A,BED_Master!B:B),"Bed ID not found"))</f>
        <v/>
      </c>
    </row>
    <row r="637" spans="1:12" ht="22" customHeight="1">
      <c r="A637" t="str">
        <f t="shared" si="18"/>
        <v/>
      </c>
      <c r="C637" s="24" t="str">
        <f>IF(B637="","",IFERROR(_xlfn.XLOOKUP(B637,PT_Master!A:A,PT_Master!C:C),"Patient ID not found"))</f>
        <v/>
      </c>
      <c r="E637" s="13"/>
      <c r="G637" s="24" t="str">
        <f t="shared" si="19"/>
        <v/>
      </c>
      <c r="J637" s="24" t="str">
        <f>IF(I637="","",IFERROR(_xlfn.XLOOKUP(I637,DR_Master!A:A,DR_Master!B:B),"Doctor ID not found"))</f>
        <v/>
      </c>
      <c r="L637" s="24" t="str">
        <f>IF(K637="","",IFERROR(_xlfn.XLOOKUP(K637,BED_Master!A:A,BED_Master!B:B),"Bed ID not found"))</f>
        <v/>
      </c>
    </row>
    <row r="638" spans="1:12" ht="22" customHeight="1">
      <c r="A638" t="str">
        <f t="shared" si="18"/>
        <v/>
      </c>
      <c r="C638" s="24" t="str">
        <f>IF(B638="","",IFERROR(_xlfn.XLOOKUP(B638,PT_Master!A:A,PT_Master!C:C),"Patient ID not found"))</f>
        <v/>
      </c>
      <c r="E638" s="13"/>
      <c r="G638" s="24" t="str">
        <f t="shared" si="19"/>
        <v/>
      </c>
      <c r="J638" s="24" t="str">
        <f>IF(I638="","",IFERROR(_xlfn.XLOOKUP(I638,DR_Master!A:A,DR_Master!B:B),"Doctor ID not found"))</f>
        <v/>
      </c>
      <c r="L638" s="24" t="str">
        <f>IF(K638="","",IFERROR(_xlfn.XLOOKUP(K638,BED_Master!A:A,BED_Master!B:B),"Bed ID not found"))</f>
        <v/>
      </c>
    </row>
    <row r="639" spans="1:12" ht="22" customHeight="1">
      <c r="A639" t="str">
        <f t="shared" si="18"/>
        <v/>
      </c>
      <c r="C639" s="24" t="str">
        <f>IF(B639="","",IFERROR(_xlfn.XLOOKUP(B639,PT_Master!A:A,PT_Master!C:C),"Patient ID not found"))</f>
        <v/>
      </c>
      <c r="E639" s="13"/>
      <c r="G639" s="24" t="str">
        <f t="shared" si="19"/>
        <v/>
      </c>
      <c r="J639" s="24" t="str">
        <f>IF(I639="","",IFERROR(_xlfn.XLOOKUP(I639,DR_Master!A:A,DR_Master!B:B),"Doctor ID not found"))</f>
        <v/>
      </c>
      <c r="L639" s="24" t="str">
        <f>IF(K639="","",IFERROR(_xlfn.XLOOKUP(K639,BED_Master!A:A,BED_Master!B:B),"Bed ID not found"))</f>
        <v/>
      </c>
    </row>
    <row r="640" spans="1:12" ht="22" customHeight="1">
      <c r="A640" t="str">
        <f t="shared" si="18"/>
        <v/>
      </c>
      <c r="C640" s="24" t="str">
        <f>IF(B640="","",IFERROR(_xlfn.XLOOKUP(B640,PT_Master!A:A,PT_Master!C:C),"Patient ID not found"))</f>
        <v/>
      </c>
      <c r="E640" s="13"/>
      <c r="G640" s="24" t="str">
        <f t="shared" si="19"/>
        <v/>
      </c>
      <c r="J640" s="24" t="str">
        <f>IF(I640="","",IFERROR(_xlfn.XLOOKUP(I640,DR_Master!A:A,DR_Master!B:B),"Doctor ID not found"))</f>
        <v/>
      </c>
      <c r="L640" s="24" t="str">
        <f>IF(K640="","",IFERROR(_xlfn.XLOOKUP(K640,BED_Master!A:A,BED_Master!B:B),"Bed ID not found"))</f>
        <v/>
      </c>
    </row>
    <row r="641" spans="1:12" ht="22" customHeight="1">
      <c r="A641" t="str">
        <f t="shared" si="18"/>
        <v/>
      </c>
      <c r="C641" s="24" t="str">
        <f>IF(B641="","",IFERROR(_xlfn.XLOOKUP(B641,PT_Master!A:A,PT_Master!C:C),"Patient ID not found"))</f>
        <v/>
      </c>
      <c r="E641" s="13"/>
      <c r="G641" s="24" t="str">
        <f t="shared" si="19"/>
        <v/>
      </c>
      <c r="J641" s="24" t="str">
        <f>IF(I641="","",IFERROR(_xlfn.XLOOKUP(I641,DR_Master!A:A,DR_Master!B:B),"Doctor ID not found"))</f>
        <v/>
      </c>
      <c r="L641" s="24" t="str">
        <f>IF(K641="","",IFERROR(_xlfn.XLOOKUP(K641,BED_Master!A:A,BED_Master!B:B),"Bed ID not found"))</f>
        <v/>
      </c>
    </row>
    <row r="642" spans="1:12" ht="22" customHeight="1">
      <c r="A642" t="str">
        <f t="shared" si="18"/>
        <v/>
      </c>
      <c r="C642" s="24" t="str">
        <f>IF(B642="","",IFERROR(_xlfn.XLOOKUP(B642,PT_Master!A:A,PT_Master!C:C),"Patient ID not found"))</f>
        <v/>
      </c>
      <c r="E642" s="13"/>
      <c r="G642" s="24" t="str">
        <f t="shared" si="19"/>
        <v/>
      </c>
      <c r="J642" s="24" t="str">
        <f>IF(I642="","",IFERROR(_xlfn.XLOOKUP(I642,DR_Master!A:A,DR_Master!B:B),"Doctor ID not found"))</f>
        <v/>
      </c>
      <c r="L642" s="24" t="str">
        <f>IF(K642="","",IFERROR(_xlfn.XLOOKUP(K642,BED_Master!A:A,BED_Master!B:B),"Bed ID not found"))</f>
        <v/>
      </c>
    </row>
    <row r="643" spans="1:12" ht="22" customHeight="1">
      <c r="A643" t="str">
        <f t="shared" si="18"/>
        <v/>
      </c>
      <c r="C643" s="24" t="str">
        <f>IF(B643="","",IFERROR(_xlfn.XLOOKUP(B643,PT_Master!A:A,PT_Master!C:C),"Patient ID not found"))</f>
        <v/>
      </c>
      <c r="E643" s="13"/>
      <c r="G643" s="24" t="str">
        <f t="shared" si="19"/>
        <v/>
      </c>
      <c r="J643" s="24" t="str">
        <f>IF(I643="","",IFERROR(_xlfn.XLOOKUP(I643,DR_Master!A:A,DR_Master!B:B),"Doctor ID not found"))</f>
        <v/>
      </c>
      <c r="L643" s="24" t="str">
        <f>IF(K643="","",IFERROR(_xlfn.XLOOKUP(K643,BED_Master!A:A,BED_Master!B:B),"Bed ID not found"))</f>
        <v/>
      </c>
    </row>
    <row r="644" spans="1:12" ht="22" customHeight="1">
      <c r="A644" t="str">
        <f t="shared" si="18"/>
        <v/>
      </c>
      <c r="C644" s="24" t="str">
        <f>IF(B644="","",IFERROR(_xlfn.XLOOKUP(B644,PT_Master!A:A,PT_Master!C:C),"Patient ID not found"))</f>
        <v/>
      </c>
      <c r="E644" s="13"/>
      <c r="G644" s="24" t="str">
        <f t="shared" si="19"/>
        <v/>
      </c>
      <c r="J644" s="24" t="str">
        <f>IF(I644="","",IFERROR(_xlfn.XLOOKUP(I644,DR_Master!A:A,DR_Master!B:B),"Doctor ID not found"))</f>
        <v/>
      </c>
      <c r="L644" s="24" t="str">
        <f>IF(K644="","",IFERROR(_xlfn.XLOOKUP(K644,BED_Master!A:A,BED_Master!B:B),"Bed ID not found"))</f>
        <v/>
      </c>
    </row>
    <row r="645" spans="1:12" ht="22" customHeight="1">
      <c r="A645" t="str">
        <f t="shared" si="18"/>
        <v/>
      </c>
      <c r="C645" s="24" t="str">
        <f>IF(B645="","",IFERROR(_xlfn.XLOOKUP(B645,PT_Master!A:A,PT_Master!C:C),"Patient ID not found"))</f>
        <v/>
      </c>
      <c r="E645" s="13"/>
      <c r="G645" s="24" t="str">
        <f t="shared" si="19"/>
        <v/>
      </c>
      <c r="J645" s="24" t="str">
        <f>IF(I645="","",IFERROR(_xlfn.XLOOKUP(I645,DR_Master!A:A,DR_Master!B:B),"Doctor ID not found"))</f>
        <v/>
      </c>
      <c r="L645" s="24" t="str">
        <f>IF(K645="","",IFERROR(_xlfn.XLOOKUP(K645,BED_Master!A:A,BED_Master!B:B),"Bed ID not found"))</f>
        <v/>
      </c>
    </row>
    <row r="646" spans="1:12" ht="22" customHeight="1">
      <c r="A646" t="str">
        <f t="shared" ref="A646:A709" si="20">IF(B646="","","ADM-"&amp;TEXT(ROW(A642),"00000"))</f>
        <v/>
      </c>
      <c r="C646" s="24" t="str">
        <f>IF(B646="","",IFERROR(_xlfn.XLOOKUP(B646,PT_Master!A:A,PT_Master!C:C),"Patient ID not found"))</f>
        <v/>
      </c>
      <c r="E646" s="13"/>
      <c r="G646" s="24" t="str">
        <f t="shared" ref="G646:G709" si="21">IF(OR(E646="",F646=""),"",MAX(0,DATEDIF(E646,F646,"D")))</f>
        <v/>
      </c>
      <c r="J646" s="24" t="str">
        <f>IF(I646="","",IFERROR(_xlfn.XLOOKUP(I646,DR_Master!A:A,DR_Master!B:B),"Doctor ID not found"))</f>
        <v/>
      </c>
      <c r="L646" s="24" t="str">
        <f>IF(K646="","",IFERROR(_xlfn.XLOOKUP(K646,BED_Master!A:A,BED_Master!B:B),"Bed ID not found"))</f>
        <v/>
      </c>
    </row>
    <row r="647" spans="1:12" ht="22" customHeight="1">
      <c r="A647" t="str">
        <f t="shared" si="20"/>
        <v/>
      </c>
      <c r="C647" s="24" t="str">
        <f>IF(B647="","",IFERROR(_xlfn.XLOOKUP(B647,PT_Master!A:A,PT_Master!C:C),"Patient ID not found"))</f>
        <v/>
      </c>
      <c r="E647" s="13"/>
      <c r="G647" s="24" t="str">
        <f t="shared" si="21"/>
        <v/>
      </c>
      <c r="J647" s="24" t="str">
        <f>IF(I647="","",IFERROR(_xlfn.XLOOKUP(I647,DR_Master!A:A,DR_Master!B:B),"Doctor ID not found"))</f>
        <v/>
      </c>
      <c r="L647" s="24" t="str">
        <f>IF(K647="","",IFERROR(_xlfn.XLOOKUP(K647,BED_Master!A:A,BED_Master!B:B),"Bed ID not found"))</f>
        <v/>
      </c>
    </row>
    <row r="648" spans="1:12" ht="22" customHeight="1">
      <c r="A648" t="str">
        <f t="shared" si="20"/>
        <v/>
      </c>
      <c r="C648" s="24" t="str">
        <f>IF(B648="","",IFERROR(_xlfn.XLOOKUP(B648,PT_Master!A:A,PT_Master!C:C),"Patient ID not found"))</f>
        <v/>
      </c>
      <c r="E648" s="13"/>
      <c r="G648" s="24" t="str">
        <f t="shared" si="21"/>
        <v/>
      </c>
      <c r="J648" s="24" t="str">
        <f>IF(I648="","",IFERROR(_xlfn.XLOOKUP(I648,DR_Master!A:A,DR_Master!B:B),"Doctor ID not found"))</f>
        <v/>
      </c>
      <c r="L648" s="24" t="str">
        <f>IF(K648="","",IFERROR(_xlfn.XLOOKUP(K648,BED_Master!A:A,BED_Master!B:B),"Bed ID not found"))</f>
        <v/>
      </c>
    </row>
    <row r="649" spans="1:12" ht="22" customHeight="1">
      <c r="A649" t="str">
        <f t="shared" si="20"/>
        <v/>
      </c>
      <c r="C649" s="24" t="str">
        <f>IF(B649="","",IFERROR(_xlfn.XLOOKUP(B649,PT_Master!A:A,PT_Master!C:C),"Patient ID not found"))</f>
        <v/>
      </c>
      <c r="E649" s="13"/>
      <c r="G649" s="24" t="str">
        <f t="shared" si="21"/>
        <v/>
      </c>
      <c r="J649" s="24" t="str">
        <f>IF(I649="","",IFERROR(_xlfn.XLOOKUP(I649,DR_Master!A:A,DR_Master!B:B),"Doctor ID not found"))</f>
        <v/>
      </c>
      <c r="L649" s="24" t="str">
        <f>IF(K649="","",IFERROR(_xlfn.XLOOKUP(K649,BED_Master!A:A,BED_Master!B:B),"Bed ID not found"))</f>
        <v/>
      </c>
    </row>
    <row r="650" spans="1:12" ht="22" customHeight="1">
      <c r="A650" t="str">
        <f t="shared" si="20"/>
        <v/>
      </c>
      <c r="C650" s="24" t="str">
        <f>IF(B650="","",IFERROR(_xlfn.XLOOKUP(B650,PT_Master!A:A,PT_Master!C:C),"Patient ID not found"))</f>
        <v/>
      </c>
      <c r="E650" s="13"/>
      <c r="G650" s="24" t="str">
        <f t="shared" si="21"/>
        <v/>
      </c>
      <c r="J650" s="24" t="str">
        <f>IF(I650="","",IFERROR(_xlfn.XLOOKUP(I650,DR_Master!A:A,DR_Master!B:B),"Doctor ID not found"))</f>
        <v/>
      </c>
      <c r="L650" s="24" t="str">
        <f>IF(K650="","",IFERROR(_xlfn.XLOOKUP(K650,BED_Master!A:A,BED_Master!B:B),"Bed ID not found"))</f>
        <v/>
      </c>
    </row>
    <row r="651" spans="1:12" ht="22" customHeight="1">
      <c r="A651" t="str">
        <f t="shared" si="20"/>
        <v/>
      </c>
      <c r="C651" s="24" t="str">
        <f>IF(B651="","",IFERROR(_xlfn.XLOOKUP(B651,PT_Master!A:A,PT_Master!C:C),"Patient ID not found"))</f>
        <v/>
      </c>
      <c r="E651" s="13"/>
      <c r="G651" s="24" t="str">
        <f t="shared" si="21"/>
        <v/>
      </c>
      <c r="J651" s="24" t="str">
        <f>IF(I651="","",IFERROR(_xlfn.XLOOKUP(I651,DR_Master!A:A,DR_Master!B:B),"Doctor ID not found"))</f>
        <v/>
      </c>
      <c r="L651" s="24" t="str">
        <f>IF(K651="","",IFERROR(_xlfn.XLOOKUP(K651,BED_Master!A:A,BED_Master!B:B),"Bed ID not found"))</f>
        <v/>
      </c>
    </row>
    <row r="652" spans="1:12" ht="22" customHeight="1">
      <c r="A652" t="str">
        <f t="shared" si="20"/>
        <v/>
      </c>
      <c r="C652" s="24" t="str">
        <f>IF(B652="","",IFERROR(_xlfn.XLOOKUP(B652,PT_Master!A:A,PT_Master!C:C),"Patient ID not found"))</f>
        <v/>
      </c>
      <c r="E652" s="13"/>
      <c r="G652" s="24" t="str">
        <f t="shared" si="21"/>
        <v/>
      </c>
      <c r="J652" s="24" t="str">
        <f>IF(I652="","",IFERROR(_xlfn.XLOOKUP(I652,DR_Master!A:A,DR_Master!B:B),"Doctor ID not found"))</f>
        <v/>
      </c>
      <c r="L652" s="24" t="str">
        <f>IF(K652="","",IFERROR(_xlfn.XLOOKUP(K652,BED_Master!A:A,BED_Master!B:B),"Bed ID not found"))</f>
        <v/>
      </c>
    </row>
    <row r="653" spans="1:12" ht="22" customHeight="1">
      <c r="A653" t="str">
        <f t="shared" si="20"/>
        <v/>
      </c>
      <c r="C653" s="24" t="str">
        <f>IF(B653="","",IFERROR(_xlfn.XLOOKUP(B653,PT_Master!A:A,PT_Master!C:C),"Patient ID not found"))</f>
        <v/>
      </c>
      <c r="E653" s="13"/>
      <c r="G653" s="24" t="str">
        <f t="shared" si="21"/>
        <v/>
      </c>
      <c r="J653" s="24" t="str">
        <f>IF(I653="","",IFERROR(_xlfn.XLOOKUP(I653,DR_Master!A:A,DR_Master!B:B),"Doctor ID not found"))</f>
        <v/>
      </c>
      <c r="L653" s="24" t="str">
        <f>IF(K653="","",IFERROR(_xlfn.XLOOKUP(K653,BED_Master!A:A,BED_Master!B:B),"Bed ID not found"))</f>
        <v/>
      </c>
    </row>
    <row r="654" spans="1:12" ht="22" customHeight="1">
      <c r="A654" t="str">
        <f t="shared" si="20"/>
        <v/>
      </c>
      <c r="C654" s="24" t="str">
        <f>IF(B654="","",IFERROR(_xlfn.XLOOKUP(B654,PT_Master!A:A,PT_Master!C:C),"Patient ID not found"))</f>
        <v/>
      </c>
      <c r="E654" s="13"/>
      <c r="G654" s="24" t="str">
        <f t="shared" si="21"/>
        <v/>
      </c>
      <c r="J654" s="24" t="str">
        <f>IF(I654="","",IFERROR(_xlfn.XLOOKUP(I654,DR_Master!A:A,DR_Master!B:B),"Doctor ID not found"))</f>
        <v/>
      </c>
      <c r="L654" s="24" t="str">
        <f>IF(K654="","",IFERROR(_xlfn.XLOOKUP(K654,BED_Master!A:A,BED_Master!B:B),"Bed ID not found"))</f>
        <v/>
      </c>
    </row>
    <row r="655" spans="1:12" ht="22" customHeight="1">
      <c r="A655" t="str">
        <f t="shared" si="20"/>
        <v/>
      </c>
      <c r="C655" s="24" t="str">
        <f>IF(B655="","",IFERROR(_xlfn.XLOOKUP(B655,PT_Master!A:A,PT_Master!C:C),"Patient ID not found"))</f>
        <v/>
      </c>
      <c r="E655" s="13"/>
      <c r="G655" s="24" t="str">
        <f t="shared" si="21"/>
        <v/>
      </c>
      <c r="J655" s="24" t="str">
        <f>IF(I655="","",IFERROR(_xlfn.XLOOKUP(I655,DR_Master!A:A,DR_Master!B:B),"Doctor ID not found"))</f>
        <v/>
      </c>
      <c r="L655" s="24" t="str">
        <f>IF(K655="","",IFERROR(_xlfn.XLOOKUP(K655,BED_Master!A:A,BED_Master!B:B),"Bed ID not found"))</f>
        <v/>
      </c>
    </row>
    <row r="656" spans="1:12" ht="22" customHeight="1">
      <c r="A656" t="str">
        <f t="shared" si="20"/>
        <v/>
      </c>
      <c r="C656" s="24" t="str">
        <f>IF(B656="","",IFERROR(_xlfn.XLOOKUP(B656,PT_Master!A:A,PT_Master!C:C),"Patient ID not found"))</f>
        <v/>
      </c>
      <c r="E656" s="13"/>
      <c r="G656" s="24" t="str">
        <f t="shared" si="21"/>
        <v/>
      </c>
      <c r="J656" s="24" t="str">
        <f>IF(I656="","",IFERROR(_xlfn.XLOOKUP(I656,DR_Master!A:A,DR_Master!B:B),"Doctor ID not found"))</f>
        <v/>
      </c>
      <c r="L656" s="24" t="str">
        <f>IF(K656="","",IFERROR(_xlfn.XLOOKUP(K656,BED_Master!A:A,BED_Master!B:B),"Bed ID not found"))</f>
        <v/>
      </c>
    </row>
    <row r="657" spans="1:12" ht="22" customHeight="1">
      <c r="A657" t="str">
        <f t="shared" si="20"/>
        <v/>
      </c>
      <c r="C657" s="24" t="str">
        <f>IF(B657="","",IFERROR(_xlfn.XLOOKUP(B657,PT_Master!A:A,PT_Master!C:C),"Patient ID not found"))</f>
        <v/>
      </c>
      <c r="E657" s="13"/>
      <c r="G657" s="24" t="str">
        <f t="shared" si="21"/>
        <v/>
      </c>
      <c r="J657" s="24" t="str">
        <f>IF(I657="","",IFERROR(_xlfn.XLOOKUP(I657,DR_Master!A:A,DR_Master!B:B),"Doctor ID not found"))</f>
        <v/>
      </c>
      <c r="L657" s="24" t="str">
        <f>IF(K657="","",IFERROR(_xlfn.XLOOKUP(K657,BED_Master!A:A,BED_Master!B:B),"Bed ID not found"))</f>
        <v/>
      </c>
    </row>
    <row r="658" spans="1:12" ht="22" customHeight="1">
      <c r="A658" t="str">
        <f t="shared" si="20"/>
        <v/>
      </c>
      <c r="C658" s="24" t="str">
        <f>IF(B658="","",IFERROR(_xlfn.XLOOKUP(B658,PT_Master!A:A,PT_Master!C:C),"Patient ID not found"))</f>
        <v/>
      </c>
      <c r="E658" s="13"/>
      <c r="G658" s="24" t="str">
        <f t="shared" si="21"/>
        <v/>
      </c>
      <c r="J658" s="24" t="str">
        <f>IF(I658="","",IFERROR(_xlfn.XLOOKUP(I658,DR_Master!A:A,DR_Master!B:B),"Doctor ID not found"))</f>
        <v/>
      </c>
      <c r="L658" s="24" t="str">
        <f>IF(K658="","",IFERROR(_xlfn.XLOOKUP(K658,BED_Master!A:A,BED_Master!B:B),"Bed ID not found"))</f>
        <v/>
      </c>
    </row>
    <row r="659" spans="1:12" ht="22" customHeight="1">
      <c r="A659" t="str">
        <f t="shared" si="20"/>
        <v/>
      </c>
      <c r="C659" s="24" t="str">
        <f>IF(B659="","",IFERROR(_xlfn.XLOOKUP(B659,PT_Master!A:A,PT_Master!C:C),"Patient ID not found"))</f>
        <v/>
      </c>
      <c r="E659" s="13"/>
      <c r="G659" s="24" t="str">
        <f t="shared" si="21"/>
        <v/>
      </c>
      <c r="J659" s="24" t="str">
        <f>IF(I659="","",IFERROR(_xlfn.XLOOKUP(I659,DR_Master!A:A,DR_Master!B:B),"Doctor ID not found"))</f>
        <v/>
      </c>
      <c r="L659" s="24" t="str">
        <f>IF(K659="","",IFERROR(_xlfn.XLOOKUP(K659,BED_Master!A:A,BED_Master!B:B),"Bed ID not found"))</f>
        <v/>
      </c>
    </row>
    <row r="660" spans="1:12" ht="22" customHeight="1">
      <c r="A660" t="str">
        <f t="shared" si="20"/>
        <v/>
      </c>
      <c r="C660" s="24" t="str">
        <f>IF(B660="","",IFERROR(_xlfn.XLOOKUP(B660,PT_Master!A:A,PT_Master!C:C),"Patient ID not found"))</f>
        <v/>
      </c>
      <c r="E660" s="13"/>
      <c r="G660" s="24" t="str">
        <f t="shared" si="21"/>
        <v/>
      </c>
      <c r="J660" s="24" t="str">
        <f>IF(I660="","",IFERROR(_xlfn.XLOOKUP(I660,DR_Master!A:A,DR_Master!B:B),"Doctor ID not found"))</f>
        <v/>
      </c>
      <c r="L660" s="24" t="str">
        <f>IF(K660="","",IFERROR(_xlfn.XLOOKUP(K660,BED_Master!A:A,BED_Master!B:B),"Bed ID not found"))</f>
        <v/>
      </c>
    </row>
    <row r="661" spans="1:12" ht="22" customHeight="1">
      <c r="A661" t="str">
        <f t="shared" si="20"/>
        <v/>
      </c>
      <c r="C661" s="24" t="str">
        <f>IF(B661="","",IFERROR(_xlfn.XLOOKUP(B661,PT_Master!A:A,PT_Master!C:C),"Patient ID not found"))</f>
        <v/>
      </c>
      <c r="E661" s="13"/>
      <c r="G661" s="24" t="str">
        <f t="shared" si="21"/>
        <v/>
      </c>
      <c r="J661" s="24" t="str">
        <f>IF(I661="","",IFERROR(_xlfn.XLOOKUP(I661,DR_Master!A:A,DR_Master!B:B),"Doctor ID not found"))</f>
        <v/>
      </c>
      <c r="L661" s="24" t="str">
        <f>IF(K661="","",IFERROR(_xlfn.XLOOKUP(K661,BED_Master!A:A,BED_Master!B:B),"Bed ID not found"))</f>
        <v/>
      </c>
    </row>
    <row r="662" spans="1:12" ht="22" customHeight="1">
      <c r="A662" t="str">
        <f t="shared" si="20"/>
        <v/>
      </c>
      <c r="C662" s="24" t="str">
        <f>IF(B662="","",IFERROR(_xlfn.XLOOKUP(B662,PT_Master!A:A,PT_Master!C:C),"Patient ID not found"))</f>
        <v/>
      </c>
      <c r="E662" s="13"/>
      <c r="G662" s="24" t="str">
        <f t="shared" si="21"/>
        <v/>
      </c>
      <c r="J662" s="24" t="str">
        <f>IF(I662="","",IFERROR(_xlfn.XLOOKUP(I662,DR_Master!A:A,DR_Master!B:B),"Doctor ID not found"))</f>
        <v/>
      </c>
      <c r="L662" s="24" t="str">
        <f>IF(K662="","",IFERROR(_xlfn.XLOOKUP(K662,BED_Master!A:A,BED_Master!B:B),"Bed ID not found"))</f>
        <v/>
      </c>
    </row>
    <row r="663" spans="1:12" ht="22" customHeight="1">
      <c r="A663" t="str">
        <f t="shared" si="20"/>
        <v/>
      </c>
      <c r="C663" s="24" t="str">
        <f>IF(B663="","",IFERROR(_xlfn.XLOOKUP(B663,PT_Master!A:A,PT_Master!C:C),"Patient ID not found"))</f>
        <v/>
      </c>
      <c r="E663" s="13"/>
      <c r="G663" s="24" t="str">
        <f t="shared" si="21"/>
        <v/>
      </c>
      <c r="J663" s="24" t="str">
        <f>IF(I663="","",IFERROR(_xlfn.XLOOKUP(I663,DR_Master!A:A,DR_Master!B:B),"Doctor ID not found"))</f>
        <v/>
      </c>
      <c r="L663" s="24" t="str">
        <f>IF(K663="","",IFERROR(_xlfn.XLOOKUP(K663,BED_Master!A:A,BED_Master!B:B),"Bed ID not found"))</f>
        <v/>
      </c>
    </row>
    <row r="664" spans="1:12" ht="22" customHeight="1">
      <c r="A664" t="str">
        <f t="shared" si="20"/>
        <v/>
      </c>
      <c r="C664" s="24" t="str">
        <f>IF(B664="","",IFERROR(_xlfn.XLOOKUP(B664,PT_Master!A:A,PT_Master!C:C),"Patient ID not found"))</f>
        <v/>
      </c>
      <c r="E664" s="13"/>
      <c r="G664" s="24" t="str">
        <f t="shared" si="21"/>
        <v/>
      </c>
      <c r="J664" s="24" t="str">
        <f>IF(I664="","",IFERROR(_xlfn.XLOOKUP(I664,DR_Master!A:A,DR_Master!B:B),"Doctor ID not found"))</f>
        <v/>
      </c>
      <c r="L664" s="24" t="str">
        <f>IF(K664="","",IFERROR(_xlfn.XLOOKUP(K664,BED_Master!A:A,BED_Master!B:B),"Bed ID not found"))</f>
        <v/>
      </c>
    </row>
    <row r="665" spans="1:12" ht="22" customHeight="1">
      <c r="A665" t="str">
        <f t="shared" si="20"/>
        <v/>
      </c>
      <c r="C665" s="24" t="str">
        <f>IF(B665="","",IFERROR(_xlfn.XLOOKUP(B665,PT_Master!A:A,PT_Master!C:C),"Patient ID not found"))</f>
        <v/>
      </c>
      <c r="E665" s="13"/>
      <c r="G665" s="24" t="str">
        <f t="shared" si="21"/>
        <v/>
      </c>
      <c r="J665" s="24" t="str">
        <f>IF(I665="","",IFERROR(_xlfn.XLOOKUP(I665,DR_Master!A:A,DR_Master!B:B),"Doctor ID not found"))</f>
        <v/>
      </c>
      <c r="L665" s="24" t="str">
        <f>IF(K665="","",IFERROR(_xlfn.XLOOKUP(K665,BED_Master!A:A,BED_Master!B:B),"Bed ID not found"))</f>
        <v/>
      </c>
    </row>
    <row r="666" spans="1:12" ht="22" customHeight="1">
      <c r="A666" t="str">
        <f t="shared" si="20"/>
        <v/>
      </c>
      <c r="C666" s="24" t="str">
        <f>IF(B666="","",IFERROR(_xlfn.XLOOKUP(B666,PT_Master!A:A,PT_Master!C:C),"Patient ID not found"))</f>
        <v/>
      </c>
      <c r="E666" s="13"/>
      <c r="G666" s="24" t="str">
        <f t="shared" si="21"/>
        <v/>
      </c>
      <c r="J666" s="24" t="str">
        <f>IF(I666="","",IFERROR(_xlfn.XLOOKUP(I666,DR_Master!A:A,DR_Master!B:B),"Doctor ID not found"))</f>
        <v/>
      </c>
      <c r="L666" s="24" t="str">
        <f>IF(K666="","",IFERROR(_xlfn.XLOOKUP(K666,BED_Master!A:A,BED_Master!B:B),"Bed ID not found"))</f>
        <v/>
      </c>
    </row>
    <row r="667" spans="1:12" ht="22" customHeight="1">
      <c r="A667" t="str">
        <f t="shared" si="20"/>
        <v/>
      </c>
      <c r="C667" s="24" t="str">
        <f>IF(B667="","",IFERROR(_xlfn.XLOOKUP(B667,PT_Master!A:A,PT_Master!C:C),"Patient ID not found"))</f>
        <v/>
      </c>
      <c r="E667" s="13"/>
      <c r="G667" s="24" t="str">
        <f t="shared" si="21"/>
        <v/>
      </c>
      <c r="J667" s="24" t="str">
        <f>IF(I667="","",IFERROR(_xlfn.XLOOKUP(I667,DR_Master!A:A,DR_Master!B:B),"Doctor ID not found"))</f>
        <v/>
      </c>
      <c r="L667" s="24" t="str">
        <f>IF(K667="","",IFERROR(_xlfn.XLOOKUP(K667,BED_Master!A:A,BED_Master!B:B),"Bed ID not found"))</f>
        <v/>
      </c>
    </row>
    <row r="668" spans="1:12" ht="22" customHeight="1">
      <c r="A668" t="str">
        <f t="shared" si="20"/>
        <v/>
      </c>
      <c r="C668" s="24" t="str">
        <f>IF(B668="","",IFERROR(_xlfn.XLOOKUP(B668,PT_Master!A:A,PT_Master!C:C),"Patient ID not found"))</f>
        <v/>
      </c>
      <c r="E668" s="13"/>
      <c r="G668" s="24" t="str">
        <f t="shared" si="21"/>
        <v/>
      </c>
      <c r="J668" s="24" t="str">
        <f>IF(I668="","",IFERROR(_xlfn.XLOOKUP(I668,DR_Master!A:A,DR_Master!B:B),"Doctor ID not found"))</f>
        <v/>
      </c>
      <c r="L668" s="24" t="str">
        <f>IF(K668="","",IFERROR(_xlfn.XLOOKUP(K668,BED_Master!A:A,BED_Master!B:B),"Bed ID not found"))</f>
        <v/>
      </c>
    </row>
    <row r="669" spans="1:12" ht="22" customHeight="1">
      <c r="A669" t="str">
        <f t="shared" si="20"/>
        <v/>
      </c>
      <c r="C669" s="24" t="str">
        <f>IF(B669="","",IFERROR(_xlfn.XLOOKUP(B669,PT_Master!A:A,PT_Master!C:C),"Patient ID not found"))</f>
        <v/>
      </c>
      <c r="E669" s="13"/>
      <c r="G669" s="24" t="str">
        <f t="shared" si="21"/>
        <v/>
      </c>
      <c r="J669" s="24" t="str">
        <f>IF(I669="","",IFERROR(_xlfn.XLOOKUP(I669,DR_Master!A:A,DR_Master!B:B),"Doctor ID not found"))</f>
        <v/>
      </c>
      <c r="L669" s="24" t="str">
        <f>IF(K669="","",IFERROR(_xlfn.XLOOKUP(K669,BED_Master!A:A,BED_Master!B:B),"Bed ID not found"))</f>
        <v/>
      </c>
    </row>
    <row r="670" spans="1:12" ht="22" customHeight="1">
      <c r="A670" t="str">
        <f t="shared" si="20"/>
        <v/>
      </c>
      <c r="C670" s="24" t="str">
        <f>IF(B670="","",IFERROR(_xlfn.XLOOKUP(B670,PT_Master!A:A,PT_Master!C:C),"Patient ID not found"))</f>
        <v/>
      </c>
      <c r="E670" s="13"/>
      <c r="G670" s="24" t="str">
        <f t="shared" si="21"/>
        <v/>
      </c>
      <c r="J670" s="24" t="str">
        <f>IF(I670="","",IFERROR(_xlfn.XLOOKUP(I670,DR_Master!A:A,DR_Master!B:B),"Doctor ID not found"))</f>
        <v/>
      </c>
      <c r="L670" s="24" t="str">
        <f>IF(K670="","",IFERROR(_xlfn.XLOOKUP(K670,BED_Master!A:A,BED_Master!B:B),"Bed ID not found"))</f>
        <v/>
      </c>
    </row>
    <row r="671" spans="1:12" ht="22" customHeight="1">
      <c r="A671" t="str">
        <f t="shared" si="20"/>
        <v/>
      </c>
      <c r="C671" s="24" t="str">
        <f>IF(B671="","",IFERROR(_xlfn.XLOOKUP(B671,PT_Master!A:A,PT_Master!C:C),"Patient ID not found"))</f>
        <v/>
      </c>
      <c r="E671" s="13"/>
      <c r="G671" s="24" t="str">
        <f t="shared" si="21"/>
        <v/>
      </c>
      <c r="J671" s="24" t="str">
        <f>IF(I671="","",IFERROR(_xlfn.XLOOKUP(I671,DR_Master!A:A,DR_Master!B:B),"Doctor ID not found"))</f>
        <v/>
      </c>
      <c r="L671" s="24" t="str">
        <f>IF(K671="","",IFERROR(_xlfn.XLOOKUP(K671,BED_Master!A:A,BED_Master!B:B),"Bed ID not found"))</f>
        <v/>
      </c>
    </row>
    <row r="672" spans="1:12" ht="22" customHeight="1">
      <c r="A672" t="str">
        <f t="shared" si="20"/>
        <v/>
      </c>
      <c r="C672" s="24" t="str">
        <f>IF(B672="","",IFERROR(_xlfn.XLOOKUP(B672,PT_Master!A:A,PT_Master!C:C),"Patient ID not found"))</f>
        <v/>
      </c>
      <c r="E672" s="13"/>
      <c r="G672" s="24" t="str">
        <f t="shared" si="21"/>
        <v/>
      </c>
      <c r="J672" s="24" t="str">
        <f>IF(I672="","",IFERROR(_xlfn.XLOOKUP(I672,DR_Master!A:A,DR_Master!B:B),"Doctor ID not found"))</f>
        <v/>
      </c>
      <c r="L672" s="24" t="str">
        <f>IF(K672="","",IFERROR(_xlfn.XLOOKUP(K672,BED_Master!A:A,BED_Master!B:B),"Bed ID not found"))</f>
        <v/>
      </c>
    </row>
    <row r="673" spans="1:12" ht="22" customHeight="1">
      <c r="A673" t="str">
        <f t="shared" si="20"/>
        <v/>
      </c>
      <c r="C673" s="24" t="str">
        <f>IF(B673="","",IFERROR(_xlfn.XLOOKUP(B673,PT_Master!A:A,PT_Master!C:C),"Patient ID not found"))</f>
        <v/>
      </c>
      <c r="E673" s="13"/>
      <c r="G673" s="24" t="str">
        <f t="shared" si="21"/>
        <v/>
      </c>
      <c r="J673" s="24" t="str">
        <f>IF(I673="","",IFERROR(_xlfn.XLOOKUP(I673,DR_Master!A:A,DR_Master!B:B),"Doctor ID not found"))</f>
        <v/>
      </c>
      <c r="L673" s="24" t="str">
        <f>IF(K673="","",IFERROR(_xlfn.XLOOKUP(K673,BED_Master!A:A,BED_Master!B:B),"Bed ID not found"))</f>
        <v/>
      </c>
    </row>
    <row r="674" spans="1:12" ht="22" customHeight="1">
      <c r="A674" t="str">
        <f t="shared" si="20"/>
        <v/>
      </c>
      <c r="C674" s="24" t="str">
        <f>IF(B674="","",IFERROR(_xlfn.XLOOKUP(B674,PT_Master!A:A,PT_Master!C:C),"Patient ID not found"))</f>
        <v/>
      </c>
      <c r="E674" s="13"/>
      <c r="G674" s="24" t="str">
        <f t="shared" si="21"/>
        <v/>
      </c>
      <c r="J674" s="24" t="str">
        <f>IF(I674="","",IFERROR(_xlfn.XLOOKUP(I674,DR_Master!A:A,DR_Master!B:B),"Doctor ID not found"))</f>
        <v/>
      </c>
      <c r="L674" s="24" t="str">
        <f>IF(K674="","",IFERROR(_xlfn.XLOOKUP(K674,BED_Master!A:A,BED_Master!B:B),"Bed ID not found"))</f>
        <v/>
      </c>
    </row>
    <row r="675" spans="1:12" ht="22" customHeight="1">
      <c r="A675" t="str">
        <f t="shared" si="20"/>
        <v/>
      </c>
      <c r="C675" s="24" t="str">
        <f>IF(B675="","",IFERROR(_xlfn.XLOOKUP(B675,PT_Master!A:A,PT_Master!C:C),"Patient ID not found"))</f>
        <v/>
      </c>
      <c r="E675" s="13"/>
      <c r="G675" s="24" t="str">
        <f t="shared" si="21"/>
        <v/>
      </c>
      <c r="J675" s="24" t="str">
        <f>IF(I675="","",IFERROR(_xlfn.XLOOKUP(I675,DR_Master!A:A,DR_Master!B:B),"Doctor ID not found"))</f>
        <v/>
      </c>
      <c r="L675" s="24" t="str">
        <f>IF(K675="","",IFERROR(_xlfn.XLOOKUP(K675,BED_Master!A:A,BED_Master!B:B),"Bed ID not found"))</f>
        <v/>
      </c>
    </row>
    <row r="676" spans="1:12" ht="22" customHeight="1">
      <c r="A676" t="str">
        <f t="shared" si="20"/>
        <v/>
      </c>
      <c r="C676" s="24" t="str">
        <f>IF(B676="","",IFERROR(_xlfn.XLOOKUP(B676,PT_Master!A:A,PT_Master!C:C),"Patient ID not found"))</f>
        <v/>
      </c>
      <c r="E676" s="13"/>
      <c r="G676" s="24" t="str">
        <f t="shared" si="21"/>
        <v/>
      </c>
      <c r="J676" s="24" t="str">
        <f>IF(I676="","",IFERROR(_xlfn.XLOOKUP(I676,DR_Master!A:A,DR_Master!B:B),"Doctor ID not found"))</f>
        <v/>
      </c>
      <c r="L676" s="24" t="str">
        <f>IF(K676="","",IFERROR(_xlfn.XLOOKUP(K676,BED_Master!A:A,BED_Master!B:B),"Bed ID not found"))</f>
        <v/>
      </c>
    </row>
    <row r="677" spans="1:12" ht="22" customHeight="1">
      <c r="A677" t="str">
        <f t="shared" si="20"/>
        <v/>
      </c>
      <c r="C677" s="24" t="str">
        <f>IF(B677="","",IFERROR(_xlfn.XLOOKUP(B677,PT_Master!A:A,PT_Master!C:C),"Patient ID not found"))</f>
        <v/>
      </c>
      <c r="E677" s="13"/>
      <c r="G677" s="24" t="str">
        <f t="shared" si="21"/>
        <v/>
      </c>
      <c r="J677" s="24" t="str">
        <f>IF(I677="","",IFERROR(_xlfn.XLOOKUP(I677,DR_Master!A:A,DR_Master!B:B),"Doctor ID not found"))</f>
        <v/>
      </c>
      <c r="L677" s="24" t="str">
        <f>IF(K677="","",IFERROR(_xlfn.XLOOKUP(K677,BED_Master!A:A,BED_Master!B:B),"Bed ID not found"))</f>
        <v/>
      </c>
    </row>
    <row r="678" spans="1:12" ht="22" customHeight="1">
      <c r="A678" t="str">
        <f t="shared" si="20"/>
        <v/>
      </c>
      <c r="C678" s="24" t="str">
        <f>IF(B678="","",IFERROR(_xlfn.XLOOKUP(B678,PT_Master!A:A,PT_Master!C:C),"Patient ID not found"))</f>
        <v/>
      </c>
      <c r="E678" s="13"/>
      <c r="G678" s="24" t="str">
        <f t="shared" si="21"/>
        <v/>
      </c>
      <c r="J678" s="24" t="str">
        <f>IF(I678="","",IFERROR(_xlfn.XLOOKUP(I678,DR_Master!A:A,DR_Master!B:B),"Doctor ID not found"))</f>
        <v/>
      </c>
      <c r="L678" s="24" t="str">
        <f>IF(K678="","",IFERROR(_xlfn.XLOOKUP(K678,BED_Master!A:A,BED_Master!B:B),"Bed ID not found"))</f>
        <v/>
      </c>
    </row>
    <row r="679" spans="1:12" ht="22" customHeight="1">
      <c r="A679" t="str">
        <f t="shared" si="20"/>
        <v/>
      </c>
      <c r="C679" s="24" t="str">
        <f>IF(B679="","",IFERROR(_xlfn.XLOOKUP(B679,PT_Master!A:A,PT_Master!C:C),"Patient ID not found"))</f>
        <v/>
      </c>
      <c r="E679" s="13"/>
      <c r="G679" s="24" t="str">
        <f t="shared" si="21"/>
        <v/>
      </c>
      <c r="J679" s="24" t="str">
        <f>IF(I679="","",IFERROR(_xlfn.XLOOKUP(I679,DR_Master!A:A,DR_Master!B:B),"Doctor ID not found"))</f>
        <v/>
      </c>
      <c r="L679" s="24" t="str">
        <f>IF(K679="","",IFERROR(_xlfn.XLOOKUP(K679,BED_Master!A:A,BED_Master!B:B),"Bed ID not found"))</f>
        <v/>
      </c>
    </row>
    <row r="680" spans="1:12" ht="22" customHeight="1">
      <c r="A680" t="str">
        <f t="shared" si="20"/>
        <v/>
      </c>
      <c r="C680" s="24" t="str">
        <f>IF(B680="","",IFERROR(_xlfn.XLOOKUP(B680,PT_Master!A:A,PT_Master!C:C),"Patient ID not found"))</f>
        <v/>
      </c>
      <c r="E680" s="13"/>
      <c r="G680" s="24" t="str">
        <f t="shared" si="21"/>
        <v/>
      </c>
      <c r="J680" s="24" t="str">
        <f>IF(I680="","",IFERROR(_xlfn.XLOOKUP(I680,DR_Master!A:A,DR_Master!B:B),"Doctor ID not found"))</f>
        <v/>
      </c>
      <c r="L680" s="24" t="str">
        <f>IF(K680="","",IFERROR(_xlfn.XLOOKUP(K680,BED_Master!A:A,BED_Master!B:B),"Bed ID not found"))</f>
        <v/>
      </c>
    </row>
    <row r="681" spans="1:12" ht="22" customHeight="1">
      <c r="A681" t="str">
        <f t="shared" si="20"/>
        <v/>
      </c>
      <c r="C681" s="24" t="str">
        <f>IF(B681="","",IFERROR(_xlfn.XLOOKUP(B681,PT_Master!A:A,PT_Master!C:C),"Patient ID not found"))</f>
        <v/>
      </c>
      <c r="E681" s="13"/>
      <c r="G681" s="24" t="str">
        <f t="shared" si="21"/>
        <v/>
      </c>
      <c r="J681" s="24" t="str">
        <f>IF(I681="","",IFERROR(_xlfn.XLOOKUP(I681,DR_Master!A:A,DR_Master!B:B),"Doctor ID not found"))</f>
        <v/>
      </c>
      <c r="L681" s="24" t="str">
        <f>IF(K681="","",IFERROR(_xlfn.XLOOKUP(K681,BED_Master!A:A,BED_Master!B:B),"Bed ID not found"))</f>
        <v/>
      </c>
    </row>
    <row r="682" spans="1:12" ht="22" customHeight="1">
      <c r="A682" t="str">
        <f t="shared" si="20"/>
        <v/>
      </c>
      <c r="C682" s="24" t="str">
        <f>IF(B682="","",IFERROR(_xlfn.XLOOKUP(B682,PT_Master!A:A,PT_Master!C:C),"Patient ID not found"))</f>
        <v/>
      </c>
      <c r="E682" s="13"/>
      <c r="G682" s="24" t="str">
        <f t="shared" si="21"/>
        <v/>
      </c>
      <c r="J682" s="24" t="str">
        <f>IF(I682="","",IFERROR(_xlfn.XLOOKUP(I682,DR_Master!A:A,DR_Master!B:B),"Doctor ID not found"))</f>
        <v/>
      </c>
      <c r="L682" s="24" t="str">
        <f>IF(K682="","",IFERROR(_xlfn.XLOOKUP(K682,BED_Master!A:A,BED_Master!B:B),"Bed ID not found"))</f>
        <v/>
      </c>
    </row>
    <row r="683" spans="1:12" ht="22" customHeight="1">
      <c r="A683" t="str">
        <f t="shared" si="20"/>
        <v/>
      </c>
      <c r="C683" s="24" t="str">
        <f>IF(B683="","",IFERROR(_xlfn.XLOOKUP(B683,PT_Master!A:A,PT_Master!C:C),"Patient ID not found"))</f>
        <v/>
      </c>
      <c r="E683" s="13"/>
      <c r="G683" s="24" t="str">
        <f t="shared" si="21"/>
        <v/>
      </c>
      <c r="J683" s="24" t="str">
        <f>IF(I683="","",IFERROR(_xlfn.XLOOKUP(I683,DR_Master!A:A,DR_Master!B:B),"Doctor ID not found"))</f>
        <v/>
      </c>
      <c r="L683" s="24" t="str">
        <f>IF(K683="","",IFERROR(_xlfn.XLOOKUP(K683,BED_Master!A:A,BED_Master!B:B),"Bed ID not found"))</f>
        <v/>
      </c>
    </row>
    <row r="684" spans="1:12" ht="22" customHeight="1">
      <c r="A684" t="str">
        <f t="shared" si="20"/>
        <v/>
      </c>
      <c r="C684" s="24" t="str">
        <f>IF(B684="","",IFERROR(_xlfn.XLOOKUP(B684,PT_Master!A:A,PT_Master!C:C),"Patient ID not found"))</f>
        <v/>
      </c>
      <c r="E684" s="13"/>
      <c r="G684" s="24" t="str">
        <f t="shared" si="21"/>
        <v/>
      </c>
      <c r="J684" s="24" t="str">
        <f>IF(I684="","",IFERROR(_xlfn.XLOOKUP(I684,DR_Master!A:A,DR_Master!B:B),"Doctor ID not found"))</f>
        <v/>
      </c>
      <c r="L684" s="24" t="str">
        <f>IF(K684="","",IFERROR(_xlfn.XLOOKUP(K684,BED_Master!A:A,BED_Master!B:B),"Bed ID not found"))</f>
        <v/>
      </c>
    </row>
    <row r="685" spans="1:12" ht="22" customHeight="1">
      <c r="A685" t="str">
        <f t="shared" si="20"/>
        <v/>
      </c>
      <c r="C685" s="24" t="str">
        <f>IF(B685="","",IFERROR(_xlfn.XLOOKUP(B685,PT_Master!A:A,PT_Master!C:C),"Patient ID not found"))</f>
        <v/>
      </c>
      <c r="E685" s="13"/>
      <c r="G685" s="24" t="str">
        <f t="shared" si="21"/>
        <v/>
      </c>
      <c r="J685" s="24" t="str">
        <f>IF(I685="","",IFERROR(_xlfn.XLOOKUP(I685,DR_Master!A:A,DR_Master!B:B),"Doctor ID not found"))</f>
        <v/>
      </c>
      <c r="L685" s="24" t="str">
        <f>IF(K685="","",IFERROR(_xlfn.XLOOKUP(K685,BED_Master!A:A,BED_Master!B:B),"Bed ID not found"))</f>
        <v/>
      </c>
    </row>
    <row r="686" spans="1:12" ht="22" customHeight="1">
      <c r="A686" t="str">
        <f t="shared" si="20"/>
        <v/>
      </c>
      <c r="C686" s="24" t="str">
        <f>IF(B686="","",IFERROR(_xlfn.XLOOKUP(B686,PT_Master!A:A,PT_Master!C:C),"Patient ID not found"))</f>
        <v/>
      </c>
      <c r="E686" s="13"/>
      <c r="G686" s="24" t="str">
        <f t="shared" si="21"/>
        <v/>
      </c>
      <c r="J686" s="24" t="str">
        <f>IF(I686="","",IFERROR(_xlfn.XLOOKUP(I686,DR_Master!A:A,DR_Master!B:B),"Doctor ID not found"))</f>
        <v/>
      </c>
      <c r="L686" s="24" t="str">
        <f>IF(K686="","",IFERROR(_xlfn.XLOOKUP(K686,BED_Master!A:A,BED_Master!B:B),"Bed ID not found"))</f>
        <v/>
      </c>
    </row>
    <row r="687" spans="1:12" ht="22" customHeight="1">
      <c r="A687" t="str">
        <f t="shared" si="20"/>
        <v/>
      </c>
      <c r="C687" s="24" t="str">
        <f>IF(B687="","",IFERROR(_xlfn.XLOOKUP(B687,PT_Master!A:A,PT_Master!C:C),"Patient ID not found"))</f>
        <v/>
      </c>
      <c r="E687" s="13"/>
      <c r="G687" s="24" t="str">
        <f t="shared" si="21"/>
        <v/>
      </c>
      <c r="J687" s="24" t="str">
        <f>IF(I687="","",IFERROR(_xlfn.XLOOKUP(I687,DR_Master!A:A,DR_Master!B:B),"Doctor ID not found"))</f>
        <v/>
      </c>
      <c r="L687" s="24" t="str">
        <f>IF(K687="","",IFERROR(_xlfn.XLOOKUP(K687,BED_Master!A:A,BED_Master!B:B),"Bed ID not found"))</f>
        <v/>
      </c>
    </row>
    <row r="688" spans="1:12" ht="22" customHeight="1">
      <c r="A688" t="str">
        <f t="shared" si="20"/>
        <v/>
      </c>
      <c r="C688" s="24" t="str">
        <f>IF(B688="","",IFERROR(_xlfn.XLOOKUP(B688,PT_Master!A:A,PT_Master!C:C),"Patient ID not found"))</f>
        <v/>
      </c>
      <c r="E688" s="13"/>
      <c r="G688" s="24" t="str">
        <f t="shared" si="21"/>
        <v/>
      </c>
      <c r="J688" s="24" t="str">
        <f>IF(I688="","",IFERROR(_xlfn.XLOOKUP(I688,DR_Master!A:A,DR_Master!B:B),"Doctor ID not found"))</f>
        <v/>
      </c>
      <c r="L688" s="24" t="str">
        <f>IF(K688="","",IFERROR(_xlfn.XLOOKUP(K688,BED_Master!A:A,BED_Master!B:B),"Bed ID not found"))</f>
        <v/>
      </c>
    </row>
    <row r="689" spans="1:12" ht="22" customHeight="1">
      <c r="A689" t="str">
        <f t="shared" si="20"/>
        <v/>
      </c>
      <c r="C689" s="24" t="str">
        <f>IF(B689="","",IFERROR(_xlfn.XLOOKUP(B689,PT_Master!A:A,PT_Master!C:C),"Patient ID not found"))</f>
        <v/>
      </c>
      <c r="E689" s="13"/>
      <c r="G689" s="24" t="str">
        <f t="shared" si="21"/>
        <v/>
      </c>
      <c r="J689" s="24" t="str">
        <f>IF(I689="","",IFERROR(_xlfn.XLOOKUP(I689,DR_Master!A:A,DR_Master!B:B),"Doctor ID not found"))</f>
        <v/>
      </c>
      <c r="L689" s="24" t="str">
        <f>IF(K689="","",IFERROR(_xlfn.XLOOKUP(K689,BED_Master!A:A,BED_Master!B:B),"Bed ID not found"))</f>
        <v/>
      </c>
    </row>
    <row r="690" spans="1:12" ht="22" customHeight="1">
      <c r="A690" t="str">
        <f t="shared" si="20"/>
        <v/>
      </c>
      <c r="C690" s="24" t="str">
        <f>IF(B690="","",IFERROR(_xlfn.XLOOKUP(B690,PT_Master!A:A,PT_Master!C:C),"Patient ID not found"))</f>
        <v/>
      </c>
      <c r="E690" s="13"/>
      <c r="G690" s="24" t="str">
        <f t="shared" si="21"/>
        <v/>
      </c>
      <c r="J690" s="24" t="str">
        <f>IF(I690="","",IFERROR(_xlfn.XLOOKUP(I690,DR_Master!A:A,DR_Master!B:B),"Doctor ID not found"))</f>
        <v/>
      </c>
      <c r="L690" s="24" t="str">
        <f>IF(K690="","",IFERROR(_xlfn.XLOOKUP(K690,BED_Master!A:A,BED_Master!B:B),"Bed ID not found"))</f>
        <v/>
      </c>
    </row>
    <row r="691" spans="1:12" ht="22" customHeight="1">
      <c r="A691" t="str">
        <f t="shared" si="20"/>
        <v/>
      </c>
      <c r="C691" s="24" t="str">
        <f>IF(B691="","",IFERROR(_xlfn.XLOOKUP(B691,PT_Master!A:A,PT_Master!C:C),"Patient ID not found"))</f>
        <v/>
      </c>
      <c r="E691" s="13"/>
      <c r="G691" s="24" t="str">
        <f t="shared" si="21"/>
        <v/>
      </c>
      <c r="J691" s="24" t="str">
        <f>IF(I691="","",IFERROR(_xlfn.XLOOKUP(I691,DR_Master!A:A,DR_Master!B:B),"Doctor ID not found"))</f>
        <v/>
      </c>
      <c r="L691" s="24" t="str">
        <f>IF(K691="","",IFERROR(_xlfn.XLOOKUP(K691,BED_Master!A:A,BED_Master!B:B),"Bed ID not found"))</f>
        <v/>
      </c>
    </row>
    <row r="692" spans="1:12" ht="22" customHeight="1">
      <c r="A692" t="str">
        <f t="shared" si="20"/>
        <v/>
      </c>
      <c r="C692" s="24" t="str">
        <f>IF(B692="","",IFERROR(_xlfn.XLOOKUP(B692,PT_Master!A:A,PT_Master!C:C),"Patient ID not found"))</f>
        <v/>
      </c>
      <c r="E692" s="13"/>
      <c r="G692" s="24" t="str">
        <f t="shared" si="21"/>
        <v/>
      </c>
      <c r="J692" s="24" t="str">
        <f>IF(I692="","",IFERROR(_xlfn.XLOOKUP(I692,DR_Master!A:A,DR_Master!B:B),"Doctor ID not found"))</f>
        <v/>
      </c>
      <c r="L692" s="24" t="str">
        <f>IF(K692="","",IFERROR(_xlfn.XLOOKUP(K692,BED_Master!A:A,BED_Master!B:B),"Bed ID not found"))</f>
        <v/>
      </c>
    </row>
    <row r="693" spans="1:12" ht="22" customHeight="1">
      <c r="A693" t="str">
        <f t="shared" si="20"/>
        <v/>
      </c>
      <c r="C693" s="24" t="str">
        <f>IF(B693="","",IFERROR(_xlfn.XLOOKUP(B693,PT_Master!A:A,PT_Master!C:C),"Patient ID not found"))</f>
        <v/>
      </c>
      <c r="E693" s="13"/>
      <c r="G693" s="24" t="str">
        <f t="shared" si="21"/>
        <v/>
      </c>
      <c r="J693" s="24" t="str">
        <f>IF(I693="","",IFERROR(_xlfn.XLOOKUP(I693,DR_Master!A:A,DR_Master!B:B),"Doctor ID not found"))</f>
        <v/>
      </c>
      <c r="L693" s="24" t="str">
        <f>IF(K693="","",IFERROR(_xlfn.XLOOKUP(K693,BED_Master!A:A,BED_Master!B:B),"Bed ID not found"))</f>
        <v/>
      </c>
    </row>
    <row r="694" spans="1:12" ht="22" customHeight="1">
      <c r="A694" t="str">
        <f t="shared" si="20"/>
        <v/>
      </c>
      <c r="C694" s="24" t="str">
        <f>IF(B694="","",IFERROR(_xlfn.XLOOKUP(B694,PT_Master!A:A,PT_Master!C:C),"Patient ID not found"))</f>
        <v/>
      </c>
      <c r="E694" s="13"/>
      <c r="G694" s="24" t="str">
        <f t="shared" si="21"/>
        <v/>
      </c>
      <c r="J694" s="24" t="str">
        <f>IF(I694="","",IFERROR(_xlfn.XLOOKUP(I694,DR_Master!A:A,DR_Master!B:B),"Doctor ID not found"))</f>
        <v/>
      </c>
      <c r="L694" s="24" t="str">
        <f>IF(K694="","",IFERROR(_xlfn.XLOOKUP(K694,BED_Master!A:A,BED_Master!B:B),"Bed ID not found"))</f>
        <v/>
      </c>
    </row>
    <row r="695" spans="1:12" ht="22" customHeight="1">
      <c r="A695" t="str">
        <f t="shared" si="20"/>
        <v/>
      </c>
      <c r="C695" s="24" t="str">
        <f>IF(B695="","",IFERROR(_xlfn.XLOOKUP(B695,PT_Master!A:A,PT_Master!C:C),"Patient ID not found"))</f>
        <v/>
      </c>
      <c r="E695" s="13"/>
      <c r="G695" s="24" t="str">
        <f t="shared" si="21"/>
        <v/>
      </c>
      <c r="J695" s="24" t="str">
        <f>IF(I695="","",IFERROR(_xlfn.XLOOKUP(I695,DR_Master!A:A,DR_Master!B:B),"Doctor ID not found"))</f>
        <v/>
      </c>
      <c r="L695" s="24" t="str">
        <f>IF(K695="","",IFERROR(_xlfn.XLOOKUP(K695,BED_Master!A:A,BED_Master!B:B),"Bed ID not found"))</f>
        <v/>
      </c>
    </row>
    <row r="696" spans="1:12" ht="22" customHeight="1">
      <c r="A696" t="str">
        <f t="shared" si="20"/>
        <v/>
      </c>
      <c r="C696" s="24" t="str">
        <f>IF(B696="","",IFERROR(_xlfn.XLOOKUP(B696,PT_Master!A:A,PT_Master!C:C),"Patient ID not found"))</f>
        <v/>
      </c>
      <c r="E696" s="13"/>
      <c r="G696" s="24" t="str">
        <f t="shared" si="21"/>
        <v/>
      </c>
      <c r="J696" s="24" t="str">
        <f>IF(I696="","",IFERROR(_xlfn.XLOOKUP(I696,DR_Master!A:A,DR_Master!B:B),"Doctor ID not found"))</f>
        <v/>
      </c>
      <c r="L696" s="24" t="str">
        <f>IF(K696="","",IFERROR(_xlfn.XLOOKUP(K696,BED_Master!A:A,BED_Master!B:B),"Bed ID not found"))</f>
        <v/>
      </c>
    </row>
    <row r="697" spans="1:12" ht="22" customHeight="1">
      <c r="A697" t="str">
        <f t="shared" si="20"/>
        <v/>
      </c>
      <c r="C697" s="24" t="str">
        <f>IF(B697="","",IFERROR(_xlfn.XLOOKUP(B697,PT_Master!A:A,PT_Master!C:C),"Patient ID not found"))</f>
        <v/>
      </c>
      <c r="E697" s="13"/>
      <c r="G697" s="24" t="str">
        <f t="shared" si="21"/>
        <v/>
      </c>
      <c r="J697" s="24" t="str">
        <f>IF(I697="","",IFERROR(_xlfn.XLOOKUP(I697,DR_Master!A:A,DR_Master!B:B),"Doctor ID not found"))</f>
        <v/>
      </c>
      <c r="L697" s="24" t="str">
        <f>IF(K697="","",IFERROR(_xlfn.XLOOKUP(K697,BED_Master!A:A,BED_Master!B:B),"Bed ID not found"))</f>
        <v/>
      </c>
    </row>
    <row r="698" spans="1:12" ht="22" customHeight="1">
      <c r="A698" t="str">
        <f t="shared" si="20"/>
        <v/>
      </c>
      <c r="C698" s="24" t="str">
        <f>IF(B698="","",IFERROR(_xlfn.XLOOKUP(B698,PT_Master!A:A,PT_Master!C:C),"Patient ID not found"))</f>
        <v/>
      </c>
      <c r="E698" s="13"/>
      <c r="G698" s="24" t="str">
        <f t="shared" si="21"/>
        <v/>
      </c>
      <c r="J698" s="24" t="str">
        <f>IF(I698="","",IFERROR(_xlfn.XLOOKUP(I698,DR_Master!A:A,DR_Master!B:B),"Doctor ID not found"))</f>
        <v/>
      </c>
      <c r="L698" s="24" t="str">
        <f>IF(K698="","",IFERROR(_xlfn.XLOOKUP(K698,BED_Master!A:A,BED_Master!B:B),"Bed ID not found"))</f>
        <v/>
      </c>
    </row>
    <row r="699" spans="1:12" ht="22" customHeight="1">
      <c r="A699" t="str">
        <f t="shared" si="20"/>
        <v/>
      </c>
      <c r="C699" s="24" t="str">
        <f>IF(B699="","",IFERROR(_xlfn.XLOOKUP(B699,PT_Master!A:A,PT_Master!C:C),"Patient ID not found"))</f>
        <v/>
      </c>
      <c r="E699" s="13"/>
      <c r="G699" s="24" t="str">
        <f t="shared" si="21"/>
        <v/>
      </c>
      <c r="J699" s="24" t="str">
        <f>IF(I699="","",IFERROR(_xlfn.XLOOKUP(I699,DR_Master!A:A,DR_Master!B:B),"Doctor ID not found"))</f>
        <v/>
      </c>
      <c r="L699" s="24" t="str">
        <f>IF(K699="","",IFERROR(_xlfn.XLOOKUP(K699,BED_Master!A:A,BED_Master!B:B),"Bed ID not found"))</f>
        <v/>
      </c>
    </row>
    <row r="700" spans="1:12" ht="22" customHeight="1">
      <c r="A700" t="str">
        <f t="shared" si="20"/>
        <v/>
      </c>
      <c r="C700" s="24" t="str">
        <f>IF(B700="","",IFERROR(_xlfn.XLOOKUP(B700,PT_Master!A:A,PT_Master!C:C),"Patient ID not found"))</f>
        <v/>
      </c>
      <c r="E700" s="13"/>
      <c r="G700" s="24" t="str">
        <f t="shared" si="21"/>
        <v/>
      </c>
      <c r="J700" s="24" t="str">
        <f>IF(I700="","",IFERROR(_xlfn.XLOOKUP(I700,DR_Master!A:A,DR_Master!B:B),"Doctor ID not found"))</f>
        <v/>
      </c>
      <c r="L700" s="24" t="str">
        <f>IF(K700="","",IFERROR(_xlfn.XLOOKUP(K700,BED_Master!A:A,BED_Master!B:B),"Bed ID not found"))</f>
        <v/>
      </c>
    </row>
    <row r="701" spans="1:12" ht="22" customHeight="1">
      <c r="A701" t="str">
        <f t="shared" si="20"/>
        <v/>
      </c>
      <c r="C701" s="24" t="str">
        <f>IF(B701="","",IFERROR(_xlfn.XLOOKUP(B701,PT_Master!A:A,PT_Master!C:C),"Patient ID not found"))</f>
        <v/>
      </c>
      <c r="E701" s="13"/>
      <c r="G701" s="24" t="str">
        <f t="shared" si="21"/>
        <v/>
      </c>
      <c r="J701" s="24" t="str">
        <f>IF(I701="","",IFERROR(_xlfn.XLOOKUP(I701,DR_Master!A:A,DR_Master!B:B),"Doctor ID not found"))</f>
        <v/>
      </c>
      <c r="L701" s="24" t="str">
        <f>IF(K701="","",IFERROR(_xlfn.XLOOKUP(K701,BED_Master!A:A,BED_Master!B:B),"Bed ID not found"))</f>
        <v/>
      </c>
    </row>
    <row r="702" spans="1:12" ht="22" customHeight="1">
      <c r="A702" t="str">
        <f t="shared" si="20"/>
        <v/>
      </c>
      <c r="C702" s="24" t="str">
        <f>IF(B702="","",IFERROR(_xlfn.XLOOKUP(B702,PT_Master!A:A,PT_Master!C:C),"Patient ID not found"))</f>
        <v/>
      </c>
      <c r="E702" s="13"/>
      <c r="G702" s="24" t="str">
        <f t="shared" si="21"/>
        <v/>
      </c>
      <c r="J702" s="24" t="str">
        <f>IF(I702="","",IFERROR(_xlfn.XLOOKUP(I702,DR_Master!A:A,DR_Master!B:B),"Doctor ID not found"))</f>
        <v/>
      </c>
      <c r="L702" s="24" t="str">
        <f>IF(K702="","",IFERROR(_xlfn.XLOOKUP(K702,BED_Master!A:A,BED_Master!B:B),"Bed ID not found"))</f>
        <v/>
      </c>
    </row>
    <row r="703" spans="1:12" ht="22" customHeight="1">
      <c r="A703" t="str">
        <f t="shared" si="20"/>
        <v/>
      </c>
      <c r="C703" s="24" t="str">
        <f>IF(B703="","",IFERROR(_xlfn.XLOOKUP(B703,PT_Master!A:A,PT_Master!C:C),"Patient ID not found"))</f>
        <v/>
      </c>
      <c r="E703" s="13"/>
      <c r="G703" s="24" t="str">
        <f t="shared" si="21"/>
        <v/>
      </c>
      <c r="J703" s="24" t="str">
        <f>IF(I703="","",IFERROR(_xlfn.XLOOKUP(I703,DR_Master!A:A,DR_Master!B:B),"Doctor ID not found"))</f>
        <v/>
      </c>
      <c r="L703" s="24" t="str">
        <f>IF(K703="","",IFERROR(_xlfn.XLOOKUP(K703,BED_Master!A:A,BED_Master!B:B),"Bed ID not found"))</f>
        <v/>
      </c>
    </row>
    <row r="704" spans="1:12" ht="22" customHeight="1">
      <c r="A704" t="str">
        <f t="shared" si="20"/>
        <v/>
      </c>
      <c r="C704" s="24" t="str">
        <f>IF(B704="","",IFERROR(_xlfn.XLOOKUP(B704,PT_Master!A:A,PT_Master!C:C),"Patient ID not found"))</f>
        <v/>
      </c>
      <c r="E704" s="13"/>
      <c r="G704" s="24" t="str">
        <f t="shared" si="21"/>
        <v/>
      </c>
      <c r="J704" s="24" t="str">
        <f>IF(I704="","",IFERROR(_xlfn.XLOOKUP(I704,DR_Master!A:A,DR_Master!B:B),"Doctor ID not found"))</f>
        <v/>
      </c>
      <c r="L704" s="24" t="str">
        <f>IF(K704="","",IFERROR(_xlfn.XLOOKUP(K704,BED_Master!A:A,BED_Master!B:B),"Bed ID not found"))</f>
        <v/>
      </c>
    </row>
    <row r="705" spans="1:12" ht="22" customHeight="1">
      <c r="A705" t="str">
        <f t="shared" si="20"/>
        <v/>
      </c>
      <c r="C705" s="24" t="str">
        <f>IF(B705="","",IFERROR(_xlfn.XLOOKUP(B705,PT_Master!A:A,PT_Master!C:C),"Patient ID not found"))</f>
        <v/>
      </c>
      <c r="E705" s="13"/>
      <c r="G705" s="24" t="str">
        <f t="shared" si="21"/>
        <v/>
      </c>
      <c r="J705" s="24" t="str">
        <f>IF(I705="","",IFERROR(_xlfn.XLOOKUP(I705,DR_Master!A:A,DR_Master!B:B),"Doctor ID not found"))</f>
        <v/>
      </c>
      <c r="L705" s="24" t="str">
        <f>IF(K705="","",IFERROR(_xlfn.XLOOKUP(K705,BED_Master!A:A,BED_Master!B:B),"Bed ID not found"))</f>
        <v/>
      </c>
    </row>
    <row r="706" spans="1:12" ht="22" customHeight="1">
      <c r="A706" t="str">
        <f t="shared" si="20"/>
        <v/>
      </c>
      <c r="C706" s="24" t="str">
        <f>IF(B706="","",IFERROR(_xlfn.XLOOKUP(B706,PT_Master!A:A,PT_Master!C:C),"Patient ID not found"))</f>
        <v/>
      </c>
      <c r="E706" s="13"/>
      <c r="G706" s="24" t="str">
        <f t="shared" si="21"/>
        <v/>
      </c>
      <c r="J706" s="24" t="str">
        <f>IF(I706="","",IFERROR(_xlfn.XLOOKUP(I706,DR_Master!A:A,DR_Master!B:B),"Doctor ID not found"))</f>
        <v/>
      </c>
      <c r="L706" s="24" t="str">
        <f>IF(K706="","",IFERROR(_xlfn.XLOOKUP(K706,BED_Master!A:A,BED_Master!B:B),"Bed ID not found"))</f>
        <v/>
      </c>
    </row>
    <row r="707" spans="1:12" ht="22" customHeight="1">
      <c r="A707" t="str">
        <f t="shared" si="20"/>
        <v/>
      </c>
      <c r="C707" s="24" t="str">
        <f>IF(B707="","",IFERROR(_xlfn.XLOOKUP(B707,PT_Master!A:A,PT_Master!C:C),"Patient ID not found"))</f>
        <v/>
      </c>
      <c r="E707" s="13"/>
      <c r="G707" s="24" t="str">
        <f t="shared" si="21"/>
        <v/>
      </c>
      <c r="J707" s="24" t="str">
        <f>IF(I707="","",IFERROR(_xlfn.XLOOKUP(I707,DR_Master!A:A,DR_Master!B:B),"Doctor ID not found"))</f>
        <v/>
      </c>
      <c r="L707" s="24" t="str">
        <f>IF(K707="","",IFERROR(_xlfn.XLOOKUP(K707,BED_Master!A:A,BED_Master!B:B),"Bed ID not found"))</f>
        <v/>
      </c>
    </row>
    <row r="708" spans="1:12" ht="22" customHeight="1">
      <c r="A708" t="str">
        <f t="shared" si="20"/>
        <v/>
      </c>
      <c r="C708" s="24" t="str">
        <f>IF(B708="","",IFERROR(_xlfn.XLOOKUP(B708,PT_Master!A:A,PT_Master!C:C),"Patient ID not found"))</f>
        <v/>
      </c>
      <c r="E708" s="13"/>
      <c r="G708" s="24" t="str">
        <f t="shared" si="21"/>
        <v/>
      </c>
      <c r="J708" s="24" t="str">
        <f>IF(I708="","",IFERROR(_xlfn.XLOOKUP(I708,DR_Master!A:A,DR_Master!B:B),"Doctor ID not found"))</f>
        <v/>
      </c>
      <c r="L708" s="24" t="str">
        <f>IF(K708="","",IFERROR(_xlfn.XLOOKUP(K708,BED_Master!A:A,BED_Master!B:B),"Bed ID not found"))</f>
        <v/>
      </c>
    </row>
    <row r="709" spans="1:12" ht="22" customHeight="1">
      <c r="A709" t="str">
        <f t="shared" si="20"/>
        <v/>
      </c>
      <c r="C709" s="24" t="str">
        <f>IF(B709="","",IFERROR(_xlfn.XLOOKUP(B709,PT_Master!A:A,PT_Master!C:C),"Patient ID not found"))</f>
        <v/>
      </c>
      <c r="E709" s="13"/>
      <c r="G709" s="24" t="str">
        <f t="shared" si="21"/>
        <v/>
      </c>
      <c r="J709" s="24" t="str">
        <f>IF(I709="","",IFERROR(_xlfn.XLOOKUP(I709,DR_Master!A:A,DR_Master!B:B),"Doctor ID not found"))</f>
        <v/>
      </c>
      <c r="L709" s="24" t="str">
        <f>IF(K709="","",IFERROR(_xlfn.XLOOKUP(K709,BED_Master!A:A,BED_Master!B:B),"Bed ID not found"))</f>
        <v/>
      </c>
    </row>
    <row r="710" spans="1:12" ht="22" customHeight="1">
      <c r="A710" t="str">
        <f t="shared" ref="A710:A773" si="22">IF(B710="","","ADM-"&amp;TEXT(ROW(A706),"00000"))</f>
        <v/>
      </c>
      <c r="C710" s="24" t="str">
        <f>IF(B710="","",IFERROR(_xlfn.XLOOKUP(B710,PT_Master!A:A,PT_Master!C:C),"Patient ID not found"))</f>
        <v/>
      </c>
      <c r="E710" s="13"/>
      <c r="G710" s="24" t="str">
        <f t="shared" ref="G710:G773" si="23">IF(OR(E710="",F710=""),"",MAX(0,DATEDIF(E710,F710,"D")))</f>
        <v/>
      </c>
      <c r="J710" s="24" t="str">
        <f>IF(I710="","",IFERROR(_xlfn.XLOOKUP(I710,DR_Master!A:A,DR_Master!B:B),"Doctor ID not found"))</f>
        <v/>
      </c>
      <c r="L710" s="24" t="str">
        <f>IF(K710="","",IFERROR(_xlfn.XLOOKUP(K710,BED_Master!A:A,BED_Master!B:B),"Bed ID not found"))</f>
        <v/>
      </c>
    </row>
    <row r="711" spans="1:12" ht="22" customHeight="1">
      <c r="A711" t="str">
        <f t="shared" si="22"/>
        <v/>
      </c>
      <c r="C711" s="24" t="str">
        <f>IF(B711="","",IFERROR(_xlfn.XLOOKUP(B711,PT_Master!A:A,PT_Master!C:C),"Patient ID not found"))</f>
        <v/>
      </c>
      <c r="E711" s="13"/>
      <c r="G711" s="24" t="str">
        <f t="shared" si="23"/>
        <v/>
      </c>
      <c r="J711" s="24" t="str">
        <f>IF(I711="","",IFERROR(_xlfn.XLOOKUP(I711,DR_Master!A:A,DR_Master!B:B),"Doctor ID not found"))</f>
        <v/>
      </c>
      <c r="L711" s="24" t="str">
        <f>IF(K711="","",IFERROR(_xlfn.XLOOKUP(K711,BED_Master!A:A,BED_Master!B:B),"Bed ID not found"))</f>
        <v/>
      </c>
    </row>
    <row r="712" spans="1:12" ht="22" customHeight="1">
      <c r="A712" t="str">
        <f t="shared" si="22"/>
        <v/>
      </c>
      <c r="C712" s="24" t="str">
        <f>IF(B712="","",IFERROR(_xlfn.XLOOKUP(B712,PT_Master!A:A,PT_Master!C:C),"Patient ID not found"))</f>
        <v/>
      </c>
      <c r="E712" s="13"/>
      <c r="G712" s="24" t="str">
        <f t="shared" si="23"/>
        <v/>
      </c>
      <c r="J712" s="24" t="str">
        <f>IF(I712="","",IFERROR(_xlfn.XLOOKUP(I712,DR_Master!A:A,DR_Master!B:B),"Doctor ID not found"))</f>
        <v/>
      </c>
      <c r="L712" s="24" t="str">
        <f>IF(K712="","",IFERROR(_xlfn.XLOOKUP(K712,BED_Master!A:A,BED_Master!B:B),"Bed ID not found"))</f>
        <v/>
      </c>
    </row>
    <row r="713" spans="1:12" ht="22" customHeight="1">
      <c r="A713" t="str">
        <f t="shared" si="22"/>
        <v/>
      </c>
      <c r="C713" s="24" t="str">
        <f>IF(B713="","",IFERROR(_xlfn.XLOOKUP(B713,PT_Master!A:A,PT_Master!C:C),"Patient ID not found"))</f>
        <v/>
      </c>
      <c r="E713" s="13"/>
      <c r="G713" s="24" t="str">
        <f t="shared" si="23"/>
        <v/>
      </c>
      <c r="J713" s="24" t="str">
        <f>IF(I713="","",IFERROR(_xlfn.XLOOKUP(I713,DR_Master!A:A,DR_Master!B:B),"Doctor ID not found"))</f>
        <v/>
      </c>
      <c r="L713" s="24" t="str">
        <f>IF(K713="","",IFERROR(_xlfn.XLOOKUP(K713,BED_Master!A:A,BED_Master!B:B),"Bed ID not found"))</f>
        <v/>
      </c>
    </row>
    <row r="714" spans="1:12" ht="22" customHeight="1">
      <c r="A714" t="str">
        <f t="shared" si="22"/>
        <v/>
      </c>
      <c r="C714" s="24" t="str">
        <f>IF(B714="","",IFERROR(_xlfn.XLOOKUP(B714,PT_Master!A:A,PT_Master!C:C),"Patient ID not found"))</f>
        <v/>
      </c>
      <c r="E714" s="13"/>
      <c r="G714" s="24" t="str">
        <f t="shared" si="23"/>
        <v/>
      </c>
      <c r="J714" s="24" t="str">
        <f>IF(I714="","",IFERROR(_xlfn.XLOOKUP(I714,DR_Master!A:A,DR_Master!B:B),"Doctor ID not found"))</f>
        <v/>
      </c>
      <c r="L714" s="24" t="str">
        <f>IF(K714="","",IFERROR(_xlfn.XLOOKUP(K714,BED_Master!A:A,BED_Master!B:B),"Bed ID not found"))</f>
        <v/>
      </c>
    </row>
    <row r="715" spans="1:12" ht="22" customHeight="1">
      <c r="A715" t="str">
        <f t="shared" si="22"/>
        <v/>
      </c>
      <c r="C715" s="24" t="str">
        <f>IF(B715="","",IFERROR(_xlfn.XLOOKUP(B715,PT_Master!A:A,PT_Master!C:C),"Patient ID not found"))</f>
        <v/>
      </c>
      <c r="E715" s="13"/>
      <c r="G715" s="24" t="str">
        <f t="shared" si="23"/>
        <v/>
      </c>
      <c r="J715" s="24" t="str">
        <f>IF(I715="","",IFERROR(_xlfn.XLOOKUP(I715,DR_Master!A:A,DR_Master!B:B),"Doctor ID not found"))</f>
        <v/>
      </c>
      <c r="L715" s="24" t="str">
        <f>IF(K715="","",IFERROR(_xlfn.XLOOKUP(K715,BED_Master!A:A,BED_Master!B:B),"Bed ID not found"))</f>
        <v/>
      </c>
    </row>
    <row r="716" spans="1:12" ht="22" customHeight="1">
      <c r="A716" t="str">
        <f t="shared" si="22"/>
        <v/>
      </c>
      <c r="C716" s="24" t="str">
        <f>IF(B716="","",IFERROR(_xlfn.XLOOKUP(B716,PT_Master!A:A,PT_Master!C:C),"Patient ID not found"))</f>
        <v/>
      </c>
      <c r="E716" s="13"/>
      <c r="G716" s="24" t="str">
        <f t="shared" si="23"/>
        <v/>
      </c>
      <c r="J716" s="24" t="str">
        <f>IF(I716="","",IFERROR(_xlfn.XLOOKUP(I716,DR_Master!A:A,DR_Master!B:B),"Doctor ID not found"))</f>
        <v/>
      </c>
      <c r="L716" s="24" t="str">
        <f>IF(K716="","",IFERROR(_xlfn.XLOOKUP(K716,BED_Master!A:A,BED_Master!B:B),"Bed ID not found"))</f>
        <v/>
      </c>
    </row>
    <row r="717" spans="1:12" ht="22" customHeight="1">
      <c r="A717" t="str">
        <f t="shared" si="22"/>
        <v/>
      </c>
      <c r="C717" s="24" t="str">
        <f>IF(B717="","",IFERROR(_xlfn.XLOOKUP(B717,PT_Master!A:A,PT_Master!C:C),"Patient ID not found"))</f>
        <v/>
      </c>
      <c r="E717" s="13"/>
      <c r="G717" s="24" t="str">
        <f t="shared" si="23"/>
        <v/>
      </c>
      <c r="J717" s="24" t="str">
        <f>IF(I717="","",IFERROR(_xlfn.XLOOKUP(I717,DR_Master!A:A,DR_Master!B:B),"Doctor ID not found"))</f>
        <v/>
      </c>
      <c r="L717" s="24" t="str">
        <f>IF(K717="","",IFERROR(_xlfn.XLOOKUP(K717,BED_Master!A:A,BED_Master!B:B),"Bed ID not found"))</f>
        <v/>
      </c>
    </row>
    <row r="718" spans="1:12" ht="22" customHeight="1">
      <c r="A718" t="str">
        <f t="shared" si="22"/>
        <v/>
      </c>
      <c r="C718" s="24" t="str">
        <f>IF(B718="","",IFERROR(_xlfn.XLOOKUP(B718,PT_Master!A:A,PT_Master!C:C),"Patient ID not found"))</f>
        <v/>
      </c>
      <c r="E718" s="13"/>
      <c r="G718" s="24" t="str">
        <f t="shared" si="23"/>
        <v/>
      </c>
      <c r="J718" s="24" t="str">
        <f>IF(I718="","",IFERROR(_xlfn.XLOOKUP(I718,DR_Master!A:A,DR_Master!B:B),"Doctor ID not found"))</f>
        <v/>
      </c>
      <c r="L718" s="24" t="str">
        <f>IF(K718="","",IFERROR(_xlfn.XLOOKUP(K718,BED_Master!A:A,BED_Master!B:B),"Bed ID not found"))</f>
        <v/>
      </c>
    </row>
    <row r="719" spans="1:12" ht="22" customHeight="1">
      <c r="A719" t="str">
        <f t="shared" si="22"/>
        <v/>
      </c>
      <c r="C719" s="24" t="str">
        <f>IF(B719="","",IFERROR(_xlfn.XLOOKUP(B719,PT_Master!A:A,PT_Master!C:C),"Patient ID not found"))</f>
        <v/>
      </c>
      <c r="E719" s="13"/>
      <c r="G719" s="24" t="str">
        <f t="shared" si="23"/>
        <v/>
      </c>
      <c r="J719" s="24" t="str">
        <f>IF(I719="","",IFERROR(_xlfn.XLOOKUP(I719,DR_Master!A:A,DR_Master!B:B),"Doctor ID not found"))</f>
        <v/>
      </c>
      <c r="L719" s="24" t="str">
        <f>IF(K719="","",IFERROR(_xlfn.XLOOKUP(K719,BED_Master!A:A,BED_Master!B:B),"Bed ID not found"))</f>
        <v/>
      </c>
    </row>
    <row r="720" spans="1:12" ht="22" customHeight="1">
      <c r="A720" t="str">
        <f t="shared" si="22"/>
        <v/>
      </c>
      <c r="C720" s="24" t="str">
        <f>IF(B720="","",IFERROR(_xlfn.XLOOKUP(B720,PT_Master!A:A,PT_Master!C:C),"Patient ID not found"))</f>
        <v/>
      </c>
      <c r="E720" s="13"/>
      <c r="G720" s="24" t="str">
        <f t="shared" si="23"/>
        <v/>
      </c>
      <c r="J720" s="24" t="str">
        <f>IF(I720="","",IFERROR(_xlfn.XLOOKUP(I720,DR_Master!A:A,DR_Master!B:B),"Doctor ID not found"))</f>
        <v/>
      </c>
      <c r="L720" s="24" t="str">
        <f>IF(K720="","",IFERROR(_xlfn.XLOOKUP(K720,BED_Master!A:A,BED_Master!B:B),"Bed ID not found"))</f>
        <v/>
      </c>
    </row>
    <row r="721" spans="1:12" ht="22" customHeight="1">
      <c r="A721" t="str">
        <f t="shared" si="22"/>
        <v/>
      </c>
      <c r="C721" s="24" t="str">
        <f>IF(B721="","",IFERROR(_xlfn.XLOOKUP(B721,PT_Master!A:A,PT_Master!C:C),"Patient ID not found"))</f>
        <v/>
      </c>
      <c r="E721" s="13"/>
      <c r="G721" s="24" t="str">
        <f t="shared" si="23"/>
        <v/>
      </c>
      <c r="J721" s="24" t="str">
        <f>IF(I721="","",IFERROR(_xlfn.XLOOKUP(I721,DR_Master!A:A,DR_Master!B:B),"Doctor ID not found"))</f>
        <v/>
      </c>
      <c r="L721" s="24" t="str">
        <f>IF(K721="","",IFERROR(_xlfn.XLOOKUP(K721,BED_Master!A:A,BED_Master!B:B),"Bed ID not found"))</f>
        <v/>
      </c>
    </row>
    <row r="722" spans="1:12" ht="22" customHeight="1">
      <c r="A722" t="str">
        <f t="shared" si="22"/>
        <v/>
      </c>
      <c r="C722" s="24" t="str">
        <f>IF(B722="","",IFERROR(_xlfn.XLOOKUP(B722,PT_Master!A:A,PT_Master!C:C),"Patient ID not found"))</f>
        <v/>
      </c>
      <c r="E722" s="13"/>
      <c r="G722" s="24" t="str">
        <f t="shared" si="23"/>
        <v/>
      </c>
      <c r="J722" s="24" t="str">
        <f>IF(I722="","",IFERROR(_xlfn.XLOOKUP(I722,DR_Master!A:A,DR_Master!B:B),"Doctor ID not found"))</f>
        <v/>
      </c>
      <c r="L722" s="24" t="str">
        <f>IF(K722="","",IFERROR(_xlfn.XLOOKUP(K722,BED_Master!A:A,BED_Master!B:B),"Bed ID not found"))</f>
        <v/>
      </c>
    </row>
    <row r="723" spans="1:12" ht="22" customHeight="1">
      <c r="A723" t="str">
        <f t="shared" si="22"/>
        <v/>
      </c>
      <c r="C723" s="24" t="str">
        <f>IF(B723="","",IFERROR(_xlfn.XLOOKUP(B723,PT_Master!A:A,PT_Master!C:C),"Patient ID not found"))</f>
        <v/>
      </c>
      <c r="E723" s="13"/>
      <c r="G723" s="24" t="str">
        <f t="shared" si="23"/>
        <v/>
      </c>
      <c r="J723" s="24" t="str">
        <f>IF(I723="","",IFERROR(_xlfn.XLOOKUP(I723,DR_Master!A:A,DR_Master!B:B),"Doctor ID not found"))</f>
        <v/>
      </c>
      <c r="L723" s="24" t="str">
        <f>IF(K723="","",IFERROR(_xlfn.XLOOKUP(K723,BED_Master!A:A,BED_Master!B:B),"Bed ID not found"))</f>
        <v/>
      </c>
    </row>
    <row r="724" spans="1:12" ht="22" customHeight="1">
      <c r="A724" t="str">
        <f t="shared" si="22"/>
        <v/>
      </c>
      <c r="C724" s="24" t="str">
        <f>IF(B724="","",IFERROR(_xlfn.XLOOKUP(B724,PT_Master!A:A,PT_Master!C:C),"Patient ID not found"))</f>
        <v/>
      </c>
      <c r="E724" s="13"/>
      <c r="G724" s="24" t="str">
        <f t="shared" si="23"/>
        <v/>
      </c>
      <c r="J724" s="24" t="str">
        <f>IF(I724="","",IFERROR(_xlfn.XLOOKUP(I724,DR_Master!A:A,DR_Master!B:B),"Doctor ID not found"))</f>
        <v/>
      </c>
      <c r="L724" s="24" t="str">
        <f>IF(K724="","",IFERROR(_xlfn.XLOOKUP(K724,BED_Master!A:A,BED_Master!B:B),"Bed ID not found"))</f>
        <v/>
      </c>
    </row>
    <row r="725" spans="1:12" ht="22" customHeight="1">
      <c r="A725" t="str">
        <f t="shared" si="22"/>
        <v/>
      </c>
      <c r="C725" s="24" t="str">
        <f>IF(B725="","",IFERROR(_xlfn.XLOOKUP(B725,PT_Master!A:A,PT_Master!C:C),"Patient ID not found"))</f>
        <v/>
      </c>
      <c r="E725" s="13"/>
      <c r="G725" s="24" t="str">
        <f t="shared" si="23"/>
        <v/>
      </c>
      <c r="J725" s="24" t="str">
        <f>IF(I725="","",IFERROR(_xlfn.XLOOKUP(I725,DR_Master!A:A,DR_Master!B:B),"Doctor ID not found"))</f>
        <v/>
      </c>
      <c r="L725" s="24" t="str">
        <f>IF(K725="","",IFERROR(_xlfn.XLOOKUP(K725,BED_Master!A:A,BED_Master!B:B),"Bed ID not found"))</f>
        <v/>
      </c>
    </row>
    <row r="726" spans="1:12" ht="22" customHeight="1">
      <c r="A726" t="str">
        <f t="shared" si="22"/>
        <v/>
      </c>
      <c r="C726" s="24" t="str">
        <f>IF(B726="","",IFERROR(_xlfn.XLOOKUP(B726,PT_Master!A:A,PT_Master!C:C),"Patient ID not found"))</f>
        <v/>
      </c>
      <c r="E726" s="13"/>
      <c r="G726" s="24" t="str">
        <f t="shared" si="23"/>
        <v/>
      </c>
      <c r="J726" s="24" t="str">
        <f>IF(I726="","",IFERROR(_xlfn.XLOOKUP(I726,DR_Master!A:A,DR_Master!B:B),"Doctor ID not found"))</f>
        <v/>
      </c>
      <c r="L726" s="24" t="str">
        <f>IF(K726="","",IFERROR(_xlfn.XLOOKUP(K726,BED_Master!A:A,BED_Master!B:B),"Bed ID not found"))</f>
        <v/>
      </c>
    </row>
    <row r="727" spans="1:12" ht="22" customHeight="1">
      <c r="A727" t="str">
        <f t="shared" si="22"/>
        <v/>
      </c>
      <c r="C727" s="24" t="str">
        <f>IF(B727="","",IFERROR(_xlfn.XLOOKUP(B727,PT_Master!A:A,PT_Master!C:C),"Patient ID not found"))</f>
        <v/>
      </c>
      <c r="E727" s="13"/>
      <c r="G727" s="24" t="str">
        <f t="shared" si="23"/>
        <v/>
      </c>
      <c r="J727" s="24" t="str">
        <f>IF(I727="","",IFERROR(_xlfn.XLOOKUP(I727,DR_Master!A:A,DR_Master!B:B),"Doctor ID not found"))</f>
        <v/>
      </c>
      <c r="L727" s="24" t="str">
        <f>IF(K727="","",IFERROR(_xlfn.XLOOKUP(K727,BED_Master!A:A,BED_Master!B:B),"Bed ID not found"))</f>
        <v/>
      </c>
    </row>
    <row r="728" spans="1:12" ht="22" customHeight="1">
      <c r="A728" t="str">
        <f t="shared" si="22"/>
        <v/>
      </c>
      <c r="C728" s="24" t="str">
        <f>IF(B728="","",IFERROR(_xlfn.XLOOKUP(B728,PT_Master!A:A,PT_Master!C:C),"Patient ID not found"))</f>
        <v/>
      </c>
      <c r="E728" s="13"/>
      <c r="G728" s="24" t="str">
        <f t="shared" si="23"/>
        <v/>
      </c>
      <c r="J728" s="24" t="str">
        <f>IF(I728="","",IFERROR(_xlfn.XLOOKUP(I728,DR_Master!A:A,DR_Master!B:B),"Doctor ID not found"))</f>
        <v/>
      </c>
      <c r="L728" s="24" t="str">
        <f>IF(K728="","",IFERROR(_xlfn.XLOOKUP(K728,BED_Master!A:A,BED_Master!B:B),"Bed ID not found"))</f>
        <v/>
      </c>
    </row>
    <row r="729" spans="1:12" ht="22" customHeight="1">
      <c r="A729" t="str">
        <f t="shared" si="22"/>
        <v/>
      </c>
      <c r="C729" s="24" t="str">
        <f>IF(B729="","",IFERROR(_xlfn.XLOOKUP(B729,PT_Master!A:A,PT_Master!C:C),"Patient ID not found"))</f>
        <v/>
      </c>
      <c r="E729" s="13"/>
      <c r="G729" s="24" t="str">
        <f t="shared" si="23"/>
        <v/>
      </c>
      <c r="J729" s="24" t="str">
        <f>IF(I729="","",IFERROR(_xlfn.XLOOKUP(I729,DR_Master!A:A,DR_Master!B:B),"Doctor ID not found"))</f>
        <v/>
      </c>
      <c r="L729" s="24" t="str">
        <f>IF(K729="","",IFERROR(_xlfn.XLOOKUP(K729,BED_Master!A:A,BED_Master!B:B),"Bed ID not found"))</f>
        <v/>
      </c>
    </row>
    <row r="730" spans="1:12" ht="22" customHeight="1">
      <c r="A730" t="str">
        <f t="shared" si="22"/>
        <v/>
      </c>
      <c r="C730" s="24" t="str">
        <f>IF(B730="","",IFERROR(_xlfn.XLOOKUP(B730,PT_Master!A:A,PT_Master!C:C),"Patient ID not found"))</f>
        <v/>
      </c>
      <c r="E730" s="13"/>
      <c r="G730" s="24" t="str">
        <f t="shared" si="23"/>
        <v/>
      </c>
      <c r="J730" s="24" t="str">
        <f>IF(I730="","",IFERROR(_xlfn.XLOOKUP(I730,DR_Master!A:A,DR_Master!B:B),"Doctor ID not found"))</f>
        <v/>
      </c>
      <c r="L730" s="24" t="str">
        <f>IF(K730="","",IFERROR(_xlfn.XLOOKUP(K730,BED_Master!A:A,BED_Master!B:B),"Bed ID not found"))</f>
        <v/>
      </c>
    </row>
    <row r="731" spans="1:12" ht="22" customHeight="1">
      <c r="A731" t="str">
        <f t="shared" si="22"/>
        <v/>
      </c>
      <c r="C731" s="24" t="str">
        <f>IF(B731="","",IFERROR(_xlfn.XLOOKUP(B731,PT_Master!A:A,PT_Master!C:C),"Patient ID not found"))</f>
        <v/>
      </c>
      <c r="E731" s="13"/>
      <c r="G731" s="24" t="str">
        <f t="shared" si="23"/>
        <v/>
      </c>
      <c r="J731" s="24" t="str">
        <f>IF(I731="","",IFERROR(_xlfn.XLOOKUP(I731,DR_Master!A:A,DR_Master!B:B),"Doctor ID not found"))</f>
        <v/>
      </c>
      <c r="L731" s="24" t="str">
        <f>IF(K731="","",IFERROR(_xlfn.XLOOKUP(K731,BED_Master!A:A,BED_Master!B:B),"Bed ID not found"))</f>
        <v/>
      </c>
    </row>
    <row r="732" spans="1:12" ht="22" customHeight="1">
      <c r="A732" t="str">
        <f t="shared" si="22"/>
        <v/>
      </c>
      <c r="C732" s="24" t="str">
        <f>IF(B732="","",IFERROR(_xlfn.XLOOKUP(B732,PT_Master!A:A,PT_Master!C:C),"Patient ID not found"))</f>
        <v/>
      </c>
      <c r="E732" s="13"/>
      <c r="G732" s="24" t="str">
        <f t="shared" si="23"/>
        <v/>
      </c>
      <c r="J732" s="24" t="str">
        <f>IF(I732="","",IFERROR(_xlfn.XLOOKUP(I732,DR_Master!A:A,DR_Master!B:B),"Doctor ID not found"))</f>
        <v/>
      </c>
      <c r="L732" s="24" t="str">
        <f>IF(K732="","",IFERROR(_xlfn.XLOOKUP(K732,BED_Master!A:A,BED_Master!B:B),"Bed ID not found"))</f>
        <v/>
      </c>
    </row>
    <row r="733" spans="1:12" ht="22" customHeight="1">
      <c r="A733" t="str">
        <f t="shared" si="22"/>
        <v/>
      </c>
      <c r="C733" s="24" t="str">
        <f>IF(B733="","",IFERROR(_xlfn.XLOOKUP(B733,PT_Master!A:A,PT_Master!C:C),"Patient ID not found"))</f>
        <v/>
      </c>
      <c r="E733" s="13"/>
      <c r="G733" s="24" t="str">
        <f t="shared" si="23"/>
        <v/>
      </c>
      <c r="J733" s="24" t="str">
        <f>IF(I733="","",IFERROR(_xlfn.XLOOKUP(I733,DR_Master!A:A,DR_Master!B:B),"Doctor ID not found"))</f>
        <v/>
      </c>
      <c r="L733" s="24" t="str">
        <f>IF(K733="","",IFERROR(_xlfn.XLOOKUP(K733,BED_Master!A:A,BED_Master!B:B),"Bed ID not found"))</f>
        <v/>
      </c>
    </row>
    <row r="734" spans="1:12" ht="22" customHeight="1">
      <c r="A734" t="str">
        <f t="shared" si="22"/>
        <v/>
      </c>
      <c r="C734" s="24" t="str">
        <f>IF(B734="","",IFERROR(_xlfn.XLOOKUP(B734,PT_Master!A:A,PT_Master!C:C),"Patient ID not found"))</f>
        <v/>
      </c>
      <c r="E734" s="13"/>
      <c r="G734" s="24" t="str">
        <f t="shared" si="23"/>
        <v/>
      </c>
      <c r="J734" s="24" t="str">
        <f>IF(I734="","",IFERROR(_xlfn.XLOOKUP(I734,DR_Master!A:A,DR_Master!B:B),"Doctor ID not found"))</f>
        <v/>
      </c>
      <c r="L734" s="24" t="str">
        <f>IF(K734="","",IFERROR(_xlfn.XLOOKUP(K734,BED_Master!A:A,BED_Master!B:B),"Bed ID not found"))</f>
        <v/>
      </c>
    </row>
    <row r="735" spans="1:12" ht="22" customHeight="1">
      <c r="A735" t="str">
        <f t="shared" si="22"/>
        <v/>
      </c>
      <c r="C735" s="24" t="str">
        <f>IF(B735="","",IFERROR(_xlfn.XLOOKUP(B735,PT_Master!A:A,PT_Master!C:C),"Patient ID not found"))</f>
        <v/>
      </c>
      <c r="E735" s="13"/>
      <c r="G735" s="24" t="str">
        <f t="shared" si="23"/>
        <v/>
      </c>
      <c r="J735" s="24" t="str">
        <f>IF(I735="","",IFERROR(_xlfn.XLOOKUP(I735,DR_Master!A:A,DR_Master!B:B),"Doctor ID not found"))</f>
        <v/>
      </c>
      <c r="L735" s="24" t="str">
        <f>IF(K735="","",IFERROR(_xlfn.XLOOKUP(K735,BED_Master!A:A,BED_Master!B:B),"Bed ID not found"))</f>
        <v/>
      </c>
    </row>
    <row r="736" spans="1:12" ht="22" customHeight="1">
      <c r="A736" t="str">
        <f t="shared" si="22"/>
        <v/>
      </c>
      <c r="C736" s="24" t="str">
        <f>IF(B736="","",IFERROR(_xlfn.XLOOKUP(B736,PT_Master!A:A,PT_Master!C:C),"Patient ID not found"))</f>
        <v/>
      </c>
      <c r="E736" s="13"/>
      <c r="G736" s="24" t="str">
        <f t="shared" si="23"/>
        <v/>
      </c>
      <c r="J736" s="24" t="str">
        <f>IF(I736="","",IFERROR(_xlfn.XLOOKUP(I736,DR_Master!A:A,DR_Master!B:B),"Doctor ID not found"))</f>
        <v/>
      </c>
      <c r="L736" s="24" t="str">
        <f>IF(K736="","",IFERROR(_xlfn.XLOOKUP(K736,BED_Master!A:A,BED_Master!B:B),"Bed ID not found"))</f>
        <v/>
      </c>
    </row>
    <row r="737" spans="1:12" ht="22" customHeight="1">
      <c r="A737" t="str">
        <f t="shared" si="22"/>
        <v/>
      </c>
      <c r="C737" s="24" t="str">
        <f>IF(B737="","",IFERROR(_xlfn.XLOOKUP(B737,PT_Master!A:A,PT_Master!C:C),"Patient ID not found"))</f>
        <v/>
      </c>
      <c r="E737" s="13"/>
      <c r="G737" s="24" t="str">
        <f t="shared" si="23"/>
        <v/>
      </c>
      <c r="J737" s="24" t="str">
        <f>IF(I737="","",IFERROR(_xlfn.XLOOKUP(I737,DR_Master!A:A,DR_Master!B:B),"Doctor ID not found"))</f>
        <v/>
      </c>
      <c r="L737" s="24" t="str">
        <f>IF(K737="","",IFERROR(_xlfn.XLOOKUP(K737,BED_Master!A:A,BED_Master!B:B),"Bed ID not found"))</f>
        <v/>
      </c>
    </row>
    <row r="738" spans="1:12" ht="22" customHeight="1">
      <c r="A738" t="str">
        <f t="shared" si="22"/>
        <v/>
      </c>
      <c r="C738" s="24" t="str">
        <f>IF(B738="","",IFERROR(_xlfn.XLOOKUP(B738,PT_Master!A:A,PT_Master!C:C),"Patient ID not found"))</f>
        <v/>
      </c>
      <c r="E738" s="13"/>
      <c r="G738" s="24" t="str">
        <f t="shared" si="23"/>
        <v/>
      </c>
      <c r="J738" s="24" t="str">
        <f>IF(I738="","",IFERROR(_xlfn.XLOOKUP(I738,DR_Master!A:A,DR_Master!B:B),"Doctor ID not found"))</f>
        <v/>
      </c>
      <c r="L738" s="24" t="str">
        <f>IF(K738="","",IFERROR(_xlfn.XLOOKUP(K738,BED_Master!A:A,BED_Master!B:B),"Bed ID not found"))</f>
        <v/>
      </c>
    </row>
    <row r="739" spans="1:12" ht="22" customHeight="1">
      <c r="A739" t="str">
        <f t="shared" si="22"/>
        <v/>
      </c>
      <c r="C739" s="24" t="str">
        <f>IF(B739="","",IFERROR(_xlfn.XLOOKUP(B739,PT_Master!A:A,PT_Master!C:C),"Patient ID not found"))</f>
        <v/>
      </c>
      <c r="E739" s="13"/>
      <c r="G739" s="24" t="str">
        <f t="shared" si="23"/>
        <v/>
      </c>
      <c r="J739" s="24" t="str">
        <f>IF(I739="","",IFERROR(_xlfn.XLOOKUP(I739,DR_Master!A:A,DR_Master!B:B),"Doctor ID not found"))</f>
        <v/>
      </c>
      <c r="L739" s="24" t="str">
        <f>IF(K739="","",IFERROR(_xlfn.XLOOKUP(K739,BED_Master!A:A,BED_Master!B:B),"Bed ID not found"))</f>
        <v/>
      </c>
    </row>
    <row r="740" spans="1:12" ht="22" customHeight="1">
      <c r="A740" t="str">
        <f t="shared" si="22"/>
        <v/>
      </c>
      <c r="C740" s="24" t="str">
        <f>IF(B740="","",IFERROR(_xlfn.XLOOKUP(B740,PT_Master!A:A,PT_Master!C:C),"Patient ID not found"))</f>
        <v/>
      </c>
      <c r="E740" s="13"/>
      <c r="G740" s="24" t="str">
        <f t="shared" si="23"/>
        <v/>
      </c>
      <c r="J740" s="24" t="str">
        <f>IF(I740="","",IFERROR(_xlfn.XLOOKUP(I740,DR_Master!A:A,DR_Master!B:B),"Doctor ID not found"))</f>
        <v/>
      </c>
      <c r="L740" s="24" t="str">
        <f>IF(K740="","",IFERROR(_xlfn.XLOOKUP(K740,BED_Master!A:A,BED_Master!B:B),"Bed ID not found"))</f>
        <v/>
      </c>
    </row>
    <row r="741" spans="1:12" ht="22" customHeight="1">
      <c r="A741" t="str">
        <f t="shared" si="22"/>
        <v/>
      </c>
      <c r="C741" s="24" t="str">
        <f>IF(B741="","",IFERROR(_xlfn.XLOOKUP(B741,PT_Master!A:A,PT_Master!C:C),"Patient ID not found"))</f>
        <v/>
      </c>
      <c r="E741" s="13"/>
      <c r="G741" s="24" t="str">
        <f t="shared" si="23"/>
        <v/>
      </c>
      <c r="J741" s="24" t="str">
        <f>IF(I741="","",IFERROR(_xlfn.XLOOKUP(I741,DR_Master!A:A,DR_Master!B:B),"Doctor ID not found"))</f>
        <v/>
      </c>
      <c r="L741" s="24" t="str">
        <f>IF(K741="","",IFERROR(_xlfn.XLOOKUP(K741,BED_Master!A:A,BED_Master!B:B),"Bed ID not found"))</f>
        <v/>
      </c>
    </row>
    <row r="742" spans="1:12" ht="22" customHeight="1">
      <c r="A742" t="str">
        <f t="shared" si="22"/>
        <v/>
      </c>
      <c r="C742" s="24" t="str">
        <f>IF(B742="","",IFERROR(_xlfn.XLOOKUP(B742,PT_Master!A:A,PT_Master!C:C),"Patient ID not found"))</f>
        <v/>
      </c>
      <c r="E742" s="13"/>
      <c r="G742" s="24" t="str">
        <f t="shared" si="23"/>
        <v/>
      </c>
      <c r="J742" s="24" t="str">
        <f>IF(I742="","",IFERROR(_xlfn.XLOOKUP(I742,DR_Master!A:A,DR_Master!B:B),"Doctor ID not found"))</f>
        <v/>
      </c>
      <c r="L742" s="24" t="str">
        <f>IF(K742="","",IFERROR(_xlfn.XLOOKUP(K742,BED_Master!A:A,BED_Master!B:B),"Bed ID not found"))</f>
        <v/>
      </c>
    </row>
    <row r="743" spans="1:12" ht="22" customHeight="1">
      <c r="A743" t="str">
        <f t="shared" si="22"/>
        <v/>
      </c>
      <c r="C743" s="24" t="str">
        <f>IF(B743="","",IFERROR(_xlfn.XLOOKUP(B743,PT_Master!A:A,PT_Master!C:C),"Patient ID not found"))</f>
        <v/>
      </c>
      <c r="E743" s="13"/>
      <c r="G743" s="24" t="str">
        <f t="shared" si="23"/>
        <v/>
      </c>
      <c r="J743" s="24" t="str">
        <f>IF(I743="","",IFERROR(_xlfn.XLOOKUP(I743,DR_Master!A:A,DR_Master!B:B),"Doctor ID not found"))</f>
        <v/>
      </c>
      <c r="L743" s="24" t="str">
        <f>IF(K743="","",IFERROR(_xlfn.XLOOKUP(K743,BED_Master!A:A,BED_Master!B:B),"Bed ID not found"))</f>
        <v/>
      </c>
    </row>
    <row r="744" spans="1:12" ht="22" customHeight="1">
      <c r="A744" t="str">
        <f t="shared" si="22"/>
        <v/>
      </c>
      <c r="C744" s="24" t="str">
        <f>IF(B744="","",IFERROR(_xlfn.XLOOKUP(B744,PT_Master!A:A,PT_Master!C:C),"Patient ID not found"))</f>
        <v/>
      </c>
      <c r="E744" s="13"/>
      <c r="G744" s="24" t="str">
        <f t="shared" si="23"/>
        <v/>
      </c>
      <c r="J744" s="24" t="str">
        <f>IF(I744="","",IFERROR(_xlfn.XLOOKUP(I744,DR_Master!A:A,DR_Master!B:B),"Doctor ID not found"))</f>
        <v/>
      </c>
      <c r="L744" s="24" t="str">
        <f>IF(K744="","",IFERROR(_xlfn.XLOOKUP(K744,BED_Master!A:A,BED_Master!B:B),"Bed ID not found"))</f>
        <v/>
      </c>
    </row>
    <row r="745" spans="1:12" ht="22" customHeight="1">
      <c r="A745" t="str">
        <f t="shared" si="22"/>
        <v/>
      </c>
      <c r="C745" s="24" t="str">
        <f>IF(B745="","",IFERROR(_xlfn.XLOOKUP(B745,PT_Master!A:A,PT_Master!C:C),"Patient ID not found"))</f>
        <v/>
      </c>
      <c r="E745" s="13"/>
      <c r="G745" s="24" t="str">
        <f t="shared" si="23"/>
        <v/>
      </c>
      <c r="J745" s="24" t="str">
        <f>IF(I745="","",IFERROR(_xlfn.XLOOKUP(I745,DR_Master!A:A,DR_Master!B:B),"Doctor ID not found"))</f>
        <v/>
      </c>
      <c r="L745" s="24" t="str">
        <f>IF(K745="","",IFERROR(_xlfn.XLOOKUP(K745,BED_Master!A:A,BED_Master!B:B),"Bed ID not found"))</f>
        <v/>
      </c>
    </row>
    <row r="746" spans="1:12" ht="22" customHeight="1">
      <c r="A746" t="str">
        <f t="shared" si="22"/>
        <v/>
      </c>
      <c r="C746" s="24" t="str">
        <f>IF(B746="","",IFERROR(_xlfn.XLOOKUP(B746,PT_Master!A:A,PT_Master!C:C),"Patient ID not found"))</f>
        <v/>
      </c>
      <c r="E746" s="13"/>
      <c r="G746" s="24" t="str">
        <f t="shared" si="23"/>
        <v/>
      </c>
      <c r="J746" s="24" t="str">
        <f>IF(I746="","",IFERROR(_xlfn.XLOOKUP(I746,DR_Master!A:A,DR_Master!B:B),"Doctor ID not found"))</f>
        <v/>
      </c>
      <c r="L746" s="24" t="str">
        <f>IF(K746="","",IFERROR(_xlfn.XLOOKUP(K746,BED_Master!A:A,BED_Master!B:B),"Bed ID not found"))</f>
        <v/>
      </c>
    </row>
    <row r="747" spans="1:12" ht="22" customHeight="1">
      <c r="A747" t="str">
        <f t="shared" si="22"/>
        <v/>
      </c>
      <c r="C747" s="24" t="str">
        <f>IF(B747="","",IFERROR(_xlfn.XLOOKUP(B747,PT_Master!A:A,PT_Master!C:C),"Patient ID not found"))</f>
        <v/>
      </c>
      <c r="E747" s="13"/>
      <c r="G747" s="24" t="str">
        <f t="shared" si="23"/>
        <v/>
      </c>
      <c r="J747" s="24" t="str">
        <f>IF(I747="","",IFERROR(_xlfn.XLOOKUP(I747,DR_Master!A:A,DR_Master!B:B),"Doctor ID not found"))</f>
        <v/>
      </c>
      <c r="L747" s="24" t="str">
        <f>IF(K747="","",IFERROR(_xlfn.XLOOKUP(K747,BED_Master!A:A,BED_Master!B:B),"Bed ID not found"))</f>
        <v/>
      </c>
    </row>
    <row r="748" spans="1:12" ht="22" customHeight="1">
      <c r="A748" t="str">
        <f t="shared" si="22"/>
        <v/>
      </c>
      <c r="C748" s="24" t="str">
        <f>IF(B748="","",IFERROR(_xlfn.XLOOKUP(B748,PT_Master!A:A,PT_Master!C:C),"Patient ID not found"))</f>
        <v/>
      </c>
      <c r="E748" s="13"/>
      <c r="G748" s="24" t="str">
        <f t="shared" si="23"/>
        <v/>
      </c>
      <c r="J748" s="24" t="str">
        <f>IF(I748="","",IFERROR(_xlfn.XLOOKUP(I748,DR_Master!A:A,DR_Master!B:B),"Doctor ID not found"))</f>
        <v/>
      </c>
      <c r="L748" s="24" t="str">
        <f>IF(K748="","",IFERROR(_xlfn.XLOOKUP(K748,BED_Master!A:A,BED_Master!B:B),"Bed ID not found"))</f>
        <v/>
      </c>
    </row>
    <row r="749" spans="1:12" ht="22" customHeight="1">
      <c r="A749" t="str">
        <f t="shared" si="22"/>
        <v/>
      </c>
      <c r="C749" s="24" t="str">
        <f>IF(B749="","",IFERROR(_xlfn.XLOOKUP(B749,PT_Master!A:A,PT_Master!C:C),"Patient ID not found"))</f>
        <v/>
      </c>
      <c r="E749" s="13"/>
      <c r="G749" s="24" t="str">
        <f t="shared" si="23"/>
        <v/>
      </c>
      <c r="J749" s="24" t="str">
        <f>IF(I749="","",IFERROR(_xlfn.XLOOKUP(I749,DR_Master!A:A,DR_Master!B:B),"Doctor ID not found"))</f>
        <v/>
      </c>
      <c r="L749" s="24" t="str">
        <f>IF(K749="","",IFERROR(_xlfn.XLOOKUP(K749,BED_Master!A:A,BED_Master!B:B),"Bed ID not found"))</f>
        <v/>
      </c>
    </row>
    <row r="750" spans="1:12" ht="22" customHeight="1">
      <c r="A750" t="str">
        <f t="shared" si="22"/>
        <v/>
      </c>
      <c r="C750" s="24" t="str">
        <f>IF(B750="","",IFERROR(_xlfn.XLOOKUP(B750,PT_Master!A:A,PT_Master!C:C),"Patient ID not found"))</f>
        <v/>
      </c>
      <c r="E750" s="13"/>
      <c r="G750" s="24" t="str">
        <f t="shared" si="23"/>
        <v/>
      </c>
      <c r="J750" s="24" t="str">
        <f>IF(I750="","",IFERROR(_xlfn.XLOOKUP(I750,DR_Master!A:A,DR_Master!B:B),"Doctor ID not found"))</f>
        <v/>
      </c>
      <c r="L750" s="24" t="str">
        <f>IF(K750="","",IFERROR(_xlfn.XLOOKUP(K750,BED_Master!A:A,BED_Master!B:B),"Bed ID not found"))</f>
        <v/>
      </c>
    </row>
    <row r="751" spans="1:12" ht="22" customHeight="1">
      <c r="A751" t="str">
        <f t="shared" si="22"/>
        <v/>
      </c>
      <c r="C751" s="24" t="str">
        <f>IF(B751="","",IFERROR(_xlfn.XLOOKUP(B751,PT_Master!A:A,PT_Master!C:C),"Patient ID not found"))</f>
        <v/>
      </c>
      <c r="E751" s="13"/>
      <c r="G751" s="24" t="str">
        <f t="shared" si="23"/>
        <v/>
      </c>
      <c r="J751" s="24" t="str">
        <f>IF(I751="","",IFERROR(_xlfn.XLOOKUP(I751,DR_Master!A:A,DR_Master!B:B),"Doctor ID not found"))</f>
        <v/>
      </c>
      <c r="L751" s="24" t="str">
        <f>IF(K751="","",IFERROR(_xlfn.XLOOKUP(K751,BED_Master!A:A,BED_Master!B:B),"Bed ID not found"))</f>
        <v/>
      </c>
    </row>
    <row r="752" spans="1:12" ht="22" customHeight="1">
      <c r="A752" t="str">
        <f t="shared" si="22"/>
        <v/>
      </c>
      <c r="C752" s="24" t="str">
        <f>IF(B752="","",IFERROR(_xlfn.XLOOKUP(B752,PT_Master!A:A,PT_Master!C:C),"Patient ID not found"))</f>
        <v/>
      </c>
      <c r="E752" s="13"/>
      <c r="G752" s="24" t="str">
        <f t="shared" si="23"/>
        <v/>
      </c>
      <c r="J752" s="24" t="str">
        <f>IF(I752="","",IFERROR(_xlfn.XLOOKUP(I752,DR_Master!A:A,DR_Master!B:B),"Doctor ID not found"))</f>
        <v/>
      </c>
      <c r="L752" s="24" t="str">
        <f>IF(K752="","",IFERROR(_xlfn.XLOOKUP(K752,BED_Master!A:A,BED_Master!B:B),"Bed ID not found"))</f>
        <v/>
      </c>
    </row>
    <row r="753" spans="1:12" ht="22" customHeight="1">
      <c r="A753" t="str">
        <f t="shared" si="22"/>
        <v/>
      </c>
      <c r="C753" s="24" t="str">
        <f>IF(B753="","",IFERROR(_xlfn.XLOOKUP(B753,PT_Master!A:A,PT_Master!C:C),"Patient ID not found"))</f>
        <v/>
      </c>
      <c r="E753" s="13"/>
      <c r="G753" s="24" t="str">
        <f t="shared" si="23"/>
        <v/>
      </c>
      <c r="J753" s="24" t="str">
        <f>IF(I753="","",IFERROR(_xlfn.XLOOKUP(I753,DR_Master!A:A,DR_Master!B:B),"Doctor ID not found"))</f>
        <v/>
      </c>
      <c r="L753" s="24" t="str">
        <f>IF(K753="","",IFERROR(_xlfn.XLOOKUP(K753,BED_Master!A:A,BED_Master!B:B),"Bed ID not found"))</f>
        <v/>
      </c>
    </row>
    <row r="754" spans="1:12" ht="22" customHeight="1">
      <c r="A754" t="str">
        <f t="shared" si="22"/>
        <v/>
      </c>
      <c r="C754" s="24" t="str">
        <f>IF(B754="","",IFERROR(_xlfn.XLOOKUP(B754,PT_Master!A:A,PT_Master!C:C),"Patient ID not found"))</f>
        <v/>
      </c>
      <c r="E754" s="13"/>
      <c r="G754" s="24" t="str">
        <f t="shared" si="23"/>
        <v/>
      </c>
      <c r="J754" s="24" t="str">
        <f>IF(I754="","",IFERROR(_xlfn.XLOOKUP(I754,DR_Master!A:A,DR_Master!B:B),"Doctor ID not found"))</f>
        <v/>
      </c>
      <c r="L754" s="24" t="str">
        <f>IF(K754="","",IFERROR(_xlfn.XLOOKUP(K754,BED_Master!A:A,BED_Master!B:B),"Bed ID not found"))</f>
        <v/>
      </c>
    </row>
    <row r="755" spans="1:12" ht="22" customHeight="1">
      <c r="A755" t="str">
        <f t="shared" si="22"/>
        <v/>
      </c>
      <c r="C755" s="24" t="str">
        <f>IF(B755="","",IFERROR(_xlfn.XLOOKUP(B755,PT_Master!A:A,PT_Master!C:C),"Patient ID not found"))</f>
        <v/>
      </c>
      <c r="E755" s="13"/>
      <c r="G755" s="24" t="str">
        <f t="shared" si="23"/>
        <v/>
      </c>
      <c r="J755" s="24" t="str">
        <f>IF(I755="","",IFERROR(_xlfn.XLOOKUP(I755,DR_Master!A:A,DR_Master!B:B),"Doctor ID not found"))</f>
        <v/>
      </c>
      <c r="L755" s="24" t="str">
        <f>IF(K755="","",IFERROR(_xlfn.XLOOKUP(K755,BED_Master!A:A,BED_Master!B:B),"Bed ID not found"))</f>
        <v/>
      </c>
    </row>
    <row r="756" spans="1:12" ht="22" customHeight="1">
      <c r="A756" t="str">
        <f t="shared" si="22"/>
        <v/>
      </c>
      <c r="C756" s="24" t="str">
        <f>IF(B756="","",IFERROR(_xlfn.XLOOKUP(B756,PT_Master!A:A,PT_Master!C:C),"Patient ID not found"))</f>
        <v/>
      </c>
      <c r="E756" s="13"/>
      <c r="G756" s="24" t="str">
        <f t="shared" si="23"/>
        <v/>
      </c>
      <c r="J756" s="24" t="str">
        <f>IF(I756="","",IFERROR(_xlfn.XLOOKUP(I756,DR_Master!A:A,DR_Master!B:B),"Doctor ID not found"))</f>
        <v/>
      </c>
      <c r="L756" s="24" t="str">
        <f>IF(K756="","",IFERROR(_xlfn.XLOOKUP(K756,BED_Master!A:A,BED_Master!B:B),"Bed ID not found"))</f>
        <v/>
      </c>
    </row>
    <row r="757" spans="1:12" ht="22" customHeight="1">
      <c r="A757" t="str">
        <f t="shared" si="22"/>
        <v/>
      </c>
      <c r="C757" s="24" t="str">
        <f>IF(B757="","",IFERROR(_xlfn.XLOOKUP(B757,PT_Master!A:A,PT_Master!C:C),"Patient ID not found"))</f>
        <v/>
      </c>
      <c r="E757" s="13"/>
      <c r="G757" s="24" t="str">
        <f t="shared" si="23"/>
        <v/>
      </c>
      <c r="J757" s="24" t="str">
        <f>IF(I757="","",IFERROR(_xlfn.XLOOKUP(I757,DR_Master!A:A,DR_Master!B:B),"Doctor ID not found"))</f>
        <v/>
      </c>
      <c r="L757" s="24" t="str">
        <f>IF(K757="","",IFERROR(_xlfn.XLOOKUP(K757,BED_Master!A:A,BED_Master!B:B),"Bed ID not found"))</f>
        <v/>
      </c>
    </row>
    <row r="758" spans="1:12" ht="22" customHeight="1">
      <c r="A758" t="str">
        <f t="shared" si="22"/>
        <v/>
      </c>
      <c r="C758" s="24" t="str">
        <f>IF(B758="","",IFERROR(_xlfn.XLOOKUP(B758,PT_Master!A:A,PT_Master!C:C),"Patient ID not found"))</f>
        <v/>
      </c>
      <c r="E758" s="13"/>
      <c r="G758" s="24" t="str">
        <f t="shared" si="23"/>
        <v/>
      </c>
      <c r="J758" s="24" t="str">
        <f>IF(I758="","",IFERROR(_xlfn.XLOOKUP(I758,DR_Master!A:A,DR_Master!B:B),"Doctor ID not found"))</f>
        <v/>
      </c>
      <c r="L758" s="24" t="str">
        <f>IF(K758="","",IFERROR(_xlfn.XLOOKUP(K758,BED_Master!A:A,BED_Master!B:B),"Bed ID not found"))</f>
        <v/>
      </c>
    </row>
    <row r="759" spans="1:12" ht="22" customHeight="1">
      <c r="A759" t="str">
        <f t="shared" si="22"/>
        <v/>
      </c>
      <c r="C759" s="24" t="str">
        <f>IF(B759="","",IFERROR(_xlfn.XLOOKUP(B759,PT_Master!A:A,PT_Master!C:C),"Patient ID not found"))</f>
        <v/>
      </c>
      <c r="E759" s="13"/>
      <c r="G759" s="24" t="str">
        <f t="shared" si="23"/>
        <v/>
      </c>
      <c r="J759" s="24" t="str">
        <f>IF(I759="","",IFERROR(_xlfn.XLOOKUP(I759,DR_Master!A:A,DR_Master!B:B),"Doctor ID not found"))</f>
        <v/>
      </c>
      <c r="L759" s="24" t="str">
        <f>IF(K759="","",IFERROR(_xlfn.XLOOKUP(K759,BED_Master!A:A,BED_Master!B:B),"Bed ID not found"))</f>
        <v/>
      </c>
    </row>
    <row r="760" spans="1:12" ht="22" customHeight="1">
      <c r="A760" t="str">
        <f t="shared" si="22"/>
        <v/>
      </c>
      <c r="C760" s="24" t="str">
        <f>IF(B760="","",IFERROR(_xlfn.XLOOKUP(B760,PT_Master!A:A,PT_Master!C:C),"Patient ID not found"))</f>
        <v/>
      </c>
      <c r="E760" s="13"/>
      <c r="G760" s="24" t="str">
        <f t="shared" si="23"/>
        <v/>
      </c>
      <c r="J760" s="24" t="str">
        <f>IF(I760="","",IFERROR(_xlfn.XLOOKUP(I760,DR_Master!A:A,DR_Master!B:B),"Doctor ID not found"))</f>
        <v/>
      </c>
      <c r="L760" s="24" t="str">
        <f>IF(K760="","",IFERROR(_xlfn.XLOOKUP(K760,BED_Master!A:A,BED_Master!B:B),"Bed ID not found"))</f>
        <v/>
      </c>
    </row>
    <row r="761" spans="1:12" ht="22" customHeight="1">
      <c r="A761" t="str">
        <f t="shared" si="22"/>
        <v/>
      </c>
      <c r="C761" s="24" t="str">
        <f>IF(B761="","",IFERROR(_xlfn.XLOOKUP(B761,PT_Master!A:A,PT_Master!C:C),"Patient ID not found"))</f>
        <v/>
      </c>
      <c r="E761" s="13"/>
      <c r="G761" s="24" t="str">
        <f t="shared" si="23"/>
        <v/>
      </c>
      <c r="J761" s="24" t="str">
        <f>IF(I761="","",IFERROR(_xlfn.XLOOKUP(I761,DR_Master!A:A,DR_Master!B:B),"Doctor ID not found"))</f>
        <v/>
      </c>
      <c r="L761" s="24" t="str">
        <f>IF(K761="","",IFERROR(_xlfn.XLOOKUP(K761,BED_Master!A:A,BED_Master!B:B),"Bed ID not found"))</f>
        <v/>
      </c>
    </row>
    <row r="762" spans="1:12" ht="22" customHeight="1">
      <c r="A762" t="str">
        <f t="shared" si="22"/>
        <v/>
      </c>
      <c r="C762" s="24" t="str">
        <f>IF(B762="","",IFERROR(_xlfn.XLOOKUP(B762,PT_Master!A:A,PT_Master!C:C),"Patient ID not found"))</f>
        <v/>
      </c>
      <c r="E762" s="13"/>
      <c r="G762" s="24" t="str">
        <f t="shared" si="23"/>
        <v/>
      </c>
      <c r="J762" s="24" t="str">
        <f>IF(I762="","",IFERROR(_xlfn.XLOOKUP(I762,DR_Master!A:A,DR_Master!B:B),"Doctor ID not found"))</f>
        <v/>
      </c>
      <c r="L762" s="24" t="str">
        <f>IF(K762="","",IFERROR(_xlfn.XLOOKUP(K762,BED_Master!A:A,BED_Master!B:B),"Bed ID not found"))</f>
        <v/>
      </c>
    </row>
    <row r="763" spans="1:12" ht="22" customHeight="1">
      <c r="A763" t="str">
        <f t="shared" si="22"/>
        <v/>
      </c>
      <c r="C763" s="24" t="str">
        <f>IF(B763="","",IFERROR(_xlfn.XLOOKUP(B763,PT_Master!A:A,PT_Master!C:C),"Patient ID not found"))</f>
        <v/>
      </c>
      <c r="E763" s="13"/>
      <c r="G763" s="24" t="str">
        <f t="shared" si="23"/>
        <v/>
      </c>
      <c r="J763" s="24" t="str">
        <f>IF(I763="","",IFERROR(_xlfn.XLOOKUP(I763,DR_Master!A:A,DR_Master!B:B),"Doctor ID not found"))</f>
        <v/>
      </c>
      <c r="L763" s="24" t="str">
        <f>IF(K763="","",IFERROR(_xlfn.XLOOKUP(K763,BED_Master!A:A,BED_Master!B:B),"Bed ID not found"))</f>
        <v/>
      </c>
    </row>
    <row r="764" spans="1:12" ht="22" customHeight="1">
      <c r="A764" t="str">
        <f t="shared" si="22"/>
        <v/>
      </c>
      <c r="C764" s="24" t="str">
        <f>IF(B764="","",IFERROR(_xlfn.XLOOKUP(B764,PT_Master!A:A,PT_Master!C:C),"Patient ID not found"))</f>
        <v/>
      </c>
      <c r="E764" s="13"/>
      <c r="G764" s="24" t="str">
        <f t="shared" si="23"/>
        <v/>
      </c>
      <c r="J764" s="24" t="str">
        <f>IF(I764="","",IFERROR(_xlfn.XLOOKUP(I764,DR_Master!A:A,DR_Master!B:B),"Doctor ID not found"))</f>
        <v/>
      </c>
      <c r="L764" s="24" t="str">
        <f>IF(K764="","",IFERROR(_xlfn.XLOOKUP(K764,BED_Master!A:A,BED_Master!B:B),"Bed ID not found"))</f>
        <v/>
      </c>
    </row>
    <row r="765" spans="1:12" ht="22" customHeight="1">
      <c r="A765" t="str">
        <f t="shared" si="22"/>
        <v/>
      </c>
      <c r="C765" s="24" t="str">
        <f>IF(B765="","",IFERROR(_xlfn.XLOOKUP(B765,PT_Master!A:A,PT_Master!C:C),"Patient ID not found"))</f>
        <v/>
      </c>
      <c r="E765" s="13"/>
      <c r="G765" s="24" t="str">
        <f t="shared" si="23"/>
        <v/>
      </c>
      <c r="J765" s="24" t="str">
        <f>IF(I765="","",IFERROR(_xlfn.XLOOKUP(I765,DR_Master!A:A,DR_Master!B:B),"Doctor ID not found"))</f>
        <v/>
      </c>
      <c r="L765" s="24" t="str">
        <f>IF(K765="","",IFERROR(_xlfn.XLOOKUP(K765,BED_Master!A:A,BED_Master!B:B),"Bed ID not found"))</f>
        <v/>
      </c>
    </row>
    <row r="766" spans="1:12" ht="22" customHeight="1">
      <c r="A766" t="str">
        <f t="shared" si="22"/>
        <v/>
      </c>
      <c r="C766" s="24" t="str">
        <f>IF(B766="","",IFERROR(_xlfn.XLOOKUP(B766,PT_Master!A:A,PT_Master!C:C),"Patient ID not found"))</f>
        <v/>
      </c>
      <c r="E766" s="13"/>
      <c r="G766" s="24" t="str">
        <f t="shared" si="23"/>
        <v/>
      </c>
      <c r="J766" s="24" t="str">
        <f>IF(I766="","",IFERROR(_xlfn.XLOOKUP(I766,DR_Master!A:A,DR_Master!B:B),"Doctor ID not found"))</f>
        <v/>
      </c>
      <c r="L766" s="24" t="str">
        <f>IF(K766="","",IFERROR(_xlfn.XLOOKUP(K766,BED_Master!A:A,BED_Master!B:B),"Bed ID not found"))</f>
        <v/>
      </c>
    </row>
    <row r="767" spans="1:12" ht="22" customHeight="1">
      <c r="A767" t="str">
        <f t="shared" si="22"/>
        <v/>
      </c>
      <c r="C767" s="24" t="str">
        <f>IF(B767="","",IFERROR(_xlfn.XLOOKUP(B767,PT_Master!A:A,PT_Master!C:C),"Patient ID not found"))</f>
        <v/>
      </c>
      <c r="E767" s="13"/>
      <c r="G767" s="24" t="str">
        <f t="shared" si="23"/>
        <v/>
      </c>
      <c r="J767" s="24" t="str">
        <f>IF(I767="","",IFERROR(_xlfn.XLOOKUP(I767,DR_Master!A:A,DR_Master!B:B),"Doctor ID not found"))</f>
        <v/>
      </c>
      <c r="L767" s="24" t="str">
        <f>IF(K767="","",IFERROR(_xlfn.XLOOKUP(K767,BED_Master!A:A,BED_Master!B:B),"Bed ID not found"))</f>
        <v/>
      </c>
    </row>
    <row r="768" spans="1:12" ht="22" customHeight="1">
      <c r="A768" t="str">
        <f t="shared" si="22"/>
        <v/>
      </c>
      <c r="C768" s="24" t="str">
        <f>IF(B768="","",IFERROR(_xlfn.XLOOKUP(B768,PT_Master!A:A,PT_Master!C:C),"Patient ID not found"))</f>
        <v/>
      </c>
      <c r="E768" s="13"/>
      <c r="G768" s="24" t="str">
        <f t="shared" si="23"/>
        <v/>
      </c>
      <c r="J768" s="24" t="str">
        <f>IF(I768="","",IFERROR(_xlfn.XLOOKUP(I768,DR_Master!A:A,DR_Master!B:B),"Doctor ID not found"))</f>
        <v/>
      </c>
      <c r="L768" s="24" t="str">
        <f>IF(K768="","",IFERROR(_xlfn.XLOOKUP(K768,BED_Master!A:A,BED_Master!B:B),"Bed ID not found"))</f>
        <v/>
      </c>
    </row>
    <row r="769" spans="1:12" ht="22" customHeight="1">
      <c r="A769" t="str">
        <f t="shared" si="22"/>
        <v/>
      </c>
      <c r="C769" s="24" t="str">
        <f>IF(B769="","",IFERROR(_xlfn.XLOOKUP(B769,PT_Master!A:A,PT_Master!C:C),"Patient ID not found"))</f>
        <v/>
      </c>
      <c r="E769" s="13"/>
      <c r="G769" s="24" t="str">
        <f t="shared" si="23"/>
        <v/>
      </c>
      <c r="J769" s="24" t="str">
        <f>IF(I769="","",IFERROR(_xlfn.XLOOKUP(I769,DR_Master!A:A,DR_Master!B:B),"Doctor ID not found"))</f>
        <v/>
      </c>
      <c r="L769" s="24" t="str">
        <f>IF(K769="","",IFERROR(_xlfn.XLOOKUP(K769,BED_Master!A:A,BED_Master!B:B),"Bed ID not found"))</f>
        <v/>
      </c>
    </row>
    <row r="770" spans="1:12" ht="22" customHeight="1">
      <c r="A770" t="str">
        <f t="shared" si="22"/>
        <v/>
      </c>
      <c r="C770" s="24" t="str">
        <f>IF(B770="","",IFERROR(_xlfn.XLOOKUP(B770,PT_Master!A:A,PT_Master!C:C),"Patient ID not found"))</f>
        <v/>
      </c>
      <c r="E770" s="13"/>
      <c r="G770" s="24" t="str">
        <f t="shared" si="23"/>
        <v/>
      </c>
      <c r="J770" s="24" t="str">
        <f>IF(I770="","",IFERROR(_xlfn.XLOOKUP(I770,DR_Master!A:A,DR_Master!B:B),"Doctor ID not found"))</f>
        <v/>
      </c>
      <c r="L770" s="24" t="str">
        <f>IF(K770="","",IFERROR(_xlfn.XLOOKUP(K770,BED_Master!A:A,BED_Master!B:B),"Bed ID not found"))</f>
        <v/>
      </c>
    </row>
    <row r="771" spans="1:12" ht="22" customHeight="1">
      <c r="A771" t="str">
        <f t="shared" si="22"/>
        <v/>
      </c>
      <c r="C771" s="24" t="str">
        <f>IF(B771="","",IFERROR(_xlfn.XLOOKUP(B771,PT_Master!A:A,PT_Master!C:C),"Patient ID not found"))</f>
        <v/>
      </c>
      <c r="E771" s="13"/>
      <c r="G771" s="24" t="str">
        <f t="shared" si="23"/>
        <v/>
      </c>
      <c r="J771" s="24" t="str">
        <f>IF(I771="","",IFERROR(_xlfn.XLOOKUP(I771,DR_Master!A:A,DR_Master!B:B),"Doctor ID not found"))</f>
        <v/>
      </c>
      <c r="L771" s="24" t="str">
        <f>IF(K771="","",IFERROR(_xlfn.XLOOKUP(K771,BED_Master!A:A,BED_Master!B:B),"Bed ID not found"))</f>
        <v/>
      </c>
    </row>
    <row r="772" spans="1:12" ht="22" customHeight="1">
      <c r="A772" t="str">
        <f t="shared" si="22"/>
        <v/>
      </c>
      <c r="C772" s="24" t="str">
        <f>IF(B772="","",IFERROR(_xlfn.XLOOKUP(B772,PT_Master!A:A,PT_Master!C:C),"Patient ID not found"))</f>
        <v/>
      </c>
      <c r="E772" s="13"/>
      <c r="G772" s="24" t="str">
        <f t="shared" si="23"/>
        <v/>
      </c>
      <c r="J772" s="24" t="str">
        <f>IF(I772="","",IFERROR(_xlfn.XLOOKUP(I772,DR_Master!A:A,DR_Master!B:B),"Doctor ID not found"))</f>
        <v/>
      </c>
      <c r="L772" s="24" t="str">
        <f>IF(K772="","",IFERROR(_xlfn.XLOOKUP(K772,BED_Master!A:A,BED_Master!B:B),"Bed ID not found"))</f>
        <v/>
      </c>
    </row>
    <row r="773" spans="1:12" ht="22" customHeight="1">
      <c r="A773" t="str">
        <f t="shared" si="22"/>
        <v/>
      </c>
      <c r="C773" s="24" t="str">
        <f>IF(B773="","",IFERROR(_xlfn.XLOOKUP(B773,PT_Master!A:A,PT_Master!C:C),"Patient ID not found"))</f>
        <v/>
      </c>
      <c r="E773" s="13"/>
      <c r="G773" s="24" t="str">
        <f t="shared" si="23"/>
        <v/>
      </c>
      <c r="J773" s="24" t="str">
        <f>IF(I773="","",IFERROR(_xlfn.XLOOKUP(I773,DR_Master!A:A,DR_Master!B:B),"Doctor ID not found"))</f>
        <v/>
      </c>
      <c r="L773" s="24" t="str">
        <f>IF(K773="","",IFERROR(_xlfn.XLOOKUP(K773,BED_Master!A:A,BED_Master!B:B),"Bed ID not found"))</f>
        <v/>
      </c>
    </row>
    <row r="774" spans="1:12" ht="22" customHeight="1">
      <c r="A774" t="str">
        <f t="shared" ref="A774:A837" si="24">IF(B774="","","ADM-"&amp;TEXT(ROW(A770),"00000"))</f>
        <v/>
      </c>
      <c r="C774" s="24" t="str">
        <f>IF(B774="","",IFERROR(_xlfn.XLOOKUP(B774,PT_Master!A:A,PT_Master!C:C),"Patient ID not found"))</f>
        <v/>
      </c>
      <c r="E774" s="13"/>
      <c r="G774" s="24" t="str">
        <f t="shared" ref="G774:G837" si="25">IF(OR(E774="",F774=""),"",MAX(0,DATEDIF(E774,F774,"D")))</f>
        <v/>
      </c>
      <c r="J774" s="24" t="str">
        <f>IF(I774="","",IFERROR(_xlfn.XLOOKUP(I774,DR_Master!A:A,DR_Master!B:B),"Doctor ID not found"))</f>
        <v/>
      </c>
      <c r="L774" s="24" t="str">
        <f>IF(K774="","",IFERROR(_xlfn.XLOOKUP(K774,BED_Master!A:A,BED_Master!B:B),"Bed ID not found"))</f>
        <v/>
      </c>
    </row>
    <row r="775" spans="1:12" ht="22" customHeight="1">
      <c r="A775" t="str">
        <f t="shared" si="24"/>
        <v/>
      </c>
      <c r="C775" s="24" t="str">
        <f>IF(B775="","",IFERROR(_xlfn.XLOOKUP(B775,PT_Master!A:A,PT_Master!C:C),"Patient ID not found"))</f>
        <v/>
      </c>
      <c r="E775" s="13"/>
      <c r="G775" s="24" t="str">
        <f t="shared" si="25"/>
        <v/>
      </c>
      <c r="J775" s="24" t="str">
        <f>IF(I775="","",IFERROR(_xlfn.XLOOKUP(I775,DR_Master!A:A,DR_Master!B:B),"Doctor ID not found"))</f>
        <v/>
      </c>
      <c r="L775" s="24" t="str">
        <f>IF(K775="","",IFERROR(_xlfn.XLOOKUP(K775,BED_Master!A:A,BED_Master!B:B),"Bed ID not found"))</f>
        <v/>
      </c>
    </row>
    <row r="776" spans="1:12" ht="22" customHeight="1">
      <c r="A776" t="str">
        <f t="shared" si="24"/>
        <v/>
      </c>
      <c r="C776" s="24" t="str">
        <f>IF(B776="","",IFERROR(_xlfn.XLOOKUP(B776,PT_Master!A:A,PT_Master!C:C),"Patient ID not found"))</f>
        <v/>
      </c>
      <c r="E776" s="13"/>
      <c r="G776" s="24" t="str">
        <f t="shared" si="25"/>
        <v/>
      </c>
      <c r="J776" s="24" t="str">
        <f>IF(I776="","",IFERROR(_xlfn.XLOOKUP(I776,DR_Master!A:A,DR_Master!B:B),"Doctor ID not found"))</f>
        <v/>
      </c>
      <c r="L776" s="24" t="str">
        <f>IF(K776="","",IFERROR(_xlfn.XLOOKUP(K776,BED_Master!A:A,BED_Master!B:B),"Bed ID not found"))</f>
        <v/>
      </c>
    </row>
    <row r="777" spans="1:12" ht="22" customHeight="1">
      <c r="A777" t="str">
        <f t="shared" si="24"/>
        <v/>
      </c>
      <c r="C777" s="24" t="str">
        <f>IF(B777="","",IFERROR(_xlfn.XLOOKUP(B777,PT_Master!A:A,PT_Master!C:C),"Patient ID not found"))</f>
        <v/>
      </c>
      <c r="E777" s="13"/>
      <c r="G777" s="24" t="str">
        <f t="shared" si="25"/>
        <v/>
      </c>
      <c r="J777" s="24" t="str">
        <f>IF(I777="","",IFERROR(_xlfn.XLOOKUP(I777,DR_Master!A:A,DR_Master!B:B),"Doctor ID not found"))</f>
        <v/>
      </c>
      <c r="L777" s="24" t="str">
        <f>IF(K777="","",IFERROR(_xlfn.XLOOKUP(K777,BED_Master!A:A,BED_Master!B:B),"Bed ID not found"))</f>
        <v/>
      </c>
    </row>
    <row r="778" spans="1:12" ht="22" customHeight="1">
      <c r="A778" t="str">
        <f t="shared" si="24"/>
        <v/>
      </c>
      <c r="C778" s="24" t="str">
        <f>IF(B778="","",IFERROR(_xlfn.XLOOKUP(B778,PT_Master!A:A,PT_Master!C:C),"Patient ID not found"))</f>
        <v/>
      </c>
      <c r="E778" s="13"/>
      <c r="G778" s="24" t="str">
        <f t="shared" si="25"/>
        <v/>
      </c>
      <c r="J778" s="24" t="str">
        <f>IF(I778="","",IFERROR(_xlfn.XLOOKUP(I778,DR_Master!A:A,DR_Master!B:B),"Doctor ID not found"))</f>
        <v/>
      </c>
      <c r="L778" s="24" t="str">
        <f>IF(K778="","",IFERROR(_xlfn.XLOOKUP(K778,BED_Master!A:A,BED_Master!B:B),"Bed ID not found"))</f>
        <v/>
      </c>
    </row>
    <row r="779" spans="1:12" ht="22" customHeight="1">
      <c r="A779" t="str">
        <f t="shared" si="24"/>
        <v/>
      </c>
      <c r="C779" s="24" t="str">
        <f>IF(B779="","",IFERROR(_xlfn.XLOOKUP(B779,PT_Master!A:A,PT_Master!C:C),"Patient ID not found"))</f>
        <v/>
      </c>
      <c r="E779" s="13"/>
      <c r="G779" s="24" t="str">
        <f t="shared" si="25"/>
        <v/>
      </c>
      <c r="J779" s="24" t="str">
        <f>IF(I779="","",IFERROR(_xlfn.XLOOKUP(I779,DR_Master!A:A,DR_Master!B:B),"Doctor ID not found"))</f>
        <v/>
      </c>
      <c r="L779" s="24" t="str">
        <f>IF(K779="","",IFERROR(_xlfn.XLOOKUP(K779,BED_Master!A:A,BED_Master!B:B),"Bed ID not found"))</f>
        <v/>
      </c>
    </row>
    <row r="780" spans="1:12" ht="22" customHeight="1">
      <c r="A780" t="str">
        <f t="shared" si="24"/>
        <v/>
      </c>
      <c r="C780" s="24" t="str">
        <f>IF(B780="","",IFERROR(_xlfn.XLOOKUP(B780,PT_Master!A:A,PT_Master!C:C),"Patient ID not found"))</f>
        <v/>
      </c>
      <c r="E780" s="13"/>
      <c r="G780" s="24" t="str">
        <f t="shared" si="25"/>
        <v/>
      </c>
      <c r="J780" s="24" t="str">
        <f>IF(I780="","",IFERROR(_xlfn.XLOOKUP(I780,DR_Master!A:A,DR_Master!B:B),"Doctor ID not found"))</f>
        <v/>
      </c>
      <c r="L780" s="24" t="str">
        <f>IF(K780="","",IFERROR(_xlfn.XLOOKUP(K780,BED_Master!A:A,BED_Master!B:B),"Bed ID not found"))</f>
        <v/>
      </c>
    </row>
    <row r="781" spans="1:12" ht="22" customHeight="1">
      <c r="A781" t="str">
        <f t="shared" si="24"/>
        <v/>
      </c>
      <c r="C781" s="24" t="str">
        <f>IF(B781="","",IFERROR(_xlfn.XLOOKUP(B781,PT_Master!A:A,PT_Master!C:C),"Patient ID not found"))</f>
        <v/>
      </c>
      <c r="E781" s="13"/>
      <c r="G781" s="24" t="str">
        <f t="shared" si="25"/>
        <v/>
      </c>
      <c r="J781" s="24" t="str">
        <f>IF(I781="","",IFERROR(_xlfn.XLOOKUP(I781,DR_Master!A:A,DR_Master!B:B),"Doctor ID not found"))</f>
        <v/>
      </c>
      <c r="L781" s="24" t="str">
        <f>IF(K781="","",IFERROR(_xlfn.XLOOKUP(K781,BED_Master!A:A,BED_Master!B:B),"Bed ID not found"))</f>
        <v/>
      </c>
    </row>
    <row r="782" spans="1:12" ht="22" customHeight="1">
      <c r="A782" t="str">
        <f t="shared" si="24"/>
        <v/>
      </c>
      <c r="C782" s="24" t="str">
        <f>IF(B782="","",IFERROR(_xlfn.XLOOKUP(B782,PT_Master!A:A,PT_Master!C:C),"Patient ID not found"))</f>
        <v/>
      </c>
      <c r="E782" s="13"/>
      <c r="G782" s="24" t="str">
        <f t="shared" si="25"/>
        <v/>
      </c>
      <c r="J782" s="24" t="str">
        <f>IF(I782="","",IFERROR(_xlfn.XLOOKUP(I782,DR_Master!A:A,DR_Master!B:B),"Doctor ID not found"))</f>
        <v/>
      </c>
      <c r="L782" s="24" t="str">
        <f>IF(K782="","",IFERROR(_xlfn.XLOOKUP(K782,BED_Master!A:A,BED_Master!B:B),"Bed ID not found"))</f>
        <v/>
      </c>
    </row>
    <row r="783" spans="1:12" ht="22" customHeight="1">
      <c r="A783" t="str">
        <f t="shared" si="24"/>
        <v/>
      </c>
      <c r="C783" s="24" t="str">
        <f>IF(B783="","",IFERROR(_xlfn.XLOOKUP(B783,PT_Master!A:A,PT_Master!C:C),"Patient ID not found"))</f>
        <v/>
      </c>
      <c r="E783" s="13"/>
      <c r="G783" s="24" t="str">
        <f t="shared" si="25"/>
        <v/>
      </c>
      <c r="J783" s="24" t="str">
        <f>IF(I783="","",IFERROR(_xlfn.XLOOKUP(I783,DR_Master!A:A,DR_Master!B:B),"Doctor ID not found"))</f>
        <v/>
      </c>
      <c r="L783" s="24" t="str">
        <f>IF(K783="","",IFERROR(_xlfn.XLOOKUP(K783,BED_Master!A:A,BED_Master!B:B),"Bed ID not found"))</f>
        <v/>
      </c>
    </row>
    <row r="784" spans="1:12" ht="22" customHeight="1">
      <c r="A784" t="str">
        <f t="shared" si="24"/>
        <v/>
      </c>
      <c r="C784" s="24" t="str">
        <f>IF(B784="","",IFERROR(_xlfn.XLOOKUP(B784,PT_Master!A:A,PT_Master!C:C),"Patient ID not found"))</f>
        <v/>
      </c>
      <c r="E784" s="13"/>
      <c r="G784" s="24" t="str">
        <f t="shared" si="25"/>
        <v/>
      </c>
      <c r="J784" s="24" t="str">
        <f>IF(I784="","",IFERROR(_xlfn.XLOOKUP(I784,DR_Master!A:A,DR_Master!B:B),"Doctor ID not found"))</f>
        <v/>
      </c>
      <c r="L784" s="24" t="str">
        <f>IF(K784="","",IFERROR(_xlfn.XLOOKUP(K784,BED_Master!A:A,BED_Master!B:B),"Bed ID not found"))</f>
        <v/>
      </c>
    </row>
    <row r="785" spans="1:12" ht="22" customHeight="1">
      <c r="A785" t="str">
        <f t="shared" si="24"/>
        <v/>
      </c>
      <c r="C785" s="24" t="str">
        <f>IF(B785="","",IFERROR(_xlfn.XLOOKUP(B785,PT_Master!A:A,PT_Master!C:C),"Patient ID not found"))</f>
        <v/>
      </c>
      <c r="E785" s="13"/>
      <c r="G785" s="24" t="str">
        <f t="shared" si="25"/>
        <v/>
      </c>
      <c r="J785" s="24" t="str">
        <f>IF(I785="","",IFERROR(_xlfn.XLOOKUP(I785,DR_Master!A:A,DR_Master!B:B),"Doctor ID not found"))</f>
        <v/>
      </c>
      <c r="L785" s="24" t="str">
        <f>IF(K785="","",IFERROR(_xlfn.XLOOKUP(K785,BED_Master!A:A,BED_Master!B:B),"Bed ID not found"))</f>
        <v/>
      </c>
    </row>
    <row r="786" spans="1:12" ht="22" customHeight="1">
      <c r="A786" t="str">
        <f t="shared" si="24"/>
        <v/>
      </c>
      <c r="C786" s="24" t="str">
        <f>IF(B786="","",IFERROR(_xlfn.XLOOKUP(B786,PT_Master!A:A,PT_Master!C:C),"Patient ID not found"))</f>
        <v/>
      </c>
      <c r="E786" s="13"/>
      <c r="G786" s="24" t="str">
        <f t="shared" si="25"/>
        <v/>
      </c>
      <c r="J786" s="24" t="str">
        <f>IF(I786="","",IFERROR(_xlfn.XLOOKUP(I786,DR_Master!A:A,DR_Master!B:B),"Doctor ID not found"))</f>
        <v/>
      </c>
      <c r="L786" s="24" t="str">
        <f>IF(K786="","",IFERROR(_xlfn.XLOOKUP(K786,BED_Master!A:A,BED_Master!B:B),"Bed ID not found"))</f>
        <v/>
      </c>
    </row>
    <row r="787" spans="1:12" ht="22" customHeight="1">
      <c r="A787" t="str">
        <f t="shared" si="24"/>
        <v/>
      </c>
      <c r="C787" s="24" t="str">
        <f>IF(B787="","",IFERROR(_xlfn.XLOOKUP(B787,PT_Master!A:A,PT_Master!C:C),"Patient ID not found"))</f>
        <v/>
      </c>
      <c r="E787" s="13"/>
      <c r="G787" s="24" t="str">
        <f t="shared" si="25"/>
        <v/>
      </c>
      <c r="J787" s="24" t="str">
        <f>IF(I787="","",IFERROR(_xlfn.XLOOKUP(I787,DR_Master!A:A,DR_Master!B:B),"Doctor ID not found"))</f>
        <v/>
      </c>
      <c r="L787" s="24" t="str">
        <f>IF(K787="","",IFERROR(_xlfn.XLOOKUP(K787,BED_Master!A:A,BED_Master!B:B),"Bed ID not found"))</f>
        <v/>
      </c>
    </row>
    <row r="788" spans="1:12" ht="22" customHeight="1">
      <c r="A788" t="str">
        <f t="shared" si="24"/>
        <v/>
      </c>
      <c r="C788" s="24" t="str">
        <f>IF(B788="","",IFERROR(_xlfn.XLOOKUP(B788,PT_Master!A:A,PT_Master!C:C),"Patient ID not found"))</f>
        <v/>
      </c>
      <c r="E788" s="13"/>
      <c r="G788" s="24" t="str">
        <f t="shared" si="25"/>
        <v/>
      </c>
      <c r="J788" s="24" t="str">
        <f>IF(I788="","",IFERROR(_xlfn.XLOOKUP(I788,DR_Master!A:A,DR_Master!B:B),"Doctor ID not found"))</f>
        <v/>
      </c>
      <c r="L788" s="24" t="str">
        <f>IF(K788="","",IFERROR(_xlfn.XLOOKUP(K788,BED_Master!A:A,BED_Master!B:B),"Bed ID not found"))</f>
        <v/>
      </c>
    </row>
    <row r="789" spans="1:12" ht="22" customHeight="1">
      <c r="A789" t="str">
        <f t="shared" si="24"/>
        <v/>
      </c>
      <c r="C789" s="24" t="str">
        <f>IF(B789="","",IFERROR(_xlfn.XLOOKUP(B789,PT_Master!A:A,PT_Master!C:C),"Patient ID not found"))</f>
        <v/>
      </c>
      <c r="E789" s="13"/>
      <c r="G789" s="24" t="str">
        <f t="shared" si="25"/>
        <v/>
      </c>
      <c r="J789" s="24" t="str">
        <f>IF(I789="","",IFERROR(_xlfn.XLOOKUP(I789,DR_Master!A:A,DR_Master!B:B),"Doctor ID not found"))</f>
        <v/>
      </c>
      <c r="L789" s="24" t="str">
        <f>IF(K789="","",IFERROR(_xlfn.XLOOKUP(K789,BED_Master!A:A,BED_Master!B:B),"Bed ID not found"))</f>
        <v/>
      </c>
    </row>
    <row r="790" spans="1:12" ht="22" customHeight="1">
      <c r="A790" t="str">
        <f t="shared" si="24"/>
        <v/>
      </c>
      <c r="C790" s="24" t="str">
        <f>IF(B790="","",IFERROR(_xlfn.XLOOKUP(B790,PT_Master!A:A,PT_Master!C:C),"Patient ID not found"))</f>
        <v/>
      </c>
      <c r="E790" s="13"/>
      <c r="G790" s="24" t="str">
        <f t="shared" si="25"/>
        <v/>
      </c>
      <c r="J790" s="24" t="str">
        <f>IF(I790="","",IFERROR(_xlfn.XLOOKUP(I790,DR_Master!A:A,DR_Master!B:B),"Doctor ID not found"))</f>
        <v/>
      </c>
      <c r="L790" s="24" t="str">
        <f>IF(K790="","",IFERROR(_xlfn.XLOOKUP(K790,BED_Master!A:A,BED_Master!B:B),"Bed ID not found"))</f>
        <v/>
      </c>
    </row>
    <row r="791" spans="1:12" ht="22" customHeight="1">
      <c r="A791" t="str">
        <f t="shared" si="24"/>
        <v/>
      </c>
      <c r="C791" s="24" t="str">
        <f>IF(B791="","",IFERROR(_xlfn.XLOOKUP(B791,PT_Master!A:A,PT_Master!C:C),"Patient ID not found"))</f>
        <v/>
      </c>
      <c r="E791" s="13"/>
      <c r="G791" s="24" t="str">
        <f t="shared" si="25"/>
        <v/>
      </c>
      <c r="J791" s="24" t="str">
        <f>IF(I791="","",IFERROR(_xlfn.XLOOKUP(I791,DR_Master!A:A,DR_Master!B:B),"Doctor ID not found"))</f>
        <v/>
      </c>
      <c r="L791" s="24" t="str">
        <f>IF(K791="","",IFERROR(_xlfn.XLOOKUP(K791,BED_Master!A:A,BED_Master!B:B),"Bed ID not found"))</f>
        <v/>
      </c>
    </row>
    <row r="792" spans="1:12" ht="22" customHeight="1">
      <c r="A792" t="str">
        <f t="shared" si="24"/>
        <v/>
      </c>
      <c r="C792" s="24" t="str">
        <f>IF(B792="","",IFERROR(_xlfn.XLOOKUP(B792,PT_Master!A:A,PT_Master!C:C),"Patient ID not found"))</f>
        <v/>
      </c>
      <c r="E792" s="13"/>
      <c r="G792" s="24" t="str">
        <f t="shared" si="25"/>
        <v/>
      </c>
      <c r="J792" s="24" t="str">
        <f>IF(I792="","",IFERROR(_xlfn.XLOOKUP(I792,DR_Master!A:A,DR_Master!B:B),"Doctor ID not found"))</f>
        <v/>
      </c>
      <c r="L792" s="24" t="str">
        <f>IF(K792="","",IFERROR(_xlfn.XLOOKUP(K792,BED_Master!A:A,BED_Master!B:B),"Bed ID not found"))</f>
        <v/>
      </c>
    </row>
    <row r="793" spans="1:12" ht="22" customHeight="1">
      <c r="A793" t="str">
        <f t="shared" si="24"/>
        <v/>
      </c>
      <c r="C793" s="24" t="str">
        <f>IF(B793="","",IFERROR(_xlfn.XLOOKUP(B793,PT_Master!A:A,PT_Master!C:C),"Patient ID not found"))</f>
        <v/>
      </c>
      <c r="E793" s="13"/>
      <c r="G793" s="24" t="str">
        <f t="shared" si="25"/>
        <v/>
      </c>
      <c r="J793" s="24" t="str">
        <f>IF(I793="","",IFERROR(_xlfn.XLOOKUP(I793,DR_Master!A:A,DR_Master!B:B),"Doctor ID not found"))</f>
        <v/>
      </c>
      <c r="L793" s="24" t="str">
        <f>IF(K793="","",IFERROR(_xlfn.XLOOKUP(K793,BED_Master!A:A,BED_Master!B:B),"Bed ID not found"))</f>
        <v/>
      </c>
    </row>
    <row r="794" spans="1:12" ht="22" customHeight="1">
      <c r="A794" t="str">
        <f t="shared" si="24"/>
        <v/>
      </c>
      <c r="C794" s="24" t="str">
        <f>IF(B794="","",IFERROR(_xlfn.XLOOKUP(B794,PT_Master!A:A,PT_Master!C:C),"Patient ID not found"))</f>
        <v/>
      </c>
      <c r="E794" s="13"/>
      <c r="G794" s="24" t="str">
        <f t="shared" si="25"/>
        <v/>
      </c>
      <c r="J794" s="24" t="str">
        <f>IF(I794="","",IFERROR(_xlfn.XLOOKUP(I794,DR_Master!A:A,DR_Master!B:B),"Doctor ID not found"))</f>
        <v/>
      </c>
      <c r="L794" s="24" t="str">
        <f>IF(K794="","",IFERROR(_xlfn.XLOOKUP(K794,BED_Master!A:A,BED_Master!B:B),"Bed ID not found"))</f>
        <v/>
      </c>
    </row>
    <row r="795" spans="1:12" ht="22" customHeight="1">
      <c r="A795" t="str">
        <f t="shared" si="24"/>
        <v/>
      </c>
      <c r="C795" s="24" t="str">
        <f>IF(B795="","",IFERROR(_xlfn.XLOOKUP(B795,PT_Master!A:A,PT_Master!C:C),"Patient ID not found"))</f>
        <v/>
      </c>
      <c r="E795" s="13"/>
      <c r="G795" s="24" t="str">
        <f t="shared" si="25"/>
        <v/>
      </c>
      <c r="J795" s="24" t="str">
        <f>IF(I795="","",IFERROR(_xlfn.XLOOKUP(I795,DR_Master!A:A,DR_Master!B:B),"Doctor ID not found"))</f>
        <v/>
      </c>
      <c r="L795" s="24" t="str">
        <f>IF(K795="","",IFERROR(_xlfn.XLOOKUP(K795,BED_Master!A:A,BED_Master!B:B),"Bed ID not found"))</f>
        <v/>
      </c>
    </row>
    <row r="796" spans="1:12" ht="22" customHeight="1">
      <c r="A796" t="str">
        <f t="shared" si="24"/>
        <v/>
      </c>
      <c r="C796" s="24" t="str">
        <f>IF(B796="","",IFERROR(_xlfn.XLOOKUP(B796,PT_Master!A:A,PT_Master!C:C),"Patient ID not found"))</f>
        <v/>
      </c>
      <c r="E796" s="13"/>
      <c r="G796" s="24" t="str">
        <f t="shared" si="25"/>
        <v/>
      </c>
      <c r="J796" s="24" t="str">
        <f>IF(I796="","",IFERROR(_xlfn.XLOOKUP(I796,DR_Master!A:A,DR_Master!B:B),"Doctor ID not found"))</f>
        <v/>
      </c>
      <c r="L796" s="24" t="str">
        <f>IF(K796="","",IFERROR(_xlfn.XLOOKUP(K796,BED_Master!A:A,BED_Master!B:B),"Bed ID not found"))</f>
        <v/>
      </c>
    </row>
    <row r="797" spans="1:12" ht="22" customHeight="1">
      <c r="A797" t="str">
        <f t="shared" si="24"/>
        <v/>
      </c>
      <c r="C797" s="24" t="str">
        <f>IF(B797="","",IFERROR(_xlfn.XLOOKUP(B797,PT_Master!A:A,PT_Master!C:C),"Patient ID not found"))</f>
        <v/>
      </c>
      <c r="E797" s="13"/>
      <c r="G797" s="24" t="str">
        <f t="shared" si="25"/>
        <v/>
      </c>
      <c r="J797" s="24" t="str">
        <f>IF(I797="","",IFERROR(_xlfn.XLOOKUP(I797,DR_Master!A:A,DR_Master!B:B),"Doctor ID not found"))</f>
        <v/>
      </c>
      <c r="L797" s="24" t="str">
        <f>IF(K797="","",IFERROR(_xlfn.XLOOKUP(K797,BED_Master!A:A,BED_Master!B:B),"Bed ID not found"))</f>
        <v/>
      </c>
    </row>
    <row r="798" spans="1:12" ht="22" customHeight="1">
      <c r="A798" t="str">
        <f t="shared" si="24"/>
        <v/>
      </c>
      <c r="C798" s="24" t="str">
        <f>IF(B798="","",IFERROR(_xlfn.XLOOKUP(B798,PT_Master!A:A,PT_Master!C:C),"Patient ID not found"))</f>
        <v/>
      </c>
      <c r="E798" s="13"/>
      <c r="G798" s="24" t="str">
        <f t="shared" si="25"/>
        <v/>
      </c>
      <c r="J798" s="24" t="str">
        <f>IF(I798="","",IFERROR(_xlfn.XLOOKUP(I798,DR_Master!A:A,DR_Master!B:B),"Doctor ID not found"))</f>
        <v/>
      </c>
      <c r="L798" s="24" t="str">
        <f>IF(K798="","",IFERROR(_xlfn.XLOOKUP(K798,BED_Master!A:A,BED_Master!B:B),"Bed ID not found"))</f>
        <v/>
      </c>
    </row>
    <row r="799" spans="1:12" ht="22" customHeight="1">
      <c r="A799" t="str">
        <f t="shared" si="24"/>
        <v/>
      </c>
      <c r="C799" s="24" t="str">
        <f>IF(B799="","",IFERROR(_xlfn.XLOOKUP(B799,PT_Master!A:A,PT_Master!C:C),"Patient ID not found"))</f>
        <v/>
      </c>
      <c r="E799" s="13"/>
      <c r="G799" s="24" t="str">
        <f t="shared" si="25"/>
        <v/>
      </c>
      <c r="J799" s="24" t="str">
        <f>IF(I799="","",IFERROR(_xlfn.XLOOKUP(I799,DR_Master!A:A,DR_Master!B:B),"Doctor ID not found"))</f>
        <v/>
      </c>
      <c r="L799" s="24" t="str">
        <f>IF(K799="","",IFERROR(_xlfn.XLOOKUP(K799,BED_Master!A:A,BED_Master!B:B),"Bed ID not found"))</f>
        <v/>
      </c>
    </row>
    <row r="800" spans="1:12" ht="22" customHeight="1">
      <c r="A800" t="str">
        <f t="shared" si="24"/>
        <v/>
      </c>
      <c r="C800" s="24" t="str">
        <f>IF(B800="","",IFERROR(_xlfn.XLOOKUP(B800,PT_Master!A:A,PT_Master!C:C),"Patient ID not found"))</f>
        <v/>
      </c>
      <c r="E800" s="13"/>
      <c r="G800" s="24" t="str">
        <f t="shared" si="25"/>
        <v/>
      </c>
      <c r="J800" s="24" t="str">
        <f>IF(I800="","",IFERROR(_xlfn.XLOOKUP(I800,DR_Master!A:A,DR_Master!B:B),"Doctor ID not found"))</f>
        <v/>
      </c>
      <c r="L800" s="24" t="str">
        <f>IF(K800="","",IFERROR(_xlfn.XLOOKUP(K800,BED_Master!A:A,BED_Master!B:B),"Bed ID not found"))</f>
        <v/>
      </c>
    </row>
    <row r="801" spans="1:12" ht="22" customHeight="1">
      <c r="A801" t="str">
        <f t="shared" si="24"/>
        <v/>
      </c>
      <c r="C801" s="24" t="str">
        <f>IF(B801="","",IFERROR(_xlfn.XLOOKUP(B801,PT_Master!A:A,PT_Master!C:C),"Patient ID not found"))</f>
        <v/>
      </c>
      <c r="E801" s="13"/>
      <c r="G801" s="24" t="str">
        <f t="shared" si="25"/>
        <v/>
      </c>
      <c r="J801" s="24" t="str">
        <f>IF(I801="","",IFERROR(_xlfn.XLOOKUP(I801,DR_Master!A:A,DR_Master!B:B),"Doctor ID not found"))</f>
        <v/>
      </c>
      <c r="L801" s="24" t="str">
        <f>IF(K801="","",IFERROR(_xlfn.XLOOKUP(K801,BED_Master!A:A,BED_Master!B:B),"Bed ID not found"))</f>
        <v/>
      </c>
    </row>
    <row r="802" spans="1:12" ht="22" customHeight="1">
      <c r="A802" t="str">
        <f t="shared" si="24"/>
        <v/>
      </c>
      <c r="C802" s="24" t="str">
        <f>IF(B802="","",IFERROR(_xlfn.XLOOKUP(B802,PT_Master!A:A,PT_Master!C:C),"Patient ID not found"))</f>
        <v/>
      </c>
      <c r="E802" s="13"/>
      <c r="G802" s="24" t="str">
        <f t="shared" si="25"/>
        <v/>
      </c>
      <c r="J802" s="24" t="str">
        <f>IF(I802="","",IFERROR(_xlfn.XLOOKUP(I802,DR_Master!A:A,DR_Master!B:B),"Doctor ID not found"))</f>
        <v/>
      </c>
      <c r="L802" s="24" t="str">
        <f>IF(K802="","",IFERROR(_xlfn.XLOOKUP(K802,BED_Master!A:A,BED_Master!B:B),"Bed ID not found"))</f>
        <v/>
      </c>
    </row>
    <row r="803" spans="1:12" ht="22" customHeight="1">
      <c r="A803" t="str">
        <f t="shared" si="24"/>
        <v/>
      </c>
      <c r="C803" s="24" t="str">
        <f>IF(B803="","",IFERROR(_xlfn.XLOOKUP(B803,PT_Master!A:A,PT_Master!C:C),"Patient ID not found"))</f>
        <v/>
      </c>
      <c r="E803" s="13"/>
      <c r="G803" s="24" t="str">
        <f t="shared" si="25"/>
        <v/>
      </c>
      <c r="J803" s="24" t="str">
        <f>IF(I803="","",IFERROR(_xlfn.XLOOKUP(I803,DR_Master!A:A,DR_Master!B:B),"Doctor ID not found"))</f>
        <v/>
      </c>
      <c r="L803" s="24" t="str">
        <f>IF(K803="","",IFERROR(_xlfn.XLOOKUP(K803,BED_Master!A:A,BED_Master!B:B),"Bed ID not found"))</f>
        <v/>
      </c>
    </row>
    <row r="804" spans="1:12" ht="22" customHeight="1">
      <c r="A804" t="str">
        <f t="shared" si="24"/>
        <v/>
      </c>
      <c r="C804" s="24" t="str">
        <f>IF(B804="","",IFERROR(_xlfn.XLOOKUP(B804,PT_Master!A:A,PT_Master!C:C),"Patient ID not found"))</f>
        <v/>
      </c>
      <c r="E804" s="13"/>
      <c r="G804" s="24" t="str">
        <f t="shared" si="25"/>
        <v/>
      </c>
      <c r="J804" s="24" t="str">
        <f>IF(I804="","",IFERROR(_xlfn.XLOOKUP(I804,DR_Master!A:A,DR_Master!B:B),"Doctor ID not found"))</f>
        <v/>
      </c>
      <c r="L804" s="24" t="str">
        <f>IF(K804="","",IFERROR(_xlfn.XLOOKUP(K804,BED_Master!A:A,BED_Master!B:B),"Bed ID not found"))</f>
        <v/>
      </c>
    </row>
    <row r="805" spans="1:12" ht="22" customHeight="1">
      <c r="A805" t="str">
        <f t="shared" si="24"/>
        <v/>
      </c>
      <c r="C805" s="24" t="str">
        <f>IF(B805="","",IFERROR(_xlfn.XLOOKUP(B805,PT_Master!A:A,PT_Master!C:C),"Patient ID not found"))</f>
        <v/>
      </c>
      <c r="E805" s="13"/>
      <c r="G805" s="24" t="str">
        <f t="shared" si="25"/>
        <v/>
      </c>
      <c r="J805" s="24" t="str">
        <f>IF(I805="","",IFERROR(_xlfn.XLOOKUP(I805,DR_Master!A:A,DR_Master!B:B),"Doctor ID not found"))</f>
        <v/>
      </c>
      <c r="L805" s="24" t="str">
        <f>IF(K805="","",IFERROR(_xlfn.XLOOKUP(K805,BED_Master!A:A,BED_Master!B:B),"Bed ID not found"))</f>
        <v/>
      </c>
    </row>
    <row r="806" spans="1:12" ht="22" customHeight="1">
      <c r="A806" t="str">
        <f t="shared" si="24"/>
        <v/>
      </c>
      <c r="C806" s="24" t="str">
        <f>IF(B806="","",IFERROR(_xlfn.XLOOKUP(B806,PT_Master!A:A,PT_Master!C:C),"Patient ID not found"))</f>
        <v/>
      </c>
      <c r="E806" s="13"/>
      <c r="G806" s="24" t="str">
        <f t="shared" si="25"/>
        <v/>
      </c>
      <c r="J806" s="24" t="str">
        <f>IF(I806="","",IFERROR(_xlfn.XLOOKUP(I806,DR_Master!A:A,DR_Master!B:B),"Doctor ID not found"))</f>
        <v/>
      </c>
      <c r="L806" s="24" t="str">
        <f>IF(K806="","",IFERROR(_xlfn.XLOOKUP(K806,BED_Master!A:A,BED_Master!B:B),"Bed ID not found"))</f>
        <v/>
      </c>
    </row>
    <row r="807" spans="1:12" ht="22" customHeight="1">
      <c r="A807" t="str">
        <f t="shared" si="24"/>
        <v/>
      </c>
      <c r="C807" s="24" t="str">
        <f>IF(B807="","",IFERROR(_xlfn.XLOOKUP(B807,PT_Master!A:A,PT_Master!C:C),"Patient ID not found"))</f>
        <v/>
      </c>
      <c r="E807" s="13"/>
      <c r="G807" s="24" t="str">
        <f t="shared" si="25"/>
        <v/>
      </c>
      <c r="J807" s="24" t="str">
        <f>IF(I807="","",IFERROR(_xlfn.XLOOKUP(I807,DR_Master!A:A,DR_Master!B:B),"Doctor ID not found"))</f>
        <v/>
      </c>
      <c r="L807" s="24" t="str">
        <f>IF(K807="","",IFERROR(_xlfn.XLOOKUP(K807,BED_Master!A:A,BED_Master!B:B),"Bed ID not found"))</f>
        <v/>
      </c>
    </row>
    <row r="808" spans="1:12" ht="22" customHeight="1">
      <c r="A808" t="str">
        <f t="shared" si="24"/>
        <v/>
      </c>
      <c r="C808" s="24" t="str">
        <f>IF(B808="","",IFERROR(_xlfn.XLOOKUP(B808,PT_Master!A:A,PT_Master!C:C),"Patient ID not found"))</f>
        <v/>
      </c>
      <c r="E808" s="13"/>
      <c r="G808" s="24" t="str">
        <f t="shared" si="25"/>
        <v/>
      </c>
      <c r="J808" s="24" t="str">
        <f>IF(I808="","",IFERROR(_xlfn.XLOOKUP(I808,DR_Master!A:A,DR_Master!B:B),"Doctor ID not found"))</f>
        <v/>
      </c>
      <c r="L808" s="24" t="str">
        <f>IF(K808="","",IFERROR(_xlfn.XLOOKUP(K808,BED_Master!A:A,BED_Master!B:B),"Bed ID not found"))</f>
        <v/>
      </c>
    </row>
    <row r="809" spans="1:12" ht="22" customHeight="1">
      <c r="A809" t="str">
        <f t="shared" si="24"/>
        <v/>
      </c>
      <c r="C809" s="24" t="str">
        <f>IF(B809="","",IFERROR(_xlfn.XLOOKUP(B809,PT_Master!A:A,PT_Master!C:C),"Patient ID not found"))</f>
        <v/>
      </c>
      <c r="E809" s="13"/>
      <c r="G809" s="24" t="str">
        <f t="shared" si="25"/>
        <v/>
      </c>
      <c r="J809" s="24" t="str">
        <f>IF(I809="","",IFERROR(_xlfn.XLOOKUP(I809,DR_Master!A:A,DR_Master!B:B),"Doctor ID not found"))</f>
        <v/>
      </c>
      <c r="L809" s="24" t="str">
        <f>IF(K809="","",IFERROR(_xlfn.XLOOKUP(K809,BED_Master!A:A,BED_Master!B:B),"Bed ID not found"))</f>
        <v/>
      </c>
    </row>
    <row r="810" spans="1:12" ht="22" customHeight="1">
      <c r="A810" t="str">
        <f t="shared" si="24"/>
        <v/>
      </c>
      <c r="C810" s="24" t="str">
        <f>IF(B810="","",IFERROR(_xlfn.XLOOKUP(B810,PT_Master!A:A,PT_Master!C:C),"Patient ID not found"))</f>
        <v/>
      </c>
      <c r="E810" s="13"/>
      <c r="G810" s="24" t="str">
        <f t="shared" si="25"/>
        <v/>
      </c>
      <c r="J810" s="24" t="str">
        <f>IF(I810="","",IFERROR(_xlfn.XLOOKUP(I810,DR_Master!A:A,DR_Master!B:B),"Doctor ID not found"))</f>
        <v/>
      </c>
      <c r="L810" s="24" t="str">
        <f>IF(K810="","",IFERROR(_xlfn.XLOOKUP(K810,BED_Master!A:A,BED_Master!B:B),"Bed ID not found"))</f>
        <v/>
      </c>
    </row>
    <row r="811" spans="1:12" ht="22" customHeight="1">
      <c r="A811" t="str">
        <f t="shared" si="24"/>
        <v/>
      </c>
      <c r="C811" s="24" t="str">
        <f>IF(B811="","",IFERROR(_xlfn.XLOOKUP(B811,PT_Master!A:A,PT_Master!C:C),"Patient ID not found"))</f>
        <v/>
      </c>
      <c r="E811" s="13"/>
      <c r="G811" s="24" t="str">
        <f t="shared" si="25"/>
        <v/>
      </c>
      <c r="J811" s="24" t="str">
        <f>IF(I811="","",IFERROR(_xlfn.XLOOKUP(I811,DR_Master!A:A,DR_Master!B:B),"Doctor ID not found"))</f>
        <v/>
      </c>
      <c r="L811" s="24" t="str">
        <f>IF(K811="","",IFERROR(_xlfn.XLOOKUP(K811,BED_Master!A:A,BED_Master!B:B),"Bed ID not found"))</f>
        <v/>
      </c>
    </row>
    <row r="812" spans="1:12" ht="22" customHeight="1">
      <c r="A812" t="str">
        <f t="shared" si="24"/>
        <v/>
      </c>
      <c r="C812" s="24" t="str">
        <f>IF(B812="","",IFERROR(_xlfn.XLOOKUP(B812,PT_Master!A:A,PT_Master!C:C),"Patient ID not found"))</f>
        <v/>
      </c>
      <c r="E812" s="13"/>
      <c r="G812" s="24" t="str">
        <f t="shared" si="25"/>
        <v/>
      </c>
      <c r="J812" s="24" t="str">
        <f>IF(I812="","",IFERROR(_xlfn.XLOOKUP(I812,DR_Master!A:A,DR_Master!B:B),"Doctor ID not found"))</f>
        <v/>
      </c>
      <c r="L812" s="24" t="str">
        <f>IF(K812="","",IFERROR(_xlfn.XLOOKUP(K812,BED_Master!A:A,BED_Master!B:B),"Bed ID not found"))</f>
        <v/>
      </c>
    </row>
    <row r="813" spans="1:12" ht="22" customHeight="1">
      <c r="A813" t="str">
        <f t="shared" si="24"/>
        <v/>
      </c>
      <c r="C813" s="24" t="str">
        <f>IF(B813="","",IFERROR(_xlfn.XLOOKUP(B813,PT_Master!A:A,PT_Master!C:C),"Patient ID not found"))</f>
        <v/>
      </c>
      <c r="E813" s="13"/>
      <c r="G813" s="24" t="str">
        <f t="shared" si="25"/>
        <v/>
      </c>
      <c r="J813" s="24" t="str">
        <f>IF(I813="","",IFERROR(_xlfn.XLOOKUP(I813,DR_Master!A:A,DR_Master!B:B),"Doctor ID not found"))</f>
        <v/>
      </c>
      <c r="L813" s="24" t="str">
        <f>IF(K813="","",IFERROR(_xlfn.XLOOKUP(K813,BED_Master!A:A,BED_Master!B:B),"Bed ID not found"))</f>
        <v/>
      </c>
    </row>
    <row r="814" spans="1:12" ht="22" customHeight="1">
      <c r="A814" t="str">
        <f t="shared" si="24"/>
        <v/>
      </c>
      <c r="C814" s="24" t="str">
        <f>IF(B814="","",IFERROR(_xlfn.XLOOKUP(B814,PT_Master!A:A,PT_Master!C:C),"Patient ID not found"))</f>
        <v/>
      </c>
      <c r="E814" s="13"/>
      <c r="G814" s="24" t="str">
        <f t="shared" si="25"/>
        <v/>
      </c>
      <c r="J814" s="24" t="str">
        <f>IF(I814="","",IFERROR(_xlfn.XLOOKUP(I814,DR_Master!A:A,DR_Master!B:B),"Doctor ID not found"))</f>
        <v/>
      </c>
      <c r="L814" s="24" t="str">
        <f>IF(K814="","",IFERROR(_xlfn.XLOOKUP(K814,BED_Master!A:A,BED_Master!B:B),"Bed ID not found"))</f>
        <v/>
      </c>
    </row>
    <row r="815" spans="1:12" ht="22" customHeight="1">
      <c r="A815" t="str">
        <f t="shared" si="24"/>
        <v/>
      </c>
      <c r="C815" s="24" t="str">
        <f>IF(B815="","",IFERROR(_xlfn.XLOOKUP(B815,PT_Master!A:A,PT_Master!C:C),"Patient ID not found"))</f>
        <v/>
      </c>
      <c r="E815" s="13"/>
      <c r="G815" s="24" t="str">
        <f t="shared" si="25"/>
        <v/>
      </c>
      <c r="J815" s="24" t="str">
        <f>IF(I815="","",IFERROR(_xlfn.XLOOKUP(I815,DR_Master!A:A,DR_Master!B:B),"Doctor ID not found"))</f>
        <v/>
      </c>
      <c r="L815" s="24" t="str">
        <f>IF(K815="","",IFERROR(_xlfn.XLOOKUP(K815,BED_Master!A:A,BED_Master!B:B),"Bed ID not found"))</f>
        <v/>
      </c>
    </row>
    <row r="816" spans="1:12" ht="22" customHeight="1">
      <c r="A816" t="str">
        <f t="shared" si="24"/>
        <v/>
      </c>
      <c r="C816" s="24" t="str">
        <f>IF(B816="","",IFERROR(_xlfn.XLOOKUP(B816,PT_Master!A:A,PT_Master!C:C),"Patient ID not found"))</f>
        <v/>
      </c>
      <c r="E816" s="13"/>
      <c r="G816" s="24" t="str">
        <f t="shared" si="25"/>
        <v/>
      </c>
      <c r="J816" s="24" t="str">
        <f>IF(I816="","",IFERROR(_xlfn.XLOOKUP(I816,DR_Master!A:A,DR_Master!B:B),"Doctor ID not found"))</f>
        <v/>
      </c>
      <c r="L816" s="24" t="str">
        <f>IF(K816="","",IFERROR(_xlfn.XLOOKUP(K816,BED_Master!A:A,BED_Master!B:B),"Bed ID not found"))</f>
        <v/>
      </c>
    </row>
    <row r="817" spans="1:12" ht="22" customHeight="1">
      <c r="A817" t="str">
        <f t="shared" si="24"/>
        <v/>
      </c>
      <c r="C817" s="24" t="str">
        <f>IF(B817="","",IFERROR(_xlfn.XLOOKUP(B817,PT_Master!A:A,PT_Master!C:C),"Patient ID not found"))</f>
        <v/>
      </c>
      <c r="E817" s="13"/>
      <c r="G817" s="24" t="str">
        <f t="shared" si="25"/>
        <v/>
      </c>
      <c r="J817" s="24" t="str">
        <f>IF(I817="","",IFERROR(_xlfn.XLOOKUP(I817,DR_Master!A:A,DR_Master!B:B),"Doctor ID not found"))</f>
        <v/>
      </c>
      <c r="L817" s="24" t="str">
        <f>IF(K817="","",IFERROR(_xlfn.XLOOKUP(K817,BED_Master!A:A,BED_Master!B:B),"Bed ID not found"))</f>
        <v/>
      </c>
    </row>
    <row r="818" spans="1:12" ht="22" customHeight="1">
      <c r="A818" t="str">
        <f t="shared" si="24"/>
        <v/>
      </c>
      <c r="C818" s="24" t="str">
        <f>IF(B818="","",IFERROR(_xlfn.XLOOKUP(B818,PT_Master!A:A,PT_Master!C:C),"Patient ID not found"))</f>
        <v/>
      </c>
      <c r="E818" s="13"/>
      <c r="G818" s="24" t="str">
        <f t="shared" si="25"/>
        <v/>
      </c>
      <c r="J818" s="24" t="str">
        <f>IF(I818="","",IFERROR(_xlfn.XLOOKUP(I818,DR_Master!A:A,DR_Master!B:B),"Doctor ID not found"))</f>
        <v/>
      </c>
      <c r="L818" s="24" t="str">
        <f>IF(K818="","",IFERROR(_xlfn.XLOOKUP(K818,BED_Master!A:A,BED_Master!B:B),"Bed ID not found"))</f>
        <v/>
      </c>
    </row>
    <row r="819" spans="1:12" ht="22" customHeight="1">
      <c r="A819" t="str">
        <f t="shared" si="24"/>
        <v/>
      </c>
      <c r="C819" s="24" t="str">
        <f>IF(B819="","",IFERROR(_xlfn.XLOOKUP(B819,PT_Master!A:A,PT_Master!C:C),"Patient ID not found"))</f>
        <v/>
      </c>
      <c r="E819" s="13"/>
      <c r="G819" s="24" t="str">
        <f t="shared" si="25"/>
        <v/>
      </c>
      <c r="J819" s="24" t="str">
        <f>IF(I819="","",IFERROR(_xlfn.XLOOKUP(I819,DR_Master!A:A,DR_Master!B:B),"Doctor ID not found"))</f>
        <v/>
      </c>
      <c r="L819" s="24" t="str">
        <f>IF(K819="","",IFERROR(_xlfn.XLOOKUP(K819,BED_Master!A:A,BED_Master!B:B),"Bed ID not found"))</f>
        <v/>
      </c>
    </row>
    <row r="820" spans="1:12" ht="22" customHeight="1">
      <c r="A820" t="str">
        <f t="shared" si="24"/>
        <v/>
      </c>
      <c r="C820" s="24" t="str">
        <f>IF(B820="","",IFERROR(_xlfn.XLOOKUP(B820,PT_Master!A:A,PT_Master!C:C),"Patient ID not found"))</f>
        <v/>
      </c>
      <c r="E820" s="13"/>
      <c r="G820" s="24" t="str">
        <f t="shared" si="25"/>
        <v/>
      </c>
      <c r="J820" s="24" t="str">
        <f>IF(I820="","",IFERROR(_xlfn.XLOOKUP(I820,DR_Master!A:A,DR_Master!B:B),"Doctor ID not found"))</f>
        <v/>
      </c>
      <c r="L820" s="24" t="str">
        <f>IF(K820="","",IFERROR(_xlfn.XLOOKUP(K820,BED_Master!A:A,BED_Master!B:B),"Bed ID not found"))</f>
        <v/>
      </c>
    </row>
    <row r="821" spans="1:12" ht="22" customHeight="1">
      <c r="A821" t="str">
        <f t="shared" si="24"/>
        <v/>
      </c>
      <c r="C821" s="24" t="str">
        <f>IF(B821="","",IFERROR(_xlfn.XLOOKUP(B821,PT_Master!A:A,PT_Master!C:C),"Patient ID not found"))</f>
        <v/>
      </c>
      <c r="E821" s="13"/>
      <c r="G821" s="24" t="str">
        <f t="shared" si="25"/>
        <v/>
      </c>
      <c r="J821" s="24" t="str">
        <f>IF(I821="","",IFERROR(_xlfn.XLOOKUP(I821,DR_Master!A:A,DR_Master!B:B),"Doctor ID not found"))</f>
        <v/>
      </c>
      <c r="L821" s="24" t="str">
        <f>IF(K821="","",IFERROR(_xlfn.XLOOKUP(K821,BED_Master!A:A,BED_Master!B:B),"Bed ID not found"))</f>
        <v/>
      </c>
    </row>
    <row r="822" spans="1:12" ht="22" customHeight="1">
      <c r="A822" t="str">
        <f t="shared" si="24"/>
        <v/>
      </c>
      <c r="C822" s="24" t="str">
        <f>IF(B822="","",IFERROR(_xlfn.XLOOKUP(B822,PT_Master!A:A,PT_Master!C:C),"Patient ID not found"))</f>
        <v/>
      </c>
      <c r="E822" s="13"/>
      <c r="G822" s="24" t="str">
        <f t="shared" si="25"/>
        <v/>
      </c>
      <c r="J822" s="24" t="str">
        <f>IF(I822="","",IFERROR(_xlfn.XLOOKUP(I822,DR_Master!A:A,DR_Master!B:B),"Doctor ID not found"))</f>
        <v/>
      </c>
      <c r="L822" s="24" t="str">
        <f>IF(K822="","",IFERROR(_xlfn.XLOOKUP(K822,BED_Master!A:A,BED_Master!B:B),"Bed ID not found"))</f>
        <v/>
      </c>
    </row>
    <row r="823" spans="1:12" ht="22" customHeight="1">
      <c r="A823" t="str">
        <f t="shared" si="24"/>
        <v/>
      </c>
      <c r="C823" s="24" t="str">
        <f>IF(B823="","",IFERROR(_xlfn.XLOOKUP(B823,PT_Master!A:A,PT_Master!C:C),"Patient ID not found"))</f>
        <v/>
      </c>
      <c r="E823" s="13"/>
      <c r="G823" s="24" t="str">
        <f t="shared" si="25"/>
        <v/>
      </c>
      <c r="J823" s="24" t="str">
        <f>IF(I823="","",IFERROR(_xlfn.XLOOKUP(I823,DR_Master!A:A,DR_Master!B:B),"Doctor ID not found"))</f>
        <v/>
      </c>
      <c r="L823" s="24" t="str">
        <f>IF(K823="","",IFERROR(_xlfn.XLOOKUP(K823,BED_Master!A:A,BED_Master!B:B),"Bed ID not found"))</f>
        <v/>
      </c>
    </row>
    <row r="824" spans="1:12" ht="22" customHeight="1">
      <c r="A824" t="str">
        <f t="shared" si="24"/>
        <v/>
      </c>
      <c r="C824" s="24" t="str">
        <f>IF(B824="","",IFERROR(_xlfn.XLOOKUP(B824,PT_Master!A:A,PT_Master!C:C),"Patient ID not found"))</f>
        <v/>
      </c>
      <c r="E824" s="13"/>
      <c r="G824" s="24" t="str">
        <f t="shared" si="25"/>
        <v/>
      </c>
      <c r="J824" s="24" t="str">
        <f>IF(I824="","",IFERROR(_xlfn.XLOOKUP(I824,DR_Master!A:A,DR_Master!B:B),"Doctor ID not found"))</f>
        <v/>
      </c>
      <c r="L824" s="24" t="str">
        <f>IF(K824="","",IFERROR(_xlfn.XLOOKUP(K824,BED_Master!A:A,BED_Master!B:B),"Bed ID not found"))</f>
        <v/>
      </c>
    </row>
    <row r="825" spans="1:12" ht="22" customHeight="1">
      <c r="A825" t="str">
        <f t="shared" si="24"/>
        <v/>
      </c>
      <c r="C825" s="24" t="str">
        <f>IF(B825="","",IFERROR(_xlfn.XLOOKUP(B825,PT_Master!A:A,PT_Master!C:C),"Patient ID not found"))</f>
        <v/>
      </c>
      <c r="E825" s="13"/>
      <c r="G825" s="24" t="str">
        <f t="shared" si="25"/>
        <v/>
      </c>
      <c r="J825" s="24" t="str">
        <f>IF(I825="","",IFERROR(_xlfn.XLOOKUP(I825,DR_Master!A:A,DR_Master!B:B),"Doctor ID not found"))</f>
        <v/>
      </c>
      <c r="L825" s="24" t="str">
        <f>IF(K825="","",IFERROR(_xlfn.XLOOKUP(K825,BED_Master!A:A,BED_Master!B:B),"Bed ID not found"))</f>
        <v/>
      </c>
    </row>
    <row r="826" spans="1:12" ht="22" customHeight="1">
      <c r="A826" t="str">
        <f t="shared" si="24"/>
        <v/>
      </c>
      <c r="C826" s="24" t="str">
        <f>IF(B826="","",IFERROR(_xlfn.XLOOKUP(B826,PT_Master!A:A,PT_Master!C:C),"Patient ID not found"))</f>
        <v/>
      </c>
      <c r="E826" s="13"/>
      <c r="G826" s="24" t="str">
        <f t="shared" si="25"/>
        <v/>
      </c>
      <c r="J826" s="24" t="str">
        <f>IF(I826="","",IFERROR(_xlfn.XLOOKUP(I826,DR_Master!A:A,DR_Master!B:B),"Doctor ID not found"))</f>
        <v/>
      </c>
      <c r="L826" s="24" t="str">
        <f>IF(K826="","",IFERROR(_xlfn.XLOOKUP(K826,BED_Master!A:A,BED_Master!B:B),"Bed ID not found"))</f>
        <v/>
      </c>
    </row>
    <row r="827" spans="1:12" ht="22" customHeight="1">
      <c r="A827" t="str">
        <f t="shared" si="24"/>
        <v/>
      </c>
      <c r="C827" s="24" t="str">
        <f>IF(B827="","",IFERROR(_xlfn.XLOOKUP(B827,PT_Master!A:A,PT_Master!C:C),"Patient ID not found"))</f>
        <v/>
      </c>
      <c r="E827" s="13"/>
      <c r="G827" s="24" t="str">
        <f t="shared" si="25"/>
        <v/>
      </c>
      <c r="J827" s="24" t="str">
        <f>IF(I827="","",IFERROR(_xlfn.XLOOKUP(I827,DR_Master!A:A,DR_Master!B:B),"Doctor ID not found"))</f>
        <v/>
      </c>
      <c r="L827" s="24" t="str">
        <f>IF(K827="","",IFERROR(_xlfn.XLOOKUP(K827,BED_Master!A:A,BED_Master!B:B),"Bed ID not found"))</f>
        <v/>
      </c>
    </row>
    <row r="828" spans="1:12" ht="22" customHeight="1">
      <c r="A828" t="str">
        <f t="shared" si="24"/>
        <v/>
      </c>
      <c r="C828" s="24" t="str">
        <f>IF(B828="","",IFERROR(_xlfn.XLOOKUP(B828,PT_Master!A:A,PT_Master!C:C),"Patient ID not found"))</f>
        <v/>
      </c>
      <c r="E828" s="13"/>
      <c r="G828" s="24" t="str">
        <f t="shared" si="25"/>
        <v/>
      </c>
      <c r="J828" s="24" t="str">
        <f>IF(I828="","",IFERROR(_xlfn.XLOOKUP(I828,DR_Master!A:A,DR_Master!B:B),"Doctor ID not found"))</f>
        <v/>
      </c>
      <c r="L828" s="24" t="str">
        <f>IF(K828="","",IFERROR(_xlfn.XLOOKUP(K828,BED_Master!A:A,BED_Master!B:B),"Bed ID not found"))</f>
        <v/>
      </c>
    </row>
    <row r="829" spans="1:12" ht="22" customHeight="1">
      <c r="A829" t="str">
        <f t="shared" si="24"/>
        <v/>
      </c>
      <c r="C829" s="24" t="str">
        <f>IF(B829="","",IFERROR(_xlfn.XLOOKUP(B829,PT_Master!A:A,PT_Master!C:C),"Patient ID not found"))</f>
        <v/>
      </c>
      <c r="E829" s="13"/>
      <c r="G829" s="24" t="str">
        <f t="shared" si="25"/>
        <v/>
      </c>
      <c r="J829" s="24" t="str">
        <f>IF(I829="","",IFERROR(_xlfn.XLOOKUP(I829,DR_Master!A:A,DR_Master!B:B),"Doctor ID not found"))</f>
        <v/>
      </c>
      <c r="L829" s="24" t="str">
        <f>IF(K829="","",IFERROR(_xlfn.XLOOKUP(K829,BED_Master!A:A,BED_Master!B:B),"Bed ID not found"))</f>
        <v/>
      </c>
    </row>
    <row r="830" spans="1:12" ht="22" customHeight="1">
      <c r="A830" t="str">
        <f t="shared" si="24"/>
        <v/>
      </c>
      <c r="C830" s="24" t="str">
        <f>IF(B830="","",IFERROR(_xlfn.XLOOKUP(B830,PT_Master!A:A,PT_Master!C:C),"Patient ID not found"))</f>
        <v/>
      </c>
      <c r="E830" s="13"/>
      <c r="G830" s="24" t="str">
        <f t="shared" si="25"/>
        <v/>
      </c>
      <c r="J830" s="24" t="str">
        <f>IF(I830="","",IFERROR(_xlfn.XLOOKUP(I830,DR_Master!A:A,DR_Master!B:B),"Doctor ID not found"))</f>
        <v/>
      </c>
      <c r="L830" s="24" t="str">
        <f>IF(K830="","",IFERROR(_xlfn.XLOOKUP(K830,BED_Master!A:A,BED_Master!B:B),"Bed ID not found"))</f>
        <v/>
      </c>
    </row>
    <row r="831" spans="1:12" ht="22" customHeight="1">
      <c r="A831" t="str">
        <f t="shared" si="24"/>
        <v/>
      </c>
      <c r="C831" s="24" t="str">
        <f>IF(B831="","",IFERROR(_xlfn.XLOOKUP(B831,PT_Master!A:A,PT_Master!C:C),"Patient ID not found"))</f>
        <v/>
      </c>
      <c r="E831" s="13"/>
      <c r="G831" s="24" t="str">
        <f t="shared" si="25"/>
        <v/>
      </c>
      <c r="J831" s="24" t="str">
        <f>IF(I831="","",IFERROR(_xlfn.XLOOKUP(I831,DR_Master!A:A,DR_Master!B:B),"Doctor ID not found"))</f>
        <v/>
      </c>
      <c r="L831" s="24" t="str">
        <f>IF(K831="","",IFERROR(_xlfn.XLOOKUP(K831,BED_Master!A:A,BED_Master!B:B),"Bed ID not found"))</f>
        <v/>
      </c>
    </row>
    <row r="832" spans="1:12" ht="22" customHeight="1">
      <c r="A832" t="str">
        <f t="shared" si="24"/>
        <v/>
      </c>
      <c r="C832" s="24" t="str">
        <f>IF(B832="","",IFERROR(_xlfn.XLOOKUP(B832,PT_Master!A:A,PT_Master!C:C),"Patient ID not found"))</f>
        <v/>
      </c>
      <c r="E832" s="13"/>
      <c r="G832" s="24" t="str">
        <f t="shared" si="25"/>
        <v/>
      </c>
      <c r="J832" s="24" t="str">
        <f>IF(I832="","",IFERROR(_xlfn.XLOOKUP(I832,DR_Master!A:A,DR_Master!B:B),"Doctor ID not found"))</f>
        <v/>
      </c>
      <c r="L832" s="24" t="str">
        <f>IF(K832="","",IFERROR(_xlfn.XLOOKUP(K832,BED_Master!A:A,BED_Master!B:B),"Bed ID not found"))</f>
        <v/>
      </c>
    </row>
    <row r="833" spans="1:12" ht="22" customHeight="1">
      <c r="A833" t="str">
        <f t="shared" si="24"/>
        <v/>
      </c>
      <c r="C833" s="24" t="str">
        <f>IF(B833="","",IFERROR(_xlfn.XLOOKUP(B833,PT_Master!A:A,PT_Master!C:C),"Patient ID not found"))</f>
        <v/>
      </c>
      <c r="E833" s="13"/>
      <c r="G833" s="24" t="str">
        <f t="shared" si="25"/>
        <v/>
      </c>
      <c r="J833" s="24" t="str">
        <f>IF(I833="","",IFERROR(_xlfn.XLOOKUP(I833,DR_Master!A:A,DR_Master!B:B),"Doctor ID not found"))</f>
        <v/>
      </c>
      <c r="L833" s="24" t="str">
        <f>IF(K833="","",IFERROR(_xlfn.XLOOKUP(K833,BED_Master!A:A,BED_Master!B:B),"Bed ID not found"))</f>
        <v/>
      </c>
    </row>
    <row r="834" spans="1:12" ht="22" customHeight="1">
      <c r="A834" t="str">
        <f t="shared" si="24"/>
        <v/>
      </c>
      <c r="C834" s="24" t="str">
        <f>IF(B834="","",IFERROR(_xlfn.XLOOKUP(B834,PT_Master!A:A,PT_Master!C:C),"Patient ID not found"))</f>
        <v/>
      </c>
      <c r="E834" s="13"/>
      <c r="G834" s="24" t="str">
        <f t="shared" si="25"/>
        <v/>
      </c>
      <c r="J834" s="24" t="str">
        <f>IF(I834="","",IFERROR(_xlfn.XLOOKUP(I834,DR_Master!A:A,DR_Master!B:B),"Doctor ID not found"))</f>
        <v/>
      </c>
      <c r="L834" s="24" t="str">
        <f>IF(K834="","",IFERROR(_xlfn.XLOOKUP(K834,BED_Master!A:A,BED_Master!B:B),"Bed ID not found"))</f>
        <v/>
      </c>
    </row>
    <row r="835" spans="1:12" ht="22" customHeight="1">
      <c r="A835" t="str">
        <f t="shared" si="24"/>
        <v/>
      </c>
      <c r="C835" s="24" t="str">
        <f>IF(B835="","",IFERROR(_xlfn.XLOOKUP(B835,PT_Master!A:A,PT_Master!C:C),"Patient ID not found"))</f>
        <v/>
      </c>
      <c r="E835" s="13"/>
      <c r="G835" s="24" t="str">
        <f t="shared" si="25"/>
        <v/>
      </c>
      <c r="J835" s="24" t="str">
        <f>IF(I835="","",IFERROR(_xlfn.XLOOKUP(I835,DR_Master!A:A,DR_Master!B:B),"Doctor ID not found"))</f>
        <v/>
      </c>
      <c r="L835" s="24" t="str">
        <f>IF(K835="","",IFERROR(_xlfn.XLOOKUP(K835,BED_Master!A:A,BED_Master!B:B),"Bed ID not found"))</f>
        <v/>
      </c>
    </row>
    <row r="836" spans="1:12" ht="22" customHeight="1">
      <c r="A836" t="str">
        <f t="shared" si="24"/>
        <v/>
      </c>
      <c r="C836" s="24" t="str">
        <f>IF(B836="","",IFERROR(_xlfn.XLOOKUP(B836,PT_Master!A:A,PT_Master!C:C),"Patient ID not found"))</f>
        <v/>
      </c>
      <c r="E836" s="13"/>
      <c r="G836" s="24" t="str">
        <f t="shared" si="25"/>
        <v/>
      </c>
      <c r="J836" s="24" t="str">
        <f>IF(I836="","",IFERROR(_xlfn.XLOOKUP(I836,DR_Master!A:A,DR_Master!B:B),"Doctor ID not found"))</f>
        <v/>
      </c>
      <c r="L836" s="24" t="str">
        <f>IF(K836="","",IFERROR(_xlfn.XLOOKUP(K836,BED_Master!A:A,BED_Master!B:B),"Bed ID not found"))</f>
        <v/>
      </c>
    </row>
    <row r="837" spans="1:12" ht="22" customHeight="1">
      <c r="A837" t="str">
        <f t="shared" si="24"/>
        <v/>
      </c>
      <c r="C837" s="24" t="str">
        <f>IF(B837="","",IFERROR(_xlfn.XLOOKUP(B837,PT_Master!A:A,PT_Master!C:C),"Patient ID not found"))</f>
        <v/>
      </c>
      <c r="E837" s="13"/>
      <c r="G837" s="24" t="str">
        <f t="shared" si="25"/>
        <v/>
      </c>
      <c r="J837" s="24" t="str">
        <f>IF(I837="","",IFERROR(_xlfn.XLOOKUP(I837,DR_Master!A:A,DR_Master!B:B),"Doctor ID not found"))</f>
        <v/>
      </c>
      <c r="L837" s="24" t="str">
        <f>IF(K837="","",IFERROR(_xlfn.XLOOKUP(K837,BED_Master!A:A,BED_Master!B:B),"Bed ID not found"))</f>
        <v/>
      </c>
    </row>
    <row r="838" spans="1:12" ht="22" customHeight="1">
      <c r="A838" t="str">
        <f t="shared" ref="A838:A901" si="26">IF(B838="","","ADM-"&amp;TEXT(ROW(A834),"00000"))</f>
        <v/>
      </c>
      <c r="C838" s="24" t="str">
        <f>IF(B838="","",IFERROR(_xlfn.XLOOKUP(B838,PT_Master!A:A,PT_Master!C:C),"Patient ID not found"))</f>
        <v/>
      </c>
      <c r="E838" s="13"/>
      <c r="G838" s="24" t="str">
        <f t="shared" ref="G838:G901" si="27">IF(OR(E838="",F838=""),"",MAX(0,DATEDIF(E838,F838,"D")))</f>
        <v/>
      </c>
      <c r="J838" s="24" t="str">
        <f>IF(I838="","",IFERROR(_xlfn.XLOOKUP(I838,DR_Master!A:A,DR_Master!B:B),"Doctor ID not found"))</f>
        <v/>
      </c>
      <c r="L838" s="24" t="str">
        <f>IF(K838="","",IFERROR(_xlfn.XLOOKUP(K838,BED_Master!A:A,BED_Master!B:B),"Bed ID not found"))</f>
        <v/>
      </c>
    </row>
    <row r="839" spans="1:12" ht="22" customHeight="1">
      <c r="A839" t="str">
        <f t="shared" si="26"/>
        <v/>
      </c>
      <c r="C839" s="24" t="str">
        <f>IF(B839="","",IFERROR(_xlfn.XLOOKUP(B839,PT_Master!A:A,PT_Master!C:C),"Patient ID not found"))</f>
        <v/>
      </c>
      <c r="E839" s="13"/>
      <c r="G839" s="24" t="str">
        <f t="shared" si="27"/>
        <v/>
      </c>
      <c r="J839" s="24" t="str">
        <f>IF(I839="","",IFERROR(_xlfn.XLOOKUP(I839,DR_Master!A:A,DR_Master!B:B),"Doctor ID not found"))</f>
        <v/>
      </c>
      <c r="L839" s="24" t="str">
        <f>IF(K839="","",IFERROR(_xlfn.XLOOKUP(K839,BED_Master!A:A,BED_Master!B:B),"Bed ID not found"))</f>
        <v/>
      </c>
    </row>
    <row r="840" spans="1:12" ht="22" customHeight="1">
      <c r="A840" t="str">
        <f t="shared" si="26"/>
        <v/>
      </c>
      <c r="C840" s="24" t="str">
        <f>IF(B840="","",IFERROR(_xlfn.XLOOKUP(B840,PT_Master!A:A,PT_Master!C:C),"Patient ID not found"))</f>
        <v/>
      </c>
      <c r="E840" s="13"/>
      <c r="G840" s="24" t="str">
        <f t="shared" si="27"/>
        <v/>
      </c>
      <c r="J840" s="24" t="str">
        <f>IF(I840="","",IFERROR(_xlfn.XLOOKUP(I840,DR_Master!A:A,DR_Master!B:B),"Doctor ID not found"))</f>
        <v/>
      </c>
      <c r="L840" s="24" t="str">
        <f>IF(K840="","",IFERROR(_xlfn.XLOOKUP(K840,BED_Master!A:A,BED_Master!B:B),"Bed ID not found"))</f>
        <v/>
      </c>
    </row>
    <row r="841" spans="1:12" ht="22" customHeight="1">
      <c r="A841" t="str">
        <f t="shared" si="26"/>
        <v/>
      </c>
      <c r="C841" s="24" t="str">
        <f>IF(B841="","",IFERROR(_xlfn.XLOOKUP(B841,PT_Master!A:A,PT_Master!C:C),"Patient ID not found"))</f>
        <v/>
      </c>
      <c r="E841" s="13"/>
      <c r="G841" s="24" t="str">
        <f t="shared" si="27"/>
        <v/>
      </c>
      <c r="J841" s="24" t="str">
        <f>IF(I841="","",IFERROR(_xlfn.XLOOKUP(I841,DR_Master!A:A,DR_Master!B:B),"Doctor ID not found"))</f>
        <v/>
      </c>
      <c r="L841" s="24" t="str">
        <f>IF(K841="","",IFERROR(_xlfn.XLOOKUP(K841,BED_Master!A:A,BED_Master!B:B),"Bed ID not found"))</f>
        <v/>
      </c>
    </row>
    <row r="842" spans="1:12" ht="22" customHeight="1">
      <c r="A842" t="str">
        <f t="shared" si="26"/>
        <v/>
      </c>
      <c r="C842" s="24" t="str">
        <f>IF(B842="","",IFERROR(_xlfn.XLOOKUP(B842,PT_Master!A:A,PT_Master!C:C),"Patient ID not found"))</f>
        <v/>
      </c>
      <c r="E842" s="13"/>
      <c r="G842" s="24" t="str">
        <f t="shared" si="27"/>
        <v/>
      </c>
      <c r="J842" s="24" t="str">
        <f>IF(I842="","",IFERROR(_xlfn.XLOOKUP(I842,DR_Master!A:A,DR_Master!B:B),"Doctor ID not found"))</f>
        <v/>
      </c>
      <c r="L842" s="24" t="str">
        <f>IF(K842="","",IFERROR(_xlfn.XLOOKUP(K842,BED_Master!A:A,BED_Master!B:B),"Bed ID not found"))</f>
        <v/>
      </c>
    </row>
    <row r="843" spans="1:12" ht="22" customHeight="1">
      <c r="A843" t="str">
        <f t="shared" si="26"/>
        <v/>
      </c>
      <c r="C843" s="24" t="str">
        <f>IF(B843="","",IFERROR(_xlfn.XLOOKUP(B843,PT_Master!A:A,PT_Master!C:C),"Patient ID not found"))</f>
        <v/>
      </c>
      <c r="E843" s="13"/>
      <c r="G843" s="24" t="str">
        <f t="shared" si="27"/>
        <v/>
      </c>
      <c r="J843" s="24" t="str">
        <f>IF(I843="","",IFERROR(_xlfn.XLOOKUP(I843,DR_Master!A:A,DR_Master!B:B),"Doctor ID not found"))</f>
        <v/>
      </c>
      <c r="L843" s="24" t="str">
        <f>IF(K843="","",IFERROR(_xlfn.XLOOKUP(K843,BED_Master!A:A,BED_Master!B:B),"Bed ID not found"))</f>
        <v/>
      </c>
    </row>
    <row r="844" spans="1:12" ht="22" customHeight="1">
      <c r="A844" t="str">
        <f t="shared" si="26"/>
        <v/>
      </c>
      <c r="C844" s="24" t="str">
        <f>IF(B844="","",IFERROR(_xlfn.XLOOKUP(B844,PT_Master!A:A,PT_Master!C:C),"Patient ID not found"))</f>
        <v/>
      </c>
      <c r="E844" s="13"/>
      <c r="G844" s="24" t="str">
        <f t="shared" si="27"/>
        <v/>
      </c>
      <c r="J844" s="24" t="str">
        <f>IF(I844="","",IFERROR(_xlfn.XLOOKUP(I844,DR_Master!A:A,DR_Master!B:B),"Doctor ID not found"))</f>
        <v/>
      </c>
      <c r="L844" s="24" t="str">
        <f>IF(K844="","",IFERROR(_xlfn.XLOOKUP(K844,BED_Master!A:A,BED_Master!B:B),"Bed ID not found"))</f>
        <v/>
      </c>
    </row>
    <row r="845" spans="1:12" ht="22" customHeight="1">
      <c r="A845" t="str">
        <f t="shared" si="26"/>
        <v/>
      </c>
      <c r="C845" s="24" t="str">
        <f>IF(B845="","",IFERROR(_xlfn.XLOOKUP(B845,PT_Master!A:A,PT_Master!C:C),"Patient ID not found"))</f>
        <v/>
      </c>
      <c r="E845" s="13"/>
      <c r="G845" s="24" t="str">
        <f t="shared" si="27"/>
        <v/>
      </c>
      <c r="J845" s="24" t="str">
        <f>IF(I845="","",IFERROR(_xlfn.XLOOKUP(I845,DR_Master!A:A,DR_Master!B:B),"Doctor ID not found"))</f>
        <v/>
      </c>
      <c r="L845" s="24" t="str">
        <f>IF(K845="","",IFERROR(_xlfn.XLOOKUP(K845,BED_Master!A:A,BED_Master!B:B),"Bed ID not found"))</f>
        <v/>
      </c>
    </row>
    <row r="846" spans="1:12" ht="22" customHeight="1">
      <c r="A846" t="str">
        <f t="shared" si="26"/>
        <v/>
      </c>
      <c r="C846" s="24" t="str">
        <f>IF(B846="","",IFERROR(_xlfn.XLOOKUP(B846,PT_Master!A:A,PT_Master!C:C),"Patient ID not found"))</f>
        <v/>
      </c>
      <c r="E846" s="13"/>
      <c r="G846" s="24" t="str">
        <f t="shared" si="27"/>
        <v/>
      </c>
      <c r="J846" s="24" t="str">
        <f>IF(I846="","",IFERROR(_xlfn.XLOOKUP(I846,DR_Master!A:A,DR_Master!B:B),"Doctor ID not found"))</f>
        <v/>
      </c>
      <c r="L846" s="24" t="str">
        <f>IF(K846="","",IFERROR(_xlfn.XLOOKUP(K846,BED_Master!A:A,BED_Master!B:B),"Bed ID not found"))</f>
        <v/>
      </c>
    </row>
    <row r="847" spans="1:12" ht="22" customHeight="1">
      <c r="A847" t="str">
        <f t="shared" si="26"/>
        <v/>
      </c>
      <c r="C847" s="24" t="str">
        <f>IF(B847="","",IFERROR(_xlfn.XLOOKUP(B847,PT_Master!A:A,PT_Master!C:C),"Patient ID not found"))</f>
        <v/>
      </c>
      <c r="E847" s="13"/>
      <c r="G847" s="24" t="str">
        <f t="shared" si="27"/>
        <v/>
      </c>
      <c r="J847" s="24" t="str">
        <f>IF(I847="","",IFERROR(_xlfn.XLOOKUP(I847,DR_Master!A:A,DR_Master!B:B),"Doctor ID not found"))</f>
        <v/>
      </c>
      <c r="L847" s="24" t="str">
        <f>IF(K847="","",IFERROR(_xlfn.XLOOKUP(K847,BED_Master!A:A,BED_Master!B:B),"Bed ID not found"))</f>
        <v/>
      </c>
    </row>
    <row r="848" spans="1:12" ht="22" customHeight="1">
      <c r="A848" t="str">
        <f t="shared" si="26"/>
        <v/>
      </c>
      <c r="C848" s="24" t="str">
        <f>IF(B848="","",IFERROR(_xlfn.XLOOKUP(B848,PT_Master!A:A,PT_Master!C:C),"Patient ID not found"))</f>
        <v/>
      </c>
      <c r="E848" s="13"/>
      <c r="G848" s="24" t="str">
        <f t="shared" si="27"/>
        <v/>
      </c>
      <c r="J848" s="24" t="str">
        <f>IF(I848="","",IFERROR(_xlfn.XLOOKUP(I848,DR_Master!A:A,DR_Master!B:B),"Doctor ID not found"))</f>
        <v/>
      </c>
      <c r="L848" s="24" t="str">
        <f>IF(K848="","",IFERROR(_xlfn.XLOOKUP(K848,BED_Master!A:A,BED_Master!B:B),"Bed ID not found"))</f>
        <v/>
      </c>
    </row>
    <row r="849" spans="1:12" ht="22" customHeight="1">
      <c r="A849" t="str">
        <f t="shared" si="26"/>
        <v/>
      </c>
      <c r="C849" s="24" t="str">
        <f>IF(B849="","",IFERROR(_xlfn.XLOOKUP(B849,PT_Master!A:A,PT_Master!C:C),"Patient ID not found"))</f>
        <v/>
      </c>
      <c r="E849" s="13"/>
      <c r="G849" s="24" t="str">
        <f t="shared" si="27"/>
        <v/>
      </c>
      <c r="J849" s="24" t="str">
        <f>IF(I849="","",IFERROR(_xlfn.XLOOKUP(I849,DR_Master!A:A,DR_Master!B:B),"Doctor ID not found"))</f>
        <v/>
      </c>
      <c r="L849" s="24" t="str">
        <f>IF(K849="","",IFERROR(_xlfn.XLOOKUP(K849,BED_Master!A:A,BED_Master!B:B),"Bed ID not found"))</f>
        <v/>
      </c>
    </row>
    <row r="850" spans="1:12" ht="22" customHeight="1">
      <c r="A850" t="str">
        <f t="shared" si="26"/>
        <v/>
      </c>
      <c r="C850" s="24" t="str">
        <f>IF(B850="","",IFERROR(_xlfn.XLOOKUP(B850,PT_Master!A:A,PT_Master!C:C),"Patient ID not found"))</f>
        <v/>
      </c>
      <c r="E850" s="13"/>
      <c r="G850" s="24" t="str">
        <f t="shared" si="27"/>
        <v/>
      </c>
      <c r="J850" s="24" t="str">
        <f>IF(I850="","",IFERROR(_xlfn.XLOOKUP(I850,DR_Master!A:A,DR_Master!B:B),"Doctor ID not found"))</f>
        <v/>
      </c>
      <c r="L850" s="24" t="str">
        <f>IF(K850="","",IFERROR(_xlfn.XLOOKUP(K850,BED_Master!A:A,BED_Master!B:B),"Bed ID not found"))</f>
        <v/>
      </c>
    </row>
    <row r="851" spans="1:12" ht="22" customHeight="1">
      <c r="A851" t="str">
        <f t="shared" si="26"/>
        <v/>
      </c>
      <c r="C851" s="24" t="str">
        <f>IF(B851="","",IFERROR(_xlfn.XLOOKUP(B851,PT_Master!A:A,PT_Master!C:C),"Patient ID not found"))</f>
        <v/>
      </c>
      <c r="E851" s="13"/>
      <c r="G851" s="24" t="str">
        <f t="shared" si="27"/>
        <v/>
      </c>
      <c r="J851" s="24" t="str">
        <f>IF(I851="","",IFERROR(_xlfn.XLOOKUP(I851,DR_Master!A:A,DR_Master!B:B),"Doctor ID not found"))</f>
        <v/>
      </c>
      <c r="L851" s="24" t="str">
        <f>IF(K851="","",IFERROR(_xlfn.XLOOKUP(K851,BED_Master!A:A,BED_Master!B:B),"Bed ID not found"))</f>
        <v/>
      </c>
    </row>
    <row r="852" spans="1:12" ht="22" customHeight="1">
      <c r="A852" t="str">
        <f t="shared" si="26"/>
        <v/>
      </c>
      <c r="C852" s="24" t="str">
        <f>IF(B852="","",IFERROR(_xlfn.XLOOKUP(B852,PT_Master!A:A,PT_Master!C:C),"Patient ID not found"))</f>
        <v/>
      </c>
      <c r="E852" s="13"/>
      <c r="G852" s="24" t="str">
        <f t="shared" si="27"/>
        <v/>
      </c>
      <c r="J852" s="24" t="str">
        <f>IF(I852="","",IFERROR(_xlfn.XLOOKUP(I852,DR_Master!A:A,DR_Master!B:B),"Doctor ID not found"))</f>
        <v/>
      </c>
      <c r="L852" s="24" t="str">
        <f>IF(K852="","",IFERROR(_xlfn.XLOOKUP(K852,BED_Master!A:A,BED_Master!B:B),"Bed ID not found"))</f>
        <v/>
      </c>
    </row>
    <row r="853" spans="1:12" ht="22" customHeight="1">
      <c r="A853" t="str">
        <f t="shared" si="26"/>
        <v/>
      </c>
      <c r="C853" s="24" t="str">
        <f>IF(B853="","",IFERROR(_xlfn.XLOOKUP(B853,PT_Master!A:A,PT_Master!C:C),"Patient ID not found"))</f>
        <v/>
      </c>
      <c r="E853" s="13"/>
      <c r="G853" s="24" t="str">
        <f t="shared" si="27"/>
        <v/>
      </c>
      <c r="J853" s="24" t="str">
        <f>IF(I853="","",IFERROR(_xlfn.XLOOKUP(I853,DR_Master!A:A,DR_Master!B:B),"Doctor ID not found"))</f>
        <v/>
      </c>
      <c r="L853" s="24" t="str">
        <f>IF(K853="","",IFERROR(_xlfn.XLOOKUP(K853,BED_Master!A:A,BED_Master!B:B),"Bed ID not found"))</f>
        <v/>
      </c>
    </row>
    <row r="854" spans="1:12" ht="22" customHeight="1">
      <c r="A854" t="str">
        <f t="shared" si="26"/>
        <v/>
      </c>
      <c r="C854" s="24" t="str">
        <f>IF(B854="","",IFERROR(_xlfn.XLOOKUP(B854,PT_Master!A:A,PT_Master!C:C),"Patient ID not found"))</f>
        <v/>
      </c>
      <c r="E854" s="13"/>
      <c r="G854" s="24" t="str">
        <f t="shared" si="27"/>
        <v/>
      </c>
      <c r="J854" s="24" t="str">
        <f>IF(I854="","",IFERROR(_xlfn.XLOOKUP(I854,DR_Master!A:A,DR_Master!B:B),"Doctor ID not found"))</f>
        <v/>
      </c>
      <c r="L854" s="24" t="str">
        <f>IF(K854="","",IFERROR(_xlfn.XLOOKUP(K854,BED_Master!A:A,BED_Master!B:B),"Bed ID not found"))</f>
        <v/>
      </c>
    </row>
    <row r="855" spans="1:12" ht="22" customHeight="1">
      <c r="A855" t="str">
        <f t="shared" si="26"/>
        <v/>
      </c>
      <c r="C855" s="24" t="str">
        <f>IF(B855="","",IFERROR(_xlfn.XLOOKUP(B855,PT_Master!A:A,PT_Master!C:C),"Patient ID not found"))</f>
        <v/>
      </c>
      <c r="E855" s="13"/>
      <c r="G855" s="24" t="str">
        <f t="shared" si="27"/>
        <v/>
      </c>
      <c r="J855" s="24" t="str">
        <f>IF(I855="","",IFERROR(_xlfn.XLOOKUP(I855,DR_Master!A:A,DR_Master!B:B),"Doctor ID not found"))</f>
        <v/>
      </c>
      <c r="L855" s="24" t="str">
        <f>IF(K855="","",IFERROR(_xlfn.XLOOKUP(K855,BED_Master!A:A,BED_Master!B:B),"Bed ID not found"))</f>
        <v/>
      </c>
    </row>
    <row r="856" spans="1:12" ht="22" customHeight="1">
      <c r="A856" t="str">
        <f t="shared" si="26"/>
        <v/>
      </c>
      <c r="C856" s="24" t="str">
        <f>IF(B856="","",IFERROR(_xlfn.XLOOKUP(B856,PT_Master!A:A,PT_Master!C:C),"Patient ID not found"))</f>
        <v/>
      </c>
      <c r="E856" s="13"/>
      <c r="G856" s="24" t="str">
        <f t="shared" si="27"/>
        <v/>
      </c>
      <c r="J856" s="24" t="str">
        <f>IF(I856="","",IFERROR(_xlfn.XLOOKUP(I856,DR_Master!A:A,DR_Master!B:B),"Doctor ID not found"))</f>
        <v/>
      </c>
      <c r="L856" s="24" t="str">
        <f>IF(K856="","",IFERROR(_xlfn.XLOOKUP(K856,BED_Master!A:A,BED_Master!B:B),"Bed ID not found"))</f>
        <v/>
      </c>
    </row>
    <row r="857" spans="1:12" ht="22" customHeight="1">
      <c r="A857" t="str">
        <f t="shared" si="26"/>
        <v/>
      </c>
      <c r="C857" s="24" t="str">
        <f>IF(B857="","",IFERROR(_xlfn.XLOOKUP(B857,PT_Master!A:A,PT_Master!C:C),"Patient ID not found"))</f>
        <v/>
      </c>
      <c r="E857" s="13"/>
      <c r="G857" s="24" t="str">
        <f t="shared" si="27"/>
        <v/>
      </c>
      <c r="J857" s="24" t="str">
        <f>IF(I857="","",IFERROR(_xlfn.XLOOKUP(I857,DR_Master!A:A,DR_Master!B:B),"Doctor ID not found"))</f>
        <v/>
      </c>
      <c r="L857" s="24" t="str">
        <f>IF(K857="","",IFERROR(_xlfn.XLOOKUP(K857,BED_Master!A:A,BED_Master!B:B),"Bed ID not found"))</f>
        <v/>
      </c>
    </row>
    <row r="858" spans="1:12" ht="22" customHeight="1">
      <c r="A858" t="str">
        <f t="shared" si="26"/>
        <v/>
      </c>
      <c r="C858" s="24" t="str">
        <f>IF(B858="","",IFERROR(_xlfn.XLOOKUP(B858,PT_Master!A:A,PT_Master!C:C),"Patient ID not found"))</f>
        <v/>
      </c>
      <c r="E858" s="13"/>
      <c r="G858" s="24" t="str">
        <f t="shared" si="27"/>
        <v/>
      </c>
      <c r="J858" s="24" t="str">
        <f>IF(I858="","",IFERROR(_xlfn.XLOOKUP(I858,DR_Master!A:A,DR_Master!B:B),"Doctor ID not found"))</f>
        <v/>
      </c>
      <c r="L858" s="24" t="str">
        <f>IF(K858="","",IFERROR(_xlfn.XLOOKUP(K858,BED_Master!A:A,BED_Master!B:B),"Bed ID not found"))</f>
        <v/>
      </c>
    </row>
    <row r="859" spans="1:12" ht="22" customHeight="1">
      <c r="A859" t="str">
        <f t="shared" si="26"/>
        <v/>
      </c>
      <c r="C859" s="24" t="str">
        <f>IF(B859="","",IFERROR(_xlfn.XLOOKUP(B859,PT_Master!A:A,PT_Master!C:C),"Patient ID not found"))</f>
        <v/>
      </c>
      <c r="E859" s="13"/>
      <c r="G859" s="24" t="str">
        <f t="shared" si="27"/>
        <v/>
      </c>
      <c r="J859" s="24" t="str">
        <f>IF(I859="","",IFERROR(_xlfn.XLOOKUP(I859,DR_Master!A:A,DR_Master!B:B),"Doctor ID not found"))</f>
        <v/>
      </c>
      <c r="L859" s="24" t="str">
        <f>IF(K859="","",IFERROR(_xlfn.XLOOKUP(K859,BED_Master!A:A,BED_Master!B:B),"Bed ID not found"))</f>
        <v/>
      </c>
    </row>
    <row r="860" spans="1:12" ht="22" customHeight="1">
      <c r="A860" t="str">
        <f t="shared" si="26"/>
        <v/>
      </c>
      <c r="C860" s="24" t="str">
        <f>IF(B860="","",IFERROR(_xlfn.XLOOKUP(B860,PT_Master!A:A,PT_Master!C:C),"Patient ID not found"))</f>
        <v/>
      </c>
      <c r="E860" s="13"/>
      <c r="G860" s="24" t="str">
        <f t="shared" si="27"/>
        <v/>
      </c>
      <c r="J860" s="24" t="str">
        <f>IF(I860="","",IFERROR(_xlfn.XLOOKUP(I860,DR_Master!A:A,DR_Master!B:B),"Doctor ID not found"))</f>
        <v/>
      </c>
      <c r="L860" s="24" t="str">
        <f>IF(K860="","",IFERROR(_xlfn.XLOOKUP(K860,BED_Master!A:A,BED_Master!B:B),"Bed ID not found"))</f>
        <v/>
      </c>
    </row>
    <row r="861" spans="1:12" ht="22" customHeight="1">
      <c r="A861" t="str">
        <f t="shared" si="26"/>
        <v/>
      </c>
      <c r="C861" s="24" t="str">
        <f>IF(B861="","",IFERROR(_xlfn.XLOOKUP(B861,PT_Master!A:A,PT_Master!C:C),"Patient ID not found"))</f>
        <v/>
      </c>
      <c r="E861" s="13"/>
      <c r="G861" s="24" t="str">
        <f t="shared" si="27"/>
        <v/>
      </c>
      <c r="J861" s="24" t="str">
        <f>IF(I861="","",IFERROR(_xlfn.XLOOKUP(I861,DR_Master!A:A,DR_Master!B:B),"Doctor ID not found"))</f>
        <v/>
      </c>
      <c r="L861" s="24" t="str">
        <f>IF(K861="","",IFERROR(_xlfn.XLOOKUP(K861,BED_Master!A:A,BED_Master!B:B),"Bed ID not found"))</f>
        <v/>
      </c>
    </row>
    <row r="862" spans="1:12" ht="22" customHeight="1">
      <c r="A862" t="str">
        <f t="shared" si="26"/>
        <v/>
      </c>
      <c r="C862" s="24" t="str">
        <f>IF(B862="","",IFERROR(_xlfn.XLOOKUP(B862,PT_Master!A:A,PT_Master!C:C),"Patient ID not found"))</f>
        <v/>
      </c>
      <c r="E862" s="13"/>
      <c r="G862" s="24" t="str">
        <f t="shared" si="27"/>
        <v/>
      </c>
      <c r="J862" s="24" t="str">
        <f>IF(I862="","",IFERROR(_xlfn.XLOOKUP(I862,DR_Master!A:A,DR_Master!B:B),"Doctor ID not found"))</f>
        <v/>
      </c>
      <c r="L862" s="24" t="str">
        <f>IF(K862="","",IFERROR(_xlfn.XLOOKUP(K862,BED_Master!A:A,BED_Master!B:B),"Bed ID not found"))</f>
        <v/>
      </c>
    </row>
    <row r="863" spans="1:12" ht="22" customHeight="1">
      <c r="A863" t="str">
        <f t="shared" si="26"/>
        <v/>
      </c>
      <c r="C863" s="24" t="str">
        <f>IF(B863="","",IFERROR(_xlfn.XLOOKUP(B863,PT_Master!A:A,PT_Master!C:C),"Patient ID not found"))</f>
        <v/>
      </c>
      <c r="E863" s="13"/>
      <c r="G863" s="24" t="str">
        <f t="shared" si="27"/>
        <v/>
      </c>
      <c r="J863" s="24" t="str">
        <f>IF(I863="","",IFERROR(_xlfn.XLOOKUP(I863,DR_Master!A:A,DR_Master!B:B),"Doctor ID not found"))</f>
        <v/>
      </c>
      <c r="L863" s="24" t="str">
        <f>IF(K863="","",IFERROR(_xlfn.XLOOKUP(K863,BED_Master!A:A,BED_Master!B:B),"Bed ID not found"))</f>
        <v/>
      </c>
    </row>
    <row r="864" spans="1:12" ht="22" customHeight="1">
      <c r="A864" t="str">
        <f t="shared" si="26"/>
        <v/>
      </c>
      <c r="C864" s="24" t="str">
        <f>IF(B864="","",IFERROR(_xlfn.XLOOKUP(B864,PT_Master!A:A,PT_Master!C:C),"Patient ID not found"))</f>
        <v/>
      </c>
      <c r="E864" s="13"/>
      <c r="G864" s="24" t="str">
        <f t="shared" si="27"/>
        <v/>
      </c>
      <c r="J864" s="24" t="str">
        <f>IF(I864="","",IFERROR(_xlfn.XLOOKUP(I864,DR_Master!A:A,DR_Master!B:B),"Doctor ID not found"))</f>
        <v/>
      </c>
      <c r="L864" s="24" t="str">
        <f>IF(K864="","",IFERROR(_xlfn.XLOOKUP(K864,BED_Master!A:A,BED_Master!B:B),"Bed ID not found"))</f>
        <v/>
      </c>
    </row>
    <row r="865" spans="1:12" ht="22" customHeight="1">
      <c r="A865" t="str">
        <f t="shared" si="26"/>
        <v/>
      </c>
      <c r="C865" s="24" t="str">
        <f>IF(B865="","",IFERROR(_xlfn.XLOOKUP(B865,PT_Master!A:A,PT_Master!C:C),"Patient ID not found"))</f>
        <v/>
      </c>
      <c r="E865" s="13"/>
      <c r="G865" s="24" t="str">
        <f t="shared" si="27"/>
        <v/>
      </c>
      <c r="J865" s="24" t="str">
        <f>IF(I865="","",IFERROR(_xlfn.XLOOKUP(I865,DR_Master!A:A,DR_Master!B:B),"Doctor ID not found"))</f>
        <v/>
      </c>
      <c r="L865" s="24" t="str">
        <f>IF(K865="","",IFERROR(_xlfn.XLOOKUP(K865,BED_Master!A:A,BED_Master!B:B),"Bed ID not found"))</f>
        <v/>
      </c>
    </row>
    <row r="866" spans="1:12" ht="22" customHeight="1">
      <c r="A866" t="str">
        <f t="shared" si="26"/>
        <v/>
      </c>
      <c r="C866" s="24" t="str">
        <f>IF(B866="","",IFERROR(_xlfn.XLOOKUP(B866,PT_Master!A:A,PT_Master!C:C),"Patient ID not found"))</f>
        <v/>
      </c>
      <c r="E866" s="13"/>
      <c r="G866" s="24" t="str">
        <f t="shared" si="27"/>
        <v/>
      </c>
      <c r="J866" s="24" t="str">
        <f>IF(I866="","",IFERROR(_xlfn.XLOOKUP(I866,DR_Master!A:A,DR_Master!B:B),"Doctor ID not found"))</f>
        <v/>
      </c>
      <c r="L866" s="24" t="str">
        <f>IF(K866="","",IFERROR(_xlfn.XLOOKUP(K866,BED_Master!A:A,BED_Master!B:B),"Bed ID not found"))</f>
        <v/>
      </c>
    </row>
    <row r="867" spans="1:12" ht="22" customHeight="1">
      <c r="A867" t="str">
        <f t="shared" si="26"/>
        <v/>
      </c>
      <c r="C867" s="24" t="str">
        <f>IF(B867="","",IFERROR(_xlfn.XLOOKUP(B867,PT_Master!A:A,PT_Master!C:C),"Patient ID not found"))</f>
        <v/>
      </c>
      <c r="E867" s="13"/>
      <c r="G867" s="24" t="str">
        <f t="shared" si="27"/>
        <v/>
      </c>
      <c r="J867" s="24" t="str">
        <f>IF(I867="","",IFERROR(_xlfn.XLOOKUP(I867,DR_Master!A:A,DR_Master!B:B),"Doctor ID not found"))</f>
        <v/>
      </c>
      <c r="L867" s="24" t="str">
        <f>IF(K867="","",IFERROR(_xlfn.XLOOKUP(K867,BED_Master!A:A,BED_Master!B:B),"Bed ID not found"))</f>
        <v/>
      </c>
    </row>
    <row r="868" spans="1:12" ht="22" customHeight="1">
      <c r="A868" t="str">
        <f t="shared" si="26"/>
        <v/>
      </c>
      <c r="C868" s="24" t="str">
        <f>IF(B868="","",IFERROR(_xlfn.XLOOKUP(B868,PT_Master!A:A,PT_Master!C:C),"Patient ID not found"))</f>
        <v/>
      </c>
      <c r="E868" s="13"/>
      <c r="G868" s="24" t="str">
        <f t="shared" si="27"/>
        <v/>
      </c>
      <c r="J868" s="24" t="str">
        <f>IF(I868="","",IFERROR(_xlfn.XLOOKUP(I868,DR_Master!A:A,DR_Master!B:B),"Doctor ID not found"))</f>
        <v/>
      </c>
      <c r="L868" s="24" t="str">
        <f>IF(K868="","",IFERROR(_xlfn.XLOOKUP(K868,BED_Master!A:A,BED_Master!B:B),"Bed ID not found"))</f>
        <v/>
      </c>
    </row>
    <row r="869" spans="1:12" ht="22" customHeight="1">
      <c r="A869" t="str">
        <f t="shared" si="26"/>
        <v/>
      </c>
      <c r="C869" s="24" t="str">
        <f>IF(B869="","",IFERROR(_xlfn.XLOOKUP(B869,PT_Master!A:A,PT_Master!C:C),"Patient ID not found"))</f>
        <v/>
      </c>
      <c r="E869" s="13"/>
      <c r="G869" s="24" t="str">
        <f t="shared" si="27"/>
        <v/>
      </c>
      <c r="J869" s="24" t="str">
        <f>IF(I869="","",IFERROR(_xlfn.XLOOKUP(I869,DR_Master!A:A,DR_Master!B:B),"Doctor ID not found"))</f>
        <v/>
      </c>
      <c r="L869" s="24" t="str">
        <f>IF(K869="","",IFERROR(_xlfn.XLOOKUP(K869,BED_Master!A:A,BED_Master!B:B),"Bed ID not found"))</f>
        <v/>
      </c>
    </row>
    <row r="870" spans="1:12" ht="22" customHeight="1">
      <c r="A870" t="str">
        <f t="shared" si="26"/>
        <v/>
      </c>
      <c r="C870" s="24" t="str">
        <f>IF(B870="","",IFERROR(_xlfn.XLOOKUP(B870,PT_Master!A:A,PT_Master!C:C),"Patient ID not found"))</f>
        <v/>
      </c>
      <c r="E870" s="13"/>
      <c r="G870" s="24" t="str">
        <f t="shared" si="27"/>
        <v/>
      </c>
      <c r="J870" s="24" t="str">
        <f>IF(I870="","",IFERROR(_xlfn.XLOOKUP(I870,DR_Master!A:A,DR_Master!B:B),"Doctor ID not found"))</f>
        <v/>
      </c>
      <c r="L870" s="24" t="str">
        <f>IF(K870="","",IFERROR(_xlfn.XLOOKUP(K870,BED_Master!A:A,BED_Master!B:B),"Bed ID not found"))</f>
        <v/>
      </c>
    </row>
    <row r="871" spans="1:12" ht="22" customHeight="1">
      <c r="A871" t="str">
        <f t="shared" si="26"/>
        <v/>
      </c>
      <c r="C871" s="24" t="str">
        <f>IF(B871="","",IFERROR(_xlfn.XLOOKUP(B871,PT_Master!A:A,PT_Master!C:C),"Patient ID not found"))</f>
        <v/>
      </c>
      <c r="E871" s="13"/>
      <c r="G871" s="24" t="str">
        <f t="shared" si="27"/>
        <v/>
      </c>
      <c r="J871" s="24" t="str">
        <f>IF(I871="","",IFERROR(_xlfn.XLOOKUP(I871,DR_Master!A:A,DR_Master!B:B),"Doctor ID not found"))</f>
        <v/>
      </c>
      <c r="L871" s="24" t="str">
        <f>IF(K871="","",IFERROR(_xlfn.XLOOKUP(K871,BED_Master!A:A,BED_Master!B:B),"Bed ID not found"))</f>
        <v/>
      </c>
    </row>
    <row r="872" spans="1:12" ht="22" customHeight="1">
      <c r="A872" t="str">
        <f t="shared" si="26"/>
        <v/>
      </c>
      <c r="C872" s="24" t="str">
        <f>IF(B872="","",IFERROR(_xlfn.XLOOKUP(B872,PT_Master!A:A,PT_Master!C:C),"Patient ID not found"))</f>
        <v/>
      </c>
      <c r="E872" s="13"/>
      <c r="G872" s="24" t="str">
        <f t="shared" si="27"/>
        <v/>
      </c>
      <c r="J872" s="24" t="str">
        <f>IF(I872="","",IFERROR(_xlfn.XLOOKUP(I872,DR_Master!A:A,DR_Master!B:B),"Doctor ID not found"))</f>
        <v/>
      </c>
      <c r="L872" s="24" t="str">
        <f>IF(K872="","",IFERROR(_xlfn.XLOOKUP(K872,BED_Master!A:A,BED_Master!B:B),"Bed ID not found"))</f>
        <v/>
      </c>
    </row>
    <row r="873" spans="1:12" ht="22" customHeight="1">
      <c r="A873" t="str">
        <f t="shared" si="26"/>
        <v/>
      </c>
      <c r="C873" s="24" t="str">
        <f>IF(B873="","",IFERROR(_xlfn.XLOOKUP(B873,PT_Master!A:A,PT_Master!C:C),"Patient ID not found"))</f>
        <v/>
      </c>
      <c r="E873" s="13"/>
      <c r="G873" s="24" t="str">
        <f t="shared" si="27"/>
        <v/>
      </c>
      <c r="J873" s="24" t="str">
        <f>IF(I873="","",IFERROR(_xlfn.XLOOKUP(I873,DR_Master!A:A,DR_Master!B:B),"Doctor ID not found"))</f>
        <v/>
      </c>
      <c r="L873" s="24" t="str">
        <f>IF(K873="","",IFERROR(_xlfn.XLOOKUP(K873,BED_Master!A:A,BED_Master!B:B),"Bed ID not found"))</f>
        <v/>
      </c>
    </row>
    <row r="874" spans="1:12" ht="22" customHeight="1">
      <c r="A874" t="str">
        <f t="shared" si="26"/>
        <v/>
      </c>
      <c r="C874" s="24" t="str">
        <f>IF(B874="","",IFERROR(_xlfn.XLOOKUP(B874,PT_Master!A:A,PT_Master!C:C),"Patient ID not found"))</f>
        <v/>
      </c>
      <c r="E874" s="13"/>
      <c r="G874" s="24" t="str">
        <f t="shared" si="27"/>
        <v/>
      </c>
      <c r="J874" s="24" t="str">
        <f>IF(I874="","",IFERROR(_xlfn.XLOOKUP(I874,DR_Master!A:A,DR_Master!B:B),"Doctor ID not found"))</f>
        <v/>
      </c>
      <c r="L874" s="24" t="str">
        <f>IF(K874="","",IFERROR(_xlfn.XLOOKUP(K874,BED_Master!A:A,BED_Master!B:B),"Bed ID not found"))</f>
        <v/>
      </c>
    </row>
    <row r="875" spans="1:12" ht="22" customHeight="1">
      <c r="A875" t="str">
        <f t="shared" si="26"/>
        <v/>
      </c>
      <c r="C875" s="24" t="str">
        <f>IF(B875="","",IFERROR(_xlfn.XLOOKUP(B875,PT_Master!A:A,PT_Master!C:C),"Patient ID not found"))</f>
        <v/>
      </c>
      <c r="E875" s="13"/>
      <c r="G875" s="24" t="str">
        <f t="shared" si="27"/>
        <v/>
      </c>
      <c r="J875" s="24" t="str">
        <f>IF(I875="","",IFERROR(_xlfn.XLOOKUP(I875,DR_Master!A:A,DR_Master!B:B),"Doctor ID not found"))</f>
        <v/>
      </c>
      <c r="L875" s="24" t="str">
        <f>IF(K875="","",IFERROR(_xlfn.XLOOKUP(K875,BED_Master!A:A,BED_Master!B:B),"Bed ID not found"))</f>
        <v/>
      </c>
    </row>
    <row r="876" spans="1:12" ht="22" customHeight="1">
      <c r="A876" t="str">
        <f t="shared" si="26"/>
        <v/>
      </c>
      <c r="C876" s="24" t="str">
        <f>IF(B876="","",IFERROR(_xlfn.XLOOKUP(B876,PT_Master!A:A,PT_Master!C:C),"Patient ID not found"))</f>
        <v/>
      </c>
      <c r="E876" s="13"/>
      <c r="G876" s="24" t="str">
        <f t="shared" si="27"/>
        <v/>
      </c>
      <c r="J876" s="24" t="str">
        <f>IF(I876="","",IFERROR(_xlfn.XLOOKUP(I876,DR_Master!A:A,DR_Master!B:B),"Doctor ID not found"))</f>
        <v/>
      </c>
      <c r="L876" s="24" t="str">
        <f>IF(K876="","",IFERROR(_xlfn.XLOOKUP(K876,BED_Master!A:A,BED_Master!B:B),"Bed ID not found"))</f>
        <v/>
      </c>
    </row>
    <row r="877" spans="1:12" ht="22" customHeight="1">
      <c r="A877" t="str">
        <f t="shared" si="26"/>
        <v/>
      </c>
      <c r="C877" s="24" t="str">
        <f>IF(B877="","",IFERROR(_xlfn.XLOOKUP(B877,PT_Master!A:A,PT_Master!C:C),"Patient ID not found"))</f>
        <v/>
      </c>
      <c r="E877" s="13"/>
      <c r="G877" s="24" t="str">
        <f t="shared" si="27"/>
        <v/>
      </c>
      <c r="J877" s="24" t="str">
        <f>IF(I877="","",IFERROR(_xlfn.XLOOKUP(I877,DR_Master!A:A,DR_Master!B:B),"Doctor ID not found"))</f>
        <v/>
      </c>
      <c r="L877" s="24" t="str">
        <f>IF(K877="","",IFERROR(_xlfn.XLOOKUP(K877,BED_Master!A:A,BED_Master!B:B),"Bed ID not found"))</f>
        <v/>
      </c>
    </row>
    <row r="878" spans="1:12" ht="22" customHeight="1">
      <c r="A878" t="str">
        <f t="shared" si="26"/>
        <v/>
      </c>
      <c r="C878" s="24" t="str">
        <f>IF(B878="","",IFERROR(_xlfn.XLOOKUP(B878,PT_Master!A:A,PT_Master!C:C),"Patient ID not found"))</f>
        <v/>
      </c>
      <c r="E878" s="13"/>
      <c r="G878" s="24" t="str">
        <f t="shared" si="27"/>
        <v/>
      </c>
      <c r="J878" s="24" t="str">
        <f>IF(I878="","",IFERROR(_xlfn.XLOOKUP(I878,DR_Master!A:A,DR_Master!B:B),"Doctor ID not found"))</f>
        <v/>
      </c>
      <c r="L878" s="24" t="str">
        <f>IF(K878="","",IFERROR(_xlfn.XLOOKUP(K878,BED_Master!A:A,BED_Master!B:B),"Bed ID not found"))</f>
        <v/>
      </c>
    </row>
    <row r="879" spans="1:12" ht="22" customHeight="1">
      <c r="A879" t="str">
        <f t="shared" si="26"/>
        <v/>
      </c>
      <c r="C879" s="24" t="str">
        <f>IF(B879="","",IFERROR(_xlfn.XLOOKUP(B879,PT_Master!A:A,PT_Master!C:C),"Patient ID not found"))</f>
        <v/>
      </c>
      <c r="E879" s="13"/>
      <c r="G879" s="24" t="str">
        <f t="shared" si="27"/>
        <v/>
      </c>
      <c r="J879" s="24" t="str">
        <f>IF(I879="","",IFERROR(_xlfn.XLOOKUP(I879,DR_Master!A:A,DR_Master!B:B),"Doctor ID not found"))</f>
        <v/>
      </c>
      <c r="L879" s="24" t="str">
        <f>IF(K879="","",IFERROR(_xlfn.XLOOKUP(K879,BED_Master!A:A,BED_Master!B:B),"Bed ID not found"))</f>
        <v/>
      </c>
    </row>
    <row r="880" spans="1:12" ht="22" customHeight="1">
      <c r="A880" t="str">
        <f t="shared" si="26"/>
        <v/>
      </c>
      <c r="C880" s="24" t="str">
        <f>IF(B880="","",IFERROR(_xlfn.XLOOKUP(B880,PT_Master!A:A,PT_Master!C:C),"Patient ID not found"))</f>
        <v/>
      </c>
      <c r="E880" s="13"/>
      <c r="G880" s="24" t="str">
        <f t="shared" si="27"/>
        <v/>
      </c>
      <c r="J880" s="24" t="str">
        <f>IF(I880="","",IFERROR(_xlfn.XLOOKUP(I880,DR_Master!A:A,DR_Master!B:B),"Doctor ID not found"))</f>
        <v/>
      </c>
      <c r="L880" s="24" t="str">
        <f>IF(K880="","",IFERROR(_xlfn.XLOOKUP(K880,BED_Master!A:A,BED_Master!B:B),"Bed ID not found"))</f>
        <v/>
      </c>
    </row>
    <row r="881" spans="1:12" ht="22" customHeight="1">
      <c r="A881" t="str">
        <f t="shared" si="26"/>
        <v/>
      </c>
      <c r="C881" s="24" t="str">
        <f>IF(B881="","",IFERROR(_xlfn.XLOOKUP(B881,PT_Master!A:A,PT_Master!C:C),"Patient ID not found"))</f>
        <v/>
      </c>
      <c r="E881" s="13"/>
      <c r="G881" s="24" t="str">
        <f t="shared" si="27"/>
        <v/>
      </c>
      <c r="J881" s="24" t="str">
        <f>IF(I881="","",IFERROR(_xlfn.XLOOKUP(I881,DR_Master!A:A,DR_Master!B:B),"Doctor ID not found"))</f>
        <v/>
      </c>
      <c r="L881" s="24" t="str">
        <f>IF(K881="","",IFERROR(_xlfn.XLOOKUP(K881,BED_Master!A:A,BED_Master!B:B),"Bed ID not found"))</f>
        <v/>
      </c>
    </row>
    <row r="882" spans="1:12" ht="22" customHeight="1">
      <c r="A882" t="str">
        <f t="shared" si="26"/>
        <v/>
      </c>
      <c r="C882" s="24" t="str">
        <f>IF(B882="","",IFERROR(_xlfn.XLOOKUP(B882,PT_Master!A:A,PT_Master!C:C),"Patient ID not found"))</f>
        <v/>
      </c>
      <c r="E882" s="13"/>
      <c r="G882" s="24" t="str">
        <f t="shared" si="27"/>
        <v/>
      </c>
      <c r="J882" s="24" t="str">
        <f>IF(I882="","",IFERROR(_xlfn.XLOOKUP(I882,DR_Master!A:A,DR_Master!B:B),"Doctor ID not found"))</f>
        <v/>
      </c>
      <c r="L882" s="24" t="str">
        <f>IF(K882="","",IFERROR(_xlfn.XLOOKUP(K882,BED_Master!A:A,BED_Master!B:B),"Bed ID not found"))</f>
        <v/>
      </c>
    </row>
    <row r="883" spans="1:12" ht="22" customHeight="1">
      <c r="A883" t="str">
        <f t="shared" si="26"/>
        <v/>
      </c>
      <c r="C883" s="24" t="str">
        <f>IF(B883="","",IFERROR(_xlfn.XLOOKUP(B883,PT_Master!A:A,PT_Master!C:C),"Patient ID not found"))</f>
        <v/>
      </c>
      <c r="E883" s="13"/>
      <c r="G883" s="24" t="str">
        <f t="shared" si="27"/>
        <v/>
      </c>
      <c r="J883" s="24" t="str">
        <f>IF(I883="","",IFERROR(_xlfn.XLOOKUP(I883,DR_Master!A:A,DR_Master!B:B),"Doctor ID not found"))</f>
        <v/>
      </c>
      <c r="L883" s="24" t="str">
        <f>IF(K883="","",IFERROR(_xlfn.XLOOKUP(K883,BED_Master!A:A,BED_Master!B:B),"Bed ID not found"))</f>
        <v/>
      </c>
    </row>
    <row r="884" spans="1:12" ht="22" customHeight="1">
      <c r="A884" t="str">
        <f t="shared" si="26"/>
        <v/>
      </c>
      <c r="C884" s="24" t="str">
        <f>IF(B884="","",IFERROR(_xlfn.XLOOKUP(B884,PT_Master!A:A,PT_Master!C:C),"Patient ID not found"))</f>
        <v/>
      </c>
      <c r="E884" s="13"/>
      <c r="G884" s="24" t="str">
        <f t="shared" si="27"/>
        <v/>
      </c>
      <c r="J884" s="24" t="str">
        <f>IF(I884="","",IFERROR(_xlfn.XLOOKUP(I884,DR_Master!A:A,DR_Master!B:B),"Doctor ID not found"))</f>
        <v/>
      </c>
      <c r="L884" s="24" t="str">
        <f>IF(K884="","",IFERROR(_xlfn.XLOOKUP(K884,BED_Master!A:A,BED_Master!B:B),"Bed ID not found"))</f>
        <v/>
      </c>
    </row>
    <row r="885" spans="1:12" ht="22" customHeight="1">
      <c r="A885" t="str">
        <f t="shared" si="26"/>
        <v/>
      </c>
      <c r="C885" s="24" t="str">
        <f>IF(B885="","",IFERROR(_xlfn.XLOOKUP(B885,PT_Master!A:A,PT_Master!C:C),"Patient ID not found"))</f>
        <v/>
      </c>
      <c r="E885" s="13"/>
      <c r="G885" s="24" t="str">
        <f t="shared" si="27"/>
        <v/>
      </c>
      <c r="J885" s="24" t="str">
        <f>IF(I885="","",IFERROR(_xlfn.XLOOKUP(I885,DR_Master!A:A,DR_Master!B:B),"Doctor ID not found"))</f>
        <v/>
      </c>
      <c r="L885" s="24" t="str">
        <f>IF(K885="","",IFERROR(_xlfn.XLOOKUP(K885,BED_Master!A:A,BED_Master!B:B),"Bed ID not found"))</f>
        <v/>
      </c>
    </row>
    <row r="886" spans="1:12" ht="22" customHeight="1">
      <c r="A886" t="str">
        <f t="shared" si="26"/>
        <v/>
      </c>
      <c r="C886" s="24" t="str">
        <f>IF(B886="","",IFERROR(_xlfn.XLOOKUP(B886,PT_Master!A:A,PT_Master!C:C),"Patient ID not found"))</f>
        <v/>
      </c>
      <c r="E886" s="13"/>
      <c r="G886" s="24" t="str">
        <f t="shared" si="27"/>
        <v/>
      </c>
      <c r="J886" s="24" t="str">
        <f>IF(I886="","",IFERROR(_xlfn.XLOOKUP(I886,DR_Master!A:A,DR_Master!B:B),"Doctor ID not found"))</f>
        <v/>
      </c>
      <c r="L886" s="24" t="str">
        <f>IF(K886="","",IFERROR(_xlfn.XLOOKUP(K886,BED_Master!A:A,BED_Master!B:B),"Bed ID not found"))</f>
        <v/>
      </c>
    </row>
    <row r="887" spans="1:12" ht="22" customHeight="1">
      <c r="A887" t="str">
        <f t="shared" si="26"/>
        <v/>
      </c>
      <c r="C887" s="24" t="str">
        <f>IF(B887="","",IFERROR(_xlfn.XLOOKUP(B887,PT_Master!A:A,PT_Master!C:C),"Patient ID not found"))</f>
        <v/>
      </c>
      <c r="E887" s="13"/>
      <c r="G887" s="24" t="str">
        <f t="shared" si="27"/>
        <v/>
      </c>
      <c r="J887" s="24" t="str">
        <f>IF(I887="","",IFERROR(_xlfn.XLOOKUP(I887,DR_Master!A:A,DR_Master!B:B),"Doctor ID not found"))</f>
        <v/>
      </c>
      <c r="L887" s="24" t="str">
        <f>IF(K887="","",IFERROR(_xlfn.XLOOKUP(K887,BED_Master!A:A,BED_Master!B:B),"Bed ID not found"))</f>
        <v/>
      </c>
    </row>
    <row r="888" spans="1:12" ht="22" customHeight="1">
      <c r="A888" t="str">
        <f t="shared" si="26"/>
        <v/>
      </c>
      <c r="C888" s="24" t="str">
        <f>IF(B888="","",IFERROR(_xlfn.XLOOKUP(B888,PT_Master!A:A,PT_Master!C:C),"Patient ID not found"))</f>
        <v/>
      </c>
      <c r="E888" s="13"/>
      <c r="G888" s="24" t="str">
        <f t="shared" si="27"/>
        <v/>
      </c>
      <c r="J888" s="24" t="str">
        <f>IF(I888="","",IFERROR(_xlfn.XLOOKUP(I888,DR_Master!A:A,DR_Master!B:B),"Doctor ID not found"))</f>
        <v/>
      </c>
      <c r="L888" s="24" t="str">
        <f>IF(K888="","",IFERROR(_xlfn.XLOOKUP(K888,BED_Master!A:A,BED_Master!B:B),"Bed ID not found"))</f>
        <v/>
      </c>
    </row>
    <row r="889" spans="1:12" ht="22" customHeight="1">
      <c r="A889" t="str">
        <f t="shared" si="26"/>
        <v/>
      </c>
      <c r="C889" s="24" t="str">
        <f>IF(B889="","",IFERROR(_xlfn.XLOOKUP(B889,PT_Master!A:A,PT_Master!C:C),"Patient ID not found"))</f>
        <v/>
      </c>
      <c r="E889" s="13"/>
      <c r="G889" s="24" t="str">
        <f t="shared" si="27"/>
        <v/>
      </c>
      <c r="J889" s="24" t="str">
        <f>IF(I889="","",IFERROR(_xlfn.XLOOKUP(I889,DR_Master!A:A,DR_Master!B:B),"Doctor ID not found"))</f>
        <v/>
      </c>
      <c r="L889" s="24" t="str">
        <f>IF(K889="","",IFERROR(_xlfn.XLOOKUP(K889,BED_Master!A:A,BED_Master!B:B),"Bed ID not found"))</f>
        <v/>
      </c>
    </row>
    <row r="890" spans="1:12" ht="22" customHeight="1">
      <c r="A890" t="str">
        <f t="shared" si="26"/>
        <v/>
      </c>
      <c r="C890" s="24" t="str">
        <f>IF(B890="","",IFERROR(_xlfn.XLOOKUP(B890,PT_Master!A:A,PT_Master!C:C),"Patient ID not found"))</f>
        <v/>
      </c>
      <c r="E890" s="13"/>
      <c r="G890" s="24" t="str">
        <f t="shared" si="27"/>
        <v/>
      </c>
      <c r="J890" s="24" t="str">
        <f>IF(I890="","",IFERROR(_xlfn.XLOOKUP(I890,DR_Master!A:A,DR_Master!B:B),"Doctor ID not found"))</f>
        <v/>
      </c>
      <c r="L890" s="24" t="str">
        <f>IF(K890="","",IFERROR(_xlfn.XLOOKUP(K890,BED_Master!A:A,BED_Master!B:B),"Bed ID not found"))</f>
        <v/>
      </c>
    </row>
    <row r="891" spans="1:12" ht="22" customHeight="1">
      <c r="A891" t="str">
        <f t="shared" si="26"/>
        <v/>
      </c>
      <c r="C891" s="24" t="str">
        <f>IF(B891="","",IFERROR(_xlfn.XLOOKUP(B891,PT_Master!A:A,PT_Master!C:C),"Patient ID not found"))</f>
        <v/>
      </c>
      <c r="E891" s="13"/>
      <c r="G891" s="24" t="str">
        <f t="shared" si="27"/>
        <v/>
      </c>
      <c r="J891" s="24" t="str">
        <f>IF(I891="","",IFERROR(_xlfn.XLOOKUP(I891,DR_Master!A:A,DR_Master!B:B),"Doctor ID not found"))</f>
        <v/>
      </c>
      <c r="L891" s="24" t="str">
        <f>IF(K891="","",IFERROR(_xlfn.XLOOKUP(K891,BED_Master!A:A,BED_Master!B:B),"Bed ID not found"))</f>
        <v/>
      </c>
    </row>
    <row r="892" spans="1:12" ht="22" customHeight="1">
      <c r="A892" t="str">
        <f t="shared" si="26"/>
        <v/>
      </c>
      <c r="C892" s="24" t="str">
        <f>IF(B892="","",IFERROR(_xlfn.XLOOKUP(B892,PT_Master!A:A,PT_Master!C:C),"Patient ID not found"))</f>
        <v/>
      </c>
      <c r="E892" s="13"/>
      <c r="G892" s="24" t="str">
        <f t="shared" si="27"/>
        <v/>
      </c>
      <c r="J892" s="24" t="str">
        <f>IF(I892="","",IFERROR(_xlfn.XLOOKUP(I892,DR_Master!A:A,DR_Master!B:B),"Doctor ID not found"))</f>
        <v/>
      </c>
      <c r="L892" s="24" t="str">
        <f>IF(K892="","",IFERROR(_xlfn.XLOOKUP(K892,BED_Master!A:A,BED_Master!B:B),"Bed ID not found"))</f>
        <v/>
      </c>
    </row>
    <row r="893" spans="1:12" ht="22" customHeight="1">
      <c r="A893" t="str">
        <f t="shared" si="26"/>
        <v/>
      </c>
      <c r="C893" s="24" t="str">
        <f>IF(B893="","",IFERROR(_xlfn.XLOOKUP(B893,PT_Master!A:A,PT_Master!C:C),"Patient ID not found"))</f>
        <v/>
      </c>
      <c r="E893" s="13"/>
      <c r="G893" s="24" t="str">
        <f t="shared" si="27"/>
        <v/>
      </c>
      <c r="J893" s="24" t="str">
        <f>IF(I893="","",IFERROR(_xlfn.XLOOKUP(I893,DR_Master!A:A,DR_Master!B:B),"Doctor ID not found"))</f>
        <v/>
      </c>
      <c r="L893" s="24" t="str">
        <f>IF(K893="","",IFERROR(_xlfn.XLOOKUP(K893,BED_Master!A:A,BED_Master!B:B),"Bed ID not found"))</f>
        <v/>
      </c>
    </row>
    <row r="894" spans="1:12" ht="22" customHeight="1">
      <c r="A894" t="str">
        <f t="shared" si="26"/>
        <v/>
      </c>
      <c r="C894" s="24" t="str">
        <f>IF(B894="","",IFERROR(_xlfn.XLOOKUP(B894,PT_Master!A:A,PT_Master!C:C),"Patient ID not found"))</f>
        <v/>
      </c>
      <c r="E894" s="13"/>
      <c r="G894" s="24" t="str">
        <f t="shared" si="27"/>
        <v/>
      </c>
      <c r="J894" s="24" t="str">
        <f>IF(I894="","",IFERROR(_xlfn.XLOOKUP(I894,DR_Master!A:A,DR_Master!B:B),"Doctor ID not found"))</f>
        <v/>
      </c>
      <c r="L894" s="24" t="str">
        <f>IF(K894="","",IFERROR(_xlfn.XLOOKUP(K894,BED_Master!A:A,BED_Master!B:B),"Bed ID not found"))</f>
        <v/>
      </c>
    </row>
    <row r="895" spans="1:12" ht="22" customHeight="1">
      <c r="A895" t="str">
        <f t="shared" si="26"/>
        <v/>
      </c>
      <c r="C895" s="24" t="str">
        <f>IF(B895="","",IFERROR(_xlfn.XLOOKUP(B895,PT_Master!A:A,PT_Master!C:C),"Patient ID not found"))</f>
        <v/>
      </c>
      <c r="E895" s="13"/>
      <c r="G895" s="24" t="str">
        <f t="shared" si="27"/>
        <v/>
      </c>
      <c r="J895" s="24" t="str">
        <f>IF(I895="","",IFERROR(_xlfn.XLOOKUP(I895,DR_Master!A:A,DR_Master!B:B),"Doctor ID not found"))</f>
        <v/>
      </c>
      <c r="L895" s="24" t="str">
        <f>IF(K895="","",IFERROR(_xlfn.XLOOKUP(K895,BED_Master!A:A,BED_Master!B:B),"Bed ID not found"))</f>
        <v/>
      </c>
    </row>
    <row r="896" spans="1:12" ht="22" customHeight="1">
      <c r="A896" t="str">
        <f t="shared" si="26"/>
        <v/>
      </c>
      <c r="C896" s="24" t="str">
        <f>IF(B896="","",IFERROR(_xlfn.XLOOKUP(B896,PT_Master!A:A,PT_Master!C:C),"Patient ID not found"))</f>
        <v/>
      </c>
      <c r="E896" s="13"/>
      <c r="G896" s="24" t="str">
        <f t="shared" si="27"/>
        <v/>
      </c>
      <c r="J896" s="24" t="str">
        <f>IF(I896="","",IFERROR(_xlfn.XLOOKUP(I896,DR_Master!A:A,DR_Master!B:B),"Doctor ID not found"))</f>
        <v/>
      </c>
      <c r="L896" s="24" t="str">
        <f>IF(K896="","",IFERROR(_xlfn.XLOOKUP(K896,BED_Master!A:A,BED_Master!B:B),"Bed ID not found"))</f>
        <v/>
      </c>
    </row>
    <row r="897" spans="1:12" ht="22" customHeight="1">
      <c r="A897" t="str">
        <f t="shared" si="26"/>
        <v/>
      </c>
      <c r="C897" s="24" t="str">
        <f>IF(B897="","",IFERROR(_xlfn.XLOOKUP(B897,PT_Master!A:A,PT_Master!C:C),"Patient ID not found"))</f>
        <v/>
      </c>
      <c r="E897" s="13"/>
      <c r="G897" s="24" t="str">
        <f t="shared" si="27"/>
        <v/>
      </c>
      <c r="J897" s="24" t="str">
        <f>IF(I897="","",IFERROR(_xlfn.XLOOKUP(I897,DR_Master!A:A,DR_Master!B:B),"Doctor ID not found"))</f>
        <v/>
      </c>
      <c r="L897" s="24" t="str">
        <f>IF(K897="","",IFERROR(_xlfn.XLOOKUP(K897,BED_Master!A:A,BED_Master!B:B),"Bed ID not found"))</f>
        <v/>
      </c>
    </row>
    <row r="898" spans="1:12" ht="22" customHeight="1">
      <c r="A898" t="str">
        <f t="shared" si="26"/>
        <v/>
      </c>
      <c r="C898" s="24" t="str">
        <f>IF(B898="","",IFERROR(_xlfn.XLOOKUP(B898,PT_Master!A:A,PT_Master!C:C),"Patient ID not found"))</f>
        <v/>
      </c>
      <c r="E898" s="13"/>
      <c r="G898" s="24" t="str">
        <f t="shared" si="27"/>
        <v/>
      </c>
      <c r="J898" s="24" t="str">
        <f>IF(I898="","",IFERROR(_xlfn.XLOOKUP(I898,DR_Master!A:A,DR_Master!B:B),"Doctor ID not found"))</f>
        <v/>
      </c>
      <c r="L898" s="24" t="str">
        <f>IF(K898="","",IFERROR(_xlfn.XLOOKUP(K898,BED_Master!A:A,BED_Master!B:B),"Bed ID not found"))</f>
        <v/>
      </c>
    </row>
    <row r="899" spans="1:12" ht="22" customHeight="1">
      <c r="A899" t="str">
        <f t="shared" si="26"/>
        <v/>
      </c>
      <c r="C899" s="24" t="str">
        <f>IF(B899="","",IFERROR(_xlfn.XLOOKUP(B899,PT_Master!A:A,PT_Master!C:C),"Patient ID not found"))</f>
        <v/>
      </c>
      <c r="E899" s="13"/>
      <c r="G899" s="24" t="str">
        <f t="shared" si="27"/>
        <v/>
      </c>
      <c r="J899" s="24" t="str">
        <f>IF(I899="","",IFERROR(_xlfn.XLOOKUP(I899,DR_Master!A:A,DR_Master!B:B),"Doctor ID not found"))</f>
        <v/>
      </c>
      <c r="L899" s="24" t="str">
        <f>IF(K899="","",IFERROR(_xlfn.XLOOKUP(K899,BED_Master!A:A,BED_Master!B:B),"Bed ID not found"))</f>
        <v/>
      </c>
    </row>
    <row r="900" spans="1:12" ht="22" customHeight="1">
      <c r="A900" t="str">
        <f t="shared" si="26"/>
        <v/>
      </c>
      <c r="C900" s="24" t="str">
        <f>IF(B900="","",IFERROR(_xlfn.XLOOKUP(B900,PT_Master!A:A,PT_Master!C:C),"Patient ID not found"))</f>
        <v/>
      </c>
      <c r="E900" s="13"/>
      <c r="G900" s="24" t="str">
        <f t="shared" si="27"/>
        <v/>
      </c>
      <c r="J900" s="24" t="str">
        <f>IF(I900="","",IFERROR(_xlfn.XLOOKUP(I900,DR_Master!A:A,DR_Master!B:B),"Doctor ID not found"))</f>
        <v/>
      </c>
      <c r="L900" s="24" t="str">
        <f>IF(K900="","",IFERROR(_xlfn.XLOOKUP(K900,BED_Master!A:A,BED_Master!B:B),"Bed ID not found"))</f>
        <v/>
      </c>
    </row>
    <row r="901" spans="1:12" ht="22" customHeight="1">
      <c r="A901" t="str">
        <f t="shared" si="26"/>
        <v/>
      </c>
      <c r="C901" s="24" t="str">
        <f>IF(B901="","",IFERROR(_xlfn.XLOOKUP(B901,PT_Master!A:A,PT_Master!C:C),"Patient ID not found"))</f>
        <v/>
      </c>
      <c r="E901" s="13"/>
      <c r="G901" s="24" t="str">
        <f t="shared" si="27"/>
        <v/>
      </c>
      <c r="J901" s="24" t="str">
        <f>IF(I901="","",IFERROR(_xlfn.XLOOKUP(I901,DR_Master!A:A,DR_Master!B:B),"Doctor ID not found"))</f>
        <v/>
      </c>
      <c r="L901" s="24" t="str">
        <f>IF(K901="","",IFERROR(_xlfn.XLOOKUP(K901,BED_Master!A:A,BED_Master!B:B),"Bed ID not found"))</f>
        <v/>
      </c>
    </row>
    <row r="902" spans="1:12" ht="22" customHeight="1">
      <c r="A902" t="str">
        <f t="shared" ref="A902:A965" si="28">IF(B902="","","ADM-"&amp;TEXT(ROW(A898),"00000"))</f>
        <v/>
      </c>
      <c r="C902" s="24" t="str">
        <f>IF(B902="","",IFERROR(_xlfn.XLOOKUP(B902,PT_Master!A:A,PT_Master!C:C),"Patient ID not found"))</f>
        <v/>
      </c>
      <c r="E902" s="13"/>
      <c r="G902" s="24" t="str">
        <f t="shared" ref="G902:G965" si="29">IF(OR(E902="",F902=""),"",MAX(0,DATEDIF(E902,F902,"D")))</f>
        <v/>
      </c>
      <c r="J902" s="24" t="str">
        <f>IF(I902="","",IFERROR(_xlfn.XLOOKUP(I902,DR_Master!A:A,DR_Master!B:B),"Doctor ID not found"))</f>
        <v/>
      </c>
      <c r="L902" s="24" t="str">
        <f>IF(K902="","",IFERROR(_xlfn.XLOOKUP(K902,BED_Master!A:A,BED_Master!B:B),"Bed ID not found"))</f>
        <v/>
      </c>
    </row>
    <row r="903" spans="1:12" ht="22" customHeight="1">
      <c r="A903" t="str">
        <f t="shared" si="28"/>
        <v/>
      </c>
      <c r="C903" s="24" t="str">
        <f>IF(B903="","",IFERROR(_xlfn.XLOOKUP(B903,PT_Master!A:A,PT_Master!C:C),"Patient ID not found"))</f>
        <v/>
      </c>
      <c r="E903" s="13"/>
      <c r="G903" s="24" t="str">
        <f t="shared" si="29"/>
        <v/>
      </c>
      <c r="J903" s="24" t="str">
        <f>IF(I903="","",IFERROR(_xlfn.XLOOKUP(I903,DR_Master!A:A,DR_Master!B:B),"Doctor ID not found"))</f>
        <v/>
      </c>
      <c r="L903" s="24" t="str">
        <f>IF(K903="","",IFERROR(_xlfn.XLOOKUP(K903,BED_Master!A:A,BED_Master!B:B),"Bed ID not found"))</f>
        <v/>
      </c>
    </row>
    <row r="904" spans="1:12" ht="22" customHeight="1">
      <c r="A904" t="str">
        <f t="shared" si="28"/>
        <v/>
      </c>
      <c r="C904" s="24" t="str">
        <f>IF(B904="","",IFERROR(_xlfn.XLOOKUP(B904,PT_Master!A:A,PT_Master!C:C),"Patient ID not found"))</f>
        <v/>
      </c>
      <c r="E904" s="13"/>
      <c r="G904" s="24" t="str">
        <f t="shared" si="29"/>
        <v/>
      </c>
      <c r="J904" s="24" t="str">
        <f>IF(I904="","",IFERROR(_xlfn.XLOOKUP(I904,DR_Master!A:A,DR_Master!B:B),"Doctor ID not found"))</f>
        <v/>
      </c>
      <c r="L904" s="24" t="str">
        <f>IF(K904="","",IFERROR(_xlfn.XLOOKUP(K904,BED_Master!A:A,BED_Master!B:B),"Bed ID not found"))</f>
        <v/>
      </c>
    </row>
    <row r="905" spans="1:12" ht="22" customHeight="1">
      <c r="A905" t="str">
        <f t="shared" si="28"/>
        <v/>
      </c>
      <c r="C905" s="24" t="str">
        <f>IF(B905="","",IFERROR(_xlfn.XLOOKUP(B905,PT_Master!A:A,PT_Master!C:C),"Patient ID not found"))</f>
        <v/>
      </c>
      <c r="E905" s="13"/>
      <c r="G905" s="24" t="str">
        <f t="shared" si="29"/>
        <v/>
      </c>
      <c r="J905" s="24" t="str">
        <f>IF(I905="","",IFERROR(_xlfn.XLOOKUP(I905,DR_Master!A:A,DR_Master!B:B),"Doctor ID not found"))</f>
        <v/>
      </c>
      <c r="L905" s="24" t="str">
        <f>IF(K905="","",IFERROR(_xlfn.XLOOKUP(K905,BED_Master!A:A,BED_Master!B:B),"Bed ID not found"))</f>
        <v/>
      </c>
    </row>
    <row r="906" spans="1:12" ht="22" customHeight="1">
      <c r="A906" t="str">
        <f t="shared" si="28"/>
        <v/>
      </c>
      <c r="C906" s="24" t="str">
        <f>IF(B906="","",IFERROR(_xlfn.XLOOKUP(B906,PT_Master!A:A,PT_Master!C:C),"Patient ID not found"))</f>
        <v/>
      </c>
      <c r="E906" s="13"/>
      <c r="G906" s="24" t="str">
        <f t="shared" si="29"/>
        <v/>
      </c>
      <c r="J906" s="24" t="str">
        <f>IF(I906="","",IFERROR(_xlfn.XLOOKUP(I906,DR_Master!A:A,DR_Master!B:B),"Doctor ID not found"))</f>
        <v/>
      </c>
      <c r="L906" s="24" t="str">
        <f>IF(K906="","",IFERROR(_xlfn.XLOOKUP(K906,BED_Master!A:A,BED_Master!B:B),"Bed ID not found"))</f>
        <v/>
      </c>
    </row>
    <row r="907" spans="1:12" ht="22" customHeight="1">
      <c r="A907" t="str">
        <f t="shared" si="28"/>
        <v/>
      </c>
      <c r="C907" s="24" t="str">
        <f>IF(B907="","",IFERROR(_xlfn.XLOOKUP(B907,PT_Master!A:A,PT_Master!C:C),"Patient ID not found"))</f>
        <v/>
      </c>
      <c r="E907" s="13"/>
      <c r="G907" s="24" t="str">
        <f t="shared" si="29"/>
        <v/>
      </c>
      <c r="J907" s="24" t="str">
        <f>IF(I907="","",IFERROR(_xlfn.XLOOKUP(I907,DR_Master!A:A,DR_Master!B:B),"Doctor ID not found"))</f>
        <v/>
      </c>
      <c r="L907" s="24" t="str">
        <f>IF(K907="","",IFERROR(_xlfn.XLOOKUP(K907,BED_Master!A:A,BED_Master!B:B),"Bed ID not found"))</f>
        <v/>
      </c>
    </row>
    <row r="908" spans="1:12" ht="22" customHeight="1">
      <c r="A908" t="str">
        <f t="shared" si="28"/>
        <v/>
      </c>
      <c r="C908" s="24" t="str">
        <f>IF(B908="","",IFERROR(_xlfn.XLOOKUP(B908,PT_Master!A:A,PT_Master!C:C),"Patient ID not found"))</f>
        <v/>
      </c>
      <c r="E908" s="13"/>
      <c r="G908" s="24" t="str">
        <f t="shared" si="29"/>
        <v/>
      </c>
      <c r="J908" s="24" t="str">
        <f>IF(I908="","",IFERROR(_xlfn.XLOOKUP(I908,DR_Master!A:A,DR_Master!B:B),"Doctor ID not found"))</f>
        <v/>
      </c>
      <c r="L908" s="24" t="str">
        <f>IF(K908="","",IFERROR(_xlfn.XLOOKUP(K908,BED_Master!A:A,BED_Master!B:B),"Bed ID not found"))</f>
        <v/>
      </c>
    </row>
    <row r="909" spans="1:12" ht="22" customHeight="1">
      <c r="A909" t="str">
        <f t="shared" si="28"/>
        <v/>
      </c>
      <c r="C909" s="24" t="str">
        <f>IF(B909="","",IFERROR(_xlfn.XLOOKUP(B909,PT_Master!A:A,PT_Master!C:C),"Patient ID not found"))</f>
        <v/>
      </c>
      <c r="E909" s="13"/>
      <c r="G909" s="24" t="str">
        <f t="shared" si="29"/>
        <v/>
      </c>
      <c r="J909" s="24" t="str">
        <f>IF(I909="","",IFERROR(_xlfn.XLOOKUP(I909,DR_Master!A:A,DR_Master!B:B),"Doctor ID not found"))</f>
        <v/>
      </c>
      <c r="L909" s="24" t="str">
        <f>IF(K909="","",IFERROR(_xlfn.XLOOKUP(K909,BED_Master!A:A,BED_Master!B:B),"Bed ID not found"))</f>
        <v/>
      </c>
    </row>
    <row r="910" spans="1:12" ht="22" customHeight="1">
      <c r="A910" t="str">
        <f t="shared" si="28"/>
        <v/>
      </c>
      <c r="C910" s="24" t="str">
        <f>IF(B910="","",IFERROR(_xlfn.XLOOKUP(B910,PT_Master!A:A,PT_Master!C:C),"Patient ID not found"))</f>
        <v/>
      </c>
      <c r="E910" s="13"/>
      <c r="G910" s="24" t="str">
        <f t="shared" si="29"/>
        <v/>
      </c>
      <c r="J910" s="24" t="str">
        <f>IF(I910="","",IFERROR(_xlfn.XLOOKUP(I910,DR_Master!A:A,DR_Master!B:B),"Doctor ID not found"))</f>
        <v/>
      </c>
      <c r="L910" s="24" t="str">
        <f>IF(K910="","",IFERROR(_xlfn.XLOOKUP(K910,BED_Master!A:A,BED_Master!B:B),"Bed ID not found"))</f>
        <v/>
      </c>
    </row>
    <row r="911" spans="1:12" ht="22" customHeight="1">
      <c r="A911" t="str">
        <f t="shared" si="28"/>
        <v/>
      </c>
      <c r="C911" s="24" t="str">
        <f>IF(B911="","",IFERROR(_xlfn.XLOOKUP(B911,PT_Master!A:A,PT_Master!C:C),"Patient ID not found"))</f>
        <v/>
      </c>
      <c r="E911" s="13"/>
      <c r="G911" s="24" t="str">
        <f t="shared" si="29"/>
        <v/>
      </c>
      <c r="J911" s="24" t="str">
        <f>IF(I911="","",IFERROR(_xlfn.XLOOKUP(I911,DR_Master!A:A,DR_Master!B:B),"Doctor ID not found"))</f>
        <v/>
      </c>
      <c r="L911" s="24" t="str">
        <f>IF(K911="","",IFERROR(_xlfn.XLOOKUP(K911,BED_Master!A:A,BED_Master!B:B),"Bed ID not found"))</f>
        <v/>
      </c>
    </row>
    <row r="912" spans="1:12" ht="22" customHeight="1">
      <c r="A912" t="str">
        <f t="shared" si="28"/>
        <v/>
      </c>
      <c r="C912" s="24" t="str">
        <f>IF(B912="","",IFERROR(_xlfn.XLOOKUP(B912,PT_Master!A:A,PT_Master!C:C),"Patient ID not found"))</f>
        <v/>
      </c>
      <c r="E912" s="13"/>
      <c r="G912" s="24" t="str">
        <f t="shared" si="29"/>
        <v/>
      </c>
      <c r="J912" s="24" t="str">
        <f>IF(I912="","",IFERROR(_xlfn.XLOOKUP(I912,DR_Master!A:A,DR_Master!B:B),"Doctor ID not found"))</f>
        <v/>
      </c>
      <c r="L912" s="24" t="str">
        <f>IF(K912="","",IFERROR(_xlfn.XLOOKUP(K912,BED_Master!A:A,BED_Master!B:B),"Bed ID not found"))</f>
        <v/>
      </c>
    </row>
    <row r="913" spans="1:12" ht="22" customHeight="1">
      <c r="A913" t="str">
        <f t="shared" si="28"/>
        <v/>
      </c>
      <c r="C913" s="24" t="str">
        <f>IF(B913="","",IFERROR(_xlfn.XLOOKUP(B913,PT_Master!A:A,PT_Master!C:C),"Patient ID not found"))</f>
        <v/>
      </c>
      <c r="E913" s="13"/>
      <c r="G913" s="24" t="str">
        <f t="shared" si="29"/>
        <v/>
      </c>
      <c r="J913" s="24" t="str">
        <f>IF(I913="","",IFERROR(_xlfn.XLOOKUP(I913,DR_Master!A:A,DR_Master!B:B),"Doctor ID not found"))</f>
        <v/>
      </c>
      <c r="L913" s="24" t="str">
        <f>IF(K913="","",IFERROR(_xlfn.XLOOKUP(K913,BED_Master!A:A,BED_Master!B:B),"Bed ID not found"))</f>
        <v/>
      </c>
    </row>
    <row r="914" spans="1:12" ht="22" customHeight="1">
      <c r="A914" t="str">
        <f t="shared" si="28"/>
        <v/>
      </c>
      <c r="C914" s="24" t="str">
        <f>IF(B914="","",IFERROR(_xlfn.XLOOKUP(B914,PT_Master!A:A,PT_Master!C:C),"Patient ID not found"))</f>
        <v/>
      </c>
      <c r="E914" s="13"/>
      <c r="G914" s="24" t="str">
        <f t="shared" si="29"/>
        <v/>
      </c>
      <c r="J914" s="24" t="str">
        <f>IF(I914="","",IFERROR(_xlfn.XLOOKUP(I914,DR_Master!A:A,DR_Master!B:B),"Doctor ID not found"))</f>
        <v/>
      </c>
      <c r="L914" s="24" t="str">
        <f>IF(K914="","",IFERROR(_xlfn.XLOOKUP(K914,BED_Master!A:A,BED_Master!B:B),"Bed ID not found"))</f>
        <v/>
      </c>
    </row>
    <row r="915" spans="1:12" ht="22" customHeight="1">
      <c r="A915" t="str">
        <f t="shared" si="28"/>
        <v/>
      </c>
      <c r="C915" s="24" t="str">
        <f>IF(B915="","",IFERROR(_xlfn.XLOOKUP(B915,PT_Master!A:A,PT_Master!C:C),"Patient ID not found"))</f>
        <v/>
      </c>
      <c r="E915" s="13"/>
      <c r="G915" s="24" t="str">
        <f t="shared" si="29"/>
        <v/>
      </c>
      <c r="J915" s="24" t="str">
        <f>IF(I915="","",IFERROR(_xlfn.XLOOKUP(I915,DR_Master!A:A,DR_Master!B:B),"Doctor ID not found"))</f>
        <v/>
      </c>
      <c r="L915" s="24" t="str">
        <f>IF(K915="","",IFERROR(_xlfn.XLOOKUP(K915,BED_Master!A:A,BED_Master!B:B),"Bed ID not found"))</f>
        <v/>
      </c>
    </row>
    <row r="916" spans="1:12" ht="22" customHeight="1">
      <c r="A916" t="str">
        <f t="shared" si="28"/>
        <v/>
      </c>
      <c r="C916" s="24" t="str">
        <f>IF(B916="","",IFERROR(_xlfn.XLOOKUP(B916,PT_Master!A:A,PT_Master!C:C),"Patient ID not found"))</f>
        <v/>
      </c>
      <c r="E916" s="13"/>
      <c r="G916" s="24" t="str">
        <f t="shared" si="29"/>
        <v/>
      </c>
      <c r="J916" s="24" t="str">
        <f>IF(I916="","",IFERROR(_xlfn.XLOOKUP(I916,DR_Master!A:A,DR_Master!B:B),"Doctor ID not found"))</f>
        <v/>
      </c>
      <c r="L916" s="24" t="str">
        <f>IF(K916="","",IFERROR(_xlfn.XLOOKUP(K916,BED_Master!A:A,BED_Master!B:B),"Bed ID not found"))</f>
        <v/>
      </c>
    </row>
    <row r="917" spans="1:12" ht="22" customHeight="1">
      <c r="A917" t="str">
        <f t="shared" si="28"/>
        <v/>
      </c>
      <c r="C917" s="24" t="str">
        <f>IF(B917="","",IFERROR(_xlfn.XLOOKUP(B917,PT_Master!A:A,PT_Master!C:C),"Patient ID not found"))</f>
        <v/>
      </c>
      <c r="E917" s="13"/>
      <c r="G917" s="24" t="str">
        <f t="shared" si="29"/>
        <v/>
      </c>
      <c r="J917" s="24" t="str">
        <f>IF(I917="","",IFERROR(_xlfn.XLOOKUP(I917,DR_Master!A:A,DR_Master!B:B),"Doctor ID not found"))</f>
        <v/>
      </c>
      <c r="L917" s="24" t="str">
        <f>IF(K917="","",IFERROR(_xlfn.XLOOKUP(K917,BED_Master!A:A,BED_Master!B:B),"Bed ID not found"))</f>
        <v/>
      </c>
    </row>
    <row r="918" spans="1:12" ht="22" customHeight="1">
      <c r="A918" t="str">
        <f t="shared" si="28"/>
        <v/>
      </c>
      <c r="C918" s="24" t="str">
        <f>IF(B918="","",IFERROR(_xlfn.XLOOKUP(B918,PT_Master!A:A,PT_Master!C:C),"Patient ID not found"))</f>
        <v/>
      </c>
      <c r="E918" s="13"/>
      <c r="G918" s="24" t="str">
        <f t="shared" si="29"/>
        <v/>
      </c>
      <c r="J918" s="24" t="str">
        <f>IF(I918="","",IFERROR(_xlfn.XLOOKUP(I918,DR_Master!A:A,DR_Master!B:B),"Doctor ID not found"))</f>
        <v/>
      </c>
      <c r="L918" s="24" t="str">
        <f>IF(K918="","",IFERROR(_xlfn.XLOOKUP(K918,BED_Master!A:A,BED_Master!B:B),"Bed ID not found"))</f>
        <v/>
      </c>
    </row>
    <row r="919" spans="1:12" ht="22" customHeight="1">
      <c r="A919" t="str">
        <f t="shared" si="28"/>
        <v/>
      </c>
      <c r="C919" s="24" t="str">
        <f>IF(B919="","",IFERROR(_xlfn.XLOOKUP(B919,PT_Master!A:A,PT_Master!C:C),"Patient ID not found"))</f>
        <v/>
      </c>
      <c r="E919" s="13"/>
      <c r="G919" s="24" t="str">
        <f t="shared" si="29"/>
        <v/>
      </c>
      <c r="J919" s="24" t="str">
        <f>IF(I919="","",IFERROR(_xlfn.XLOOKUP(I919,DR_Master!A:A,DR_Master!B:B),"Doctor ID not found"))</f>
        <v/>
      </c>
      <c r="L919" s="24" t="str">
        <f>IF(K919="","",IFERROR(_xlfn.XLOOKUP(K919,BED_Master!A:A,BED_Master!B:B),"Bed ID not found"))</f>
        <v/>
      </c>
    </row>
    <row r="920" spans="1:12" ht="22" customHeight="1">
      <c r="A920" t="str">
        <f t="shared" si="28"/>
        <v/>
      </c>
      <c r="C920" s="24" t="str">
        <f>IF(B920="","",IFERROR(_xlfn.XLOOKUP(B920,PT_Master!A:A,PT_Master!C:C),"Patient ID not found"))</f>
        <v/>
      </c>
      <c r="E920" s="13"/>
      <c r="G920" s="24" t="str">
        <f t="shared" si="29"/>
        <v/>
      </c>
      <c r="J920" s="24" t="str">
        <f>IF(I920="","",IFERROR(_xlfn.XLOOKUP(I920,DR_Master!A:A,DR_Master!B:B),"Doctor ID not found"))</f>
        <v/>
      </c>
      <c r="L920" s="24" t="str">
        <f>IF(K920="","",IFERROR(_xlfn.XLOOKUP(K920,BED_Master!A:A,BED_Master!B:B),"Bed ID not found"))</f>
        <v/>
      </c>
    </row>
    <row r="921" spans="1:12" ht="22" customHeight="1">
      <c r="A921" t="str">
        <f t="shared" si="28"/>
        <v/>
      </c>
      <c r="C921" s="24" t="str">
        <f>IF(B921="","",IFERROR(_xlfn.XLOOKUP(B921,PT_Master!A:A,PT_Master!C:C),"Patient ID not found"))</f>
        <v/>
      </c>
      <c r="E921" s="13"/>
      <c r="G921" s="24" t="str">
        <f t="shared" si="29"/>
        <v/>
      </c>
      <c r="J921" s="24" t="str">
        <f>IF(I921="","",IFERROR(_xlfn.XLOOKUP(I921,DR_Master!A:A,DR_Master!B:B),"Doctor ID not found"))</f>
        <v/>
      </c>
      <c r="L921" s="24" t="str">
        <f>IF(K921="","",IFERROR(_xlfn.XLOOKUP(K921,BED_Master!A:A,BED_Master!B:B),"Bed ID not found"))</f>
        <v/>
      </c>
    </row>
    <row r="922" spans="1:12" ht="22" customHeight="1">
      <c r="A922" t="str">
        <f t="shared" si="28"/>
        <v/>
      </c>
      <c r="C922" s="24" t="str">
        <f>IF(B922="","",IFERROR(_xlfn.XLOOKUP(B922,PT_Master!A:A,PT_Master!C:C),"Patient ID not found"))</f>
        <v/>
      </c>
      <c r="E922" s="13"/>
      <c r="G922" s="24" t="str">
        <f t="shared" si="29"/>
        <v/>
      </c>
      <c r="J922" s="24" t="str">
        <f>IF(I922="","",IFERROR(_xlfn.XLOOKUP(I922,DR_Master!A:A,DR_Master!B:B),"Doctor ID not found"))</f>
        <v/>
      </c>
      <c r="L922" s="24" t="str">
        <f>IF(K922="","",IFERROR(_xlfn.XLOOKUP(K922,BED_Master!A:A,BED_Master!B:B),"Bed ID not found"))</f>
        <v/>
      </c>
    </row>
    <row r="923" spans="1:12" ht="22" customHeight="1">
      <c r="A923" t="str">
        <f t="shared" si="28"/>
        <v/>
      </c>
      <c r="C923" s="24" t="str">
        <f>IF(B923="","",IFERROR(_xlfn.XLOOKUP(B923,PT_Master!A:A,PT_Master!C:C),"Patient ID not found"))</f>
        <v/>
      </c>
      <c r="E923" s="13"/>
      <c r="G923" s="24" t="str">
        <f t="shared" si="29"/>
        <v/>
      </c>
      <c r="J923" s="24" t="str">
        <f>IF(I923="","",IFERROR(_xlfn.XLOOKUP(I923,DR_Master!A:A,DR_Master!B:B),"Doctor ID not found"))</f>
        <v/>
      </c>
      <c r="L923" s="24" t="str">
        <f>IF(K923="","",IFERROR(_xlfn.XLOOKUP(K923,BED_Master!A:A,BED_Master!B:B),"Bed ID not found"))</f>
        <v/>
      </c>
    </row>
    <row r="924" spans="1:12" ht="22" customHeight="1">
      <c r="A924" t="str">
        <f t="shared" si="28"/>
        <v/>
      </c>
      <c r="C924" s="24" t="str">
        <f>IF(B924="","",IFERROR(_xlfn.XLOOKUP(B924,PT_Master!A:A,PT_Master!C:C),"Patient ID not found"))</f>
        <v/>
      </c>
      <c r="E924" s="13"/>
      <c r="G924" s="24" t="str">
        <f t="shared" si="29"/>
        <v/>
      </c>
      <c r="J924" s="24" t="str">
        <f>IF(I924="","",IFERROR(_xlfn.XLOOKUP(I924,DR_Master!A:A,DR_Master!B:B),"Doctor ID not found"))</f>
        <v/>
      </c>
      <c r="L924" s="24" t="str">
        <f>IF(K924="","",IFERROR(_xlfn.XLOOKUP(K924,BED_Master!A:A,BED_Master!B:B),"Bed ID not found"))</f>
        <v/>
      </c>
    </row>
    <row r="925" spans="1:12" ht="22" customHeight="1">
      <c r="A925" t="str">
        <f t="shared" si="28"/>
        <v/>
      </c>
      <c r="C925" s="24" t="str">
        <f>IF(B925="","",IFERROR(_xlfn.XLOOKUP(B925,PT_Master!A:A,PT_Master!C:C),"Patient ID not found"))</f>
        <v/>
      </c>
      <c r="E925" s="13"/>
      <c r="G925" s="24" t="str">
        <f t="shared" si="29"/>
        <v/>
      </c>
      <c r="J925" s="24" t="str">
        <f>IF(I925="","",IFERROR(_xlfn.XLOOKUP(I925,DR_Master!A:A,DR_Master!B:B),"Doctor ID not found"))</f>
        <v/>
      </c>
      <c r="L925" s="24" t="str">
        <f>IF(K925="","",IFERROR(_xlfn.XLOOKUP(K925,BED_Master!A:A,BED_Master!B:B),"Bed ID not found"))</f>
        <v/>
      </c>
    </row>
    <row r="926" spans="1:12" ht="22" customHeight="1">
      <c r="A926" t="str">
        <f t="shared" si="28"/>
        <v/>
      </c>
      <c r="C926" s="24" t="str">
        <f>IF(B926="","",IFERROR(_xlfn.XLOOKUP(B926,PT_Master!A:A,PT_Master!C:C),"Patient ID not found"))</f>
        <v/>
      </c>
      <c r="E926" s="13"/>
      <c r="G926" s="24" t="str">
        <f t="shared" si="29"/>
        <v/>
      </c>
      <c r="J926" s="24" t="str">
        <f>IF(I926="","",IFERROR(_xlfn.XLOOKUP(I926,DR_Master!A:A,DR_Master!B:B),"Doctor ID not found"))</f>
        <v/>
      </c>
      <c r="L926" s="24" t="str">
        <f>IF(K926="","",IFERROR(_xlfn.XLOOKUP(K926,BED_Master!A:A,BED_Master!B:B),"Bed ID not found"))</f>
        <v/>
      </c>
    </row>
    <row r="927" spans="1:12" ht="22" customHeight="1">
      <c r="A927" t="str">
        <f t="shared" si="28"/>
        <v/>
      </c>
      <c r="C927" s="24" t="str">
        <f>IF(B927="","",IFERROR(_xlfn.XLOOKUP(B927,PT_Master!A:A,PT_Master!C:C),"Patient ID not found"))</f>
        <v/>
      </c>
      <c r="E927" s="13"/>
      <c r="G927" s="24" t="str">
        <f t="shared" si="29"/>
        <v/>
      </c>
      <c r="J927" s="24" t="str">
        <f>IF(I927="","",IFERROR(_xlfn.XLOOKUP(I927,DR_Master!A:A,DR_Master!B:B),"Doctor ID not found"))</f>
        <v/>
      </c>
      <c r="L927" s="24" t="str">
        <f>IF(K927="","",IFERROR(_xlfn.XLOOKUP(K927,BED_Master!A:A,BED_Master!B:B),"Bed ID not found"))</f>
        <v/>
      </c>
    </row>
    <row r="928" spans="1:12" ht="22" customHeight="1">
      <c r="A928" t="str">
        <f t="shared" si="28"/>
        <v/>
      </c>
      <c r="C928" s="24" t="str">
        <f>IF(B928="","",IFERROR(_xlfn.XLOOKUP(B928,PT_Master!A:A,PT_Master!C:C),"Patient ID not found"))</f>
        <v/>
      </c>
      <c r="E928" s="13"/>
      <c r="G928" s="24" t="str">
        <f t="shared" si="29"/>
        <v/>
      </c>
      <c r="J928" s="24" t="str">
        <f>IF(I928="","",IFERROR(_xlfn.XLOOKUP(I928,DR_Master!A:A,DR_Master!B:B),"Doctor ID not found"))</f>
        <v/>
      </c>
      <c r="L928" s="24" t="str">
        <f>IF(K928="","",IFERROR(_xlfn.XLOOKUP(K928,BED_Master!A:A,BED_Master!B:B),"Bed ID not found"))</f>
        <v/>
      </c>
    </row>
    <row r="929" spans="1:12" ht="22" customHeight="1">
      <c r="A929" t="str">
        <f t="shared" si="28"/>
        <v/>
      </c>
      <c r="C929" s="24" t="str">
        <f>IF(B929="","",IFERROR(_xlfn.XLOOKUP(B929,PT_Master!A:A,PT_Master!C:C),"Patient ID not found"))</f>
        <v/>
      </c>
      <c r="E929" s="13"/>
      <c r="G929" s="24" t="str">
        <f t="shared" si="29"/>
        <v/>
      </c>
      <c r="J929" s="24" t="str">
        <f>IF(I929="","",IFERROR(_xlfn.XLOOKUP(I929,DR_Master!A:A,DR_Master!B:B),"Doctor ID not found"))</f>
        <v/>
      </c>
      <c r="L929" s="24" t="str">
        <f>IF(K929="","",IFERROR(_xlfn.XLOOKUP(K929,BED_Master!A:A,BED_Master!B:B),"Bed ID not found"))</f>
        <v/>
      </c>
    </row>
    <row r="930" spans="1:12" ht="22" customHeight="1">
      <c r="A930" t="str">
        <f t="shared" si="28"/>
        <v/>
      </c>
      <c r="C930" s="24" t="str">
        <f>IF(B930="","",IFERROR(_xlfn.XLOOKUP(B930,PT_Master!A:A,PT_Master!C:C),"Patient ID not found"))</f>
        <v/>
      </c>
      <c r="E930" s="13"/>
      <c r="G930" s="24" t="str">
        <f t="shared" si="29"/>
        <v/>
      </c>
      <c r="J930" s="24" t="str">
        <f>IF(I930="","",IFERROR(_xlfn.XLOOKUP(I930,DR_Master!A:A,DR_Master!B:B),"Doctor ID not found"))</f>
        <v/>
      </c>
      <c r="L930" s="24" t="str">
        <f>IF(K930="","",IFERROR(_xlfn.XLOOKUP(K930,BED_Master!A:A,BED_Master!B:B),"Bed ID not found"))</f>
        <v/>
      </c>
    </row>
    <row r="931" spans="1:12" ht="22" customHeight="1">
      <c r="A931" t="str">
        <f t="shared" si="28"/>
        <v/>
      </c>
      <c r="C931" s="24" t="str">
        <f>IF(B931="","",IFERROR(_xlfn.XLOOKUP(B931,PT_Master!A:A,PT_Master!C:C),"Patient ID not found"))</f>
        <v/>
      </c>
      <c r="E931" s="13"/>
      <c r="G931" s="24" t="str">
        <f t="shared" si="29"/>
        <v/>
      </c>
      <c r="J931" s="24" t="str">
        <f>IF(I931="","",IFERROR(_xlfn.XLOOKUP(I931,DR_Master!A:A,DR_Master!B:B),"Doctor ID not found"))</f>
        <v/>
      </c>
      <c r="L931" s="24" t="str">
        <f>IF(K931="","",IFERROR(_xlfn.XLOOKUP(K931,BED_Master!A:A,BED_Master!B:B),"Bed ID not found"))</f>
        <v/>
      </c>
    </row>
    <row r="932" spans="1:12" ht="22" customHeight="1">
      <c r="A932" t="str">
        <f t="shared" si="28"/>
        <v/>
      </c>
      <c r="C932" s="24" t="str">
        <f>IF(B932="","",IFERROR(_xlfn.XLOOKUP(B932,PT_Master!A:A,PT_Master!C:C),"Patient ID not found"))</f>
        <v/>
      </c>
      <c r="E932" s="13"/>
      <c r="G932" s="24" t="str">
        <f t="shared" si="29"/>
        <v/>
      </c>
      <c r="J932" s="24" t="str">
        <f>IF(I932="","",IFERROR(_xlfn.XLOOKUP(I932,DR_Master!A:A,DR_Master!B:B),"Doctor ID not found"))</f>
        <v/>
      </c>
      <c r="L932" s="24" t="str">
        <f>IF(K932="","",IFERROR(_xlfn.XLOOKUP(K932,BED_Master!A:A,BED_Master!B:B),"Bed ID not found"))</f>
        <v/>
      </c>
    </row>
    <row r="933" spans="1:12" ht="22" customHeight="1">
      <c r="A933" t="str">
        <f t="shared" si="28"/>
        <v/>
      </c>
      <c r="C933" s="24" t="str">
        <f>IF(B933="","",IFERROR(_xlfn.XLOOKUP(B933,PT_Master!A:A,PT_Master!C:C),"Patient ID not found"))</f>
        <v/>
      </c>
      <c r="E933" s="13"/>
      <c r="G933" s="24" t="str">
        <f t="shared" si="29"/>
        <v/>
      </c>
      <c r="J933" s="24" t="str">
        <f>IF(I933="","",IFERROR(_xlfn.XLOOKUP(I933,DR_Master!A:A,DR_Master!B:B),"Doctor ID not found"))</f>
        <v/>
      </c>
      <c r="L933" s="24" t="str">
        <f>IF(K933="","",IFERROR(_xlfn.XLOOKUP(K933,BED_Master!A:A,BED_Master!B:B),"Bed ID not found"))</f>
        <v/>
      </c>
    </row>
    <row r="934" spans="1:12" ht="22" customHeight="1">
      <c r="A934" t="str">
        <f t="shared" si="28"/>
        <v/>
      </c>
      <c r="C934" s="24" t="str">
        <f>IF(B934="","",IFERROR(_xlfn.XLOOKUP(B934,PT_Master!A:A,PT_Master!C:C),"Patient ID not found"))</f>
        <v/>
      </c>
      <c r="E934" s="13"/>
      <c r="G934" s="24" t="str">
        <f t="shared" si="29"/>
        <v/>
      </c>
      <c r="J934" s="24" t="str">
        <f>IF(I934="","",IFERROR(_xlfn.XLOOKUP(I934,DR_Master!A:A,DR_Master!B:B),"Doctor ID not found"))</f>
        <v/>
      </c>
      <c r="L934" s="24" t="str">
        <f>IF(K934="","",IFERROR(_xlfn.XLOOKUP(K934,BED_Master!A:A,BED_Master!B:B),"Bed ID not found"))</f>
        <v/>
      </c>
    </row>
    <row r="935" spans="1:12" ht="22" customHeight="1">
      <c r="A935" t="str">
        <f t="shared" si="28"/>
        <v/>
      </c>
      <c r="C935" s="24" t="str">
        <f>IF(B935="","",IFERROR(_xlfn.XLOOKUP(B935,PT_Master!A:A,PT_Master!C:C),"Patient ID not found"))</f>
        <v/>
      </c>
      <c r="E935" s="13"/>
      <c r="G935" s="24" t="str">
        <f t="shared" si="29"/>
        <v/>
      </c>
      <c r="J935" s="24" t="str">
        <f>IF(I935="","",IFERROR(_xlfn.XLOOKUP(I935,DR_Master!A:A,DR_Master!B:B),"Doctor ID not found"))</f>
        <v/>
      </c>
      <c r="L935" s="24" t="str">
        <f>IF(K935="","",IFERROR(_xlfn.XLOOKUP(K935,BED_Master!A:A,BED_Master!B:B),"Bed ID not found"))</f>
        <v/>
      </c>
    </row>
    <row r="936" spans="1:12" ht="22" customHeight="1">
      <c r="A936" t="str">
        <f t="shared" si="28"/>
        <v/>
      </c>
      <c r="C936" s="24" t="str">
        <f>IF(B936="","",IFERROR(_xlfn.XLOOKUP(B936,PT_Master!A:A,PT_Master!C:C),"Patient ID not found"))</f>
        <v/>
      </c>
      <c r="E936" s="13"/>
      <c r="G936" s="24" t="str">
        <f t="shared" si="29"/>
        <v/>
      </c>
      <c r="J936" s="24" t="str">
        <f>IF(I936="","",IFERROR(_xlfn.XLOOKUP(I936,DR_Master!A:A,DR_Master!B:B),"Doctor ID not found"))</f>
        <v/>
      </c>
      <c r="L936" s="24" t="str">
        <f>IF(K936="","",IFERROR(_xlfn.XLOOKUP(K936,BED_Master!A:A,BED_Master!B:B),"Bed ID not found"))</f>
        <v/>
      </c>
    </row>
    <row r="937" spans="1:12" ht="22" customHeight="1">
      <c r="A937" t="str">
        <f t="shared" si="28"/>
        <v/>
      </c>
      <c r="C937" s="24" t="str">
        <f>IF(B937="","",IFERROR(_xlfn.XLOOKUP(B937,PT_Master!A:A,PT_Master!C:C),"Patient ID not found"))</f>
        <v/>
      </c>
      <c r="E937" s="13"/>
      <c r="G937" s="24" t="str">
        <f t="shared" si="29"/>
        <v/>
      </c>
      <c r="J937" s="24" t="str">
        <f>IF(I937="","",IFERROR(_xlfn.XLOOKUP(I937,DR_Master!A:A,DR_Master!B:B),"Doctor ID not found"))</f>
        <v/>
      </c>
      <c r="L937" s="24" t="str">
        <f>IF(K937="","",IFERROR(_xlfn.XLOOKUP(K937,BED_Master!A:A,BED_Master!B:B),"Bed ID not found"))</f>
        <v/>
      </c>
    </row>
    <row r="938" spans="1:12" ht="22" customHeight="1">
      <c r="A938" t="str">
        <f t="shared" si="28"/>
        <v/>
      </c>
      <c r="C938" s="24" t="str">
        <f>IF(B938="","",IFERROR(_xlfn.XLOOKUP(B938,PT_Master!A:A,PT_Master!C:C),"Patient ID not found"))</f>
        <v/>
      </c>
      <c r="E938" s="13"/>
      <c r="G938" s="24" t="str">
        <f t="shared" si="29"/>
        <v/>
      </c>
      <c r="J938" s="24" t="str">
        <f>IF(I938="","",IFERROR(_xlfn.XLOOKUP(I938,DR_Master!A:A,DR_Master!B:B),"Doctor ID not found"))</f>
        <v/>
      </c>
      <c r="L938" s="24" t="str">
        <f>IF(K938="","",IFERROR(_xlfn.XLOOKUP(K938,BED_Master!A:A,BED_Master!B:B),"Bed ID not found"))</f>
        <v/>
      </c>
    </row>
    <row r="939" spans="1:12" ht="22" customHeight="1">
      <c r="A939" t="str">
        <f t="shared" si="28"/>
        <v/>
      </c>
      <c r="C939" s="24" t="str">
        <f>IF(B939="","",IFERROR(_xlfn.XLOOKUP(B939,PT_Master!A:A,PT_Master!C:C),"Patient ID not found"))</f>
        <v/>
      </c>
      <c r="E939" s="13"/>
      <c r="G939" s="24" t="str">
        <f t="shared" si="29"/>
        <v/>
      </c>
      <c r="J939" s="24" t="str">
        <f>IF(I939="","",IFERROR(_xlfn.XLOOKUP(I939,DR_Master!A:A,DR_Master!B:B),"Doctor ID not found"))</f>
        <v/>
      </c>
      <c r="L939" s="24" t="str">
        <f>IF(K939="","",IFERROR(_xlfn.XLOOKUP(K939,BED_Master!A:A,BED_Master!B:B),"Bed ID not found"))</f>
        <v/>
      </c>
    </row>
    <row r="940" spans="1:12" ht="22" customHeight="1">
      <c r="A940" t="str">
        <f t="shared" si="28"/>
        <v/>
      </c>
      <c r="C940" s="24" t="str">
        <f>IF(B940="","",IFERROR(_xlfn.XLOOKUP(B940,PT_Master!A:A,PT_Master!C:C),"Patient ID not found"))</f>
        <v/>
      </c>
      <c r="E940" s="13"/>
      <c r="G940" s="24" t="str">
        <f t="shared" si="29"/>
        <v/>
      </c>
      <c r="J940" s="24" t="str">
        <f>IF(I940="","",IFERROR(_xlfn.XLOOKUP(I940,DR_Master!A:A,DR_Master!B:B),"Doctor ID not found"))</f>
        <v/>
      </c>
      <c r="L940" s="24" t="str">
        <f>IF(K940="","",IFERROR(_xlfn.XLOOKUP(K940,BED_Master!A:A,BED_Master!B:B),"Bed ID not found"))</f>
        <v/>
      </c>
    </row>
    <row r="941" spans="1:12" ht="22" customHeight="1">
      <c r="A941" t="str">
        <f t="shared" si="28"/>
        <v/>
      </c>
      <c r="C941" s="24" t="str">
        <f>IF(B941="","",IFERROR(_xlfn.XLOOKUP(B941,PT_Master!A:A,PT_Master!C:C),"Patient ID not found"))</f>
        <v/>
      </c>
      <c r="E941" s="13"/>
      <c r="G941" s="24" t="str">
        <f t="shared" si="29"/>
        <v/>
      </c>
      <c r="J941" s="24" t="str">
        <f>IF(I941="","",IFERROR(_xlfn.XLOOKUP(I941,DR_Master!A:A,DR_Master!B:B),"Doctor ID not found"))</f>
        <v/>
      </c>
      <c r="L941" s="24" t="str">
        <f>IF(K941="","",IFERROR(_xlfn.XLOOKUP(K941,BED_Master!A:A,BED_Master!B:B),"Bed ID not found"))</f>
        <v/>
      </c>
    </row>
    <row r="942" spans="1:12" ht="22" customHeight="1">
      <c r="A942" t="str">
        <f t="shared" si="28"/>
        <v/>
      </c>
      <c r="C942" s="24" t="str">
        <f>IF(B942="","",IFERROR(_xlfn.XLOOKUP(B942,PT_Master!A:A,PT_Master!C:C),"Patient ID not found"))</f>
        <v/>
      </c>
      <c r="E942" s="13"/>
      <c r="G942" s="24" t="str">
        <f t="shared" si="29"/>
        <v/>
      </c>
      <c r="J942" s="24" t="str">
        <f>IF(I942="","",IFERROR(_xlfn.XLOOKUP(I942,DR_Master!A:A,DR_Master!B:B),"Doctor ID not found"))</f>
        <v/>
      </c>
      <c r="L942" s="24" t="str">
        <f>IF(K942="","",IFERROR(_xlfn.XLOOKUP(K942,BED_Master!A:A,BED_Master!B:B),"Bed ID not found"))</f>
        <v/>
      </c>
    </row>
    <row r="943" spans="1:12" ht="22" customHeight="1">
      <c r="A943" t="str">
        <f t="shared" si="28"/>
        <v/>
      </c>
      <c r="C943" s="24" t="str">
        <f>IF(B943="","",IFERROR(_xlfn.XLOOKUP(B943,PT_Master!A:A,PT_Master!C:C),"Patient ID not found"))</f>
        <v/>
      </c>
      <c r="E943" s="13"/>
      <c r="G943" s="24" t="str">
        <f t="shared" si="29"/>
        <v/>
      </c>
      <c r="J943" s="24" t="str">
        <f>IF(I943="","",IFERROR(_xlfn.XLOOKUP(I943,DR_Master!A:A,DR_Master!B:B),"Doctor ID not found"))</f>
        <v/>
      </c>
      <c r="L943" s="24" t="str">
        <f>IF(K943="","",IFERROR(_xlfn.XLOOKUP(K943,BED_Master!A:A,BED_Master!B:B),"Bed ID not found"))</f>
        <v/>
      </c>
    </row>
    <row r="944" spans="1:12" ht="22" customHeight="1">
      <c r="A944" t="str">
        <f t="shared" si="28"/>
        <v/>
      </c>
      <c r="C944" s="24" t="str">
        <f>IF(B944="","",IFERROR(_xlfn.XLOOKUP(B944,PT_Master!A:A,PT_Master!C:C),"Patient ID not found"))</f>
        <v/>
      </c>
      <c r="E944" s="13"/>
      <c r="G944" s="24" t="str">
        <f t="shared" si="29"/>
        <v/>
      </c>
      <c r="J944" s="24" t="str">
        <f>IF(I944="","",IFERROR(_xlfn.XLOOKUP(I944,DR_Master!A:A,DR_Master!B:B),"Doctor ID not found"))</f>
        <v/>
      </c>
      <c r="L944" s="24" t="str">
        <f>IF(K944="","",IFERROR(_xlfn.XLOOKUP(K944,BED_Master!A:A,BED_Master!B:B),"Bed ID not found"))</f>
        <v/>
      </c>
    </row>
    <row r="945" spans="1:12" ht="22" customHeight="1">
      <c r="A945" t="str">
        <f t="shared" si="28"/>
        <v/>
      </c>
      <c r="C945" s="24" t="str">
        <f>IF(B945="","",IFERROR(_xlfn.XLOOKUP(B945,PT_Master!A:A,PT_Master!C:C),"Patient ID not found"))</f>
        <v/>
      </c>
      <c r="E945" s="13"/>
      <c r="G945" s="24" t="str">
        <f t="shared" si="29"/>
        <v/>
      </c>
      <c r="J945" s="24" t="str">
        <f>IF(I945="","",IFERROR(_xlfn.XLOOKUP(I945,DR_Master!A:A,DR_Master!B:B),"Doctor ID not found"))</f>
        <v/>
      </c>
      <c r="L945" s="24" t="str">
        <f>IF(K945="","",IFERROR(_xlfn.XLOOKUP(K945,BED_Master!A:A,BED_Master!B:B),"Bed ID not found"))</f>
        <v/>
      </c>
    </row>
    <row r="946" spans="1:12" ht="22" customHeight="1">
      <c r="A946" t="str">
        <f t="shared" si="28"/>
        <v/>
      </c>
      <c r="C946" s="24" t="str">
        <f>IF(B946="","",IFERROR(_xlfn.XLOOKUP(B946,PT_Master!A:A,PT_Master!C:C),"Patient ID not found"))</f>
        <v/>
      </c>
      <c r="E946" s="13"/>
      <c r="G946" s="24" t="str">
        <f t="shared" si="29"/>
        <v/>
      </c>
      <c r="J946" s="24" t="str">
        <f>IF(I946="","",IFERROR(_xlfn.XLOOKUP(I946,DR_Master!A:A,DR_Master!B:B),"Doctor ID not found"))</f>
        <v/>
      </c>
      <c r="L946" s="24" t="str">
        <f>IF(K946="","",IFERROR(_xlfn.XLOOKUP(K946,BED_Master!A:A,BED_Master!B:B),"Bed ID not found"))</f>
        <v/>
      </c>
    </row>
    <row r="947" spans="1:12" ht="22" customHeight="1">
      <c r="A947" t="str">
        <f t="shared" si="28"/>
        <v/>
      </c>
      <c r="C947" s="24" t="str">
        <f>IF(B947="","",IFERROR(_xlfn.XLOOKUP(B947,PT_Master!A:A,PT_Master!C:C),"Patient ID not found"))</f>
        <v/>
      </c>
      <c r="E947" s="13"/>
      <c r="G947" s="24" t="str">
        <f t="shared" si="29"/>
        <v/>
      </c>
      <c r="J947" s="24" t="str">
        <f>IF(I947="","",IFERROR(_xlfn.XLOOKUP(I947,DR_Master!A:A,DR_Master!B:B),"Doctor ID not found"))</f>
        <v/>
      </c>
      <c r="L947" s="24" t="str">
        <f>IF(K947="","",IFERROR(_xlfn.XLOOKUP(K947,BED_Master!A:A,BED_Master!B:B),"Bed ID not found"))</f>
        <v/>
      </c>
    </row>
    <row r="948" spans="1:12" ht="22" customHeight="1">
      <c r="A948" t="str">
        <f t="shared" si="28"/>
        <v/>
      </c>
      <c r="C948" s="24" t="str">
        <f>IF(B948="","",IFERROR(_xlfn.XLOOKUP(B948,PT_Master!A:A,PT_Master!C:C),"Patient ID not found"))</f>
        <v/>
      </c>
      <c r="E948" s="13"/>
      <c r="G948" s="24" t="str">
        <f t="shared" si="29"/>
        <v/>
      </c>
      <c r="J948" s="24" t="str">
        <f>IF(I948="","",IFERROR(_xlfn.XLOOKUP(I948,DR_Master!A:A,DR_Master!B:B),"Doctor ID not found"))</f>
        <v/>
      </c>
      <c r="L948" s="24" t="str">
        <f>IF(K948="","",IFERROR(_xlfn.XLOOKUP(K948,BED_Master!A:A,BED_Master!B:B),"Bed ID not found"))</f>
        <v/>
      </c>
    </row>
    <row r="949" spans="1:12" ht="22" customHeight="1">
      <c r="A949" t="str">
        <f t="shared" si="28"/>
        <v/>
      </c>
      <c r="C949" s="24" t="str">
        <f>IF(B949="","",IFERROR(_xlfn.XLOOKUP(B949,PT_Master!A:A,PT_Master!C:C),"Patient ID not found"))</f>
        <v/>
      </c>
      <c r="E949" s="13"/>
      <c r="G949" s="24" t="str">
        <f t="shared" si="29"/>
        <v/>
      </c>
      <c r="J949" s="24" t="str">
        <f>IF(I949="","",IFERROR(_xlfn.XLOOKUP(I949,DR_Master!A:A,DR_Master!B:B),"Doctor ID not found"))</f>
        <v/>
      </c>
      <c r="L949" s="24" t="str">
        <f>IF(K949="","",IFERROR(_xlfn.XLOOKUP(K949,BED_Master!A:A,BED_Master!B:B),"Bed ID not found"))</f>
        <v/>
      </c>
    </row>
    <row r="950" spans="1:12" ht="22" customHeight="1">
      <c r="A950" t="str">
        <f t="shared" si="28"/>
        <v/>
      </c>
      <c r="C950" s="24" t="str">
        <f>IF(B950="","",IFERROR(_xlfn.XLOOKUP(B950,PT_Master!A:A,PT_Master!C:C),"Patient ID not found"))</f>
        <v/>
      </c>
      <c r="E950" s="13"/>
      <c r="G950" s="24" t="str">
        <f t="shared" si="29"/>
        <v/>
      </c>
      <c r="J950" s="24" t="str">
        <f>IF(I950="","",IFERROR(_xlfn.XLOOKUP(I950,DR_Master!A:A,DR_Master!B:B),"Doctor ID not found"))</f>
        <v/>
      </c>
      <c r="L950" s="24" t="str">
        <f>IF(K950="","",IFERROR(_xlfn.XLOOKUP(K950,BED_Master!A:A,BED_Master!B:B),"Bed ID not found"))</f>
        <v/>
      </c>
    </row>
    <row r="951" spans="1:12" ht="22" customHeight="1">
      <c r="A951" t="str">
        <f t="shared" si="28"/>
        <v/>
      </c>
      <c r="C951" s="24" t="str">
        <f>IF(B951="","",IFERROR(_xlfn.XLOOKUP(B951,PT_Master!A:A,PT_Master!C:C),"Patient ID not found"))</f>
        <v/>
      </c>
      <c r="E951" s="13"/>
      <c r="G951" s="24" t="str">
        <f t="shared" si="29"/>
        <v/>
      </c>
      <c r="J951" s="24" t="str">
        <f>IF(I951="","",IFERROR(_xlfn.XLOOKUP(I951,DR_Master!A:A,DR_Master!B:B),"Doctor ID not found"))</f>
        <v/>
      </c>
      <c r="L951" s="24" t="str">
        <f>IF(K951="","",IFERROR(_xlfn.XLOOKUP(K951,BED_Master!A:A,BED_Master!B:B),"Bed ID not found"))</f>
        <v/>
      </c>
    </row>
    <row r="952" spans="1:12" ht="22" customHeight="1">
      <c r="A952" t="str">
        <f t="shared" si="28"/>
        <v/>
      </c>
      <c r="C952" s="24" t="str">
        <f>IF(B952="","",IFERROR(_xlfn.XLOOKUP(B952,PT_Master!A:A,PT_Master!C:C),"Patient ID not found"))</f>
        <v/>
      </c>
      <c r="E952" s="13"/>
      <c r="G952" s="24" t="str">
        <f t="shared" si="29"/>
        <v/>
      </c>
      <c r="J952" s="24" t="str">
        <f>IF(I952="","",IFERROR(_xlfn.XLOOKUP(I952,DR_Master!A:A,DR_Master!B:B),"Doctor ID not found"))</f>
        <v/>
      </c>
      <c r="L952" s="24" t="str">
        <f>IF(K952="","",IFERROR(_xlfn.XLOOKUP(K952,BED_Master!A:A,BED_Master!B:B),"Bed ID not found"))</f>
        <v/>
      </c>
    </row>
    <row r="953" spans="1:12" ht="22" customHeight="1">
      <c r="A953" t="str">
        <f t="shared" si="28"/>
        <v/>
      </c>
      <c r="C953" s="24" t="str">
        <f>IF(B953="","",IFERROR(_xlfn.XLOOKUP(B953,PT_Master!A:A,PT_Master!C:C),"Patient ID not found"))</f>
        <v/>
      </c>
      <c r="E953" s="13"/>
      <c r="G953" s="24" t="str">
        <f t="shared" si="29"/>
        <v/>
      </c>
      <c r="J953" s="24" t="str">
        <f>IF(I953="","",IFERROR(_xlfn.XLOOKUP(I953,DR_Master!A:A,DR_Master!B:B),"Doctor ID not found"))</f>
        <v/>
      </c>
      <c r="L953" s="24" t="str">
        <f>IF(K953="","",IFERROR(_xlfn.XLOOKUP(K953,BED_Master!A:A,BED_Master!B:B),"Bed ID not found"))</f>
        <v/>
      </c>
    </row>
    <row r="954" spans="1:12" ht="22" customHeight="1">
      <c r="A954" t="str">
        <f t="shared" si="28"/>
        <v/>
      </c>
      <c r="C954" s="24" t="str">
        <f>IF(B954="","",IFERROR(_xlfn.XLOOKUP(B954,PT_Master!A:A,PT_Master!C:C),"Patient ID not found"))</f>
        <v/>
      </c>
      <c r="E954" s="13"/>
      <c r="G954" s="24" t="str">
        <f t="shared" si="29"/>
        <v/>
      </c>
      <c r="J954" s="24" t="str">
        <f>IF(I954="","",IFERROR(_xlfn.XLOOKUP(I954,DR_Master!A:A,DR_Master!B:B),"Doctor ID not found"))</f>
        <v/>
      </c>
      <c r="L954" s="24" t="str">
        <f>IF(K954="","",IFERROR(_xlfn.XLOOKUP(K954,BED_Master!A:A,BED_Master!B:B),"Bed ID not found"))</f>
        <v/>
      </c>
    </row>
    <row r="955" spans="1:12" ht="22" customHeight="1">
      <c r="A955" t="str">
        <f t="shared" si="28"/>
        <v/>
      </c>
      <c r="C955" s="24" t="str">
        <f>IF(B955="","",IFERROR(_xlfn.XLOOKUP(B955,PT_Master!A:A,PT_Master!C:C),"Patient ID not found"))</f>
        <v/>
      </c>
      <c r="E955" s="13"/>
      <c r="G955" s="24" t="str">
        <f t="shared" si="29"/>
        <v/>
      </c>
      <c r="J955" s="24" t="str">
        <f>IF(I955="","",IFERROR(_xlfn.XLOOKUP(I955,DR_Master!A:A,DR_Master!B:B),"Doctor ID not found"))</f>
        <v/>
      </c>
      <c r="L955" s="24" t="str">
        <f>IF(K955="","",IFERROR(_xlfn.XLOOKUP(K955,BED_Master!A:A,BED_Master!B:B),"Bed ID not found"))</f>
        <v/>
      </c>
    </row>
    <row r="956" spans="1:12" ht="22" customHeight="1">
      <c r="A956" t="str">
        <f t="shared" si="28"/>
        <v/>
      </c>
      <c r="C956" s="24" t="str">
        <f>IF(B956="","",IFERROR(_xlfn.XLOOKUP(B956,PT_Master!A:A,PT_Master!C:C),"Patient ID not found"))</f>
        <v/>
      </c>
      <c r="E956" s="13"/>
      <c r="G956" s="24" t="str">
        <f t="shared" si="29"/>
        <v/>
      </c>
      <c r="J956" s="24" t="str">
        <f>IF(I956="","",IFERROR(_xlfn.XLOOKUP(I956,DR_Master!A:A,DR_Master!B:B),"Doctor ID not found"))</f>
        <v/>
      </c>
      <c r="L956" s="24" t="str">
        <f>IF(K956="","",IFERROR(_xlfn.XLOOKUP(K956,BED_Master!A:A,BED_Master!B:B),"Bed ID not found"))</f>
        <v/>
      </c>
    </row>
    <row r="957" spans="1:12" ht="22" customHeight="1">
      <c r="A957" t="str">
        <f t="shared" si="28"/>
        <v/>
      </c>
      <c r="C957" s="24" t="str">
        <f>IF(B957="","",IFERROR(_xlfn.XLOOKUP(B957,PT_Master!A:A,PT_Master!C:C),"Patient ID not found"))</f>
        <v/>
      </c>
      <c r="E957" s="13"/>
      <c r="G957" s="24" t="str">
        <f t="shared" si="29"/>
        <v/>
      </c>
      <c r="J957" s="24" t="str">
        <f>IF(I957="","",IFERROR(_xlfn.XLOOKUP(I957,DR_Master!A:A,DR_Master!B:B),"Doctor ID not found"))</f>
        <v/>
      </c>
      <c r="L957" s="24" t="str">
        <f>IF(K957="","",IFERROR(_xlfn.XLOOKUP(K957,BED_Master!A:A,BED_Master!B:B),"Bed ID not found"))</f>
        <v/>
      </c>
    </row>
    <row r="958" spans="1:12" ht="22" customHeight="1">
      <c r="A958" t="str">
        <f t="shared" si="28"/>
        <v/>
      </c>
      <c r="C958" s="24" t="str">
        <f>IF(B958="","",IFERROR(_xlfn.XLOOKUP(B958,PT_Master!A:A,PT_Master!C:C),"Patient ID not found"))</f>
        <v/>
      </c>
      <c r="E958" s="13"/>
      <c r="G958" s="24" t="str">
        <f t="shared" si="29"/>
        <v/>
      </c>
      <c r="J958" s="24" t="str">
        <f>IF(I958="","",IFERROR(_xlfn.XLOOKUP(I958,DR_Master!A:A,DR_Master!B:B),"Doctor ID not found"))</f>
        <v/>
      </c>
      <c r="L958" s="24" t="str">
        <f>IF(K958="","",IFERROR(_xlfn.XLOOKUP(K958,BED_Master!A:A,BED_Master!B:B),"Bed ID not found"))</f>
        <v/>
      </c>
    </row>
    <row r="959" spans="1:12" ht="22" customHeight="1">
      <c r="A959" t="str">
        <f t="shared" si="28"/>
        <v/>
      </c>
      <c r="C959" s="24" t="str">
        <f>IF(B959="","",IFERROR(_xlfn.XLOOKUP(B959,PT_Master!A:A,PT_Master!C:C),"Patient ID not found"))</f>
        <v/>
      </c>
      <c r="E959" s="13"/>
      <c r="G959" s="24" t="str">
        <f t="shared" si="29"/>
        <v/>
      </c>
      <c r="J959" s="24" t="str">
        <f>IF(I959="","",IFERROR(_xlfn.XLOOKUP(I959,DR_Master!A:A,DR_Master!B:B),"Doctor ID not found"))</f>
        <v/>
      </c>
      <c r="L959" s="24" t="str">
        <f>IF(K959="","",IFERROR(_xlfn.XLOOKUP(K959,BED_Master!A:A,BED_Master!B:B),"Bed ID not found"))</f>
        <v/>
      </c>
    </row>
    <row r="960" spans="1:12" ht="22" customHeight="1">
      <c r="A960" t="str">
        <f t="shared" si="28"/>
        <v/>
      </c>
      <c r="C960" s="24" t="str">
        <f>IF(B960="","",IFERROR(_xlfn.XLOOKUP(B960,PT_Master!A:A,PT_Master!C:C),"Patient ID not found"))</f>
        <v/>
      </c>
      <c r="E960" s="13"/>
      <c r="G960" s="24" t="str">
        <f t="shared" si="29"/>
        <v/>
      </c>
      <c r="J960" s="24" t="str">
        <f>IF(I960="","",IFERROR(_xlfn.XLOOKUP(I960,DR_Master!A:A,DR_Master!B:B),"Doctor ID not found"))</f>
        <v/>
      </c>
      <c r="L960" s="24" t="str">
        <f>IF(K960="","",IFERROR(_xlfn.XLOOKUP(K960,BED_Master!A:A,BED_Master!B:B),"Bed ID not found"))</f>
        <v/>
      </c>
    </row>
    <row r="961" spans="1:12" ht="22" customHeight="1">
      <c r="A961" t="str">
        <f t="shared" si="28"/>
        <v/>
      </c>
      <c r="C961" s="24" t="str">
        <f>IF(B961="","",IFERROR(_xlfn.XLOOKUP(B961,PT_Master!A:A,PT_Master!C:C),"Patient ID not found"))</f>
        <v/>
      </c>
      <c r="E961" s="13"/>
      <c r="G961" s="24" t="str">
        <f t="shared" si="29"/>
        <v/>
      </c>
      <c r="J961" s="24" t="str">
        <f>IF(I961="","",IFERROR(_xlfn.XLOOKUP(I961,DR_Master!A:A,DR_Master!B:B),"Doctor ID not found"))</f>
        <v/>
      </c>
      <c r="L961" s="24" t="str">
        <f>IF(K961="","",IFERROR(_xlfn.XLOOKUP(K961,BED_Master!A:A,BED_Master!B:B),"Bed ID not found"))</f>
        <v/>
      </c>
    </row>
    <row r="962" spans="1:12" ht="22" customHeight="1">
      <c r="A962" t="str">
        <f t="shared" si="28"/>
        <v/>
      </c>
      <c r="C962" s="24" t="str">
        <f>IF(B962="","",IFERROR(_xlfn.XLOOKUP(B962,PT_Master!A:A,PT_Master!C:C),"Patient ID not found"))</f>
        <v/>
      </c>
      <c r="E962" s="13"/>
      <c r="G962" s="24" t="str">
        <f t="shared" si="29"/>
        <v/>
      </c>
      <c r="J962" s="24" t="str">
        <f>IF(I962="","",IFERROR(_xlfn.XLOOKUP(I962,DR_Master!A:A,DR_Master!B:B),"Doctor ID not found"))</f>
        <v/>
      </c>
      <c r="L962" s="24" t="str">
        <f>IF(K962="","",IFERROR(_xlfn.XLOOKUP(K962,BED_Master!A:A,BED_Master!B:B),"Bed ID not found"))</f>
        <v/>
      </c>
    </row>
    <row r="963" spans="1:12" ht="22" customHeight="1">
      <c r="A963" t="str">
        <f t="shared" si="28"/>
        <v/>
      </c>
      <c r="C963" s="24" t="str">
        <f>IF(B963="","",IFERROR(_xlfn.XLOOKUP(B963,PT_Master!A:A,PT_Master!C:C),"Patient ID not found"))</f>
        <v/>
      </c>
      <c r="E963" s="13"/>
      <c r="G963" s="24" t="str">
        <f t="shared" si="29"/>
        <v/>
      </c>
      <c r="J963" s="24" t="str">
        <f>IF(I963="","",IFERROR(_xlfn.XLOOKUP(I963,DR_Master!A:A,DR_Master!B:B),"Doctor ID not found"))</f>
        <v/>
      </c>
      <c r="L963" s="24" t="str">
        <f>IF(K963="","",IFERROR(_xlfn.XLOOKUP(K963,BED_Master!A:A,BED_Master!B:B),"Bed ID not found"))</f>
        <v/>
      </c>
    </row>
    <row r="964" spans="1:12" ht="22" customHeight="1">
      <c r="A964" t="str">
        <f t="shared" si="28"/>
        <v/>
      </c>
      <c r="C964" s="24" t="str">
        <f>IF(B964="","",IFERROR(_xlfn.XLOOKUP(B964,PT_Master!A:A,PT_Master!C:C),"Patient ID not found"))</f>
        <v/>
      </c>
      <c r="E964" s="13"/>
      <c r="G964" s="24" t="str">
        <f t="shared" si="29"/>
        <v/>
      </c>
      <c r="J964" s="24" t="str">
        <f>IF(I964="","",IFERROR(_xlfn.XLOOKUP(I964,DR_Master!A:A,DR_Master!B:B),"Doctor ID not found"))</f>
        <v/>
      </c>
      <c r="L964" s="24" t="str">
        <f>IF(K964="","",IFERROR(_xlfn.XLOOKUP(K964,BED_Master!A:A,BED_Master!B:B),"Bed ID not found"))</f>
        <v/>
      </c>
    </row>
    <row r="965" spans="1:12" ht="22" customHeight="1">
      <c r="A965" t="str">
        <f t="shared" si="28"/>
        <v/>
      </c>
      <c r="C965" s="24" t="str">
        <f>IF(B965="","",IFERROR(_xlfn.XLOOKUP(B965,PT_Master!A:A,PT_Master!C:C),"Patient ID not found"))</f>
        <v/>
      </c>
      <c r="E965" s="13"/>
      <c r="G965" s="24" t="str">
        <f t="shared" si="29"/>
        <v/>
      </c>
      <c r="J965" s="24" t="str">
        <f>IF(I965="","",IFERROR(_xlfn.XLOOKUP(I965,DR_Master!A:A,DR_Master!B:B),"Doctor ID not found"))</f>
        <v/>
      </c>
      <c r="L965" s="24" t="str">
        <f>IF(K965="","",IFERROR(_xlfn.XLOOKUP(K965,BED_Master!A:A,BED_Master!B:B),"Bed ID not found"))</f>
        <v/>
      </c>
    </row>
    <row r="966" spans="1:12" ht="22" customHeight="1">
      <c r="A966" t="str">
        <f t="shared" ref="A966:A1004" si="30">IF(B966="","","ADM-"&amp;TEXT(ROW(A962),"00000"))</f>
        <v/>
      </c>
      <c r="C966" s="24" t="str">
        <f>IF(B966="","",IFERROR(_xlfn.XLOOKUP(B966,PT_Master!A:A,PT_Master!C:C),"Patient ID not found"))</f>
        <v/>
      </c>
      <c r="E966" s="13"/>
      <c r="G966" s="24" t="str">
        <f t="shared" ref="G966:G1004" si="31">IF(OR(E966="",F966=""),"",MAX(0,DATEDIF(E966,F966,"D")))</f>
        <v/>
      </c>
      <c r="J966" s="24" t="str">
        <f>IF(I966="","",IFERROR(_xlfn.XLOOKUP(I966,DR_Master!A:A,DR_Master!B:B),"Doctor ID not found"))</f>
        <v/>
      </c>
      <c r="L966" s="24" t="str">
        <f>IF(K966="","",IFERROR(_xlfn.XLOOKUP(K966,BED_Master!A:A,BED_Master!B:B),"Bed ID not found"))</f>
        <v/>
      </c>
    </row>
    <row r="967" spans="1:12" ht="22" customHeight="1">
      <c r="A967" t="str">
        <f t="shared" si="30"/>
        <v/>
      </c>
      <c r="C967" s="24" t="str">
        <f>IF(B967="","",IFERROR(_xlfn.XLOOKUP(B967,PT_Master!A:A,PT_Master!C:C),"Patient ID not found"))</f>
        <v/>
      </c>
      <c r="E967" s="13"/>
      <c r="G967" s="24" t="str">
        <f t="shared" si="31"/>
        <v/>
      </c>
      <c r="J967" s="24" t="str">
        <f>IF(I967="","",IFERROR(_xlfn.XLOOKUP(I967,DR_Master!A:A,DR_Master!B:B),"Doctor ID not found"))</f>
        <v/>
      </c>
      <c r="L967" s="24" t="str">
        <f>IF(K967="","",IFERROR(_xlfn.XLOOKUP(K967,BED_Master!A:A,BED_Master!B:B),"Bed ID not found"))</f>
        <v/>
      </c>
    </row>
    <row r="968" spans="1:12" ht="22" customHeight="1">
      <c r="A968" t="str">
        <f t="shared" si="30"/>
        <v/>
      </c>
      <c r="C968" s="24" t="str">
        <f>IF(B968="","",IFERROR(_xlfn.XLOOKUP(B968,PT_Master!A:A,PT_Master!C:C),"Patient ID not found"))</f>
        <v/>
      </c>
      <c r="E968" s="13"/>
      <c r="G968" s="24" t="str">
        <f t="shared" si="31"/>
        <v/>
      </c>
      <c r="J968" s="24" t="str">
        <f>IF(I968="","",IFERROR(_xlfn.XLOOKUP(I968,DR_Master!A:A,DR_Master!B:B),"Doctor ID not found"))</f>
        <v/>
      </c>
      <c r="L968" s="24" t="str">
        <f>IF(K968="","",IFERROR(_xlfn.XLOOKUP(K968,BED_Master!A:A,BED_Master!B:B),"Bed ID not found"))</f>
        <v/>
      </c>
    </row>
    <row r="969" spans="1:12" ht="22" customHeight="1">
      <c r="A969" t="str">
        <f t="shared" si="30"/>
        <v/>
      </c>
      <c r="C969" s="24" t="str">
        <f>IF(B969="","",IFERROR(_xlfn.XLOOKUP(B969,PT_Master!A:A,PT_Master!C:C),"Patient ID not found"))</f>
        <v/>
      </c>
      <c r="E969" s="13"/>
      <c r="G969" s="24" t="str">
        <f t="shared" si="31"/>
        <v/>
      </c>
      <c r="J969" s="24" t="str">
        <f>IF(I969="","",IFERROR(_xlfn.XLOOKUP(I969,DR_Master!A:A,DR_Master!B:B),"Doctor ID not found"))</f>
        <v/>
      </c>
      <c r="L969" s="24" t="str">
        <f>IF(K969="","",IFERROR(_xlfn.XLOOKUP(K969,BED_Master!A:A,BED_Master!B:B),"Bed ID not found"))</f>
        <v/>
      </c>
    </row>
    <row r="970" spans="1:12" ht="22" customHeight="1">
      <c r="A970" t="str">
        <f t="shared" si="30"/>
        <v/>
      </c>
      <c r="C970" s="24" t="str">
        <f>IF(B970="","",IFERROR(_xlfn.XLOOKUP(B970,PT_Master!A:A,PT_Master!C:C),"Patient ID not found"))</f>
        <v/>
      </c>
      <c r="E970" s="13"/>
      <c r="G970" s="24" t="str">
        <f t="shared" si="31"/>
        <v/>
      </c>
      <c r="J970" s="24" t="str">
        <f>IF(I970="","",IFERROR(_xlfn.XLOOKUP(I970,DR_Master!A:A,DR_Master!B:B),"Doctor ID not found"))</f>
        <v/>
      </c>
      <c r="L970" s="24" t="str">
        <f>IF(K970="","",IFERROR(_xlfn.XLOOKUP(K970,BED_Master!A:A,BED_Master!B:B),"Bed ID not found"))</f>
        <v/>
      </c>
    </row>
    <row r="971" spans="1:12" ht="22" customHeight="1">
      <c r="A971" t="str">
        <f t="shared" si="30"/>
        <v/>
      </c>
      <c r="C971" s="24" t="str">
        <f>IF(B971="","",IFERROR(_xlfn.XLOOKUP(B971,PT_Master!A:A,PT_Master!C:C),"Patient ID not found"))</f>
        <v/>
      </c>
      <c r="E971" s="13"/>
      <c r="G971" s="24" t="str">
        <f t="shared" si="31"/>
        <v/>
      </c>
      <c r="J971" s="24" t="str">
        <f>IF(I971="","",IFERROR(_xlfn.XLOOKUP(I971,DR_Master!A:A,DR_Master!B:B),"Doctor ID not found"))</f>
        <v/>
      </c>
      <c r="L971" s="24" t="str">
        <f>IF(K971="","",IFERROR(_xlfn.XLOOKUP(K971,BED_Master!A:A,BED_Master!B:B),"Bed ID not found"))</f>
        <v/>
      </c>
    </row>
    <row r="972" spans="1:12" ht="22" customHeight="1">
      <c r="A972" t="str">
        <f t="shared" si="30"/>
        <v/>
      </c>
      <c r="C972" s="24" t="str">
        <f>IF(B972="","",IFERROR(_xlfn.XLOOKUP(B972,PT_Master!A:A,PT_Master!C:C),"Patient ID not found"))</f>
        <v/>
      </c>
      <c r="E972" s="13"/>
      <c r="G972" s="24" t="str">
        <f t="shared" si="31"/>
        <v/>
      </c>
      <c r="J972" s="24" t="str">
        <f>IF(I972="","",IFERROR(_xlfn.XLOOKUP(I972,DR_Master!A:A,DR_Master!B:B),"Doctor ID not found"))</f>
        <v/>
      </c>
      <c r="L972" s="24" t="str">
        <f>IF(K972="","",IFERROR(_xlfn.XLOOKUP(K972,BED_Master!A:A,BED_Master!B:B),"Bed ID not found"))</f>
        <v/>
      </c>
    </row>
    <row r="973" spans="1:12" ht="22" customHeight="1">
      <c r="A973" t="str">
        <f t="shared" si="30"/>
        <v/>
      </c>
      <c r="C973" s="24" t="str">
        <f>IF(B973="","",IFERROR(_xlfn.XLOOKUP(B973,PT_Master!A:A,PT_Master!C:C),"Patient ID not found"))</f>
        <v/>
      </c>
      <c r="E973" s="13"/>
      <c r="G973" s="24" t="str">
        <f t="shared" si="31"/>
        <v/>
      </c>
      <c r="J973" s="24" t="str">
        <f>IF(I973="","",IFERROR(_xlfn.XLOOKUP(I973,DR_Master!A:A,DR_Master!B:B),"Doctor ID not found"))</f>
        <v/>
      </c>
      <c r="L973" s="24" t="str">
        <f>IF(K973="","",IFERROR(_xlfn.XLOOKUP(K973,BED_Master!A:A,BED_Master!B:B),"Bed ID not found"))</f>
        <v/>
      </c>
    </row>
    <row r="974" spans="1:12" ht="22" customHeight="1">
      <c r="A974" t="str">
        <f t="shared" si="30"/>
        <v/>
      </c>
      <c r="C974" s="24" t="str">
        <f>IF(B974="","",IFERROR(_xlfn.XLOOKUP(B974,PT_Master!A:A,PT_Master!C:C),"Patient ID not found"))</f>
        <v/>
      </c>
      <c r="E974" s="13"/>
      <c r="G974" s="24" t="str">
        <f t="shared" si="31"/>
        <v/>
      </c>
      <c r="J974" s="24" t="str">
        <f>IF(I974="","",IFERROR(_xlfn.XLOOKUP(I974,DR_Master!A:A,DR_Master!B:B),"Doctor ID not found"))</f>
        <v/>
      </c>
      <c r="L974" s="24" t="str">
        <f>IF(K974="","",IFERROR(_xlfn.XLOOKUP(K974,BED_Master!A:A,BED_Master!B:B),"Bed ID not found"))</f>
        <v/>
      </c>
    </row>
    <row r="975" spans="1:12" ht="22" customHeight="1">
      <c r="A975" t="str">
        <f t="shared" si="30"/>
        <v/>
      </c>
      <c r="C975" s="24" t="str">
        <f>IF(B975="","",IFERROR(_xlfn.XLOOKUP(B975,PT_Master!A:A,PT_Master!C:C),"Patient ID not found"))</f>
        <v/>
      </c>
      <c r="E975" s="13"/>
      <c r="G975" s="24" t="str">
        <f t="shared" si="31"/>
        <v/>
      </c>
      <c r="J975" s="24" t="str">
        <f>IF(I975="","",IFERROR(_xlfn.XLOOKUP(I975,DR_Master!A:A,DR_Master!B:B),"Doctor ID not found"))</f>
        <v/>
      </c>
      <c r="L975" s="24" t="str">
        <f>IF(K975="","",IFERROR(_xlfn.XLOOKUP(K975,BED_Master!A:A,BED_Master!B:B),"Bed ID not found"))</f>
        <v/>
      </c>
    </row>
    <row r="976" spans="1:12" ht="22" customHeight="1">
      <c r="A976" t="str">
        <f t="shared" si="30"/>
        <v/>
      </c>
      <c r="C976" s="24" t="str">
        <f>IF(B976="","",IFERROR(_xlfn.XLOOKUP(B976,PT_Master!A:A,PT_Master!C:C),"Patient ID not found"))</f>
        <v/>
      </c>
      <c r="E976" s="13"/>
      <c r="G976" s="24" t="str">
        <f t="shared" si="31"/>
        <v/>
      </c>
      <c r="J976" s="24" t="str">
        <f>IF(I976="","",IFERROR(_xlfn.XLOOKUP(I976,DR_Master!A:A,DR_Master!B:B),"Doctor ID not found"))</f>
        <v/>
      </c>
      <c r="L976" s="24" t="str">
        <f>IF(K976="","",IFERROR(_xlfn.XLOOKUP(K976,BED_Master!A:A,BED_Master!B:B),"Bed ID not found"))</f>
        <v/>
      </c>
    </row>
    <row r="977" spans="1:12" ht="22" customHeight="1">
      <c r="A977" t="str">
        <f t="shared" si="30"/>
        <v/>
      </c>
      <c r="C977" s="24" t="str">
        <f>IF(B977="","",IFERROR(_xlfn.XLOOKUP(B977,PT_Master!A:A,PT_Master!C:C),"Patient ID not found"))</f>
        <v/>
      </c>
      <c r="E977" s="13"/>
      <c r="G977" s="24" t="str">
        <f t="shared" si="31"/>
        <v/>
      </c>
      <c r="J977" s="24" t="str">
        <f>IF(I977="","",IFERROR(_xlfn.XLOOKUP(I977,DR_Master!A:A,DR_Master!B:B),"Doctor ID not found"))</f>
        <v/>
      </c>
      <c r="L977" s="24" t="str">
        <f>IF(K977="","",IFERROR(_xlfn.XLOOKUP(K977,BED_Master!A:A,BED_Master!B:B),"Bed ID not found"))</f>
        <v/>
      </c>
    </row>
    <row r="978" spans="1:12" ht="22" customHeight="1">
      <c r="A978" t="str">
        <f t="shared" si="30"/>
        <v/>
      </c>
      <c r="C978" s="24" t="str">
        <f>IF(B978="","",IFERROR(_xlfn.XLOOKUP(B978,PT_Master!A:A,PT_Master!C:C),"Patient ID not found"))</f>
        <v/>
      </c>
      <c r="E978" s="13"/>
      <c r="G978" s="24" t="str">
        <f t="shared" si="31"/>
        <v/>
      </c>
      <c r="J978" s="24" t="str">
        <f>IF(I978="","",IFERROR(_xlfn.XLOOKUP(I978,DR_Master!A:A,DR_Master!B:B),"Doctor ID not found"))</f>
        <v/>
      </c>
      <c r="L978" s="24" t="str">
        <f>IF(K978="","",IFERROR(_xlfn.XLOOKUP(K978,BED_Master!A:A,BED_Master!B:B),"Bed ID not found"))</f>
        <v/>
      </c>
    </row>
    <row r="979" spans="1:12" ht="22" customHeight="1">
      <c r="A979" t="str">
        <f t="shared" si="30"/>
        <v/>
      </c>
      <c r="C979" s="24" t="str">
        <f>IF(B979="","",IFERROR(_xlfn.XLOOKUP(B979,PT_Master!A:A,PT_Master!C:C),"Patient ID not found"))</f>
        <v/>
      </c>
      <c r="E979" s="13"/>
      <c r="G979" s="24" t="str">
        <f t="shared" si="31"/>
        <v/>
      </c>
      <c r="J979" s="24" t="str">
        <f>IF(I979="","",IFERROR(_xlfn.XLOOKUP(I979,DR_Master!A:A,DR_Master!B:B),"Doctor ID not found"))</f>
        <v/>
      </c>
      <c r="L979" s="24" t="str">
        <f>IF(K979="","",IFERROR(_xlfn.XLOOKUP(K979,BED_Master!A:A,BED_Master!B:B),"Bed ID not found"))</f>
        <v/>
      </c>
    </row>
    <row r="980" spans="1:12" ht="22" customHeight="1">
      <c r="A980" t="str">
        <f t="shared" si="30"/>
        <v/>
      </c>
      <c r="C980" s="24" t="str">
        <f>IF(B980="","",IFERROR(_xlfn.XLOOKUP(B980,PT_Master!A:A,PT_Master!C:C),"Patient ID not found"))</f>
        <v/>
      </c>
      <c r="E980" s="13"/>
      <c r="G980" s="24" t="str">
        <f t="shared" si="31"/>
        <v/>
      </c>
      <c r="J980" s="24" t="str">
        <f>IF(I980="","",IFERROR(_xlfn.XLOOKUP(I980,DR_Master!A:A,DR_Master!B:B),"Doctor ID not found"))</f>
        <v/>
      </c>
      <c r="L980" s="24" t="str">
        <f>IF(K980="","",IFERROR(_xlfn.XLOOKUP(K980,BED_Master!A:A,BED_Master!B:B),"Bed ID not found"))</f>
        <v/>
      </c>
    </row>
    <row r="981" spans="1:12" ht="22" customHeight="1">
      <c r="A981" t="str">
        <f t="shared" si="30"/>
        <v/>
      </c>
      <c r="C981" s="24" t="str">
        <f>IF(B981="","",IFERROR(_xlfn.XLOOKUP(B981,PT_Master!A:A,PT_Master!C:C),"Patient ID not found"))</f>
        <v/>
      </c>
      <c r="E981" s="13"/>
      <c r="G981" s="24" t="str">
        <f t="shared" si="31"/>
        <v/>
      </c>
      <c r="J981" s="24" t="str">
        <f>IF(I981="","",IFERROR(_xlfn.XLOOKUP(I981,DR_Master!A:A,DR_Master!B:B),"Doctor ID not found"))</f>
        <v/>
      </c>
      <c r="L981" s="24" t="str">
        <f>IF(K981="","",IFERROR(_xlfn.XLOOKUP(K981,BED_Master!A:A,BED_Master!B:B),"Bed ID not found"))</f>
        <v/>
      </c>
    </row>
    <row r="982" spans="1:12" ht="22" customHeight="1">
      <c r="A982" t="str">
        <f t="shared" si="30"/>
        <v/>
      </c>
      <c r="C982" s="24" t="str">
        <f>IF(B982="","",IFERROR(_xlfn.XLOOKUP(B982,PT_Master!A:A,PT_Master!C:C),"Patient ID not found"))</f>
        <v/>
      </c>
      <c r="E982" s="13"/>
      <c r="G982" s="24" t="str">
        <f t="shared" si="31"/>
        <v/>
      </c>
      <c r="J982" s="24" t="str">
        <f>IF(I982="","",IFERROR(_xlfn.XLOOKUP(I982,DR_Master!A:A,DR_Master!B:B),"Doctor ID not found"))</f>
        <v/>
      </c>
      <c r="L982" s="24" t="str">
        <f>IF(K982="","",IFERROR(_xlfn.XLOOKUP(K982,BED_Master!A:A,BED_Master!B:B),"Bed ID not found"))</f>
        <v/>
      </c>
    </row>
    <row r="983" spans="1:12" ht="22" customHeight="1">
      <c r="A983" t="str">
        <f t="shared" si="30"/>
        <v/>
      </c>
      <c r="C983" s="24" t="str">
        <f>IF(B983="","",IFERROR(_xlfn.XLOOKUP(B983,PT_Master!A:A,PT_Master!C:C),"Patient ID not found"))</f>
        <v/>
      </c>
      <c r="E983" s="13"/>
      <c r="G983" s="24" t="str">
        <f t="shared" si="31"/>
        <v/>
      </c>
      <c r="J983" s="24" t="str">
        <f>IF(I983="","",IFERROR(_xlfn.XLOOKUP(I983,DR_Master!A:A,DR_Master!B:B),"Doctor ID not found"))</f>
        <v/>
      </c>
      <c r="L983" s="24" t="str">
        <f>IF(K983="","",IFERROR(_xlfn.XLOOKUP(K983,BED_Master!A:A,BED_Master!B:B),"Bed ID not found"))</f>
        <v/>
      </c>
    </row>
    <row r="984" spans="1:12" ht="22" customHeight="1">
      <c r="A984" t="str">
        <f t="shared" si="30"/>
        <v/>
      </c>
      <c r="C984" s="24" t="str">
        <f>IF(B984="","",IFERROR(_xlfn.XLOOKUP(B984,PT_Master!A:A,PT_Master!C:C),"Patient ID not found"))</f>
        <v/>
      </c>
      <c r="E984" s="13"/>
      <c r="G984" s="24" t="str">
        <f t="shared" si="31"/>
        <v/>
      </c>
      <c r="J984" s="24" t="str">
        <f>IF(I984="","",IFERROR(_xlfn.XLOOKUP(I984,DR_Master!A:A,DR_Master!B:B),"Doctor ID not found"))</f>
        <v/>
      </c>
      <c r="L984" s="24" t="str">
        <f>IF(K984="","",IFERROR(_xlfn.XLOOKUP(K984,BED_Master!A:A,BED_Master!B:B),"Bed ID not found"))</f>
        <v/>
      </c>
    </row>
    <row r="985" spans="1:12" ht="22" customHeight="1">
      <c r="A985" t="str">
        <f t="shared" si="30"/>
        <v/>
      </c>
      <c r="C985" s="24" t="str">
        <f>IF(B985="","",IFERROR(_xlfn.XLOOKUP(B985,PT_Master!A:A,PT_Master!C:C),"Patient ID not found"))</f>
        <v/>
      </c>
      <c r="E985" s="13"/>
      <c r="G985" s="24" t="str">
        <f t="shared" si="31"/>
        <v/>
      </c>
      <c r="J985" s="24" t="str">
        <f>IF(I985="","",IFERROR(_xlfn.XLOOKUP(I985,DR_Master!A:A,DR_Master!B:B),"Doctor ID not found"))</f>
        <v/>
      </c>
      <c r="L985" s="24" t="str">
        <f>IF(K985="","",IFERROR(_xlfn.XLOOKUP(K985,BED_Master!A:A,BED_Master!B:B),"Bed ID not found"))</f>
        <v/>
      </c>
    </row>
    <row r="986" spans="1:12" ht="22" customHeight="1">
      <c r="A986" t="str">
        <f t="shared" si="30"/>
        <v/>
      </c>
      <c r="C986" s="24" t="str">
        <f>IF(B986="","",IFERROR(_xlfn.XLOOKUP(B986,PT_Master!A:A,PT_Master!C:C),"Patient ID not found"))</f>
        <v/>
      </c>
      <c r="E986" s="13"/>
      <c r="G986" s="24" t="str">
        <f t="shared" si="31"/>
        <v/>
      </c>
      <c r="J986" s="24" t="str">
        <f>IF(I986="","",IFERROR(_xlfn.XLOOKUP(I986,DR_Master!A:A,DR_Master!B:B),"Doctor ID not found"))</f>
        <v/>
      </c>
      <c r="L986" s="24" t="str">
        <f>IF(K986="","",IFERROR(_xlfn.XLOOKUP(K986,BED_Master!A:A,BED_Master!B:B),"Bed ID not found"))</f>
        <v/>
      </c>
    </row>
    <row r="987" spans="1:12" ht="22" customHeight="1">
      <c r="A987" t="str">
        <f t="shared" si="30"/>
        <v/>
      </c>
      <c r="C987" s="24" t="str">
        <f>IF(B987="","",IFERROR(_xlfn.XLOOKUP(B987,PT_Master!A:A,PT_Master!C:C),"Patient ID not found"))</f>
        <v/>
      </c>
      <c r="E987" s="13"/>
      <c r="G987" s="24" t="str">
        <f t="shared" si="31"/>
        <v/>
      </c>
      <c r="J987" s="24" t="str">
        <f>IF(I987="","",IFERROR(_xlfn.XLOOKUP(I987,DR_Master!A:A,DR_Master!B:B),"Doctor ID not found"))</f>
        <v/>
      </c>
      <c r="L987" s="24" t="str">
        <f>IF(K987="","",IFERROR(_xlfn.XLOOKUP(K987,BED_Master!A:A,BED_Master!B:B),"Bed ID not found"))</f>
        <v/>
      </c>
    </row>
    <row r="988" spans="1:12" ht="22" customHeight="1">
      <c r="A988" t="str">
        <f t="shared" si="30"/>
        <v/>
      </c>
      <c r="C988" s="24" t="str">
        <f>IF(B988="","",IFERROR(_xlfn.XLOOKUP(B988,PT_Master!A:A,PT_Master!C:C),"Patient ID not found"))</f>
        <v/>
      </c>
      <c r="E988" s="13"/>
      <c r="G988" s="24" t="str">
        <f t="shared" si="31"/>
        <v/>
      </c>
      <c r="J988" s="24" t="str">
        <f>IF(I988="","",IFERROR(_xlfn.XLOOKUP(I988,DR_Master!A:A,DR_Master!B:B),"Doctor ID not found"))</f>
        <v/>
      </c>
      <c r="L988" s="24" t="str">
        <f>IF(K988="","",IFERROR(_xlfn.XLOOKUP(K988,BED_Master!A:A,BED_Master!B:B),"Bed ID not found"))</f>
        <v/>
      </c>
    </row>
    <row r="989" spans="1:12" ht="22" customHeight="1">
      <c r="A989" t="str">
        <f t="shared" si="30"/>
        <v/>
      </c>
      <c r="C989" s="24" t="str">
        <f>IF(B989="","",IFERROR(_xlfn.XLOOKUP(B989,PT_Master!A:A,PT_Master!C:C),"Patient ID not found"))</f>
        <v/>
      </c>
      <c r="E989" s="13"/>
      <c r="G989" s="24" t="str">
        <f t="shared" si="31"/>
        <v/>
      </c>
      <c r="J989" s="24" t="str">
        <f>IF(I989="","",IFERROR(_xlfn.XLOOKUP(I989,DR_Master!A:A,DR_Master!B:B),"Doctor ID not found"))</f>
        <v/>
      </c>
      <c r="L989" s="24" t="str">
        <f>IF(K989="","",IFERROR(_xlfn.XLOOKUP(K989,BED_Master!A:A,BED_Master!B:B),"Bed ID not found"))</f>
        <v/>
      </c>
    </row>
    <row r="990" spans="1:12" ht="22" customHeight="1">
      <c r="A990" t="str">
        <f t="shared" si="30"/>
        <v/>
      </c>
      <c r="C990" s="24" t="str">
        <f>IF(B990="","",IFERROR(_xlfn.XLOOKUP(B990,PT_Master!A:A,PT_Master!C:C),"Patient ID not found"))</f>
        <v/>
      </c>
      <c r="E990" s="13"/>
      <c r="G990" s="24" t="str">
        <f t="shared" si="31"/>
        <v/>
      </c>
      <c r="J990" s="24" t="str">
        <f>IF(I990="","",IFERROR(_xlfn.XLOOKUP(I990,DR_Master!A:A,DR_Master!B:B),"Doctor ID not found"))</f>
        <v/>
      </c>
      <c r="L990" s="24" t="str">
        <f>IF(K990="","",IFERROR(_xlfn.XLOOKUP(K990,BED_Master!A:A,BED_Master!B:B),"Bed ID not found"))</f>
        <v/>
      </c>
    </row>
    <row r="991" spans="1:12" ht="22" customHeight="1">
      <c r="A991" t="str">
        <f t="shared" si="30"/>
        <v/>
      </c>
      <c r="C991" s="24" t="str">
        <f>IF(B991="","",IFERROR(_xlfn.XLOOKUP(B991,PT_Master!A:A,PT_Master!C:C),"Patient ID not found"))</f>
        <v/>
      </c>
      <c r="E991" s="13"/>
      <c r="G991" s="24" t="str">
        <f t="shared" si="31"/>
        <v/>
      </c>
      <c r="J991" s="24" t="str">
        <f>IF(I991="","",IFERROR(_xlfn.XLOOKUP(I991,DR_Master!A:A,DR_Master!B:B),"Doctor ID not found"))</f>
        <v/>
      </c>
      <c r="L991" s="24" t="str">
        <f>IF(K991="","",IFERROR(_xlfn.XLOOKUP(K991,BED_Master!A:A,BED_Master!B:B),"Bed ID not found"))</f>
        <v/>
      </c>
    </row>
    <row r="992" spans="1:12" ht="22" customHeight="1">
      <c r="A992" t="str">
        <f t="shared" si="30"/>
        <v/>
      </c>
      <c r="C992" s="24" t="str">
        <f>IF(B992="","",IFERROR(_xlfn.XLOOKUP(B992,PT_Master!A:A,PT_Master!C:C),"Patient ID not found"))</f>
        <v/>
      </c>
      <c r="E992" s="13"/>
      <c r="G992" s="24" t="str">
        <f t="shared" si="31"/>
        <v/>
      </c>
      <c r="J992" s="24" t="str">
        <f>IF(I992="","",IFERROR(_xlfn.XLOOKUP(I992,DR_Master!A:A,DR_Master!B:B),"Doctor ID not found"))</f>
        <v/>
      </c>
      <c r="L992" s="24" t="str">
        <f>IF(K992="","",IFERROR(_xlfn.XLOOKUP(K992,BED_Master!A:A,BED_Master!B:B),"Bed ID not found"))</f>
        <v/>
      </c>
    </row>
    <row r="993" spans="1:12" ht="22" customHeight="1">
      <c r="A993" t="str">
        <f t="shared" si="30"/>
        <v/>
      </c>
      <c r="C993" s="24" t="str">
        <f>IF(B993="","",IFERROR(_xlfn.XLOOKUP(B993,PT_Master!A:A,PT_Master!C:C),"Patient ID not found"))</f>
        <v/>
      </c>
      <c r="E993" s="13"/>
      <c r="G993" s="24" t="str">
        <f t="shared" si="31"/>
        <v/>
      </c>
      <c r="J993" s="24" t="str">
        <f>IF(I993="","",IFERROR(_xlfn.XLOOKUP(I993,DR_Master!A:A,DR_Master!B:B),"Doctor ID not found"))</f>
        <v/>
      </c>
      <c r="L993" s="24" t="str">
        <f>IF(K993="","",IFERROR(_xlfn.XLOOKUP(K993,BED_Master!A:A,BED_Master!B:B),"Bed ID not found"))</f>
        <v/>
      </c>
    </row>
    <row r="994" spans="1:12" ht="22" customHeight="1">
      <c r="A994" t="str">
        <f t="shared" si="30"/>
        <v/>
      </c>
      <c r="C994" s="24" t="str">
        <f>IF(B994="","",IFERROR(_xlfn.XLOOKUP(B994,PT_Master!A:A,PT_Master!C:C),"Patient ID not found"))</f>
        <v/>
      </c>
      <c r="E994" s="13"/>
      <c r="G994" s="24" t="str">
        <f t="shared" si="31"/>
        <v/>
      </c>
      <c r="J994" s="24" t="str">
        <f>IF(I994="","",IFERROR(_xlfn.XLOOKUP(I994,DR_Master!A:A,DR_Master!B:B),"Doctor ID not found"))</f>
        <v/>
      </c>
      <c r="L994" s="24" t="str">
        <f>IF(K994="","",IFERROR(_xlfn.XLOOKUP(K994,BED_Master!A:A,BED_Master!B:B),"Bed ID not found"))</f>
        <v/>
      </c>
    </row>
    <row r="995" spans="1:12" ht="22" customHeight="1">
      <c r="A995" t="str">
        <f t="shared" si="30"/>
        <v/>
      </c>
      <c r="C995" s="24" t="str">
        <f>IF(B995="","",IFERROR(_xlfn.XLOOKUP(B995,PT_Master!A:A,PT_Master!C:C),"Patient ID not found"))</f>
        <v/>
      </c>
      <c r="E995" s="13"/>
      <c r="G995" s="24" t="str">
        <f t="shared" si="31"/>
        <v/>
      </c>
      <c r="J995" s="24" t="str">
        <f>IF(I995="","",IFERROR(_xlfn.XLOOKUP(I995,DR_Master!A:A,DR_Master!B:B),"Doctor ID not found"))</f>
        <v/>
      </c>
      <c r="L995" s="24" t="str">
        <f>IF(K995="","",IFERROR(_xlfn.XLOOKUP(K995,BED_Master!A:A,BED_Master!B:B),"Bed ID not found"))</f>
        <v/>
      </c>
    </row>
    <row r="996" spans="1:12" ht="22" customHeight="1">
      <c r="A996" t="str">
        <f t="shared" si="30"/>
        <v/>
      </c>
      <c r="C996" s="24" t="str">
        <f>IF(B996="","",IFERROR(_xlfn.XLOOKUP(B996,PT_Master!A:A,PT_Master!C:C),"Patient ID not found"))</f>
        <v/>
      </c>
      <c r="E996" s="13"/>
      <c r="G996" s="24" t="str">
        <f t="shared" si="31"/>
        <v/>
      </c>
      <c r="J996" s="24" t="str">
        <f>IF(I996="","",IFERROR(_xlfn.XLOOKUP(I996,DR_Master!A:A,DR_Master!B:B),"Doctor ID not found"))</f>
        <v/>
      </c>
      <c r="L996" s="24" t="str">
        <f>IF(K996="","",IFERROR(_xlfn.XLOOKUP(K996,BED_Master!A:A,BED_Master!B:B),"Bed ID not found"))</f>
        <v/>
      </c>
    </row>
    <row r="997" spans="1:12" ht="22" customHeight="1">
      <c r="A997" t="str">
        <f t="shared" si="30"/>
        <v/>
      </c>
      <c r="C997" s="24" t="str">
        <f>IF(B997="","",IFERROR(_xlfn.XLOOKUP(B997,PT_Master!A:A,PT_Master!C:C),"Patient ID not found"))</f>
        <v/>
      </c>
      <c r="E997" s="13"/>
      <c r="G997" s="24" t="str">
        <f t="shared" si="31"/>
        <v/>
      </c>
      <c r="J997" s="24" t="str">
        <f>IF(I997="","",IFERROR(_xlfn.XLOOKUP(I997,DR_Master!A:A,DR_Master!B:B),"Doctor ID not found"))</f>
        <v/>
      </c>
      <c r="L997" s="24" t="str">
        <f>IF(K997="","",IFERROR(_xlfn.XLOOKUP(K997,BED_Master!A:A,BED_Master!B:B),"Bed ID not found"))</f>
        <v/>
      </c>
    </row>
    <row r="998" spans="1:12" ht="22" customHeight="1">
      <c r="A998" t="str">
        <f t="shared" si="30"/>
        <v/>
      </c>
      <c r="C998" s="24" t="str">
        <f>IF(B998="","",IFERROR(_xlfn.XLOOKUP(B998,PT_Master!A:A,PT_Master!C:C),"Patient ID not found"))</f>
        <v/>
      </c>
      <c r="E998" s="13"/>
      <c r="G998" s="24" t="str">
        <f t="shared" si="31"/>
        <v/>
      </c>
      <c r="J998" s="24" t="str">
        <f>IF(I998="","",IFERROR(_xlfn.XLOOKUP(I998,DR_Master!A:A,DR_Master!B:B),"Doctor ID not found"))</f>
        <v/>
      </c>
      <c r="L998" s="24" t="str">
        <f>IF(K998="","",IFERROR(_xlfn.XLOOKUP(K998,BED_Master!A:A,BED_Master!B:B),"Bed ID not found"))</f>
        <v/>
      </c>
    </row>
    <row r="999" spans="1:12" ht="22" customHeight="1">
      <c r="A999" t="str">
        <f t="shared" si="30"/>
        <v/>
      </c>
      <c r="C999" s="24" t="str">
        <f>IF(B999="","",IFERROR(_xlfn.XLOOKUP(B999,PT_Master!A:A,PT_Master!C:C),"Patient ID not found"))</f>
        <v/>
      </c>
      <c r="E999" s="13"/>
      <c r="G999" s="24" t="str">
        <f t="shared" si="31"/>
        <v/>
      </c>
      <c r="J999" s="24" t="str">
        <f>IF(I999="","",IFERROR(_xlfn.XLOOKUP(I999,DR_Master!A:A,DR_Master!B:B),"Doctor ID not found"))</f>
        <v/>
      </c>
      <c r="L999" s="24" t="str">
        <f>IF(K999="","",IFERROR(_xlfn.XLOOKUP(K999,BED_Master!A:A,BED_Master!B:B),"Bed ID not found"))</f>
        <v/>
      </c>
    </row>
    <row r="1000" spans="1:12" ht="22" customHeight="1">
      <c r="A1000" t="str">
        <f t="shared" si="30"/>
        <v/>
      </c>
      <c r="C1000" s="24" t="str">
        <f>IF(B1000="","",IFERROR(_xlfn.XLOOKUP(B1000,PT_Master!A:A,PT_Master!C:C),"Patient ID not found"))</f>
        <v/>
      </c>
      <c r="E1000" s="13"/>
      <c r="G1000" s="24" t="str">
        <f t="shared" si="31"/>
        <v/>
      </c>
      <c r="J1000" s="24" t="str">
        <f>IF(I1000="","",IFERROR(_xlfn.XLOOKUP(I1000,DR_Master!A:A,DR_Master!B:B),"Doctor ID not found"))</f>
        <v/>
      </c>
      <c r="L1000" s="24" t="str">
        <f>IF(K1000="","",IFERROR(_xlfn.XLOOKUP(K1000,BED_Master!A:A,BED_Master!B:B),"Bed ID not found"))</f>
        <v/>
      </c>
    </row>
    <row r="1001" spans="1:12" ht="22" customHeight="1">
      <c r="A1001" t="str">
        <f t="shared" si="30"/>
        <v/>
      </c>
      <c r="C1001" s="24" t="str">
        <f>IF(B1001="","",IFERROR(_xlfn.XLOOKUP(B1001,PT_Master!A:A,PT_Master!C:C),"Patient ID not found"))</f>
        <v/>
      </c>
      <c r="E1001" s="13"/>
      <c r="G1001" s="24" t="str">
        <f t="shared" si="31"/>
        <v/>
      </c>
      <c r="J1001" s="24" t="str">
        <f>IF(I1001="","",IFERROR(_xlfn.XLOOKUP(I1001,DR_Master!A:A,DR_Master!B:B),"Doctor ID not found"))</f>
        <v/>
      </c>
      <c r="L1001" s="24" t="str">
        <f>IF(K1001="","",IFERROR(_xlfn.XLOOKUP(K1001,BED_Master!A:A,BED_Master!B:B),"Bed ID not found"))</f>
        <v/>
      </c>
    </row>
    <row r="1002" spans="1:12" ht="22" customHeight="1">
      <c r="A1002" t="str">
        <f t="shared" si="30"/>
        <v/>
      </c>
      <c r="C1002" s="24" t="str">
        <f>IF(B1002="","",IFERROR(_xlfn.XLOOKUP(B1002,PT_Master!A:A,PT_Master!C:C),"Patient ID not found"))</f>
        <v/>
      </c>
      <c r="E1002" s="13"/>
      <c r="G1002" s="24" t="str">
        <f t="shared" si="31"/>
        <v/>
      </c>
      <c r="J1002" s="24" t="str">
        <f>IF(I1002="","",IFERROR(_xlfn.XLOOKUP(I1002,DR_Master!A:A,DR_Master!B:B),"Doctor ID not found"))</f>
        <v/>
      </c>
      <c r="L1002" s="24" t="str">
        <f>IF(K1002="","",IFERROR(_xlfn.XLOOKUP(K1002,BED_Master!A:A,BED_Master!B:B),"Bed ID not found"))</f>
        <v/>
      </c>
    </row>
    <row r="1003" spans="1:12" ht="22" customHeight="1">
      <c r="A1003" t="str">
        <f t="shared" si="30"/>
        <v/>
      </c>
      <c r="C1003" s="24" t="str">
        <f>IF(B1003="","",IFERROR(_xlfn.XLOOKUP(B1003,PT_Master!A:A,PT_Master!C:C),"Patient ID not found"))</f>
        <v/>
      </c>
      <c r="E1003" s="13"/>
      <c r="G1003" s="24" t="str">
        <f t="shared" si="31"/>
        <v/>
      </c>
      <c r="J1003" s="24" t="str">
        <f>IF(I1003="","",IFERROR(_xlfn.XLOOKUP(I1003,DR_Master!A:A,DR_Master!B:B),"Doctor ID not found"))</f>
        <v/>
      </c>
      <c r="L1003" s="24" t="str">
        <f>IF(K1003="","",IFERROR(_xlfn.XLOOKUP(K1003,BED_Master!A:A,BED_Master!B:B),"Bed ID not found"))</f>
        <v/>
      </c>
    </row>
    <row r="1004" spans="1:12" ht="22" customHeight="1">
      <c r="A1004" t="str">
        <f t="shared" si="30"/>
        <v/>
      </c>
      <c r="C1004" s="24" t="str">
        <f>IF(B1004="","",IFERROR(_xlfn.XLOOKUP(B1004,PT_Master!A:A,PT_Master!C:C),"Patient ID not found"))</f>
        <v/>
      </c>
      <c r="E1004" s="13"/>
      <c r="G1004" s="24" t="str">
        <f t="shared" si="31"/>
        <v/>
      </c>
      <c r="J1004" s="24" t="str">
        <f>IF(I1004="","",IFERROR(_xlfn.XLOOKUP(I1004,DR_Master!A:A,DR_Master!B:B),"Doctor ID not found"))</f>
        <v/>
      </c>
      <c r="L1004" s="24" t="str">
        <f>IF(K1004="","",IFERROR(_xlfn.XLOOKUP(K1004,BED_Master!A:A,BED_Master!B:B),"Bed ID not found"))</f>
        <v/>
      </c>
    </row>
  </sheetData>
  <mergeCells count="1">
    <mergeCell ref="A2:Q2"/>
  </mergeCells>
  <conditionalFormatting sqref="O5:O1004">
    <cfRule type="cellIs" dxfId="28" priority="1" operator="equal">
      <formula>"Transferred"</formula>
    </cfRule>
    <cfRule type="cellIs" dxfId="27" priority="2" operator="equal">
      <formula>"Deceased"</formula>
    </cfRule>
    <cfRule type="cellIs" dxfId="26" priority="3" operator="equal">
      <formula>"LAMA"</formula>
    </cfRule>
    <cfRule type="cellIs" dxfId="25" priority="4" operator="equal">
      <formula>"Discharged"</formula>
    </cfRule>
    <cfRule type="cellIs" dxfId="24" priority="5" operator="equal">
      <formula>"Active"</formula>
    </cfRule>
  </conditionalFormatting>
  <dataValidations count="4">
    <dataValidation type="list" allowBlank="1" showInputMessage="1" showErrorMessage="1" sqref="D5:D1004" xr:uid="{CBBE6C70-1BEC-4C8E-99BC-0724B76D6CCA}">
      <formula1>lst_VisitType</formula1>
    </dataValidation>
    <dataValidation type="list" allowBlank="1" showInputMessage="1" showErrorMessage="1" sqref="H5:H1004" xr:uid="{7EC60CF9-F0BB-4CF1-947E-8563D37116B6}">
      <formula1>lst_Department</formula1>
    </dataValidation>
    <dataValidation type="list" allowBlank="1" showInputMessage="1" showErrorMessage="1" sqref="O5:O1004" xr:uid="{EDD9CD9F-575B-4A12-81C7-532D67DFCFDF}">
      <formula1>lst_AdmissionStatus</formula1>
    </dataValidation>
    <dataValidation type="list" allowBlank="1" showInputMessage="1" showErrorMessage="1" sqref="Q5:Q1004" xr:uid="{6171D77D-75E0-4004-BDFE-A25D9F366026}">
      <formula1>lst_StaffRole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59266-0F50-4A43-B047-25400EB761A3}">
  <sheetPr>
    <tabColor theme="5" tint="0.39997558519241921"/>
  </sheetPr>
  <dimension ref="A1:P1005"/>
  <sheetViews>
    <sheetView showGridLines="0" tabSelected="1" zoomScale="86" workbookViewId="0">
      <pane ySplit="4" topLeftCell="A5" activePane="bottomLeft" state="frozen"/>
      <selection pane="bottomLeft" activeCell="C6" sqref="C6"/>
    </sheetView>
  </sheetViews>
  <sheetFormatPr defaultRowHeight="14.5"/>
  <cols>
    <col min="1" max="3" width="14.6328125" customWidth="1"/>
    <col min="4" max="4" width="22.6328125" customWidth="1"/>
    <col min="5" max="5" width="16.6328125" customWidth="1"/>
    <col min="6" max="6" width="14.6328125" customWidth="1"/>
    <col min="7" max="7" width="28.6328125" customWidth="1"/>
    <col min="8" max="8" width="18.6328125" customWidth="1"/>
    <col min="9" max="9" width="20.6328125" customWidth="1"/>
    <col min="10" max="10" width="10.6328125" customWidth="1"/>
    <col min="11" max="12" width="14.6328125" customWidth="1"/>
    <col min="13" max="13" width="12.6328125" customWidth="1"/>
    <col min="14" max="14" width="16.453125" customWidth="1"/>
    <col min="15" max="15" width="15.54296875" customWidth="1"/>
    <col min="16" max="16" width="25.6328125" customWidth="1"/>
  </cols>
  <sheetData>
    <row r="1" spans="1:16" ht="15" customHeight="1"/>
    <row r="2" spans="1:16" ht="45" customHeight="1">
      <c r="A2" s="69" t="s">
        <v>217</v>
      </c>
      <c r="B2" s="69"/>
      <c r="C2" s="69"/>
      <c r="D2" s="69"/>
      <c r="E2" s="69"/>
      <c r="F2" s="69"/>
      <c r="G2" s="69"/>
      <c r="H2" s="69"/>
      <c r="I2" s="69"/>
      <c r="J2" s="69"/>
      <c r="K2" s="69"/>
      <c r="L2" s="69"/>
      <c r="M2" s="69"/>
      <c r="N2" s="69"/>
      <c r="O2" s="69"/>
      <c r="P2" s="69"/>
    </row>
    <row r="3" spans="1:16" ht="20" customHeight="1"/>
    <row r="4" spans="1:16" ht="30" customHeight="1">
      <c r="A4" s="18" t="s">
        <v>218</v>
      </c>
      <c r="B4" s="18" t="s">
        <v>189</v>
      </c>
      <c r="C4" s="18" t="s">
        <v>0</v>
      </c>
      <c r="D4" s="18" t="s">
        <v>188</v>
      </c>
      <c r="E4" s="18" t="s">
        <v>219</v>
      </c>
      <c r="F4" s="18" t="s">
        <v>168</v>
      </c>
      <c r="G4" s="18" t="s">
        <v>220</v>
      </c>
      <c r="H4" s="18" t="s">
        <v>170</v>
      </c>
      <c r="I4" s="18" t="s">
        <v>221</v>
      </c>
      <c r="J4" s="18" t="s">
        <v>222</v>
      </c>
      <c r="K4" s="18" t="s">
        <v>223</v>
      </c>
      <c r="L4" s="18" t="s">
        <v>224</v>
      </c>
      <c r="M4" s="18" t="s">
        <v>173</v>
      </c>
      <c r="N4" s="18" t="s">
        <v>174</v>
      </c>
      <c r="O4" s="18" t="s">
        <v>225</v>
      </c>
      <c r="P4" s="18" t="s">
        <v>226</v>
      </c>
    </row>
    <row r="5" spans="1:16" ht="22" customHeight="1">
      <c r="A5" t="str">
        <f>IF(B5="","","SL-"&amp;TEXT(ROW(A1),"00000"))</f>
        <v>SL-00001</v>
      </c>
      <c r="B5" s="39" t="s">
        <v>1681</v>
      </c>
      <c r="C5" s="24" t="str">
        <f>IF(B5="","",IFERROR(_xlfn.XLOOKUP(B5,PT_Master!#REF!,PT_Master!B:B),""))</f>
        <v/>
      </c>
      <c r="D5" s="24" t="str">
        <f>IF(C5="","",IFERROR(_xlfn.XLOOKUP(C5,PT_Master!A:A,PT_Master!C:C),""))</f>
        <v/>
      </c>
      <c r="E5" s="39" t="s">
        <v>566</v>
      </c>
      <c r="F5" s="39" t="s">
        <v>1831</v>
      </c>
      <c r="G5" s="24" t="str">
        <f>IF(F5="","",IFERROR(_xlfn.XLOOKUP(F5,SVC_RateCard!A:A,SVC_RateCard!B:B),"Service Code not found"))</f>
        <v>General Consultation</v>
      </c>
      <c r="H5" s="24" t="str">
        <f>IF(F5="","",IFERROR(_xlfn.XLOOKUP(F5,SVC_RateCard!A:A,SVC_RateCard!C:C),""))</f>
        <v>Consultation</v>
      </c>
      <c r="I5" s="39" t="s">
        <v>234</v>
      </c>
      <c r="J5" s="39">
        <v>1</v>
      </c>
      <c r="K5" s="25">
        <f>IF(F5="","",IFERROR(_xlfn.XLOOKUP(F5,SVC_RateCard!A:A,SVC_RateCard!I:I),0))</f>
        <v>500</v>
      </c>
      <c r="L5" s="17">
        <f>IF(OR(J5="",K5=""),"",J5*K5)</f>
        <v>500</v>
      </c>
      <c r="M5" s="26">
        <f>IF(F5="","",IFERROR(_xlfn.XLOOKUP(F5,SVC_RateCard!A:A,SVC_RateCard!G:G),0))</f>
        <v>0</v>
      </c>
      <c r="N5" s="17">
        <f>IF(L5="","",IFERROR(L5*M5/100,0))</f>
        <v>0</v>
      </c>
      <c r="O5" s="17">
        <f>IF(L5="","",L5)</f>
        <v>500</v>
      </c>
    </row>
    <row r="6" spans="1:16" ht="22" customHeight="1">
      <c r="A6" t="str">
        <f t="shared" ref="A6:A69" si="0">IF(B6="","","SL-"&amp;TEXT(ROW(A2),"00000"))</f>
        <v>SL-00002</v>
      </c>
      <c r="B6" s="40" t="s">
        <v>1681</v>
      </c>
      <c r="C6" s="24" t="str">
        <f>IF(B6="","",IFERROR(_xlfn.XLOOKUP(B6,PT_Master!#REF!,PT_Master!B:B),""))</f>
        <v/>
      </c>
      <c r="D6" s="24" t="str">
        <f>IF(C6="","",IFERROR(_xlfn.XLOOKUP(C6,PT_Master!A:A,PT_Master!C:C),""))</f>
        <v/>
      </c>
      <c r="E6" s="40" t="s">
        <v>566</v>
      </c>
      <c r="F6" s="40" t="s">
        <v>1832</v>
      </c>
      <c r="G6" s="24" t="str">
        <f>IF(F6="","",IFERROR(_xlfn.XLOOKUP(F6,SVC_RateCard!A:A,SVC_RateCard!B:B),"Service Code not found"))</f>
        <v>Malaria Antigen Test</v>
      </c>
      <c r="H6" s="24" t="str">
        <f>IF(F6="","",IFERROR(_xlfn.XLOOKUP(F6,SVC_RateCard!A:A,SVC_RateCard!C:C),""))</f>
        <v>Laboratory</v>
      </c>
      <c r="I6" s="40" t="s">
        <v>234</v>
      </c>
      <c r="J6" s="40">
        <v>1</v>
      </c>
      <c r="K6" s="25">
        <f>IF(F6="","",IFERROR(_xlfn.XLOOKUP(F6,SVC_RateCard!A:A,SVC_RateCard!I:I),0))</f>
        <v>420</v>
      </c>
      <c r="L6" s="17">
        <f t="shared" ref="L6:L69" si="1">IF(OR(J6="",K6=""),"",J6*K6)</f>
        <v>420</v>
      </c>
      <c r="M6" s="26">
        <f>IF(F6="","",IFERROR(_xlfn.XLOOKUP(F6,SVC_RateCard!A:A,SVC_RateCard!G:G),0))</f>
        <v>5</v>
      </c>
      <c r="N6" s="17">
        <f t="shared" ref="N6:N69" si="2">IF(L6="","",IFERROR(L6*M6/100,0))</f>
        <v>21</v>
      </c>
      <c r="O6" s="17">
        <f t="shared" ref="O6:O69" si="3">IF(L6="","",L6)</f>
        <v>420</v>
      </c>
    </row>
    <row r="7" spans="1:16" ht="22" customHeight="1">
      <c r="A7" t="str">
        <f t="shared" si="0"/>
        <v>SL-00003</v>
      </c>
      <c r="B7" s="39" t="s">
        <v>1681</v>
      </c>
      <c r="C7" s="24" t="str">
        <f>IF(B7="","",IFERROR(_xlfn.XLOOKUP(B7,PT_Master!#REF!,PT_Master!B:B),""))</f>
        <v/>
      </c>
      <c r="D7" s="24" t="str">
        <f>IF(C7="","",IFERROR(_xlfn.XLOOKUP(C7,PT_Master!A:A,PT_Master!C:C),""))</f>
        <v/>
      </c>
      <c r="E7" s="39" t="s">
        <v>566</v>
      </c>
      <c r="F7" s="39" t="s">
        <v>1833</v>
      </c>
      <c r="G7" s="24" t="str">
        <f>IF(F7="","",IFERROR(_xlfn.XLOOKUP(F7,SVC_RateCard!A:A,SVC_RateCard!B:B),"Service Code not found"))</f>
        <v>Ultrasound Obstetric</v>
      </c>
      <c r="H7" s="24" t="str">
        <f>IF(F7="","",IFERROR(_xlfn.XLOOKUP(F7,SVC_RateCard!A:A,SVC_RateCard!C:C),""))</f>
        <v>Radiology</v>
      </c>
      <c r="I7" s="39" t="s">
        <v>234</v>
      </c>
      <c r="J7" s="39">
        <v>1</v>
      </c>
      <c r="K7" s="25">
        <f>IF(F7="","",IFERROR(_xlfn.XLOOKUP(F7,SVC_RateCard!A:A,SVC_RateCard!I:I),0))</f>
        <v>1568</v>
      </c>
      <c r="L7" s="17">
        <f t="shared" si="1"/>
        <v>1568</v>
      </c>
      <c r="M7" s="26">
        <f>IF(F7="","",IFERROR(_xlfn.XLOOKUP(F7,SVC_RateCard!A:A,SVC_RateCard!G:G),0))</f>
        <v>12</v>
      </c>
      <c r="N7" s="17">
        <f t="shared" si="2"/>
        <v>188.16</v>
      </c>
      <c r="O7" s="17">
        <f t="shared" si="3"/>
        <v>1568</v>
      </c>
    </row>
    <row r="8" spans="1:16" ht="22" customHeight="1">
      <c r="A8" t="str">
        <f t="shared" si="0"/>
        <v>SL-00004</v>
      </c>
      <c r="B8" s="40" t="s">
        <v>1682</v>
      </c>
      <c r="C8" s="24" t="str">
        <f>IF(B8="","",IFERROR(_xlfn.XLOOKUP(B8,PT_Master!#REF!,PT_Master!B:B),""))</f>
        <v/>
      </c>
      <c r="D8" s="24" t="str">
        <f>IF(C8="","",IFERROR(_xlfn.XLOOKUP(C8,PT_Master!A:A,PT_Master!C:C),""))</f>
        <v/>
      </c>
      <c r="E8" s="40" t="s">
        <v>1458</v>
      </c>
      <c r="F8" s="40" t="s">
        <v>1834</v>
      </c>
      <c r="G8" s="24" t="str">
        <f>IF(F8="","",IFERROR(_xlfn.XLOOKUP(F8,SVC_RateCard!A:A,SVC_RateCard!B:B),"Service Code not found"))</f>
        <v>Orthopaedics Consultation</v>
      </c>
      <c r="H8" s="24" t="str">
        <f>IF(F8="","",IFERROR(_xlfn.XLOOKUP(F8,SVC_RateCard!A:A,SVC_RateCard!C:C),""))</f>
        <v>Consultation</v>
      </c>
      <c r="I8" s="40" t="s">
        <v>231</v>
      </c>
      <c r="J8" s="40">
        <v>1</v>
      </c>
      <c r="K8" s="25">
        <f>IF(F8="","",IFERROR(_xlfn.XLOOKUP(F8,SVC_RateCard!A:A,SVC_RateCard!I:I),0))</f>
        <v>650</v>
      </c>
      <c r="L8" s="17">
        <f t="shared" si="1"/>
        <v>650</v>
      </c>
      <c r="M8" s="26">
        <f>IF(F8="","",IFERROR(_xlfn.XLOOKUP(F8,SVC_RateCard!A:A,SVC_RateCard!G:G),0))</f>
        <v>0</v>
      </c>
      <c r="N8" s="17">
        <f t="shared" si="2"/>
        <v>0</v>
      </c>
      <c r="O8" s="17">
        <f t="shared" si="3"/>
        <v>650</v>
      </c>
    </row>
    <row r="9" spans="1:16" ht="22" customHeight="1">
      <c r="A9" t="str">
        <f t="shared" si="0"/>
        <v>SL-00005</v>
      </c>
      <c r="B9" s="39" t="s">
        <v>1682</v>
      </c>
      <c r="C9" s="24" t="str">
        <f>IF(B9="","",IFERROR(_xlfn.XLOOKUP(B9,PT_Master!#REF!,PT_Master!B:B),""))</f>
        <v/>
      </c>
      <c r="D9" s="24" t="str">
        <f>IF(C9="","",IFERROR(_xlfn.XLOOKUP(C9,PT_Master!A:A,PT_Master!C:C),""))</f>
        <v/>
      </c>
      <c r="E9" s="39" t="s">
        <v>1458</v>
      </c>
      <c r="F9" s="39" t="s">
        <v>1835</v>
      </c>
      <c r="G9" s="24" t="str">
        <f>IF(F9="","",IFERROR(_xlfn.XLOOKUP(F9,SVC_RateCard!A:A,SVC_RateCard!B:B),"Service Code not found"))</f>
        <v>Endoscopy (Upper GI)</v>
      </c>
      <c r="H9" s="24" t="str">
        <f>IF(F9="","",IFERROR(_xlfn.XLOOKUP(F9,SVC_RateCard!A:A,SVC_RateCard!C:C),""))</f>
        <v>Procedure</v>
      </c>
      <c r="I9" s="39" t="s">
        <v>231</v>
      </c>
      <c r="J9" s="39">
        <v>1</v>
      </c>
      <c r="K9" s="25">
        <f>IF(F9="","",IFERROR(_xlfn.XLOOKUP(F9,SVC_RateCard!A:A,SVC_RateCard!I:I),0))</f>
        <v>3675</v>
      </c>
      <c r="L9" s="17">
        <f t="shared" si="1"/>
        <v>3675</v>
      </c>
      <c r="M9" s="26">
        <f>IF(F9="","",IFERROR(_xlfn.XLOOKUP(F9,SVC_RateCard!A:A,SVC_RateCard!G:G),0))</f>
        <v>5</v>
      </c>
      <c r="N9" s="17">
        <f t="shared" si="2"/>
        <v>183.75</v>
      </c>
      <c r="O9" s="17">
        <f t="shared" si="3"/>
        <v>3675</v>
      </c>
    </row>
    <row r="10" spans="1:16" ht="22" customHeight="1">
      <c r="A10" t="str">
        <f t="shared" si="0"/>
        <v>SL-00006</v>
      </c>
      <c r="B10" s="40" t="s">
        <v>1682</v>
      </c>
      <c r="C10" s="24" t="str">
        <f>IF(B10="","",IFERROR(_xlfn.XLOOKUP(B10,PT_Master!#REF!,PT_Master!B:B),""))</f>
        <v/>
      </c>
      <c r="D10" s="24" t="str">
        <f>IF(C10="","",IFERROR(_xlfn.XLOOKUP(C10,PT_Master!A:A,PT_Master!C:C),""))</f>
        <v/>
      </c>
      <c r="E10" s="40" t="s">
        <v>1458</v>
      </c>
      <c r="F10" s="40" t="s">
        <v>1836</v>
      </c>
      <c r="G10" s="24" t="str">
        <f>IF(F10="","",IFERROR(_xlfn.XLOOKUP(F10,SVC_RateCard!A:A,SVC_RateCard!B:B),"Service Code not found"))</f>
        <v>Lipid Profile</v>
      </c>
      <c r="H10" s="24" t="str">
        <f>IF(F10="","",IFERROR(_xlfn.XLOOKUP(F10,SVC_RateCard!A:A,SVC_RateCard!C:C),""))</f>
        <v>Laboratory</v>
      </c>
      <c r="I10" s="40" t="s">
        <v>231</v>
      </c>
      <c r="J10" s="40">
        <v>1</v>
      </c>
      <c r="K10" s="25">
        <f>IF(F10="","",IFERROR(_xlfn.XLOOKUP(F10,SVC_RateCard!A:A,SVC_RateCard!I:I),0))</f>
        <v>472.5</v>
      </c>
      <c r="L10" s="17">
        <f t="shared" si="1"/>
        <v>472.5</v>
      </c>
      <c r="M10" s="26">
        <f>IF(F10="","",IFERROR(_xlfn.XLOOKUP(F10,SVC_RateCard!A:A,SVC_RateCard!G:G),0))</f>
        <v>5</v>
      </c>
      <c r="N10" s="17">
        <f t="shared" si="2"/>
        <v>23.625</v>
      </c>
      <c r="O10" s="17">
        <f t="shared" si="3"/>
        <v>472.5</v>
      </c>
    </row>
    <row r="11" spans="1:16" ht="22" customHeight="1">
      <c r="A11" t="str">
        <f t="shared" si="0"/>
        <v>SL-00007</v>
      </c>
      <c r="B11" s="39" t="s">
        <v>1682</v>
      </c>
      <c r="C11" s="24" t="str">
        <f>IF(B11="","",IFERROR(_xlfn.XLOOKUP(B11,PT_Master!#REF!,PT_Master!B:B),""))</f>
        <v/>
      </c>
      <c r="D11" s="24" t="str">
        <f>IF(C11="","",IFERROR(_xlfn.XLOOKUP(C11,PT_Master!A:A,PT_Master!C:C),""))</f>
        <v/>
      </c>
      <c r="E11" s="39" t="s">
        <v>1458</v>
      </c>
      <c r="F11" s="39" t="s">
        <v>1837</v>
      </c>
      <c r="G11" s="24" t="str">
        <f>IF(F11="","",IFERROR(_xlfn.XLOOKUP(F11,SVC_RateCard!A:A,SVC_RateCard!B:B),"Service Code not found"))</f>
        <v>IV Cannula Insertion</v>
      </c>
      <c r="H11" s="24" t="str">
        <f>IF(F11="","",IFERROR(_xlfn.XLOOKUP(F11,SVC_RateCard!A:A,SVC_RateCard!C:C),""))</f>
        <v>Procedure</v>
      </c>
      <c r="I11" s="39" t="s">
        <v>231</v>
      </c>
      <c r="J11" s="39">
        <v>1</v>
      </c>
      <c r="K11" s="25">
        <f>IF(F11="","",IFERROR(_xlfn.XLOOKUP(F11,SVC_RateCard!A:A,SVC_RateCard!I:I),0))</f>
        <v>210</v>
      </c>
      <c r="L11" s="17">
        <f t="shared" si="1"/>
        <v>210</v>
      </c>
      <c r="M11" s="26">
        <f>IF(F11="","",IFERROR(_xlfn.XLOOKUP(F11,SVC_RateCard!A:A,SVC_RateCard!G:G),0))</f>
        <v>5</v>
      </c>
      <c r="N11" s="17">
        <f t="shared" si="2"/>
        <v>10.5</v>
      </c>
      <c r="O11" s="17">
        <f t="shared" si="3"/>
        <v>210</v>
      </c>
    </row>
    <row r="12" spans="1:16" ht="22" customHeight="1">
      <c r="A12" t="str">
        <f t="shared" si="0"/>
        <v>SL-00008</v>
      </c>
      <c r="B12" s="40" t="s">
        <v>1683</v>
      </c>
      <c r="C12" s="24" t="str">
        <f>IF(B12="","",IFERROR(_xlfn.XLOOKUP(B12,PT_Master!#REF!,PT_Master!B:B),""))</f>
        <v/>
      </c>
      <c r="D12" s="24" t="str">
        <f>IF(C12="","",IFERROR(_xlfn.XLOOKUP(C12,PT_Master!A:A,PT_Master!C:C),""))</f>
        <v/>
      </c>
      <c r="E12" s="40" t="s">
        <v>1459</v>
      </c>
      <c r="F12" s="40" t="s">
        <v>1831</v>
      </c>
      <c r="G12" s="24" t="str">
        <f>IF(F12="","",IFERROR(_xlfn.XLOOKUP(F12,SVC_RateCard!A:A,SVC_RateCard!B:B),"Service Code not found"))</f>
        <v>General Consultation</v>
      </c>
      <c r="H12" s="24" t="str">
        <f>IF(F12="","",IFERROR(_xlfn.XLOOKUP(F12,SVC_RateCard!A:A,SVC_RateCard!C:C),""))</f>
        <v>Consultation</v>
      </c>
      <c r="I12" s="40" t="s">
        <v>229</v>
      </c>
      <c r="J12" s="40">
        <v>1</v>
      </c>
      <c r="K12" s="25">
        <f>IF(F12="","",IFERROR(_xlfn.XLOOKUP(F12,SVC_RateCard!A:A,SVC_RateCard!I:I),0))</f>
        <v>500</v>
      </c>
      <c r="L12" s="17">
        <f t="shared" si="1"/>
        <v>500</v>
      </c>
      <c r="M12" s="26">
        <f>IF(F12="","",IFERROR(_xlfn.XLOOKUP(F12,SVC_RateCard!A:A,SVC_RateCard!G:G),0))</f>
        <v>0</v>
      </c>
      <c r="N12" s="17">
        <f t="shared" si="2"/>
        <v>0</v>
      </c>
      <c r="O12" s="17">
        <f t="shared" si="3"/>
        <v>500</v>
      </c>
    </row>
    <row r="13" spans="1:16" ht="22" customHeight="1">
      <c r="A13" t="str">
        <f t="shared" si="0"/>
        <v>SL-00009</v>
      </c>
      <c r="B13" s="39" t="s">
        <v>1683</v>
      </c>
      <c r="C13" s="24" t="str">
        <f>IF(B13="","",IFERROR(_xlfn.XLOOKUP(B13,PT_Master!#REF!,PT_Master!B:B),""))</f>
        <v/>
      </c>
      <c r="D13" s="24" t="str">
        <f>IF(C13="","",IFERROR(_xlfn.XLOOKUP(C13,PT_Master!A:A,PT_Master!C:C),""))</f>
        <v/>
      </c>
      <c r="E13" s="39" t="s">
        <v>1459</v>
      </c>
      <c r="F13" s="39" t="s">
        <v>1838</v>
      </c>
      <c r="G13" s="24" t="str">
        <f>IF(F13="","",IFERROR(_xlfn.XLOOKUP(F13,SVC_RateCard!A:A,SVC_RateCard!B:B),"Service Code not found"))</f>
        <v>General Ward - Daily</v>
      </c>
      <c r="H13" s="24" t="str">
        <f>IF(F13="","",IFERROR(_xlfn.XLOOKUP(F13,SVC_RateCard!A:A,SVC_RateCard!C:C),""))</f>
        <v>Room Charge</v>
      </c>
      <c r="I13" s="39" t="s">
        <v>229</v>
      </c>
      <c r="J13" s="39">
        <v>1</v>
      </c>
      <c r="K13" s="25">
        <f>IF(F13="","",IFERROR(_xlfn.XLOOKUP(F13,SVC_RateCard!A:A,SVC_RateCard!I:I),0))</f>
        <v>800</v>
      </c>
      <c r="L13" s="17">
        <f t="shared" si="1"/>
        <v>800</v>
      </c>
      <c r="M13" s="26">
        <f>IF(F13="","",IFERROR(_xlfn.XLOOKUP(F13,SVC_RateCard!A:A,SVC_RateCard!G:G),0))</f>
        <v>0</v>
      </c>
      <c r="N13" s="17">
        <f t="shared" si="2"/>
        <v>0</v>
      </c>
      <c r="O13" s="17">
        <f t="shared" si="3"/>
        <v>800</v>
      </c>
    </row>
    <row r="14" spans="1:16" ht="22" customHeight="1">
      <c r="A14" t="str">
        <f t="shared" si="0"/>
        <v>SL-00010</v>
      </c>
      <c r="B14" s="40" t="s">
        <v>1683</v>
      </c>
      <c r="C14" s="24" t="str">
        <f>IF(B14="","",IFERROR(_xlfn.XLOOKUP(B14,PT_Master!#REF!,PT_Master!B:B),""))</f>
        <v/>
      </c>
      <c r="D14" s="24" t="str">
        <f>IF(C14="","",IFERROR(_xlfn.XLOOKUP(C14,PT_Master!A:A,PT_Master!C:C),""))</f>
        <v/>
      </c>
      <c r="E14" s="40" t="s">
        <v>1459</v>
      </c>
      <c r="F14" s="40" t="s">
        <v>1839</v>
      </c>
      <c r="G14" s="24" t="str">
        <f>IF(F14="","",IFERROR(_xlfn.XLOOKUP(F14,SVC_RateCard!A:A,SVC_RateCard!B:B),"Service Code not found"))</f>
        <v>Nebulisation</v>
      </c>
      <c r="H14" s="24" t="str">
        <f>IF(F14="","",IFERROR(_xlfn.XLOOKUP(F14,SVC_RateCard!A:A,SVC_RateCard!C:C),""))</f>
        <v>Procedure</v>
      </c>
      <c r="I14" s="40" t="s">
        <v>229</v>
      </c>
      <c r="J14" s="40">
        <v>1</v>
      </c>
      <c r="K14" s="25">
        <f>IF(F14="","",IFERROR(_xlfn.XLOOKUP(F14,SVC_RateCard!A:A,SVC_RateCard!I:I),0))</f>
        <v>157.5</v>
      </c>
      <c r="L14" s="17">
        <f t="shared" si="1"/>
        <v>157.5</v>
      </c>
      <c r="M14" s="26">
        <f>IF(F14="","",IFERROR(_xlfn.XLOOKUP(F14,SVC_RateCard!A:A,SVC_RateCard!G:G),0))</f>
        <v>5</v>
      </c>
      <c r="N14" s="17">
        <f t="shared" si="2"/>
        <v>7.875</v>
      </c>
      <c r="O14" s="17">
        <f t="shared" si="3"/>
        <v>157.5</v>
      </c>
    </row>
    <row r="15" spans="1:16" ht="22" customHeight="1">
      <c r="A15" t="str">
        <f t="shared" si="0"/>
        <v>SL-00011</v>
      </c>
      <c r="B15" s="39" t="s">
        <v>1684</v>
      </c>
      <c r="C15" s="24" t="str">
        <f>IF(B15="","",IFERROR(_xlfn.XLOOKUP(B15,PT_Master!#REF!,PT_Master!B:B),""))</f>
        <v/>
      </c>
      <c r="D15" s="24" t="str">
        <f>IF(C15="","",IFERROR(_xlfn.XLOOKUP(C15,PT_Master!A:A,PT_Master!C:C),""))</f>
        <v/>
      </c>
      <c r="E15" s="39" t="s">
        <v>555</v>
      </c>
      <c r="F15" s="39" t="s">
        <v>1834</v>
      </c>
      <c r="G15" s="24" t="str">
        <f>IF(F15="","",IFERROR(_xlfn.XLOOKUP(F15,SVC_RateCard!A:A,SVC_RateCard!B:B),"Service Code not found"))</f>
        <v>Orthopaedics Consultation</v>
      </c>
      <c r="H15" s="24" t="str">
        <f>IF(F15="","",IFERROR(_xlfn.XLOOKUP(F15,SVC_RateCard!A:A,SVC_RateCard!C:C),""))</f>
        <v>Consultation</v>
      </c>
      <c r="I15" s="39" t="s">
        <v>236</v>
      </c>
      <c r="J15" s="39">
        <v>1</v>
      </c>
      <c r="K15" s="25">
        <f>IF(F15="","",IFERROR(_xlfn.XLOOKUP(F15,SVC_RateCard!A:A,SVC_RateCard!I:I),0))</f>
        <v>650</v>
      </c>
      <c r="L15" s="17">
        <f t="shared" si="1"/>
        <v>650</v>
      </c>
      <c r="M15" s="26">
        <f>IF(F15="","",IFERROR(_xlfn.XLOOKUP(F15,SVC_RateCard!A:A,SVC_RateCard!G:G),0))</f>
        <v>0</v>
      </c>
      <c r="N15" s="17">
        <f t="shared" si="2"/>
        <v>0</v>
      </c>
      <c r="O15" s="17">
        <f t="shared" si="3"/>
        <v>650</v>
      </c>
    </row>
    <row r="16" spans="1:16" ht="22" customHeight="1">
      <c r="A16" t="str">
        <f t="shared" si="0"/>
        <v>SL-00012</v>
      </c>
      <c r="B16" s="40" t="s">
        <v>1684</v>
      </c>
      <c r="C16" s="24" t="str">
        <f>IF(B16="","",IFERROR(_xlfn.XLOOKUP(B16,PT_Master!#REF!,PT_Master!B:B),""))</f>
        <v/>
      </c>
      <c r="D16" s="24" t="str">
        <f>IF(C16="","",IFERROR(_xlfn.XLOOKUP(C16,PT_Master!A:A,PT_Master!C:C),""))</f>
        <v/>
      </c>
      <c r="E16" s="40" t="s">
        <v>555</v>
      </c>
      <c r="F16" s="40" t="s">
        <v>1840</v>
      </c>
      <c r="G16" s="24" t="str">
        <f>IF(F16="","",IFERROR(_xlfn.XLOOKUP(F16,SVC_RateCard!A:A,SVC_RateCard!B:B),"Service Code not found"))</f>
        <v>CT Scan Brain</v>
      </c>
      <c r="H16" s="24" t="str">
        <f>IF(F16="","",IFERROR(_xlfn.XLOOKUP(F16,SVC_RateCard!A:A,SVC_RateCard!C:C),""))</f>
        <v>Radiology</v>
      </c>
      <c r="I16" s="40" t="s">
        <v>236</v>
      </c>
      <c r="J16" s="40">
        <v>1</v>
      </c>
      <c r="K16" s="25">
        <f>IF(F16="","",IFERROR(_xlfn.XLOOKUP(F16,SVC_RateCard!A:A,SVC_RateCard!I:I),0))</f>
        <v>5040</v>
      </c>
      <c r="L16" s="17">
        <f t="shared" si="1"/>
        <v>5040</v>
      </c>
      <c r="M16" s="26">
        <f>IF(F16="","",IFERROR(_xlfn.XLOOKUP(F16,SVC_RateCard!A:A,SVC_RateCard!G:G),0))</f>
        <v>12</v>
      </c>
      <c r="N16" s="17">
        <f t="shared" si="2"/>
        <v>604.79999999999995</v>
      </c>
      <c r="O16" s="17">
        <f t="shared" si="3"/>
        <v>5040</v>
      </c>
    </row>
    <row r="17" spans="1:15" ht="22" customHeight="1">
      <c r="A17" t="str">
        <f t="shared" si="0"/>
        <v>SL-00013</v>
      </c>
      <c r="B17" s="39" t="s">
        <v>1684</v>
      </c>
      <c r="C17" s="24" t="str">
        <f>IF(B17="","",IFERROR(_xlfn.XLOOKUP(B17,PT_Master!#REF!,PT_Master!B:B),""))</f>
        <v/>
      </c>
      <c r="D17" s="24" t="str">
        <f>IF(C17="","",IFERROR(_xlfn.XLOOKUP(C17,PT_Master!A:A,PT_Master!C:C),""))</f>
        <v/>
      </c>
      <c r="E17" s="39" t="s">
        <v>1509</v>
      </c>
      <c r="F17" s="39" t="s">
        <v>1841</v>
      </c>
      <c r="G17" s="24" t="str">
        <f>IF(F17="","",IFERROR(_xlfn.XLOOKUP(F17,SVC_RateCard!A:A,SVC_RateCard!B:B),"Service Code not found"))</f>
        <v>Kidney Function Test</v>
      </c>
      <c r="H17" s="24" t="str">
        <f>IF(F17="","",IFERROR(_xlfn.XLOOKUP(F17,SVC_RateCard!A:A,SVC_RateCard!C:C),""))</f>
        <v>Laboratory</v>
      </c>
      <c r="I17" s="39" t="s">
        <v>236</v>
      </c>
      <c r="J17" s="39">
        <v>1</v>
      </c>
      <c r="K17" s="25">
        <f>IF(F17="","",IFERROR(_xlfn.XLOOKUP(F17,SVC_RateCard!A:A,SVC_RateCard!I:I),0))</f>
        <v>504</v>
      </c>
      <c r="L17" s="17">
        <f t="shared" si="1"/>
        <v>504</v>
      </c>
      <c r="M17" s="26">
        <f>IF(F17="","",IFERROR(_xlfn.XLOOKUP(F17,SVC_RateCard!A:A,SVC_RateCard!G:G),0))</f>
        <v>5</v>
      </c>
      <c r="N17" s="17">
        <f t="shared" si="2"/>
        <v>25.2</v>
      </c>
      <c r="O17" s="17">
        <f t="shared" si="3"/>
        <v>504</v>
      </c>
    </row>
    <row r="18" spans="1:15" ht="22" customHeight="1">
      <c r="A18" t="str">
        <f t="shared" si="0"/>
        <v>SL-00014</v>
      </c>
      <c r="B18" s="40" t="s">
        <v>1684</v>
      </c>
      <c r="C18" s="24" t="str">
        <f>IF(B18="","",IFERROR(_xlfn.XLOOKUP(B18,PT_Master!#REF!,PT_Master!B:B),""))</f>
        <v/>
      </c>
      <c r="D18" s="24" t="str">
        <f>IF(C18="","",IFERROR(_xlfn.XLOOKUP(C18,PT_Master!A:A,PT_Master!C:C),""))</f>
        <v/>
      </c>
      <c r="E18" s="40" t="s">
        <v>555</v>
      </c>
      <c r="F18" s="40" t="s">
        <v>1835</v>
      </c>
      <c r="G18" s="24" t="str">
        <f>IF(F18="","",IFERROR(_xlfn.XLOOKUP(F18,SVC_RateCard!A:A,SVC_RateCard!B:B),"Service Code not found"))</f>
        <v>Endoscopy (Upper GI)</v>
      </c>
      <c r="H18" s="24" t="str">
        <f>IF(F18="","",IFERROR(_xlfn.XLOOKUP(F18,SVC_RateCard!A:A,SVC_RateCard!C:C),""))</f>
        <v>Procedure</v>
      </c>
      <c r="I18" s="40" t="s">
        <v>236</v>
      </c>
      <c r="J18" s="40">
        <v>1</v>
      </c>
      <c r="K18" s="25">
        <f>IF(F18="","",IFERROR(_xlfn.XLOOKUP(F18,SVC_RateCard!A:A,SVC_RateCard!I:I),0))</f>
        <v>3675</v>
      </c>
      <c r="L18" s="17">
        <f t="shared" si="1"/>
        <v>3675</v>
      </c>
      <c r="M18" s="26">
        <f>IF(F18="","",IFERROR(_xlfn.XLOOKUP(F18,SVC_RateCard!A:A,SVC_RateCard!G:G),0))</f>
        <v>5</v>
      </c>
      <c r="N18" s="17">
        <f t="shared" si="2"/>
        <v>183.75</v>
      </c>
      <c r="O18" s="17">
        <f t="shared" si="3"/>
        <v>3675</v>
      </c>
    </row>
    <row r="19" spans="1:15" ht="22" customHeight="1">
      <c r="A19" t="str">
        <f t="shared" si="0"/>
        <v>SL-00015</v>
      </c>
      <c r="B19" s="39" t="s">
        <v>1684</v>
      </c>
      <c r="C19" s="24" t="str">
        <f>IF(B19="","",IFERROR(_xlfn.XLOOKUP(B19,PT_Master!#REF!,PT_Master!B:B),""))</f>
        <v/>
      </c>
      <c r="D19" s="24" t="str">
        <f>IF(C19="","",IFERROR(_xlfn.XLOOKUP(C19,PT_Master!A:A,PT_Master!C:C),""))</f>
        <v/>
      </c>
      <c r="E19" s="39" t="s">
        <v>555</v>
      </c>
      <c r="F19" s="39" t="s">
        <v>1836</v>
      </c>
      <c r="G19" s="24" t="str">
        <f>IF(F19="","",IFERROR(_xlfn.XLOOKUP(F19,SVC_RateCard!A:A,SVC_RateCard!B:B),"Service Code not found"))</f>
        <v>Lipid Profile</v>
      </c>
      <c r="H19" s="24" t="str">
        <f>IF(F19="","",IFERROR(_xlfn.XLOOKUP(F19,SVC_RateCard!A:A,SVC_RateCard!C:C),""))</f>
        <v>Laboratory</v>
      </c>
      <c r="I19" s="39" t="s">
        <v>236</v>
      </c>
      <c r="J19" s="39">
        <v>1</v>
      </c>
      <c r="K19" s="25">
        <f>IF(F19="","",IFERROR(_xlfn.XLOOKUP(F19,SVC_RateCard!A:A,SVC_RateCard!I:I),0))</f>
        <v>472.5</v>
      </c>
      <c r="L19" s="17">
        <f t="shared" si="1"/>
        <v>472.5</v>
      </c>
      <c r="M19" s="26">
        <f>IF(F19="","",IFERROR(_xlfn.XLOOKUP(F19,SVC_RateCard!A:A,SVC_RateCard!G:G),0))</f>
        <v>5</v>
      </c>
      <c r="N19" s="17">
        <f t="shared" si="2"/>
        <v>23.625</v>
      </c>
      <c r="O19" s="17">
        <f t="shared" si="3"/>
        <v>472.5</v>
      </c>
    </row>
    <row r="20" spans="1:15" ht="22" customHeight="1">
      <c r="A20" t="str">
        <f t="shared" si="0"/>
        <v>SL-00016</v>
      </c>
      <c r="B20" s="40" t="s">
        <v>1684</v>
      </c>
      <c r="C20" s="24" t="str">
        <f>IF(B20="","",IFERROR(_xlfn.XLOOKUP(B20,PT_Master!#REF!,PT_Master!B:B),""))</f>
        <v/>
      </c>
      <c r="D20" s="24" t="str">
        <f>IF(C20="","",IFERROR(_xlfn.XLOOKUP(C20,PT_Master!A:A,PT_Master!C:C),""))</f>
        <v/>
      </c>
      <c r="E20" s="40" t="s">
        <v>1509</v>
      </c>
      <c r="F20" s="40" t="s">
        <v>1842</v>
      </c>
      <c r="G20" s="24" t="str">
        <f>IF(F20="","",IFERROR(_xlfn.XLOOKUP(F20,SVC_RateCard!A:A,SVC_RateCard!B:B),"Service Code not found"))</f>
        <v>Treadmill Stress Test</v>
      </c>
      <c r="H20" s="24" t="str">
        <f>IF(F20="","",IFERROR(_xlfn.XLOOKUP(F20,SVC_RateCard!A:A,SVC_RateCard!C:C),""))</f>
        <v>Procedure</v>
      </c>
      <c r="I20" s="40" t="s">
        <v>236</v>
      </c>
      <c r="J20" s="40">
        <v>1</v>
      </c>
      <c r="K20" s="25">
        <f>IF(F20="","",IFERROR(_xlfn.XLOOKUP(F20,SVC_RateCard!A:A,SVC_RateCard!I:I),0))</f>
        <v>2310</v>
      </c>
      <c r="L20" s="17">
        <f t="shared" si="1"/>
        <v>2310</v>
      </c>
      <c r="M20" s="26">
        <f>IF(F20="","",IFERROR(_xlfn.XLOOKUP(F20,SVC_RateCard!A:A,SVC_RateCard!G:G),0))</f>
        <v>5</v>
      </c>
      <c r="N20" s="17">
        <f t="shared" si="2"/>
        <v>115.5</v>
      </c>
      <c r="O20" s="17">
        <f t="shared" si="3"/>
        <v>2310</v>
      </c>
    </row>
    <row r="21" spans="1:15" ht="22" customHeight="1">
      <c r="A21" t="str">
        <f t="shared" si="0"/>
        <v>SL-00017</v>
      </c>
      <c r="B21" s="39" t="s">
        <v>1684</v>
      </c>
      <c r="C21" s="24" t="str">
        <f>IF(B21="","",IFERROR(_xlfn.XLOOKUP(B21,PT_Master!#REF!,PT_Master!B:B),""))</f>
        <v/>
      </c>
      <c r="D21" s="24" t="str">
        <f>IF(C21="","",IFERROR(_xlfn.XLOOKUP(C21,PT_Master!A:A,PT_Master!C:C),""))</f>
        <v/>
      </c>
      <c r="E21" s="39" t="s">
        <v>1509</v>
      </c>
      <c r="F21" s="39" t="s">
        <v>1843</v>
      </c>
      <c r="G21" s="24" t="str">
        <f>IF(F21="","",IFERROR(_xlfn.XLOOKUP(F21,SVC_RateCard!A:A,SVC_RateCard!B:B),"Service Code not found"))</f>
        <v>Holter Monitoring 24hr</v>
      </c>
      <c r="H21" s="24" t="str">
        <f>IF(F21="","",IFERROR(_xlfn.XLOOKUP(F21,SVC_RateCard!A:A,SVC_RateCard!C:C),""))</f>
        <v>Procedure</v>
      </c>
      <c r="I21" s="39" t="s">
        <v>236</v>
      </c>
      <c r="J21" s="39">
        <v>1</v>
      </c>
      <c r="K21" s="25">
        <f>IF(F21="","",IFERROR(_xlfn.XLOOKUP(F21,SVC_RateCard!A:A,SVC_RateCard!I:I),0))</f>
        <v>1890</v>
      </c>
      <c r="L21" s="17">
        <f t="shared" si="1"/>
        <v>1890</v>
      </c>
      <c r="M21" s="26">
        <f>IF(F21="","",IFERROR(_xlfn.XLOOKUP(F21,SVC_RateCard!A:A,SVC_RateCard!G:G),0))</f>
        <v>5</v>
      </c>
      <c r="N21" s="17">
        <f t="shared" si="2"/>
        <v>94.5</v>
      </c>
      <c r="O21" s="17">
        <f t="shared" si="3"/>
        <v>1890</v>
      </c>
    </row>
    <row r="22" spans="1:15" ht="22" customHeight="1">
      <c r="A22" t="str">
        <f t="shared" si="0"/>
        <v>SL-00018</v>
      </c>
      <c r="B22" s="40" t="s">
        <v>1684</v>
      </c>
      <c r="C22" s="24" t="str">
        <f>IF(B22="","",IFERROR(_xlfn.XLOOKUP(B22,PT_Master!#REF!,PT_Master!B:B),""))</f>
        <v/>
      </c>
      <c r="D22" s="24" t="str">
        <f>IF(C22="","",IFERROR(_xlfn.XLOOKUP(C22,PT_Master!A:A,PT_Master!C:C),""))</f>
        <v/>
      </c>
      <c r="E22" s="40" t="s">
        <v>1509</v>
      </c>
      <c r="F22" s="40" t="s">
        <v>1844</v>
      </c>
      <c r="G22" s="24" t="str">
        <f>IF(F22="","",IFERROR(_xlfn.XLOOKUP(F22,SVC_RateCard!A:A,SVC_RateCard!B:B),"Service Code not found"))</f>
        <v>Appendectomy</v>
      </c>
      <c r="H22" s="24" t="str">
        <f>IF(F22="","",IFERROR(_xlfn.XLOOKUP(F22,SVC_RateCard!A:A,SVC_RateCard!C:C),""))</f>
        <v>Surgery</v>
      </c>
      <c r="I22" s="40" t="s">
        <v>236</v>
      </c>
      <c r="J22" s="40">
        <v>1</v>
      </c>
      <c r="K22" s="25">
        <f>IF(F22="","",IFERROR(_xlfn.XLOOKUP(F22,SVC_RateCard!A:A,SVC_RateCard!I:I),0))</f>
        <v>36750</v>
      </c>
      <c r="L22" s="17">
        <f t="shared" si="1"/>
        <v>36750</v>
      </c>
      <c r="M22" s="26">
        <f>IF(F22="","",IFERROR(_xlfn.XLOOKUP(F22,SVC_RateCard!A:A,SVC_RateCard!G:G),0))</f>
        <v>5</v>
      </c>
      <c r="N22" s="17">
        <f t="shared" si="2"/>
        <v>1837.5</v>
      </c>
      <c r="O22" s="17">
        <f t="shared" si="3"/>
        <v>36750</v>
      </c>
    </row>
    <row r="23" spans="1:15" ht="22" customHeight="1">
      <c r="A23" t="str">
        <f t="shared" si="0"/>
        <v>SL-00019</v>
      </c>
      <c r="B23" s="39" t="s">
        <v>1684</v>
      </c>
      <c r="C23" s="24" t="str">
        <f>IF(B23="","",IFERROR(_xlfn.XLOOKUP(B23,PT_Master!#REF!,PT_Master!B:B),""))</f>
        <v/>
      </c>
      <c r="D23" s="24" t="str">
        <f>IF(C23="","",IFERROR(_xlfn.XLOOKUP(C23,PT_Master!A:A,PT_Master!C:C),""))</f>
        <v/>
      </c>
      <c r="E23" s="39" t="s">
        <v>1509</v>
      </c>
      <c r="F23" s="39" t="s">
        <v>1845</v>
      </c>
      <c r="G23" s="24" t="str">
        <f>IF(F23="","",IFERROR(_xlfn.XLOOKUP(F23,SVC_RateCard!A:A,SVC_RateCard!B:B),"Service Code not found"))</f>
        <v>Semi-Private Room - Daily</v>
      </c>
      <c r="H23" s="24" t="str">
        <f>IF(F23="","",IFERROR(_xlfn.XLOOKUP(F23,SVC_RateCard!A:A,SVC_RateCard!C:C),""))</f>
        <v>Room Charge</v>
      </c>
      <c r="I23" s="39" t="s">
        <v>236</v>
      </c>
      <c r="J23" s="39">
        <v>2</v>
      </c>
      <c r="K23" s="25">
        <f>IF(F23="","",IFERROR(_xlfn.XLOOKUP(F23,SVC_RateCard!A:A,SVC_RateCard!I:I),0))</f>
        <v>1800</v>
      </c>
      <c r="L23" s="17">
        <f t="shared" si="1"/>
        <v>3600</v>
      </c>
      <c r="M23" s="26">
        <f>IF(F23="","",IFERROR(_xlfn.XLOOKUP(F23,SVC_RateCard!A:A,SVC_RateCard!G:G),0))</f>
        <v>0</v>
      </c>
      <c r="N23" s="17">
        <f t="shared" si="2"/>
        <v>0</v>
      </c>
      <c r="O23" s="17">
        <f t="shared" si="3"/>
        <v>3600</v>
      </c>
    </row>
    <row r="24" spans="1:15" ht="22" customHeight="1">
      <c r="A24" t="str">
        <f t="shared" si="0"/>
        <v>SL-00020</v>
      </c>
      <c r="B24" s="40" t="s">
        <v>1685</v>
      </c>
      <c r="C24" s="24" t="str">
        <f>IF(B24="","",IFERROR(_xlfn.XLOOKUP(B24,PT_Master!#REF!,PT_Master!B:B),""))</f>
        <v/>
      </c>
      <c r="D24" s="24" t="str">
        <f>IF(C24="","",IFERROR(_xlfn.XLOOKUP(C24,PT_Master!A:A,PT_Master!C:C),""))</f>
        <v/>
      </c>
      <c r="E24" s="40" t="s">
        <v>1460</v>
      </c>
      <c r="F24" s="40" t="s">
        <v>1831</v>
      </c>
      <c r="G24" s="24" t="str">
        <f>IF(F24="","",IFERROR(_xlfn.XLOOKUP(F24,SVC_RateCard!A:A,SVC_RateCard!B:B),"Service Code not found"))</f>
        <v>General Consultation</v>
      </c>
      <c r="H24" s="24" t="str">
        <f>IF(F24="","",IFERROR(_xlfn.XLOOKUP(F24,SVC_RateCard!A:A,SVC_RateCard!C:C),""))</f>
        <v>Consultation</v>
      </c>
      <c r="I24" s="40" t="s">
        <v>234</v>
      </c>
      <c r="J24" s="40">
        <v>1</v>
      </c>
      <c r="K24" s="25">
        <f>IF(F24="","",IFERROR(_xlfn.XLOOKUP(F24,SVC_RateCard!A:A,SVC_RateCard!I:I),0))</f>
        <v>500</v>
      </c>
      <c r="L24" s="17">
        <f t="shared" si="1"/>
        <v>500</v>
      </c>
      <c r="M24" s="26">
        <f>IF(F24="","",IFERROR(_xlfn.XLOOKUP(F24,SVC_RateCard!A:A,SVC_RateCard!G:G),0))</f>
        <v>0</v>
      </c>
      <c r="N24" s="17">
        <f t="shared" si="2"/>
        <v>0</v>
      </c>
      <c r="O24" s="17">
        <f t="shared" si="3"/>
        <v>500</v>
      </c>
    </row>
    <row r="25" spans="1:15" ht="22" customHeight="1">
      <c r="A25" t="str">
        <f t="shared" si="0"/>
        <v>SL-00021</v>
      </c>
      <c r="B25" s="39" t="s">
        <v>1685</v>
      </c>
      <c r="C25" s="24" t="str">
        <f>IF(B25="","",IFERROR(_xlfn.XLOOKUP(B25,PT_Master!#REF!,PT_Master!B:B),""))</f>
        <v/>
      </c>
      <c r="D25" s="24" t="str">
        <f>IF(C25="","",IFERROR(_xlfn.XLOOKUP(C25,PT_Master!A:A,PT_Master!C:C),""))</f>
        <v/>
      </c>
      <c r="E25" s="39" t="s">
        <v>1464</v>
      </c>
      <c r="F25" s="39" t="s">
        <v>1841</v>
      </c>
      <c r="G25" s="24" t="str">
        <f>IF(F25="","",IFERROR(_xlfn.XLOOKUP(F25,SVC_RateCard!A:A,SVC_RateCard!B:B),"Service Code not found"))</f>
        <v>Kidney Function Test</v>
      </c>
      <c r="H25" s="24" t="str">
        <f>IF(F25="","",IFERROR(_xlfn.XLOOKUP(F25,SVC_RateCard!A:A,SVC_RateCard!C:C),""))</f>
        <v>Laboratory</v>
      </c>
      <c r="I25" s="39" t="s">
        <v>234</v>
      </c>
      <c r="J25" s="39">
        <v>1</v>
      </c>
      <c r="K25" s="25">
        <f>IF(F25="","",IFERROR(_xlfn.XLOOKUP(F25,SVC_RateCard!A:A,SVC_RateCard!I:I),0))</f>
        <v>504</v>
      </c>
      <c r="L25" s="17">
        <f t="shared" si="1"/>
        <v>504</v>
      </c>
      <c r="M25" s="26">
        <f>IF(F25="","",IFERROR(_xlfn.XLOOKUP(F25,SVC_RateCard!A:A,SVC_RateCard!G:G),0))</f>
        <v>5</v>
      </c>
      <c r="N25" s="17">
        <f t="shared" si="2"/>
        <v>25.2</v>
      </c>
      <c r="O25" s="17">
        <f t="shared" si="3"/>
        <v>504</v>
      </c>
    </row>
    <row r="26" spans="1:15" ht="22" customHeight="1">
      <c r="A26" t="str">
        <f t="shared" si="0"/>
        <v>SL-00022</v>
      </c>
      <c r="B26" s="40" t="s">
        <v>1685</v>
      </c>
      <c r="C26" s="24" t="str">
        <f>IF(B26="","",IFERROR(_xlfn.XLOOKUP(B26,PT_Master!#REF!,PT_Master!B:B),""))</f>
        <v/>
      </c>
      <c r="D26" s="24" t="str">
        <f>IF(C26="","",IFERROR(_xlfn.XLOOKUP(C26,PT_Master!A:A,PT_Master!C:C),""))</f>
        <v/>
      </c>
      <c r="E26" s="40" t="s">
        <v>1468</v>
      </c>
      <c r="F26" s="40" t="s">
        <v>1839</v>
      </c>
      <c r="G26" s="24" t="str">
        <f>IF(F26="","",IFERROR(_xlfn.XLOOKUP(F26,SVC_RateCard!A:A,SVC_RateCard!B:B),"Service Code not found"))</f>
        <v>Nebulisation</v>
      </c>
      <c r="H26" s="24" t="str">
        <f>IF(F26="","",IFERROR(_xlfn.XLOOKUP(F26,SVC_RateCard!A:A,SVC_RateCard!C:C),""))</f>
        <v>Procedure</v>
      </c>
      <c r="I26" s="40" t="s">
        <v>234</v>
      </c>
      <c r="J26" s="40">
        <v>1</v>
      </c>
      <c r="K26" s="25">
        <f>IF(F26="","",IFERROR(_xlfn.XLOOKUP(F26,SVC_RateCard!A:A,SVC_RateCard!I:I),0))</f>
        <v>157.5</v>
      </c>
      <c r="L26" s="17">
        <f t="shared" si="1"/>
        <v>157.5</v>
      </c>
      <c r="M26" s="26">
        <f>IF(F26="","",IFERROR(_xlfn.XLOOKUP(F26,SVC_RateCard!A:A,SVC_RateCard!G:G),0))</f>
        <v>5</v>
      </c>
      <c r="N26" s="17">
        <f t="shared" si="2"/>
        <v>7.875</v>
      </c>
      <c r="O26" s="17">
        <f t="shared" si="3"/>
        <v>157.5</v>
      </c>
    </row>
    <row r="27" spans="1:15" ht="22" customHeight="1">
      <c r="A27" t="str">
        <f t="shared" si="0"/>
        <v>SL-00023</v>
      </c>
      <c r="B27" s="39" t="s">
        <v>1685</v>
      </c>
      <c r="C27" s="24" t="str">
        <f>IF(B27="","",IFERROR(_xlfn.XLOOKUP(B27,PT_Master!#REF!,PT_Master!B:B),""))</f>
        <v/>
      </c>
      <c r="D27" s="24" t="str">
        <f>IF(C27="","",IFERROR(_xlfn.XLOOKUP(C27,PT_Master!A:A,PT_Master!C:C),""))</f>
        <v/>
      </c>
      <c r="E27" s="39" t="s">
        <v>584</v>
      </c>
      <c r="F27" s="39" t="s">
        <v>1846</v>
      </c>
      <c r="G27" s="24" t="str">
        <f>IF(F27="","",IFERROR(_xlfn.XLOOKUP(F27,SVC_RateCard!A:A,SVC_RateCard!B:B),"Service Code not found"))</f>
        <v>Blood Transfusion</v>
      </c>
      <c r="H27" s="24" t="str">
        <f>IF(F27="","",IFERROR(_xlfn.XLOOKUP(F27,SVC_RateCard!A:A,SVC_RateCard!C:C),""))</f>
        <v>Procedure</v>
      </c>
      <c r="I27" s="39" t="s">
        <v>234</v>
      </c>
      <c r="J27" s="39">
        <v>1</v>
      </c>
      <c r="K27" s="25">
        <f>IF(F27="","",IFERROR(_xlfn.XLOOKUP(F27,SVC_RateCard!A:A,SVC_RateCard!I:I),0))</f>
        <v>1575</v>
      </c>
      <c r="L27" s="17">
        <f t="shared" si="1"/>
        <v>1575</v>
      </c>
      <c r="M27" s="26">
        <f>IF(F27="","",IFERROR(_xlfn.XLOOKUP(F27,SVC_RateCard!A:A,SVC_RateCard!G:G),0))</f>
        <v>5</v>
      </c>
      <c r="N27" s="17">
        <f t="shared" si="2"/>
        <v>78.75</v>
      </c>
      <c r="O27" s="17">
        <f t="shared" si="3"/>
        <v>1575</v>
      </c>
    </row>
    <row r="28" spans="1:15" ht="22" customHeight="1">
      <c r="A28" t="str">
        <f t="shared" si="0"/>
        <v>SL-00024</v>
      </c>
      <c r="B28" s="40" t="s">
        <v>1685</v>
      </c>
      <c r="C28" s="24" t="str">
        <f>IF(B28="","",IFERROR(_xlfn.XLOOKUP(B28,PT_Master!#REF!,PT_Master!B:B),""))</f>
        <v/>
      </c>
      <c r="D28" s="24" t="str">
        <f>IF(C28="","",IFERROR(_xlfn.XLOOKUP(C28,PT_Master!A:A,PT_Master!C:C),""))</f>
        <v/>
      </c>
      <c r="E28" s="40" t="s">
        <v>1460</v>
      </c>
      <c r="F28" s="40" t="s">
        <v>1847</v>
      </c>
      <c r="G28" s="24" t="str">
        <f>IF(F28="","",IFERROR(_xlfn.XLOOKUP(F28,SVC_RateCard!A:A,SVC_RateCard!B:B),"Service Code not found"))</f>
        <v>2D Echocardiography</v>
      </c>
      <c r="H28" s="24" t="str">
        <f>IF(F28="","",IFERROR(_xlfn.XLOOKUP(F28,SVC_RateCard!A:A,SVC_RateCard!C:C),""))</f>
        <v>Radiology</v>
      </c>
      <c r="I28" s="40" t="s">
        <v>234</v>
      </c>
      <c r="J28" s="40">
        <v>1</v>
      </c>
      <c r="K28" s="25">
        <f>IF(F28="","",IFERROR(_xlfn.XLOOKUP(F28,SVC_RateCard!A:A,SVC_RateCard!I:I),0))</f>
        <v>2800</v>
      </c>
      <c r="L28" s="17">
        <f t="shared" si="1"/>
        <v>2800</v>
      </c>
      <c r="M28" s="26">
        <f>IF(F28="","",IFERROR(_xlfn.XLOOKUP(F28,SVC_RateCard!A:A,SVC_RateCard!G:G),0))</f>
        <v>12</v>
      </c>
      <c r="N28" s="17">
        <f t="shared" si="2"/>
        <v>336</v>
      </c>
      <c r="O28" s="17">
        <f t="shared" si="3"/>
        <v>2800</v>
      </c>
    </row>
    <row r="29" spans="1:15" ht="22" customHeight="1">
      <c r="A29" t="str">
        <f t="shared" si="0"/>
        <v>SL-00025</v>
      </c>
      <c r="B29" s="39" t="s">
        <v>1685</v>
      </c>
      <c r="C29" s="24" t="str">
        <f>IF(B29="","",IFERROR(_xlfn.XLOOKUP(B29,PT_Master!#REF!,PT_Master!B:B),""))</f>
        <v/>
      </c>
      <c r="D29" s="24" t="str">
        <f>IF(C29="","",IFERROR(_xlfn.XLOOKUP(C29,PT_Master!A:A,PT_Master!C:C),""))</f>
        <v/>
      </c>
      <c r="E29" s="39" t="s">
        <v>1464</v>
      </c>
      <c r="F29" s="39" t="s">
        <v>1836</v>
      </c>
      <c r="G29" s="24" t="str">
        <f>IF(F29="","",IFERROR(_xlfn.XLOOKUP(F29,SVC_RateCard!A:A,SVC_RateCard!B:B),"Service Code not found"))</f>
        <v>Lipid Profile</v>
      </c>
      <c r="H29" s="24" t="str">
        <f>IF(F29="","",IFERROR(_xlfn.XLOOKUP(F29,SVC_RateCard!A:A,SVC_RateCard!C:C),""))</f>
        <v>Laboratory</v>
      </c>
      <c r="I29" s="39" t="s">
        <v>234</v>
      </c>
      <c r="J29" s="39">
        <v>1</v>
      </c>
      <c r="K29" s="25">
        <f>IF(F29="","",IFERROR(_xlfn.XLOOKUP(F29,SVC_RateCard!A:A,SVC_RateCard!I:I),0))</f>
        <v>472.5</v>
      </c>
      <c r="L29" s="17">
        <f t="shared" si="1"/>
        <v>472.5</v>
      </c>
      <c r="M29" s="26">
        <f>IF(F29="","",IFERROR(_xlfn.XLOOKUP(F29,SVC_RateCard!A:A,SVC_RateCard!G:G),0))</f>
        <v>5</v>
      </c>
      <c r="N29" s="17">
        <f t="shared" si="2"/>
        <v>23.625</v>
      </c>
      <c r="O29" s="17">
        <f t="shared" si="3"/>
        <v>472.5</v>
      </c>
    </row>
    <row r="30" spans="1:15" ht="22" customHeight="1">
      <c r="A30" t="str">
        <f t="shared" si="0"/>
        <v>SL-00026</v>
      </c>
      <c r="B30" s="40" t="s">
        <v>1685</v>
      </c>
      <c r="C30" s="24" t="str">
        <f>IF(B30="","",IFERROR(_xlfn.XLOOKUP(B30,PT_Master!#REF!,PT_Master!B:B),""))</f>
        <v/>
      </c>
      <c r="D30" s="24" t="str">
        <f>IF(C30="","",IFERROR(_xlfn.XLOOKUP(C30,PT_Master!A:A,PT_Master!C:C),""))</f>
        <v/>
      </c>
      <c r="E30" s="40" t="s">
        <v>1881</v>
      </c>
      <c r="F30" s="40" t="s">
        <v>1848</v>
      </c>
      <c r="G30" s="24" t="str">
        <f>IF(F30="","",IFERROR(_xlfn.XLOOKUP(F30,SVC_RateCard!A:A,SVC_RateCard!B:B),"Service Code not found"))</f>
        <v>Complete Blood Count (CBC)</v>
      </c>
      <c r="H30" s="24" t="str">
        <f>IF(F30="","",IFERROR(_xlfn.XLOOKUP(F30,SVC_RateCard!A:A,SVC_RateCard!C:C),""))</f>
        <v>Laboratory</v>
      </c>
      <c r="I30" s="40" t="s">
        <v>234</v>
      </c>
      <c r="J30" s="40">
        <v>1</v>
      </c>
      <c r="K30" s="25">
        <f>IF(F30="","",IFERROR(_xlfn.XLOOKUP(F30,SVC_RateCard!A:A,SVC_RateCard!I:I),0))</f>
        <v>367.5</v>
      </c>
      <c r="L30" s="17">
        <f t="shared" si="1"/>
        <v>367.5</v>
      </c>
      <c r="M30" s="26">
        <f>IF(F30="","",IFERROR(_xlfn.XLOOKUP(F30,SVC_RateCard!A:A,SVC_RateCard!G:G),0))</f>
        <v>5</v>
      </c>
      <c r="N30" s="17">
        <f t="shared" si="2"/>
        <v>18.375</v>
      </c>
      <c r="O30" s="17">
        <f t="shared" si="3"/>
        <v>367.5</v>
      </c>
    </row>
    <row r="31" spans="1:15" ht="22" customHeight="1">
      <c r="A31" t="str">
        <f t="shared" si="0"/>
        <v>SL-00027</v>
      </c>
      <c r="B31" s="39" t="s">
        <v>1685</v>
      </c>
      <c r="C31" s="24" t="str">
        <f>IF(B31="","",IFERROR(_xlfn.XLOOKUP(B31,PT_Master!#REF!,PT_Master!B:B),""))</f>
        <v/>
      </c>
      <c r="D31" s="24" t="str">
        <f>IF(C31="","",IFERROR(_xlfn.XLOOKUP(C31,PT_Master!A:A,PT_Master!C:C),""))</f>
        <v/>
      </c>
      <c r="E31" s="39" t="s">
        <v>1882</v>
      </c>
      <c r="F31" s="39" t="s">
        <v>1849</v>
      </c>
      <c r="G31" s="24" t="str">
        <f>IF(F31="","",IFERROR(_xlfn.XLOOKUP(F31,SVC_RateCard!A:A,SVC_RateCard!B:B),"Service Code not found"))</f>
        <v>ECG 12-Lead</v>
      </c>
      <c r="H31" s="24" t="str">
        <f>IF(F31="","",IFERROR(_xlfn.XLOOKUP(F31,SVC_RateCard!A:A,SVC_RateCard!C:C),""))</f>
        <v>Procedure</v>
      </c>
      <c r="I31" s="39" t="s">
        <v>234</v>
      </c>
      <c r="J31" s="39">
        <v>1</v>
      </c>
      <c r="K31" s="25">
        <f>IF(F31="","",IFERROR(_xlfn.XLOOKUP(F31,SVC_RateCard!A:A,SVC_RateCard!I:I),0))</f>
        <v>315</v>
      </c>
      <c r="L31" s="17">
        <f t="shared" si="1"/>
        <v>315</v>
      </c>
      <c r="M31" s="26">
        <f>IF(F31="","",IFERROR(_xlfn.XLOOKUP(F31,SVC_RateCard!A:A,SVC_RateCard!G:G),0))</f>
        <v>5</v>
      </c>
      <c r="N31" s="17">
        <f t="shared" si="2"/>
        <v>15.75</v>
      </c>
      <c r="O31" s="17">
        <f t="shared" si="3"/>
        <v>315</v>
      </c>
    </row>
    <row r="32" spans="1:15" ht="22" customHeight="1">
      <c r="A32" t="str">
        <f t="shared" si="0"/>
        <v>SL-00028</v>
      </c>
      <c r="B32" s="40" t="s">
        <v>1686</v>
      </c>
      <c r="C32" s="24" t="str">
        <f>IF(B32="","",IFERROR(_xlfn.XLOOKUP(B32,PT_Master!#REF!,PT_Master!B:B),""))</f>
        <v/>
      </c>
      <c r="D32" s="24" t="str">
        <f>IF(C32="","",IFERROR(_xlfn.XLOOKUP(C32,PT_Master!A:A,PT_Master!C:C),""))</f>
        <v/>
      </c>
      <c r="E32" s="40" t="s">
        <v>1461</v>
      </c>
      <c r="F32" s="40" t="s">
        <v>1850</v>
      </c>
      <c r="G32" s="24" t="str">
        <f>IF(F32="","",IFERROR(_xlfn.XLOOKUP(F32,SVC_RateCard!A:A,SVC_RateCard!B:B),"Service Code not found"))</f>
        <v>Cardiology Consultation</v>
      </c>
      <c r="H32" s="24" t="str">
        <f>IF(F32="","",IFERROR(_xlfn.XLOOKUP(F32,SVC_RateCard!A:A,SVC_RateCard!C:C),""))</f>
        <v>Consultation</v>
      </c>
      <c r="I32" s="40" t="s">
        <v>235</v>
      </c>
      <c r="J32" s="40">
        <v>1</v>
      </c>
      <c r="K32" s="25">
        <f>IF(F32="","",IFERROR(_xlfn.XLOOKUP(F32,SVC_RateCard!A:A,SVC_RateCard!I:I),0))</f>
        <v>800</v>
      </c>
      <c r="L32" s="17">
        <f t="shared" si="1"/>
        <v>800</v>
      </c>
      <c r="M32" s="26">
        <f>IF(F32="","",IFERROR(_xlfn.XLOOKUP(F32,SVC_RateCard!A:A,SVC_RateCard!G:G),0))</f>
        <v>0</v>
      </c>
      <c r="N32" s="17">
        <f t="shared" si="2"/>
        <v>0</v>
      </c>
      <c r="O32" s="17">
        <f t="shared" si="3"/>
        <v>800</v>
      </c>
    </row>
    <row r="33" spans="1:15" ht="22" customHeight="1">
      <c r="A33" t="str">
        <f t="shared" si="0"/>
        <v>SL-00029</v>
      </c>
      <c r="B33" s="39" t="s">
        <v>1686</v>
      </c>
      <c r="C33" s="24" t="str">
        <f>IF(B33="","",IFERROR(_xlfn.XLOOKUP(B33,PT_Master!#REF!,PT_Master!B:B),""))</f>
        <v/>
      </c>
      <c r="D33" s="24" t="str">
        <f>IF(C33="","",IFERROR(_xlfn.XLOOKUP(C33,PT_Master!A:A,PT_Master!C:C),""))</f>
        <v/>
      </c>
      <c r="E33" s="39" t="s">
        <v>1461</v>
      </c>
      <c r="F33" s="39" t="s">
        <v>1849</v>
      </c>
      <c r="G33" s="24" t="str">
        <f>IF(F33="","",IFERROR(_xlfn.XLOOKUP(F33,SVC_RateCard!A:A,SVC_RateCard!B:B),"Service Code not found"))</f>
        <v>ECG 12-Lead</v>
      </c>
      <c r="H33" s="24" t="str">
        <f>IF(F33="","",IFERROR(_xlfn.XLOOKUP(F33,SVC_RateCard!A:A,SVC_RateCard!C:C),""))</f>
        <v>Procedure</v>
      </c>
      <c r="I33" s="39" t="s">
        <v>235</v>
      </c>
      <c r="J33" s="39">
        <v>1</v>
      </c>
      <c r="K33" s="25">
        <f>IF(F33="","",IFERROR(_xlfn.XLOOKUP(F33,SVC_RateCard!A:A,SVC_RateCard!I:I),0))</f>
        <v>315</v>
      </c>
      <c r="L33" s="17">
        <f t="shared" si="1"/>
        <v>315</v>
      </c>
      <c r="M33" s="26">
        <f>IF(F33="","",IFERROR(_xlfn.XLOOKUP(F33,SVC_RateCard!A:A,SVC_RateCard!G:G),0))</f>
        <v>5</v>
      </c>
      <c r="N33" s="17">
        <f t="shared" si="2"/>
        <v>15.75</v>
      </c>
      <c r="O33" s="17">
        <f t="shared" si="3"/>
        <v>315</v>
      </c>
    </row>
    <row r="34" spans="1:15" ht="22" customHeight="1">
      <c r="A34" t="str">
        <f t="shared" si="0"/>
        <v>SL-00030</v>
      </c>
      <c r="B34" s="40" t="s">
        <v>1686</v>
      </c>
      <c r="C34" s="24" t="str">
        <f>IF(B34="","",IFERROR(_xlfn.XLOOKUP(B34,PT_Master!#REF!,PT_Master!B:B),""))</f>
        <v/>
      </c>
      <c r="D34" s="24" t="str">
        <f>IF(C34="","",IFERROR(_xlfn.XLOOKUP(C34,PT_Master!A:A,PT_Master!C:C),""))</f>
        <v/>
      </c>
      <c r="E34" s="40" t="s">
        <v>1461</v>
      </c>
      <c r="F34" s="40" t="s">
        <v>1833</v>
      </c>
      <c r="G34" s="24" t="str">
        <f>IF(F34="","",IFERROR(_xlfn.XLOOKUP(F34,SVC_RateCard!A:A,SVC_RateCard!B:B),"Service Code not found"))</f>
        <v>Ultrasound Obstetric</v>
      </c>
      <c r="H34" s="24" t="str">
        <f>IF(F34="","",IFERROR(_xlfn.XLOOKUP(F34,SVC_RateCard!A:A,SVC_RateCard!C:C),""))</f>
        <v>Radiology</v>
      </c>
      <c r="I34" s="40" t="s">
        <v>235</v>
      </c>
      <c r="J34" s="40">
        <v>1</v>
      </c>
      <c r="K34" s="25">
        <f>IF(F34="","",IFERROR(_xlfn.XLOOKUP(F34,SVC_RateCard!A:A,SVC_RateCard!I:I),0))</f>
        <v>1568</v>
      </c>
      <c r="L34" s="17">
        <f t="shared" si="1"/>
        <v>1568</v>
      </c>
      <c r="M34" s="26">
        <f>IF(F34="","",IFERROR(_xlfn.XLOOKUP(F34,SVC_RateCard!A:A,SVC_RateCard!G:G),0))</f>
        <v>12</v>
      </c>
      <c r="N34" s="17">
        <f t="shared" si="2"/>
        <v>188.16</v>
      </c>
      <c r="O34" s="17">
        <f t="shared" si="3"/>
        <v>1568</v>
      </c>
    </row>
    <row r="35" spans="1:15" ht="22" customHeight="1">
      <c r="A35" t="str">
        <f t="shared" si="0"/>
        <v>SL-00031</v>
      </c>
      <c r="B35" s="39" t="s">
        <v>1686</v>
      </c>
      <c r="C35" s="24" t="str">
        <f>IF(B35="","",IFERROR(_xlfn.XLOOKUP(B35,PT_Master!#REF!,PT_Master!B:B),""))</f>
        <v/>
      </c>
      <c r="D35" s="24" t="str">
        <f>IF(C35="","",IFERROR(_xlfn.XLOOKUP(C35,PT_Master!A:A,PT_Master!C:C),""))</f>
        <v/>
      </c>
      <c r="E35" s="39" t="s">
        <v>1461</v>
      </c>
      <c r="F35" s="39" t="s">
        <v>1851</v>
      </c>
      <c r="G35" s="24" t="str">
        <f>IF(F35="","",IFERROR(_xlfn.XLOOKUP(F35,SVC_RateCard!A:A,SVC_RateCard!B:B),"Service Code not found"))</f>
        <v>Blood Glucose - Fasting</v>
      </c>
      <c r="H35" s="24" t="str">
        <f>IF(F35="","",IFERROR(_xlfn.XLOOKUP(F35,SVC_RateCard!A:A,SVC_RateCard!C:C),""))</f>
        <v>Laboratory</v>
      </c>
      <c r="I35" s="39" t="s">
        <v>235</v>
      </c>
      <c r="J35" s="39">
        <v>1</v>
      </c>
      <c r="K35" s="25">
        <f>IF(F35="","",IFERROR(_xlfn.XLOOKUP(F35,SVC_RateCard!A:A,SVC_RateCard!I:I),0))</f>
        <v>126</v>
      </c>
      <c r="L35" s="17">
        <f t="shared" si="1"/>
        <v>126</v>
      </c>
      <c r="M35" s="26">
        <f>IF(F35="","",IFERROR(_xlfn.XLOOKUP(F35,SVC_RateCard!A:A,SVC_RateCard!G:G),0))</f>
        <v>5</v>
      </c>
      <c r="N35" s="17">
        <f t="shared" si="2"/>
        <v>6.3</v>
      </c>
      <c r="O35" s="17">
        <f t="shared" si="3"/>
        <v>126</v>
      </c>
    </row>
    <row r="36" spans="1:15" ht="22" customHeight="1">
      <c r="A36" t="str">
        <f t="shared" si="0"/>
        <v>SL-00032</v>
      </c>
      <c r="B36" s="40" t="s">
        <v>1687</v>
      </c>
      <c r="C36" s="24" t="str">
        <f>IF(B36="","",IFERROR(_xlfn.XLOOKUP(B36,PT_Master!#REF!,PT_Master!B:B),""))</f>
        <v/>
      </c>
      <c r="D36" s="24" t="str">
        <f>IF(C36="","",IFERROR(_xlfn.XLOOKUP(C36,PT_Master!A:A,PT_Master!C:C),""))</f>
        <v/>
      </c>
      <c r="E36" s="40" t="s">
        <v>1883</v>
      </c>
      <c r="F36" s="40" t="s">
        <v>1850</v>
      </c>
      <c r="G36" s="24" t="str">
        <f>IF(F36="","",IFERROR(_xlfn.XLOOKUP(F36,SVC_RateCard!A:A,SVC_RateCard!B:B),"Service Code not found"))</f>
        <v>Cardiology Consultation</v>
      </c>
      <c r="H36" s="24" t="str">
        <f>IF(F36="","",IFERROR(_xlfn.XLOOKUP(F36,SVC_RateCard!A:A,SVC_RateCard!C:C),""))</f>
        <v>Consultation</v>
      </c>
      <c r="I36" s="40" t="s">
        <v>166</v>
      </c>
      <c r="J36" s="40">
        <v>1</v>
      </c>
      <c r="K36" s="25">
        <f>IF(F36="","",IFERROR(_xlfn.XLOOKUP(F36,SVC_RateCard!A:A,SVC_RateCard!I:I),0))</f>
        <v>800</v>
      </c>
      <c r="L36" s="17">
        <f t="shared" si="1"/>
        <v>800</v>
      </c>
      <c r="M36" s="26">
        <f>IF(F36="","",IFERROR(_xlfn.XLOOKUP(F36,SVC_RateCard!A:A,SVC_RateCard!G:G),0))</f>
        <v>0</v>
      </c>
      <c r="N36" s="17">
        <f t="shared" si="2"/>
        <v>0</v>
      </c>
      <c r="O36" s="17">
        <f t="shared" si="3"/>
        <v>800</v>
      </c>
    </row>
    <row r="37" spans="1:15" ht="22" customHeight="1">
      <c r="A37" t="str">
        <f t="shared" si="0"/>
        <v>SL-00033</v>
      </c>
      <c r="B37" s="39" t="s">
        <v>1687</v>
      </c>
      <c r="C37" s="24" t="str">
        <f>IF(B37="","",IFERROR(_xlfn.XLOOKUP(B37,PT_Master!#REF!,PT_Master!B:B),""))</f>
        <v/>
      </c>
      <c r="D37" s="24" t="str">
        <f>IF(C37="","",IFERROR(_xlfn.XLOOKUP(C37,PT_Master!A:A,PT_Master!C:C),""))</f>
        <v/>
      </c>
      <c r="E37" s="39" t="s">
        <v>533</v>
      </c>
      <c r="F37" s="39" t="s">
        <v>1852</v>
      </c>
      <c r="G37" s="24" t="str">
        <f>IF(F37="","",IFERROR(_xlfn.XLOOKUP(F37,SVC_RateCard!A:A,SVC_RateCard!B:B),"Service Code not found"))</f>
        <v>X-Ray Spine LS</v>
      </c>
      <c r="H37" s="24" t="str">
        <f>IF(F37="","",IFERROR(_xlfn.XLOOKUP(F37,SVC_RateCard!A:A,SVC_RateCard!C:C),""))</f>
        <v>Radiology</v>
      </c>
      <c r="I37" s="39" t="s">
        <v>166</v>
      </c>
      <c r="J37" s="39">
        <v>1</v>
      </c>
      <c r="K37" s="25">
        <f>IF(F37="","",IFERROR(_xlfn.XLOOKUP(F37,SVC_RateCard!A:A,SVC_RateCard!I:I),0))</f>
        <v>560</v>
      </c>
      <c r="L37" s="17">
        <f t="shared" si="1"/>
        <v>560</v>
      </c>
      <c r="M37" s="26">
        <f>IF(F37="","",IFERROR(_xlfn.XLOOKUP(F37,SVC_RateCard!A:A,SVC_RateCard!G:G),0))</f>
        <v>12</v>
      </c>
      <c r="N37" s="17">
        <f t="shared" si="2"/>
        <v>67.2</v>
      </c>
      <c r="O37" s="17">
        <f t="shared" si="3"/>
        <v>560</v>
      </c>
    </row>
    <row r="38" spans="1:15" ht="22" customHeight="1">
      <c r="A38" t="str">
        <f t="shared" si="0"/>
        <v>SL-00034</v>
      </c>
      <c r="B38" s="40" t="s">
        <v>1687</v>
      </c>
      <c r="C38" s="24" t="str">
        <f>IF(B38="","",IFERROR(_xlfn.XLOOKUP(B38,PT_Master!#REF!,PT_Master!B:B),""))</f>
        <v/>
      </c>
      <c r="D38" s="24" t="str">
        <f>IF(C38="","",IFERROR(_xlfn.XLOOKUP(C38,PT_Master!A:A,PT_Master!C:C),""))</f>
        <v/>
      </c>
      <c r="E38" s="40" t="s">
        <v>553</v>
      </c>
      <c r="F38" s="40" t="s">
        <v>1853</v>
      </c>
      <c r="G38" s="24" t="str">
        <f>IF(F38="","",IFERROR(_xlfn.XLOOKUP(F38,SVC_RateCard!A:A,SVC_RateCard!B:B),"Service Code not found"))</f>
        <v>MRI Brain with Contrast</v>
      </c>
      <c r="H38" s="24" t="str">
        <f>IF(F38="","",IFERROR(_xlfn.XLOOKUP(F38,SVC_RateCard!A:A,SVC_RateCard!C:C),""))</f>
        <v>Radiology</v>
      </c>
      <c r="I38" s="40" t="s">
        <v>166</v>
      </c>
      <c r="J38" s="40">
        <v>1</v>
      </c>
      <c r="K38" s="25">
        <f>IF(F38="","",IFERROR(_xlfn.XLOOKUP(F38,SVC_RateCard!A:A,SVC_RateCard!I:I),0))</f>
        <v>7280</v>
      </c>
      <c r="L38" s="17">
        <f t="shared" si="1"/>
        <v>7280</v>
      </c>
      <c r="M38" s="26">
        <f>IF(F38="","",IFERROR(_xlfn.XLOOKUP(F38,SVC_RateCard!A:A,SVC_RateCard!G:G),0))</f>
        <v>12</v>
      </c>
      <c r="N38" s="17">
        <f t="shared" si="2"/>
        <v>873.6</v>
      </c>
      <c r="O38" s="17">
        <f t="shared" si="3"/>
        <v>7280</v>
      </c>
    </row>
    <row r="39" spans="1:15" ht="22" customHeight="1">
      <c r="A39" t="str">
        <f t="shared" si="0"/>
        <v>SL-00035</v>
      </c>
      <c r="B39" s="39" t="s">
        <v>1687</v>
      </c>
      <c r="C39" s="24" t="str">
        <f>IF(B39="","",IFERROR(_xlfn.XLOOKUP(B39,PT_Master!#REF!,PT_Master!B:B),""))</f>
        <v/>
      </c>
      <c r="D39" s="24" t="str">
        <f>IF(C39="","",IFERROR(_xlfn.XLOOKUP(C39,PT_Master!A:A,PT_Master!C:C),""))</f>
        <v/>
      </c>
      <c r="E39" s="39" t="s">
        <v>530</v>
      </c>
      <c r="F39" s="39" t="s">
        <v>1854</v>
      </c>
      <c r="G39" s="24" t="str">
        <f>IF(F39="","",IFERROR(_xlfn.XLOOKUP(F39,SVC_RateCard!A:A,SVC_RateCard!B:B),"Service Code not found"))</f>
        <v>MRI Spine Lumbar</v>
      </c>
      <c r="H39" s="24" t="str">
        <f>IF(F39="","",IFERROR(_xlfn.XLOOKUP(F39,SVC_RateCard!A:A,SVC_RateCard!C:C),""))</f>
        <v>Radiology</v>
      </c>
      <c r="I39" s="39" t="s">
        <v>166</v>
      </c>
      <c r="J39" s="39">
        <v>1</v>
      </c>
      <c r="K39" s="25">
        <f>IF(F39="","",IFERROR(_xlfn.XLOOKUP(F39,SVC_RateCard!A:A,SVC_RateCard!I:I),0))</f>
        <v>6496</v>
      </c>
      <c r="L39" s="17">
        <f t="shared" si="1"/>
        <v>6496</v>
      </c>
      <c r="M39" s="26">
        <f>IF(F39="","",IFERROR(_xlfn.XLOOKUP(F39,SVC_RateCard!A:A,SVC_RateCard!G:G),0))</f>
        <v>12</v>
      </c>
      <c r="N39" s="17">
        <f t="shared" si="2"/>
        <v>779.52</v>
      </c>
      <c r="O39" s="17">
        <f t="shared" si="3"/>
        <v>6496</v>
      </c>
    </row>
    <row r="40" spans="1:15" ht="22" customHeight="1">
      <c r="A40" t="str">
        <f t="shared" si="0"/>
        <v>SL-00036</v>
      </c>
      <c r="B40" s="40" t="s">
        <v>1687</v>
      </c>
      <c r="C40" s="24" t="str">
        <f>IF(B40="","",IFERROR(_xlfn.XLOOKUP(B40,PT_Master!#REF!,PT_Master!B:B),""))</f>
        <v/>
      </c>
      <c r="D40" s="24" t="str">
        <f>IF(C40="","",IFERROR(_xlfn.XLOOKUP(C40,PT_Master!A:A,PT_Master!C:C),""))</f>
        <v/>
      </c>
      <c r="E40" s="40" t="s">
        <v>596</v>
      </c>
      <c r="F40" s="40" t="s">
        <v>1855</v>
      </c>
      <c r="G40" s="24" t="str">
        <f>IF(F40="","",IFERROR(_xlfn.XLOOKUP(F40,SVC_RateCard!A:A,SVC_RateCard!B:B),"Service Code not found"))</f>
        <v>Dengue NS1 Antigen</v>
      </c>
      <c r="H40" s="24" t="str">
        <f>IF(F40="","",IFERROR(_xlfn.XLOOKUP(F40,SVC_RateCard!A:A,SVC_RateCard!C:C),""))</f>
        <v>Laboratory</v>
      </c>
      <c r="I40" s="40" t="s">
        <v>166</v>
      </c>
      <c r="J40" s="40">
        <v>1</v>
      </c>
      <c r="K40" s="25">
        <f>IF(F40="","",IFERROR(_xlfn.XLOOKUP(F40,SVC_RateCard!A:A,SVC_RateCard!I:I),0))</f>
        <v>945</v>
      </c>
      <c r="L40" s="17">
        <f t="shared" si="1"/>
        <v>945</v>
      </c>
      <c r="M40" s="26">
        <f>IF(F40="","",IFERROR(_xlfn.XLOOKUP(F40,SVC_RateCard!A:A,SVC_RateCard!G:G),0))</f>
        <v>5</v>
      </c>
      <c r="N40" s="17">
        <f t="shared" si="2"/>
        <v>47.25</v>
      </c>
      <c r="O40" s="17">
        <f t="shared" si="3"/>
        <v>945</v>
      </c>
    </row>
    <row r="41" spans="1:15" ht="22" customHeight="1">
      <c r="A41" t="str">
        <f t="shared" si="0"/>
        <v>SL-00037</v>
      </c>
      <c r="B41" s="39" t="s">
        <v>1687</v>
      </c>
      <c r="C41" s="24" t="str">
        <f>IF(B41="","",IFERROR(_xlfn.XLOOKUP(B41,PT_Master!#REF!,PT_Master!B:B),""))</f>
        <v/>
      </c>
      <c r="D41" s="24" t="str">
        <f>IF(C41="","",IFERROR(_xlfn.XLOOKUP(C41,PT_Master!A:A,PT_Master!C:C),""))</f>
        <v/>
      </c>
      <c r="E41" s="39" t="s">
        <v>553</v>
      </c>
      <c r="F41" s="39" t="s">
        <v>1856</v>
      </c>
      <c r="G41" s="24" t="str">
        <f>IF(F41="","",IFERROR(_xlfn.XLOOKUP(F41,SVC_RateCard!A:A,SVC_RateCard!B:B),"Service Code not found"))</f>
        <v>CT Scan Abdomen</v>
      </c>
      <c r="H41" s="24" t="str">
        <f>IF(F41="","",IFERROR(_xlfn.XLOOKUP(F41,SVC_RateCard!A:A,SVC_RateCard!C:C),""))</f>
        <v>Radiology</v>
      </c>
      <c r="I41" s="39" t="s">
        <v>166</v>
      </c>
      <c r="J41" s="39">
        <v>1</v>
      </c>
      <c r="K41" s="25">
        <f>IF(F41="","",IFERROR(_xlfn.XLOOKUP(F41,SVC_RateCard!A:A,SVC_RateCard!I:I),0))</f>
        <v>6160</v>
      </c>
      <c r="L41" s="17">
        <f t="shared" si="1"/>
        <v>6160</v>
      </c>
      <c r="M41" s="26">
        <f>IF(F41="","",IFERROR(_xlfn.XLOOKUP(F41,SVC_RateCard!A:A,SVC_RateCard!G:G),0))</f>
        <v>12</v>
      </c>
      <c r="N41" s="17">
        <f t="shared" si="2"/>
        <v>739.2</v>
      </c>
      <c r="O41" s="17">
        <f t="shared" si="3"/>
        <v>6160</v>
      </c>
    </row>
    <row r="42" spans="1:15" ht="22" customHeight="1">
      <c r="A42" t="str">
        <f t="shared" si="0"/>
        <v>SL-00038</v>
      </c>
      <c r="B42" s="40" t="s">
        <v>1687</v>
      </c>
      <c r="C42" s="24" t="str">
        <f>IF(B42="","",IFERROR(_xlfn.XLOOKUP(B42,PT_Master!#REF!,PT_Master!B:B),""))</f>
        <v/>
      </c>
      <c r="D42" s="24" t="str">
        <f>IF(C42="","",IFERROR(_xlfn.XLOOKUP(C42,PT_Master!A:A,PT_Master!C:C),""))</f>
        <v/>
      </c>
      <c r="E42" s="40" t="s">
        <v>1883</v>
      </c>
      <c r="F42" s="40" t="s">
        <v>1857</v>
      </c>
      <c r="G42" s="24" t="str">
        <f>IF(F42="","",IFERROR(_xlfn.XLOOKUP(F42,SVC_RateCard!A:A,SVC_RateCard!B:B),"Service Code not found"))</f>
        <v>HbA1c Test</v>
      </c>
      <c r="H42" s="24" t="str">
        <f>IF(F42="","",IFERROR(_xlfn.XLOOKUP(F42,SVC_RateCard!A:A,SVC_RateCard!C:C),""))</f>
        <v>Laboratory</v>
      </c>
      <c r="I42" s="40" t="s">
        <v>166</v>
      </c>
      <c r="J42" s="40">
        <v>1</v>
      </c>
      <c r="K42" s="25">
        <f>IF(F42="","",IFERROR(_xlfn.XLOOKUP(F42,SVC_RateCard!A:A,SVC_RateCard!I:I),0))</f>
        <v>399</v>
      </c>
      <c r="L42" s="17">
        <f t="shared" si="1"/>
        <v>399</v>
      </c>
      <c r="M42" s="26">
        <f>IF(F42="","",IFERROR(_xlfn.XLOOKUP(F42,SVC_RateCard!A:A,SVC_RateCard!G:G),0))</f>
        <v>5</v>
      </c>
      <c r="N42" s="17">
        <f t="shared" si="2"/>
        <v>19.95</v>
      </c>
      <c r="O42" s="17">
        <f t="shared" si="3"/>
        <v>399</v>
      </c>
    </row>
    <row r="43" spans="1:15" ht="22" customHeight="1">
      <c r="A43" t="str">
        <f t="shared" si="0"/>
        <v>SL-00039</v>
      </c>
      <c r="B43" s="39" t="s">
        <v>1687</v>
      </c>
      <c r="C43" s="24" t="str">
        <f>IF(B43="","",IFERROR(_xlfn.XLOOKUP(B43,PT_Master!#REF!,PT_Master!B:B),""))</f>
        <v/>
      </c>
      <c r="D43" s="24" t="str">
        <f>IF(C43="","",IFERROR(_xlfn.XLOOKUP(C43,PT_Master!A:A,PT_Master!C:C),""))</f>
        <v/>
      </c>
      <c r="E43" s="39" t="s">
        <v>1461</v>
      </c>
      <c r="F43" s="39" t="s">
        <v>1858</v>
      </c>
      <c r="G43" s="24" t="str">
        <f>IF(F43="","",IFERROR(_xlfn.XLOOKUP(F43,SVC_RateCard!A:A,SVC_RateCard!B:B),"Service Code not found"))</f>
        <v>PTCA / Angioplasty</v>
      </c>
      <c r="H43" s="24" t="str">
        <f>IF(F43="","",IFERROR(_xlfn.XLOOKUP(F43,SVC_RateCard!A:A,SVC_RateCard!C:C),""))</f>
        <v>Surgery</v>
      </c>
      <c r="I43" s="39" t="s">
        <v>166</v>
      </c>
      <c r="J43" s="39">
        <v>1</v>
      </c>
      <c r="K43" s="25">
        <f>IF(F43="","",IFERROR(_xlfn.XLOOKUP(F43,SVC_RateCard!A:A,SVC_RateCard!I:I),0))</f>
        <v>189000</v>
      </c>
      <c r="L43" s="17">
        <f t="shared" si="1"/>
        <v>189000</v>
      </c>
      <c r="M43" s="26">
        <f>IF(F43="","",IFERROR(_xlfn.XLOOKUP(F43,SVC_RateCard!A:A,SVC_RateCard!G:G),0))</f>
        <v>5</v>
      </c>
      <c r="N43" s="17">
        <f t="shared" si="2"/>
        <v>9450</v>
      </c>
      <c r="O43" s="17">
        <f t="shared" si="3"/>
        <v>189000</v>
      </c>
    </row>
    <row r="44" spans="1:15" ht="22" customHeight="1">
      <c r="A44" t="str">
        <f t="shared" si="0"/>
        <v>SL-00040</v>
      </c>
      <c r="B44" s="40" t="s">
        <v>1687</v>
      </c>
      <c r="C44" s="24" t="str">
        <f>IF(B44="","",IFERROR(_xlfn.XLOOKUP(B44,PT_Master!#REF!,PT_Master!B:B),""))</f>
        <v/>
      </c>
      <c r="D44" s="24" t="str">
        <f>IF(C44="","",IFERROR(_xlfn.XLOOKUP(C44,PT_Master!A:A,PT_Master!C:C),""))</f>
        <v/>
      </c>
      <c r="E44" s="40" t="s">
        <v>509</v>
      </c>
      <c r="F44" s="40" t="s">
        <v>1845</v>
      </c>
      <c r="G44" s="24" t="str">
        <f>IF(F44="","",IFERROR(_xlfn.XLOOKUP(F44,SVC_RateCard!A:A,SVC_RateCard!B:B),"Service Code not found"))</f>
        <v>Semi-Private Room - Daily</v>
      </c>
      <c r="H44" s="24" t="str">
        <f>IF(F44="","",IFERROR(_xlfn.XLOOKUP(F44,SVC_RateCard!A:A,SVC_RateCard!C:C),""))</f>
        <v>Room Charge</v>
      </c>
      <c r="I44" s="40" t="s">
        <v>166</v>
      </c>
      <c r="J44" s="40">
        <v>8</v>
      </c>
      <c r="K44" s="25">
        <f>IF(F44="","",IFERROR(_xlfn.XLOOKUP(F44,SVC_RateCard!A:A,SVC_RateCard!I:I),0))</f>
        <v>1800</v>
      </c>
      <c r="L44" s="17">
        <f t="shared" si="1"/>
        <v>14400</v>
      </c>
      <c r="M44" s="26">
        <f>IF(F44="","",IFERROR(_xlfn.XLOOKUP(F44,SVC_RateCard!A:A,SVC_RateCard!G:G),0))</f>
        <v>0</v>
      </c>
      <c r="N44" s="17">
        <f t="shared" si="2"/>
        <v>0</v>
      </c>
      <c r="O44" s="17">
        <f t="shared" si="3"/>
        <v>14400</v>
      </c>
    </row>
    <row r="45" spans="1:15" ht="22" customHeight="1">
      <c r="A45" t="str">
        <f t="shared" si="0"/>
        <v>SL-00041</v>
      </c>
      <c r="B45" s="39" t="s">
        <v>1687</v>
      </c>
      <c r="C45" s="24" t="str">
        <f>IF(B45="","",IFERROR(_xlfn.XLOOKUP(B45,PT_Master!#REF!,PT_Master!B:B),""))</f>
        <v/>
      </c>
      <c r="D45" s="24" t="str">
        <f>IF(C45="","",IFERROR(_xlfn.XLOOKUP(C45,PT_Master!A:A,PT_Master!C:C),""))</f>
        <v/>
      </c>
      <c r="E45" s="39" t="s">
        <v>1883</v>
      </c>
      <c r="F45" s="39" t="s">
        <v>1846</v>
      </c>
      <c r="G45" s="24" t="str">
        <f>IF(F45="","",IFERROR(_xlfn.XLOOKUP(F45,SVC_RateCard!A:A,SVC_RateCard!B:B),"Service Code not found"))</f>
        <v>Blood Transfusion</v>
      </c>
      <c r="H45" s="24" t="str">
        <f>IF(F45="","",IFERROR(_xlfn.XLOOKUP(F45,SVC_RateCard!A:A,SVC_RateCard!C:C),""))</f>
        <v>Procedure</v>
      </c>
      <c r="I45" s="39" t="s">
        <v>166</v>
      </c>
      <c r="J45" s="39">
        <v>1</v>
      </c>
      <c r="K45" s="25">
        <f>IF(F45="","",IFERROR(_xlfn.XLOOKUP(F45,SVC_RateCard!A:A,SVC_RateCard!I:I),0))</f>
        <v>1575</v>
      </c>
      <c r="L45" s="17">
        <f t="shared" si="1"/>
        <v>1575</v>
      </c>
      <c r="M45" s="26">
        <f>IF(F45="","",IFERROR(_xlfn.XLOOKUP(F45,SVC_RateCard!A:A,SVC_RateCard!G:G),0))</f>
        <v>5</v>
      </c>
      <c r="N45" s="17">
        <f t="shared" si="2"/>
        <v>78.75</v>
      </c>
      <c r="O45" s="17">
        <f t="shared" si="3"/>
        <v>1575</v>
      </c>
    </row>
    <row r="46" spans="1:15" ht="22" customHeight="1">
      <c r="A46" t="str">
        <f t="shared" si="0"/>
        <v>SL-00042</v>
      </c>
      <c r="B46" s="40" t="s">
        <v>1687</v>
      </c>
      <c r="C46" s="24" t="str">
        <f>IF(B46="","",IFERROR(_xlfn.XLOOKUP(B46,PT_Master!#REF!,PT_Master!B:B),""))</f>
        <v/>
      </c>
      <c r="D46" s="24" t="str">
        <f>IF(C46="","",IFERROR(_xlfn.XLOOKUP(C46,PT_Master!A:A,PT_Master!C:C),""))</f>
        <v/>
      </c>
      <c r="E46" s="40" t="s">
        <v>533</v>
      </c>
      <c r="F46" s="40" t="s">
        <v>1859</v>
      </c>
      <c r="G46" s="24" t="str">
        <f>IF(F46="","",IFERROR(_xlfn.XLOOKUP(F46,SVC_RateCard!A:A,SVC_RateCard!B:B),"Service Code not found"))</f>
        <v>Hip Replacement</v>
      </c>
      <c r="H46" s="24" t="str">
        <f>IF(F46="","",IFERROR(_xlfn.XLOOKUP(F46,SVC_RateCard!A:A,SVC_RateCard!C:C),""))</f>
        <v>Surgery</v>
      </c>
      <c r="I46" s="40" t="s">
        <v>166</v>
      </c>
      <c r="J46" s="40">
        <v>1</v>
      </c>
      <c r="K46" s="25">
        <f>IF(F46="","",IFERROR(_xlfn.XLOOKUP(F46,SVC_RateCard!A:A,SVC_RateCard!I:I),0))</f>
        <v>141750</v>
      </c>
      <c r="L46" s="17">
        <f t="shared" si="1"/>
        <v>141750</v>
      </c>
      <c r="M46" s="26">
        <f>IF(F46="","",IFERROR(_xlfn.XLOOKUP(F46,SVC_RateCard!A:A,SVC_RateCard!G:G),0))</f>
        <v>5</v>
      </c>
      <c r="N46" s="17">
        <f t="shared" si="2"/>
        <v>7087.5</v>
      </c>
      <c r="O46" s="17">
        <f t="shared" si="3"/>
        <v>141750</v>
      </c>
    </row>
    <row r="47" spans="1:15" ht="22" customHeight="1">
      <c r="A47" t="str">
        <f t="shared" si="0"/>
        <v>SL-00043</v>
      </c>
      <c r="B47" s="39" t="s">
        <v>1687</v>
      </c>
      <c r="C47" s="24" t="str">
        <f>IF(B47="","",IFERROR(_xlfn.XLOOKUP(B47,PT_Master!#REF!,PT_Master!B:B),""))</f>
        <v/>
      </c>
      <c r="D47" s="24" t="str">
        <f>IF(C47="","",IFERROR(_xlfn.XLOOKUP(C47,PT_Master!A:A,PT_Master!C:C),""))</f>
        <v/>
      </c>
      <c r="E47" s="39" t="s">
        <v>509</v>
      </c>
      <c r="F47" s="39" t="s">
        <v>1843</v>
      </c>
      <c r="G47" s="24" t="str">
        <f>IF(F47="","",IFERROR(_xlfn.XLOOKUP(F47,SVC_RateCard!A:A,SVC_RateCard!B:B),"Service Code not found"))</f>
        <v>Holter Monitoring 24hr</v>
      </c>
      <c r="H47" s="24" t="str">
        <f>IF(F47="","",IFERROR(_xlfn.XLOOKUP(F47,SVC_RateCard!A:A,SVC_RateCard!C:C),""))</f>
        <v>Procedure</v>
      </c>
      <c r="I47" s="39" t="s">
        <v>166</v>
      </c>
      <c r="J47" s="39">
        <v>1</v>
      </c>
      <c r="K47" s="25">
        <f>IF(F47="","",IFERROR(_xlfn.XLOOKUP(F47,SVC_RateCard!A:A,SVC_RateCard!I:I),0))</f>
        <v>1890</v>
      </c>
      <c r="L47" s="17">
        <f t="shared" si="1"/>
        <v>1890</v>
      </c>
      <c r="M47" s="26">
        <f>IF(F47="","",IFERROR(_xlfn.XLOOKUP(F47,SVC_RateCard!A:A,SVC_RateCard!G:G),0))</f>
        <v>5</v>
      </c>
      <c r="N47" s="17">
        <f t="shared" si="2"/>
        <v>94.5</v>
      </c>
      <c r="O47" s="17">
        <f t="shared" si="3"/>
        <v>1890</v>
      </c>
    </row>
    <row r="48" spans="1:15" ht="22" customHeight="1">
      <c r="A48" t="str">
        <f t="shared" si="0"/>
        <v>SL-00044</v>
      </c>
      <c r="B48" s="40" t="s">
        <v>1688</v>
      </c>
      <c r="C48" s="24" t="str">
        <f>IF(B48="","",IFERROR(_xlfn.XLOOKUP(B48,PT_Master!#REF!,PT_Master!B:B),""))</f>
        <v/>
      </c>
      <c r="D48" s="24" t="str">
        <f>IF(C48="","",IFERROR(_xlfn.XLOOKUP(C48,PT_Master!A:A,PT_Master!C:C),""))</f>
        <v/>
      </c>
      <c r="E48" s="40" t="s">
        <v>576</v>
      </c>
      <c r="F48" s="40" t="s">
        <v>1860</v>
      </c>
      <c r="G48" s="24" t="str">
        <f>IF(F48="","",IFERROR(_xlfn.XLOOKUP(F48,SVC_RateCard!A:A,SVC_RateCard!B:B),"Service Code not found"))</f>
        <v>Emergency Consultation</v>
      </c>
      <c r="H48" s="24" t="str">
        <f>IF(F48="","",IFERROR(_xlfn.XLOOKUP(F48,SVC_RateCard!A:A,SVC_RateCard!C:C),""))</f>
        <v>Emergency</v>
      </c>
      <c r="I48" s="40" t="s">
        <v>232</v>
      </c>
      <c r="J48" s="40">
        <v>1</v>
      </c>
      <c r="K48" s="25">
        <f>IF(F48="","",IFERROR(_xlfn.XLOOKUP(F48,SVC_RateCard!A:A,SVC_RateCard!I:I),0))</f>
        <v>1200</v>
      </c>
      <c r="L48" s="17">
        <f t="shared" si="1"/>
        <v>1200</v>
      </c>
      <c r="M48" s="26">
        <f>IF(F48="","",IFERROR(_xlfn.XLOOKUP(F48,SVC_RateCard!A:A,SVC_RateCard!G:G),0))</f>
        <v>0</v>
      </c>
      <c r="N48" s="17">
        <f t="shared" si="2"/>
        <v>0</v>
      </c>
      <c r="O48" s="17">
        <f t="shared" si="3"/>
        <v>1200</v>
      </c>
    </row>
    <row r="49" spans="1:15" ht="22" customHeight="1">
      <c r="A49" t="str">
        <f t="shared" si="0"/>
        <v>SL-00045</v>
      </c>
      <c r="B49" s="39" t="s">
        <v>1688</v>
      </c>
      <c r="C49" s="24" t="str">
        <f>IF(B49="","",IFERROR(_xlfn.XLOOKUP(B49,PT_Master!#REF!,PT_Master!B:B),""))</f>
        <v/>
      </c>
      <c r="D49" s="24" t="str">
        <f>IF(C49="","",IFERROR(_xlfn.XLOOKUP(C49,PT_Master!A:A,PT_Master!C:C),""))</f>
        <v/>
      </c>
      <c r="E49" s="39" t="s">
        <v>576</v>
      </c>
      <c r="F49" s="39" t="s">
        <v>1856</v>
      </c>
      <c r="G49" s="24" t="str">
        <f>IF(F49="","",IFERROR(_xlfn.XLOOKUP(F49,SVC_RateCard!A:A,SVC_RateCard!B:B),"Service Code not found"))</f>
        <v>CT Scan Abdomen</v>
      </c>
      <c r="H49" s="24" t="str">
        <f>IF(F49="","",IFERROR(_xlfn.XLOOKUP(F49,SVC_RateCard!A:A,SVC_RateCard!C:C),""))</f>
        <v>Radiology</v>
      </c>
      <c r="I49" s="39" t="s">
        <v>232</v>
      </c>
      <c r="J49" s="39">
        <v>1</v>
      </c>
      <c r="K49" s="25">
        <f>IF(F49="","",IFERROR(_xlfn.XLOOKUP(F49,SVC_RateCard!A:A,SVC_RateCard!I:I),0))</f>
        <v>6160</v>
      </c>
      <c r="L49" s="17">
        <f t="shared" si="1"/>
        <v>6160</v>
      </c>
      <c r="M49" s="26">
        <f>IF(F49="","",IFERROR(_xlfn.XLOOKUP(F49,SVC_RateCard!A:A,SVC_RateCard!G:G),0))</f>
        <v>12</v>
      </c>
      <c r="N49" s="17">
        <f t="shared" si="2"/>
        <v>739.2</v>
      </c>
      <c r="O49" s="17">
        <f t="shared" si="3"/>
        <v>6160</v>
      </c>
    </row>
    <row r="50" spans="1:15" ht="22" customHeight="1">
      <c r="A50" t="str">
        <f t="shared" si="0"/>
        <v>SL-00046</v>
      </c>
      <c r="B50" s="40" t="s">
        <v>1688</v>
      </c>
      <c r="C50" s="24" t="str">
        <f>IF(B50="","",IFERROR(_xlfn.XLOOKUP(B50,PT_Master!#REF!,PT_Master!B:B),""))</f>
        <v/>
      </c>
      <c r="D50" s="24" t="str">
        <f>IF(C50="","",IFERROR(_xlfn.XLOOKUP(C50,PT_Master!A:A,PT_Master!C:C),""))</f>
        <v/>
      </c>
      <c r="E50" s="40" t="s">
        <v>576</v>
      </c>
      <c r="F50" s="40" t="s">
        <v>1859</v>
      </c>
      <c r="G50" s="24" t="str">
        <f>IF(F50="","",IFERROR(_xlfn.XLOOKUP(F50,SVC_RateCard!A:A,SVC_RateCard!B:B),"Service Code not found"))</f>
        <v>Hip Replacement</v>
      </c>
      <c r="H50" s="24" t="str">
        <f>IF(F50="","",IFERROR(_xlfn.XLOOKUP(F50,SVC_RateCard!A:A,SVC_RateCard!C:C),""))</f>
        <v>Surgery</v>
      </c>
      <c r="I50" s="40" t="s">
        <v>232</v>
      </c>
      <c r="J50" s="40">
        <v>1</v>
      </c>
      <c r="K50" s="25">
        <f>IF(F50="","",IFERROR(_xlfn.XLOOKUP(F50,SVC_RateCard!A:A,SVC_RateCard!I:I),0))</f>
        <v>141750</v>
      </c>
      <c r="L50" s="17">
        <f t="shared" si="1"/>
        <v>141750</v>
      </c>
      <c r="M50" s="26">
        <f>IF(F50="","",IFERROR(_xlfn.XLOOKUP(F50,SVC_RateCard!A:A,SVC_RateCard!G:G),0))</f>
        <v>5</v>
      </c>
      <c r="N50" s="17">
        <f t="shared" si="2"/>
        <v>7087.5</v>
      </c>
      <c r="O50" s="17">
        <f t="shared" si="3"/>
        <v>141750</v>
      </c>
    </row>
    <row r="51" spans="1:15" ht="22" customHeight="1">
      <c r="A51" t="str">
        <f t="shared" si="0"/>
        <v>SL-00047</v>
      </c>
      <c r="B51" s="39" t="s">
        <v>1688</v>
      </c>
      <c r="C51" s="24" t="str">
        <f>IF(B51="","",IFERROR(_xlfn.XLOOKUP(B51,PT_Master!#REF!,PT_Master!B:B),""))</f>
        <v/>
      </c>
      <c r="D51" s="24" t="str">
        <f>IF(C51="","",IFERROR(_xlfn.XLOOKUP(C51,PT_Master!A:A,PT_Master!C:C),""))</f>
        <v/>
      </c>
      <c r="E51" s="39" t="s">
        <v>576</v>
      </c>
      <c r="F51" s="39" t="s">
        <v>1861</v>
      </c>
      <c r="G51" s="24" t="str">
        <f>IF(F51="","",IFERROR(_xlfn.XLOOKUP(F51,SVC_RateCard!A:A,SVC_RateCard!B:B),"Service Code not found"))</f>
        <v>Thyroid Profile (T3 T4 TSH)</v>
      </c>
      <c r="H51" s="24" t="str">
        <f>IF(F51="","",IFERROR(_xlfn.XLOOKUP(F51,SVC_RateCard!A:A,SVC_RateCard!C:C),""))</f>
        <v>Laboratory</v>
      </c>
      <c r="I51" s="39" t="s">
        <v>232</v>
      </c>
      <c r="J51" s="39">
        <v>1</v>
      </c>
      <c r="K51" s="25">
        <f>IF(F51="","",IFERROR(_xlfn.XLOOKUP(F51,SVC_RateCard!A:A,SVC_RateCard!I:I),0))</f>
        <v>682.5</v>
      </c>
      <c r="L51" s="17">
        <f t="shared" si="1"/>
        <v>682.5</v>
      </c>
      <c r="M51" s="26">
        <f>IF(F51="","",IFERROR(_xlfn.XLOOKUP(F51,SVC_RateCard!A:A,SVC_RateCard!G:G),0))</f>
        <v>5</v>
      </c>
      <c r="N51" s="17">
        <f t="shared" si="2"/>
        <v>34.125</v>
      </c>
      <c r="O51" s="17">
        <f t="shared" si="3"/>
        <v>682.5</v>
      </c>
    </row>
    <row r="52" spans="1:15" ht="22" customHeight="1">
      <c r="A52" t="str">
        <f t="shared" si="0"/>
        <v>SL-00048</v>
      </c>
      <c r="B52" s="40" t="s">
        <v>1688</v>
      </c>
      <c r="C52" s="24" t="str">
        <f>IF(B52="","",IFERROR(_xlfn.XLOOKUP(B52,PT_Master!#REF!,PT_Master!B:B),""))</f>
        <v/>
      </c>
      <c r="D52" s="24" t="str">
        <f>IF(C52="","",IFERROR(_xlfn.XLOOKUP(C52,PT_Master!A:A,PT_Master!C:C),""))</f>
        <v/>
      </c>
      <c r="E52" s="40" t="s">
        <v>576</v>
      </c>
      <c r="F52" s="40" t="s">
        <v>1847</v>
      </c>
      <c r="G52" s="24" t="str">
        <f>IF(F52="","",IFERROR(_xlfn.XLOOKUP(F52,SVC_RateCard!A:A,SVC_RateCard!B:B),"Service Code not found"))</f>
        <v>2D Echocardiography</v>
      </c>
      <c r="H52" s="24" t="str">
        <f>IF(F52="","",IFERROR(_xlfn.XLOOKUP(F52,SVC_RateCard!A:A,SVC_RateCard!C:C),""))</f>
        <v>Radiology</v>
      </c>
      <c r="I52" s="40" t="s">
        <v>232</v>
      </c>
      <c r="J52" s="40">
        <v>1</v>
      </c>
      <c r="K52" s="25">
        <f>IF(F52="","",IFERROR(_xlfn.XLOOKUP(F52,SVC_RateCard!A:A,SVC_RateCard!I:I),0))</f>
        <v>2800</v>
      </c>
      <c r="L52" s="17">
        <f t="shared" si="1"/>
        <v>2800</v>
      </c>
      <c r="M52" s="26">
        <f>IF(F52="","",IFERROR(_xlfn.XLOOKUP(F52,SVC_RateCard!A:A,SVC_RateCard!G:G),0))</f>
        <v>12</v>
      </c>
      <c r="N52" s="17">
        <f t="shared" si="2"/>
        <v>336</v>
      </c>
      <c r="O52" s="17">
        <f t="shared" si="3"/>
        <v>2800</v>
      </c>
    </row>
    <row r="53" spans="1:15" ht="22" customHeight="1">
      <c r="A53" t="str">
        <f t="shared" si="0"/>
        <v>SL-00049</v>
      </c>
      <c r="B53" s="39" t="s">
        <v>1689</v>
      </c>
      <c r="C53" s="24" t="str">
        <f>IF(B53="","",IFERROR(_xlfn.XLOOKUP(B53,PT_Master!#REF!,PT_Master!B:B),""))</f>
        <v/>
      </c>
      <c r="D53" s="24" t="str">
        <f>IF(C53="","",IFERROR(_xlfn.XLOOKUP(C53,PT_Master!A:A,PT_Master!C:C),""))</f>
        <v/>
      </c>
      <c r="E53" s="39" t="s">
        <v>1462</v>
      </c>
      <c r="F53" s="39" t="s">
        <v>1850</v>
      </c>
      <c r="G53" s="24" t="str">
        <f>IF(F53="","",IFERROR(_xlfn.XLOOKUP(F53,SVC_RateCard!A:A,SVC_RateCard!B:B),"Service Code not found"))</f>
        <v>Cardiology Consultation</v>
      </c>
      <c r="H53" s="24" t="str">
        <f>IF(F53="","",IFERROR(_xlfn.XLOOKUP(F53,SVC_RateCard!A:A,SVC_RateCard!C:C),""))</f>
        <v>Consultation</v>
      </c>
      <c r="I53" s="39" t="s">
        <v>235</v>
      </c>
      <c r="J53" s="39">
        <v>1</v>
      </c>
      <c r="K53" s="25">
        <f>IF(F53="","",IFERROR(_xlfn.XLOOKUP(F53,SVC_RateCard!A:A,SVC_RateCard!I:I),0))</f>
        <v>800</v>
      </c>
      <c r="L53" s="17">
        <f t="shared" si="1"/>
        <v>800</v>
      </c>
      <c r="M53" s="26">
        <f>IF(F53="","",IFERROR(_xlfn.XLOOKUP(F53,SVC_RateCard!A:A,SVC_RateCard!G:G),0))</f>
        <v>0</v>
      </c>
      <c r="N53" s="17">
        <f t="shared" si="2"/>
        <v>0</v>
      </c>
      <c r="O53" s="17">
        <f t="shared" si="3"/>
        <v>800</v>
      </c>
    </row>
    <row r="54" spans="1:15" ht="22" customHeight="1">
      <c r="A54" t="str">
        <f t="shared" si="0"/>
        <v>SL-00050</v>
      </c>
      <c r="B54" s="40" t="s">
        <v>1689</v>
      </c>
      <c r="C54" s="24" t="str">
        <f>IF(B54="","",IFERROR(_xlfn.XLOOKUP(B54,PT_Master!#REF!,PT_Master!B:B),""))</f>
        <v/>
      </c>
      <c r="D54" s="24" t="str">
        <f>IF(C54="","",IFERROR(_xlfn.XLOOKUP(C54,PT_Master!A:A,PT_Master!C:C),""))</f>
        <v/>
      </c>
      <c r="E54" s="40" t="s">
        <v>1462</v>
      </c>
      <c r="F54" s="40" t="s">
        <v>1842</v>
      </c>
      <c r="G54" s="24" t="str">
        <f>IF(F54="","",IFERROR(_xlfn.XLOOKUP(F54,SVC_RateCard!A:A,SVC_RateCard!B:B),"Service Code not found"))</f>
        <v>Treadmill Stress Test</v>
      </c>
      <c r="H54" s="24" t="str">
        <f>IF(F54="","",IFERROR(_xlfn.XLOOKUP(F54,SVC_RateCard!A:A,SVC_RateCard!C:C),""))</f>
        <v>Procedure</v>
      </c>
      <c r="I54" s="40" t="s">
        <v>235</v>
      </c>
      <c r="J54" s="40">
        <v>1</v>
      </c>
      <c r="K54" s="25">
        <f>IF(F54="","",IFERROR(_xlfn.XLOOKUP(F54,SVC_RateCard!A:A,SVC_RateCard!I:I),0))</f>
        <v>2310</v>
      </c>
      <c r="L54" s="17">
        <f t="shared" si="1"/>
        <v>2310</v>
      </c>
      <c r="M54" s="26">
        <f>IF(F54="","",IFERROR(_xlfn.XLOOKUP(F54,SVC_RateCard!A:A,SVC_RateCard!G:G),0))</f>
        <v>5</v>
      </c>
      <c r="N54" s="17">
        <f t="shared" si="2"/>
        <v>115.5</v>
      </c>
      <c r="O54" s="17">
        <f t="shared" si="3"/>
        <v>2310</v>
      </c>
    </row>
    <row r="55" spans="1:15" ht="22" customHeight="1">
      <c r="A55" t="str">
        <f t="shared" si="0"/>
        <v>SL-00051</v>
      </c>
      <c r="B55" s="39" t="s">
        <v>1689</v>
      </c>
      <c r="C55" s="24" t="str">
        <f>IF(B55="","",IFERROR(_xlfn.XLOOKUP(B55,PT_Master!#REF!,PT_Master!B:B),""))</f>
        <v/>
      </c>
      <c r="D55" s="24" t="str">
        <f>IF(C55="","",IFERROR(_xlfn.XLOOKUP(C55,PT_Master!A:A,PT_Master!C:C),""))</f>
        <v/>
      </c>
      <c r="E55" s="39" t="s">
        <v>1462</v>
      </c>
      <c r="F55" s="39" t="s">
        <v>1862</v>
      </c>
      <c r="G55" s="24" t="str">
        <f>IF(F55="","",IFERROR(_xlfn.XLOOKUP(F55,SVC_RateCard!A:A,SVC_RateCard!B:B),"Service Code not found"))</f>
        <v>Private Room - Daily</v>
      </c>
      <c r="H55" s="24" t="str">
        <f>IF(F55="","",IFERROR(_xlfn.XLOOKUP(F55,SVC_RateCard!A:A,SVC_RateCard!C:C),""))</f>
        <v>Room Charge</v>
      </c>
      <c r="I55" s="39" t="s">
        <v>235</v>
      </c>
      <c r="J55" s="39">
        <v>1</v>
      </c>
      <c r="K55" s="25">
        <f>IF(F55="","",IFERROR(_xlfn.XLOOKUP(F55,SVC_RateCard!A:A,SVC_RateCard!I:I),0))</f>
        <v>3500</v>
      </c>
      <c r="L55" s="17">
        <f t="shared" si="1"/>
        <v>3500</v>
      </c>
      <c r="M55" s="26">
        <f>IF(F55="","",IFERROR(_xlfn.XLOOKUP(F55,SVC_RateCard!A:A,SVC_RateCard!G:G),0))</f>
        <v>0</v>
      </c>
      <c r="N55" s="17">
        <f t="shared" si="2"/>
        <v>0</v>
      </c>
      <c r="O55" s="17">
        <f t="shared" si="3"/>
        <v>3500</v>
      </c>
    </row>
    <row r="56" spans="1:15" ht="22" customHeight="1">
      <c r="A56" t="str">
        <f t="shared" si="0"/>
        <v>SL-00052</v>
      </c>
      <c r="B56" s="40" t="s">
        <v>1689</v>
      </c>
      <c r="C56" s="24" t="str">
        <f>IF(B56="","",IFERROR(_xlfn.XLOOKUP(B56,PT_Master!#REF!,PT_Master!B:B),""))</f>
        <v/>
      </c>
      <c r="D56" s="24" t="str">
        <f>IF(C56="","",IFERROR(_xlfn.XLOOKUP(C56,PT_Master!A:A,PT_Master!C:C),""))</f>
        <v/>
      </c>
      <c r="E56" s="40" t="s">
        <v>1462</v>
      </c>
      <c r="F56" s="40" t="s">
        <v>1845</v>
      </c>
      <c r="G56" s="24" t="str">
        <f>IF(F56="","",IFERROR(_xlfn.XLOOKUP(F56,SVC_RateCard!A:A,SVC_RateCard!B:B),"Service Code not found"))</f>
        <v>Semi-Private Room - Daily</v>
      </c>
      <c r="H56" s="24" t="str">
        <f>IF(F56="","",IFERROR(_xlfn.XLOOKUP(F56,SVC_RateCard!A:A,SVC_RateCard!C:C),""))</f>
        <v>Room Charge</v>
      </c>
      <c r="I56" s="40" t="s">
        <v>235</v>
      </c>
      <c r="J56" s="40">
        <v>1</v>
      </c>
      <c r="K56" s="25">
        <f>IF(F56="","",IFERROR(_xlfn.XLOOKUP(F56,SVC_RateCard!A:A,SVC_RateCard!I:I),0))</f>
        <v>1800</v>
      </c>
      <c r="L56" s="17">
        <f t="shared" si="1"/>
        <v>1800</v>
      </c>
      <c r="M56" s="26">
        <f>IF(F56="","",IFERROR(_xlfn.XLOOKUP(F56,SVC_RateCard!A:A,SVC_RateCard!G:G),0))</f>
        <v>0</v>
      </c>
      <c r="N56" s="17">
        <f t="shared" si="2"/>
        <v>0</v>
      </c>
      <c r="O56" s="17">
        <f t="shared" si="3"/>
        <v>1800</v>
      </c>
    </row>
    <row r="57" spans="1:15" ht="22" customHeight="1">
      <c r="A57" t="str">
        <f t="shared" si="0"/>
        <v>SL-00053</v>
      </c>
      <c r="B57" s="39" t="s">
        <v>1690</v>
      </c>
      <c r="C57" s="24" t="str">
        <f>IF(B57="","",IFERROR(_xlfn.XLOOKUP(B57,PT_Master!#REF!,PT_Master!B:B),""))</f>
        <v/>
      </c>
      <c r="D57" s="24" t="str">
        <f>IF(C57="","",IFERROR(_xlfn.XLOOKUP(C57,PT_Master!A:A,PT_Master!C:C),""))</f>
        <v/>
      </c>
      <c r="E57" s="39" t="s">
        <v>1463</v>
      </c>
      <c r="F57" s="39" t="s">
        <v>1850</v>
      </c>
      <c r="G57" s="24" t="str">
        <f>IF(F57="","",IFERROR(_xlfn.XLOOKUP(F57,SVC_RateCard!A:A,SVC_RateCard!B:B),"Service Code not found"))</f>
        <v>Cardiology Consultation</v>
      </c>
      <c r="H57" s="24" t="str">
        <f>IF(F57="","",IFERROR(_xlfn.XLOOKUP(F57,SVC_RateCard!A:A,SVC_RateCard!C:C),""))</f>
        <v>Consultation</v>
      </c>
      <c r="I57" s="39" t="s">
        <v>166</v>
      </c>
      <c r="J57" s="39">
        <v>1</v>
      </c>
      <c r="K57" s="25">
        <f>IF(F57="","",IFERROR(_xlfn.XLOOKUP(F57,SVC_RateCard!A:A,SVC_RateCard!I:I),0))</f>
        <v>800</v>
      </c>
      <c r="L57" s="17">
        <f t="shared" si="1"/>
        <v>800</v>
      </c>
      <c r="M57" s="26">
        <f>IF(F57="","",IFERROR(_xlfn.XLOOKUP(F57,SVC_RateCard!A:A,SVC_RateCard!G:G),0))</f>
        <v>0</v>
      </c>
      <c r="N57" s="17">
        <f t="shared" si="2"/>
        <v>0</v>
      </c>
      <c r="O57" s="17">
        <f t="shared" si="3"/>
        <v>800</v>
      </c>
    </row>
    <row r="58" spans="1:15" ht="22" customHeight="1">
      <c r="A58" t="str">
        <f t="shared" si="0"/>
        <v>SL-00054</v>
      </c>
      <c r="B58" s="40" t="s">
        <v>1690</v>
      </c>
      <c r="C58" s="24" t="str">
        <f>IF(B58="","",IFERROR(_xlfn.XLOOKUP(B58,PT_Master!#REF!,PT_Master!B:B),""))</f>
        <v/>
      </c>
      <c r="D58" s="24" t="str">
        <f>IF(C58="","",IFERROR(_xlfn.XLOOKUP(C58,PT_Master!A:A,PT_Master!C:C),""))</f>
        <v/>
      </c>
      <c r="E58" s="40" t="s">
        <v>1463</v>
      </c>
      <c r="F58" s="40" t="s">
        <v>1840</v>
      </c>
      <c r="G58" s="24" t="str">
        <f>IF(F58="","",IFERROR(_xlfn.XLOOKUP(F58,SVC_RateCard!A:A,SVC_RateCard!B:B),"Service Code not found"))</f>
        <v>CT Scan Brain</v>
      </c>
      <c r="H58" s="24" t="str">
        <f>IF(F58="","",IFERROR(_xlfn.XLOOKUP(F58,SVC_RateCard!A:A,SVC_RateCard!C:C),""))</f>
        <v>Radiology</v>
      </c>
      <c r="I58" s="40" t="s">
        <v>166</v>
      </c>
      <c r="J58" s="40">
        <v>1</v>
      </c>
      <c r="K58" s="25">
        <f>IF(F58="","",IFERROR(_xlfn.XLOOKUP(F58,SVC_RateCard!A:A,SVC_RateCard!I:I),0))</f>
        <v>5040</v>
      </c>
      <c r="L58" s="17">
        <f t="shared" si="1"/>
        <v>5040</v>
      </c>
      <c r="M58" s="26">
        <f>IF(F58="","",IFERROR(_xlfn.XLOOKUP(F58,SVC_RateCard!A:A,SVC_RateCard!G:G),0))</f>
        <v>12</v>
      </c>
      <c r="N58" s="17">
        <f t="shared" si="2"/>
        <v>604.79999999999995</v>
      </c>
      <c r="O58" s="17">
        <f t="shared" si="3"/>
        <v>5040</v>
      </c>
    </row>
    <row r="59" spans="1:15" ht="22" customHeight="1">
      <c r="A59" t="str">
        <f t="shared" si="0"/>
        <v>SL-00055</v>
      </c>
      <c r="B59" s="39" t="s">
        <v>1690</v>
      </c>
      <c r="C59" s="24" t="str">
        <f>IF(B59="","",IFERROR(_xlfn.XLOOKUP(B59,PT_Master!#REF!,PT_Master!B:B),""))</f>
        <v/>
      </c>
      <c r="D59" s="24" t="str">
        <f>IF(C59="","",IFERROR(_xlfn.XLOOKUP(C59,PT_Master!A:A,PT_Master!C:C),""))</f>
        <v/>
      </c>
      <c r="E59" s="39" t="s">
        <v>1463</v>
      </c>
      <c r="F59" s="39" t="s">
        <v>1835</v>
      </c>
      <c r="G59" s="24" t="str">
        <f>IF(F59="","",IFERROR(_xlfn.XLOOKUP(F59,SVC_RateCard!A:A,SVC_RateCard!B:B),"Service Code not found"))</f>
        <v>Endoscopy (Upper GI)</v>
      </c>
      <c r="H59" s="24" t="str">
        <f>IF(F59="","",IFERROR(_xlfn.XLOOKUP(F59,SVC_RateCard!A:A,SVC_RateCard!C:C),""))</f>
        <v>Procedure</v>
      </c>
      <c r="I59" s="39" t="s">
        <v>166</v>
      </c>
      <c r="J59" s="39">
        <v>1</v>
      </c>
      <c r="K59" s="25">
        <f>IF(F59="","",IFERROR(_xlfn.XLOOKUP(F59,SVC_RateCard!A:A,SVC_RateCard!I:I),0))</f>
        <v>3675</v>
      </c>
      <c r="L59" s="17">
        <f t="shared" si="1"/>
        <v>3675</v>
      </c>
      <c r="M59" s="26">
        <f>IF(F59="","",IFERROR(_xlfn.XLOOKUP(F59,SVC_RateCard!A:A,SVC_RateCard!G:G),0))</f>
        <v>5</v>
      </c>
      <c r="N59" s="17">
        <f t="shared" si="2"/>
        <v>183.75</v>
      </c>
      <c r="O59" s="17">
        <f t="shared" si="3"/>
        <v>3675</v>
      </c>
    </row>
    <row r="60" spans="1:15" ht="22" customHeight="1">
      <c r="A60" t="str">
        <f t="shared" si="0"/>
        <v>SL-00056</v>
      </c>
      <c r="B60" s="40" t="s">
        <v>1690</v>
      </c>
      <c r="C60" s="24" t="str">
        <f>IF(B60="","",IFERROR(_xlfn.XLOOKUP(B60,PT_Master!#REF!,PT_Master!B:B),""))</f>
        <v/>
      </c>
      <c r="D60" s="24" t="str">
        <f>IF(C60="","",IFERROR(_xlfn.XLOOKUP(C60,PT_Master!A:A,PT_Master!C:C),""))</f>
        <v/>
      </c>
      <c r="E60" s="40" t="s">
        <v>1463</v>
      </c>
      <c r="F60" s="40" t="s">
        <v>1863</v>
      </c>
      <c r="G60" s="24" t="str">
        <f>IF(F60="","",IFERROR(_xlfn.XLOOKUP(F60,SVC_RateCard!A:A,SVC_RateCard!B:B),"Service Code not found"))</f>
        <v>Blood Culture</v>
      </c>
      <c r="H60" s="24" t="str">
        <f>IF(F60="","",IFERROR(_xlfn.XLOOKUP(F60,SVC_RateCard!A:A,SVC_RateCard!C:C),""))</f>
        <v>Laboratory</v>
      </c>
      <c r="I60" s="40" t="s">
        <v>166</v>
      </c>
      <c r="J60" s="40">
        <v>1</v>
      </c>
      <c r="K60" s="25">
        <f>IF(F60="","",IFERROR(_xlfn.XLOOKUP(F60,SVC_RateCard!A:A,SVC_RateCard!I:I),0))</f>
        <v>840</v>
      </c>
      <c r="L60" s="17">
        <f t="shared" si="1"/>
        <v>840</v>
      </c>
      <c r="M60" s="26">
        <f>IF(F60="","",IFERROR(_xlfn.XLOOKUP(F60,SVC_RateCard!A:A,SVC_RateCard!G:G),0))</f>
        <v>5</v>
      </c>
      <c r="N60" s="17">
        <f t="shared" si="2"/>
        <v>42</v>
      </c>
      <c r="O60" s="17">
        <f t="shared" si="3"/>
        <v>840</v>
      </c>
    </row>
    <row r="61" spans="1:15" ht="22" customHeight="1">
      <c r="A61" t="str">
        <f t="shared" si="0"/>
        <v>SL-00057</v>
      </c>
      <c r="B61" s="39" t="s">
        <v>1691</v>
      </c>
      <c r="C61" s="24" t="str">
        <f>IF(B61="","",IFERROR(_xlfn.XLOOKUP(B61,PT_Master!#REF!,PT_Master!B:B),""))</f>
        <v/>
      </c>
      <c r="D61" s="24" t="str">
        <f>IF(C61="","",IFERROR(_xlfn.XLOOKUP(C61,PT_Master!A:A,PT_Master!C:C),""))</f>
        <v/>
      </c>
      <c r="E61" s="39" t="s">
        <v>1464</v>
      </c>
      <c r="F61" s="39" t="s">
        <v>1834</v>
      </c>
      <c r="G61" s="24" t="str">
        <f>IF(F61="","",IFERROR(_xlfn.XLOOKUP(F61,SVC_RateCard!A:A,SVC_RateCard!B:B),"Service Code not found"))</f>
        <v>Orthopaedics Consultation</v>
      </c>
      <c r="H61" s="24" t="str">
        <f>IF(F61="","",IFERROR(_xlfn.XLOOKUP(F61,SVC_RateCard!A:A,SVC_RateCard!C:C),""))</f>
        <v>Consultation</v>
      </c>
      <c r="I61" s="39" t="s">
        <v>236</v>
      </c>
      <c r="J61" s="39">
        <v>1</v>
      </c>
      <c r="K61" s="25">
        <f>IF(F61="","",IFERROR(_xlfn.XLOOKUP(F61,SVC_RateCard!A:A,SVC_RateCard!I:I),0))</f>
        <v>650</v>
      </c>
      <c r="L61" s="17">
        <f t="shared" si="1"/>
        <v>650</v>
      </c>
      <c r="M61" s="26">
        <f>IF(F61="","",IFERROR(_xlfn.XLOOKUP(F61,SVC_RateCard!A:A,SVC_RateCard!G:G),0))</f>
        <v>0</v>
      </c>
      <c r="N61" s="17">
        <f t="shared" si="2"/>
        <v>0</v>
      </c>
      <c r="O61" s="17">
        <f t="shared" si="3"/>
        <v>650</v>
      </c>
    </row>
    <row r="62" spans="1:15" ht="22" customHeight="1">
      <c r="A62" t="str">
        <f t="shared" si="0"/>
        <v>SL-00058</v>
      </c>
      <c r="B62" s="40" t="s">
        <v>1691</v>
      </c>
      <c r="C62" s="24" t="str">
        <f>IF(B62="","",IFERROR(_xlfn.XLOOKUP(B62,PT_Master!#REF!,PT_Master!B:B),""))</f>
        <v/>
      </c>
      <c r="D62" s="24" t="str">
        <f>IF(C62="","",IFERROR(_xlfn.XLOOKUP(C62,PT_Master!A:A,PT_Master!C:C),""))</f>
        <v/>
      </c>
      <c r="E62" s="40" t="s">
        <v>1464</v>
      </c>
      <c r="F62" s="40" t="s">
        <v>1864</v>
      </c>
      <c r="G62" s="24" t="str">
        <f>IF(F62="","",IFERROR(_xlfn.XLOOKUP(F62,SVC_RateCard!A:A,SVC_RateCard!B:B),"Service Code not found"))</f>
        <v>Physiotherapy Session</v>
      </c>
      <c r="H62" s="24" t="str">
        <f>IF(F62="","",IFERROR(_xlfn.XLOOKUP(F62,SVC_RateCard!A:A,SVC_RateCard!C:C),""))</f>
        <v>Procedure</v>
      </c>
      <c r="I62" s="40" t="s">
        <v>236</v>
      </c>
      <c r="J62" s="40">
        <v>1</v>
      </c>
      <c r="K62" s="25">
        <f>IF(F62="","",IFERROR(_xlfn.XLOOKUP(F62,SVC_RateCard!A:A,SVC_RateCard!I:I),0))</f>
        <v>944</v>
      </c>
      <c r="L62" s="17">
        <f t="shared" si="1"/>
        <v>944</v>
      </c>
      <c r="M62" s="26">
        <f>IF(F62="","",IFERROR(_xlfn.XLOOKUP(F62,SVC_RateCard!A:A,SVC_RateCard!G:G),0))</f>
        <v>18</v>
      </c>
      <c r="N62" s="17">
        <f t="shared" si="2"/>
        <v>169.92</v>
      </c>
      <c r="O62" s="17">
        <f t="shared" si="3"/>
        <v>944</v>
      </c>
    </row>
    <row r="63" spans="1:15" ht="22" customHeight="1">
      <c r="A63" t="str">
        <f t="shared" si="0"/>
        <v>SL-00059</v>
      </c>
      <c r="B63" s="39" t="s">
        <v>1691</v>
      </c>
      <c r="C63" s="24" t="str">
        <f>IF(B63="","",IFERROR(_xlfn.XLOOKUP(B63,PT_Master!#REF!,PT_Master!B:B),""))</f>
        <v/>
      </c>
      <c r="D63" s="24" t="str">
        <f>IF(C63="","",IFERROR(_xlfn.XLOOKUP(C63,PT_Master!A:A,PT_Master!C:C),""))</f>
        <v/>
      </c>
      <c r="E63" s="39" t="s">
        <v>1464</v>
      </c>
      <c r="F63" s="39" t="s">
        <v>1865</v>
      </c>
      <c r="G63" s="24" t="str">
        <f>IF(F63="","",IFERROR(_xlfn.XLOOKUP(F63,SVC_RateCard!A:A,SVC_RateCard!B:B),"Service Code not found"))</f>
        <v>Knee Replacement (Unilateral)</v>
      </c>
      <c r="H63" s="24" t="str">
        <f>IF(F63="","",IFERROR(_xlfn.XLOOKUP(F63,SVC_RateCard!A:A,SVC_RateCard!C:C),""))</f>
        <v>Surgery</v>
      </c>
      <c r="I63" s="39" t="s">
        <v>236</v>
      </c>
      <c r="J63" s="39">
        <v>1</v>
      </c>
      <c r="K63" s="25">
        <f>IF(F63="","",IFERROR(_xlfn.XLOOKUP(F63,SVC_RateCard!A:A,SVC_RateCard!I:I),0))</f>
        <v>126000</v>
      </c>
      <c r="L63" s="17">
        <f t="shared" si="1"/>
        <v>126000</v>
      </c>
      <c r="M63" s="26">
        <f>IF(F63="","",IFERROR(_xlfn.XLOOKUP(F63,SVC_RateCard!A:A,SVC_RateCard!G:G),0))</f>
        <v>5</v>
      </c>
      <c r="N63" s="17">
        <f t="shared" si="2"/>
        <v>6300</v>
      </c>
      <c r="O63" s="17">
        <f t="shared" si="3"/>
        <v>126000</v>
      </c>
    </row>
    <row r="64" spans="1:15" ht="22" customHeight="1">
      <c r="A64" t="str">
        <f t="shared" si="0"/>
        <v>SL-00060</v>
      </c>
      <c r="B64" s="40" t="s">
        <v>1691</v>
      </c>
      <c r="C64" s="24" t="str">
        <f>IF(B64="","",IFERROR(_xlfn.XLOOKUP(B64,PT_Master!#REF!,PT_Master!B:B),""))</f>
        <v/>
      </c>
      <c r="D64" s="24" t="str">
        <f>IF(C64="","",IFERROR(_xlfn.XLOOKUP(C64,PT_Master!A:A,PT_Master!C:C),""))</f>
        <v/>
      </c>
      <c r="E64" s="40" t="s">
        <v>1464</v>
      </c>
      <c r="F64" s="40" t="s">
        <v>1866</v>
      </c>
      <c r="G64" s="24" t="str">
        <f>IF(F64="","",IFERROR(_xlfn.XLOOKUP(F64,SVC_RateCard!A:A,SVC_RateCard!B:B),"Service Code not found"))</f>
        <v>X-Ray Chest PA</v>
      </c>
      <c r="H64" s="24" t="str">
        <f>IF(F64="","",IFERROR(_xlfn.XLOOKUP(F64,SVC_RateCard!A:A,SVC_RateCard!C:C),""))</f>
        <v>Radiology</v>
      </c>
      <c r="I64" s="40" t="s">
        <v>236</v>
      </c>
      <c r="J64" s="40">
        <v>1</v>
      </c>
      <c r="K64" s="25">
        <f>IF(F64="","",IFERROR(_xlfn.XLOOKUP(F64,SVC_RateCard!A:A,SVC_RateCard!I:I),0))</f>
        <v>448</v>
      </c>
      <c r="L64" s="17">
        <f t="shared" si="1"/>
        <v>448</v>
      </c>
      <c r="M64" s="26">
        <f>IF(F64="","",IFERROR(_xlfn.XLOOKUP(F64,SVC_RateCard!A:A,SVC_RateCard!G:G),0))</f>
        <v>12</v>
      </c>
      <c r="N64" s="17">
        <f t="shared" si="2"/>
        <v>53.76</v>
      </c>
      <c r="O64" s="17">
        <f t="shared" si="3"/>
        <v>448</v>
      </c>
    </row>
    <row r="65" spans="1:15" ht="22" customHeight="1">
      <c r="A65" t="str">
        <f t="shared" si="0"/>
        <v>SL-00061</v>
      </c>
      <c r="B65" s="39" t="s">
        <v>1691</v>
      </c>
      <c r="C65" s="24" t="str">
        <f>IF(B65="","",IFERROR(_xlfn.XLOOKUP(B65,PT_Master!#REF!,PT_Master!B:B),""))</f>
        <v/>
      </c>
      <c r="D65" s="24" t="str">
        <f>IF(C65="","",IFERROR(_xlfn.XLOOKUP(C65,PT_Master!A:A,PT_Master!C:C),""))</f>
        <v/>
      </c>
      <c r="E65" s="39" t="s">
        <v>1464</v>
      </c>
      <c r="F65" s="39" t="s">
        <v>1836</v>
      </c>
      <c r="G65" s="24" t="str">
        <f>IF(F65="","",IFERROR(_xlfn.XLOOKUP(F65,SVC_RateCard!A:A,SVC_RateCard!B:B),"Service Code not found"))</f>
        <v>Lipid Profile</v>
      </c>
      <c r="H65" s="24" t="str">
        <f>IF(F65="","",IFERROR(_xlfn.XLOOKUP(F65,SVC_RateCard!A:A,SVC_RateCard!C:C),""))</f>
        <v>Laboratory</v>
      </c>
      <c r="I65" s="39" t="s">
        <v>236</v>
      </c>
      <c r="J65" s="39">
        <v>1</v>
      </c>
      <c r="K65" s="25">
        <f>IF(F65="","",IFERROR(_xlfn.XLOOKUP(F65,SVC_RateCard!A:A,SVC_RateCard!I:I),0))</f>
        <v>472.5</v>
      </c>
      <c r="L65" s="17">
        <f t="shared" si="1"/>
        <v>472.5</v>
      </c>
      <c r="M65" s="26">
        <f>IF(F65="","",IFERROR(_xlfn.XLOOKUP(F65,SVC_RateCard!A:A,SVC_RateCard!G:G),0))</f>
        <v>5</v>
      </c>
      <c r="N65" s="17">
        <f t="shared" si="2"/>
        <v>23.625</v>
      </c>
      <c r="O65" s="17">
        <f t="shared" si="3"/>
        <v>472.5</v>
      </c>
    </row>
    <row r="66" spans="1:15" ht="22" customHeight="1">
      <c r="A66" t="str">
        <f t="shared" si="0"/>
        <v>SL-00062</v>
      </c>
      <c r="B66" s="40" t="s">
        <v>1692</v>
      </c>
      <c r="C66" s="24" t="str">
        <f>IF(B66="","",IFERROR(_xlfn.XLOOKUP(B66,PT_Master!#REF!,PT_Master!B:B),""))</f>
        <v/>
      </c>
      <c r="D66" s="24" t="str">
        <f>IF(C66="","",IFERROR(_xlfn.XLOOKUP(C66,PT_Master!A:A,PT_Master!C:C),""))</f>
        <v/>
      </c>
      <c r="E66" s="40" t="s">
        <v>548</v>
      </c>
      <c r="F66" s="40" t="s">
        <v>1850</v>
      </c>
      <c r="G66" s="24" t="str">
        <f>IF(F66="","",IFERROR(_xlfn.XLOOKUP(F66,SVC_RateCard!A:A,SVC_RateCard!B:B),"Service Code not found"))</f>
        <v>Cardiology Consultation</v>
      </c>
      <c r="H66" s="24" t="str">
        <f>IF(F66="","",IFERROR(_xlfn.XLOOKUP(F66,SVC_RateCard!A:A,SVC_RateCard!C:C),""))</f>
        <v>Consultation</v>
      </c>
      <c r="I66" s="40" t="s">
        <v>166</v>
      </c>
      <c r="J66" s="40">
        <v>1</v>
      </c>
      <c r="K66" s="25">
        <f>IF(F66="","",IFERROR(_xlfn.XLOOKUP(F66,SVC_RateCard!A:A,SVC_RateCard!I:I),0))</f>
        <v>800</v>
      </c>
      <c r="L66" s="17">
        <f t="shared" si="1"/>
        <v>800</v>
      </c>
      <c r="M66" s="26">
        <f>IF(F66="","",IFERROR(_xlfn.XLOOKUP(F66,SVC_RateCard!A:A,SVC_RateCard!G:G),0))</f>
        <v>0</v>
      </c>
      <c r="N66" s="17">
        <f t="shared" si="2"/>
        <v>0</v>
      </c>
      <c r="O66" s="17">
        <f t="shared" si="3"/>
        <v>800</v>
      </c>
    </row>
    <row r="67" spans="1:15" ht="22" customHeight="1">
      <c r="A67" t="str">
        <f t="shared" si="0"/>
        <v>SL-00063</v>
      </c>
      <c r="B67" s="39" t="s">
        <v>1692</v>
      </c>
      <c r="C67" s="24" t="str">
        <f>IF(B67="","",IFERROR(_xlfn.XLOOKUP(B67,PT_Master!#REF!,PT_Master!B:B),""))</f>
        <v/>
      </c>
      <c r="D67" s="24" t="str">
        <f>IF(C67="","",IFERROR(_xlfn.XLOOKUP(C67,PT_Master!A:A,PT_Master!C:C),""))</f>
        <v/>
      </c>
      <c r="E67" s="39" t="s">
        <v>548</v>
      </c>
      <c r="F67" s="39" t="s">
        <v>1867</v>
      </c>
      <c r="G67" s="24" t="str">
        <f>IF(F67="","",IFERROR(_xlfn.XLOOKUP(F67,SVC_RateCard!A:A,SVC_RateCard!B:B),"Service Code not found"))</f>
        <v>Emergency Bay - Daily</v>
      </c>
      <c r="H67" s="24" t="str">
        <f>IF(F67="","",IFERROR(_xlfn.XLOOKUP(F67,SVC_RateCard!A:A,SVC_RateCard!C:C),""))</f>
        <v>Room Charge</v>
      </c>
      <c r="I67" s="39" t="s">
        <v>166</v>
      </c>
      <c r="J67" s="39">
        <v>3</v>
      </c>
      <c r="K67" s="25">
        <f>IF(F67="","",IFERROR(_xlfn.XLOOKUP(F67,SVC_RateCard!A:A,SVC_RateCard!I:I),0))</f>
        <v>2000</v>
      </c>
      <c r="L67" s="17">
        <f t="shared" si="1"/>
        <v>6000</v>
      </c>
      <c r="M67" s="26">
        <f>IF(F67="","",IFERROR(_xlfn.XLOOKUP(F67,SVC_RateCard!A:A,SVC_RateCard!G:G),0))</f>
        <v>0</v>
      </c>
      <c r="N67" s="17">
        <f t="shared" si="2"/>
        <v>0</v>
      </c>
      <c r="O67" s="17">
        <f t="shared" si="3"/>
        <v>6000</v>
      </c>
    </row>
    <row r="68" spans="1:15" ht="22" customHeight="1">
      <c r="A68" t="str">
        <f t="shared" si="0"/>
        <v>SL-00064</v>
      </c>
      <c r="B68" s="40" t="s">
        <v>1692</v>
      </c>
      <c r="C68" s="24" t="str">
        <f>IF(B68="","",IFERROR(_xlfn.XLOOKUP(B68,PT_Master!#REF!,PT_Master!B:B),""))</f>
        <v/>
      </c>
      <c r="D68" s="24" t="str">
        <f>IF(C68="","",IFERROR(_xlfn.XLOOKUP(C68,PT_Master!A:A,PT_Master!C:C),""))</f>
        <v/>
      </c>
      <c r="E68" s="40" t="s">
        <v>1465</v>
      </c>
      <c r="F68" s="40" t="s">
        <v>1868</v>
      </c>
      <c r="G68" s="24" t="str">
        <f>IF(F68="","",IFERROR(_xlfn.XLOOKUP(F68,SVC_RateCard!A:A,SVC_RateCard!B:B),"Service Code not found"))</f>
        <v>Liver Function Test</v>
      </c>
      <c r="H68" s="24" t="str">
        <f>IF(F68="","",IFERROR(_xlfn.XLOOKUP(F68,SVC_RateCard!A:A,SVC_RateCard!C:C),""))</f>
        <v>Laboratory</v>
      </c>
      <c r="I68" s="40" t="s">
        <v>166</v>
      </c>
      <c r="J68" s="40">
        <v>1</v>
      </c>
      <c r="K68" s="25">
        <f>IF(F68="","",IFERROR(_xlfn.XLOOKUP(F68,SVC_RateCard!A:A,SVC_RateCard!I:I),0))</f>
        <v>546</v>
      </c>
      <c r="L68" s="17">
        <f t="shared" si="1"/>
        <v>546</v>
      </c>
      <c r="M68" s="26">
        <f>IF(F68="","",IFERROR(_xlfn.XLOOKUP(F68,SVC_RateCard!A:A,SVC_RateCard!G:G),0))</f>
        <v>5</v>
      </c>
      <c r="N68" s="17">
        <f t="shared" si="2"/>
        <v>27.3</v>
      </c>
      <c r="O68" s="17">
        <f t="shared" si="3"/>
        <v>546</v>
      </c>
    </row>
    <row r="69" spans="1:15" ht="22" customHeight="1">
      <c r="A69" t="str">
        <f t="shared" si="0"/>
        <v>SL-00065</v>
      </c>
      <c r="B69" s="39" t="s">
        <v>1692</v>
      </c>
      <c r="C69" s="24" t="str">
        <f>IF(B69="","",IFERROR(_xlfn.XLOOKUP(B69,PT_Master!#REF!,PT_Master!B:B),""))</f>
        <v/>
      </c>
      <c r="D69" s="24" t="str">
        <f>IF(C69="","",IFERROR(_xlfn.XLOOKUP(C69,PT_Master!A:A,PT_Master!C:C),""))</f>
        <v/>
      </c>
      <c r="E69" s="39" t="s">
        <v>1465</v>
      </c>
      <c r="F69" s="39" t="s">
        <v>1865</v>
      </c>
      <c r="G69" s="24" t="str">
        <f>IF(F69="","",IFERROR(_xlfn.XLOOKUP(F69,SVC_RateCard!A:A,SVC_RateCard!B:B),"Service Code not found"))</f>
        <v>Knee Replacement (Unilateral)</v>
      </c>
      <c r="H69" s="24" t="str">
        <f>IF(F69="","",IFERROR(_xlfn.XLOOKUP(F69,SVC_RateCard!A:A,SVC_RateCard!C:C),""))</f>
        <v>Surgery</v>
      </c>
      <c r="I69" s="39" t="s">
        <v>166</v>
      </c>
      <c r="J69" s="39">
        <v>1</v>
      </c>
      <c r="K69" s="25">
        <f>IF(F69="","",IFERROR(_xlfn.XLOOKUP(F69,SVC_RateCard!A:A,SVC_RateCard!I:I),0))</f>
        <v>126000</v>
      </c>
      <c r="L69" s="17">
        <f t="shared" si="1"/>
        <v>126000</v>
      </c>
      <c r="M69" s="26">
        <f>IF(F69="","",IFERROR(_xlfn.XLOOKUP(F69,SVC_RateCard!A:A,SVC_RateCard!G:G),0))</f>
        <v>5</v>
      </c>
      <c r="N69" s="17">
        <f t="shared" si="2"/>
        <v>6300</v>
      </c>
      <c r="O69" s="17">
        <f t="shared" si="3"/>
        <v>126000</v>
      </c>
    </row>
    <row r="70" spans="1:15" ht="22" customHeight="1">
      <c r="A70" t="str">
        <f t="shared" ref="A70:A133" si="4">IF(B70="","","SL-"&amp;TEXT(ROW(A66),"00000"))</f>
        <v>SL-00066</v>
      </c>
      <c r="B70" s="40" t="s">
        <v>1692</v>
      </c>
      <c r="C70" s="24" t="str">
        <f>IF(B70="","",IFERROR(_xlfn.XLOOKUP(B70,PT_Master!#REF!,PT_Master!B:B),""))</f>
        <v/>
      </c>
      <c r="D70" s="24" t="str">
        <f>IF(C70="","",IFERROR(_xlfn.XLOOKUP(C70,PT_Master!A:A,PT_Master!C:C),""))</f>
        <v/>
      </c>
      <c r="E70" s="40" t="s">
        <v>548</v>
      </c>
      <c r="F70" s="40" t="s">
        <v>1835</v>
      </c>
      <c r="G70" s="24" t="str">
        <f>IF(F70="","",IFERROR(_xlfn.XLOOKUP(F70,SVC_RateCard!A:A,SVC_RateCard!B:B),"Service Code not found"))</f>
        <v>Endoscopy (Upper GI)</v>
      </c>
      <c r="H70" s="24" t="str">
        <f>IF(F70="","",IFERROR(_xlfn.XLOOKUP(F70,SVC_RateCard!A:A,SVC_RateCard!C:C),""))</f>
        <v>Procedure</v>
      </c>
      <c r="I70" s="40" t="s">
        <v>166</v>
      </c>
      <c r="J70" s="40">
        <v>1</v>
      </c>
      <c r="K70" s="25">
        <f>IF(F70="","",IFERROR(_xlfn.XLOOKUP(F70,SVC_RateCard!A:A,SVC_RateCard!I:I),0))</f>
        <v>3675</v>
      </c>
      <c r="L70" s="17">
        <f t="shared" ref="L70:L133" si="5">IF(OR(J70="",K70=""),"",J70*K70)</f>
        <v>3675</v>
      </c>
      <c r="M70" s="26">
        <f>IF(F70="","",IFERROR(_xlfn.XLOOKUP(F70,SVC_RateCard!A:A,SVC_RateCard!G:G),0))</f>
        <v>5</v>
      </c>
      <c r="N70" s="17">
        <f t="shared" ref="N70:N133" si="6">IF(L70="","",IFERROR(L70*M70/100,0))</f>
        <v>183.75</v>
      </c>
      <c r="O70" s="17">
        <f t="shared" ref="O70:O133" si="7">IF(L70="","",L70)</f>
        <v>3675</v>
      </c>
    </row>
    <row r="71" spans="1:15" ht="22" customHeight="1">
      <c r="A71" t="str">
        <f t="shared" si="4"/>
        <v>SL-00067</v>
      </c>
      <c r="B71" s="39" t="s">
        <v>1692</v>
      </c>
      <c r="C71" s="24" t="str">
        <f>IF(B71="","",IFERROR(_xlfn.XLOOKUP(B71,PT_Master!#REF!,PT_Master!B:B),""))</f>
        <v/>
      </c>
      <c r="D71" s="24" t="str">
        <f>IF(C71="","",IFERROR(_xlfn.XLOOKUP(C71,PT_Master!A:A,PT_Master!C:C),""))</f>
        <v/>
      </c>
      <c r="E71" s="39" t="s">
        <v>558</v>
      </c>
      <c r="F71" s="39" t="s">
        <v>1847</v>
      </c>
      <c r="G71" s="24" t="str">
        <f>IF(F71="","",IFERROR(_xlfn.XLOOKUP(F71,SVC_RateCard!A:A,SVC_RateCard!B:B),"Service Code not found"))</f>
        <v>2D Echocardiography</v>
      </c>
      <c r="H71" s="24" t="str">
        <f>IF(F71="","",IFERROR(_xlfn.XLOOKUP(F71,SVC_RateCard!A:A,SVC_RateCard!C:C),""))</f>
        <v>Radiology</v>
      </c>
      <c r="I71" s="39" t="s">
        <v>166</v>
      </c>
      <c r="J71" s="39">
        <v>1</v>
      </c>
      <c r="K71" s="25">
        <f>IF(F71="","",IFERROR(_xlfn.XLOOKUP(F71,SVC_RateCard!A:A,SVC_RateCard!I:I),0))</f>
        <v>2800</v>
      </c>
      <c r="L71" s="17">
        <f t="shared" si="5"/>
        <v>2800</v>
      </c>
      <c r="M71" s="26">
        <f>IF(F71="","",IFERROR(_xlfn.XLOOKUP(F71,SVC_RateCard!A:A,SVC_RateCard!G:G),0))</f>
        <v>12</v>
      </c>
      <c r="N71" s="17">
        <f t="shared" si="6"/>
        <v>336</v>
      </c>
      <c r="O71" s="17">
        <f t="shared" si="7"/>
        <v>2800</v>
      </c>
    </row>
    <row r="72" spans="1:15" ht="22" customHeight="1">
      <c r="A72" t="str">
        <f t="shared" si="4"/>
        <v>SL-00068</v>
      </c>
      <c r="B72" s="40" t="s">
        <v>1692</v>
      </c>
      <c r="C72" s="24" t="str">
        <f>IF(B72="","",IFERROR(_xlfn.XLOOKUP(B72,PT_Master!#REF!,PT_Master!B:B),""))</f>
        <v/>
      </c>
      <c r="D72" s="24" t="str">
        <f>IF(C72="","",IFERROR(_xlfn.XLOOKUP(C72,PT_Master!A:A,PT_Master!C:C),""))</f>
        <v/>
      </c>
      <c r="E72" s="40" t="s">
        <v>558</v>
      </c>
      <c r="F72" s="40" t="s">
        <v>1869</v>
      </c>
      <c r="G72" s="24" t="str">
        <f>IF(F72="","",IFERROR(_xlfn.XLOOKUP(F72,SVC_RateCard!A:A,SVC_RateCard!B:B),"Service Code not found"))</f>
        <v>ICU - Daily</v>
      </c>
      <c r="H72" s="24" t="str">
        <f>IF(F72="","",IFERROR(_xlfn.XLOOKUP(F72,SVC_RateCard!A:A,SVC_RateCard!C:C),""))</f>
        <v>Room Charge</v>
      </c>
      <c r="I72" s="40" t="s">
        <v>166</v>
      </c>
      <c r="J72" s="40">
        <v>3</v>
      </c>
      <c r="K72" s="25">
        <f>IF(F72="","",IFERROR(_xlfn.XLOOKUP(F72,SVC_RateCard!A:A,SVC_RateCard!I:I),0))</f>
        <v>8000</v>
      </c>
      <c r="L72" s="17">
        <f t="shared" si="5"/>
        <v>24000</v>
      </c>
      <c r="M72" s="26">
        <f>IF(F72="","",IFERROR(_xlfn.XLOOKUP(F72,SVC_RateCard!A:A,SVC_RateCard!G:G),0))</f>
        <v>0</v>
      </c>
      <c r="N72" s="17">
        <f t="shared" si="6"/>
        <v>0</v>
      </c>
      <c r="O72" s="17">
        <f t="shared" si="7"/>
        <v>24000</v>
      </c>
    </row>
    <row r="73" spans="1:15" ht="22" customHeight="1">
      <c r="A73" t="str">
        <f t="shared" si="4"/>
        <v>SL-00069</v>
      </c>
      <c r="B73" s="39" t="s">
        <v>1692</v>
      </c>
      <c r="C73" s="24" t="str">
        <f>IF(B73="","",IFERROR(_xlfn.XLOOKUP(B73,PT_Master!#REF!,PT_Master!B:B),""))</f>
        <v/>
      </c>
      <c r="D73" s="24" t="str">
        <f>IF(C73="","",IFERROR(_xlfn.XLOOKUP(C73,PT_Master!A:A,PT_Master!C:C),""))</f>
        <v/>
      </c>
      <c r="E73" s="39" t="s">
        <v>1465</v>
      </c>
      <c r="F73" s="39" t="s">
        <v>1870</v>
      </c>
      <c r="G73" s="24" t="str">
        <f>IF(F73="","",IFERROR(_xlfn.XLOOKUP(F73,SVC_RateCard!A:A,SVC_RateCard!B:B),"Service Code not found"))</f>
        <v>Wound Dressing</v>
      </c>
      <c r="H73" s="24" t="str">
        <f>IF(F73="","",IFERROR(_xlfn.XLOOKUP(F73,SVC_RateCard!A:A,SVC_RateCard!C:C),""))</f>
        <v>Procedure</v>
      </c>
      <c r="I73" s="39" t="s">
        <v>166</v>
      </c>
      <c r="J73" s="39">
        <v>1</v>
      </c>
      <c r="K73" s="25">
        <f>IF(F73="","",IFERROR(_xlfn.XLOOKUP(F73,SVC_RateCard!A:A,SVC_RateCard!I:I),0))</f>
        <v>262.5</v>
      </c>
      <c r="L73" s="17">
        <f t="shared" si="5"/>
        <v>262.5</v>
      </c>
      <c r="M73" s="26">
        <f>IF(F73="","",IFERROR(_xlfn.XLOOKUP(F73,SVC_RateCard!A:A,SVC_RateCard!G:G),0))</f>
        <v>5</v>
      </c>
      <c r="N73" s="17">
        <f t="shared" si="6"/>
        <v>13.125</v>
      </c>
      <c r="O73" s="17">
        <f t="shared" si="7"/>
        <v>262.5</v>
      </c>
    </row>
    <row r="74" spans="1:15" ht="22" customHeight="1">
      <c r="A74" t="str">
        <f t="shared" si="4"/>
        <v>SL-00070</v>
      </c>
      <c r="B74" s="40" t="s">
        <v>1692</v>
      </c>
      <c r="C74" s="24" t="str">
        <f>IF(B74="","",IFERROR(_xlfn.XLOOKUP(B74,PT_Master!#REF!,PT_Master!B:B),""))</f>
        <v/>
      </c>
      <c r="D74" s="24" t="str">
        <f>IF(C74="","",IFERROR(_xlfn.XLOOKUP(C74,PT_Master!A:A,PT_Master!C:C),""))</f>
        <v/>
      </c>
      <c r="E74" s="40" t="s">
        <v>548</v>
      </c>
      <c r="F74" s="40" t="s">
        <v>1871</v>
      </c>
      <c r="G74" s="24" t="str">
        <f>IF(F74="","",IFERROR(_xlfn.XLOOKUP(F74,SVC_RateCard!A:A,SVC_RateCard!B:B),"Service Code not found"))</f>
        <v>Ultrasound Abdomen</v>
      </c>
      <c r="H74" s="24" t="str">
        <f>IF(F74="","",IFERROR(_xlfn.XLOOKUP(F74,SVC_RateCard!A:A,SVC_RateCard!C:C),""))</f>
        <v>Radiology</v>
      </c>
      <c r="I74" s="40" t="s">
        <v>166</v>
      </c>
      <c r="J74" s="40">
        <v>1</v>
      </c>
      <c r="K74" s="25">
        <f>IF(F74="","",IFERROR(_xlfn.XLOOKUP(F74,SVC_RateCard!A:A,SVC_RateCard!I:I),0))</f>
        <v>1344</v>
      </c>
      <c r="L74" s="17">
        <f t="shared" si="5"/>
        <v>1344</v>
      </c>
      <c r="M74" s="26">
        <f>IF(F74="","",IFERROR(_xlfn.XLOOKUP(F74,SVC_RateCard!A:A,SVC_RateCard!G:G),0))</f>
        <v>12</v>
      </c>
      <c r="N74" s="17">
        <f t="shared" si="6"/>
        <v>161.28</v>
      </c>
      <c r="O74" s="17">
        <f t="shared" si="7"/>
        <v>1344</v>
      </c>
    </row>
    <row r="75" spans="1:15" ht="22" customHeight="1">
      <c r="A75" t="str">
        <f t="shared" si="4"/>
        <v>SL-00071</v>
      </c>
      <c r="B75" s="39" t="s">
        <v>1692</v>
      </c>
      <c r="C75" s="24" t="str">
        <f>IF(B75="","",IFERROR(_xlfn.XLOOKUP(B75,PT_Master!#REF!,PT_Master!B:B),""))</f>
        <v/>
      </c>
      <c r="D75" s="24" t="str">
        <f>IF(C75="","",IFERROR(_xlfn.XLOOKUP(C75,PT_Master!A:A,PT_Master!C:C),""))</f>
        <v/>
      </c>
      <c r="E75" s="39" t="s">
        <v>558</v>
      </c>
      <c r="F75" s="39" t="s">
        <v>1872</v>
      </c>
      <c r="G75" s="24" t="str">
        <f>IF(F75="","",IFERROR(_xlfn.XLOOKUP(F75,SVC_RateCard!A:A,SVC_RateCard!B:B),"Service Code not found"))</f>
        <v>Oxygen Therapy - Per Day</v>
      </c>
      <c r="H75" s="24" t="str">
        <f>IF(F75="","",IFERROR(_xlfn.XLOOKUP(F75,SVC_RateCard!A:A,SVC_RateCard!C:C),""))</f>
        <v>Procedure</v>
      </c>
      <c r="I75" s="39" t="s">
        <v>166</v>
      </c>
      <c r="J75" s="39">
        <v>3</v>
      </c>
      <c r="K75" s="25">
        <f>IF(F75="","",IFERROR(_xlfn.XLOOKUP(F75,SVC_RateCard!A:A,SVC_RateCard!I:I),0))</f>
        <v>630</v>
      </c>
      <c r="L75" s="17">
        <f t="shared" si="5"/>
        <v>1890</v>
      </c>
      <c r="M75" s="26">
        <f>IF(F75="","",IFERROR(_xlfn.XLOOKUP(F75,SVC_RateCard!A:A,SVC_RateCard!G:G),0))</f>
        <v>5</v>
      </c>
      <c r="N75" s="17">
        <f t="shared" si="6"/>
        <v>94.5</v>
      </c>
      <c r="O75" s="17">
        <f t="shared" si="7"/>
        <v>1890</v>
      </c>
    </row>
    <row r="76" spans="1:15" ht="22" customHeight="1">
      <c r="A76" t="str">
        <f t="shared" si="4"/>
        <v>SL-00072</v>
      </c>
      <c r="B76" s="40" t="s">
        <v>1692</v>
      </c>
      <c r="C76" s="24" t="str">
        <f>IF(B76="","",IFERROR(_xlfn.XLOOKUP(B76,PT_Master!#REF!,PT_Master!B:B),""))</f>
        <v/>
      </c>
      <c r="D76" s="24" t="str">
        <f>IF(C76="","",IFERROR(_xlfn.XLOOKUP(C76,PT_Master!A:A,PT_Master!C:C),""))</f>
        <v/>
      </c>
      <c r="E76" s="40" t="s">
        <v>558</v>
      </c>
      <c r="F76" s="40" t="s">
        <v>1838</v>
      </c>
      <c r="G76" s="24" t="str">
        <f>IF(F76="","",IFERROR(_xlfn.XLOOKUP(F76,SVC_RateCard!A:A,SVC_RateCard!B:B),"Service Code not found"))</f>
        <v>General Ward - Daily</v>
      </c>
      <c r="H76" s="24" t="str">
        <f>IF(F76="","",IFERROR(_xlfn.XLOOKUP(F76,SVC_RateCard!A:A,SVC_RateCard!C:C),""))</f>
        <v>Room Charge</v>
      </c>
      <c r="I76" s="40" t="s">
        <v>166</v>
      </c>
      <c r="J76" s="40">
        <v>3</v>
      </c>
      <c r="K76" s="25">
        <f>IF(F76="","",IFERROR(_xlfn.XLOOKUP(F76,SVC_RateCard!A:A,SVC_RateCard!I:I),0))</f>
        <v>800</v>
      </c>
      <c r="L76" s="17">
        <f t="shared" si="5"/>
        <v>2400</v>
      </c>
      <c r="M76" s="26">
        <f>IF(F76="","",IFERROR(_xlfn.XLOOKUP(F76,SVC_RateCard!A:A,SVC_RateCard!G:G),0))</f>
        <v>0</v>
      </c>
      <c r="N76" s="17">
        <f t="shared" si="6"/>
        <v>0</v>
      </c>
      <c r="O76" s="17">
        <f t="shared" si="7"/>
        <v>2400</v>
      </c>
    </row>
    <row r="77" spans="1:15" ht="22" customHeight="1">
      <c r="A77" t="str">
        <f t="shared" si="4"/>
        <v>SL-00073</v>
      </c>
      <c r="B77" s="39" t="s">
        <v>1692</v>
      </c>
      <c r="C77" s="24" t="str">
        <f>IF(B77="","",IFERROR(_xlfn.XLOOKUP(B77,PT_Master!#REF!,PT_Master!B:B),""))</f>
        <v/>
      </c>
      <c r="D77" s="24" t="str">
        <f>IF(C77="","",IFERROR(_xlfn.XLOOKUP(C77,PT_Master!A:A,PT_Master!C:C),""))</f>
        <v/>
      </c>
      <c r="E77" s="39" t="s">
        <v>1465</v>
      </c>
      <c r="F77" s="39" t="s">
        <v>1837</v>
      </c>
      <c r="G77" s="24" t="str">
        <f>IF(F77="","",IFERROR(_xlfn.XLOOKUP(F77,SVC_RateCard!A:A,SVC_RateCard!B:B),"Service Code not found"))</f>
        <v>IV Cannula Insertion</v>
      </c>
      <c r="H77" s="24" t="str">
        <f>IF(F77="","",IFERROR(_xlfn.XLOOKUP(F77,SVC_RateCard!A:A,SVC_RateCard!C:C),""))</f>
        <v>Procedure</v>
      </c>
      <c r="I77" s="39" t="s">
        <v>166</v>
      </c>
      <c r="J77" s="39">
        <v>1</v>
      </c>
      <c r="K77" s="25">
        <f>IF(F77="","",IFERROR(_xlfn.XLOOKUP(F77,SVC_RateCard!A:A,SVC_RateCard!I:I),0))</f>
        <v>210</v>
      </c>
      <c r="L77" s="17">
        <f t="shared" si="5"/>
        <v>210</v>
      </c>
      <c r="M77" s="26">
        <f>IF(F77="","",IFERROR(_xlfn.XLOOKUP(F77,SVC_RateCard!A:A,SVC_RateCard!G:G),0))</f>
        <v>5</v>
      </c>
      <c r="N77" s="17">
        <f t="shared" si="6"/>
        <v>10.5</v>
      </c>
      <c r="O77" s="17">
        <f t="shared" si="7"/>
        <v>210</v>
      </c>
    </row>
    <row r="78" spans="1:15" ht="22" customHeight="1">
      <c r="A78" t="str">
        <f t="shared" si="4"/>
        <v>SL-00074</v>
      </c>
      <c r="B78" s="40" t="s">
        <v>1693</v>
      </c>
      <c r="C78" s="24" t="str">
        <f>IF(B78="","",IFERROR(_xlfn.XLOOKUP(B78,PT_Master!#REF!,PT_Master!B:B),""))</f>
        <v/>
      </c>
      <c r="D78" s="24" t="str">
        <f>IF(C78="","",IFERROR(_xlfn.XLOOKUP(C78,PT_Master!A:A,PT_Master!C:C),""))</f>
        <v/>
      </c>
      <c r="E78" s="40" t="s">
        <v>1463</v>
      </c>
      <c r="F78" s="40" t="s">
        <v>1831</v>
      </c>
      <c r="G78" s="24" t="str">
        <f>IF(F78="","",IFERROR(_xlfn.XLOOKUP(F78,SVC_RateCard!A:A,SVC_RateCard!B:B),"Service Code not found"))</f>
        <v>General Consultation</v>
      </c>
      <c r="H78" s="24" t="str">
        <f>IF(F78="","",IFERROR(_xlfn.XLOOKUP(F78,SVC_RateCard!A:A,SVC_RateCard!C:C),""))</f>
        <v>Consultation</v>
      </c>
      <c r="I78" s="40" t="s">
        <v>234</v>
      </c>
      <c r="J78" s="40">
        <v>1</v>
      </c>
      <c r="K78" s="25">
        <f>IF(F78="","",IFERROR(_xlfn.XLOOKUP(F78,SVC_RateCard!A:A,SVC_RateCard!I:I),0))</f>
        <v>500</v>
      </c>
      <c r="L78" s="17">
        <f t="shared" si="5"/>
        <v>500</v>
      </c>
      <c r="M78" s="26">
        <f>IF(F78="","",IFERROR(_xlfn.XLOOKUP(F78,SVC_RateCard!A:A,SVC_RateCard!G:G),0))</f>
        <v>0</v>
      </c>
      <c r="N78" s="17">
        <f t="shared" si="6"/>
        <v>0</v>
      </c>
      <c r="O78" s="17">
        <f t="shared" si="7"/>
        <v>500</v>
      </c>
    </row>
    <row r="79" spans="1:15" ht="22" customHeight="1">
      <c r="A79" t="str">
        <f t="shared" si="4"/>
        <v>SL-00075</v>
      </c>
      <c r="B79" s="39" t="s">
        <v>1693</v>
      </c>
      <c r="C79" s="24" t="str">
        <f>IF(B79="","",IFERROR(_xlfn.XLOOKUP(B79,PT_Master!#REF!,PT_Master!B:B),""))</f>
        <v/>
      </c>
      <c r="D79" s="24" t="str">
        <f>IF(C79="","",IFERROR(_xlfn.XLOOKUP(C79,PT_Master!A:A,PT_Master!C:C),""))</f>
        <v/>
      </c>
      <c r="E79" s="39" t="s">
        <v>1466</v>
      </c>
      <c r="F79" s="39" t="s">
        <v>1833</v>
      </c>
      <c r="G79" s="24" t="str">
        <f>IF(F79="","",IFERROR(_xlfn.XLOOKUP(F79,SVC_RateCard!A:A,SVC_RateCard!B:B),"Service Code not found"))</f>
        <v>Ultrasound Obstetric</v>
      </c>
      <c r="H79" s="24" t="str">
        <f>IF(F79="","",IFERROR(_xlfn.XLOOKUP(F79,SVC_RateCard!A:A,SVC_RateCard!C:C),""))</f>
        <v>Radiology</v>
      </c>
      <c r="I79" s="39" t="s">
        <v>234</v>
      </c>
      <c r="J79" s="39">
        <v>1</v>
      </c>
      <c r="K79" s="25">
        <f>IF(F79="","",IFERROR(_xlfn.XLOOKUP(F79,SVC_RateCard!A:A,SVC_RateCard!I:I),0))</f>
        <v>1568</v>
      </c>
      <c r="L79" s="17">
        <f t="shared" si="5"/>
        <v>1568</v>
      </c>
      <c r="M79" s="26">
        <f>IF(F79="","",IFERROR(_xlfn.XLOOKUP(F79,SVC_RateCard!A:A,SVC_RateCard!G:G),0))</f>
        <v>12</v>
      </c>
      <c r="N79" s="17">
        <f t="shared" si="6"/>
        <v>188.16</v>
      </c>
      <c r="O79" s="17">
        <f t="shared" si="7"/>
        <v>1568</v>
      </c>
    </row>
    <row r="80" spans="1:15" ht="22" customHeight="1">
      <c r="A80" t="str">
        <f t="shared" si="4"/>
        <v>SL-00076</v>
      </c>
      <c r="B80" s="40" t="s">
        <v>1693</v>
      </c>
      <c r="C80" s="24" t="str">
        <f>IF(B80="","",IFERROR(_xlfn.XLOOKUP(B80,PT_Master!#REF!,PT_Master!B:B),""))</f>
        <v/>
      </c>
      <c r="D80" s="24" t="str">
        <f>IF(C80="","",IFERROR(_xlfn.XLOOKUP(C80,PT_Master!A:A,PT_Master!C:C),""))</f>
        <v/>
      </c>
      <c r="E80" s="40" t="s">
        <v>1466</v>
      </c>
      <c r="F80" s="40" t="s">
        <v>1859</v>
      </c>
      <c r="G80" s="24" t="str">
        <f>IF(F80="","",IFERROR(_xlfn.XLOOKUP(F80,SVC_RateCard!A:A,SVC_RateCard!B:B),"Service Code not found"))</f>
        <v>Hip Replacement</v>
      </c>
      <c r="H80" s="24" t="str">
        <f>IF(F80="","",IFERROR(_xlfn.XLOOKUP(F80,SVC_RateCard!A:A,SVC_RateCard!C:C),""))</f>
        <v>Surgery</v>
      </c>
      <c r="I80" s="40" t="s">
        <v>234</v>
      </c>
      <c r="J80" s="40">
        <v>1</v>
      </c>
      <c r="K80" s="25">
        <f>IF(F80="","",IFERROR(_xlfn.XLOOKUP(F80,SVC_RateCard!A:A,SVC_RateCard!I:I),0))</f>
        <v>141750</v>
      </c>
      <c r="L80" s="17">
        <f t="shared" si="5"/>
        <v>141750</v>
      </c>
      <c r="M80" s="26">
        <f>IF(F80="","",IFERROR(_xlfn.XLOOKUP(F80,SVC_RateCard!A:A,SVC_RateCard!G:G),0))</f>
        <v>5</v>
      </c>
      <c r="N80" s="17">
        <f t="shared" si="6"/>
        <v>7087.5</v>
      </c>
      <c r="O80" s="17">
        <f t="shared" si="7"/>
        <v>141750</v>
      </c>
    </row>
    <row r="81" spans="1:15" ht="22" customHeight="1">
      <c r="A81" t="str">
        <f t="shared" si="4"/>
        <v>SL-00077</v>
      </c>
      <c r="B81" s="39" t="s">
        <v>1693</v>
      </c>
      <c r="C81" s="24" t="str">
        <f>IF(B81="","",IFERROR(_xlfn.XLOOKUP(B81,PT_Master!#REF!,PT_Master!B:B),""))</f>
        <v/>
      </c>
      <c r="D81" s="24" t="str">
        <f>IF(C81="","",IFERROR(_xlfn.XLOOKUP(C81,PT_Master!A:A,PT_Master!C:C),""))</f>
        <v/>
      </c>
      <c r="E81" s="39" t="s">
        <v>1463</v>
      </c>
      <c r="F81" s="39" t="s">
        <v>1873</v>
      </c>
      <c r="G81" s="24" t="str">
        <f>IF(F81="","",IFERROR(_xlfn.XLOOKUP(F81,SVC_RateCard!A:A,SVC_RateCard!B:B),"Service Code not found"))</f>
        <v>Normal Delivery</v>
      </c>
      <c r="H81" s="24" t="str">
        <f>IF(F81="","",IFERROR(_xlfn.XLOOKUP(F81,SVC_RateCard!A:A,SVC_RateCard!C:C),""))</f>
        <v>Surgery</v>
      </c>
      <c r="I81" s="39" t="s">
        <v>234</v>
      </c>
      <c r="J81" s="39">
        <v>1</v>
      </c>
      <c r="K81" s="25">
        <f>IF(F81="","",IFERROR(_xlfn.XLOOKUP(F81,SVC_RateCard!A:A,SVC_RateCard!I:I),0))</f>
        <v>25000</v>
      </c>
      <c r="L81" s="17">
        <f t="shared" si="5"/>
        <v>25000</v>
      </c>
      <c r="M81" s="26">
        <f>IF(F81="","",IFERROR(_xlfn.XLOOKUP(F81,SVC_RateCard!A:A,SVC_RateCard!G:G),0))</f>
        <v>0</v>
      </c>
      <c r="N81" s="17">
        <f t="shared" si="6"/>
        <v>0</v>
      </c>
      <c r="O81" s="17">
        <f t="shared" si="7"/>
        <v>25000</v>
      </c>
    </row>
    <row r="82" spans="1:15" ht="22" customHeight="1">
      <c r="A82" t="str">
        <f t="shared" si="4"/>
        <v>SL-00078</v>
      </c>
      <c r="B82" s="40" t="s">
        <v>1693</v>
      </c>
      <c r="C82" s="24" t="str">
        <f>IF(B82="","",IFERROR(_xlfn.XLOOKUP(B82,PT_Master!#REF!,PT_Master!B:B),""))</f>
        <v/>
      </c>
      <c r="D82" s="24" t="str">
        <f>IF(C82="","",IFERROR(_xlfn.XLOOKUP(C82,PT_Master!A:A,PT_Master!C:C),""))</f>
        <v/>
      </c>
      <c r="E82" s="40" t="s">
        <v>1463</v>
      </c>
      <c r="F82" s="40" t="s">
        <v>1847</v>
      </c>
      <c r="G82" s="24" t="str">
        <f>IF(F82="","",IFERROR(_xlfn.XLOOKUP(F82,SVC_RateCard!A:A,SVC_RateCard!B:B),"Service Code not found"))</f>
        <v>2D Echocardiography</v>
      </c>
      <c r="H82" s="24" t="str">
        <f>IF(F82="","",IFERROR(_xlfn.XLOOKUP(F82,SVC_RateCard!A:A,SVC_RateCard!C:C),""))</f>
        <v>Radiology</v>
      </c>
      <c r="I82" s="40" t="s">
        <v>234</v>
      </c>
      <c r="J82" s="40">
        <v>1</v>
      </c>
      <c r="K82" s="25">
        <f>IF(F82="","",IFERROR(_xlfn.XLOOKUP(F82,SVC_RateCard!A:A,SVC_RateCard!I:I),0))</f>
        <v>2800</v>
      </c>
      <c r="L82" s="17">
        <f t="shared" si="5"/>
        <v>2800</v>
      </c>
      <c r="M82" s="26">
        <f>IF(F82="","",IFERROR(_xlfn.XLOOKUP(F82,SVC_RateCard!A:A,SVC_RateCard!G:G),0))</f>
        <v>12</v>
      </c>
      <c r="N82" s="17">
        <f t="shared" si="6"/>
        <v>336</v>
      </c>
      <c r="O82" s="17">
        <f t="shared" si="7"/>
        <v>2800</v>
      </c>
    </row>
    <row r="83" spans="1:15" ht="22" customHeight="1">
      <c r="A83" t="str">
        <f t="shared" si="4"/>
        <v>SL-00079</v>
      </c>
      <c r="B83" s="39" t="s">
        <v>1693</v>
      </c>
      <c r="C83" s="24" t="str">
        <f>IF(B83="","",IFERROR(_xlfn.XLOOKUP(B83,PT_Master!#REF!,PT_Master!B:B),""))</f>
        <v/>
      </c>
      <c r="D83" s="24" t="str">
        <f>IF(C83="","",IFERROR(_xlfn.XLOOKUP(C83,PT_Master!A:A,PT_Master!C:C),""))</f>
        <v/>
      </c>
      <c r="E83" s="39" t="s">
        <v>1541</v>
      </c>
      <c r="F83" s="39" t="s">
        <v>1836</v>
      </c>
      <c r="G83" s="24" t="str">
        <f>IF(F83="","",IFERROR(_xlfn.XLOOKUP(F83,SVC_RateCard!A:A,SVC_RateCard!B:B),"Service Code not found"))</f>
        <v>Lipid Profile</v>
      </c>
      <c r="H83" s="24" t="str">
        <f>IF(F83="","",IFERROR(_xlfn.XLOOKUP(F83,SVC_RateCard!A:A,SVC_RateCard!C:C),""))</f>
        <v>Laboratory</v>
      </c>
      <c r="I83" s="39" t="s">
        <v>234</v>
      </c>
      <c r="J83" s="39">
        <v>1</v>
      </c>
      <c r="K83" s="25">
        <f>IF(F83="","",IFERROR(_xlfn.XLOOKUP(F83,SVC_RateCard!A:A,SVC_RateCard!I:I),0))</f>
        <v>472.5</v>
      </c>
      <c r="L83" s="17">
        <f t="shared" si="5"/>
        <v>472.5</v>
      </c>
      <c r="M83" s="26">
        <f>IF(F83="","",IFERROR(_xlfn.XLOOKUP(F83,SVC_RateCard!A:A,SVC_RateCard!G:G),0))</f>
        <v>5</v>
      </c>
      <c r="N83" s="17">
        <f t="shared" si="6"/>
        <v>23.625</v>
      </c>
      <c r="O83" s="17">
        <f t="shared" si="7"/>
        <v>472.5</v>
      </c>
    </row>
    <row r="84" spans="1:15" ht="22" customHeight="1">
      <c r="A84" t="str">
        <f t="shared" si="4"/>
        <v>SL-00080</v>
      </c>
      <c r="B84" s="40" t="s">
        <v>1693</v>
      </c>
      <c r="C84" s="24" t="str">
        <f>IF(B84="","",IFERROR(_xlfn.XLOOKUP(B84,PT_Master!#REF!,PT_Master!B:B),""))</f>
        <v/>
      </c>
      <c r="D84" s="24" t="str">
        <f>IF(C84="","",IFERROR(_xlfn.XLOOKUP(C84,PT_Master!A:A,PT_Master!C:C),""))</f>
        <v/>
      </c>
      <c r="E84" s="40" t="s">
        <v>1466</v>
      </c>
      <c r="F84" s="40" t="s">
        <v>1863</v>
      </c>
      <c r="G84" s="24" t="str">
        <f>IF(F84="","",IFERROR(_xlfn.XLOOKUP(F84,SVC_RateCard!A:A,SVC_RateCard!B:B),"Service Code not found"))</f>
        <v>Blood Culture</v>
      </c>
      <c r="H84" s="24" t="str">
        <f>IF(F84="","",IFERROR(_xlfn.XLOOKUP(F84,SVC_RateCard!A:A,SVC_RateCard!C:C),""))</f>
        <v>Laboratory</v>
      </c>
      <c r="I84" s="40" t="s">
        <v>234</v>
      </c>
      <c r="J84" s="40">
        <v>1</v>
      </c>
      <c r="K84" s="25">
        <f>IF(F84="","",IFERROR(_xlfn.XLOOKUP(F84,SVC_RateCard!A:A,SVC_RateCard!I:I),0))</f>
        <v>840</v>
      </c>
      <c r="L84" s="17">
        <f t="shared" si="5"/>
        <v>840</v>
      </c>
      <c r="M84" s="26">
        <f>IF(F84="","",IFERROR(_xlfn.XLOOKUP(F84,SVC_RateCard!A:A,SVC_RateCard!G:G),0))</f>
        <v>5</v>
      </c>
      <c r="N84" s="17">
        <f t="shared" si="6"/>
        <v>42</v>
      </c>
      <c r="O84" s="17">
        <f t="shared" si="7"/>
        <v>840</v>
      </c>
    </row>
    <row r="85" spans="1:15" ht="22" customHeight="1">
      <c r="A85" t="str">
        <f t="shared" si="4"/>
        <v>SL-00081</v>
      </c>
      <c r="B85" s="39" t="s">
        <v>1694</v>
      </c>
      <c r="C85" s="24" t="str">
        <f>IF(B85="","",IFERROR(_xlfn.XLOOKUP(B85,PT_Master!#REF!,PT_Master!B:B),""))</f>
        <v/>
      </c>
      <c r="D85" s="24" t="str">
        <f>IF(C85="","",IFERROR(_xlfn.XLOOKUP(C85,PT_Master!A:A,PT_Master!C:C),""))</f>
        <v/>
      </c>
      <c r="E85" s="39" t="s">
        <v>538</v>
      </c>
      <c r="F85" s="39" t="s">
        <v>1850</v>
      </c>
      <c r="G85" s="24" t="str">
        <f>IF(F85="","",IFERROR(_xlfn.XLOOKUP(F85,SVC_RateCard!A:A,SVC_RateCard!B:B),"Service Code not found"))</f>
        <v>Cardiology Consultation</v>
      </c>
      <c r="H85" s="24" t="str">
        <f>IF(F85="","",IFERROR(_xlfn.XLOOKUP(F85,SVC_RateCard!A:A,SVC_RateCard!C:C),""))</f>
        <v>Consultation</v>
      </c>
      <c r="I85" s="39" t="s">
        <v>235</v>
      </c>
      <c r="J85" s="39">
        <v>1</v>
      </c>
      <c r="K85" s="25">
        <f>IF(F85="","",IFERROR(_xlfn.XLOOKUP(F85,SVC_RateCard!A:A,SVC_RateCard!I:I),0))</f>
        <v>800</v>
      </c>
      <c r="L85" s="17">
        <f t="shared" si="5"/>
        <v>800</v>
      </c>
      <c r="M85" s="26">
        <f>IF(F85="","",IFERROR(_xlfn.XLOOKUP(F85,SVC_RateCard!A:A,SVC_RateCard!G:G),0))</f>
        <v>0</v>
      </c>
      <c r="N85" s="17">
        <f t="shared" si="6"/>
        <v>0</v>
      </c>
      <c r="O85" s="17">
        <f t="shared" si="7"/>
        <v>800</v>
      </c>
    </row>
    <row r="86" spans="1:15" ht="22" customHeight="1">
      <c r="A86" t="str">
        <f t="shared" si="4"/>
        <v>SL-00082</v>
      </c>
      <c r="B86" s="40" t="s">
        <v>1694</v>
      </c>
      <c r="C86" s="24" t="str">
        <f>IF(B86="","",IFERROR(_xlfn.XLOOKUP(B86,PT_Master!#REF!,PT_Master!B:B),""))</f>
        <v/>
      </c>
      <c r="D86" s="24" t="str">
        <f>IF(C86="","",IFERROR(_xlfn.XLOOKUP(C86,PT_Master!A:A,PT_Master!C:C),""))</f>
        <v/>
      </c>
      <c r="E86" s="40" t="s">
        <v>538</v>
      </c>
      <c r="F86" s="40" t="s">
        <v>1870</v>
      </c>
      <c r="G86" s="24" t="str">
        <f>IF(F86="","",IFERROR(_xlfn.XLOOKUP(F86,SVC_RateCard!A:A,SVC_RateCard!B:B),"Service Code not found"))</f>
        <v>Wound Dressing</v>
      </c>
      <c r="H86" s="24" t="str">
        <f>IF(F86="","",IFERROR(_xlfn.XLOOKUP(F86,SVC_RateCard!A:A,SVC_RateCard!C:C),""))</f>
        <v>Procedure</v>
      </c>
      <c r="I86" s="40" t="s">
        <v>235</v>
      </c>
      <c r="J86" s="40">
        <v>1</v>
      </c>
      <c r="K86" s="25">
        <f>IF(F86="","",IFERROR(_xlfn.XLOOKUP(F86,SVC_RateCard!A:A,SVC_RateCard!I:I),0))</f>
        <v>262.5</v>
      </c>
      <c r="L86" s="17">
        <f t="shared" si="5"/>
        <v>262.5</v>
      </c>
      <c r="M86" s="26">
        <f>IF(F86="","",IFERROR(_xlfn.XLOOKUP(F86,SVC_RateCard!A:A,SVC_RateCard!G:G),0))</f>
        <v>5</v>
      </c>
      <c r="N86" s="17">
        <f t="shared" si="6"/>
        <v>13.125</v>
      </c>
      <c r="O86" s="17">
        <f t="shared" si="7"/>
        <v>262.5</v>
      </c>
    </row>
    <row r="87" spans="1:15" ht="22" customHeight="1">
      <c r="A87" t="str">
        <f t="shared" si="4"/>
        <v>SL-00083</v>
      </c>
      <c r="B87" s="39" t="s">
        <v>1694</v>
      </c>
      <c r="C87" s="24" t="str">
        <f>IF(B87="","",IFERROR(_xlfn.XLOOKUP(B87,PT_Master!#REF!,PT_Master!B:B),""))</f>
        <v/>
      </c>
      <c r="D87" s="24" t="str">
        <f>IF(C87="","",IFERROR(_xlfn.XLOOKUP(C87,PT_Master!A:A,PT_Master!C:C),""))</f>
        <v/>
      </c>
      <c r="E87" s="39" t="s">
        <v>538</v>
      </c>
      <c r="F87" s="39" t="s">
        <v>1874</v>
      </c>
      <c r="G87" s="24" t="str">
        <f>IF(F87="","",IFERROR(_xlfn.XLOOKUP(F87,SVC_RateCard!A:A,SVC_RateCard!B:B),"Service Code not found"))</f>
        <v>Catheterisation</v>
      </c>
      <c r="H87" s="24" t="str">
        <f>IF(F87="","",IFERROR(_xlfn.XLOOKUP(F87,SVC_RateCard!A:A,SVC_RateCard!C:C),""))</f>
        <v>Procedure</v>
      </c>
      <c r="I87" s="39" t="s">
        <v>235</v>
      </c>
      <c r="J87" s="39">
        <v>1</v>
      </c>
      <c r="K87" s="25">
        <f>IF(F87="","",IFERROR(_xlfn.XLOOKUP(F87,SVC_RateCard!A:A,SVC_RateCard!I:I),0))</f>
        <v>525</v>
      </c>
      <c r="L87" s="17">
        <f t="shared" si="5"/>
        <v>525</v>
      </c>
      <c r="M87" s="26">
        <f>IF(F87="","",IFERROR(_xlfn.XLOOKUP(F87,SVC_RateCard!A:A,SVC_RateCard!G:G),0))</f>
        <v>5</v>
      </c>
      <c r="N87" s="17">
        <f t="shared" si="6"/>
        <v>26.25</v>
      </c>
      <c r="O87" s="17">
        <f t="shared" si="7"/>
        <v>525</v>
      </c>
    </row>
    <row r="88" spans="1:15" ht="22" customHeight="1">
      <c r="A88" t="str">
        <f t="shared" si="4"/>
        <v>SL-00084</v>
      </c>
      <c r="B88" s="40" t="s">
        <v>1695</v>
      </c>
      <c r="C88" s="24" t="str">
        <f>IF(B88="","",IFERROR(_xlfn.XLOOKUP(B88,PT_Master!#REF!,PT_Master!B:B),""))</f>
        <v/>
      </c>
      <c r="D88" s="24" t="str">
        <f>IF(C88="","",IFERROR(_xlfn.XLOOKUP(C88,PT_Master!A:A,PT_Master!C:C),""))</f>
        <v/>
      </c>
      <c r="E88" s="40" t="s">
        <v>1467</v>
      </c>
      <c r="F88" s="40" t="s">
        <v>1831</v>
      </c>
      <c r="G88" s="24" t="str">
        <f>IF(F88="","",IFERROR(_xlfn.XLOOKUP(F88,SVC_RateCard!A:A,SVC_RateCard!B:B),"Service Code not found"))</f>
        <v>General Consultation</v>
      </c>
      <c r="H88" s="24" t="str">
        <f>IF(F88="","",IFERROR(_xlfn.XLOOKUP(F88,SVC_RateCard!A:A,SVC_RateCard!C:C),""))</f>
        <v>Consultation</v>
      </c>
      <c r="I88" s="40" t="s">
        <v>229</v>
      </c>
      <c r="J88" s="40">
        <v>1</v>
      </c>
      <c r="K88" s="25">
        <f>IF(F88="","",IFERROR(_xlfn.XLOOKUP(F88,SVC_RateCard!A:A,SVC_RateCard!I:I),0))</f>
        <v>500</v>
      </c>
      <c r="L88" s="17">
        <f t="shared" si="5"/>
        <v>500</v>
      </c>
      <c r="M88" s="26">
        <f>IF(F88="","",IFERROR(_xlfn.XLOOKUP(F88,SVC_RateCard!A:A,SVC_RateCard!G:G),0))</f>
        <v>0</v>
      </c>
      <c r="N88" s="17">
        <f t="shared" si="6"/>
        <v>0</v>
      </c>
      <c r="O88" s="17">
        <f t="shared" si="7"/>
        <v>500</v>
      </c>
    </row>
    <row r="89" spans="1:15" ht="22" customHeight="1">
      <c r="A89" t="str">
        <f t="shared" si="4"/>
        <v>SL-00085</v>
      </c>
      <c r="B89" s="39" t="s">
        <v>1695</v>
      </c>
      <c r="C89" s="24" t="str">
        <f>IF(B89="","",IFERROR(_xlfn.XLOOKUP(B89,PT_Master!#REF!,PT_Master!B:B),""))</f>
        <v/>
      </c>
      <c r="D89" s="24" t="str">
        <f>IF(C89="","",IFERROR(_xlfn.XLOOKUP(C89,PT_Master!A:A,PT_Master!C:C),""))</f>
        <v/>
      </c>
      <c r="E89" s="39" t="s">
        <v>1467</v>
      </c>
      <c r="F89" s="39" t="s">
        <v>1854</v>
      </c>
      <c r="G89" s="24" t="str">
        <f>IF(F89="","",IFERROR(_xlfn.XLOOKUP(F89,SVC_RateCard!A:A,SVC_RateCard!B:B),"Service Code not found"))</f>
        <v>MRI Spine Lumbar</v>
      </c>
      <c r="H89" s="24" t="str">
        <f>IF(F89="","",IFERROR(_xlfn.XLOOKUP(F89,SVC_RateCard!A:A,SVC_RateCard!C:C),""))</f>
        <v>Radiology</v>
      </c>
      <c r="I89" s="39" t="s">
        <v>229</v>
      </c>
      <c r="J89" s="39">
        <v>1</v>
      </c>
      <c r="K89" s="25">
        <f>IF(F89="","",IFERROR(_xlfn.XLOOKUP(F89,SVC_RateCard!A:A,SVC_RateCard!I:I),0))</f>
        <v>6496</v>
      </c>
      <c r="L89" s="17">
        <f t="shared" si="5"/>
        <v>6496</v>
      </c>
      <c r="M89" s="26">
        <f>IF(F89="","",IFERROR(_xlfn.XLOOKUP(F89,SVC_RateCard!A:A,SVC_RateCard!G:G),0))</f>
        <v>12</v>
      </c>
      <c r="N89" s="17">
        <f t="shared" si="6"/>
        <v>779.52</v>
      </c>
      <c r="O89" s="17">
        <f t="shared" si="7"/>
        <v>6496</v>
      </c>
    </row>
    <row r="90" spans="1:15" ht="22" customHeight="1">
      <c r="A90" t="str">
        <f t="shared" si="4"/>
        <v>SL-00086</v>
      </c>
      <c r="B90" s="40" t="s">
        <v>1695</v>
      </c>
      <c r="C90" s="24" t="str">
        <f>IF(B90="","",IFERROR(_xlfn.XLOOKUP(B90,PT_Master!#REF!,PT_Master!B:B),""))</f>
        <v/>
      </c>
      <c r="D90" s="24" t="str">
        <f>IF(C90="","",IFERROR(_xlfn.XLOOKUP(C90,PT_Master!A:A,PT_Master!C:C),""))</f>
        <v/>
      </c>
      <c r="E90" s="40" t="s">
        <v>1467</v>
      </c>
      <c r="F90" s="40" t="s">
        <v>1835</v>
      </c>
      <c r="G90" s="24" t="str">
        <f>IF(F90="","",IFERROR(_xlfn.XLOOKUP(F90,SVC_RateCard!A:A,SVC_RateCard!B:B),"Service Code not found"))</f>
        <v>Endoscopy (Upper GI)</v>
      </c>
      <c r="H90" s="24" t="str">
        <f>IF(F90="","",IFERROR(_xlfn.XLOOKUP(F90,SVC_RateCard!A:A,SVC_RateCard!C:C),""))</f>
        <v>Procedure</v>
      </c>
      <c r="I90" s="40" t="s">
        <v>229</v>
      </c>
      <c r="J90" s="40">
        <v>1</v>
      </c>
      <c r="K90" s="25">
        <f>IF(F90="","",IFERROR(_xlfn.XLOOKUP(F90,SVC_RateCard!A:A,SVC_RateCard!I:I),0))</f>
        <v>3675</v>
      </c>
      <c r="L90" s="17">
        <f t="shared" si="5"/>
        <v>3675</v>
      </c>
      <c r="M90" s="26">
        <f>IF(F90="","",IFERROR(_xlfn.XLOOKUP(F90,SVC_RateCard!A:A,SVC_RateCard!G:G),0))</f>
        <v>5</v>
      </c>
      <c r="N90" s="17">
        <f t="shared" si="6"/>
        <v>183.75</v>
      </c>
      <c r="O90" s="17">
        <f t="shared" si="7"/>
        <v>3675</v>
      </c>
    </row>
    <row r="91" spans="1:15" ht="22" customHeight="1">
      <c r="A91" t="str">
        <f t="shared" si="4"/>
        <v>SL-00087</v>
      </c>
      <c r="B91" s="39" t="s">
        <v>1695</v>
      </c>
      <c r="C91" s="24" t="str">
        <f>IF(B91="","",IFERROR(_xlfn.XLOOKUP(B91,PT_Master!#REF!,PT_Master!B:B),""))</f>
        <v/>
      </c>
      <c r="D91" s="24" t="str">
        <f>IF(C91="","",IFERROR(_xlfn.XLOOKUP(C91,PT_Master!A:A,PT_Master!C:C),""))</f>
        <v/>
      </c>
      <c r="E91" s="39" t="s">
        <v>1467</v>
      </c>
      <c r="F91" s="39" t="s">
        <v>1839</v>
      </c>
      <c r="G91" s="24" t="str">
        <f>IF(F91="","",IFERROR(_xlfn.XLOOKUP(F91,SVC_RateCard!A:A,SVC_RateCard!B:B),"Service Code not found"))</f>
        <v>Nebulisation</v>
      </c>
      <c r="H91" s="24" t="str">
        <f>IF(F91="","",IFERROR(_xlfn.XLOOKUP(F91,SVC_RateCard!A:A,SVC_RateCard!C:C),""))</f>
        <v>Procedure</v>
      </c>
      <c r="I91" s="39" t="s">
        <v>229</v>
      </c>
      <c r="J91" s="39">
        <v>1</v>
      </c>
      <c r="K91" s="25">
        <f>IF(F91="","",IFERROR(_xlfn.XLOOKUP(F91,SVC_RateCard!A:A,SVC_RateCard!I:I),0))</f>
        <v>157.5</v>
      </c>
      <c r="L91" s="17">
        <f t="shared" si="5"/>
        <v>157.5</v>
      </c>
      <c r="M91" s="26">
        <f>IF(F91="","",IFERROR(_xlfn.XLOOKUP(F91,SVC_RateCard!A:A,SVC_RateCard!G:G),0))</f>
        <v>5</v>
      </c>
      <c r="N91" s="17">
        <f t="shared" si="6"/>
        <v>7.875</v>
      </c>
      <c r="O91" s="17">
        <f t="shared" si="7"/>
        <v>157.5</v>
      </c>
    </row>
    <row r="92" spans="1:15" ht="22" customHeight="1">
      <c r="A92" t="str">
        <f t="shared" si="4"/>
        <v>SL-00088</v>
      </c>
      <c r="B92" s="40" t="s">
        <v>1695</v>
      </c>
      <c r="C92" s="24" t="str">
        <f>IF(B92="","",IFERROR(_xlfn.XLOOKUP(B92,PT_Master!#REF!,PT_Master!B:B),""))</f>
        <v/>
      </c>
      <c r="D92" s="24" t="str">
        <f>IF(C92="","",IFERROR(_xlfn.XLOOKUP(C92,PT_Master!A:A,PT_Master!C:C),""))</f>
        <v/>
      </c>
      <c r="E92" s="40" t="s">
        <v>1467</v>
      </c>
      <c r="F92" s="40" t="s">
        <v>1875</v>
      </c>
      <c r="G92" s="24" t="str">
        <f>IF(F92="","",IFERROR(_xlfn.XLOOKUP(F92,SVC_RateCard!A:A,SVC_RateCard!B:B),"Service Code not found"))</f>
        <v>X-Ray Knee AP Lateral</v>
      </c>
      <c r="H92" s="24" t="str">
        <f>IF(F92="","",IFERROR(_xlfn.XLOOKUP(F92,SVC_RateCard!A:A,SVC_RateCard!C:C),""))</f>
        <v>Radiology</v>
      </c>
      <c r="I92" s="40" t="s">
        <v>229</v>
      </c>
      <c r="J92" s="40">
        <v>1</v>
      </c>
      <c r="K92" s="25">
        <f>IF(F92="","",IFERROR(_xlfn.XLOOKUP(F92,SVC_RateCard!A:A,SVC_RateCard!I:I),0))</f>
        <v>504</v>
      </c>
      <c r="L92" s="17">
        <f t="shared" si="5"/>
        <v>504</v>
      </c>
      <c r="M92" s="26">
        <f>IF(F92="","",IFERROR(_xlfn.XLOOKUP(F92,SVC_RateCard!A:A,SVC_RateCard!G:G),0))</f>
        <v>12</v>
      </c>
      <c r="N92" s="17">
        <f t="shared" si="6"/>
        <v>60.48</v>
      </c>
      <c r="O92" s="17">
        <f t="shared" si="7"/>
        <v>504</v>
      </c>
    </row>
    <row r="93" spans="1:15" ht="22" customHeight="1">
      <c r="A93" t="str">
        <f t="shared" si="4"/>
        <v>SL-00089</v>
      </c>
      <c r="B93" s="39" t="s">
        <v>1696</v>
      </c>
      <c r="C93" s="24" t="str">
        <f>IF(B93="","",IFERROR(_xlfn.XLOOKUP(B93,PT_Master!#REF!,PT_Master!B:B),""))</f>
        <v/>
      </c>
      <c r="D93" s="24" t="str">
        <f>IF(C93="","",IFERROR(_xlfn.XLOOKUP(C93,PT_Master!A:A,PT_Master!C:C),""))</f>
        <v/>
      </c>
      <c r="E93" s="39" t="s">
        <v>572</v>
      </c>
      <c r="F93" s="39" t="s">
        <v>1860</v>
      </c>
      <c r="G93" s="24" t="str">
        <f>IF(F93="","",IFERROR(_xlfn.XLOOKUP(F93,SVC_RateCard!A:A,SVC_RateCard!B:B),"Service Code not found"))</f>
        <v>Emergency Consultation</v>
      </c>
      <c r="H93" s="24" t="str">
        <f>IF(F93="","",IFERROR(_xlfn.XLOOKUP(F93,SVC_RateCard!A:A,SVC_RateCard!C:C),""))</f>
        <v>Emergency</v>
      </c>
      <c r="I93" s="39" t="s">
        <v>232</v>
      </c>
      <c r="J93" s="39">
        <v>1</v>
      </c>
      <c r="K93" s="25">
        <f>IF(F93="","",IFERROR(_xlfn.XLOOKUP(F93,SVC_RateCard!A:A,SVC_RateCard!I:I),0))</f>
        <v>1200</v>
      </c>
      <c r="L93" s="17">
        <f t="shared" si="5"/>
        <v>1200</v>
      </c>
      <c r="M93" s="26">
        <f>IF(F93="","",IFERROR(_xlfn.XLOOKUP(F93,SVC_RateCard!A:A,SVC_RateCard!G:G),0))</f>
        <v>0</v>
      </c>
      <c r="N93" s="17">
        <f t="shared" si="6"/>
        <v>0</v>
      </c>
      <c r="O93" s="17">
        <f t="shared" si="7"/>
        <v>1200</v>
      </c>
    </row>
    <row r="94" spans="1:15" ht="22" customHeight="1">
      <c r="A94" t="str">
        <f t="shared" si="4"/>
        <v>SL-00090</v>
      </c>
      <c r="B94" s="40" t="s">
        <v>1696</v>
      </c>
      <c r="C94" s="24" t="str">
        <f>IF(B94="","",IFERROR(_xlfn.XLOOKUP(B94,PT_Master!#REF!,PT_Master!B:B),""))</f>
        <v/>
      </c>
      <c r="D94" s="24" t="str">
        <f>IF(C94="","",IFERROR(_xlfn.XLOOKUP(C94,PT_Master!A:A,PT_Master!C:C),""))</f>
        <v/>
      </c>
      <c r="E94" s="40" t="s">
        <v>572</v>
      </c>
      <c r="F94" s="40" t="s">
        <v>1866</v>
      </c>
      <c r="G94" s="24" t="str">
        <f>IF(F94="","",IFERROR(_xlfn.XLOOKUP(F94,SVC_RateCard!A:A,SVC_RateCard!B:B),"Service Code not found"))</f>
        <v>X-Ray Chest PA</v>
      </c>
      <c r="H94" s="24" t="str">
        <f>IF(F94="","",IFERROR(_xlfn.XLOOKUP(F94,SVC_RateCard!A:A,SVC_RateCard!C:C),""))</f>
        <v>Radiology</v>
      </c>
      <c r="I94" s="40" t="s">
        <v>232</v>
      </c>
      <c r="J94" s="40">
        <v>1</v>
      </c>
      <c r="K94" s="25">
        <f>IF(F94="","",IFERROR(_xlfn.XLOOKUP(F94,SVC_RateCard!A:A,SVC_RateCard!I:I),0))</f>
        <v>448</v>
      </c>
      <c r="L94" s="17">
        <f t="shared" si="5"/>
        <v>448</v>
      </c>
      <c r="M94" s="26">
        <f>IF(F94="","",IFERROR(_xlfn.XLOOKUP(F94,SVC_RateCard!A:A,SVC_RateCard!G:G),0))</f>
        <v>12</v>
      </c>
      <c r="N94" s="17">
        <f t="shared" si="6"/>
        <v>53.76</v>
      </c>
      <c r="O94" s="17">
        <f t="shared" si="7"/>
        <v>448</v>
      </c>
    </row>
    <row r="95" spans="1:15" ht="22" customHeight="1">
      <c r="A95" t="str">
        <f t="shared" si="4"/>
        <v>SL-00091</v>
      </c>
      <c r="B95" s="39" t="s">
        <v>1696</v>
      </c>
      <c r="C95" s="24" t="str">
        <f>IF(B95="","",IFERROR(_xlfn.XLOOKUP(B95,PT_Master!#REF!,PT_Master!B:B),""))</f>
        <v/>
      </c>
      <c r="D95" s="24" t="str">
        <f>IF(C95="","",IFERROR(_xlfn.XLOOKUP(C95,PT_Master!A:A,PT_Master!C:C),""))</f>
        <v/>
      </c>
      <c r="E95" s="39" t="s">
        <v>572</v>
      </c>
      <c r="F95" s="39" t="s">
        <v>1867</v>
      </c>
      <c r="G95" s="24" t="str">
        <f>IF(F95="","",IFERROR(_xlfn.XLOOKUP(F95,SVC_RateCard!A:A,SVC_RateCard!B:B),"Service Code not found"))</f>
        <v>Emergency Bay - Daily</v>
      </c>
      <c r="H95" s="24" t="str">
        <f>IF(F95="","",IFERROR(_xlfn.XLOOKUP(F95,SVC_RateCard!A:A,SVC_RateCard!C:C),""))</f>
        <v>Room Charge</v>
      </c>
      <c r="I95" s="39" t="s">
        <v>232</v>
      </c>
      <c r="J95" s="39">
        <v>1</v>
      </c>
      <c r="K95" s="25">
        <f>IF(F95="","",IFERROR(_xlfn.XLOOKUP(F95,SVC_RateCard!A:A,SVC_RateCard!I:I),0))</f>
        <v>2000</v>
      </c>
      <c r="L95" s="17">
        <f t="shared" si="5"/>
        <v>2000</v>
      </c>
      <c r="M95" s="26">
        <f>IF(F95="","",IFERROR(_xlfn.XLOOKUP(F95,SVC_RateCard!A:A,SVC_RateCard!G:G),0))</f>
        <v>0</v>
      </c>
      <c r="N95" s="17">
        <f t="shared" si="6"/>
        <v>0</v>
      </c>
      <c r="O95" s="17">
        <f t="shared" si="7"/>
        <v>2000</v>
      </c>
    </row>
    <row r="96" spans="1:15" ht="22" customHeight="1">
      <c r="A96" t="str">
        <f t="shared" si="4"/>
        <v>SL-00092</v>
      </c>
      <c r="B96" s="40" t="s">
        <v>1696</v>
      </c>
      <c r="C96" s="24" t="str">
        <f>IF(B96="","",IFERROR(_xlfn.XLOOKUP(B96,PT_Master!#REF!,PT_Master!B:B),""))</f>
        <v/>
      </c>
      <c r="D96" s="24" t="str">
        <f>IF(C96="","",IFERROR(_xlfn.XLOOKUP(C96,PT_Master!A:A,PT_Master!C:C),""))</f>
        <v/>
      </c>
      <c r="E96" s="40" t="s">
        <v>572</v>
      </c>
      <c r="F96" s="40" t="s">
        <v>1849</v>
      </c>
      <c r="G96" s="24" t="str">
        <f>IF(F96="","",IFERROR(_xlfn.XLOOKUP(F96,SVC_RateCard!A:A,SVC_RateCard!B:B),"Service Code not found"))</f>
        <v>ECG 12-Lead</v>
      </c>
      <c r="H96" s="24" t="str">
        <f>IF(F96="","",IFERROR(_xlfn.XLOOKUP(F96,SVC_RateCard!A:A,SVC_RateCard!C:C),""))</f>
        <v>Procedure</v>
      </c>
      <c r="I96" s="40" t="s">
        <v>232</v>
      </c>
      <c r="J96" s="40">
        <v>1</v>
      </c>
      <c r="K96" s="25">
        <f>IF(F96="","",IFERROR(_xlfn.XLOOKUP(F96,SVC_RateCard!A:A,SVC_RateCard!I:I),0))</f>
        <v>315</v>
      </c>
      <c r="L96" s="17">
        <f t="shared" si="5"/>
        <v>315</v>
      </c>
      <c r="M96" s="26">
        <f>IF(F96="","",IFERROR(_xlfn.XLOOKUP(F96,SVC_RateCard!A:A,SVC_RateCard!G:G),0))</f>
        <v>5</v>
      </c>
      <c r="N96" s="17">
        <f t="shared" si="6"/>
        <v>15.75</v>
      </c>
      <c r="O96" s="17">
        <f t="shared" si="7"/>
        <v>315</v>
      </c>
    </row>
    <row r="97" spans="1:15" ht="22" customHeight="1">
      <c r="A97" t="str">
        <f t="shared" si="4"/>
        <v>SL-00093</v>
      </c>
      <c r="B97" s="39" t="s">
        <v>1697</v>
      </c>
      <c r="C97" s="24" t="str">
        <f>IF(B97="","",IFERROR(_xlfn.XLOOKUP(B97,PT_Master!#REF!,PT_Master!B:B),""))</f>
        <v/>
      </c>
      <c r="D97" s="24" t="str">
        <f>IF(C97="","",IFERROR(_xlfn.XLOOKUP(C97,PT_Master!A:A,PT_Master!C:C),""))</f>
        <v/>
      </c>
      <c r="E97" s="39" t="s">
        <v>581</v>
      </c>
      <c r="F97" s="39" t="s">
        <v>1876</v>
      </c>
      <c r="G97" s="24" t="str">
        <f>IF(F97="","",IFERROR(_xlfn.XLOOKUP(F97,SVC_RateCard!A:A,SVC_RateCard!B:B),"Service Code not found"))</f>
        <v>Gynaecology Consultation</v>
      </c>
      <c r="H97" s="24" t="str">
        <f>IF(F97="","",IFERROR(_xlfn.XLOOKUP(F97,SVC_RateCard!A:A,SVC_RateCard!C:C),""))</f>
        <v>Consultation</v>
      </c>
      <c r="I97" s="39" t="s">
        <v>228</v>
      </c>
      <c r="J97" s="39">
        <v>1</v>
      </c>
      <c r="K97" s="25">
        <f>IF(F97="","",IFERROR(_xlfn.XLOOKUP(F97,SVC_RateCard!A:A,SVC_RateCard!I:I),0))</f>
        <v>700</v>
      </c>
      <c r="L97" s="17">
        <f t="shared" si="5"/>
        <v>700</v>
      </c>
      <c r="M97" s="26">
        <f>IF(F97="","",IFERROR(_xlfn.XLOOKUP(F97,SVC_RateCard!A:A,SVC_RateCard!G:G),0))</f>
        <v>0</v>
      </c>
      <c r="N97" s="17">
        <f t="shared" si="6"/>
        <v>0</v>
      </c>
      <c r="O97" s="17">
        <f t="shared" si="7"/>
        <v>700</v>
      </c>
    </row>
    <row r="98" spans="1:15" ht="22" customHeight="1">
      <c r="A98" t="str">
        <f t="shared" si="4"/>
        <v>SL-00094</v>
      </c>
      <c r="B98" s="40" t="s">
        <v>1697</v>
      </c>
      <c r="C98" s="24" t="str">
        <f>IF(B98="","",IFERROR(_xlfn.XLOOKUP(B98,PT_Master!#REF!,PT_Master!B:B),""))</f>
        <v/>
      </c>
      <c r="D98" s="24" t="str">
        <f>IF(C98="","",IFERROR(_xlfn.XLOOKUP(C98,PT_Master!A:A,PT_Master!C:C),""))</f>
        <v/>
      </c>
      <c r="E98" s="40" t="s">
        <v>581</v>
      </c>
      <c r="F98" s="40" t="s">
        <v>1837</v>
      </c>
      <c r="G98" s="24" t="str">
        <f>IF(F98="","",IFERROR(_xlfn.XLOOKUP(F98,SVC_RateCard!A:A,SVC_RateCard!B:B),"Service Code not found"))</f>
        <v>IV Cannula Insertion</v>
      </c>
      <c r="H98" s="24" t="str">
        <f>IF(F98="","",IFERROR(_xlfn.XLOOKUP(F98,SVC_RateCard!A:A,SVC_RateCard!C:C),""))</f>
        <v>Procedure</v>
      </c>
      <c r="I98" s="40" t="s">
        <v>228</v>
      </c>
      <c r="J98" s="40">
        <v>1</v>
      </c>
      <c r="K98" s="25">
        <f>IF(F98="","",IFERROR(_xlfn.XLOOKUP(F98,SVC_RateCard!A:A,SVC_RateCard!I:I),0))</f>
        <v>210</v>
      </c>
      <c r="L98" s="17">
        <f t="shared" si="5"/>
        <v>210</v>
      </c>
      <c r="M98" s="26">
        <f>IF(F98="","",IFERROR(_xlfn.XLOOKUP(F98,SVC_RateCard!A:A,SVC_RateCard!G:G),0))</f>
        <v>5</v>
      </c>
      <c r="N98" s="17">
        <f t="shared" si="6"/>
        <v>10.5</v>
      </c>
      <c r="O98" s="17">
        <f t="shared" si="7"/>
        <v>210</v>
      </c>
    </row>
    <row r="99" spans="1:15" ht="22" customHeight="1">
      <c r="A99" t="str">
        <f t="shared" si="4"/>
        <v>SL-00095</v>
      </c>
      <c r="B99" s="39" t="s">
        <v>1697</v>
      </c>
      <c r="C99" s="24" t="str">
        <f>IF(B99="","",IFERROR(_xlfn.XLOOKUP(B99,PT_Master!#REF!,PT_Master!B:B),""))</f>
        <v/>
      </c>
      <c r="D99" s="24" t="str">
        <f>IF(C99="","",IFERROR(_xlfn.XLOOKUP(C99,PT_Master!A:A,PT_Master!C:C),""))</f>
        <v/>
      </c>
      <c r="E99" s="39" t="s">
        <v>581</v>
      </c>
      <c r="F99" s="39" t="s">
        <v>1857</v>
      </c>
      <c r="G99" s="24" t="str">
        <f>IF(F99="","",IFERROR(_xlfn.XLOOKUP(F99,SVC_RateCard!A:A,SVC_RateCard!B:B),"Service Code not found"))</f>
        <v>HbA1c Test</v>
      </c>
      <c r="H99" s="24" t="str">
        <f>IF(F99="","",IFERROR(_xlfn.XLOOKUP(F99,SVC_RateCard!A:A,SVC_RateCard!C:C),""))</f>
        <v>Laboratory</v>
      </c>
      <c r="I99" s="39" t="s">
        <v>228</v>
      </c>
      <c r="J99" s="39">
        <v>1</v>
      </c>
      <c r="K99" s="25">
        <f>IF(F99="","",IFERROR(_xlfn.XLOOKUP(F99,SVC_RateCard!A:A,SVC_RateCard!I:I),0))</f>
        <v>399</v>
      </c>
      <c r="L99" s="17">
        <f t="shared" si="5"/>
        <v>399</v>
      </c>
      <c r="M99" s="26">
        <f>IF(F99="","",IFERROR(_xlfn.XLOOKUP(F99,SVC_RateCard!A:A,SVC_RateCard!G:G),0))</f>
        <v>5</v>
      </c>
      <c r="N99" s="17">
        <f t="shared" si="6"/>
        <v>19.95</v>
      </c>
      <c r="O99" s="17">
        <f t="shared" si="7"/>
        <v>399</v>
      </c>
    </row>
    <row r="100" spans="1:15" ht="22" customHeight="1">
      <c r="A100" t="str">
        <f t="shared" si="4"/>
        <v>SL-00096</v>
      </c>
      <c r="B100" s="40" t="s">
        <v>1697</v>
      </c>
      <c r="C100" s="24" t="str">
        <f>IF(B100="","",IFERROR(_xlfn.XLOOKUP(B100,PT_Master!#REF!,PT_Master!B:B),""))</f>
        <v/>
      </c>
      <c r="D100" s="24" t="str">
        <f>IF(C100="","",IFERROR(_xlfn.XLOOKUP(C100,PT_Master!A:A,PT_Master!C:C),""))</f>
        <v/>
      </c>
      <c r="E100" s="40" t="s">
        <v>581</v>
      </c>
      <c r="F100" s="40" t="s">
        <v>1843</v>
      </c>
      <c r="G100" s="24" t="str">
        <f>IF(F100="","",IFERROR(_xlfn.XLOOKUP(F100,SVC_RateCard!A:A,SVC_RateCard!B:B),"Service Code not found"))</f>
        <v>Holter Monitoring 24hr</v>
      </c>
      <c r="H100" s="24" t="str">
        <f>IF(F100="","",IFERROR(_xlfn.XLOOKUP(F100,SVC_RateCard!A:A,SVC_RateCard!C:C),""))</f>
        <v>Procedure</v>
      </c>
      <c r="I100" s="40" t="s">
        <v>228</v>
      </c>
      <c r="J100" s="40">
        <v>1</v>
      </c>
      <c r="K100" s="25">
        <f>IF(F100="","",IFERROR(_xlfn.XLOOKUP(F100,SVC_RateCard!A:A,SVC_RateCard!I:I),0))</f>
        <v>1890</v>
      </c>
      <c r="L100" s="17">
        <f t="shared" si="5"/>
        <v>1890</v>
      </c>
      <c r="M100" s="26">
        <f>IF(F100="","",IFERROR(_xlfn.XLOOKUP(F100,SVC_RateCard!A:A,SVC_RateCard!G:G),0))</f>
        <v>5</v>
      </c>
      <c r="N100" s="17">
        <f t="shared" si="6"/>
        <v>94.5</v>
      </c>
      <c r="O100" s="17">
        <f t="shared" si="7"/>
        <v>1890</v>
      </c>
    </row>
    <row r="101" spans="1:15" ht="22" customHeight="1">
      <c r="A101" t="str">
        <f t="shared" si="4"/>
        <v>SL-00097</v>
      </c>
      <c r="B101" s="39" t="s">
        <v>1697</v>
      </c>
      <c r="C101" s="24" t="str">
        <f>IF(B101="","",IFERROR(_xlfn.XLOOKUP(B101,PT_Master!#REF!,PT_Master!B:B),""))</f>
        <v/>
      </c>
      <c r="D101" s="24" t="str">
        <f>IF(C101="","",IFERROR(_xlfn.XLOOKUP(C101,PT_Master!A:A,PT_Master!C:C),""))</f>
        <v/>
      </c>
      <c r="E101" s="39" t="s">
        <v>581</v>
      </c>
      <c r="F101" s="39" t="s">
        <v>1849</v>
      </c>
      <c r="G101" s="24" t="str">
        <f>IF(F101="","",IFERROR(_xlfn.XLOOKUP(F101,SVC_RateCard!A:A,SVC_RateCard!B:B),"Service Code not found"))</f>
        <v>ECG 12-Lead</v>
      </c>
      <c r="H101" s="24" t="str">
        <f>IF(F101="","",IFERROR(_xlfn.XLOOKUP(F101,SVC_RateCard!A:A,SVC_RateCard!C:C),""))</f>
        <v>Procedure</v>
      </c>
      <c r="I101" s="39" t="s">
        <v>228</v>
      </c>
      <c r="J101" s="39">
        <v>1</v>
      </c>
      <c r="K101" s="25">
        <f>IF(F101="","",IFERROR(_xlfn.XLOOKUP(F101,SVC_RateCard!A:A,SVC_RateCard!I:I),0))</f>
        <v>315</v>
      </c>
      <c r="L101" s="17">
        <f t="shared" si="5"/>
        <v>315</v>
      </c>
      <c r="M101" s="26">
        <f>IF(F101="","",IFERROR(_xlfn.XLOOKUP(F101,SVC_RateCard!A:A,SVC_RateCard!G:G),0))</f>
        <v>5</v>
      </c>
      <c r="N101" s="17">
        <f t="shared" si="6"/>
        <v>15.75</v>
      </c>
      <c r="O101" s="17">
        <f t="shared" si="7"/>
        <v>315</v>
      </c>
    </row>
    <row r="102" spans="1:15" ht="22" customHeight="1">
      <c r="A102" t="str">
        <f t="shared" si="4"/>
        <v>SL-00098</v>
      </c>
      <c r="B102" s="40" t="s">
        <v>1697</v>
      </c>
      <c r="C102" s="24" t="str">
        <f>IF(B102="","",IFERROR(_xlfn.XLOOKUP(B102,PT_Master!#REF!,PT_Master!B:B),""))</f>
        <v/>
      </c>
      <c r="D102" s="24" t="str">
        <f>IF(C102="","",IFERROR(_xlfn.XLOOKUP(C102,PT_Master!A:A,PT_Master!C:C),""))</f>
        <v/>
      </c>
      <c r="E102" s="40" t="s">
        <v>581</v>
      </c>
      <c r="F102" s="40" t="s">
        <v>1866</v>
      </c>
      <c r="G102" s="24" t="str">
        <f>IF(F102="","",IFERROR(_xlfn.XLOOKUP(F102,SVC_RateCard!A:A,SVC_RateCard!B:B),"Service Code not found"))</f>
        <v>X-Ray Chest PA</v>
      </c>
      <c r="H102" s="24" t="str">
        <f>IF(F102="","",IFERROR(_xlfn.XLOOKUP(F102,SVC_RateCard!A:A,SVC_RateCard!C:C),""))</f>
        <v>Radiology</v>
      </c>
      <c r="I102" s="40" t="s">
        <v>228</v>
      </c>
      <c r="J102" s="40">
        <v>1</v>
      </c>
      <c r="K102" s="25">
        <f>IF(F102="","",IFERROR(_xlfn.XLOOKUP(F102,SVC_RateCard!A:A,SVC_RateCard!I:I),0))</f>
        <v>448</v>
      </c>
      <c r="L102" s="17">
        <f t="shared" si="5"/>
        <v>448</v>
      </c>
      <c r="M102" s="26">
        <f>IF(F102="","",IFERROR(_xlfn.XLOOKUP(F102,SVC_RateCard!A:A,SVC_RateCard!G:G),0))</f>
        <v>12</v>
      </c>
      <c r="N102" s="17">
        <f t="shared" si="6"/>
        <v>53.76</v>
      </c>
      <c r="O102" s="17">
        <f t="shared" si="7"/>
        <v>448</v>
      </c>
    </row>
    <row r="103" spans="1:15" ht="22" customHeight="1">
      <c r="A103" t="str">
        <f t="shared" si="4"/>
        <v>SL-00099</v>
      </c>
      <c r="B103" s="39" t="s">
        <v>1698</v>
      </c>
      <c r="C103" s="24" t="str">
        <f>IF(B103="","",IFERROR(_xlfn.XLOOKUP(B103,PT_Master!#REF!,PT_Master!B:B),""))</f>
        <v/>
      </c>
      <c r="D103" s="24" t="str">
        <f>IF(C103="","",IFERROR(_xlfn.XLOOKUP(C103,PT_Master!A:A,PT_Master!C:C),""))</f>
        <v/>
      </c>
      <c r="E103" s="39" t="s">
        <v>1468</v>
      </c>
      <c r="F103" s="39" t="s">
        <v>1834</v>
      </c>
      <c r="G103" s="24" t="str">
        <f>IF(F103="","",IFERROR(_xlfn.XLOOKUP(F103,SVC_RateCard!A:A,SVC_RateCard!B:B),"Service Code not found"))</f>
        <v>Orthopaedics Consultation</v>
      </c>
      <c r="H103" s="24" t="str">
        <f>IF(F103="","",IFERROR(_xlfn.XLOOKUP(F103,SVC_RateCard!A:A,SVC_RateCard!C:C),""))</f>
        <v>Consultation</v>
      </c>
      <c r="I103" s="39" t="s">
        <v>236</v>
      </c>
      <c r="J103" s="39">
        <v>1</v>
      </c>
      <c r="K103" s="25">
        <f>IF(F103="","",IFERROR(_xlfn.XLOOKUP(F103,SVC_RateCard!A:A,SVC_RateCard!I:I),0))</f>
        <v>650</v>
      </c>
      <c r="L103" s="17">
        <f t="shared" si="5"/>
        <v>650</v>
      </c>
      <c r="M103" s="26">
        <f>IF(F103="","",IFERROR(_xlfn.XLOOKUP(F103,SVC_RateCard!A:A,SVC_RateCard!G:G),0))</f>
        <v>0</v>
      </c>
      <c r="N103" s="17">
        <f t="shared" si="6"/>
        <v>0</v>
      </c>
      <c r="O103" s="17">
        <f t="shared" si="7"/>
        <v>650</v>
      </c>
    </row>
    <row r="104" spans="1:15" ht="22" customHeight="1">
      <c r="A104" t="str">
        <f t="shared" si="4"/>
        <v>SL-00100</v>
      </c>
      <c r="B104" s="40" t="s">
        <v>1698</v>
      </c>
      <c r="C104" s="24" t="str">
        <f>IF(B104="","",IFERROR(_xlfn.XLOOKUP(B104,PT_Master!#REF!,PT_Master!B:B),""))</f>
        <v/>
      </c>
      <c r="D104" s="24" t="str">
        <f>IF(C104="","",IFERROR(_xlfn.XLOOKUP(C104,PT_Master!A:A,PT_Master!C:C),""))</f>
        <v/>
      </c>
      <c r="E104" s="40" t="s">
        <v>1468</v>
      </c>
      <c r="F104" s="40" t="s">
        <v>1863</v>
      </c>
      <c r="G104" s="24" t="str">
        <f>IF(F104="","",IFERROR(_xlfn.XLOOKUP(F104,SVC_RateCard!A:A,SVC_RateCard!B:B),"Service Code not found"))</f>
        <v>Blood Culture</v>
      </c>
      <c r="H104" s="24" t="str">
        <f>IF(F104="","",IFERROR(_xlfn.XLOOKUP(F104,SVC_RateCard!A:A,SVC_RateCard!C:C),""))</f>
        <v>Laboratory</v>
      </c>
      <c r="I104" s="40" t="s">
        <v>236</v>
      </c>
      <c r="J104" s="40">
        <v>1</v>
      </c>
      <c r="K104" s="25">
        <f>IF(F104="","",IFERROR(_xlfn.XLOOKUP(F104,SVC_RateCard!A:A,SVC_RateCard!I:I),0))</f>
        <v>840</v>
      </c>
      <c r="L104" s="17">
        <f t="shared" si="5"/>
        <v>840</v>
      </c>
      <c r="M104" s="26">
        <f>IF(F104="","",IFERROR(_xlfn.XLOOKUP(F104,SVC_RateCard!A:A,SVC_RateCard!G:G),0))</f>
        <v>5</v>
      </c>
      <c r="N104" s="17">
        <f t="shared" si="6"/>
        <v>42</v>
      </c>
      <c r="O104" s="17">
        <f t="shared" si="7"/>
        <v>840</v>
      </c>
    </row>
    <row r="105" spans="1:15" ht="22" customHeight="1">
      <c r="A105" t="str">
        <f t="shared" si="4"/>
        <v>SL-00101</v>
      </c>
      <c r="B105" s="39" t="s">
        <v>1698</v>
      </c>
      <c r="C105" s="24" t="str">
        <f>IF(B105="","",IFERROR(_xlfn.XLOOKUP(B105,PT_Master!#REF!,PT_Master!B:B),""))</f>
        <v/>
      </c>
      <c r="D105" s="24" t="str">
        <f>IF(C105="","",IFERROR(_xlfn.XLOOKUP(C105,PT_Master!A:A,PT_Master!C:C),""))</f>
        <v/>
      </c>
      <c r="E105" s="39" t="s">
        <v>1468</v>
      </c>
      <c r="F105" s="39" t="s">
        <v>1844</v>
      </c>
      <c r="G105" s="24" t="str">
        <f>IF(F105="","",IFERROR(_xlfn.XLOOKUP(F105,SVC_RateCard!A:A,SVC_RateCard!B:B),"Service Code not found"))</f>
        <v>Appendectomy</v>
      </c>
      <c r="H105" s="24" t="str">
        <f>IF(F105="","",IFERROR(_xlfn.XLOOKUP(F105,SVC_RateCard!A:A,SVC_RateCard!C:C),""))</f>
        <v>Surgery</v>
      </c>
      <c r="I105" s="39" t="s">
        <v>236</v>
      </c>
      <c r="J105" s="39">
        <v>1</v>
      </c>
      <c r="K105" s="25">
        <f>IF(F105="","",IFERROR(_xlfn.XLOOKUP(F105,SVC_RateCard!A:A,SVC_RateCard!I:I),0))</f>
        <v>36750</v>
      </c>
      <c r="L105" s="17">
        <f t="shared" si="5"/>
        <v>36750</v>
      </c>
      <c r="M105" s="26">
        <f>IF(F105="","",IFERROR(_xlfn.XLOOKUP(F105,SVC_RateCard!A:A,SVC_RateCard!G:G),0))</f>
        <v>5</v>
      </c>
      <c r="N105" s="17">
        <f t="shared" si="6"/>
        <v>1837.5</v>
      </c>
      <c r="O105" s="17">
        <f t="shared" si="7"/>
        <v>36750</v>
      </c>
    </row>
    <row r="106" spans="1:15" ht="22" customHeight="1">
      <c r="A106" t="str">
        <f t="shared" si="4"/>
        <v>SL-00102</v>
      </c>
      <c r="B106" s="40" t="s">
        <v>1698</v>
      </c>
      <c r="C106" s="24" t="str">
        <f>IF(B106="","",IFERROR(_xlfn.XLOOKUP(B106,PT_Master!#REF!,PT_Master!B:B),""))</f>
        <v/>
      </c>
      <c r="D106" s="24" t="str">
        <f>IF(C106="","",IFERROR(_xlfn.XLOOKUP(C106,PT_Master!A:A,PT_Master!C:C),""))</f>
        <v/>
      </c>
      <c r="E106" s="40" t="s">
        <v>1468</v>
      </c>
      <c r="F106" s="40" t="s">
        <v>1840</v>
      </c>
      <c r="G106" s="24" t="str">
        <f>IF(F106="","",IFERROR(_xlfn.XLOOKUP(F106,SVC_RateCard!A:A,SVC_RateCard!B:B),"Service Code not found"))</f>
        <v>CT Scan Brain</v>
      </c>
      <c r="H106" s="24" t="str">
        <f>IF(F106="","",IFERROR(_xlfn.XLOOKUP(F106,SVC_RateCard!A:A,SVC_RateCard!C:C),""))</f>
        <v>Radiology</v>
      </c>
      <c r="I106" s="40" t="s">
        <v>236</v>
      </c>
      <c r="J106" s="40">
        <v>1</v>
      </c>
      <c r="K106" s="25">
        <f>IF(F106="","",IFERROR(_xlfn.XLOOKUP(F106,SVC_RateCard!A:A,SVC_RateCard!I:I),0))</f>
        <v>5040</v>
      </c>
      <c r="L106" s="17">
        <f t="shared" si="5"/>
        <v>5040</v>
      </c>
      <c r="M106" s="26">
        <f>IF(F106="","",IFERROR(_xlfn.XLOOKUP(F106,SVC_RateCard!A:A,SVC_RateCard!G:G),0))</f>
        <v>12</v>
      </c>
      <c r="N106" s="17">
        <f t="shared" si="6"/>
        <v>604.79999999999995</v>
      </c>
      <c r="O106" s="17">
        <f t="shared" si="7"/>
        <v>5040</v>
      </c>
    </row>
    <row r="107" spans="1:15" ht="22" customHeight="1">
      <c r="A107" t="str">
        <f t="shared" si="4"/>
        <v>SL-00103</v>
      </c>
      <c r="B107" s="39" t="s">
        <v>1698</v>
      </c>
      <c r="C107" s="24" t="str">
        <f>IF(B107="","",IFERROR(_xlfn.XLOOKUP(B107,PT_Master!#REF!,PT_Master!B:B),""))</f>
        <v/>
      </c>
      <c r="D107" s="24" t="str">
        <f>IF(C107="","",IFERROR(_xlfn.XLOOKUP(C107,PT_Master!A:A,PT_Master!C:C),""))</f>
        <v/>
      </c>
      <c r="E107" s="39" t="s">
        <v>1468</v>
      </c>
      <c r="F107" s="39" t="s">
        <v>1847</v>
      </c>
      <c r="G107" s="24" t="str">
        <f>IF(F107="","",IFERROR(_xlfn.XLOOKUP(F107,SVC_RateCard!A:A,SVC_RateCard!B:B),"Service Code not found"))</f>
        <v>2D Echocardiography</v>
      </c>
      <c r="H107" s="24" t="str">
        <f>IF(F107="","",IFERROR(_xlfn.XLOOKUP(F107,SVC_RateCard!A:A,SVC_RateCard!C:C),""))</f>
        <v>Radiology</v>
      </c>
      <c r="I107" s="39" t="s">
        <v>236</v>
      </c>
      <c r="J107" s="39">
        <v>1</v>
      </c>
      <c r="K107" s="25">
        <f>IF(F107="","",IFERROR(_xlfn.XLOOKUP(F107,SVC_RateCard!A:A,SVC_RateCard!I:I),0))</f>
        <v>2800</v>
      </c>
      <c r="L107" s="17">
        <f t="shared" si="5"/>
        <v>2800</v>
      </c>
      <c r="M107" s="26">
        <f>IF(F107="","",IFERROR(_xlfn.XLOOKUP(F107,SVC_RateCard!A:A,SVC_RateCard!G:G),0))</f>
        <v>12</v>
      </c>
      <c r="N107" s="17">
        <f t="shared" si="6"/>
        <v>336</v>
      </c>
      <c r="O107" s="17">
        <f t="shared" si="7"/>
        <v>2800</v>
      </c>
    </row>
    <row r="108" spans="1:15" ht="22" customHeight="1">
      <c r="A108" t="str">
        <f t="shared" si="4"/>
        <v>SL-00104</v>
      </c>
      <c r="B108" s="40" t="s">
        <v>1698</v>
      </c>
      <c r="C108" s="24" t="str">
        <f>IF(B108="","",IFERROR(_xlfn.XLOOKUP(B108,PT_Master!#REF!,PT_Master!B:B),""))</f>
        <v/>
      </c>
      <c r="D108" s="24" t="str">
        <f>IF(C108="","",IFERROR(_xlfn.XLOOKUP(C108,PT_Master!A:A,PT_Master!C:C),""))</f>
        <v/>
      </c>
      <c r="E108" s="40" t="s">
        <v>1468</v>
      </c>
      <c r="F108" s="40" t="s">
        <v>1845</v>
      </c>
      <c r="G108" s="24" t="str">
        <f>IF(F108="","",IFERROR(_xlfn.XLOOKUP(F108,SVC_RateCard!A:A,SVC_RateCard!B:B),"Service Code not found"))</f>
        <v>Semi-Private Room - Daily</v>
      </c>
      <c r="H108" s="24" t="str">
        <f>IF(F108="","",IFERROR(_xlfn.XLOOKUP(F108,SVC_RateCard!A:A,SVC_RateCard!C:C),""))</f>
        <v>Room Charge</v>
      </c>
      <c r="I108" s="40" t="s">
        <v>236</v>
      </c>
      <c r="J108" s="40">
        <v>1</v>
      </c>
      <c r="K108" s="25">
        <f>IF(F108="","",IFERROR(_xlfn.XLOOKUP(F108,SVC_RateCard!A:A,SVC_RateCard!I:I),0))</f>
        <v>1800</v>
      </c>
      <c r="L108" s="17">
        <f t="shared" si="5"/>
        <v>1800</v>
      </c>
      <c r="M108" s="26">
        <f>IF(F108="","",IFERROR(_xlfn.XLOOKUP(F108,SVC_RateCard!A:A,SVC_RateCard!G:G),0))</f>
        <v>0</v>
      </c>
      <c r="N108" s="17">
        <f t="shared" si="6"/>
        <v>0</v>
      </c>
      <c r="O108" s="17">
        <f t="shared" si="7"/>
        <v>1800</v>
      </c>
    </row>
    <row r="109" spans="1:15" ht="22" customHeight="1">
      <c r="A109" t="str">
        <f t="shared" si="4"/>
        <v>SL-00105</v>
      </c>
      <c r="B109" s="39" t="s">
        <v>1699</v>
      </c>
      <c r="C109" s="24" t="str">
        <f>IF(B109="","",IFERROR(_xlfn.XLOOKUP(B109,PT_Master!#REF!,PT_Master!B:B),""))</f>
        <v/>
      </c>
      <c r="D109" s="24" t="str">
        <f>IF(C109="","",IFERROR(_xlfn.XLOOKUP(C109,PT_Master!A:A,PT_Master!C:C),""))</f>
        <v/>
      </c>
      <c r="E109" s="39" t="s">
        <v>1469</v>
      </c>
      <c r="F109" s="39" t="s">
        <v>1834</v>
      </c>
      <c r="G109" s="24" t="str">
        <f>IF(F109="","",IFERROR(_xlfn.XLOOKUP(F109,SVC_RateCard!A:A,SVC_RateCard!B:B),"Service Code not found"))</f>
        <v>Orthopaedics Consultation</v>
      </c>
      <c r="H109" s="24" t="str">
        <f>IF(F109="","",IFERROR(_xlfn.XLOOKUP(F109,SVC_RateCard!A:A,SVC_RateCard!C:C),""))</f>
        <v>Consultation</v>
      </c>
      <c r="I109" s="39" t="s">
        <v>231</v>
      </c>
      <c r="J109" s="39">
        <v>1</v>
      </c>
      <c r="K109" s="25">
        <f>IF(F109="","",IFERROR(_xlfn.XLOOKUP(F109,SVC_RateCard!A:A,SVC_RateCard!I:I),0))</f>
        <v>650</v>
      </c>
      <c r="L109" s="17">
        <f t="shared" si="5"/>
        <v>650</v>
      </c>
      <c r="M109" s="26">
        <f>IF(F109="","",IFERROR(_xlfn.XLOOKUP(F109,SVC_RateCard!A:A,SVC_RateCard!G:G),0))</f>
        <v>0</v>
      </c>
      <c r="N109" s="17">
        <f t="shared" si="6"/>
        <v>0</v>
      </c>
      <c r="O109" s="17">
        <f t="shared" si="7"/>
        <v>650</v>
      </c>
    </row>
    <row r="110" spans="1:15" ht="22" customHeight="1">
      <c r="A110" t="str">
        <f t="shared" si="4"/>
        <v>SL-00106</v>
      </c>
      <c r="B110" s="40" t="s">
        <v>1699</v>
      </c>
      <c r="C110" s="24" t="str">
        <f>IF(B110="","",IFERROR(_xlfn.XLOOKUP(B110,PT_Master!#REF!,PT_Master!B:B),""))</f>
        <v/>
      </c>
      <c r="D110" s="24" t="str">
        <f>IF(C110="","",IFERROR(_xlfn.XLOOKUP(C110,PT_Master!A:A,PT_Master!C:C),""))</f>
        <v/>
      </c>
      <c r="E110" s="40" t="s">
        <v>1469</v>
      </c>
      <c r="F110" s="40" t="s">
        <v>1839</v>
      </c>
      <c r="G110" s="24" t="str">
        <f>IF(F110="","",IFERROR(_xlfn.XLOOKUP(F110,SVC_RateCard!A:A,SVC_RateCard!B:B),"Service Code not found"))</f>
        <v>Nebulisation</v>
      </c>
      <c r="H110" s="24" t="str">
        <f>IF(F110="","",IFERROR(_xlfn.XLOOKUP(F110,SVC_RateCard!A:A,SVC_RateCard!C:C),""))</f>
        <v>Procedure</v>
      </c>
      <c r="I110" s="40" t="s">
        <v>231</v>
      </c>
      <c r="J110" s="40">
        <v>1</v>
      </c>
      <c r="K110" s="25">
        <f>IF(F110="","",IFERROR(_xlfn.XLOOKUP(F110,SVC_RateCard!A:A,SVC_RateCard!I:I),0))</f>
        <v>157.5</v>
      </c>
      <c r="L110" s="17">
        <f t="shared" si="5"/>
        <v>157.5</v>
      </c>
      <c r="M110" s="26">
        <f>IF(F110="","",IFERROR(_xlfn.XLOOKUP(F110,SVC_RateCard!A:A,SVC_RateCard!G:G),0))</f>
        <v>5</v>
      </c>
      <c r="N110" s="17">
        <f t="shared" si="6"/>
        <v>7.875</v>
      </c>
      <c r="O110" s="17">
        <f t="shared" si="7"/>
        <v>157.5</v>
      </c>
    </row>
    <row r="111" spans="1:15" ht="22" customHeight="1">
      <c r="A111" t="str">
        <f t="shared" si="4"/>
        <v>SL-00107</v>
      </c>
      <c r="B111" s="39" t="s">
        <v>1699</v>
      </c>
      <c r="C111" s="24" t="str">
        <f>IF(B111="","",IFERROR(_xlfn.XLOOKUP(B111,PT_Master!#REF!,PT_Master!B:B),""))</f>
        <v/>
      </c>
      <c r="D111" s="24" t="str">
        <f>IF(C111="","",IFERROR(_xlfn.XLOOKUP(C111,PT_Master!A:A,PT_Master!C:C),""))</f>
        <v/>
      </c>
      <c r="E111" s="39" t="s">
        <v>1884</v>
      </c>
      <c r="F111" s="39" t="s">
        <v>1849</v>
      </c>
      <c r="G111" s="24" t="str">
        <f>IF(F111="","",IFERROR(_xlfn.XLOOKUP(F111,SVC_RateCard!A:A,SVC_RateCard!B:B),"Service Code not found"))</f>
        <v>ECG 12-Lead</v>
      </c>
      <c r="H111" s="24" t="str">
        <f>IF(F111="","",IFERROR(_xlfn.XLOOKUP(F111,SVC_RateCard!A:A,SVC_RateCard!C:C),""))</f>
        <v>Procedure</v>
      </c>
      <c r="I111" s="39" t="s">
        <v>231</v>
      </c>
      <c r="J111" s="39">
        <v>1</v>
      </c>
      <c r="K111" s="25">
        <f>IF(F111="","",IFERROR(_xlfn.XLOOKUP(F111,SVC_RateCard!A:A,SVC_RateCard!I:I),0))</f>
        <v>315</v>
      </c>
      <c r="L111" s="17">
        <f t="shared" si="5"/>
        <v>315</v>
      </c>
      <c r="M111" s="26">
        <f>IF(F111="","",IFERROR(_xlfn.XLOOKUP(F111,SVC_RateCard!A:A,SVC_RateCard!G:G),0))</f>
        <v>5</v>
      </c>
      <c r="N111" s="17">
        <f t="shared" si="6"/>
        <v>15.75</v>
      </c>
      <c r="O111" s="17">
        <f t="shared" si="7"/>
        <v>315</v>
      </c>
    </row>
    <row r="112" spans="1:15" ht="22" customHeight="1">
      <c r="A112" t="str">
        <f t="shared" si="4"/>
        <v>SL-00108</v>
      </c>
      <c r="B112" s="40" t="s">
        <v>1699</v>
      </c>
      <c r="C112" s="24" t="str">
        <f>IF(B112="","",IFERROR(_xlfn.XLOOKUP(B112,PT_Master!#REF!,PT_Master!B:B),""))</f>
        <v/>
      </c>
      <c r="D112" s="24" t="str">
        <f>IF(C112="","",IFERROR(_xlfn.XLOOKUP(C112,PT_Master!A:A,PT_Master!C:C),""))</f>
        <v/>
      </c>
      <c r="E112" s="40" t="s">
        <v>550</v>
      </c>
      <c r="F112" s="40" t="s">
        <v>1875</v>
      </c>
      <c r="G112" s="24" t="str">
        <f>IF(F112="","",IFERROR(_xlfn.XLOOKUP(F112,SVC_RateCard!A:A,SVC_RateCard!B:B),"Service Code not found"))</f>
        <v>X-Ray Knee AP Lateral</v>
      </c>
      <c r="H112" s="24" t="str">
        <f>IF(F112="","",IFERROR(_xlfn.XLOOKUP(F112,SVC_RateCard!A:A,SVC_RateCard!C:C),""))</f>
        <v>Radiology</v>
      </c>
      <c r="I112" s="40" t="s">
        <v>231</v>
      </c>
      <c r="J112" s="40">
        <v>1</v>
      </c>
      <c r="K112" s="25">
        <f>IF(F112="","",IFERROR(_xlfn.XLOOKUP(F112,SVC_RateCard!A:A,SVC_RateCard!I:I),0))</f>
        <v>504</v>
      </c>
      <c r="L112" s="17">
        <f t="shared" si="5"/>
        <v>504</v>
      </c>
      <c r="M112" s="26">
        <f>IF(F112="","",IFERROR(_xlfn.XLOOKUP(F112,SVC_RateCard!A:A,SVC_RateCard!G:G),0))</f>
        <v>12</v>
      </c>
      <c r="N112" s="17">
        <f t="shared" si="6"/>
        <v>60.48</v>
      </c>
      <c r="O112" s="17">
        <f t="shared" si="7"/>
        <v>504</v>
      </c>
    </row>
    <row r="113" spans="1:15" ht="22" customHeight="1">
      <c r="A113" t="str">
        <f t="shared" si="4"/>
        <v>SL-00109</v>
      </c>
      <c r="B113" s="39" t="s">
        <v>1699</v>
      </c>
      <c r="C113" s="24" t="str">
        <f>IF(B113="","",IFERROR(_xlfn.XLOOKUP(B113,PT_Master!#REF!,PT_Master!B:B),""))</f>
        <v/>
      </c>
      <c r="D113" s="24" t="str">
        <f>IF(C113="","",IFERROR(_xlfn.XLOOKUP(C113,PT_Master!A:A,PT_Master!C:C),""))</f>
        <v/>
      </c>
      <c r="E113" s="39" t="s">
        <v>1885</v>
      </c>
      <c r="F113" s="39" t="s">
        <v>1844</v>
      </c>
      <c r="G113" s="24" t="str">
        <f>IF(F113="","",IFERROR(_xlfn.XLOOKUP(F113,SVC_RateCard!A:A,SVC_RateCard!B:B),"Service Code not found"))</f>
        <v>Appendectomy</v>
      </c>
      <c r="H113" s="24" t="str">
        <f>IF(F113="","",IFERROR(_xlfn.XLOOKUP(F113,SVC_RateCard!A:A,SVC_RateCard!C:C),""))</f>
        <v>Surgery</v>
      </c>
      <c r="I113" s="39" t="s">
        <v>231</v>
      </c>
      <c r="J113" s="39">
        <v>1</v>
      </c>
      <c r="K113" s="25">
        <f>IF(F113="","",IFERROR(_xlfn.XLOOKUP(F113,SVC_RateCard!A:A,SVC_RateCard!I:I),0))</f>
        <v>36750</v>
      </c>
      <c r="L113" s="17">
        <f t="shared" si="5"/>
        <v>36750</v>
      </c>
      <c r="M113" s="26">
        <f>IF(F113="","",IFERROR(_xlfn.XLOOKUP(F113,SVC_RateCard!A:A,SVC_RateCard!G:G),0))</f>
        <v>5</v>
      </c>
      <c r="N113" s="17">
        <f t="shared" si="6"/>
        <v>1837.5</v>
      </c>
      <c r="O113" s="17">
        <f t="shared" si="7"/>
        <v>36750</v>
      </c>
    </row>
    <row r="114" spans="1:15" ht="22" customHeight="1">
      <c r="A114" t="str">
        <f t="shared" si="4"/>
        <v>SL-00110</v>
      </c>
      <c r="B114" s="40" t="s">
        <v>1699</v>
      </c>
      <c r="C114" s="24" t="str">
        <f>IF(B114="","",IFERROR(_xlfn.XLOOKUP(B114,PT_Master!#REF!,PT_Master!B:B),""))</f>
        <v/>
      </c>
      <c r="D114" s="24" t="str">
        <f>IF(C114="","",IFERROR(_xlfn.XLOOKUP(C114,PT_Master!A:A,PT_Master!C:C),""))</f>
        <v/>
      </c>
      <c r="E114" s="40" t="s">
        <v>1885</v>
      </c>
      <c r="F114" s="40" t="s">
        <v>1853</v>
      </c>
      <c r="G114" s="24" t="str">
        <f>IF(F114="","",IFERROR(_xlfn.XLOOKUP(F114,SVC_RateCard!A:A,SVC_RateCard!B:B),"Service Code not found"))</f>
        <v>MRI Brain with Contrast</v>
      </c>
      <c r="H114" s="24" t="str">
        <f>IF(F114="","",IFERROR(_xlfn.XLOOKUP(F114,SVC_RateCard!A:A,SVC_RateCard!C:C),""))</f>
        <v>Radiology</v>
      </c>
      <c r="I114" s="40" t="s">
        <v>231</v>
      </c>
      <c r="J114" s="40">
        <v>1</v>
      </c>
      <c r="K114" s="25">
        <f>IF(F114="","",IFERROR(_xlfn.XLOOKUP(F114,SVC_RateCard!A:A,SVC_RateCard!I:I),0))</f>
        <v>7280</v>
      </c>
      <c r="L114" s="17">
        <f t="shared" si="5"/>
        <v>7280</v>
      </c>
      <c r="M114" s="26">
        <f>IF(F114="","",IFERROR(_xlfn.XLOOKUP(F114,SVC_RateCard!A:A,SVC_RateCard!G:G),0))</f>
        <v>12</v>
      </c>
      <c r="N114" s="17">
        <f t="shared" si="6"/>
        <v>873.6</v>
      </c>
      <c r="O114" s="17">
        <f t="shared" si="7"/>
        <v>7280</v>
      </c>
    </row>
    <row r="115" spans="1:15" ht="22" customHeight="1">
      <c r="A115" t="str">
        <f t="shared" si="4"/>
        <v>SL-00111</v>
      </c>
      <c r="B115" s="39" t="s">
        <v>1699</v>
      </c>
      <c r="C115" s="24" t="str">
        <f>IF(B115="","",IFERROR(_xlfn.XLOOKUP(B115,PT_Master!#REF!,PT_Master!B:B),""))</f>
        <v/>
      </c>
      <c r="D115" s="24" t="str">
        <f>IF(C115="","",IFERROR(_xlfn.XLOOKUP(C115,PT_Master!A:A,PT_Master!C:C),""))</f>
        <v/>
      </c>
      <c r="E115" s="39" t="s">
        <v>1886</v>
      </c>
      <c r="F115" s="39" t="s">
        <v>1852</v>
      </c>
      <c r="G115" s="24" t="str">
        <f>IF(F115="","",IFERROR(_xlfn.XLOOKUP(F115,SVC_RateCard!A:A,SVC_RateCard!B:B),"Service Code not found"))</f>
        <v>X-Ray Spine LS</v>
      </c>
      <c r="H115" s="24" t="str">
        <f>IF(F115="","",IFERROR(_xlfn.XLOOKUP(F115,SVC_RateCard!A:A,SVC_RateCard!C:C),""))</f>
        <v>Radiology</v>
      </c>
      <c r="I115" s="39" t="s">
        <v>231</v>
      </c>
      <c r="J115" s="39">
        <v>1</v>
      </c>
      <c r="K115" s="25">
        <f>IF(F115="","",IFERROR(_xlfn.XLOOKUP(F115,SVC_RateCard!A:A,SVC_RateCard!I:I),0))</f>
        <v>560</v>
      </c>
      <c r="L115" s="17">
        <f t="shared" si="5"/>
        <v>560</v>
      </c>
      <c r="M115" s="26">
        <f>IF(F115="","",IFERROR(_xlfn.XLOOKUP(F115,SVC_RateCard!A:A,SVC_RateCard!G:G),0))</f>
        <v>12</v>
      </c>
      <c r="N115" s="17">
        <f t="shared" si="6"/>
        <v>67.2</v>
      </c>
      <c r="O115" s="17">
        <f t="shared" si="7"/>
        <v>560</v>
      </c>
    </row>
    <row r="116" spans="1:15" ht="22" customHeight="1">
      <c r="A116" t="str">
        <f t="shared" si="4"/>
        <v>SL-00112</v>
      </c>
      <c r="B116" s="40" t="s">
        <v>1699</v>
      </c>
      <c r="C116" s="24" t="str">
        <f>IF(B116="","",IFERROR(_xlfn.XLOOKUP(B116,PT_Master!#REF!,PT_Master!B:B),""))</f>
        <v/>
      </c>
      <c r="D116" s="24" t="str">
        <f>IF(C116="","",IFERROR(_xlfn.XLOOKUP(C116,PT_Master!A:A,PT_Master!C:C),""))</f>
        <v/>
      </c>
      <c r="E116" s="40" t="s">
        <v>1516</v>
      </c>
      <c r="F116" s="40" t="s">
        <v>1874</v>
      </c>
      <c r="G116" s="24" t="str">
        <f>IF(F116="","",IFERROR(_xlfn.XLOOKUP(F116,SVC_RateCard!A:A,SVC_RateCard!B:B),"Service Code not found"))</f>
        <v>Catheterisation</v>
      </c>
      <c r="H116" s="24" t="str">
        <f>IF(F116="","",IFERROR(_xlfn.XLOOKUP(F116,SVC_RateCard!A:A,SVC_RateCard!C:C),""))</f>
        <v>Procedure</v>
      </c>
      <c r="I116" s="40" t="s">
        <v>231</v>
      </c>
      <c r="J116" s="40">
        <v>1</v>
      </c>
      <c r="K116" s="25">
        <f>IF(F116="","",IFERROR(_xlfn.XLOOKUP(F116,SVC_RateCard!A:A,SVC_RateCard!I:I),0))</f>
        <v>525</v>
      </c>
      <c r="L116" s="17">
        <f t="shared" si="5"/>
        <v>525</v>
      </c>
      <c r="M116" s="26">
        <f>IF(F116="","",IFERROR(_xlfn.XLOOKUP(F116,SVC_RateCard!A:A,SVC_RateCard!G:G),0))</f>
        <v>5</v>
      </c>
      <c r="N116" s="17">
        <f t="shared" si="6"/>
        <v>26.25</v>
      </c>
      <c r="O116" s="17">
        <f t="shared" si="7"/>
        <v>525</v>
      </c>
    </row>
    <row r="117" spans="1:15" ht="22" customHeight="1">
      <c r="A117" t="str">
        <f t="shared" si="4"/>
        <v>SL-00113</v>
      </c>
      <c r="B117" s="39" t="s">
        <v>1699</v>
      </c>
      <c r="C117" s="24" t="str">
        <f>IF(B117="","",IFERROR(_xlfn.XLOOKUP(B117,PT_Master!#REF!,PT_Master!B:B),""))</f>
        <v/>
      </c>
      <c r="D117" s="24" t="str">
        <f>IF(C117="","",IFERROR(_xlfn.XLOOKUP(C117,PT_Master!A:A,PT_Master!C:C),""))</f>
        <v/>
      </c>
      <c r="E117" s="39" t="s">
        <v>1884</v>
      </c>
      <c r="F117" s="39" t="s">
        <v>1842</v>
      </c>
      <c r="G117" s="24" t="str">
        <f>IF(F117="","",IFERROR(_xlfn.XLOOKUP(F117,SVC_RateCard!A:A,SVC_RateCard!B:B),"Service Code not found"))</f>
        <v>Treadmill Stress Test</v>
      </c>
      <c r="H117" s="24" t="str">
        <f>IF(F117="","",IFERROR(_xlfn.XLOOKUP(F117,SVC_RateCard!A:A,SVC_RateCard!C:C),""))</f>
        <v>Procedure</v>
      </c>
      <c r="I117" s="39" t="s">
        <v>231</v>
      </c>
      <c r="J117" s="39">
        <v>1</v>
      </c>
      <c r="K117" s="25">
        <f>IF(F117="","",IFERROR(_xlfn.XLOOKUP(F117,SVC_RateCard!A:A,SVC_RateCard!I:I),0))</f>
        <v>2310</v>
      </c>
      <c r="L117" s="17">
        <f t="shared" si="5"/>
        <v>2310</v>
      </c>
      <c r="M117" s="26">
        <f>IF(F117="","",IFERROR(_xlfn.XLOOKUP(F117,SVC_RateCard!A:A,SVC_RateCard!G:G),0))</f>
        <v>5</v>
      </c>
      <c r="N117" s="17">
        <f t="shared" si="6"/>
        <v>115.5</v>
      </c>
      <c r="O117" s="17">
        <f t="shared" si="7"/>
        <v>2310</v>
      </c>
    </row>
    <row r="118" spans="1:15" ht="22" customHeight="1">
      <c r="A118" t="str">
        <f t="shared" si="4"/>
        <v>SL-00114</v>
      </c>
      <c r="B118" s="40" t="s">
        <v>1699</v>
      </c>
      <c r="C118" s="24" t="str">
        <f>IF(B118="","",IFERROR(_xlfn.XLOOKUP(B118,PT_Master!#REF!,PT_Master!B:B),""))</f>
        <v/>
      </c>
      <c r="D118" s="24" t="str">
        <f>IF(C118="","",IFERROR(_xlfn.XLOOKUP(C118,PT_Master!A:A,PT_Master!C:C),""))</f>
        <v/>
      </c>
      <c r="E118" s="40" t="s">
        <v>1887</v>
      </c>
      <c r="F118" s="40" t="s">
        <v>1848</v>
      </c>
      <c r="G118" s="24" t="str">
        <f>IF(F118="","",IFERROR(_xlfn.XLOOKUP(F118,SVC_RateCard!A:A,SVC_RateCard!B:B),"Service Code not found"))</f>
        <v>Complete Blood Count (CBC)</v>
      </c>
      <c r="H118" s="24" t="str">
        <f>IF(F118="","",IFERROR(_xlfn.XLOOKUP(F118,SVC_RateCard!A:A,SVC_RateCard!C:C),""))</f>
        <v>Laboratory</v>
      </c>
      <c r="I118" s="40" t="s">
        <v>231</v>
      </c>
      <c r="J118" s="40">
        <v>1</v>
      </c>
      <c r="K118" s="25">
        <f>IF(F118="","",IFERROR(_xlfn.XLOOKUP(F118,SVC_RateCard!A:A,SVC_RateCard!I:I),0))</f>
        <v>367.5</v>
      </c>
      <c r="L118" s="17">
        <f t="shared" si="5"/>
        <v>367.5</v>
      </c>
      <c r="M118" s="26">
        <f>IF(F118="","",IFERROR(_xlfn.XLOOKUP(F118,SVC_RateCard!A:A,SVC_RateCard!G:G),0))</f>
        <v>5</v>
      </c>
      <c r="N118" s="17">
        <f t="shared" si="6"/>
        <v>18.375</v>
      </c>
      <c r="O118" s="17">
        <f t="shared" si="7"/>
        <v>367.5</v>
      </c>
    </row>
    <row r="119" spans="1:15" ht="22" customHeight="1">
      <c r="A119" t="str">
        <f t="shared" si="4"/>
        <v>SL-00115</v>
      </c>
      <c r="B119" s="39" t="s">
        <v>1699</v>
      </c>
      <c r="C119" s="24" t="str">
        <f>IF(B119="","",IFERROR(_xlfn.XLOOKUP(B119,PT_Master!#REF!,PT_Master!B:B),""))</f>
        <v/>
      </c>
      <c r="D119" s="24" t="str">
        <f>IF(C119="","",IFERROR(_xlfn.XLOOKUP(C119,PT_Master!A:A,PT_Master!C:C),""))</f>
        <v/>
      </c>
      <c r="E119" s="39" t="s">
        <v>1884</v>
      </c>
      <c r="F119" s="39" t="s">
        <v>1835</v>
      </c>
      <c r="G119" s="24" t="str">
        <f>IF(F119="","",IFERROR(_xlfn.XLOOKUP(F119,SVC_RateCard!A:A,SVC_RateCard!B:B),"Service Code not found"))</f>
        <v>Endoscopy (Upper GI)</v>
      </c>
      <c r="H119" s="24" t="str">
        <f>IF(F119="","",IFERROR(_xlfn.XLOOKUP(F119,SVC_RateCard!A:A,SVC_RateCard!C:C),""))</f>
        <v>Procedure</v>
      </c>
      <c r="I119" s="39" t="s">
        <v>231</v>
      </c>
      <c r="J119" s="39">
        <v>1</v>
      </c>
      <c r="K119" s="25">
        <f>IF(F119="","",IFERROR(_xlfn.XLOOKUP(F119,SVC_RateCard!A:A,SVC_RateCard!I:I),0))</f>
        <v>3675</v>
      </c>
      <c r="L119" s="17">
        <f t="shared" si="5"/>
        <v>3675</v>
      </c>
      <c r="M119" s="26">
        <f>IF(F119="","",IFERROR(_xlfn.XLOOKUP(F119,SVC_RateCard!A:A,SVC_RateCard!G:G),0))</f>
        <v>5</v>
      </c>
      <c r="N119" s="17">
        <f t="shared" si="6"/>
        <v>183.75</v>
      </c>
      <c r="O119" s="17">
        <f t="shared" si="7"/>
        <v>3675</v>
      </c>
    </row>
    <row r="120" spans="1:15" ht="22" customHeight="1">
      <c r="A120" t="str">
        <f t="shared" si="4"/>
        <v>SL-00116</v>
      </c>
      <c r="B120" s="40" t="s">
        <v>1699</v>
      </c>
      <c r="C120" s="24" t="str">
        <f>IF(B120="","",IFERROR(_xlfn.XLOOKUP(B120,PT_Master!#REF!,PT_Master!B:B),""))</f>
        <v/>
      </c>
      <c r="D120" s="24" t="str">
        <f>IF(C120="","",IFERROR(_xlfn.XLOOKUP(C120,PT_Master!A:A,PT_Master!C:C),""))</f>
        <v/>
      </c>
      <c r="E120" s="40" t="s">
        <v>1469</v>
      </c>
      <c r="F120" s="40" t="s">
        <v>1856</v>
      </c>
      <c r="G120" s="24" t="str">
        <f>IF(F120="","",IFERROR(_xlfn.XLOOKUP(F120,SVC_RateCard!A:A,SVC_RateCard!B:B),"Service Code not found"))</f>
        <v>CT Scan Abdomen</v>
      </c>
      <c r="H120" s="24" t="str">
        <f>IF(F120="","",IFERROR(_xlfn.XLOOKUP(F120,SVC_RateCard!A:A,SVC_RateCard!C:C),""))</f>
        <v>Radiology</v>
      </c>
      <c r="I120" s="40" t="s">
        <v>231</v>
      </c>
      <c r="J120" s="40">
        <v>1</v>
      </c>
      <c r="K120" s="25">
        <f>IF(F120="","",IFERROR(_xlfn.XLOOKUP(F120,SVC_RateCard!A:A,SVC_RateCard!I:I),0))</f>
        <v>6160</v>
      </c>
      <c r="L120" s="17">
        <f t="shared" si="5"/>
        <v>6160</v>
      </c>
      <c r="M120" s="26">
        <f>IF(F120="","",IFERROR(_xlfn.XLOOKUP(F120,SVC_RateCard!A:A,SVC_RateCard!G:G),0))</f>
        <v>12</v>
      </c>
      <c r="N120" s="17">
        <f t="shared" si="6"/>
        <v>739.2</v>
      </c>
      <c r="O120" s="17">
        <f t="shared" si="7"/>
        <v>6160</v>
      </c>
    </row>
    <row r="121" spans="1:15" ht="22" customHeight="1">
      <c r="A121" t="str">
        <f t="shared" si="4"/>
        <v>SL-00117</v>
      </c>
      <c r="B121" s="39" t="s">
        <v>1700</v>
      </c>
      <c r="C121" s="24" t="str">
        <f>IF(B121="","",IFERROR(_xlfn.XLOOKUP(B121,PT_Master!#REF!,PT_Master!B:B),""))</f>
        <v/>
      </c>
      <c r="D121" s="24" t="str">
        <f>IF(C121="","",IFERROR(_xlfn.XLOOKUP(C121,PT_Master!A:A,PT_Master!C:C),""))</f>
        <v/>
      </c>
      <c r="E121" s="39" t="s">
        <v>498</v>
      </c>
      <c r="F121" s="39" t="s">
        <v>1834</v>
      </c>
      <c r="G121" s="24" t="str">
        <f>IF(F121="","",IFERROR(_xlfn.XLOOKUP(F121,SVC_RateCard!A:A,SVC_RateCard!B:B),"Service Code not found"))</f>
        <v>Orthopaedics Consultation</v>
      </c>
      <c r="H121" s="24" t="str">
        <f>IF(F121="","",IFERROR(_xlfn.XLOOKUP(F121,SVC_RateCard!A:A,SVC_RateCard!C:C),""))</f>
        <v>Consultation</v>
      </c>
      <c r="I121" s="39" t="s">
        <v>231</v>
      </c>
      <c r="J121" s="39">
        <v>1</v>
      </c>
      <c r="K121" s="25">
        <f>IF(F121="","",IFERROR(_xlfn.XLOOKUP(F121,SVC_RateCard!A:A,SVC_RateCard!I:I),0))</f>
        <v>650</v>
      </c>
      <c r="L121" s="17">
        <f t="shared" si="5"/>
        <v>650</v>
      </c>
      <c r="M121" s="26">
        <f>IF(F121="","",IFERROR(_xlfn.XLOOKUP(F121,SVC_RateCard!A:A,SVC_RateCard!G:G),0))</f>
        <v>0</v>
      </c>
      <c r="N121" s="17">
        <f t="shared" si="6"/>
        <v>0</v>
      </c>
      <c r="O121" s="17">
        <f t="shared" si="7"/>
        <v>650</v>
      </c>
    </row>
    <row r="122" spans="1:15" ht="22" customHeight="1">
      <c r="A122" t="str">
        <f t="shared" si="4"/>
        <v>SL-00118</v>
      </c>
      <c r="B122" s="40" t="s">
        <v>1700</v>
      </c>
      <c r="C122" s="24" t="str">
        <f>IF(B122="","",IFERROR(_xlfn.XLOOKUP(B122,PT_Master!#REF!,PT_Master!B:B),""))</f>
        <v/>
      </c>
      <c r="D122" s="24" t="str">
        <f>IF(C122="","",IFERROR(_xlfn.XLOOKUP(C122,PT_Master!A:A,PT_Master!C:C),""))</f>
        <v/>
      </c>
      <c r="E122" s="40" t="s">
        <v>498</v>
      </c>
      <c r="F122" s="40" t="s">
        <v>1855</v>
      </c>
      <c r="G122" s="24" t="str">
        <f>IF(F122="","",IFERROR(_xlfn.XLOOKUP(F122,SVC_RateCard!A:A,SVC_RateCard!B:B),"Service Code not found"))</f>
        <v>Dengue NS1 Antigen</v>
      </c>
      <c r="H122" s="24" t="str">
        <f>IF(F122="","",IFERROR(_xlfn.XLOOKUP(F122,SVC_RateCard!A:A,SVC_RateCard!C:C),""))</f>
        <v>Laboratory</v>
      </c>
      <c r="I122" s="40" t="s">
        <v>231</v>
      </c>
      <c r="J122" s="40">
        <v>1</v>
      </c>
      <c r="K122" s="25">
        <f>IF(F122="","",IFERROR(_xlfn.XLOOKUP(F122,SVC_RateCard!A:A,SVC_RateCard!I:I),0))</f>
        <v>945</v>
      </c>
      <c r="L122" s="17">
        <f t="shared" si="5"/>
        <v>945</v>
      </c>
      <c r="M122" s="26">
        <f>IF(F122="","",IFERROR(_xlfn.XLOOKUP(F122,SVC_RateCard!A:A,SVC_RateCard!G:G),0))</f>
        <v>5</v>
      </c>
      <c r="N122" s="17">
        <f t="shared" si="6"/>
        <v>47.25</v>
      </c>
      <c r="O122" s="17">
        <f t="shared" si="7"/>
        <v>945</v>
      </c>
    </row>
    <row r="123" spans="1:15" ht="22" customHeight="1">
      <c r="A123" t="str">
        <f t="shared" si="4"/>
        <v>SL-00119</v>
      </c>
      <c r="B123" s="39" t="s">
        <v>1700</v>
      </c>
      <c r="C123" s="24" t="str">
        <f>IF(B123="","",IFERROR(_xlfn.XLOOKUP(B123,PT_Master!#REF!,PT_Master!B:B),""))</f>
        <v/>
      </c>
      <c r="D123" s="24" t="str">
        <f>IF(C123="","",IFERROR(_xlfn.XLOOKUP(C123,PT_Master!A:A,PT_Master!C:C),""))</f>
        <v/>
      </c>
      <c r="E123" s="39" t="s">
        <v>498</v>
      </c>
      <c r="F123" s="39" t="s">
        <v>1849</v>
      </c>
      <c r="G123" s="24" t="str">
        <f>IF(F123="","",IFERROR(_xlfn.XLOOKUP(F123,SVC_RateCard!A:A,SVC_RateCard!B:B),"Service Code not found"))</f>
        <v>ECG 12-Lead</v>
      </c>
      <c r="H123" s="24" t="str">
        <f>IF(F123="","",IFERROR(_xlfn.XLOOKUP(F123,SVC_RateCard!A:A,SVC_RateCard!C:C),""))</f>
        <v>Procedure</v>
      </c>
      <c r="I123" s="39" t="s">
        <v>231</v>
      </c>
      <c r="J123" s="39">
        <v>1</v>
      </c>
      <c r="K123" s="25">
        <f>IF(F123="","",IFERROR(_xlfn.XLOOKUP(F123,SVC_RateCard!A:A,SVC_RateCard!I:I),0))</f>
        <v>315</v>
      </c>
      <c r="L123" s="17">
        <f t="shared" si="5"/>
        <v>315</v>
      </c>
      <c r="M123" s="26">
        <f>IF(F123="","",IFERROR(_xlfn.XLOOKUP(F123,SVC_RateCard!A:A,SVC_RateCard!G:G),0))</f>
        <v>5</v>
      </c>
      <c r="N123" s="17">
        <f t="shared" si="6"/>
        <v>15.75</v>
      </c>
      <c r="O123" s="17">
        <f t="shared" si="7"/>
        <v>315</v>
      </c>
    </row>
    <row r="124" spans="1:15" ht="22" customHeight="1">
      <c r="A124" t="str">
        <f t="shared" si="4"/>
        <v>SL-00120</v>
      </c>
      <c r="B124" s="40" t="s">
        <v>1701</v>
      </c>
      <c r="C124" s="24" t="str">
        <f>IF(B124="","",IFERROR(_xlfn.XLOOKUP(B124,PT_Master!#REF!,PT_Master!B:B),""))</f>
        <v/>
      </c>
      <c r="D124" s="24" t="str">
        <f>IF(C124="","",IFERROR(_xlfn.XLOOKUP(C124,PT_Master!A:A,PT_Master!C:C),""))</f>
        <v/>
      </c>
      <c r="E124" s="40" t="s">
        <v>1517</v>
      </c>
      <c r="F124" s="40" t="s">
        <v>1876</v>
      </c>
      <c r="G124" s="24" t="str">
        <f>IF(F124="","",IFERROR(_xlfn.XLOOKUP(F124,SVC_RateCard!A:A,SVC_RateCard!B:B),"Service Code not found"))</f>
        <v>Gynaecology Consultation</v>
      </c>
      <c r="H124" s="24" t="str">
        <f>IF(F124="","",IFERROR(_xlfn.XLOOKUP(F124,SVC_RateCard!A:A,SVC_RateCard!C:C),""))</f>
        <v>Consultation</v>
      </c>
      <c r="I124" s="40" t="s">
        <v>228</v>
      </c>
      <c r="J124" s="40">
        <v>1</v>
      </c>
      <c r="K124" s="25">
        <f>IF(F124="","",IFERROR(_xlfn.XLOOKUP(F124,SVC_RateCard!A:A,SVC_RateCard!I:I),0))</f>
        <v>700</v>
      </c>
      <c r="L124" s="17">
        <f t="shared" si="5"/>
        <v>700</v>
      </c>
      <c r="M124" s="26">
        <f>IF(F124="","",IFERROR(_xlfn.XLOOKUP(F124,SVC_RateCard!A:A,SVC_RateCard!G:G),0))</f>
        <v>0</v>
      </c>
      <c r="N124" s="17">
        <f t="shared" si="6"/>
        <v>0</v>
      </c>
      <c r="O124" s="17">
        <f t="shared" si="7"/>
        <v>700</v>
      </c>
    </row>
    <row r="125" spans="1:15" ht="22" customHeight="1">
      <c r="A125" t="str">
        <f t="shared" si="4"/>
        <v>SL-00121</v>
      </c>
      <c r="B125" s="39" t="s">
        <v>1701</v>
      </c>
      <c r="C125" s="24" t="str">
        <f>IF(B125="","",IFERROR(_xlfn.XLOOKUP(B125,PT_Master!#REF!,PT_Master!B:B),""))</f>
        <v/>
      </c>
      <c r="D125" s="24" t="str">
        <f>IF(C125="","",IFERROR(_xlfn.XLOOKUP(C125,PT_Master!A:A,PT_Master!C:C),""))</f>
        <v/>
      </c>
      <c r="E125" s="39" t="s">
        <v>1470</v>
      </c>
      <c r="F125" s="39" t="s">
        <v>1872</v>
      </c>
      <c r="G125" s="24" t="str">
        <f>IF(F125="","",IFERROR(_xlfn.XLOOKUP(F125,SVC_RateCard!A:A,SVC_RateCard!B:B),"Service Code not found"))</f>
        <v>Oxygen Therapy - Per Day</v>
      </c>
      <c r="H125" s="24" t="str">
        <f>IF(F125="","",IFERROR(_xlfn.XLOOKUP(F125,SVC_RateCard!A:A,SVC_RateCard!C:C),""))</f>
        <v>Procedure</v>
      </c>
      <c r="I125" s="39" t="s">
        <v>228</v>
      </c>
      <c r="J125" s="39">
        <v>7</v>
      </c>
      <c r="K125" s="25">
        <f>IF(F125="","",IFERROR(_xlfn.XLOOKUP(F125,SVC_RateCard!A:A,SVC_RateCard!I:I),0))</f>
        <v>630</v>
      </c>
      <c r="L125" s="17">
        <f t="shared" si="5"/>
        <v>4410</v>
      </c>
      <c r="M125" s="26">
        <f>IF(F125="","",IFERROR(_xlfn.XLOOKUP(F125,SVC_RateCard!A:A,SVC_RateCard!G:G),0))</f>
        <v>5</v>
      </c>
      <c r="N125" s="17">
        <f t="shared" si="6"/>
        <v>220.5</v>
      </c>
      <c r="O125" s="17">
        <f t="shared" si="7"/>
        <v>4410</v>
      </c>
    </row>
    <row r="126" spans="1:15" ht="22" customHeight="1">
      <c r="A126" t="str">
        <f t="shared" si="4"/>
        <v>SL-00122</v>
      </c>
      <c r="B126" s="40" t="s">
        <v>1701</v>
      </c>
      <c r="C126" s="24" t="str">
        <f>IF(B126="","",IFERROR(_xlfn.XLOOKUP(B126,PT_Master!#REF!,PT_Master!B:B),""))</f>
        <v/>
      </c>
      <c r="D126" s="24" t="str">
        <f>IF(C126="","",IFERROR(_xlfn.XLOOKUP(C126,PT_Master!A:A,PT_Master!C:C),""))</f>
        <v/>
      </c>
      <c r="E126" s="40" t="s">
        <v>1888</v>
      </c>
      <c r="F126" s="40" t="s">
        <v>1851</v>
      </c>
      <c r="G126" s="24" t="str">
        <f>IF(F126="","",IFERROR(_xlfn.XLOOKUP(F126,SVC_RateCard!A:A,SVC_RateCard!B:B),"Service Code not found"))</f>
        <v>Blood Glucose - Fasting</v>
      </c>
      <c r="H126" s="24" t="str">
        <f>IF(F126="","",IFERROR(_xlfn.XLOOKUP(F126,SVC_RateCard!A:A,SVC_RateCard!C:C),""))</f>
        <v>Laboratory</v>
      </c>
      <c r="I126" s="40" t="s">
        <v>228</v>
      </c>
      <c r="J126" s="40">
        <v>1</v>
      </c>
      <c r="K126" s="25">
        <f>IF(F126="","",IFERROR(_xlfn.XLOOKUP(F126,SVC_RateCard!A:A,SVC_RateCard!I:I),0))</f>
        <v>126</v>
      </c>
      <c r="L126" s="17">
        <f t="shared" si="5"/>
        <v>126</v>
      </c>
      <c r="M126" s="26">
        <f>IF(F126="","",IFERROR(_xlfn.XLOOKUP(F126,SVC_RateCard!A:A,SVC_RateCard!G:G),0))</f>
        <v>5</v>
      </c>
      <c r="N126" s="17">
        <f t="shared" si="6"/>
        <v>6.3</v>
      </c>
      <c r="O126" s="17">
        <f t="shared" si="7"/>
        <v>126</v>
      </c>
    </row>
    <row r="127" spans="1:15" ht="22" customHeight="1">
      <c r="A127" t="str">
        <f t="shared" si="4"/>
        <v>SL-00123</v>
      </c>
      <c r="B127" s="39" t="s">
        <v>1701</v>
      </c>
      <c r="C127" s="24" t="str">
        <f>IF(B127="","",IFERROR(_xlfn.XLOOKUP(B127,PT_Master!#REF!,PT_Master!B:B),""))</f>
        <v/>
      </c>
      <c r="D127" s="24" t="str">
        <f>IF(C127="","",IFERROR(_xlfn.XLOOKUP(C127,PT_Master!A:A,PT_Master!C:C),""))</f>
        <v/>
      </c>
      <c r="E127" s="39" t="s">
        <v>537</v>
      </c>
      <c r="F127" s="39" t="s">
        <v>1840</v>
      </c>
      <c r="G127" s="24" t="str">
        <f>IF(F127="","",IFERROR(_xlfn.XLOOKUP(F127,SVC_RateCard!A:A,SVC_RateCard!B:B),"Service Code not found"))</f>
        <v>CT Scan Brain</v>
      </c>
      <c r="H127" s="24" t="str">
        <f>IF(F127="","",IFERROR(_xlfn.XLOOKUP(F127,SVC_RateCard!A:A,SVC_RateCard!C:C),""))</f>
        <v>Radiology</v>
      </c>
      <c r="I127" s="39" t="s">
        <v>228</v>
      </c>
      <c r="J127" s="39">
        <v>1</v>
      </c>
      <c r="K127" s="25">
        <f>IF(F127="","",IFERROR(_xlfn.XLOOKUP(F127,SVC_RateCard!A:A,SVC_RateCard!I:I),0))</f>
        <v>5040</v>
      </c>
      <c r="L127" s="17">
        <f t="shared" si="5"/>
        <v>5040</v>
      </c>
      <c r="M127" s="26">
        <f>IF(F127="","",IFERROR(_xlfn.XLOOKUP(F127,SVC_RateCard!A:A,SVC_RateCard!G:G),0))</f>
        <v>12</v>
      </c>
      <c r="N127" s="17">
        <f t="shared" si="6"/>
        <v>604.79999999999995</v>
      </c>
      <c r="O127" s="17">
        <f t="shared" si="7"/>
        <v>5040</v>
      </c>
    </row>
    <row r="128" spans="1:15" ht="22" customHeight="1">
      <c r="A128" t="str">
        <f t="shared" si="4"/>
        <v>SL-00124</v>
      </c>
      <c r="B128" s="40" t="s">
        <v>1701</v>
      </c>
      <c r="C128" s="24" t="str">
        <f>IF(B128="","",IFERROR(_xlfn.XLOOKUP(B128,PT_Master!#REF!,PT_Master!B:B),""))</f>
        <v/>
      </c>
      <c r="D128" s="24" t="str">
        <f>IF(C128="","",IFERROR(_xlfn.XLOOKUP(C128,PT_Master!A:A,PT_Master!C:C),""))</f>
        <v/>
      </c>
      <c r="E128" s="40" t="s">
        <v>1888</v>
      </c>
      <c r="F128" s="40" t="s">
        <v>1857</v>
      </c>
      <c r="G128" s="24" t="str">
        <f>IF(F128="","",IFERROR(_xlfn.XLOOKUP(F128,SVC_RateCard!A:A,SVC_RateCard!B:B),"Service Code not found"))</f>
        <v>HbA1c Test</v>
      </c>
      <c r="H128" s="24" t="str">
        <f>IF(F128="","",IFERROR(_xlfn.XLOOKUP(F128,SVC_RateCard!A:A,SVC_RateCard!C:C),""))</f>
        <v>Laboratory</v>
      </c>
      <c r="I128" s="40" t="s">
        <v>228</v>
      </c>
      <c r="J128" s="40">
        <v>1</v>
      </c>
      <c r="K128" s="25">
        <f>IF(F128="","",IFERROR(_xlfn.XLOOKUP(F128,SVC_RateCard!A:A,SVC_RateCard!I:I),0))</f>
        <v>399</v>
      </c>
      <c r="L128" s="17">
        <f t="shared" si="5"/>
        <v>399</v>
      </c>
      <c r="M128" s="26">
        <f>IF(F128="","",IFERROR(_xlfn.XLOOKUP(F128,SVC_RateCard!A:A,SVC_RateCard!G:G),0))</f>
        <v>5</v>
      </c>
      <c r="N128" s="17">
        <f t="shared" si="6"/>
        <v>19.95</v>
      </c>
      <c r="O128" s="17">
        <f t="shared" si="7"/>
        <v>399</v>
      </c>
    </row>
    <row r="129" spans="1:15" ht="22" customHeight="1">
      <c r="A129" t="str">
        <f t="shared" si="4"/>
        <v>SL-00125</v>
      </c>
      <c r="B129" s="39" t="s">
        <v>1701</v>
      </c>
      <c r="C129" s="24" t="str">
        <f>IF(B129="","",IFERROR(_xlfn.XLOOKUP(B129,PT_Master!#REF!,PT_Master!B:B),""))</f>
        <v/>
      </c>
      <c r="D129" s="24" t="str">
        <f>IF(C129="","",IFERROR(_xlfn.XLOOKUP(C129,PT_Master!A:A,PT_Master!C:C),""))</f>
        <v/>
      </c>
      <c r="E129" s="39" t="s">
        <v>537</v>
      </c>
      <c r="F129" s="39" t="s">
        <v>1855</v>
      </c>
      <c r="G129" s="24" t="str">
        <f>IF(F129="","",IFERROR(_xlfn.XLOOKUP(F129,SVC_RateCard!A:A,SVC_RateCard!B:B),"Service Code not found"))</f>
        <v>Dengue NS1 Antigen</v>
      </c>
      <c r="H129" s="24" t="str">
        <f>IF(F129="","",IFERROR(_xlfn.XLOOKUP(F129,SVC_RateCard!A:A,SVC_RateCard!C:C),""))</f>
        <v>Laboratory</v>
      </c>
      <c r="I129" s="39" t="s">
        <v>228</v>
      </c>
      <c r="J129" s="39">
        <v>1</v>
      </c>
      <c r="K129" s="25">
        <f>IF(F129="","",IFERROR(_xlfn.XLOOKUP(F129,SVC_RateCard!A:A,SVC_RateCard!I:I),0))</f>
        <v>945</v>
      </c>
      <c r="L129" s="17">
        <f t="shared" si="5"/>
        <v>945</v>
      </c>
      <c r="M129" s="26">
        <f>IF(F129="","",IFERROR(_xlfn.XLOOKUP(F129,SVC_RateCard!A:A,SVC_RateCard!G:G),0))</f>
        <v>5</v>
      </c>
      <c r="N129" s="17">
        <f t="shared" si="6"/>
        <v>47.25</v>
      </c>
      <c r="O129" s="17">
        <f t="shared" si="7"/>
        <v>945</v>
      </c>
    </row>
    <row r="130" spans="1:15" ht="22" customHeight="1">
      <c r="A130" t="str">
        <f t="shared" si="4"/>
        <v>SL-00126</v>
      </c>
      <c r="B130" s="40" t="s">
        <v>1701</v>
      </c>
      <c r="C130" s="24" t="str">
        <f>IF(B130="","",IFERROR(_xlfn.XLOOKUP(B130,PT_Master!#REF!,PT_Master!B:B),""))</f>
        <v/>
      </c>
      <c r="D130" s="24" t="str">
        <f>IF(C130="","",IFERROR(_xlfn.XLOOKUP(C130,PT_Master!A:A,PT_Master!C:C),""))</f>
        <v/>
      </c>
      <c r="E130" s="40" t="s">
        <v>1888</v>
      </c>
      <c r="F130" s="40" t="s">
        <v>1858</v>
      </c>
      <c r="G130" s="24" t="str">
        <f>IF(F130="","",IFERROR(_xlfn.XLOOKUP(F130,SVC_RateCard!A:A,SVC_RateCard!B:B),"Service Code not found"))</f>
        <v>PTCA / Angioplasty</v>
      </c>
      <c r="H130" s="24" t="str">
        <f>IF(F130="","",IFERROR(_xlfn.XLOOKUP(F130,SVC_RateCard!A:A,SVC_RateCard!C:C),""))</f>
        <v>Surgery</v>
      </c>
      <c r="I130" s="40" t="s">
        <v>228</v>
      </c>
      <c r="J130" s="40">
        <v>1</v>
      </c>
      <c r="K130" s="25">
        <f>IF(F130="","",IFERROR(_xlfn.XLOOKUP(F130,SVC_RateCard!A:A,SVC_RateCard!I:I),0))</f>
        <v>189000</v>
      </c>
      <c r="L130" s="17">
        <f t="shared" si="5"/>
        <v>189000</v>
      </c>
      <c r="M130" s="26">
        <f>IF(F130="","",IFERROR(_xlfn.XLOOKUP(F130,SVC_RateCard!A:A,SVC_RateCard!G:G),0))</f>
        <v>5</v>
      </c>
      <c r="N130" s="17">
        <f t="shared" si="6"/>
        <v>9450</v>
      </c>
      <c r="O130" s="17">
        <f t="shared" si="7"/>
        <v>189000</v>
      </c>
    </row>
    <row r="131" spans="1:15" ht="22" customHeight="1">
      <c r="A131" t="str">
        <f t="shared" si="4"/>
        <v>SL-00127</v>
      </c>
      <c r="B131" s="39" t="s">
        <v>1701</v>
      </c>
      <c r="C131" s="24" t="str">
        <f>IF(B131="","",IFERROR(_xlfn.XLOOKUP(B131,PT_Master!#REF!,PT_Master!B:B),""))</f>
        <v/>
      </c>
      <c r="D131" s="24" t="str">
        <f>IF(C131="","",IFERROR(_xlfn.XLOOKUP(C131,PT_Master!A:A,PT_Master!C:C),""))</f>
        <v/>
      </c>
      <c r="E131" s="39" t="s">
        <v>1554</v>
      </c>
      <c r="F131" s="39" t="s">
        <v>1868</v>
      </c>
      <c r="G131" s="24" t="str">
        <f>IF(F131="","",IFERROR(_xlfn.XLOOKUP(F131,SVC_RateCard!A:A,SVC_RateCard!B:B),"Service Code not found"))</f>
        <v>Liver Function Test</v>
      </c>
      <c r="H131" s="24" t="str">
        <f>IF(F131="","",IFERROR(_xlfn.XLOOKUP(F131,SVC_RateCard!A:A,SVC_RateCard!C:C),""))</f>
        <v>Laboratory</v>
      </c>
      <c r="I131" s="39" t="s">
        <v>228</v>
      </c>
      <c r="J131" s="39">
        <v>1</v>
      </c>
      <c r="K131" s="25">
        <f>IF(F131="","",IFERROR(_xlfn.XLOOKUP(F131,SVC_RateCard!A:A,SVC_RateCard!I:I),0))</f>
        <v>546</v>
      </c>
      <c r="L131" s="17">
        <f t="shared" si="5"/>
        <v>546</v>
      </c>
      <c r="M131" s="26">
        <f>IF(F131="","",IFERROR(_xlfn.XLOOKUP(F131,SVC_RateCard!A:A,SVC_RateCard!G:G),0))</f>
        <v>5</v>
      </c>
      <c r="N131" s="17">
        <f t="shared" si="6"/>
        <v>27.3</v>
      </c>
      <c r="O131" s="17">
        <f t="shared" si="7"/>
        <v>546</v>
      </c>
    </row>
    <row r="132" spans="1:15" ht="22" customHeight="1">
      <c r="A132" t="str">
        <f t="shared" si="4"/>
        <v>SL-00128</v>
      </c>
      <c r="B132" s="40" t="s">
        <v>1702</v>
      </c>
      <c r="C132" s="24" t="str">
        <f>IF(B132="","",IFERROR(_xlfn.XLOOKUP(B132,PT_Master!#REF!,PT_Master!B:B),""))</f>
        <v/>
      </c>
      <c r="D132" s="24" t="str">
        <f>IF(C132="","",IFERROR(_xlfn.XLOOKUP(C132,PT_Master!A:A,PT_Master!C:C),""))</f>
        <v/>
      </c>
      <c r="E132" s="40" t="s">
        <v>1468</v>
      </c>
      <c r="F132" s="40" t="s">
        <v>1831</v>
      </c>
      <c r="G132" s="24" t="str">
        <f>IF(F132="","",IFERROR(_xlfn.XLOOKUP(F132,SVC_RateCard!A:A,SVC_RateCard!B:B),"Service Code not found"))</f>
        <v>General Consultation</v>
      </c>
      <c r="H132" s="24" t="str">
        <f>IF(F132="","",IFERROR(_xlfn.XLOOKUP(F132,SVC_RateCard!A:A,SVC_RateCard!C:C),""))</f>
        <v>Consultation</v>
      </c>
      <c r="I132" s="40" t="s">
        <v>233</v>
      </c>
      <c r="J132" s="40">
        <v>1</v>
      </c>
      <c r="K132" s="25">
        <f>IF(F132="","",IFERROR(_xlfn.XLOOKUP(F132,SVC_RateCard!A:A,SVC_RateCard!I:I),0))</f>
        <v>500</v>
      </c>
      <c r="L132" s="17">
        <f t="shared" si="5"/>
        <v>500</v>
      </c>
      <c r="M132" s="26">
        <f>IF(F132="","",IFERROR(_xlfn.XLOOKUP(F132,SVC_RateCard!A:A,SVC_RateCard!G:G),0))</f>
        <v>0</v>
      </c>
      <c r="N132" s="17">
        <f t="shared" si="6"/>
        <v>0</v>
      </c>
      <c r="O132" s="17">
        <f t="shared" si="7"/>
        <v>500</v>
      </c>
    </row>
    <row r="133" spans="1:15" ht="22" customHeight="1">
      <c r="A133" t="str">
        <f t="shared" si="4"/>
        <v>SL-00129</v>
      </c>
      <c r="B133" s="39" t="s">
        <v>1702</v>
      </c>
      <c r="C133" s="24" t="str">
        <f>IF(B133="","",IFERROR(_xlfn.XLOOKUP(B133,PT_Master!#REF!,PT_Master!B:B),""))</f>
        <v/>
      </c>
      <c r="D133" s="24" t="str">
        <f>IF(C133="","",IFERROR(_xlfn.XLOOKUP(C133,PT_Master!A:A,PT_Master!C:C),""))</f>
        <v/>
      </c>
      <c r="E133" s="39" t="s">
        <v>1468</v>
      </c>
      <c r="F133" s="39" t="s">
        <v>1833</v>
      </c>
      <c r="G133" s="24" t="str">
        <f>IF(F133="","",IFERROR(_xlfn.XLOOKUP(F133,SVC_RateCard!A:A,SVC_RateCard!B:B),"Service Code not found"))</f>
        <v>Ultrasound Obstetric</v>
      </c>
      <c r="H133" s="24" t="str">
        <f>IF(F133="","",IFERROR(_xlfn.XLOOKUP(F133,SVC_RateCard!A:A,SVC_RateCard!C:C),""))</f>
        <v>Radiology</v>
      </c>
      <c r="I133" s="39" t="s">
        <v>233</v>
      </c>
      <c r="J133" s="39">
        <v>1</v>
      </c>
      <c r="K133" s="25">
        <f>IF(F133="","",IFERROR(_xlfn.XLOOKUP(F133,SVC_RateCard!A:A,SVC_RateCard!I:I),0))</f>
        <v>1568</v>
      </c>
      <c r="L133" s="17">
        <f t="shared" si="5"/>
        <v>1568</v>
      </c>
      <c r="M133" s="26">
        <f>IF(F133="","",IFERROR(_xlfn.XLOOKUP(F133,SVC_RateCard!A:A,SVC_RateCard!G:G),0))</f>
        <v>12</v>
      </c>
      <c r="N133" s="17">
        <f t="shared" si="6"/>
        <v>188.16</v>
      </c>
      <c r="O133" s="17">
        <f t="shared" si="7"/>
        <v>1568</v>
      </c>
    </row>
    <row r="134" spans="1:15" ht="22" customHeight="1">
      <c r="A134" t="str">
        <f t="shared" ref="A134:A197" si="8">IF(B134="","","SL-"&amp;TEXT(ROW(A130),"00000"))</f>
        <v>SL-00130</v>
      </c>
      <c r="B134" s="40" t="s">
        <v>1702</v>
      </c>
      <c r="C134" s="24" t="str">
        <f>IF(B134="","",IFERROR(_xlfn.XLOOKUP(B134,PT_Master!#REF!,PT_Master!B:B),""))</f>
        <v/>
      </c>
      <c r="D134" s="24" t="str">
        <f>IF(C134="","",IFERROR(_xlfn.XLOOKUP(C134,PT_Master!A:A,PT_Master!C:C),""))</f>
        <v/>
      </c>
      <c r="E134" s="40" t="s">
        <v>1468</v>
      </c>
      <c r="F134" s="40" t="s">
        <v>1840</v>
      </c>
      <c r="G134" s="24" t="str">
        <f>IF(F134="","",IFERROR(_xlfn.XLOOKUP(F134,SVC_RateCard!A:A,SVC_RateCard!B:B),"Service Code not found"))</f>
        <v>CT Scan Brain</v>
      </c>
      <c r="H134" s="24" t="str">
        <f>IF(F134="","",IFERROR(_xlfn.XLOOKUP(F134,SVC_RateCard!A:A,SVC_RateCard!C:C),""))</f>
        <v>Radiology</v>
      </c>
      <c r="I134" s="40" t="s">
        <v>233</v>
      </c>
      <c r="J134" s="40">
        <v>1</v>
      </c>
      <c r="K134" s="25">
        <f>IF(F134="","",IFERROR(_xlfn.XLOOKUP(F134,SVC_RateCard!A:A,SVC_RateCard!I:I),0))</f>
        <v>5040</v>
      </c>
      <c r="L134" s="17">
        <f t="shared" ref="L134:L197" si="9">IF(OR(J134="",K134=""),"",J134*K134)</f>
        <v>5040</v>
      </c>
      <c r="M134" s="26">
        <f>IF(F134="","",IFERROR(_xlfn.XLOOKUP(F134,SVC_RateCard!A:A,SVC_RateCard!G:G),0))</f>
        <v>12</v>
      </c>
      <c r="N134" s="17">
        <f t="shared" ref="N134:N197" si="10">IF(L134="","",IFERROR(L134*M134/100,0))</f>
        <v>604.79999999999995</v>
      </c>
      <c r="O134" s="17">
        <f t="shared" ref="O134:O197" si="11">IF(L134="","",L134)</f>
        <v>5040</v>
      </c>
    </row>
    <row r="135" spans="1:15" ht="22" customHeight="1">
      <c r="A135" t="str">
        <f t="shared" si="8"/>
        <v>SL-00131</v>
      </c>
      <c r="B135" s="39" t="s">
        <v>1702</v>
      </c>
      <c r="C135" s="24" t="str">
        <f>IF(B135="","",IFERROR(_xlfn.XLOOKUP(B135,PT_Master!#REF!,PT_Master!B:B),""))</f>
        <v/>
      </c>
      <c r="D135" s="24" t="str">
        <f>IF(C135="","",IFERROR(_xlfn.XLOOKUP(C135,PT_Master!A:A,PT_Master!C:C),""))</f>
        <v/>
      </c>
      <c r="E135" s="39" t="s">
        <v>1464</v>
      </c>
      <c r="F135" s="39" t="s">
        <v>1877</v>
      </c>
      <c r="G135" s="24" t="str">
        <f>IF(F135="","",IFERROR(_xlfn.XLOOKUP(F135,SVC_RateCard!A:A,SVC_RateCard!B:B),"Service Code not found"))</f>
        <v>Laparoscopic Cholecystectomy</v>
      </c>
      <c r="H135" s="24" t="str">
        <f>IF(F135="","",IFERROR(_xlfn.XLOOKUP(F135,SVC_RateCard!A:A,SVC_RateCard!C:C),""))</f>
        <v>Surgery</v>
      </c>
      <c r="I135" s="39" t="s">
        <v>233</v>
      </c>
      <c r="J135" s="39">
        <v>1</v>
      </c>
      <c r="K135" s="25">
        <f>IF(F135="","",IFERROR(_xlfn.XLOOKUP(F135,SVC_RateCard!A:A,SVC_RateCard!I:I),0))</f>
        <v>44100</v>
      </c>
      <c r="L135" s="17">
        <f t="shared" si="9"/>
        <v>44100</v>
      </c>
      <c r="M135" s="26">
        <f>IF(F135="","",IFERROR(_xlfn.XLOOKUP(F135,SVC_RateCard!A:A,SVC_RateCard!G:G),0))</f>
        <v>5</v>
      </c>
      <c r="N135" s="17">
        <f t="shared" si="10"/>
        <v>2205</v>
      </c>
      <c r="O135" s="17">
        <f t="shared" si="11"/>
        <v>44100</v>
      </c>
    </row>
    <row r="136" spans="1:15" ht="22" customHeight="1">
      <c r="A136" t="str">
        <f t="shared" si="8"/>
        <v>SL-00132</v>
      </c>
      <c r="B136" s="40" t="s">
        <v>1702</v>
      </c>
      <c r="C136" s="24" t="str">
        <f>IF(B136="","",IFERROR(_xlfn.XLOOKUP(B136,PT_Master!#REF!,PT_Master!B:B),""))</f>
        <v/>
      </c>
      <c r="D136" s="24" t="str">
        <f>IF(C136="","",IFERROR(_xlfn.XLOOKUP(C136,PT_Master!A:A,PT_Master!C:C),""))</f>
        <v/>
      </c>
      <c r="E136" s="40" t="s">
        <v>1881</v>
      </c>
      <c r="F136" s="40" t="s">
        <v>1878</v>
      </c>
      <c r="G136" s="24" t="str">
        <f>IF(F136="","",IFERROR(_xlfn.XLOOKUP(F136,SVC_RateCard!A:A,SVC_RateCard!B:B),"Service Code not found"))</f>
        <v>Urine Routine</v>
      </c>
      <c r="H136" s="24" t="str">
        <f>IF(F136="","",IFERROR(_xlfn.XLOOKUP(F136,SVC_RateCard!A:A,SVC_RateCard!C:C),""))</f>
        <v>Laboratory</v>
      </c>
      <c r="I136" s="40" t="s">
        <v>233</v>
      </c>
      <c r="J136" s="40">
        <v>1</v>
      </c>
      <c r="K136" s="25">
        <f>IF(F136="","",IFERROR(_xlfn.XLOOKUP(F136,SVC_RateCard!A:A,SVC_RateCard!I:I),0))</f>
        <v>157.5</v>
      </c>
      <c r="L136" s="17">
        <f t="shared" si="9"/>
        <v>157.5</v>
      </c>
      <c r="M136" s="26">
        <f>IF(F136="","",IFERROR(_xlfn.XLOOKUP(F136,SVC_RateCard!A:A,SVC_RateCard!G:G),0))</f>
        <v>5</v>
      </c>
      <c r="N136" s="17">
        <f t="shared" si="10"/>
        <v>7.875</v>
      </c>
      <c r="O136" s="17">
        <f t="shared" si="11"/>
        <v>157.5</v>
      </c>
    </row>
    <row r="137" spans="1:15" ht="22" customHeight="1">
      <c r="A137" t="str">
        <f t="shared" si="8"/>
        <v>SL-00133</v>
      </c>
      <c r="B137" s="39" t="s">
        <v>1702</v>
      </c>
      <c r="C137" s="24" t="str">
        <f>IF(B137="","",IFERROR(_xlfn.XLOOKUP(B137,PT_Master!#REF!,PT_Master!B:B),""))</f>
        <v/>
      </c>
      <c r="D137" s="24" t="str">
        <f>IF(C137="","",IFERROR(_xlfn.XLOOKUP(C137,PT_Master!A:A,PT_Master!C:C),""))</f>
        <v/>
      </c>
      <c r="E137" s="39" t="s">
        <v>1464</v>
      </c>
      <c r="F137" s="39" t="s">
        <v>1851</v>
      </c>
      <c r="G137" s="24" t="str">
        <f>IF(F137="","",IFERROR(_xlfn.XLOOKUP(F137,SVC_RateCard!A:A,SVC_RateCard!B:B),"Service Code not found"))</f>
        <v>Blood Glucose - Fasting</v>
      </c>
      <c r="H137" s="24" t="str">
        <f>IF(F137="","",IFERROR(_xlfn.XLOOKUP(F137,SVC_RateCard!A:A,SVC_RateCard!C:C),""))</f>
        <v>Laboratory</v>
      </c>
      <c r="I137" s="39" t="s">
        <v>233</v>
      </c>
      <c r="J137" s="39">
        <v>1</v>
      </c>
      <c r="K137" s="25">
        <f>IF(F137="","",IFERROR(_xlfn.XLOOKUP(F137,SVC_RateCard!A:A,SVC_RateCard!I:I),0))</f>
        <v>126</v>
      </c>
      <c r="L137" s="17">
        <f t="shared" si="9"/>
        <v>126</v>
      </c>
      <c r="M137" s="26">
        <f>IF(F137="","",IFERROR(_xlfn.XLOOKUP(F137,SVC_RateCard!A:A,SVC_RateCard!G:G),0))</f>
        <v>5</v>
      </c>
      <c r="N137" s="17">
        <f t="shared" si="10"/>
        <v>6.3</v>
      </c>
      <c r="O137" s="17">
        <f t="shared" si="11"/>
        <v>126</v>
      </c>
    </row>
    <row r="138" spans="1:15" ht="22" customHeight="1">
      <c r="A138" t="str">
        <f t="shared" si="8"/>
        <v>SL-00134</v>
      </c>
      <c r="B138" s="40" t="s">
        <v>1702</v>
      </c>
      <c r="C138" s="24" t="str">
        <f>IF(B138="","",IFERROR(_xlfn.XLOOKUP(B138,PT_Master!#REF!,PT_Master!B:B),""))</f>
        <v/>
      </c>
      <c r="D138" s="24" t="str">
        <f>IF(C138="","",IFERROR(_xlfn.XLOOKUP(C138,PT_Master!A:A,PT_Master!C:C),""))</f>
        <v/>
      </c>
      <c r="E138" s="40" t="s">
        <v>1881</v>
      </c>
      <c r="F138" s="40" t="s">
        <v>1870</v>
      </c>
      <c r="G138" s="24" t="str">
        <f>IF(F138="","",IFERROR(_xlfn.XLOOKUP(F138,SVC_RateCard!A:A,SVC_RateCard!B:B),"Service Code not found"))</f>
        <v>Wound Dressing</v>
      </c>
      <c r="H138" s="24" t="str">
        <f>IF(F138="","",IFERROR(_xlfn.XLOOKUP(F138,SVC_RateCard!A:A,SVC_RateCard!C:C),""))</f>
        <v>Procedure</v>
      </c>
      <c r="I138" s="40" t="s">
        <v>233</v>
      </c>
      <c r="J138" s="40">
        <v>1</v>
      </c>
      <c r="K138" s="25">
        <f>IF(F138="","",IFERROR(_xlfn.XLOOKUP(F138,SVC_RateCard!A:A,SVC_RateCard!I:I),0))</f>
        <v>262.5</v>
      </c>
      <c r="L138" s="17">
        <f t="shared" si="9"/>
        <v>262.5</v>
      </c>
      <c r="M138" s="26">
        <f>IF(F138="","",IFERROR(_xlfn.XLOOKUP(F138,SVC_RateCard!A:A,SVC_RateCard!G:G),0))</f>
        <v>5</v>
      </c>
      <c r="N138" s="17">
        <f t="shared" si="10"/>
        <v>13.125</v>
      </c>
      <c r="O138" s="17">
        <f t="shared" si="11"/>
        <v>262.5</v>
      </c>
    </row>
    <row r="139" spans="1:15" ht="22" customHeight="1">
      <c r="A139" t="str">
        <f t="shared" si="8"/>
        <v>SL-00135</v>
      </c>
      <c r="B139" s="39" t="s">
        <v>1702</v>
      </c>
      <c r="C139" s="24" t="str">
        <f>IF(B139="","",IFERROR(_xlfn.XLOOKUP(B139,PT_Master!#REF!,PT_Master!B:B),""))</f>
        <v/>
      </c>
      <c r="D139" s="24" t="str">
        <f>IF(C139="","",IFERROR(_xlfn.XLOOKUP(C139,PT_Master!A:A,PT_Master!C:C),""))</f>
        <v/>
      </c>
      <c r="E139" s="39" t="s">
        <v>1881</v>
      </c>
      <c r="F139" s="39" t="s">
        <v>1875</v>
      </c>
      <c r="G139" s="24" t="str">
        <f>IF(F139="","",IFERROR(_xlfn.XLOOKUP(F139,SVC_RateCard!A:A,SVC_RateCard!B:B),"Service Code not found"))</f>
        <v>X-Ray Knee AP Lateral</v>
      </c>
      <c r="H139" s="24" t="str">
        <f>IF(F139="","",IFERROR(_xlfn.XLOOKUP(F139,SVC_RateCard!A:A,SVC_RateCard!C:C),""))</f>
        <v>Radiology</v>
      </c>
      <c r="I139" s="39" t="s">
        <v>233</v>
      </c>
      <c r="J139" s="39">
        <v>1</v>
      </c>
      <c r="K139" s="25">
        <f>IF(F139="","",IFERROR(_xlfn.XLOOKUP(F139,SVC_RateCard!A:A,SVC_RateCard!I:I),0))</f>
        <v>504</v>
      </c>
      <c r="L139" s="17">
        <f t="shared" si="9"/>
        <v>504</v>
      </c>
      <c r="M139" s="26">
        <f>IF(F139="","",IFERROR(_xlfn.XLOOKUP(F139,SVC_RateCard!A:A,SVC_RateCard!G:G),0))</f>
        <v>12</v>
      </c>
      <c r="N139" s="17">
        <f t="shared" si="10"/>
        <v>60.48</v>
      </c>
      <c r="O139" s="17">
        <f t="shared" si="11"/>
        <v>504</v>
      </c>
    </row>
    <row r="140" spans="1:15" ht="22" customHeight="1">
      <c r="A140" t="str">
        <f t="shared" si="8"/>
        <v>SL-00136</v>
      </c>
      <c r="B140" s="40" t="s">
        <v>1702</v>
      </c>
      <c r="C140" s="24" t="str">
        <f>IF(B140="","",IFERROR(_xlfn.XLOOKUP(B140,PT_Master!#REF!,PT_Master!B:B),""))</f>
        <v/>
      </c>
      <c r="D140" s="24" t="str">
        <f>IF(C140="","",IFERROR(_xlfn.XLOOKUP(C140,PT_Master!A:A,PT_Master!C:C),""))</f>
        <v/>
      </c>
      <c r="E140" s="40" t="s">
        <v>1882</v>
      </c>
      <c r="F140" s="40" t="s">
        <v>1832</v>
      </c>
      <c r="G140" s="24" t="str">
        <f>IF(F140="","",IFERROR(_xlfn.XLOOKUP(F140,SVC_RateCard!A:A,SVC_RateCard!B:B),"Service Code not found"))</f>
        <v>Malaria Antigen Test</v>
      </c>
      <c r="H140" s="24" t="str">
        <f>IF(F140="","",IFERROR(_xlfn.XLOOKUP(F140,SVC_RateCard!A:A,SVC_RateCard!C:C),""))</f>
        <v>Laboratory</v>
      </c>
      <c r="I140" s="40" t="s">
        <v>233</v>
      </c>
      <c r="J140" s="40">
        <v>1</v>
      </c>
      <c r="K140" s="25">
        <f>IF(F140="","",IFERROR(_xlfn.XLOOKUP(F140,SVC_RateCard!A:A,SVC_RateCard!I:I),0))</f>
        <v>420</v>
      </c>
      <c r="L140" s="17">
        <f t="shared" si="9"/>
        <v>420</v>
      </c>
      <c r="M140" s="26">
        <f>IF(F140="","",IFERROR(_xlfn.XLOOKUP(F140,SVC_RateCard!A:A,SVC_RateCard!G:G),0))</f>
        <v>5</v>
      </c>
      <c r="N140" s="17">
        <f t="shared" si="10"/>
        <v>21</v>
      </c>
      <c r="O140" s="17">
        <f t="shared" si="11"/>
        <v>420</v>
      </c>
    </row>
    <row r="141" spans="1:15" ht="22" customHeight="1">
      <c r="A141" t="str">
        <f t="shared" si="8"/>
        <v>SL-00137</v>
      </c>
      <c r="B141" s="39" t="s">
        <v>1702</v>
      </c>
      <c r="C141" s="24" t="str">
        <f>IF(B141="","",IFERROR(_xlfn.XLOOKUP(B141,PT_Master!#REF!,PT_Master!B:B),""))</f>
        <v/>
      </c>
      <c r="D141" s="24" t="str">
        <f>IF(C141="","",IFERROR(_xlfn.XLOOKUP(C141,PT_Master!A:A,PT_Master!C:C),""))</f>
        <v/>
      </c>
      <c r="E141" s="39" t="s">
        <v>1471</v>
      </c>
      <c r="F141" s="39" t="s">
        <v>1868</v>
      </c>
      <c r="G141" s="24" t="str">
        <f>IF(F141="","",IFERROR(_xlfn.XLOOKUP(F141,SVC_RateCard!A:A,SVC_RateCard!B:B),"Service Code not found"))</f>
        <v>Liver Function Test</v>
      </c>
      <c r="H141" s="24" t="str">
        <f>IF(F141="","",IFERROR(_xlfn.XLOOKUP(F141,SVC_RateCard!A:A,SVC_RateCard!C:C),""))</f>
        <v>Laboratory</v>
      </c>
      <c r="I141" s="39" t="s">
        <v>233</v>
      </c>
      <c r="J141" s="39">
        <v>1</v>
      </c>
      <c r="K141" s="25">
        <f>IF(F141="","",IFERROR(_xlfn.XLOOKUP(F141,SVC_RateCard!A:A,SVC_RateCard!I:I),0))</f>
        <v>546</v>
      </c>
      <c r="L141" s="17">
        <f t="shared" si="9"/>
        <v>546</v>
      </c>
      <c r="M141" s="26">
        <f>IF(F141="","",IFERROR(_xlfn.XLOOKUP(F141,SVC_RateCard!A:A,SVC_RateCard!G:G),0))</f>
        <v>5</v>
      </c>
      <c r="N141" s="17">
        <f t="shared" si="10"/>
        <v>27.3</v>
      </c>
      <c r="O141" s="17">
        <f t="shared" si="11"/>
        <v>546</v>
      </c>
    </row>
    <row r="142" spans="1:15" ht="22" customHeight="1">
      <c r="A142" t="str">
        <f t="shared" si="8"/>
        <v>SL-00138</v>
      </c>
      <c r="B142" s="40" t="s">
        <v>1702</v>
      </c>
      <c r="C142" s="24" t="str">
        <f>IF(B142="","",IFERROR(_xlfn.XLOOKUP(B142,PT_Master!#REF!,PT_Master!B:B),""))</f>
        <v/>
      </c>
      <c r="D142" s="24" t="str">
        <f>IF(C142="","",IFERROR(_xlfn.XLOOKUP(C142,PT_Master!A:A,PT_Master!C:C),""))</f>
        <v/>
      </c>
      <c r="E142" s="40" t="s">
        <v>582</v>
      </c>
      <c r="F142" s="40" t="s">
        <v>1846</v>
      </c>
      <c r="G142" s="24" t="str">
        <f>IF(F142="","",IFERROR(_xlfn.XLOOKUP(F142,SVC_RateCard!A:A,SVC_RateCard!B:B),"Service Code not found"))</f>
        <v>Blood Transfusion</v>
      </c>
      <c r="H142" s="24" t="str">
        <f>IF(F142="","",IFERROR(_xlfn.XLOOKUP(F142,SVC_RateCard!A:A,SVC_RateCard!C:C),""))</f>
        <v>Procedure</v>
      </c>
      <c r="I142" s="40" t="s">
        <v>233</v>
      </c>
      <c r="J142" s="40">
        <v>1</v>
      </c>
      <c r="K142" s="25">
        <f>IF(F142="","",IFERROR(_xlfn.XLOOKUP(F142,SVC_RateCard!A:A,SVC_RateCard!I:I),0))</f>
        <v>1575</v>
      </c>
      <c r="L142" s="17">
        <f t="shared" si="9"/>
        <v>1575</v>
      </c>
      <c r="M142" s="26">
        <f>IF(F142="","",IFERROR(_xlfn.XLOOKUP(F142,SVC_RateCard!A:A,SVC_RateCard!G:G),0))</f>
        <v>5</v>
      </c>
      <c r="N142" s="17">
        <f t="shared" si="10"/>
        <v>78.75</v>
      </c>
      <c r="O142" s="17">
        <f t="shared" si="11"/>
        <v>1575</v>
      </c>
    </row>
    <row r="143" spans="1:15" ht="22" customHeight="1">
      <c r="A143" t="str">
        <f t="shared" si="8"/>
        <v>SL-00139</v>
      </c>
      <c r="B143" s="39" t="s">
        <v>1703</v>
      </c>
      <c r="C143" s="24" t="str">
        <f>IF(B143="","",IFERROR(_xlfn.XLOOKUP(B143,PT_Master!#REF!,PT_Master!B:B),""))</f>
        <v/>
      </c>
      <c r="D143" s="24" t="str">
        <f>IF(C143="","",IFERROR(_xlfn.XLOOKUP(C143,PT_Master!A:A,PT_Master!C:C),""))</f>
        <v/>
      </c>
      <c r="E143" s="39" t="s">
        <v>1472</v>
      </c>
      <c r="F143" s="39" t="s">
        <v>1879</v>
      </c>
      <c r="G143" s="24" t="str">
        <f>IF(F143="","",IFERROR(_xlfn.XLOOKUP(F143,SVC_RateCard!A:A,SVC_RateCard!B:B),"Service Code not found"))</f>
        <v>Paediatrics Consultation</v>
      </c>
      <c r="H143" s="24" t="str">
        <f>IF(F143="","",IFERROR(_xlfn.XLOOKUP(F143,SVC_RateCard!A:A,SVC_RateCard!C:C),""))</f>
        <v>Consultation</v>
      </c>
      <c r="I143" s="39" t="s">
        <v>1192</v>
      </c>
      <c r="J143" s="39">
        <v>1</v>
      </c>
      <c r="K143" s="25">
        <f>IF(F143="","",IFERROR(_xlfn.XLOOKUP(F143,SVC_RateCard!A:A,SVC_RateCard!I:I),0))</f>
        <v>600</v>
      </c>
      <c r="L143" s="17">
        <f t="shared" si="9"/>
        <v>600</v>
      </c>
      <c r="M143" s="26">
        <f>IF(F143="","",IFERROR(_xlfn.XLOOKUP(F143,SVC_RateCard!A:A,SVC_RateCard!G:G),0))</f>
        <v>0</v>
      </c>
      <c r="N143" s="17">
        <f t="shared" si="10"/>
        <v>0</v>
      </c>
      <c r="O143" s="17">
        <f t="shared" si="11"/>
        <v>600</v>
      </c>
    </row>
    <row r="144" spans="1:15" ht="22" customHeight="1">
      <c r="A144" t="str">
        <f t="shared" si="8"/>
        <v>SL-00140</v>
      </c>
      <c r="B144" s="40" t="s">
        <v>1703</v>
      </c>
      <c r="C144" s="24" t="str">
        <f>IF(B144="","",IFERROR(_xlfn.XLOOKUP(B144,PT_Master!#REF!,PT_Master!B:B),""))</f>
        <v/>
      </c>
      <c r="D144" s="24" t="str">
        <f>IF(C144="","",IFERROR(_xlfn.XLOOKUP(C144,PT_Master!A:A,PT_Master!C:C),""))</f>
        <v/>
      </c>
      <c r="E144" s="40" t="s">
        <v>1472</v>
      </c>
      <c r="F144" s="40" t="s">
        <v>1841</v>
      </c>
      <c r="G144" s="24" t="str">
        <f>IF(F144="","",IFERROR(_xlfn.XLOOKUP(F144,SVC_RateCard!A:A,SVC_RateCard!B:B),"Service Code not found"))</f>
        <v>Kidney Function Test</v>
      </c>
      <c r="H144" s="24" t="str">
        <f>IF(F144="","",IFERROR(_xlfn.XLOOKUP(F144,SVC_RateCard!A:A,SVC_RateCard!C:C),""))</f>
        <v>Laboratory</v>
      </c>
      <c r="I144" s="40" t="s">
        <v>1192</v>
      </c>
      <c r="J144" s="40">
        <v>1</v>
      </c>
      <c r="K144" s="25">
        <f>IF(F144="","",IFERROR(_xlfn.XLOOKUP(F144,SVC_RateCard!A:A,SVC_RateCard!I:I),0))</f>
        <v>504</v>
      </c>
      <c r="L144" s="17">
        <f t="shared" si="9"/>
        <v>504</v>
      </c>
      <c r="M144" s="26">
        <f>IF(F144="","",IFERROR(_xlfn.XLOOKUP(F144,SVC_RateCard!A:A,SVC_RateCard!G:G),0))</f>
        <v>5</v>
      </c>
      <c r="N144" s="17">
        <f t="shared" si="10"/>
        <v>25.2</v>
      </c>
      <c r="O144" s="17">
        <f t="shared" si="11"/>
        <v>504</v>
      </c>
    </row>
    <row r="145" spans="1:15" ht="22" customHeight="1">
      <c r="A145" t="str">
        <f t="shared" si="8"/>
        <v>SL-00141</v>
      </c>
      <c r="B145" s="39" t="s">
        <v>1703</v>
      </c>
      <c r="C145" s="24" t="str">
        <f>IF(B145="","",IFERROR(_xlfn.XLOOKUP(B145,PT_Master!#REF!,PT_Master!B:B),""))</f>
        <v/>
      </c>
      <c r="D145" s="24" t="str">
        <f>IF(C145="","",IFERROR(_xlfn.XLOOKUP(C145,PT_Master!A:A,PT_Master!C:C),""))</f>
        <v/>
      </c>
      <c r="E145" s="39" t="s">
        <v>1472</v>
      </c>
      <c r="F145" s="39" t="s">
        <v>1837</v>
      </c>
      <c r="G145" s="24" t="str">
        <f>IF(F145="","",IFERROR(_xlfn.XLOOKUP(F145,SVC_RateCard!A:A,SVC_RateCard!B:B),"Service Code not found"))</f>
        <v>IV Cannula Insertion</v>
      </c>
      <c r="H145" s="24" t="str">
        <f>IF(F145="","",IFERROR(_xlfn.XLOOKUP(F145,SVC_RateCard!A:A,SVC_RateCard!C:C),""))</f>
        <v>Procedure</v>
      </c>
      <c r="I145" s="39" t="s">
        <v>1192</v>
      </c>
      <c r="J145" s="39">
        <v>1</v>
      </c>
      <c r="K145" s="25">
        <f>IF(F145="","",IFERROR(_xlfn.XLOOKUP(F145,SVC_RateCard!A:A,SVC_RateCard!I:I),0))</f>
        <v>210</v>
      </c>
      <c r="L145" s="17">
        <f t="shared" si="9"/>
        <v>210</v>
      </c>
      <c r="M145" s="26">
        <f>IF(F145="","",IFERROR(_xlfn.XLOOKUP(F145,SVC_RateCard!A:A,SVC_RateCard!G:G),0))</f>
        <v>5</v>
      </c>
      <c r="N145" s="17">
        <f t="shared" si="10"/>
        <v>10.5</v>
      </c>
      <c r="O145" s="17">
        <f t="shared" si="11"/>
        <v>210</v>
      </c>
    </row>
    <row r="146" spans="1:15" ht="22" customHeight="1">
      <c r="A146" t="str">
        <f t="shared" si="8"/>
        <v>SL-00142</v>
      </c>
      <c r="B146" s="40" t="s">
        <v>1704</v>
      </c>
      <c r="C146" s="24" t="str">
        <f>IF(B146="","",IFERROR(_xlfn.XLOOKUP(B146,PT_Master!#REF!,PT_Master!B:B),""))</f>
        <v/>
      </c>
      <c r="D146" s="24" t="str">
        <f>IF(C146="","",IFERROR(_xlfn.XLOOKUP(C146,PT_Master!A:A,PT_Master!C:C),""))</f>
        <v/>
      </c>
      <c r="E146" s="40" t="s">
        <v>1884</v>
      </c>
      <c r="F146" s="40" t="s">
        <v>1834</v>
      </c>
      <c r="G146" s="24" t="str">
        <f>IF(F146="","",IFERROR(_xlfn.XLOOKUP(F146,SVC_RateCard!A:A,SVC_RateCard!B:B),"Service Code not found"))</f>
        <v>Orthopaedics Consultation</v>
      </c>
      <c r="H146" s="24" t="str">
        <f>IF(F146="","",IFERROR(_xlfn.XLOOKUP(F146,SVC_RateCard!A:A,SVC_RateCard!C:C),""))</f>
        <v>Consultation</v>
      </c>
      <c r="I146" s="40" t="s">
        <v>231</v>
      </c>
      <c r="J146" s="40">
        <v>1</v>
      </c>
      <c r="K146" s="25">
        <f>IF(F146="","",IFERROR(_xlfn.XLOOKUP(F146,SVC_RateCard!A:A,SVC_RateCard!I:I),0))</f>
        <v>650</v>
      </c>
      <c r="L146" s="17">
        <f t="shared" si="9"/>
        <v>650</v>
      </c>
      <c r="M146" s="26">
        <f>IF(F146="","",IFERROR(_xlfn.XLOOKUP(F146,SVC_RateCard!A:A,SVC_RateCard!G:G),0))</f>
        <v>0</v>
      </c>
      <c r="N146" s="17">
        <f t="shared" si="10"/>
        <v>0</v>
      </c>
      <c r="O146" s="17">
        <f t="shared" si="11"/>
        <v>650</v>
      </c>
    </row>
    <row r="147" spans="1:15" ht="22" customHeight="1">
      <c r="A147" t="str">
        <f t="shared" si="8"/>
        <v>SL-00143</v>
      </c>
      <c r="B147" s="39" t="s">
        <v>1704</v>
      </c>
      <c r="C147" s="24" t="str">
        <f>IF(B147="","",IFERROR(_xlfn.XLOOKUP(B147,PT_Master!#REF!,PT_Master!B:B),""))</f>
        <v/>
      </c>
      <c r="D147" s="24" t="str">
        <f>IF(C147="","",IFERROR(_xlfn.XLOOKUP(C147,PT_Master!A:A,PT_Master!C:C),""))</f>
        <v/>
      </c>
      <c r="E147" s="39" t="s">
        <v>550</v>
      </c>
      <c r="F147" s="39" t="s">
        <v>1859</v>
      </c>
      <c r="G147" s="24" t="str">
        <f>IF(F147="","",IFERROR(_xlfn.XLOOKUP(F147,SVC_RateCard!A:A,SVC_RateCard!B:B),"Service Code not found"))</f>
        <v>Hip Replacement</v>
      </c>
      <c r="H147" s="24" t="str">
        <f>IF(F147="","",IFERROR(_xlfn.XLOOKUP(F147,SVC_RateCard!A:A,SVC_RateCard!C:C),""))</f>
        <v>Surgery</v>
      </c>
      <c r="I147" s="39" t="s">
        <v>231</v>
      </c>
      <c r="J147" s="39">
        <v>1</v>
      </c>
      <c r="K147" s="25">
        <f>IF(F147="","",IFERROR(_xlfn.XLOOKUP(F147,SVC_RateCard!A:A,SVC_RateCard!I:I),0))</f>
        <v>141750</v>
      </c>
      <c r="L147" s="17">
        <f t="shared" si="9"/>
        <v>141750</v>
      </c>
      <c r="M147" s="26">
        <f>IF(F147="","",IFERROR(_xlfn.XLOOKUP(F147,SVC_RateCard!A:A,SVC_RateCard!G:G),0))</f>
        <v>5</v>
      </c>
      <c r="N147" s="17">
        <f t="shared" si="10"/>
        <v>7087.5</v>
      </c>
      <c r="O147" s="17">
        <f t="shared" si="11"/>
        <v>141750</v>
      </c>
    </row>
    <row r="148" spans="1:15" ht="22" customHeight="1">
      <c r="A148" t="str">
        <f t="shared" si="8"/>
        <v>SL-00144</v>
      </c>
      <c r="B148" s="40" t="s">
        <v>1704</v>
      </c>
      <c r="C148" s="24" t="str">
        <f>IF(B148="","",IFERROR(_xlfn.XLOOKUP(B148,PT_Master!#REF!,PT_Master!B:B),""))</f>
        <v/>
      </c>
      <c r="D148" s="24" t="str">
        <f>IF(C148="","",IFERROR(_xlfn.XLOOKUP(C148,PT_Master!A:A,PT_Master!C:C),""))</f>
        <v/>
      </c>
      <c r="E148" s="40" t="s">
        <v>1887</v>
      </c>
      <c r="F148" s="40" t="s">
        <v>1869</v>
      </c>
      <c r="G148" s="24" t="str">
        <f>IF(F148="","",IFERROR(_xlfn.XLOOKUP(F148,SVC_RateCard!A:A,SVC_RateCard!B:B),"Service Code not found"))</f>
        <v>ICU - Daily</v>
      </c>
      <c r="H148" s="24" t="str">
        <f>IF(F148="","",IFERROR(_xlfn.XLOOKUP(F148,SVC_RateCard!A:A,SVC_RateCard!C:C),""))</f>
        <v>Room Charge</v>
      </c>
      <c r="I148" s="40" t="s">
        <v>231</v>
      </c>
      <c r="J148" s="40">
        <v>8</v>
      </c>
      <c r="K148" s="25">
        <f>IF(F148="","",IFERROR(_xlfn.XLOOKUP(F148,SVC_RateCard!A:A,SVC_RateCard!I:I),0))</f>
        <v>8000</v>
      </c>
      <c r="L148" s="17">
        <f t="shared" si="9"/>
        <v>64000</v>
      </c>
      <c r="M148" s="26">
        <f>IF(F148="","",IFERROR(_xlfn.XLOOKUP(F148,SVC_RateCard!A:A,SVC_RateCard!G:G),0))</f>
        <v>0</v>
      </c>
      <c r="N148" s="17">
        <f t="shared" si="10"/>
        <v>0</v>
      </c>
      <c r="O148" s="17">
        <f t="shared" si="11"/>
        <v>64000</v>
      </c>
    </row>
    <row r="149" spans="1:15" ht="22" customHeight="1">
      <c r="A149" t="str">
        <f t="shared" si="8"/>
        <v>SL-00145</v>
      </c>
      <c r="B149" s="39" t="s">
        <v>1704</v>
      </c>
      <c r="C149" s="24" t="str">
        <f>IF(B149="","",IFERROR(_xlfn.XLOOKUP(B149,PT_Master!#REF!,PT_Master!B:B),""))</f>
        <v/>
      </c>
      <c r="D149" s="24" t="str">
        <f>IF(C149="","",IFERROR(_xlfn.XLOOKUP(C149,PT_Master!A:A,PT_Master!C:C),""))</f>
        <v/>
      </c>
      <c r="E149" s="39" t="s">
        <v>1886</v>
      </c>
      <c r="F149" s="39" t="s">
        <v>1872</v>
      </c>
      <c r="G149" s="24" t="str">
        <f>IF(F149="","",IFERROR(_xlfn.XLOOKUP(F149,SVC_RateCard!A:A,SVC_RateCard!B:B),"Service Code not found"))</f>
        <v>Oxygen Therapy - Per Day</v>
      </c>
      <c r="H149" s="24" t="str">
        <f>IF(F149="","",IFERROR(_xlfn.XLOOKUP(F149,SVC_RateCard!A:A,SVC_RateCard!C:C),""))</f>
        <v>Procedure</v>
      </c>
      <c r="I149" s="39" t="s">
        <v>231</v>
      </c>
      <c r="J149" s="39">
        <v>8</v>
      </c>
      <c r="K149" s="25">
        <f>IF(F149="","",IFERROR(_xlfn.XLOOKUP(F149,SVC_RateCard!A:A,SVC_RateCard!I:I),0))</f>
        <v>630</v>
      </c>
      <c r="L149" s="17">
        <f t="shared" si="9"/>
        <v>5040</v>
      </c>
      <c r="M149" s="26">
        <f>IF(F149="","",IFERROR(_xlfn.XLOOKUP(F149,SVC_RateCard!A:A,SVC_RateCard!G:G),0))</f>
        <v>5</v>
      </c>
      <c r="N149" s="17">
        <f t="shared" si="10"/>
        <v>252</v>
      </c>
      <c r="O149" s="17">
        <f t="shared" si="11"/>
        <v>5040</v>
      </c>
    </row>
    <row r="150" spans="1:15" ht="22" customHeight="1">
      <c r="A150" t="str">
        <f t="shared" si="8"/>
        <v>SL-00146</v>
      </c>
      <c r="B150" s="40" t="s">
        <v>1704</v>
      </c>
      <c r="C150" s="24" t="str">
        <f>IF(B150="","",IFERROR(_xlfn.XLOOKUP(B150,PT_Master!#REF!,PT_Master!B:B),""))</f>
        <v/>
      </c>
      <c r="D150" s="24" t="str">
        <f>IF(C150="","",IFERROR(_xlfn.XLOOKUP(C150,PT_Master!A:A,PT_Master!C:C),""))</f>
        <v/>
      </c>
      <c r="E150" s="40" t="s">
        <v>516</v>
      </c>
      <c r="F150" s="40" t="s">
        <v>1855</v>
      </c>
      <c r="G150" s="24" t="str">
        <f>IF(F150="","",IFERROR(_xlfn.XLOOKUP(F150,SVC_RateCard!A:A,SVC_RateCard!B:B),"Service Code not found"))</f>
        <v>Dengue NS1 Antigen</v>
      </c>
      <c r="H150" s="24" t="str">
        <f>IF(F150="","",IFERROR(_xlfn.XLOOKUP(F150,SVC_RateCard!A:A,SVC_RateCard!C:C),""))</f>
        <v>Laboratory</v>
      </c>
      <c r="I150" s="40" t="s">
        <v>231</v>
      </c>
      <c r="J150" s="40">
        <v>1</v>
      </c>
      <c r="K150" s="25">
        <f>IF(F150="","",IFERROR(_xlfn.XLOOKUP(F150,SVC_RateCard!A:A,SVC_RateCard!I:I),0))</f>
        <v>945</v>
      </c>
      <c r="L150" s="17">
        <f t="shared" si="9"/>
        <v>945</v>
      </c>
      <c r="M150" s="26">
        <f>IF(F150="","",IFERROR(_xlfn.XLOOKUP(F150,SVC_RateCard!A:A,SVC_RateCard!G:G),0))</f>
        <v>5</v>
      </c>
      <c r="N150" s="17">
        <f t="shared" si="10"/>
        <v>47.25</v>
      </c>
      <c r="O150" s="17">
        <f t="shared" si="11"/>
        <v>945</v>
      </c>
    </row>
    <row r="151" spans="1:15" ht="22" customHeight="1">
      <c r="A151" t="str">
        <f t="shared" si="8"/>
        <v>SL-00147</v>
      </c>
      <c r="B151" s="39" t="s">
        <v>1704</v>
      </c>
      <c r="C151" s="24" t="str">
        <f>IF(B151="","",IFERROR(_xlfn.XLOOKUP(B151,PT_Master!#REF!,PT_Master!B:B),""))</f>
        <v/>
      </c>
      <c r="D151" s="24" t="str">
        <f>IF(C151="","",IFERROR(_xlfn.XLOOKUP(C151,PT_Master!A:A,PT_Master!C:C),""))</f>
        <v/>
      </c>
      <c r="E151" s="39" t="s">
        <v>1884</v>
      </c>
      <c r="F151" s="39" t="s">
        <v>1861</v>
      </c>
      <c r="G151" s="24" t="str">
        <f>IF(F151="","",IFERROR(_xlfn.XLOOKUP(F151,SVC_RateCard!A:A,SVC_RateCard!B:B),"Service Code not found"))</f>
        <v>Thyroid Profile (T3 T4 TSH)</v>
      </c>
      <c r="H151" s="24" t="str">
        <f>IF(F151="","",IFERROR(_xlfn.XLOOKUP(F151,SVC_RateCard!A:A,SVC_RateCard!C:C),""))</f>
        <v>Laboratory</v>
      </c>
      <c r="I151" s="39" t="s">
        <v>231</v>
      </c>
      <c r="J151" s="39">
        <v>1</v>
      </c>
      <c r="K151" s="25">
        <f>IF(F151="","",IFERROR(_xlfn.XLOOKUP(F151,SVC_RateCard!A:A,SVC_RateCard!I:I),0))</f>
        <v>682.5</v>
      </c>
      <c r="L151" s="17">
        <f t="shared" si="9"/>
        <v>682.5</v>
      </c>
      <c r="M151" s="26">
        <f>IF(F151="","",IFERROR(_xlfn.XLOOKUP(F151,SVC_RateCard!A:A,SVC_RateCard!G:G),0))</f>
        <v>5</v>
      </c>
      <c r="N151" s="17">
        <f t="shared" si="10"/>
        <v>34.125</v>
      </c>
      <c r="O151" s="17">
        <f t="shared" si="11"/>
        <v>682.5</v>
      </c>
    </row>
    <row r="152" spans="1:15" ht="22" customHeight="1">
      <c r="A152" t="str">
        <f t="shared" si="8"/>
        <v>SL-00148</v>
      </c>
      <c r="B152" s="40" t="s">
        <v>1704</v>
      </c>
      <c r="C152" s="24" t="str">
        <f>IF(B152="","",IFERROR(_xlfn.XLOOKUP(B152,PT_Master!#REF!,PT_Master!B:B),""))</f>
        <v/>
      </c>
      <c r="D152" s="24" t="str">
        <f>IF(C152="","",IFERROR(_xlfn.XLOOKUP(C152,PT_Master!A:A,PT_Master!C:C),""))</f>
        <v/>
      </c>
      <c r="E152" s="40" t="s">
        <v>550</v>
      </c>
      <c r="F152" s="40" t="s">
        <v>1843</v>
      </c>
      <c r="G152" s="24" t="str">
        <f>IF(F152="","",IFERROR(_xlfn.XLOOKUP(F152,SVC_RateCard!A:A,SVC_RateCard!B:B),"Service Code not found"))</f>
        <v>Holter Monitoring 24hr</v>
      </c>
      <c r="H152" s="24" t="str">
        <f>IF(F152="","",IFERROR(_xlfn.XLOOKUP(F152,SVC_RateCard!A:A,SVC_RateCard!C:C),""))</f>
        <v>Procedure</v>
      </c>
      <c r="I152" s="40" t="s">
        <v>231</v>
      </c>
      <c r="J152" s="40">
        <v>1</v>
      </c>
      <c r="K152" s="25">
        <f>IF(F152="","",IFERROR(_xlfn.XLOOKUP(F152,SVC_RateCard!A:A,SVC_RateCard!I:I),0))</f>
        <v>1890</v>
      </c>
      <c r="L152" s="17">
        <f t="shared" si="9"/>
        <v>1890</v>
      </c>
      <c r="M152" s="26">
        <f>IF(F152="","",IFERROR(_xlfn.XLOOKUP(F152,SVC_RateCard!A:A,SVC_RateCard!G:G),0))</f>
        <v>5</v>
      </c>
      <c r="N152" s="17">
        <f t="shared" si="10"/>
        <v>94.5</v>
      </c>
      <c r="O152" s="17">
        <f t="shared" si="11"/>
        <v>1890</v>
      </c>
    </row>
    <row r="153" spans="1:15" ht="22" customHeight="1">
      <c r="A153" t="str">
        <f t="shared" si="8"/>
        <v>SL-00149</v>
      </c>
      <c r="B153" s="39" t="s">
        <v>1704</v>
      </c>
      <c r="C153" s="24" t="str">
        <f>IF(B153="","",IFERROR(_xlfn.XLOOKUP(B153,PT_Master!#REF!,PT_Master!B:B),""))</f>
        <v/>
      </c>
      <c r="D153" s="24" t="str">
        <f>IF(C153="","",IFERROR(_xlfn.XLOOKUP(C153,PT_Master!A:A,PT_Master!C:C),""))</f>
        <v/>
      </c>
      <c r="E153" s="39" t="s">
        <v>516</v>
      </c>
      <c r="F153" s="39" t="s">
        <v>1852</v>
      </c>
      <c r="G153" s="24" t="str">
        <f>IF(F153="","",IFERROR(_xlfn.XLOOKUP(F153,SVC_RateCard!A:A,SVC_RateCard!B:B),"Service Code not found"))</f>
        <v>X-Ray Spine LS</v>
      </c>
      <c r="H153" s="24" t="str">
        <f>IF(F153="","",IFERROR(_xlfn.XLOOKUP(F153,SVC_RateCard!A:A,SVC_RateCard!C:C),""))</f>
        <v>Radiology</v>
      </c>
      <c r="I153" s="39" t="s">
        <v>231</v>
      </c>
      <c r="J153" s="39">
        <v>1</v>
      </c>
      <c r="K153" s="25">
        <f>IF(F153="","",IFERROR(_xlfn.XLOOKUP(F153,SVC_RateCard!A:A,SVC_RateCard!I:I),0))</f>
        <v>560</v>
      </c>
      <c r="L153" s="17">
        <f t="shared" si="9"/>
        <v>560</v>
      </c>
      <c r="M153" s="26">
        <f>IF(F153="","",IFERROR(_xlfn.XLOOKUP(F153,SVC_RateCard!A:A,SVC_RateCard!G:G),0))</f>
        <v>12</v>
      </c>
      <c r="N153" s="17">
        <f t="shared" si="10"/>
        <v>67.2</v>
      </c>
      <c r="O153" s="17">
        <f t="shared" si="11"/>
        <v>560</v>
      </c>
    </row>
    <row r="154" spans="1:15" ht="22" customHeight="1">
      <c r="A154" t="str">
        <f t="shared" si="8"/>
        <v>SL-00150</v>
      </c>
      <c r="B154" s="40" t="s">
        <v>1704</v>
      </c>
      <c r="C154" s="24" t="str">
        <f>IF(B154="","",IFERROR(_xlfn.XLOOKUP(B154,PT_Master!#REF!,PT_Master!B:B),""))</f>
        <v/>
      </c>
      <c r="D154" s="24" t="str">
        <f>IF(C154="","",IFERROR(_xlfn.XLOOKUP(C154,PT_Master!A:A,PT_Master!C:C),""))</f>
        <v/>
      </c>
      <c r="E154" s="40" t="s">
        <v>1886</v>
      </c>
      <c r="F154" s="40" t="s">
        <v>1840</v>
      </c>
      <c r="G154" s="24" t="str">
        <f>IF(F154="","",IFERROR(_xlfn.XLOOKUP(F154,SVC_RateCard!A:A,SVC_RateCard!B:B),"Service Code not found"))</f>
        <v>CT Scan Brain</v>
      </c>
      <c r="H154" s="24" t="str">
        <f>IF(F154="","",IFERROR(_xlfn.XLOOKUP(F154,SVC_RateCard!A:A,SVC_RateCard!C:C),""))</f>
        <v>Radiology</v>
      </c>
      <c r="I154" s="40" t="s">
        <v>231</v>
      </c>
      <c r="J154" s="40">
        <v>1</v>
      </c>
      <c r="K154" s="25">
        <f>IF(F154="","",IFERROR(_xlfn.XLOOKUP(F154,SVC_RateCard!A:A,SVC_RateCard!I:I),0))</f>
        <v>5040</v>
      </c>
      <c r="L154" s="17">
        <f t="shared" si="9"/>
        <v>5040</v>
      </c>
      <c r="M154" s="26">
        <f>IF(F154="","",IFERROR(_xlfn.XLOOKUP(F154,SVC_RateCard!A:A,SVC_RateCard!G:G),0))</f>
        <v>12</v>
      </c>
      <c r="N154" s="17">
        <f t="shared" si="10"/>
        <v>604.79999999999995</v>
      </c>
      <c r="O154" s="17">
        <f t="shared" si="11"/>
        <v>5040</v>
      </c>
    </row>
    <row r="155" spans="1:15" ht="22" customHeight="1">
      <c r="A155" t="str">
        <f t="shared" si="8"/>
        <v>SL-00151</v>
      </c>
      <c r="B155" s="39" t="s">
        <v>1705</v>
      </c>
      <c r="C155" s="24" t="str">
        <f>IF(B155="","",IFERROR(_xlfn.XLOOKUP(B155,PT_Master!#REF!,PT_Master!B:B),""))</f>
        <v/>
      </c>
      <c r="D155" s="24" t="str">
        <f>IF(C155="","",IFERROR(_xlfn.XLOOKUP(C155,PT_Master!A:A,PT_Master!C:C),""))</f>
        <v/>
      </c>
      <c r="E155" s="39" t="s">
        <v>548</v>
      </c>
      <c r="F155" s="39" t="s">
        <v>1834</v>
      </c>
      <c r="G155" s="24" t="str">
        <f>IF(F155="","",IFERROR(_xlfn.XLOOKUP(F155,SVC_RateCard!A:A,SVC_RateCard!B:B),"Service Code not found"))</f>
        <v>Orthopaedics Consultation</v>
      </c>
      <c r="H155" s="24" t="str">
        <f>IF(F155="","",IFERROR(_xlfn.XLOOKUP(F155,SVC_RateCard!A:A,SVC_RateCard!C:C),""))</f>
        <v>Consultation</v>
      </c>
      <c r="I155" s="39" t="s">
        <v>231</v>
      </c>
      <c r="J155" s="39">
        <v>1</v>
      </c>
      <c r="K155" s="25">
        <f>IF(F155="","",IFERROR(_xlfn.XLOOKUP(F155,SVC_RateCard!A:A,SVC_RateCard!I:I),0))</f>
        <v>650</v>
      </c>
      <c r="L155" s="17">
        <f t="shared" si="9"/>
        <v>650</v>
      </c>
      <c r="M155" s="26">
        <f>IF(F155="","",IFERROR(_xlfn.XLOOKUP(F155,SVC_RateCard!A:A,SVC_RateCard!G:G),0))</f>
        <v>0</v>
      </c>
      <c r="N155" s="17">
        <f t="shared" si="10"/>
        <v>0</v>
      </c>
      <c r="O155" s="17">
        <f t="shared" si="11"/>
        <v>650</v>
      </c>
    </row>
    <row r="156" spans="1:15" ht="22" customHeight="1">
      <c r="A156" t="str">
        <f t="shared" si="8"/>
        <v>SL-00152</v>
      </c>
      <c r="B156" s="40" t="s">
        <v>1705</v>
      </c>
      <c r="C156" s="24" t="str">
        <f>IF(B156="","",IFERROR(_xlfn.XLOOKUP(B156,PT_Master!#REF!,PT_Master!B:B),""))</f>
        <v/>
      </c>
      <c r="D156" s="24" t="str">
        <f>IF(C156="","",IFERROR(_xlfn.XLOOKUP(C156,PT_Master!A:A,PT_Master!C:C),""))</f>
        <v/>
      </c>
      <c r="E156" s="40" t="s">
        <v>548</v>
      </c>
      <c r="F156" s="40" t="s">
        <v>1851</v>
      </c>
      <c r="G156" s="24" t="str">
        <f>IF(F156="","",IFERROR(_xlfn.XLOOKUP(F156,SVC_RateCard!A:A,SVC_RateCard!B:B),"Service Code not found"))</f>
        <v>Blood Glucose - Fasting</v>
      </c>
      <c r="H156" s="24" t="str">
        <f>IF(F156="","",IFERROR(_xlfn.XLOOKUP(F156,SVC_RateCard!A:A,SVC_RateCard!C:C),""))</f>
        <v>Laboratory</v>
      </c>
      <c r="I156" s="40" t="s">
        <v>231</v>
      </c>
      <c r="J156" s="40">
        <v>1</v>
      </c>
      <c r="K156" s="25">
        <f>IF(F156="","",IFERROR(_xlfn.XLOOKUP(F156,SVC_RateCard!A:A,SVC_RateCard!I:I),0))</f>
        <v>126</v>
      </c>
      <c r="L156" s="17">
        <f t="shared" si="9"/>
        <v>126</v>
      </c>
      <c r="M156" s="26">
        <f>IF(F156="","",IFERROR(_xlfn.XLOOKUP(F156,SVC_RateCard!A:A,SVC_RateCard!G:G),0))</f>
        <v>5</v>
      </c>
      <c r="N156" s="17">
        <f t="shared" si="10"/>
        <v>6.3</v>
      </c>
      <c r="O156" s="17">
        <f t="shared" si="11"/>
        <v>126</v>
      </c>
    </row>
    <row r="157" spans="1:15" ht="22" customHeight="1">
      <c r="A157" t="str">
        <f t="shared" si="8"/>
        <v>SL-00153</v>
      </c>
      <c r="B157" s="39" t="s">
        <v>1705</v>
      </c>
      <c r="C157" s="24" t="str">
        <f>IF(B157="","",IFERROR(_xlfn.XLOOKUP(B157,PT_Master!#REF!,PT_Master!B:B),""))</f>
        <v/>
      </c>
      <c r="D157" s="24" t="str">
        <f>IF(C157="","",IFERROR(_xlfn.XLOOKUP(C157,PT_Master!A:A,PT_Master!C:C),""))</f>
        <v/>
      </c>
      <c r="E157" s="39" t="s">
        <v>548</v>
      </c>
      <c r="F157" s="39" t="s">
        <v>1875</v>
      </c>
      <c r="G157" s="24" t="str">
        <f>IF(F157="","",IFERROR(_xlfn.XLOOKUP(F157,SVC_RateCard!A:A,SVC_RateCard!B:B),"Service Code not found"))</f>
        <v>X-Ray Knee AP Lateral</v>
      </c>
      <c r="H157" s="24" t="str">
        <f>IF(F157="","",IFERROR(_xlfn.XLOOKUP(F157,SVC_RateCard!A:A,SVC_RateCard!C:C),""))</f>
        <v>Radiology</v>
      </c>
      <c r="I157" s="39" t="s">
        <v>231</v>
      </c>
      <c r="J157" s="39">
        <v>1</v>
      </c>
      <c r="K157" s="25">
        <f>IF(F157="","",IFERROR(_xlfn.XLOOKUP(F157,SVC_RateCard!A:A,SVC_RateCard!I:I),0))</f>
        <v>504</v>
      </c>
      <c r="L157" s="17">
        <f t="shared" si="9"/>
        <v>504</v>
      </c>
      <c r="M157" s="26">
        <f>IF(F157="","",IFERROR(_xlfn.XLOOKUP(F157,SVC_RateCard!A:A,SVC_RateCard!G:G),0))</f>
        <v>12</v>
      </c>
      <c r="N157" s="17">
        <f t="shared" si="10"/>
        <v>60.48</v>
      </c>
      <c r="O157" s="17">
        <f t="shared" si="11"/>
        <v>504</v>
      </c>
    </row>
    <row r="158" spans="1:15" ht="22" customHeight="1">
      <c r="A158" t="str">
        <f t="shared" si="8"/>
        <v>SL-00154</v>
      </c>
      <c r="B158" s="40" t="s">
        <v>1705</v>
      </c>
      <c r="C158" s="24" t="str">
        <f>IF(B158="","",IFERROR(_xlfn.XLOOKUP(B158,PT_Master!#REF!,PT_Master!B:B),""))</f>
        <v/>
      </c>
      <c r="D158" s="24" t="str">
        <f>IF(C158="","",IFERROR(_xlfn.XLOOKUP(C158,PT_Master!A:A,PT_Master!C:C),""))</f>
        <v/>
      </c>
      <c r="E158" s="40" t="s">
        <v>548</v>
      </c>
      <c r="F158" s="40" t="s">
        <v>1854</v>
      </c>
      <c r="G158" s="24" t="str">
        <f>IF(F158="","",IFERROR(_xlfn.XLOOKUP(F158,SVC_RateCard!A:A,SVC_RateCard!B:B),"Service Code not found"))</f>
        <v>MRI Spine Lumbar</v>
      </c>
      <c r="H158" s="24" t="str">
        <f>IF(F158="","",IFERROR(_xlfn.XLOOKUP(F158,SVC_RateCard!A:A,SVC_RateCard!C:C),""))</f>
        <v>Radiology</v>
      </c>
      <c r="I158" s="40" t="s">
        <v>231</v>
      </c>
      <c r="J158" s="40">
        <v>1</v>
      </c>
      <c r="K158" s="25">
        <f>IF(F158="","",IFERROR(_xlfn.XLOOKUP(F158,SVC_RateCard!A:A,SVC_RateCard!I:I),0))</f>
        <v>6496</v>
      </c>
      <c r="L158" s="17">
        <f t="shared" si="9"/>
        <v>6496</v>
      </c>
      <c r="M158" s="26">
        <f>IF(F158="","",IFERROR(_xlfn.XLOOKUP(F158,SVC_RateCard!A:A,SVC_RateCard!G:G),0))</f>
        <v>12</v>
      </c>
      <c r="N158" s="17">
        <f t="shared" si="10"/>
        <v>779.52</v>
      </c>
      <c r="O158" s="17">
        <f t="shared" si="11"/>
        <v>6496</v>
      </c>
    </row>
    <row r="159" spans="1:15" ht="22" customHeight="1">
      <c r="A159" t="str">
        <f t="shared" si="8"/>
        <v>SL-00155</v>
      </c>
      <c r="B159" s="39" t="s">
        <v>1706</v>
      </c>
      <c r="C159" s="24" t="str">
        <f>IF(B159="","",IFERROR(_xlfn.XLOOKUP(B159,PT_Master!#REF!,PT_Master!B:B),""))</f>
        <v/>
      </c>
      <c r="D159" s="24" t="str">
        <f>IF(C159="","",IFERROR(_xlfn.XLOOKUP(C159,PT_Master!A:A,PT_Master!C:C),""))</f>
        <v/>
      </c>
      <c r="E159" s="39" t="s">
        <v>555</v>
      </c>
      <c r="F159" s="39" t="s">
        <v>1850</v>
      </c>
      <c r="G159" s="24" t="str">
        <f>IF(F159="","",IFERROR(_xlfn.XLOOKUP(F159,SVC_RateCard!A:A,SVC_RateCard!B:B),"Service Code not found"))</f>
        <v>Cardiology Consultation</v>
      </c>
      <c r="H159" s="24" t="str">
        <f>IF(F159="","",IFERROR(_xlfn.XLOOKUP(F159,SVC_RateCard!A:A,SVC_RateCard!C:C),""))</f>
        <v>Consultation</v>
      </c>
      <c r="I159" s="39" t="s">
        <v>166</v>
      </c>
      <c r="J159" s="39">
        <v>1</v>
      </c>
      <c r="K159" s="25">
        <f>IF(F159="","",IFERROR(_xlfn.XLOOKUP(F159,SVC_RateCard!A:A,SVC_RateCard!I:I),0))</f>
        <v>800</v>
      </c>
      <c r="L159" s="17">
        <f t="shared" si="9"/>
        <v>800</v>
      </c>
      <c r="M159" s="26">
        <f>IF(F159="","",IFERROR(_xlfn.XLOOKUP(F159,SVC_RateCard!A:A,SVC_RateCard!G:G),0))</f>
        <v>0</v>
      </c>
      <c r="N159" s="17">
        <f t="shared" si="10"/>
        <v>0</v>
      </c>
      <c r="O159" s="17">
        <f t="shared" si="11"/>
        <v>800</v>
      </c>
    </row>
    <row r="160" spans="1:15" ht="22" customHeight="1">
      <c r="A160" t="str">
        <f t="shared" si="8"/>
        <v>SL-00156</v>
      </c>
      <c r="B160" s="40" t="s">
        <v>1706</v>
      </c>
      <c r="C160" s="24" t="str">
        <f>IF(B160="","",IFERROR(_xlfn.XLOOKUP(B160,PT_Master!#REF!,PT_Master!B:B),""))</f>
        <v/>
      </c>
      <c r="D160" s="24" t="str">
        <f>IF(C160="","",IFERROR(_xlfn.XLOOKUP(C160,PT_Master!A:A,PT_Master!C:C),""))</f>
        <v/>
      </c>
      <c r="E160" s="40" t="s">
        <v>1534</v>
      </c>
      <c r="F160" s="40" t="s">
        <v>1878</v>
      </c>
      <c r="G160" s="24" t="str">
        <f>IF(F160="","",IFERROR(_xlfn.XLOOKUP(F160,SVC_RateCard!A:A,SVC_RateCard!B:B),"Service Code not found"))</f>
        <v>Urine Routine</v>
      </c>
      <c r="H160" s="24" t="str">
        <f>IF(F160="","",IFERROR(_xlfn.XLOOKUP(F160,SVC_RateCard!A:A,SVC_RateCard!C:C),""))</f>
        <v>Laboratory</v>
      </c>
      <c r="I160" s="40" t="s">
        <v>166</v>
      </c>
      <c r="J160" s="40">
        <v>1</v>
      </c>
      <c r="K160" s="25">
        <f>IF(F160="","",IFERROR(_xlfn.XLOOKUP(F160,SVC_RateCard!A:A,SVC_RateCard!I:I),0))</f>
        <v>157.5</v>
      </c>
      <c r="L160" s="17">
        <f t="shared" si="9"/>
        <v>157.5</v>
      </c>
      <c r="M160" s="26">
        <f>IF(F160="","",IFERROR(_xlfn.XLOOKUP(F160,SVC_RateCard!A:A,SVC_RateCard!G:G),0))</f>
        <v>5</v>
      </c>
      <c r="N160" s="17">
        <f t="shared" si="10"/>
        <v>7.875</v>
      </c>
      <c r="O160" s="17">
        <f t="shared" si="11"/>
        <v>157.5</v>
      </c>
    </row>
    <row r="161" spans="1:15" ht="22" customHeight="1">
      <c r="A161" t="str">
        <f t="shared" si="8"/>
        <v>SL-00157</v>
      </c>
      <c r="B161" s="39" t="s">
        <v>1706</v>
      </c>
      <c r="C161" s="24" t="str">
        <f>IF(B161="","",IFERROR(_xlfn.XLOOKUP(B161,PT_Master!#REF!,PT_Master!B:B),""))</f>
        <v/>
      </c>
      <c r="D161" s="24" t="str">
        <f>IF(C161="","",IFERROR(_xlfn.XLOOKUP(C161,PT_Master!A:A,PT_Master!C:C),""))</f>
        <v/>
      </c>
      <c r="E161" s="39" t="s">
        <v>492</v>
      </c>
      <c r="F161" s="39" t="s">
        <v>1859</v>
      </c>
      <c r="G161" s="24" t="str">
        <f>IF(F161="","",IFERROR(_xlfn.XLOOKUP(F161,SVC_RateCard!A:A,SVC_RateCard!B:B),"Service Code not found"))</f>
        <v>Hip Replacement</v>
      </c>
      <c r="H161" s="24" t="str">
        <f>IF(F161="","",IFERROR(_xlfn.XLOOKUP(F161,SVC_RateCard!A:A,SVC_RateCard!C:C),""))</f>
        <v>Surgery</v>
      </c>
      <c r="I161" s="39" t="s">
        <v>166</v>
      </c>
      <c r="J161" s="39">
        <v>1</v>
      </c>
      <c r="K161" s="25">
        <f>IF(F161="","",IFERROR(_xlfn.XLOOKUP(F161,SVC_RateCard!A:A,SVC_RateCard!I:I),0))</f>
        <v>141750</v>
      </c>
      <c r="L161" s="17">
        <f t="shared" si="9"/>
        <v>141750</v>
      </c>
      <c r="M161" s="26">
        <f>IF(F161="","",IFERROR(_xlfn.XLOOKUP(F161,SVC_RateCard!A:A,SVC_RateCard!G:G),0))</f>
        <v>5</v>
      </c>
      <c r="N161" s="17">
        <f t="shared" si="10"/>
        <v>7087.5</v>
      </c>
      <c r="O161" s="17">
        <f t="shared" si="11"/>
        <v>141750</v>
      </c>
    </row>
    <row r="162" spans="1:15" ht="22" customHeight="1">
      <c r="A162" t="str">
        <f t="shared" si="8"/>
        <v>SL-00158</v>
      </c>
      <c r="B162" s="40" t="s">
        <v>1706</v>
      </c>
      <c r="C162" s="24" t="str">
        <f>IF(B162="","",IFERROR(_xlfn.XLOOKUP(B162,PT_Master!#REF!,PT_Master!B:B),""))</f>
        <v/>
      </c>
      <c r="D162" s="24" t="str">
        <f>IF(C162="","",IFERROR(_xlfn.XLOOKUP(C162,PT_Master!A:A,PT_Master!C:C),""))</f>
        <v/>
      </c>
      <c r="E162" s="40" t="s">
        <v>1889</v>
      </c>
      <c r="F162" s="40" t="s">
        <v>1841</v>
      </c>
      <c r="G162" s="24" t="str">
        <f>IF(F162="","",IFERROR(_xlfn.XLOOKUP(F162,SVC_RateCard!A:A,SVC_RateCard!B:B),"Service Code not found"))</f>
        <v>Kidney Function Test</v>
      </c>
      <c r="H162" s="24" t="str">
        <f>IF(F162="","",IFERROR(_xlfn.XLOOKUP(F162,SVC_RateCard!A:A,SVC_RateCard!C:C),""))</f>
        <v>Laboratory</v>
      </c>
      <c r="I162" s="40" t="s">
        <v>166</v>
      </c>
      <c r="J162" s="40">
        <v>1</v>
      </c>
      <c r="K162" s="25">
        <f>IF(F162="","",IFERROR(_xlfn.XLOOKUP(F162,SVC_RateCard!A:A,SVC_RateCard!I:I),0))</f>
        <v>504</v>
      </c>
      <c r="L162" s="17">
        <f t="shared" si="9"/>
        <v>504</v>
      </c>
      <c r="M162" s="26">
        <f>IF(F162="","",IFERROR(_xlfn.XLOOKUP(F162,SVC_RateCard!A:A,SVC_RateCard!G:G),0))</f>
        <v>5</v>
      </c>
      <c r="N162" s="17">
        <f t="shared" si="10"/>
        <v>25.2</v>
      </c>
      <c r="O162" s="17">
        <f t="shared" si="11"/>
        <v>504</v>
      </c>
    </row>
    <row r="163" spans="1:15" ht="22" customHeight="1">
      <c r="A163" t="str">
        <f t="shared" si="8"/>
        <v>SL-00159</v>
      </c>
      <c r="B163" s="39" t="s">
        <v>1706</v>
      </c>
      <c r="C163" s="24" t="str">
        <f>IF(B163="","",IFERROR(_xlfn.XLOOKUP(B163,PT_Master!#REF!,PT_Master!B:B),""))</f>
        <v/>
      </c>
      <c r="D163" s="24" t="str">
        <f>IF(C163="","",IFERROR(_xlfn.XLOOKUP(C163,PT_Master!A:A,PT_Master!C:C),""))</f>
        <v/>
      </c>
      <c r="E163" s="39" t="s">
        <v>555</v>
      </c>
      <c r="F163" s="39" t="s">
        <v>1855</v>
      </c>
      <c r="G163" s="24" t="str">
        <f>IF(F163="","",IFERROR(_xlfn.XLOOKUP(F163,SVC_RateCard!A:A,SVC_RateCard!B:B),"Service Code not found"))</f>
        <v>Dengue NS1 Antigen</v>
      </c>
      <c r="H163" s="24" t="str">
        <f>IF(F163="","",IFERROR(_xlfn.XLOOKUP(F163,SVC_RateCard!A:A,SVC_RateCard!C:C),""))</f>
        <v>Laboratory</v>
      </c>
      <c r="I163" s="39" t="s">
        <v>166</v>
      </c>
      <c r="J163" s="39">
        <v>1</v>
      </c>
      <c r="K163" s="25">
        <f>IF(F163="","",IFERROR(_xlfn.XLOOKUP(F163,SVC_RateCard!A:A,SVC_RateCard!I:I),0))</f>
        <v>945</v>
      </c>
      <c r="L163" s="17">
        <f t="shared" si="9"/>
        <v>945</v>
      </c>
      <c r="M163" s="26">
        <f>IF(F163="","",IFERROR(_xlfn.XLOOKUP(F163,SVC_RateCard!A:A,SVC_RateCard!G:G),0))</f>
        <v>5</v>
      </c>
      <c r="N163" s="17">
        <f t="shared" si="10"/>
        <v>47.25</v>
      </c>
      <c r="O163" s="17">
        <f t="shared" si="11"/>
        <v>945</v>
      </c>
    </row>
    <row r="164" spans="1:15" ht="22" customHeight="1">
      <c r="A164" t="str">
        <f t="shared" si="8"/>
        <v>SL-00160</v>
      </c>
      <c r="B164" s="40" t="s">
        <v>1706</v>
      </c>
      <c r="C164" s="24" t="str">
        <f>IF(B164="","",IFERROR(_xlfn.XLOOKUP(B164,PT_Master!#REF!,PT_Master!B:B),""))</f>
        <v/>
      </c>
      <c r="D164" s="24" t="str">
        <f>IF(C164="","",IFERROR(_xlfn.XLOOKUP(C164,PT_Master!A:A,PT_Master!C:C),""))</f>
        <v/>
      </c>
      <c r="E164" s="40" t="s">
        <v>555</v>
      </c>
      <c r="F164" s="40" t="s">
        <v>1866</v>
      </c>
      <c r="G164" s="24" t="str">
        <f>IF(F164="","",IFERROR(_xlfn.XLOOKUP(F164,SVC_RateCard!A:A,SVC_RateCard!B:B),"Service Code not found"))</f>
        <v>X-Ray Chest PA</v>
      </c>
      <c r="H164" s="24" t="str">
        <f>IF(F164="","",IFERROR(_xlfn.XLOOKUP(F164,SVC_RateCard!A:A,SVC_RateCard!C:C),""))</f>
        <v>Radiology</v>
      </c>
      <c r="I164" s="40" t="s">
        <v>166</v>
      </c>
      <c r="J164" s="40">
        <v>1</v>
      </c>
      <c r="K164" s="25">
        <f>IF(F164="","",IFERROR(_xlfn.XLOOKUP(F164,SVC_RateCard!A:A,SVC_RateCard!I:I),0))</f>
        <v>448</v>
      </c>
      <c r="L164" s="17">
        <f t="shared" si="9"/>
        <v>448</v>
      </c>
      <c r="M164" s="26">
        <f>IF(F164="","",IFERROR(_xlfn.XLOOKUP(F164,SVC_RateCard!A:A,SVC_RateCard!G:G),0))</f>
        <v>12</v>
      </c>
      <c r="N164" s="17">
        <f t="shared" si="10"/>
        <v>53.76</v>
      </c>
      <c r="O164" s="17">
        <f t="shared" si="11"/>
        <v>448</v>
      </c>
    </row>
    <row r="165" spans="1:15" ht="22" customHeight="1">
      <c r="A165" t="str">
        <f t="shared" si="8"/>
        <v>SL-00161</v>
      </c>
      <c r="B165" s="39" t="s">
        <v>1707</v>
      </c>
      <c r="C165" s="24" t="str">
        <f>IF(B165="","",IFERROR(_xlfn.XLOOKUP(B165,PT_Master!#REF!,PT_Master!B:B),""))</f>
        <v/>
      </c>
      <c r="D165" s="24" t="str">
        <f>IF(C165="","",IFERROR(_xlfn.XLOOKUP(C165,PT_Master!A:A,PT_Master!C:C),""))</f>
        <v/>
      </c>
      <c r="E165" s="39" t="s">
        <v>558</v>
      </c>
      <c r="F165" s="39" t="s">
        <v>1876</v>
      </c>
      <c r="G165" s="24" t="str">
        <f>IF(F165="","",IFERROR(_xlfn.XLOOKUP(F165,SVC_RateCard!A:A,SVC_RateCard!B:B),"Service Code not found"))</f>
        <v>Gynaecology Consultation</v>
      </c>
      <c r="H165" s="24" t="str">
        <f>IF(F165="","",IFERROR(_xlfn.XLOOKUP(F165,SVC_RateCard!A:A,SVC_RateCard!C:C),""))</f>
        <v>Consultation</v>
      </c>
      <c r="I165" s="39" t="s">
        <v>228</v>
      </c>
      <c r="J165" s="39">
        <v>1</v>
      </c>
      <c r="K165" s="25">
        <f>IF(F165="","",IFERROR(_xlfn.XLOOKUP(F165,SVC_RateCard!A:A,SVC_RateCard!I:I),0))</f>
        <v>700</v>
      </c>
      <c r="L165" s="17">
        <f t="shared" si="9"/>
        <v>700</v>
      </c>
      <c r="M165" s="26">
        <f>IF(F165="","",IFERROR(_xlfn.XLOOKUP(F165,SVC_RateCard!A:A,SVC_RateCard!G:G),0))</f>
        <v>0</v>
      </c>
      <c r="N165" s="17">
        <f t="shared" si="10"/>
        <v>0</v>
      </c>
      <c r="O165" s="17">
        <f t="shared" si="11"/>
        <v>700</v>
      </c>
    </row>
    <row r="166" spans="1:15" ht="22" customHeight="1">
      <c r="A166" t="str">
        <f t="shared" si="8"/>
        <v>SL-00162</v>
      </c>
      <c r="B166" s="40" t="s">
        <v>1707</v>
      </c>
      <c r="C166" s="24" t="str">
        <f>IF(B166="","",IFERROR(_xlfn.XLOOKUP(B166,PT_Master!#REF!,PT_Master!B:B),""))</f>
        <v/>
      </c>
      <c r="D166" s="24" t="str">
        <f>IF(C166="","",IFERROR(_xlfn.XLOOKUP(C166,PT_Master!A:A,PT_Master!C:C),""))</f>
        <v/>
      </c>
      <c r="E166" s="40" t="s">
        <v>558</v>
      </c>
      <c r="F166" s="40" t="s">
        <v>1852</v>
      </c>
      <c r="G166" s="24" t="str">
        <f>IF(F166="","",IFERROR(_xlfn.XLOOKUP(F166,SVC_RateCard!A:A,SVC_RateCard!B:B),"Service Code not found"))</f>
        <v>X-Ray Spine LS</v>
      </c>
      <c r="H166" s="24" t="str">
        <f>IF(F166="","",IFERROR(_xlfn.XLOOKUP(F166,SVC_RateCard!A:A,SVC_RateCard!C:C),""))</f>
        <v>Radiology</v>
      </c>
      <c r="I166" s="40" t="s">
        <v>228</v>
      </c>
      <c r="J166" s="40">
        <v>1</v>
      </c>
      <c r="K166" s="25">
        <f>IF(F166="","",IFERROR(_xlfn.XLOOKUP(F166,SVC_RateCard!A:A,SVC_RateCard!I:I),0))</f>
        <v>560</v>
      </c>
      <c r="L166" s="17">
        <f t="shared" si="9"/>
        <v>560</v>
      </c>
      <c r="M166" s="26">
        <f>IF(F166="","",IFERROR(_xlfn.XLOOKUP(F166,SVC_RateCard!A:A,SVC_RateCard!G:G),0))</f>
        <v>12</v>
      </c>
      <c r="N166" s="17">
        <f t="shared" si="10"/>
        <v>67.2</v>
      </c>
      <c r="O166" s="17">
        <f t="shared" si="11"/>
        <v>560</v>
      </c>
    </row>
    <row r="167" spans="1:15" ht="22" customHeight="1">
      <c r="A167" t="str">
        <f t="shared" si="8"/>
        <v>SL-00163</v>
      </c>
      <c r="B167" s="39" t="s">
        <v>1707</v>
      </c>
      <c r="C167" s="24" t="str">
        <f>IF(B167="","",IFERROR(_xlfn.XLOOKUP(B167,PT_Master!#REF!,PT_Master!B:B),""))</f>
        <v/>
      </c>
      <c r="D167" s="24" t="str">
        <f>IF(C167="","",IFERROR(_xlfn.XLOOKUP(C167,PT_Master!A:A,PT_Master!C:C),""))</f>
        <v/>
      </c>
      <c r="E167" s="39" t="s">
        <v>558</v>
      </c>
      <c r="F167" s="39" t="s">
        <v>1865</v>
      </c>
      <c r="G167" s="24" t="str">
        <f>IF(F167="","",IFERROR(_xlfn.XLOOKUP(F167,SVC_RateCard!A:A,SVC_RateCard!B:B),"Service Code not found"))</f>
        <v>Knee Replacement (Unilateral)</v>
      </c>
      <c r="H167" s="24" t="str">
        <f>IF(F167="","",IFERROR(_xlfn.XLOOKUP(F167,SVC_RateCard!A:A,SVC_RateCard!C:C),""))</f>
        <v>Surgery</v>
      </c>
      <c r="I167" s="39" t="s">
        <v>228</v>
      </c>
      <c r="J167" s="39">
        <v>1</v>
      </c>
      <c r="K167" s="25">
        <f>IF(F167="","",IFERROR(_xlfn.XLOOKUP(F167,SVC_RateCard!A:A,SVC_RateCard!I:I),0))</f>
        <v>126000</v>
      </c>
      <c r="L167" s="17">
        <f t="shared" si="9"/>
        <v>126000</v>
      </c>
      <c r="M167" s="26">
        <f>IF(F167="","",IFERROR(_xlfn.XLOOKUP(F167,SVC_RateCard!A:A,SVC_RateCard!G:G),0))</f>
        <v>5</v>
      </c>
      <c r="N167" s="17">
        <f t="shared" si="10"/>
        <v>6300</v>
      </c>
      <c r="O167" s="17">
        <f t="shared" si="11"/>
        <v>126000</v>
      </c>
    </row>
    <row r="168" spans="1:15" ht="22" customHeight="1">
      <c r="A168" t="str">
        <f t="shared" si="8"/>
        <v>SL-00164</v>
      </c>
      <c r="B168" s="40" t="s">
        <v>1707</v>
      </c>
      <c r="C168" s="24" t="str">
        <f>IF(B168="","",IFERROR(_xlfn.XLOOKUP(B168,PT_Master!#REF!,PT_Master!B:B),""))</f>
        <v/>
      </c>
      <c r="D168" s="24" t="str">
        <f>IF(C168="","",IFERROR(_xlfn.XLOOKUP(C168,PT_Master!A:A,PT_Master!C:C),""))</f>
        <v/>
      </c>
      <c r="E168" s="40" t="s">
        <v>558</v>
      </c>
      <c r="F168" s="40" t="s">
        <v>1847</v>
      </c>
      <c r="G168" s="24" t="str">
        <f>IF(F168="","",IFERROR(_xlfn.XLOOKUP(F168,SVC_RateCard!A:A,SVC_RateCard!B:B),"Service Code not found"))</f>
        <v>2D Echocardiography</v>
      </c>
      <c r="H168" s="24" t="str">
        <f>IF(F168="","",IFERROR(_xlfn.XLOOKUP(F168,SVC_RateCard!A:A,SVC_RateCard!C:C),""))</f>
        <v>Radiology</v>
      </c>
      <c r="I168" s="40" t="s">
        <v>228</v>
      </c>
      <c r="J168" s="40">
        <v>1</v>
      </c>
      <c r="K168" s="25">
        <f>IF(F168="","",IFERROR(_xlfn.XLOOKUP(F168,SVC_RateCard!A:A,SVC_RateCard!I:I),0))</f>
        <v>2800</v>
      </c>
      <c r="L168" s="17">
        <f t="shared" si="9"/>
        <v>2800</v>
      </c>
      <c r="M168" s="26">
        <f>IF(F168="","",IFERROR(_xlfn.XLOOKUP(F168,SVC_RateCard!A:A,SVC_RateCard!G:G),0))</f>
        <v>12</v>
      </c>
      <c r="N168" s="17">
        <f t="shared" si="10"/>
        <v>336</v>
      </c>
      <c r="O168" s="17">
        <f t="shared" si="11"/>
        <v>2800</v>
      </c>
    </row>
    <row r="169" spans="1:15" ht="22" customHeight="1">
      <c r="A169" t="str">
        <f t="shared" si="8"/>
        <v>SL-00165</v>
      </c>
      <c r="B169" s="39" t="s">
        <v>1708</v>
      </c>
      <c r="C169" s="24" t="str">
        <f>IF(B169="","",IFERROR(_xlfn.XLOOKUP(B169,PT_Master!#REF!,PT_Master!B:B),""))</f>
        <v/>
      </c>
      <c r="D169" s="24" t="str">
        <f>IF(C169="","",IFERROR(_xlfn.XLOOKUP(C169,PT_Master!A:A,PT_Master!C:C),""))</f>
        <v/>
      </c>
      <c r="E169" s="39" t="s">
        <v>1474</v>
      </c>
      <c r="F169" s="39" t="s">
        <v>1879</v>
      </c>
      <c r="G169" s="24" t="str">
        <f>IF(F169="","",IFERROR(_xlfn.XLOOKUP(F169,SVC_RateCard!A:A,SVC_RateCard!B:B),"Service Code not found"))</f>
        <v>Paediatrics Consultation</v>
      </c>
      <c r="H169" s="24" t="str">
        <f>IF(F169="","",IFERROR(_xlfn.XLOOKUP(F169,SVC_RateCard!A:A,SVC_RateCard!C:C),""))</f>
        <v>Consultation</v>
      </c>
      <c r="I169" s="39" t="s">
        <v>1192</v>
      </c>
      <c r="J169" s="39">
        <v>1</v>
      </c>
      <c r="K169" s="25">
        <f>IF(F169="","",IFERROR(_xlfn.XLOOKUP(F169,SVC_RateCard!A:A,SVC_RateCard!I:I),0))</f>
        <v>600</v>
      </c>
      <c r="L169" s="17">
        <f t="shared" si="9"/>
        <v>600</v>
      </c>
      <c r="M169" s="26">
        <f>IF(F169="","",IFERROR(_xlfn.XLOOKUP(F169,SVC_RateCard!A:A,SVC_RateCard!G:G),0))</f>
        <v>0</v>
      </c>
      <c r="N169" s="17">
        <f t="shared" si="10"/>
        <v>0</v>
      </c>
      <c r="O169" s="17">
        <f t="shared" si="11"/>
        <v>600</v>
      </c>
    </row>
    <row r="170" spans="1:15" ht="22" customHeight="1">
      <c r="A170" t="str">
        <f t="shared" si="8"/>
        <v>SL-00166</v>
      </c>
      <c r="B170" s="40" t="s">
        <v>1708</v>
      </c>
      <c r="C170" s="24" t="str">
        <f>IF(B170="","",IFERROR(_xlfn.XLOOKUP(B170,PT_Master!#REF!,PT_Master!B:B),""))</f>
        <v/>
      </c>
      <c r="D170" s="24" t="str">
        <f>IF(C170="","",IFERROR(_xlfn.XLOOKUP(C170,PT_Master!A:A,PT_Master!C:C),""))</f>
        <v/>
      </c>
      <c r="E170" s="40" t="s">
        <v>1474</v>
      </c>
      <c r="F170" s="40" t="s">
        <v>1863</v>
      </c>
      <c r="G170" s="24" t="str">
        <f>IF(F170="","",IFERROR(_xlfn.XLOOKUP(F170,SVC_RateCard!A:A,SVC_RateCard!B:B),"Service Code not found"))</f>
        <v>Blood Culture</v>
      </c>
      <c r="H170" s="24" t="str">
        <f>IF(F170="","",IFERROR(_xlfn.XLOOKUP(F170,SVC_RateCard!A:A,SVC_RateCard!C:C),""))</f>
        <v>Laboratory</v>
      </c>
      <c r="I170" s="40" t="s">
        <v>1192</v>
      </c>
      <c r="J170" s="40">
        <v>1</v>
      </c>
      <c r="K170" s="25">
        <f>IF(F170="","",IFERROR(_xlfn.XLOOKUP(F170,SVC_RateCard!A:A,SVC_RateCard!I:I),0))</f>
        <v>840</v>
      </c>
      <c r="L170" s="17">
        <f t="shared" si="9"/>
        <v>840</v>
      </c>
      <c r="M170" s="26">
        <f>IF(F170="","",IFERROR(_xlfn.XLOOKUP(F170,SVC_RateCard!A:A,SVC_RateCard!G:G),0))</f>
        <v>5</v>
      </c>
      <c r="N170" s="17">
        <f t="shared" si="10"/>
        <v>42</v>
      </c>
      <c r="O170" s="17">
        <f t="shared" si="11"/>
        <v>840</v>
      </c>
    </row>
    <row r="171" spans="1:15" ht="22" customHeight="1">
      <c r="A171" t="str">
        <f t="shared" si="8"/>
        <v>SL-00167</v>
      </c>
      <c r="B171" s="39" t="s">
        <v>1708</v>
      </c>
      <c r="C171" s="24" t="str">
        <f>IF(B171="","",IFERROR(_xlfn.XLOOKUP(B171,PT_Master!#REF!,PT_Master!B:B),""))</f>
        <v/>
      </c>
      <c r="D171" s="24" t="str">
        <f>IF(C171="","",IFERROR(_xlfn.XLOOKUP(C171,PT_Master!A:A,PT_Master!C:C),""))</f>
        <v/>
      </c>
      <c r="E171" s="39" t="s">
        <v>1474</v>
      </c>
      <c r="F171" s="39" t="s">
        <v>1878</v>
      </c>
      <c r="G171" s="24" t="str">
        <f>IF(F171="","",IFERROR(_xlfn.XLOOKUP(F171,SVC_RateCard!A:A,SVC_RateCard!B:B),"Service Code not found"))</f>
        <v>Urine Routine</v>
      </c>
      <c r="H171" s="24" t="str">
        <f>IF(F171="","",IFERROR(_xlfn.XLOOKUP(F171,SVC_RateCard!A:A,SVC_RateCard!C:C),""))</f>
        <v>Laboratory</v>
      </c>
      <c r="I171" s="39" t="s">
        <v>1192</v>
      </c>
      <c r="J171" s="39">
        <v>1</v>
      </c>
      <c r="K171" s="25">
        <f>IF(F171="","",IFERROR(_xlfn.XLOOKUP(F171,SVC_RateCard!A:A,SVC_RateCard!I:I),0))</f>
        <v>157.5</v>
      </c>
      <c r="L171" s="17">
        <f t="shared" si="9"/>
        <v>157.5</v>
      </c>
      <c r="M171" s="26">
        <f>IF(F171="","",IFERROR(_xlfn.XLOOKUP(F171,SVC_RateCard!A:A,SVC_RateCard!G:G),0))</f>
        <v>5</v>
      </c>
      <c r="N171" s="17">
        <f t="shared" si="10"/>
        <v>7.875</v>
      </c>
      <c r="O171" s="17">
        <f t="shared" si="11"/>
        <v>157.5</v>
      </c>
    </row>
    <row r="172" spans="1:15" ht="22" customHeight="1">
      <c r="A172" t="str">
        <f t="shared" si="8"/>
        <v>SL-00168</v>
      </c>
      <c r="B172" s="40" t="s">
        <v>1709</v>
      </c>
      <c r="C172" s="24" t="str">
        <f>IF(B172="","",IFERROR(_xlfn.XLOOKUP(B172,PT_Master!#REF!,PT_Master!B:B),""))</f>
        <v/>
      </c>
      <c r="D172" s="24" t="str">
        <f>IF(C172="","",IFERROR(_xlfn.XLOOKUP(C172,PT_Master!A:A,PT_Master!C:C),""))</f>
        <v/>
      </c>
      <c r="E172" s="40" t="s">
        <v>574</v>
      </c>
      <c r="F172" s="40" t="s">
        <v>1850</v>
      </c>
      <c r="G172" s="24" t="str">
        <f>IF(F172="","",IFERROR(_xlfn.XLOOKUP(F172,SVC_RateCard!A:A,SVC_RateCard!B:B),"Service Code not found"))</f>
        <v>Cardiology Consultation</v>
      </c>
      <c r="H172" s="24" t="str">
        <f>IF(F172="","",IFERROR(_xlfn.XLOOKUP(F172,SVC_RateCard!A:A,SVC_RateCard!C:C),""))</f>
        <v>Consultation</v>
      </c>
      <c r="I172" s="40" t="s">
        <v>235</v>
      </c>
      <c r="J172" s="40">
        <v>1</v>
      </c>
      <c r="K172" s="25">
        <f>IF(F172="","",IFERROR(_xlfn.XLOOKUP(F172,SVC_RateCard!A:A,SVC_RateCard!I:I),0))</f>
        <v>800</v>
      </c>
      <c r="L172" s="17">
        <f t="shared" si="9"/>
        <v>800</v>
      </c>
      <c r="M172" s="26">
        <f>IF(F172="","",IFERROR(_xlfn.XLOOKUP(F172,SVC_RateCard!A:A,SVC_RateCard!G:G),0))</f>
        <v>0</v>
      </c>
      <c r="N172" s="17">
        <f t="shared" si="10"/>
        <v>0</v>
      </c>
      <c r="O172" s="17">
        <f t="shared" si="11"/>
        <v>800</v>
      </c>
    </row>
    <row r="173" spans="1:15" ht="22" customHeight="1">
      <c r="A173" t="str">
        <f t="shared" si="8"/>
        <v>SL-00169</v>
      </c>
      <c r="B173" s="39" t="s">
        <v>1709</v>
      </c>
      <c r="C173" s="24" t="str">
        <f>IF(B173="","",IFERROR(_xlfn.XLOOKUP(B173,PT_Master!#REF!,PT_Master!B:B),""))</f>
        <v/>
      </c>
      <c r="D173" s="24" t="str">
        <f>IF(C173="","",IFERROR(_xlfn.XLOOKUP(C173,PT_Master!A:A,PT_Master!C:C),""))</f>
        <v/>
      </c>
      <c r="E173" s="39" t="s">
        <v>574</v>
      </c>
      <c r="F173" s="39" t="s">
        <v>1874</v>
      </c>
      <c r="G173" s="24" t="str">
        <f>IF(F173="","",IFERROR(_xlfn.XLOOKUP(F173,SVC_RateCard!A:A,SVC_RateCard!B:B),"Service Code not found"))</f>
        <v>Catheterisation</v>
      </c>
      <c r="H173" s="24" t="str">
        <f>IF(F173="","",IFERROR(_xlfn.XLOOKUP(F173,SVC_RateCard!A:A,SVC_RateCard!C:C),""))</f>
        <v>Procedure</v>
      </c>
      <c r="I173" s="39" t="s">
        <v>235</v>
      </c>
      <c r="J173" s="39">
        <v>1</v>
      </c>
      <c r="K173" s="25">
        <f>IF(F173="","",IFERROR(_xlfn.XLOOKUP(F173,SVC_RateCard!A:A,SVC_RateCard!I:I),0))</f>
        <v>525</v>
      </c>
      <c r="L173" s="17">
        <f t="shared" si="9"/>
        <v>525</v>
      </c>
      <c r="M173" s="26">
        <f>IF(F173="","",IFERROR(_xlfn.XLOOKUP(F173,SVC_RateCard!A:A,SVC_RateCard!G:G),0))</f>
        <v>5</v>
      </c>
      <c r="N173" s="17">
        <f t="shared" si="10"/>
        <v>26.25</v>
      </c>
      <c r="O173" s="17">
        <f t="shared" si="11"/>
        <v>525</v>
      </c>
    </row>
    <row r="174" spans="1:15" ht="22" customHeight="1">
      <c r="A174" t="str">
        <f t="shared" si="8"/>
        <v>SL-00170</v>
      </c>
      <c r="B174" s="40" t="s">
        <v>1709</v>
      </c>
      <c r="C174" s="24" t="str">
        <f>IF(B174="","",IFERROR(_xlfn.XLOOKUP(B174,PT_Master!#REF!,PT_Master!B:B),""))</f>
        <v/>
      </c>
      <c r="D174" s="24" t="str">
        <f>IF(C174="","",IFERROR(_xlfn.XLOOKUP(C174,PT_Master!A:A,PT_Master!C:C),""))</f>
        <v/>
      </c>
      <c r="E174" s="40" t="s">
        <v>574</v>
      </c>
      <c r="F174" s="40" t="s">
        <v>1872</v>
      </c>
      <c r="G174" s="24" t="str">
        <f>IF(F174="","",IFERROR(_xlfn.XLOOKUP(F174,SVC_RateCard!A:A,SVC_RateCard!B:B),"Service Code not found"))</f>
        <v>Oxygen Therapy - Per Day</v>
      </c>
      <c r="H174" s="24" t="str">
        <f>IF(F174="","",IFERROR(_xlfn.XLOOKUP(F174,SVC_RateCard!A:A,SVC_RateCard!C:C),""))</f>
        <v>Procedure</v>
      </c>
      <c r="I174" s="40" t="s">
        <v>235</v>
      </c>
      <c r="J174" s="40">
        <v>1</v>
      </c>
      <c r="K174" s="25">
        <f>IF(F174="","",IFERROR(_xlfn.XLOOKUP(F174,SVC_RateCard!A:A,SVC_RateCard!I:I),0))</f>
        <v>630</v>
      </c>
      <c r="L174" s="17">
        <f t="shared" si="9"/>
        <v>630</v>
      </c>
      <c r="M174" s="26">
        <f>IF(F174="","",IFERROR(_xlfn.XLOOKUP(F174,SVC_RateCard!A:A,SVC_RateCard!G:G),0))</f>
        <v>5</v>
      </c>
      <c r="N174" s="17">
        <f t="shared" si="10"/>
        <v>31.5</v>
      </c>
      <c r="O174" s="17">
        <f t="shared" si="11"/>
        <v>630</v>
      </c>
    </row>
    <row r="175" spans="1:15" ht="22" customHeight="1">
      <c r="A175" t="str">
        <f t="shared" si="8"/>
        <v>SL-00171</v>
      </c>
      <c r="B175" s="39" t="s">
        <v>1709</v>
      </c>
      <c r="C175" s="24" t="str">
        <f>IF(B175="","",IFERROR(_xlfn.XLOOKUP(B175,PT_Master!#REF!,PT_Master!B:B),""))</f>
        <v/>
      </c>
      <c r="D175" s="24" t="str">
        <f>IF(C175="","",IFERROR(_xlfn.XLOOKUP(C175,PT_Master!A:A,PT_Master!C:C),""))</f>
        <v/>
      </c>
      <c r="E175" s="39" t="s">
        <v>574</v>
      </c>
      <c r="F175" s="39" t="s">
        <v>1867</v>
      </c>
      <c r="G175" s="24" t="str">
        <f>IF(F175="","",IFERROR(_xlfn.XLOOKUP(F175,SVC_RateCard!A:A,SVC_RateCard!B:B),"Service Code not found"))</f>
        <v>Emergency Bay - Daily</v>
      </c>
      <c r="H175" s="24" t="str">
        <f>IF(F175="","",IFERROR(_xlfn.XLOOKUP(F175,SVC_RateCard!A:A,SVC_RateCard!C:C),""))</f>
        <v>Room Charge</v>
      </c>
      <c r="I175" s="39" t="s">
        <v>235</v>
      </c>
      <c r="J175" s="39">
        <v>1</v>
      </c>
      <c r="K175" s="25">
        <f>IF(F175="","",IFERROR(_xlfn.XLOOKUP(F175,SVC_RateCard!A:A,SVC_RateCard!I:I),0))</f>
        <v>2000</v>
      </c>
      <c r="L175" s="17">
        <f t="shared" si="9"/>
        <v>2000</v>
      </c>
      <c r="M175" s="26">
        <f>IF(F175="","",IFERROR(_xlfn.XLOOKUP(F175,SVC_RateCard!A:A,SVC_RateCard!G:G),0))</f>
        <v>0</v>
      </c>
      <c r="N175" s="17">
        <f t="shared" si="10"/>
        <v>0</v>
      </c>
      <c r="O175" s="17">
        <f t="shared" si="11"/>
        <v>2000</v>
      </c>
    </row>
    <row r="176" spans="1:15" ht="22" customHeight="1">
      <c r="A176" t="str">
        <f t="shared" si="8"/>
        <v>SL-00172</v>
      </c>
      <c r="B176" s="40" t="s">
        <v>1709</v>
      </c>
      <c r="C176" s="24" t="str">
        <f>IF(B176="","",IFERROR(_xlfn.XLOOKUP(B176,PT_Master!#REF!,PT_Master!B:B),""))</f>
        <v/>
      </c>
      <c r="D176" s="24" t="str">
        <f>IF(C176="","",IFERROR(_xlfn.XLOOKUP(C176,PT_Master!A:A,PT_Master!C:C),""))</f>
        <v/>
      </c>
      <c r="E176" s="40" t="s">
        <v>574</v>
      </c>
      <c r="F176" s="40" t="s">
        <v>1870</v>
      </c>
      <c r="G176" s="24" t="str">
        <f>IF(F176="","",IFERROR(_xlfn.XLOOKUP(F176,SVC_RateCard!A:A,SVC_RateCard!B:B),"Service Code not found"))</f>
        <v>Wound Dressing</v>
      </c>
      <c r="H176" s="24" t="str">
        <f>IF(F176="","",IFERROR(_xlfn.XLOOKUP(F176,SVC_RateCard!A:A,SVC_RateCard!C:C),""))</f>
        <v>Procedure</v>
      </c>
      <c r="I176" s="40" t="s">
        <v>235</v>
      </c>
      <c r="J176" s="40">
        <v>1</v>
      </c>
      <c r="K176" s="25">
        <f>IF(F176="","",IFERROR(_xlfn.XLOOKUP(F176,SVC_RateCard!A:A,SVC_RateCard!I:I),0))</f>
        <v>262.5</v>
      </c>
      <c r="L176" s="17">
        <f t="shared" si="9"/>
        <v>262.5</v>
      </c>
      <c r="M176" s="26">
        <f>IF(F176="","",IFERROR(_xlfn.XLOOKUP(F176,SVC_RateCard!A:A,SVC_RateCard!G:G),0))</f>
        <v>5</v>
      </c>
      <c r="N176" s="17">
        <f t="shared" si="10"/>
        <v>13.125</v>
      </c>
      <c r="O176" s="17">
        <f t="shared" si="11"/>
        <v>262.5</v>
      </c>
    </row>
    <row r="177" spans="1:15" ht="22" customHeight="1">
      <c r="A177" t="str">
        <f t="shared" si="8"/>
        <v>SL-00173</v>
      </c>
      <c r="B177" s="39" t="s">
        <v>1709</v>
      </c>
      <c r="C177" s="24" t="str">
        <f>IF(B177="","",IFERROR(_xlfn.XLOOKUP(B177,PT_Master!#REF!,PT_Master!B:B),""))</f>
        <v/>
      </c>
      <c r="D177" s="24" t="str">
        <f>IF(C177="","",IFERROR(_xlfn.XLOOKUP(C177,PT_Master!A:A,PT_Master!C:C),""))</f>
        <v/>
      </c>
      <c r="E177" s="39" t="s">
        <v>574</v>
      </c>
      <c r="F177" s="39" t="s">
        <v>1875</v>
      </c>
      <c r="G177" s="24" t="str">
        <f>IF(F177="","",IFERROR(_xlfn.XLOOKUP(F177,SVC_RateCard!A:A,SVC_RateCard!B:B),"Service Code not found"))</f>
        <v>X-Ray Knee AP Lateral</v>
      </c>
      <c r="H177" s="24" t="str">
        <f>IF(F177="","",IFERROR(_xlfn.XLOOKUP(F177,SVC_RateCard!A:A,SVC_RateCard!C:C),""))</f>
        <v>Radiology</v>
      </c>
      <c r="I177" s="39" t="s">
        <v>235</v>
      </c>
      <c r="J177" s="39">
        <v>1</v>
      </c>
      <c r="K177" s="25">
        <f>IF(F177="","",IFERROR(_xlfn.XLOOKUP(F177,SVC_RateCard!A:A,SVC_RateCard!I:I),0))</f>
        <v>504</v>
      </c>
      <c r="L177" s="17">
        <f t="shared" si="9"/>
        <v>504</v>
      </c>
      <c r="M177" s="26">
        <f>IF(F177="","",IFERROR(_xlfn.XLOOKUP(F177,SVC_RateCard!A:A,SVC_RateCard!G:G),0))</f>
        <v>12</v>
      </c>
      <c r="N177" s="17">
        <f t="shared" si="10"/>
        <v>60.48</v>
      </c>
      <c r="O177" s="17">
        <f t="shared" si="11"/>
        <v>504</v>
      </c>
    </row>
    <row r="178" spans="1:15" ht="22" customHeight="1">
      <c r="A178" t="str">
        <f t="shared" si="8"/>
        <v>SL-00174</v>
      </c>
      <c r="B178" s="40" t="s">
        <v>1710</v>
      </c>
      <c r="C178" s="24" t="str">
        <f>IF(B178="","",IFERROR(_xlfn.XLOOKUP(B178,PT_Master!#REF!,PT_Master!B:B),""))</f>
        <v/>
      </c>
      <c r="D178" s="24" t="str">
        <f>IF(C178="","",IFERROR(_xlfn.XLOOKUP(C178,PT_Master!A:A,PT_Master!C:C),""))</f>
        <v/>
      </c>
      <c r="E178" s="40" t="s">
        <v>601</v>
      </c>
      <c r="F178" s="40" t="s">
        <v>1834</v>
      </c>
      <c r="G178" s="24" t="str">
        <f>IF(F178="","",IFERROR(_xlfn.XLOOKUP(F178,SVC_RateCard!A:A,SVC_RateCard!B:B),"Service Code not found"))</f>
        <v>Orthopaedics Consultation</v>
      </c>
      <c r="H178" s="24" t="str">
        <f>IF(F178="","",IFERROR(_xlfn.XLOOKUP(F178,SVC_RateCard!A:A,SVC_RateCard!C:C),""))</f>
        <v>Consultation</v>
      </c>
      <c r="I178" s="40" t="s">
        <v>231</v>
      </c>
      <c r="J178" s="40">
        <v>1</v>
      </c>
      <c r="K178" s="25">
        <f>IF(F178="","",IFERROR(_xlfn.XLOOKUP(F178,SVC_RateCard!A:A,SVC_RateCard!I:I),0))</f>
        <v>650</v>
      </c>
      <c r="L178" s="17">
        <f t="shared" si="9"/>
        <v>650</v>
      </c>
      <c r="M178" s="26">
        <f>IF(F178="","",IFERROR(_xlfn.XLOOKUP(F178,SVC_RateCard!A:A,SVC_RateCard!G:G),0))</f>
        <v>0</v>
      </c>
      <c r="N178" s="17">
        <f t="shared" si="10"/>
        <v>0</v>
      </c>
      <c r="O178" s="17">
        <f t="shared" si="11"/>
        <v>650</v>
      </c>
    </row>
    <row r="179" spans="1:15" ht="22" customHeight="1">
      <c r="A179" t="str">
        <f t="shared" si="8"/>
        <v>SL-00175</v>
      </c>
      <c r="B179" s="39" t="s">
        <v>1710</v>
      </c>
      <c r="C179" s="24" t="str">
        <f>IF(B179="","",IFERROR(_xlfn.XLOOKUP(B179,PT_Master!#REF!,PT_Master!B:B),""))</f>
        <v/>
      </c>
      <c r="D179" s="24" t="str">
        <f>IF(C179="","",IFERROR(_xlfn.XLOOKUP(C179,PT_Master!A:A,PT_Master!C:C),""))</f>
        <v/>
      </c>
      <c r="E179" s="39" t="s">
        <v>601</v>
      </c>
      <c r="F179" s="39" t="s">
        <v>1872</v>
      </c>
      <c r="G179" s="24" t="str">
        <f>IF(F179="","",IFERROR(_xlfn.XLOOKUP(F179,SVC_RateCard!A:A,SVC_RateCard!B:B),"Service Code not found"))</f>
        <v>Oxygen Therapy - Per Day</v>
      </c>
      <c r="H179" s="24" t="str">
        <f>IF(F179="","",IFERROR(_xlfn.XLOOKUP(F179,SVC_RateCard!A:A,SVC_RateCard!C:C),""))</f>
        <v>Procedure</v>
      </c>
      <c r="I179" s="39" t="s">
        <v>231</v>
      </c>
      <c r="J179" s="39">
        <v>1</v>
      </c>
      <c r="K179" s="25">
        <f>IF(F179="","",IFERROR(_xlfn.XLOOKUP(F179,SVC_RateCard!A:A,SVC_RateCard!I:I),0))</f>
        <v>630</v>
      </c>
      <c r="L179" s="17">
        <f t="shared" si="9"/>
        <v>630</v>
      </c>
      <c r="M179" s="26">
        <f>IF(F179="","",IFERROR(_xlfn.XLOOKUP(F179,SVC_RateCard!A:A,SVC_RateCard!G:G),0))</f>
        <v>5</v>
      </c>
      <c r="N179" s="17">
        <f t="shared" si="10"/>
        <v>31.5</v>
      </c>
      <c r="O179" s="17">
        <f t="shared" si="11"/>
        <v>630</v>
      </c>
    </row>
    <row r="180" spans="1:15" ht="22" customHeight="1">
      <c r="A180" t="str">
        <f t="shared" si="8"/>
        <v>SL-00176</v>
      </c>
      <c r="B180" s="40" t="s">
        <v>1710</v>
      </c>
      <c r="C180" s="24" t="str">
        <f>IF(B180="","",IFERROR(_xlfn.XLOOKUP(B180,PT_Master!#REF!,PT_Master!B:B),""))</f>
        <v/>
      </c>
      <c r="D180" s="24" t="str">
        <f>IF(C180="","",IFERROR(_xlfn.XLOOKUP(C180,PT_Master!A:A,PT_Master!C:C),""))</f>
        <v/>
      </c>
      <c r="E180" s="40" t="s">
        <v>601</v>
      </c>
      <c r="F180" s="40" t="s">
        <v>1838</v>
      </c>
      <c r="G180" s="24" t="str">
        <f>IF(F180="","",IFERROR(_xlfn.XLOOKUP(F180,SVC_RateCard!A:A,SVC_RateCard!B:B),"Service Code not found"))</f>
        <v>General Ward - Daily</v>
      </c>
      <c r="H180" s="24" t="str">
        <f>IF(F180="","",IFERROR(_xlfn.XLOOKUP(F180,SVC_RateCard!A:A,SVC_RateCard!C:C),""))</f>
        <v>Room Charge</v>
      </c>
      <c r="I180" s="40" t="s">
        <v>231</v>
      </c>
      <c r="J180" s="40">
        <v>1</v>
      </c>
      <c r="K180" s="25">
        <f>IF(F180="","",IFERROR(_xlfn.XLOOKUP(F180,SVC_RateCard!A:A,SVC_RateCard!I:I),0))</f>
        <v>800</v>
      </c>
      <c r="L180" s="17">
        <f t="shared" si="9"/>
        <v>800</v>
      </c>
      <c r="M180" s="26">
        <f>IF(F180="","",IFERROR(_xlfn.XLOOKUP(F180,SVC_RateCard!A:A,SVC_RateCard!G:G),0))</f>
        <v>0</v>
      </c>
      <c r="N180" s="17">
        <f t="shared" si="10"/>
        <v>0</v>
      </c>
      <c r="O180" s="17">
        <f t="shared" si="11"/>
        <v>800</v>
      </c>
    </row>
    <row r="181" spans="1:15" ht="22" customHeight="1">
      <c r="A181" t="str">
        <f t="shared" si="8"/>
        <v>SL-00177</v>
      </c>
      <c r="B181" s="39" t="s">
        <v>1710</v>
      </c>
      <c r="C181" s="24" t="str">
        <f>IF(B181="","",IFERROR(_xlfn.XLOOKUP(B181,PT_Master!#REF!,PT_Master!B:B),""))</f>
        <v/>
      </c>
      <c r="D181" s="24" t="str">
        <f>IF(C181="","",IFERROR(_xlfn.XLOOKUP(C181,PT_Master!A:A,PT_Master!C:C),""))</f>
        <v/>
      </c>
      <c r="E181" s="39" t="s">
        <v>601</v>
      </c>
      <c r="F181" s="39" t="s">
        <v>1832</v>
      </c>
      <c r="G181" s="24" t="str">
        <f>IF(F181="","",IFERROR(_xlfn.XLOOKUP(F181,SVC_RateCard!A:A,SVC_RateCard!B:B),"Service Code not found"))</f>
        <v>Malaria Antigen Test</v>
      </c>
      <c r="H181" s="24" t="str">
        <f>IF(F181="","",IFERROR(_xlfn.XLOOKUP(F181,SVC_RateCard!A:A,SVC_RateCard!C:C),""))</f>
        <v>Laboratory</v>
      </c>
      <c r="I181" s="39" t="s">
        <v>231</v>
      </c>
      <c r="J181" s="39">
        <v>1</v>
      </c>
      <c r="K181" s="25">
        <f>IF(F181="","",IFERROR(_xlfn.XLOOKUP(F181,SVC_RateCard!A:A,SVC_RateCard!I:I),0))</f>
        <v>420</v>
      </c>
      <c r="L181" s="17">
        <f t="shared" si="9"/>
        <v>420</v>
      </c>
      <c r="M181" s="26">
        <f>IF(F181="","",IFERROR(_xlfn.XLOOKUP(F181,SVC_RateCard!A:A,SVC_RateCard!G:G),0))</f>
        <v>5</v>
      </c>
      <c r="N181" s="17">
        <f t="shared" si="10"/>
        <v>21</v>
      </c>
      <c r="O181" s="17">
        <f t="shared" si="11"/>
        <v>420</v>
      </c>
    </row>
    <row r="182" spans="1:15" ht="22" customHeight="1">
      <c r="A182" t="str">
        <f t="shared" si="8"/>
        <v>SL-00178</v>
      </c>
      <c r="B182" s="40" t="s">
        <v>1710</v>
      </c>
      <c r="C182" s="24" t="str">
        <f>IF(B182="","",IFERROR(_xlfn.XLOOKUP(B182,PT_Master!#REF!,PT_Master!B:B),""))</f>
        <v/>
      </c>
      <c r="D182" s="24" t="str">
        <f>IF(C182="","",IFERROR(_xlfn.XLOOKUP(C182,PT_Master!A:A,PT_Master!C:C),""))</f>
        <v/>
      </c>
      <c r="E182" s="40" t="s">
        <v>601</v>
      </c>
      <c r="F182" s="40" t="s">
        <v>1851</v>
      </c>
      <c r="G182" s="24" t="str">
        <f>IF(F182="","",IFERROR(_xlfn.XLOOKUP(F182,SVC_RateCard!A:A,SVC_RateCard!B:B),"Service Code not found"))</f>
        <v>Blood Glucose - Fasting</v>
      </c>
      <c r="H182" s="24" t="str">
        <f>IF(F182="","",IFERROR(_xlfn.XLOOKUP(F182,SVC_RateCard!A:A,SVC_RateCard!C:C),""))</f>
        <v>Laboratory</v>
      </c>
      <c r="I182" s="40" t="s">
        <v>231</v>
      </c>
      <c r="J182" s="40">
        <v>1</v>
      </c>
      <c r="K182" s="25">
        <f>IF(F182="","",IFERROR(_xlfn.XLOOKUP(F182,SVC_RateCard!A:A,SVC_RateCard!I:I),0))</f>
        <v>126</v>
      </c>
      <c r="L182" s="17">
        <f t="shared" si="9"/>
        <v>126</v>
      </c>
      <c r="M182" s="26">
        <f>IF(F182="","",IFERROR(_xlfn.XLOOKUP(F182,SVC_RateCard!A:A,SVC_RateCard!G:G),0))</f>
        <v>5</v>
      </c>
      <c r="N182" s="17">
        <f t="shared" si="10"/>
        <v>6.3</v>
      </c>
      <c r="O182" s="17">
        <f t="shared" si="11"/>
        <v>126</v>
      </c>
    </row>
    <row r="183" spans="1:15" ht="22" customHeight="1">
      <c r="A183" t="str">
        <f t="shared" si="8"/>
        <v>SL-00179</v>
      </c>
      <c r="B183" s="39" t="s">
        <v>1710</v>
      </c>
      <c r="C183" s="24" t="str">
        <f>IF(B183="","",IFERROR(_xlfn.XLOOKUP(B183,PT_Master!#REF!,PT_Master!B:B),""))</f>
        <v/>
      </c>
      <c r="D183" s="24" t="str">
        <f>IF(C183="","",IFERROR(_xlfn.XLOOKUP(C183,PT_Master!A:A,PT_Master!C:C),""))</f>
        <v/>
      </c>
      <c r="E183" s="39" t="s">
        <v>601</v>
      </c>
      <c r="F183" s="39" t="s">
        <v>1849</v>
      </c>
      <c r="G183" s="24" t="str">
        <f>IF(F183="","",IFERROR(_xlfn.XLOOKUP(F183,SVC_RateCard!A:A,SVC_RateCard!B:B),"Service Code not found"))</f>
        <v>ECG 12-Lead</v>
      </c>
      <c r="H183" s="24" t="str">
        <f>IF(F183="","",IFERROR(_xlfn.XLOOKUP(F183,SVC_RateCard!A:A,SVC_RateCard!C:C),""))</f>
        <v>Procedure</v>
      </c>
      <c r="I183" s="39" t="s">
        <v>231</v>
      </c>
      <c r="J183" s="39">
        <v>1</v>
      </c>
      <c r="K183" s="25">
        <f>IF(F183="","",IFERROR(_xlfn.XLOOKUP(F183,SVC_RateCard!A:A,SVC_RateCard!I:I),0))</f>
        <v>315</v>
      </c>
      <c r="L183" s="17">
        <f t="shared" si="9"/>
        <v>315</v>
      </c>
      <c r="M183" s="26">
        <f>IF(F183="","",IFERROR(_xlfn.XLOOKUP(F183,SVC_RateCard!A:A,SVC_RateCard!G:G),0))</f>
        <v>5</v>
      </c>
      <c r="N183" s="17">
        <f t="shared" si="10"/>
        <v>15.75</v>
      </c>
      <c r="O183" s="17">
        <f t="shared" si="11"/>
        <v>315</v>
      </c>
    </row>
    <row r="184" spans="1:15" ht="22" customHeight="1">
      <c r="A184" t="str">
        <f t="shared" si="8"/>
        <v>SL-00180</v>
      </c>
      <c r="B184" s="40" t="s">
        <v>1711</v>
      </c>
      <c r="C184" s="24" t="str">
        <f>IF(B184="","",IFERROR(_xlfn.XLOOKUP(B184,PT_Master!#REF!,PT_Master!B:B),""))</f>
        <v/>
      </c>
      <c r="D184" s="24" t="str">
        <f>IF(C184="","",IFERROR(_xlfn.XLOOKUP(C184,PT_Master!A:A,PT_Master!C:C),""))</f>
        <v/>
      </c>
      <c r="E184" s="40" t="s">
        <v>563</v>
      </c>
      <c r="F184" s="40" t="s">
        <v>1879</v>
      </c>
      <c r="G184" s="24" t="str">
        <f>IF(F184="","",IFERROR(_xlfn.XLOOKUP(F184,SVC_RateCard!A:A,SVC_RateCard!B:B),"Service Code not found"))</f>
        <v>Paediatrics Consultation</v>
      </c>
      <c r="H184" s="24" t="str">
        <f>IF(F184="","",IFERROR(_xlfn.XLOOKUP(F184,SVC_RateCard!A:A,SVC_RateCard!C:C),""))</f>
        <v>Consultation</v>
      </c>
      <c r="I184" s="40" t="s">
        <v>1192</v>
      </c>
      <c r="J184" s="40">
        <v>1</v>
      </c>
      <c r="K184" s="25">
        <f>IF(F184="","",IFERROR(_xlfn.XLOOKUP(F184,SVC_RateCard!A:A,SVC_RateCard!I:I),0))</f>
        <v>600</v>
      </c>
      <c r="L184" s="17">
        <f t="shared" si="9"/>
        <v>600</v>
      </c>
      <c r="M184" s="26">
        <f>IF(F184="","",IFERROR(_xlfn.XLOOKUP(F184,SVC_RateCard!A:A,SVC_RateCard!G:G),0))</f>
        <v>0</v>
      </c>
      <c r="N184" s="17">
        <f t="shared" si="10"/>
        <v>0</v>
      </c>
      <c r="O184" s="17">
        <f t="shared" si="11"/>
        <v>600</v>
      </c>
    </row>
    <row r="185" spans="1:15" ht="22" customHeight="1">
      <c r="A185" t="str">
        <f t="shared" si="8"/>
        <v>SL-00181</v>
      </c>
      <c r="B185" s="39" t="s">
        <v>1711</v>
      </c>
      <c r="C185" s="24" t="str">
        <f>IF(B185="","",IFERROR(_xlfn.XLOOKUP(B185,PT_Master!#REF!,PT_Master!B:B),""))</f>
        <v/>
      </c>
      <c r="D185" s="24" t="str">
        <f>IF(C185="","",IFERROR(_xlfn.XLOOKUP(C185,PT_Master!A:A,PT_Master!C:C),""))</f>
        <v/>
      </c>
      <c r="E185" s="39" t="s">
        <v>563</v>
      </c>
      <c r="F185" s="39" t="s">
        <v>1832</v>
      </c>
      <c r="G185" s="24" t="str">
        <f>IF(F185="","",IFERROR(_xlfn.XLOOKUP(F185,SVC_RateCard!A:A,SVC_RateCard!B:B),"Service Code not found"))</f>
        <v>Malaria Antigen Test</v>
      </c>
      <c r="H185" s="24" t="str">
        <f>IF(F185="","",IFERROR(_xlfn.XLOOKUP(F185,SVC_RateCard!A:A,SVC_RateCard!C:C),""))</f>
        <v>Laboratory</v>
      </c>
      <c r="I185" s="39" t="s">
        <v>1192</v>
      </c>
      <c r="J185" s="39">
        <v>1</v>
      </c>
      <c r="K185" s="25">
        <f>IF(F185="","",IFERROR(_xlfn.XLOOKUP(F185,SVC_RateCard!A:A,SVC_RateCard!I:I),0))</f>
        <v>420</v>
      </c>
      <c r="L185" s="17">
        <f t="shared" si="9"/>
        <v>420</v>
      </c>
      <c r="M185" s="26">
        <f>IF(F185="","",IFERROR(_xlfn.XLOOKUP(F185,SVC_RateCard!A:A,SVC_RateCard!G:G),0))</f>
        <v>5</v>
      </c>
      <c r="N185" s="17">
        <f t="shared" si="10"/>
        <v>21</v>
      </c>
      <c r="O185" s="17">
        <f t="shared" si="11"/>
        <v>420</v>
      </c>
    </row>
    <row r="186" spans="1:15" ht="22" customHeight="1">
      <c r="A186" t="str">
        <f t="shared" si="8"/>
        <v>SL-00182</v>
      </c>
      <c r="B186" s="40" t="s">
        <v>1711</v>
      </c>
      <c r="C186" s="24" t="str">
        <f>IF(B186="","",IFERROR(_xlfn.XLOOKUP(B186,PT_Master!#REF!,PT_Master!B:B),""))</f>
        <v/>
      </c>
      <c r="D186" s="24" t="str">
        <f>IF(C186="","",IFERROR(_xlfn.XLOOKUP(C186,PT_Master!A:A,PT_Master!C:C),""))</f>
        <v/>
      </c>
      <c r="E186" s="40" t="s">
        <v>563</v>
      </c>
      <c r="F186" s="40" t="s">
        <v>1845</v>
      </c>
      <c r="G186" s="24" t="str">
        <f>IF(F186="","",IFERROR(_xlfn.XLOOKUP(F186,SVC_RateCard!A:A,SVC_RateCard!B:B),"Service Code not found"))</f>
        <v>Semi-Private Room - Daily</v>
      </c>
      <c r="H186" s="24" t="str">
        <f>IF(F186="","",IFERROR(_xlfn.XLOOKUP(F186,SVC_RateCard!A:A,SVC_RateCard!C:C),""))</f>
        <v>Room Charge</v>
      </c>
      <c r="I186" s="40" t="s">
        <v>1192</v>
      </c>
      <c r="J186" s="40">
        <v>1</v>
      </c>
      <c r="K186" s="25">
        <f>IF(F186="","",IFERROR(_xlfn.XLOOKUP(F186,SVC_RateCard!A:A,SVC_RateCard!I:I),0))</f>
        <v>1800</v>
      </c>
      <c r="L186" s="17">
        <f t="shared" si="9"/>
        <v>1800</v>
      </c>
      <c r="M186" s="26">
        <f>IF(F186="","",IFERROR(_xlfn.XLOOKUP(F186,SVC_RateCard!A:A,SVC_RateCard!G:G),0))</f>
        <v>0</v>
      </c>
      <c r="N186" s="17">
        <f t="shared" si="10"/>
        <v>0</v>
      </c>
      <c r="O186" s="17">
        <f t="shared" si="11"/>
        <v>1800</v>
      </c>
    </row>
    <row r="187" spans="1:15" ht="22" customHeight="1">
      <c r="A187" t="str">
        <f t="shared" si="8"/>
        <v>SL-00183</v>
      </c>
      <c r="B187" s="39" t="s">
        <v>1711</v>
      </c>
      <c r="C187" s="24" t="str">
        <f>IF(B187="","",IFERROR(_xlfn.XLOOKUP(B187,PT_Master!#REF!,PT_Master!B:B),""))</f>
        <v/>
      </c>
      <c r="D187" s="24" t="str">
        <f>IF(C187="","",IFERROR(_xlfn.XLOOKUP(C187,PT_Master!A:A,PT_Master!C:C),""))</f>
        <v/>
      </c>
      <c r="E187" s="39" t="s">
        <v>563</v>
      </c>
      <c r="F187" s="39" t="s">
        <v>1836</v>
      </c>
      <c r="G187" s="24" t="str">
        <f>IF(F187="","",IFERROR(_xlfn.XLOOKUP(F187,SVC_RateCard!A:A,SVC_RateCard!B:B),"Service Code not found"))</f>
        <v>Lipid Profile</v>
      </c>
      <c r="H187" s="24" t="str">
        <f>IF(F187="","",IFERROR(_xlfn.XLOOKUP(F187,SVC_RateCard!A:A,SVC_RateCard!C:C),""))</f>
        <v>Laboratory</v>
      </c>
      <c r="I187" s="39" t="s">
        <v>1192</v>
      </c>
      <c r="J187" s="39">
        <v>1</v>
      </c>
      <c r="K187" s="25">
        <f>IF(F187="","",IFERROR(_xlfn.XLOOKUP(F187,SVC_RateCard!A:A,SVC_RateCard!I:I),0))</f>
        <v>472.5</v>
      </c>
      <c r="L187" s="17">
        <f t="shared" si="9"/>
        <v>472.5</v>
      </c>
      <c r="M187" s="26">
        <f>IF(F187="","",IFERROR(_xlfn.XLOOKUP(F187,SVC_RateCard!A:A,SVC_RateCard!G:G),0))</f>
        <v>5</v>
      </c>
      <c r="N187" s="17">
        <f t="shared" si="10"/>
        <v>23.625</v>
      </c>
      <c r="O187" s="17">
        <f t="shared" si="11"/>
        <v>472.5</v>
      </c>
    </row>
    <row r="188" spans="1:15" ht="22" customHeight="1">
      <c r="A188" t="str">
        <f t="shared" si="8"/>
        <v>SL-00184</v>
      </c>
      <c r="B188" s="40" t="s">
        <v>1711</v>
      </c>
      <c r="C188" s="24" t="str">
        <f>IF(B188="","",IFERROR(_xlfn.XLOOKUP(B188,PT_Master!#REF!,PT_Master!B:B),""))</f>
        <v/>
      </c>
      <c r="D188" s="24" t="str">
        <f>IF(C188="","",IFERROR(_xlfn.XLOOKUP(C188,PT_Master!A:A,PT_Master!C:C),""))</f>
        <v/>
      </c>
      <c r="E188" s="40" t="s">
        <v>563</v>
      </c>
      <c r="F188" s="40" t="s">
        <v>1853</v>
      </c>
      <c r="G188" s="24" t="str">
        <f>IF(F188="","",IFERROR(_xlfn.XLOOKUP(F188,SVC_RateCard!A:A,SVC_RateCard!B:B),"Service Code not found"))</f>
        <v>MRI Brain with Contrast</v>
      </c>
      <c r="H188" s="24" t="str">
        <f>IF(F188="","",IFERROR(_xlfn.XLOOKUP(F188,SVC_RateCard!A:A,SVC_RateCard!C:C),""))</f>
        <v>Radiology</v>
      </c>
      <c r="I188" s="40" t="s">
        <v>1192</v>
      </c>
      <c r="J188" s="40">
        <v>1</v>
      </c>
      <c r="K188" s="25">
        <f>IF(F188="","",IFERROR(_xlfn.XLOOKUP(F188,SVC_RateCard!A:A,SVC_RateCard!I:I),0))</f>
        <v>7280</v>
      </c>
      <c r="L188" s="17">
        <f t="shared" si="9"/>
        <v>7280</v>
      </c>
      <c r="M188" s="26">
        <f>IF(F188="","",IFERROR(_xlfn.XLOOKUP(F188,SVC_RateCard!A:A,SVC_RateCard!G:G),0))</f>
        <v>12</v>
      </c>
      <c r="N188" s="17">
        <f t="shared" si="10"/>
        <v>873.6</v>
      </c>
      <c r="O188" s="17">
        <f t="shared" si="11"/>
        <v>7280</v>
      </c>
    </row>
    <row r="189" spans="1:15" ht="22" customHeight="1">
      <c r="A189" t="str">
        <f t="shared" si="8"/>
        <v>SL-00185</v>
      </c>
      <c r="B189" s="39" t="s">
        <v>1712</v>
      </c>
      <c r="C189" s="24" t="str">
        <f>IF(B189="","",IFERROR(_xlfn.XLOOKUP(B189,PT_Master!#REF!,PT_Master!B:B),""))</f>
        <v/>
      </c>
      <c r="D189" s="24" t="str">
        <f>IF(C189="","",IFERROR(_xlfn.XLOOKUP(C189,PT_Master!A:A,PT_Master!C:C),""))</f>
        <v/>
      </c>
      <c r="E189" s="39" t="s">
        <v>516</v>
      </c>
      <c r="F189" s="39" t="s">
        <v>1850</v>
      </c>
      <c r="G189" s="24" t="str">
        <f>IF(F189="","",IFERROR(_xlfn.XLOOKUP(F189,SVC_RateCard!A:A,SVC_RateCard!B:B),"Service Code not found"))</f>
        <v>Cardiology Consultation</v>
      </c>
      <c r="H189" s="24" t="str">
        <f>IF(F189="","",IFERROR(_xlfn.XLOOKUP(F189,SVC_RateCard!A:A,SVC_RateCard!C:C),""))</f>
        <v>Consultation</v>
      </c>
      <c r="I189" s="39" t="s">
        <v>166</v>
      </c>
      <c r="J189" s="39">
        <v>1</v>
      </c>
      <c r="K189" s="25">
        <f>IF(F189="","",IFERROR(_xlfn.XLOOKUP(F189,SVC_RateCard!A:A,SVC_RateCard!I:I),0))</f>
        <v>800</v>
      </c>
      <c r="L189" s="17">
        <f t="shared" si="9"/>
        <v>800</v>
      </c>
      <c r="M189" s="26">
        <f>IF(F189="","",IFERROR(_xlfn.XLOOKUP(F189,SVC_RateCard!A:A,SVC_RateCard!G:G),0))</f>
        <v>0</v>
      </c>
      <c r="N189" s="17">
        <f t="shared" si="10"/>
        <v>0</v>
      </c>
      <c r="O189" s="17">
        <f t="shared" si="11"/>
        <v>800</v>
      </c>
    </row>
    <row r="190" spans="1:15" ht="22" customHeight="1">
      <c r="A190" t="str">
        <f t="shared" si="8"/>
        <v>SL-00186</v>
      </c>
      <c r="B190" s="40" t="s">
        <v>1712</v>
      </c>
      <c r="C190" s="24" t="str">
        <f>IF(B190="","",IFERROR(_xlfn.XLOOKUP(B190,PT_Master!#REF!,PT_Master!B:B),""))</f>
        <v/>
      </c>
      <c r="D190" s="24" t="str">
        <f>IF(C190="","",IFERROR(_xlfn.XLOOKUP(C190,PT_Master!A:A,PT_Master!C:C),""))</f>
        <v/>
      </c>
      <c r="E190" s="40" t="s">
        <v>516</v>
      </c>
      <c r="F190" s="40" t="s">
        <v>1877</v>
      </c>
      <c r="G190" s="24" t="str">
        <f>IF(F190="","",IFERROR(_xlfn.XLOOKUP(F190,SVC_RateCard!A:A,SVC_RateCard!B:B),"Service Code not found"))</f>
        <v>Laparoscopic Cholecystectomy</v>
      </c>
      <c r="H190" s="24" t="str">
        <f>IF(F190="","",IFERROR(_xlfn.XLOOKUP(F190,SVC_RateCard!A:A,SVC_RateCard!C:C),""))</f>
        <v>Surgery</v>
      </c>
      <c r="I190" s="40" t="s">
        <v>166</v>
      </c>
      <c r="J190" s="40">
        <v>1</v>
      </c>
      <c r="K190" s="25">
        <f>IF(F190="","",IFERROR(_xlfn.XLOOKUP(F190,SVC_RateCard!A:A,SVC_RateCard!I:I),0))</f>
        <v>44100</v>
      </c>
      <c r="L190" s="17">
        <f t="shared" si="9"/>
        <v>44100</v>
      </c>
      <c r="M190" s="26">
        <f>IF(F190="","",IFERROR(_xlfn.XLOOKUP(F190,SVC_RateCard!A:A,SVC_RateCard!G:G),0))</f>
        <v>5</v>
      </c>
      <c r="N190" s="17">
        <f t="shared" si="10"/>
        <v>2205</v>
      </c>
      <c r="O190" s="17">
        <f t="shared" si="11"/>
        <v>44100</v>
      </c>
    </row>
    <row r="191" spans="1:15" ht="22" customHeight="1">
      <c r="A191" t="str">
        <f t="shared" si="8"/>
        <v>SL-00187</v>
      </c>
      <c r="B191" s="39" t="s">
        <v>1712</v>
      </c>
      <c r="C191" s="24" t="str">
        <f>IF(B191="","",IFERROR(_xlfn.XLOOKUP(B191,PT_Master!#REF!,PT_Master!B:B),""))</f>
        <v/>
      </c>
      <c r="D191" s="24" t="str">
        <f>IF(C191="","",IFERROR(_xlfn.XLOOKUP(C191,PT_Master!A:A,PT_Master!C:C),""))</f>
        <v/>
      </c>
      <c r="E191" s="39" t="s">
        <v>516</v>
      </c>
      <c r="F191" s="39" t="s">
        <v>1862</v>
      </c>
      <c r="G191" s="24" t="str">
        <f>IF(F191="","",IFERROR(_xlfn.XLOOKUP(F191,SVC_RateCard!A:A,SVC_RateCard!B:B),"Service Code not found"))</f>
        <v>Private Room - Daily</v>
      </c>
      <c r="H191" s="24" t="str">
        <f>IF(F191="","",IFERROR(_xlfn.XLOOKUP(F191,SVC_RateCard!A:A,SVC_RateCard!C:C),""))</f>
        <v>Room Charge</v>
      </c>
      <c r="I191" s="39" t="s">
        <v>166</v>
      </c>
      <c r="J191" s="39">
        <v>1</v>
      </c>
      <c r="K191" s="25">
        <f>IF(F191="","",IFERROR(_xlfn.XLOOKUP(F191,SVC_RateCard!A:A,SVC_RateCard!I:I),0))</f>
        <v>3500</v>
      </c>
      <c r="L191" s="17">
        <f t="shared" si="9"/>
        <v>3500</v>
      </c>
      <c r="M191" s="26">
        <f>IF(F191="","",IFERROR(_xlfn.XLOOKUP(F191,SVC_RateCard!A:A,SVC_RateCard!G:G),0))</f>
        <v>0</v>
      </c>
      <c r="N191" s="17">
        <f t="shared" si="10"/>
        <v>0</v>
      </c>
      <c r="O191" s="17">
        <f t="shared" si="11"/>
        <v>3500</v>
      </c>
    </row>
    <row r="192" spans="1:15" ht="22" customHeight="1">
      <c r="A192" t="str">
        <f t="shared" si="8"/>
        <v>SL-00188</v>
      </c>
      <c r="B192" s="40" t="s">
        <v>1713</v>
      </c>
      <c r="C192" s="24" t="str">
        <f>IF(B192="","",IFERROR(_xlfn.XLOOKUP(B192,PT_Master!#REF!,PT_Master!B:B),""))</f>
        <v/>
      </c>
      <c r="D192" s="24" t="str">
        <f>IF(C192="","",IFERROR(_xlfn.XLOOKUP(C192,PT_Master!A:A,PT_Master!C:C),""))</f>
        <v/>
      </c>
      <c r="E192" s="40" t="s">
        <v>543</v>
      </c>
      <c r="F192" s="40" t="s">
        <v>1879</v>
      </c>
      <c r="G192" s="24" t="str">
        <f>IF(F192="","",IFERROR(_xlfn.XLOOKUP(F192,SVC_RateCard!A:A,SVC_RateCard!B:B),"Service Code not found"))</f>
        <v>Paediatrics Consultation</v>
      </c>
      <c r="H192" s="24" t="str">
        <f>IF(F192="","",IFERROR(_xlfn.XLOOKUP(F192,SVC_RateCard!A:A,SVC_RateCard!C:C),""))</f>
        <v>Consultation</v>
      </c>
      <c r="I192" s="40" t="s">
        <v>1192</v>
      </c>
      <c r="J192" s="40">
        <v>1</v>
      </c>
      <c r="K192" s="25">
        <f>IF(F192="","",IFERROR(_xlfn.XLOOKUP(F192,SVC_RateCard!A:A,SVC_RateCard!I:I),0))</f>
        <v>600</v>
      </c>
      <c r="L192" s="17">
        <f t="shared" si="9"/>
        <v>600</v>
      </c>
      <c r="M192" s="26">
        <f>IF(F192="","",IFERROR(_xlfn.XLOOKUP(F192,SVC_RateCard!A:A,SVC_RateCard!G:G),0))</f>
        <v>0</v>
      </c>
      <c r="N192" s="17">
        <f t="shared" si="10"/>
        <v>0</v>
      </c>
      <c r="O192" s="17">
        <f t="shared" si="11"/>
        <v>600</v>
      </c>
    </row>
    <row r="193" spans="1:15" ht="22" customHeight="1">
      <c r="A193" t="str">
        <f t="shared" si="8"/>
        <v>SL-00189</v>
      </c>
      <c r="B193" s="39" t="s">
        <v>1713</v>
      </c>
      <c r="C193" s="24" t="str">
        <f>IF(B193="","",IFERROR(_xlfn.XLOOKUP(B193,PT_Master!#REF!,PT_Master!B:B),""))</f>
        <v/>
      </c>
      <c r="D193" s="24" t="str">
        <f>IF(C193="","",IFERROR(_xlfn.XLOOKUP(C193,PT_Master!A:A,PT_Master!C:C),""))</f>
        <v/>
      </c>
      <c r="E193" s="39" t="s">
        <v>543</v>
      </c>
      <c r="F193" s="39" t="s">
        <v>1845</v>
      </c>
      <c r="G193" s="24" t="str">
        <f>IF(F193="","",IFERROR(_xlfn.XLOOKUP(F193,SVC_RateCard!A:A,SVC_RateCard!B:B),"Service Code not found"))</f>
        <v>Semi-Private Room - Daily</v>
      </c>
      <c r="H193" s="24" t="str">
        <f>IF(F193="","",IFERROR(_xlfn.XLOOKUP(F193,SVC_RateCard!A:A,SVC_RateCard!C:C),""))</f>
        <v>Room Charge</v>
      </c>
      <c r="I193" s="39" t="s">
        <v>1192</v>
      </c>
      <c r="J193" s="39">
        <v>1</v>
      </c>
      <c r="K193" s="25">
        <f>IF(F193="","",IFERROR(_xlfn.XLOOKUP(F193,SVC_RateCard!A:A,SVC_RateCard!I:I),0))</f>
        <v>1800</v>
      </c>
      <c r="L193" s="17">
        <f t="shared" si="9"/>
        <v>1800</v>
      </c>
      <c r="M193" s="26">
        <f>IF(F193="","",IFERROR(_xlfn.XLOOKUP(F193,SVC_RateCard!A:A,SVC_RateCard!G:G),0))</f>
        <v>0</v>
      </c>
      <c r="N193" s="17">
        <f t="shared" si="10"/>
        <v>0</v>
      </c>
      <c r="O193" s="17">
        <f t="shared" si="11"/>
        <v>1800</v>
      </c>
    </row>
    <row r="194" spans="1:15" ht="22" customHeight="1">
      <c r="A194" t="str">
        <f t="shared" si="8"/>
        <v>SL-00190</v>
      </c>
      <c r="B194" s="40" t="s">
        <v>1713</v>
      </c>
      <c r="C194" s="24" t="str">
        <f>IF(B194="","",IFERROR(_xlfn.XLOOKUP(B194,PT_Master!#REF!,PT_Master!B:B),""))</f>
        <v/>
      </c>
      <c r="D194" s="24" t="str">
        <f>IF(C194="","",IFERROR(_xlfn.XLOOKUP(C194,PT_Master!A:A,PT_Master!C:C),""))</f>
        <v/>
      </c>
      <c r="E194" s="40" t="s">
        <v>543</v>
      </c>
      <c r="F194" s="40" t="s">
        <v>1844</v>
      </c>
      <c r="G194" s="24" t="str">
        <f>IF(F194="","",IFERROR(_xlfn.XLOOKUP(F194,SVC_RateCard!A:A,SVC_RateCard!B:B),"Service Code not found"))</f>
        <v>Appendectomy</v>
      </c>
      <c r="H194" s="24" t="str">
        <f>IF(F194="","",IFERROR(_xlfn.XLOOKUP(F194,SVC_RateCard!A:A,SVC_RateCard!C:C),""))</f>
        <v>Surgery</v>
      </c>
      <c r="I194" s="40" t="s">
        <v>1192</v>
      </c>
      <c r="J194" s="40">
        <v>1</v>
      </c>
      <c r="K194" s="25">
        <f>IF(F194="","",IFERROR(_xlfn.XLOOKUP(F194,SVC_RateCard!A:A,SVC_RateCard!I:I),0))</f>
        <v>36750</v>
      </c>
      <c r="L194" s="17">
        <f t="shared" si="9"/>
        <v>36750</v>
      </c>
      <c r="M194" s="26">
        <f>IF(F194="","",IFERROR(_xlfn.XLOOKUP(F194,SVC_RateCard!A:A,SVC_RateCard!G:G),0))</f>
        <v>5</v>
      </c>
      <c r="N194" s="17">
        <f t="shared" si="10"/>
        <v>1837.5</v>
      </c>
      <c r="O194" s="17">
        <f t="shared" si="11"/>
        <v>36750</v>
      </c>
    </row>
    <row r="195" spans="1:15" ht="22" customHeight="1">
      <c r="A195" t="str">
        <f t="shared" si="8"/>
        <v>SL-00191</v>
      </c>
      <c r="B195" s="39" t="s">
        <v>1713</v>
      </c>
      <c r="C195" s="24" t="str">
        <f>IF(B195="","",IFERROR(_xlfn.XLOOKUP(B195,PT_Master!#REF!,PT_Master!B:B),""))</f>
        <v/>
      </c>
      <c r="D195" s="24" t="str">
        <f>IF(C195="","",IFERROR(_xlfn.XLOOKUP(C195,PT_Master!A:A,PT_Master!C:C),""))</f>
        <v/>
      </c>
      <c r="E195" s="39" t="s">
        <v>543</v>
      </c>
      <c r="F195" s="39" t="s">
        <v>1849</v>
      </c>
      <c r="G195" s="24" t="str">
        <f>IF(F195="","",IFERROR(_xlfn.XLOOKUP(F195,SVC_RateCard!A:A,SVC_RateCard!B:B),"Service Code not found"))</f>
        <v>ECG 12-Lead</v>
      </c>
      <c r="H195" s="24" t="str">
        <f>IF(F195="","",IFERROR(_xlfn.XLOOKUP(F195,SVC_RateCard!A:A,SVC_RateCard!C:C),""))</f>
        <v>Procedure</v>
      </c>
      <c r="I195" s="39" t="s">
        <v>1192</v>
      </c>
      <c r="J195" s="39">
        <v>1</v>
      </c>
      <c r="K195" s="25">
        <f>IF(F195="","",IFERROR(_xlfn.XLOOKUP(F195,SVC_RateCard!A:A,SVC_RateCard!I:I),0))</f>
        <v>315</v>
      </c>
      <c r="L195" s="17">
        <f t="shared" si="9"/>
        <v>315</v>
      </c>
      <c r="M195" s="26">
        <f>IF(F195="","",IFERROR(_xlfn.XLOOKUP(F195,SVC_RateCard!A:A,SVC_RateCard!G:G),0))</f>
        <v>5</v>
      </c>
      <c r="N195" s="17">
        <f t="shared" si="10"/>
        <v>15.75</v>
      </c>
      <c r="O195" s="17">
        <f t="shared" si="11"/>
        <v>315</v>
      </c>
    </row>
    <row r="196" spans="1:15" ht="22" customHeight="1">
      <c r="A196" t="str">
        <f t="shared" si="8"/>
        <v>SL-00192</v>
      </c>
      <c r="B196" s="40" t="s">
        <v>1713</v>
      </c>
      <c r="C196" s="24" t="str">
        <f>IF(B196="","",IFERROR(_xlfn.XLOOKUP(B196,PT_Master!#REF!,PT_Master!B:B),""))</f>
        <v/>
      </c>
      <c r="D196" s="24" t="str">
        <f>IF(C196="","",IFERROR(_xlfn.XLOOKUP(C196,PT_Master!A:A,PT_Master!C:C),""))</f>
        <v/>
      </c>
      <c r="E196" s="40" t="s">
        <v>543</v>
      </c>
      <c r="F196" s="40" t="s">
        <v>1840</v>
      </c>
      <c r="G196" s="24" t="str">
        <f>IF(F196="","",IFERROR(_xlfn.XLOOKUP(F196,SVC_RateCard!A:A,SVC_RateCard!B:B),"Service Code not found"))</f>
        <v>CT Scan Brain</v>
      </c>
      <c r="H196" s="24" t="str">
        <f>IF(F196="","",IFERROR(_xlfn.XLOOKUP(F196,SVC_RateCard!A:A,SVC_RateCard!C:C),""))</f>
        <v>Radiology</v>
      </c>
      <c r="I196" s="40" t="s">
        <v>1192</v>
      </c>
      <c r="J196" s="40">
        <v>1</v>
      </c>
      <c r="K196" s="25">
        <f>IF(F196="","",IFERROR(_xlfn.XLOOKUP(F196,SVC_RateCard!A:A,SVC_RateCard!I:I),0))</f>
        <v>5040</v>
      </c>
      <c r="L196" s="17">
        <f t="shared" si="9"/>
        <v>5040</v>
      </c>
      <c r="M196" s="26">
        <f>IF(F196="","",IFERROR(_xlfn.XLOOKUP(F196,SVC_RateCard!A:A,SVC_RateCard!G:G),0))</f>
        <v>12</v>
      </c>
      <c r="N196" s="17">
        <f t="shared" si="10"/>
        <v>604.79999999999995</v>
      </c>
      <c r="O196" s="17">
        <f t="shared" si="11"/>
        <v>5040</v>
      </c>
    </row>
    <row r="197" spans="1:15" ht="22" customHeight="1">
      <c r="A197" t="str">
        <f t="shared" si="8"/>
        <v>SL-00193</v>
      </c>
      <c r="B197" s="39" t="s">
        <v>1714</v>
      </c>
      <c r="C197" s="24" t="str">
        <f>IF(B197="","",IFERROR(_xlfn.XLOOKUP(B197,PT_Master!#REF!,PT_Master!B:B),""))</f>
        <v/>
      </c>
      <c r="D197" s="24" t="str">
        <f>IF(C197="","",IFERROR(_xlfn.XLOOKUP(C197,PT_Master!A:A,PT_Master!C:C),""))</f>
        <v/>
      </c>
      <c r="E197" s="39" t="s">
        <v>523</v>
      </c>
      <c r="F197" s="39" t="s">
        <v>1860</v>
      </c>
      <c r="G197" s="24" t="str">
        <f>IF(F197="","",IFERROR(_xlfn.XLOOKUP(F197,SVC_RateCard!A:A,SVC_RateCard!B:B),"Service Code not found"))</f>
        <v>Emergency Consultation</v>
      </c>
      <c r="H197" s="24" t="str">
        <f>IF(F197="","",IFERROR(_xlfn.XLOOKUP(F197,SVC_RateCard!A:A,SVC_RateCard!C:C),""))</f>
        <v>Emergency</v>
      </c>
      <c r="I197" s="39" t="s">
        <v>232</v>
      </c>
      <c r="J197" s="39">
        <v>1</v>
      </c>
      <c r="K197" s="25">
        <f>IF(F197="","",IFERROR(_xlfn.XLOOKUP(F197,SVC_RateCard!A:A,SVC_RateCard!I:I),0))</f>
        <v>1200</v>
      </c>
      <c r="L197" s="17">
        <f t="shared" si="9"/>
        <v>1200</v>
      </c>
      <c r="M197" s="26">
        <f>IF(F197="","",IFERROR(_xlfn.XLOOKUP(F197,SVC_RateCard!A:A,SVC_RateCard!G:G),0))</f>
        <v>0</v>
      </c>
      <c r="N197" s="17">
        <f t="shared" si="10"/>
        <v>0</v>
      </c>
      <c r="O197" s="17">
        <f t="shared" si="11"/>
        <v>1200</v>
      </c>
    </row>
    <row r="198" spans="1:15" ht="22" customHeight="1">
      <c r="A198" t="str">
        <f t="shared" ref="A198:A261" si="12">IF(B198="","","SL-"&amp;TEXT(ROW(A194),"00000"))</f>
        <v>SL-00194</v>
      </c>
      <c r="B198" s="40" t="s">
        <v>1714</v>
      </c>
      <c r="C198" s="24" t="str">
        <f>IF(B198="","",IFERROR(_xlfn.XLOOKUP(B198,PT_Master!#REF!,PT_Master!B:B),""))</f>
        <v/>
      </c>
      <c r="D198" s="24" t="str">
        <f>IF(C198="","",IFERROR(_xlfn.XLOOKUP(C198,PT_Master!A:A,PT_Master!C:C),""))</f>
        <v/>
      </c>
      <c r="E198" s="40" t="s">
        <v>523</v>
      </c>
      <c r="F198" s="40" t="s">
        <v>1857</v>
      </c>
      <c r="G198" s="24" t="str">
        <f>IF(F198="","",IFERROR(_xlfn.XLOOKUP(F198,SVC_RateCard!A:A,SVC_RateCard!B:B),"Service Code not found"))</f>
        <v>HbA1c Test</v>
      </c>
      <c r="H198" s="24" t="str">
        <f>IF(F198="","",IFERROR(_xlfn.XLOOKUP(F198,SVC_RateCard!A:A,SVC_RateCard!C:C),""))</f>
        <v>Laboratory</v>
      </c>
      <c r="I198" s="40" t="s">
        <v>232</v>
      </c>
      <c r="J198" s="40">
        <v>1</v>
      </c>
      <c r="K198" s="25">
        <f>IF(F198="","",IFERROR(_xlfn.XLOOKUP(F198,SVC_RateCard!A:A,SVC_RateCard!I:I),0))</f>
        <v>399</v>
      </c>
      <c r="L198" s="17">
        <f t="shared" ref="L198:L261" si="13">IF(OR(J198="",K198=""),"",J198*K198)</f>
        <v>399</v>
      </c>
      <c r="M198" s="26">
        <f>IF(F198="","",IFERROR(_xlfn.XLOOKUP(F198,SVC_RateCard!A:A,SVC_RateCard!G:G),0))</f>
        <v>5</v>
      </c>
      <c r="N198" s="17">
        <f t="shared" ref="N198:N261" si="14">IF(L198="","",IFERROR(L198*M198/100,0))</f>
        <v>19.95</v>
      </c>
      <c r="O198" s="17">
        <f t="shared" ref="O198:O261" si="15">IF(L198="","",L198)</f>
        <v>399</v>
      </c>
    </row>
    <row r="199" spans="1:15" ht="22" customHeight="1">
      <c r="A199" t="str">
        <f t="shared" si="12"/>
        <v>SL-00195</v>
      </c>
      <c r="B199" s="39" t="s">
        <v>1714</v>
      </c>
      <c r="C199" s="24" t="str">
        <f>IF(B199="","",IFERROR(_xlfn.XLOOKUP(B199,PT_Master!#REF!,PT_Master!B:B),""))</f>
        <v/>
      </c>
      <c r="D199" s="24" t="str">
        <f>IF(C199="","",IFERROR(_xlfn.XLOOKUP(C199,PT_Master!A:A,PT_Master!C:C),""))</f>
        <v/>
      </c>
      <c r="E199" s="39" t="s">
        <v>523</v>
      </c>
      <c r="F199" s="39" t="s">
        <v>1874</v>
      </c>
      <c r="G199" s="24" t="str">
        <f>IF(F199="","",IFERROR(_xlfn.XLOOKUP(F199,SVC_RateCard!A:A,SVC_RateCard!B:B),"Service Code not found"))</f>
        <v>Catheterisation</v>
      </c>
      <c r="H199" s="24" t="str">
        <f>IF(F199="","",IFERROR(_xlfn.XLOOKUP(F199,SVC_RateCard!A:A,SVC_RateCard!C:C),""))</f>
        <v>Procedure</v>
      </c>
      <c r="I199" s="39" t="s">
        <v>232</v>
      </c>
      <c r="J199" s="39">
        <v>1</v>
      </c>
      <c r="K199" s="25">
        <f>IF(F199="","",IFERROR(_xlfn.XLOOKUP(F199,SVC_RateCard!A:A,SVC_RateCard!I:I),0))</f>
        <v>525</v>
      </c>
      <c r="L199" s="17">
        <f t="shared" si="13"/>
        <v>525</v>
      </c>
      <c r="M199" s="26">
        <f>IF(F199="","",IFERROR(_xlfn.XLOOKUP(F199,SVC_RateCard!A:A,SVC_RateCard!G:G),0))</f>
        <v>5</v>
      </c>
      <c r="N199" s="17">
        <f t="shared" si="14"/>
        <v>26.25</v>
      </c>
      <c r="O199" s="17">
        <f t="shared" si="15"/>
        <v>525</v>
      </c>
    </row>
    <row r="200" spans="1:15" ht="22" customHeight="1">
      <c r="A200" t="str">
        <f t="shared" si="12"/>
        <v>SL-00196</v>
      </c>
      <c r="B200" s="40" t="s">
        <v>1714</v>
      </c>
      <c r="C200" s="24" t="str">
        <f>IF(B200="","",IFERROR(_xlfn.XLOOKUP(B200,PT_Master!#REF!,PT_Master!B:B),""))</f>
        <v/>
      </c>
      <c r="D200" s="24" t="str">
        <f>IF(C200="","",IFERROR(_xlfn.XLOOKUP(C200,PT_Master!A:A,PT_Master!C:C),""))</f>
        <v/>
      </c>
      <c r="E200" s="40" t="s">
        <v>523</v>
      </c>
      <c r="F200" s="40" t="s">
        <v>1849</v>
      </c>
      <c r="G200" s="24" t="str">
        <f>IF(F200="","",IFERROR(_xlfn.XLOOKUP(F200,SVC_RateCard!A:A,SVC_RateCard!B:B),"Service Code not found"))</f>
        <v>ECG 12-Lead</v>
      </c>
      <c r="H200" s="24" t="str">
        <f>IF(F200="","",IFERROR(_xlfn.XLOOKUP(F200,SVC_RateCard!A:A,SVC_RateCard!C:C),""))</f>
        <v>Procedure</v>
      </c>
      <c r="I200" s="40" t="s">
        <v>232</v>
      </c>
      <c r="J200" s="40">
        <v>1</v>
      </c>
      <c r="K200" s="25">
        <f>IF(F200="","",IFERROR(_xlfn.XLOOKUP(F200,SVC_RateCard!A:A,SVC_RateCard!I:I),0))</f>
        <v>315</v>
      </c>
      <c r="L200" s="17">
        <f t="shared" si="13"/>
        <v>315</v>
      </c>
      <c r="M200" s="26">
        <f>IF(F200="","",IFERROR(_xlfn.XLOOKUP(F200,SVC_RateCard!A:A,SVC_RateCard!G:G),0))</f>
        <v>5</v>
      </c>
      <c r="N200" s="17">
        <f t="shared" si="14"/>
        <v>15.75</v>
      </c>
      <c r="O200" s="17">
        <f t="shared" si="15"/>
        <v>315</v>
      </c>
    </row>
    <row r="201" spans="1:15" ht="22" customHeight="1">
      <c r="A201" t="str">
        <f t="shared" si="12"/>
        <v>SL-00197</v>
      </c>
      <c r="B201" s="39" t="s">
        <v>1714</v>
      </c>
      <c r="C201" s="24" t="str">
        <f>IF(B201="","",IFERROR(_xlfn.XLOOKUP(B201,PT_Master!#REF!,PT_Master!B:B),""))</f>
        <v/>
      </c>
      <c r="D201" s="24" t="str">
        <f>IF(C201="","",IFERROR(_xlfn.XLOOKUP(C201,PT_Master!A:A,PT_Master!C:C),""))</f>
        <v/>
      </c>
      <c r="E201" s="39" t="s">
        <v>523</v>
      </c>
      <c r="F201" s="39" t="s">
        <v>1880</v>
      </c>
      <c r="G201" s="24" t="str">
        <f>IF(F201="","",IFERROR(_xlfn.XLOOKUP(F201,SVC_RateCard!A:A,SVC_RateCard!B:B),"Service Code not found"))</f>
        <v>Caesarean Section</v>
      </c>
      <c r="H201" s="24" t="str">
        <f>IF(F201="","",IFERROR(_xlfn.XLOOKUP(F201,SVC_RateCard!A:A,SVC_RateCard!C:C),""))</f>
        <v>Surgery</v>
      </c>
      <c r="I201" s="39" t="s">
        <v>232</v>
      </c>
      <c r="J201" s="39">
        <v>1</v>
      </c>
      <c r="K201" s="25">
        <f>IF(F201="","",IFERROR(_xlfn.XLOOKUP(F201,SVC_RateCard!A:A,SVC_RateCard!I:I),0))</f>
        <v>47250</v>
      </c>
      <c r="L201" s="17">
        <f t="shared" si="13"/>
        <v>47250</v>
      </c>
      <c r="M201" s="26">
        <f>IF(F201="","",IFERROR(_xlfn.XLOOKUP(F201,SVC_RateCard!A:A,SVC_RateCard!G:G),0))</f>
        <v>5</v>
      </c>
      <c r="N201" s="17">
        <f t="shared" si="14"/>
        <v>2362.5</v>
      </c>
      <c r="O201" s="17">
        <f t="shared" si="15"/>
        <v>47250</v>
      </c>
    </row>
    <row r="202" spans="1:15" ht="22" customHeight="1">
      <c r="A202" t="str">
        <f t="shared" si="12"/>
        <v>SL-00198</v>
      </c>
      <c r="B202" s="40" t="s">
        <v>1715</v>
      </c>
      <c r="C202" s="24" t="str">
        <f>IF(B202="","",IFERROR(_xlfn.XLOOKUP(B202,PT_Master!#REF!,PT_Master!B:B),""))</f>
        <v/>
      </c>
      <c r="D202" s="24" t="str">
        <f>IF(C202="","",IFERROR(_xlfn.XLOOKUP(C202,PT_Master!A:A,PT_Master!C:C),""))</f>
        <v/>
      </c>
      <c r="E202" s="40" t="s">
        <v>534</v>
      </c>
      <c r="F202" s="40" t="s">
        <v>1850</v>
      </c>
      <c r="G202" s="24" t="str">
        <f>IF(F202="","",IFERROR(_xlfn.XLOOKUP(F202,SVC_RateCard!A:A,SVC_RateCard!B:B),"Service Code not found"))</f>
        <v>Cardiology Consultation</v>
      </c>
      <c r="H202" s="24" t="str">
        <f>IF(F202="","",IFERROR(_xlfn.XLOOKUP(F202,SVC_RateCard!A:A,SVC_RateCard!C:C),""))</f>
        <v>Consultation</v>
      </c>
      <c r="I202" s="40" t="s">
        <v>166</v>
      </c>
      <c r="J202" s="40">
        <v>1</v>
      </c>
      <c r="K202" s="25">
        <f>IF(F202="","",IFERROR(_xlfn.XLOOKUP(F202,SVC_RateCard!A:A,SVC_RateCard!I:I),0))</f>
        <v>800</v>
      </c>
      <c r="L202" s="17">
        <f t="shared" si="13"/>
        <v>800</v>
      </c>
      <c r="M202" s="26">
        <f>IF(F202="","",IFERROR(_xlfn.XLOOKUP(F202,SVC_RateCard!A:A,SVC_RateCard!G:G),0))</f>
        <v>0</v>
      </c>
      <c r="N202" s="17">
        <f t="shared" si="14"/>
        <v>0</v>
      </c>
      <c r="O202" s="17">
        <f t="shared" si="15"/>
        <v>800</v>
      </c>
    </row>
    <row r="203" spans="1:15" ht="22" customHeight="1">
      <c r="A203" t="str">
        <f t="shared" si="12"/>
        <v>SL-00199</v>
      </c>
      <c r="B203" s="39" t="s">
        <v>1715</v>
      </c>
      <c r="C203" s="24" t="str">
        <f>IF(B203="","",IFERROR(_xlfn.XLOOKUP(B203,PT_Master!#REF!,PT_Master!B:B),""))</f>
        <v/>
      </c>
      <c r="D203" s="24" t="str">
        <f>IF(C203="","",IFERROR(_xlfn.XLOOKUP(C203,PT_Master!A:A,PT_Master!C:C),""))</f>
        <v/>
      </c>
      <c r="E203" s="39" t="s">
        <v>1544</v>
      </c>
      <c r="F203" s="39" t="s">
        <v>1874</v>
      </c>
      <c r="G203" s="24" t="str">
        <f>IF(F203="","",IFERROR(_xlfn.XLOOKUP(F203,SVC_RateCard!A:A,SVC_RateCard!B:B),"Service Code not found"))</f>
        <v>Catheterisation</v>
      </c>
      <c r="H203" s="24" t="str">
        <f>IF(F203="","",IFERROR(_xlfn.XLOOKUP(F203,SVC_RateCard!A:A,SVC_RateCard!C:C),""))</f>
        <v>Procedure</v>
      </c>
      <c r="I203" s="39" t="s">
        <v>166</v>
      </c>
      <c r="J203" s="39">
        <v>1</v>
      </c>
      <c r="K203" s="25">
        <f>IF(F203="","",IFERROR(_xlfn.XLOOKUP(F203,SVC_RateCard!A:A,SVC_RateCard!I:I),0))</f>
        <v>525</v>
      </c>
      <c r="L203" s="17">
        <f t="shared" si="13"/>
        <v>525</v>
      </c>
      <c r="M203" s="26">
        <f>IF(F203="","",IFERROR(_xlfn.XLOOKUP(F203,SVC_RateCard!A:A,SVC_RateCard!G:G),0))</f>
        <v>5</v>
      </c>
      <c r="N203" s="17">
        <f t="shared" si="14"/>
        <v>26.25</v>
      </c>
      <c r="O203" s="17">
        <f t="shared" si="15"/>
        <v>525</v>
      </c>
    </row>
    <row r="204" spans="1:15" ht="22" customHeight="1">
      <c r="A204" t="str">
        <f t="shared" si="12"/>
        <v>SL-00200</v>
      </c>
      <c r="B204" s="40" t="s">
        <v>1715</v>
      </c>
      <c r="C204" s="24" t="str">
        <f>IF(B204="","",IFERROR(_xlfn.XLOOKUP(B204,PT_Master!#REF!,PT_Master!B:B),""))</f>
        <v/>
      </c>
      <c r="D204" s="24" t="str">
        <f>IF(C204="","",IFERROR(_xlfn.XLOOKUP(C204,PT_Master!A:A,PT_Master!C:C),""))</f>
        <v/>
      </c>
      <c r="E204" s="40" t="s">
        <v>496</v>
      </c>
      <c r="F204" s="40" t="s">
        <v>1873</v>
      </c>
      <c r="G204" s="24" t="str">
        <f>IF(F204="","",IFERROR(_xlfn.XLOOKUP(F204,SVC_RateCard!A:A,SVC_RateCard!B:B),"Service Code not found"))</f>
        <v>Normal Delivery</v>
      </c>
      <c r="H204" s="24" t="str">
        <f>IF(F204="","",IFERROR(_xlfn.XLOOKUP(F204,SVC_RateCard!A:A,SVC_RateCard!C:C),""))</f>
        <v>Surgery</v>
      </c>
      <c r="I204" s="40" t="s">
        <v>166</v>
      </c>
      <c r="J204" s="40">
        <v>1</v>
      </c>
      <c r="K204" s="25">
        <f>IF(F204="","",IFERROR(_xlfn.XLOOKUP(F204,SVC_RateCard!A:A,SVC_RateCard!I:I),0))</f>
        <v>25000</v>
      </c>
      <c r="L204" s="17">
        <f t="shared" si="13"/>
        <v>25000</v>
      </c>
      <c r="M204" s="26">
        <f>IF(F204="","",IFERROR(_xlfn.XLOOKUP(F204,SVC_RateCard!A:A,SVC_RateCard!G:G),0))</f>
        <v>0</v>
      </c>
      <c r="N204" s="17">
        <f t="shared" si="14"/>
        <v>0</v>
      </c>
      <c r="O204" s="17">
        <f t="shared" si="15"/>
        <v>25000</v>
      </c>
    </row>
    <row r="205" spans="1:15" ht="22" customHeight="1">
      <c r="A205" t="str">
        <f t="shared" si="12"/>
        <v>SL-00201</v>
      </c>
      <c r="B205" s="39" t="s">
        <v>1715</v>
      </c>
      <c r="C205" s="24" t="str">
        <f>IF(B205="","",IFERROR(_xlfn.XLOOKUP(B205,PT_Master!#REF!,PT_Master!B:B),""))</f>
        <v/>
      </c>
      <c r="D205" s="24" t="str">
        <f>IF(C205="","",IFERROR(_xlfn.XLOOKUP(C205,PT_Master!A:A,PT_Master!C:C),""))</f>
        <v/>
      </c>
      <c r="E205" s="39" t="s">
        <v>1890</v>
      </c>
      <c r="F205" s="39" t="s">
        <v>1842</v>
      </c>
      <c r="G205" s="24" t="str">
        <f>IF(F205="","",IFERROR(_xlfn.XLOOKUP(F205,SVC_RateCard!A:A,SVC_RateCard!B:B),"Service Code not found"))</f>
        <v>Treadmill Stress Test</v>
      </c>
      <c r="H205" s="24" t="str">
        <f>IF(F205="","",IFERROR(_xlfn.XLOOKUP(F205,SVC_RateCard!A:A,SVC_RateCard!C:C),""))</f>
        <v>Procedure</v>
      </c>
      <c r="I205" s="39" t="s">
        <v>166</v>
      </c>
      <c r="J205" s="39">
        <v>1</v>
      </c>
      <c r="K205" s="25">
        <f>IF(F205="","",IFERROR(_xlfn.XLOOKUP(F205,SVC_RateCard!A:A,SVC_RateCard!I:I),0))</f>
        <v>2310</v>
      </c>
      <c r="L205" s="17">
        <f t="shared" si="13"/>
        <v>2310</v>
      </c>
      <c r="M205" s="26">
        <f>IF(F205="","",IFERROR(_xlfn.XLOOKUP(F205,SVC_RateCard!A:A,SVC_RateCard!G:G),0))</f>
        <v>5</v>
      </c>
      <c r="N205" s="17">
        <f t="shared" si="14"/>
        <v>115.5</v>
      </c>
      <c r="O205" s="17">
        <f t="shared" si="15"/>
        <v>2310</v>
      </c>
    </row>
    <row r="206" spans="1:15" ht="22" customHeight="1">
      <c r="A206" t="str">
        <f t="shared" si="12"/>
        <v>SL-00202</v>
      </c>
      <c r="B206" s="40" t="s">
        <v>1715</v>
      </c>
      <c r="C206" s="24" t="str">
        <f>IF(B206="","",IFERROR(_xlfn.XLOOKUP(B206,PT_Master!#REF!,PT_Master!B:B),""))</f>
        <v/>
      </c>
      <c r="D206" s="24" t="str">
        <f>IF(C206="","",IFERROR(_xlfn.XLOOKUP(C206,PT_Master!A:A,PT_Master!C:C),""))</f>
        <v/>
      </c>
      <c r="E206" s="40" t="s">
        <v>1891</v>
      </c>
      <c r="F206" s="40" t="s">
        <v>1833</v>
      </c>
      <c r="G206" s="24" t="str">
        <f>IF(F206="","",IFERROR(_xlfn.XLOOKUP(F206,SVC_RateCard!A:A,SVC_RateCard!B:B),"Service Code not found"))</f>
        <v>Ultrasound Obstetric</v>
      </c>
      <c r="H206" s="24" t="str">
        <f>IF(F206="","",IFERROR(_xlfn.XLOOKUP(F206,SVC_RateCard!A:A,SVC_RateCard!C:C),""))</f>
        <v>Radiology</v>
      </c>
      <c r="I206" s="40" t="s">
        <v>166</v>
      </c>
      <c r="J206" s="40">
        <v>1</v>
      </c>
      <c r="K206" s="25">
        <f>IF(F206="","",IFERROR(_xlfn.XLOOKUP(F206,SVC_RateCard!A:A,SVC_RateCard!I:I),0))</f>
        <v>1568</v>
      </c>
      <c r="L206" s="17">
        <f t="shared" si="13"/>
        <v>1568</v>
      </c>
      <c r="M206" s="26">
        <f>IF(F206="","",IFERROR(_xlfn.XLOOKUP(F206,SVC_RateCard!A:A,SVC_RateCard!G:G),0))</f>
        <v>12</v>
      </c>
      <c r="N206" s="17">
        <f t="shared" si="14"/>
        <v>188.16</v>
      </c>
      <c r="O206" s="17">
        <f t="shared" si="15"/>
        <v>1568</v>
      </c>
    </row>
    <row r="207" spans="1:15" ht="22" customHeight="1">
      <c r="A207" t="str">
        <f t="shared" si="12"/>
        <v>SL-00203</v>
      </c>
      <c r="B207" s="39" t="s">
        <v>1715</v>
      </c>
      <c r="C207" s="24" t="str">
        <f>IF(B207="","",IFERROR(_xlfn.XLOOKUP(B207,PT_Master!#REF!,PT_Master!B:B),""))</f>
        <v/>
      </c>
      <c r="D207" s="24" t="str">
        <f>IF(C207="","",IFERROR(_xlfn.XLOOKUP(C207,PT_Master!A:A,PT_Master!C:C),""))</f>
        <v/>
      </c>
      <c r="E207" s="39" t="s">
        <v>534</v>
      </c>
      <c r="F207" s="39" t="s">
        <v>1880</v>
      </c>
      <c r="G207" s="24" t="str">
        <f>IF(F207="","",IFERROR(_xlfn.XLOOKUP(F207,SVC_RateCard!A:A,SVC_RateCard!B:B),"Service Code not found"))</f>
        <v>Caesarean Section</v>
      </c>
      <c r="H207" s="24" t="str">
        <f>IF(F207="","",IFERROR(_xlfn.XLOOKUP(F207,SVC_RateCard!A:A,SVC_RateCard!C:C),""))</f>
        <v>Surgery</v>
      </c>
      <c r="I207" s="39" t="s">
        <v>166</v>
      </c>
      <c r="J207" s="39">
        <v>1</v>
      </c>
      <c r="K207" s="25">
        <f>IF(F207="","",IFERROR(_xlfn.XLOOKUP(F207,SVC_RateCard!A:A,SVC_RateCard!I:I),0))</f>
        <v>47250</v>
      </c>
      <c r="L207" s="17">
        <f t="shared" si="13"/>
        <v>47250</v>
      </c>
      <c r="M207" s="26">
        <f>IF(F207="","",IFERROR(_xlfn.XLOOKUP(F207,SVC_RateCard!A:A,SVC_RateCard!G:G),0))</f>
        <v>5</v>
      </c>
      <c r="N207" s="17">
        <f t="shared" si="14"/>
        <v>2362.5</v>
      </c>
      <c r="O207" s="17">
        <f t="shared" si="15"/>
        <v>47250</v>
      </c>
    </row>
    <row r="208" spans="1:15" ht="22" customHeight="1">
      <c r="A208" t="str">
        <f t="shared" si="12"/>
        <v>SL-00204</v>
      </c>
      <c r="B208" s="40" t="s">
        <v>1715</v>
      </c>
      <c r="C208" s="24" t="str">
        <f>IF(B208="","",IFERROR(_xlfn.XLOOKUP(B208,PT_Master!#REF!,PT_Master!B:B),""))</f>
        <v/>
      </c>
      <c r="D208" s="24" t="str">
        <f>IF(C208="","",IFERROR(_xlfn.XLOOKUP(C208,PT_Master!A:A,PT_Master!C:C),""))</f>
        <v/>
      </c>
      <c r="E208" s="40" t="s">
        <v>522</v>
      </c>
      <c r="F208" s="40" t="s">
        <v>1855</v>
      </c>
      <c r="G208" s="24" t="str">
        <f>IF(F208="","",IFERROR(_xlfn.XLOOKUP(F208,SVC_RateCard!A:A,SVC_RateCard!B:B),"Service Code not found"))</f>
        <v>Dengue NS1 Antigen</v>
      </c>
      <c r="H208" s="24" t="str">
        <f>IF(F208="","",IFERROR(_xlfn.XLOOKUP(F208,SVC_RateCard!A:A,SVC_RateCard!C:C),""))</f>
        <v>Laboratory</v>
      </c>
      <c r="I208" s="40" t="s">
        <v>166</v>
      </c>
      <c r="J208" s="40">
        <v>1</v>
      </c>
      <c r="K208" s="25">
        <f>IF(F208="","",IFERROR(_xlfn.XLOOKUP(F208,SVC_RateCard!A:A,SVC_RateCard!I:I),0))</f>
        <v>945</v>
      </c>
      <c r="L208" s="17">
        <f t="shared" si="13"/>
        <v>945</v>
      </c>
      <c r="M208" s="26">
        <f>IF(F208="","",IFERROR(_xlfn.XLOOKUP(F208,SVC_RateCard!A:A,SVC_RateCard!G:G),0))</f>
        <v>5</v>
      </c>
      <c r="N208" s="17">
        <f t="shared" si="14"/>
        <v>47.25</v>
      </c>
      <c r="O208" s="17">
        <f t="shared" si="15"/>
        <v>945</v>
      </c>
    </row>
    <row r="209" spans="1:15" ht="22" customHeight="1">
      <c r="A209" t="str">
        <f t="shared" si="12"/>
        <v>SL-00205</v>
      </c>
      <c r="B209" s="39" t="s">
        <v>1715</v>
      </c>
      <c r="C209" s="24" t="str">
        <f>IF(B209="","",IFERROR(_xlfn.XLOOKUP(B209,PT_Master!#REF!,PT_Master!B:B),""))</f>
        <v/>
      </c>
      <c r="D209" s="24" t="str">
        <f>IF(C209="","",IFERROR(_xlfn.XLOOKUP(C209,PT_Master!A:A,PT_Master!C:C),""))</f>
        <v/>
      </c>
      <c r="E209" s="39" t="s">
        <v>1892</v>
      </c>
      <c r="F209" s="39" t="s">
        <v>1866</v>
      </c>
      <c r="G209" s="24" t="str">
        <f>IF(F209="","",IFERROR(_xlfn.XLOOKUP(F209,SVC_RateCard!A:A,SVC_RateCard!B:B),"Service Code not found"))</f>
        <v>X-Ray Chest PA</v>
      </c>
      <c r="H209" s="24" t="str">
        <f>IF(F209="","",IFERROR(_xlfn.XLOOKUP(F209,SVC_RateCard!A:A,SVC_RateCard!C:C),""))</f>
        <v>Radiology</v>
      </c>
      <c r="I209" s="39" t="s">
        <v>166</v>
      </c>
      <c r="J209" s="39">
        <v>1</v>
      </c>
      <c r="K209" s="25">
        <f>IF(F209="","",IFERROR(_xlfn.XLOOKUP(F209,SVC_RateCard!A:A,SVC_RateCard!I:I),0))</f>
        <v>448</v>
      </c>
      <c r="L209" s="17">
        <f t="shared" si="13"/>
        <v>448</v>
      </c>
      <c r="M209" s="26">
        <f>IF(F209="","",IFERROR(_xlfn.XLOOKUP(F209,SVC_RateCard!A:A,SVC_RateCard!G:G),0))</f>
        <v>12</v>
      </c>
      <c r="N209" s="17">
        <f t="shared" si="14"/>
        <v>53.76</v>
      </c>
      <c r="O209" s="17">
        <f t="shared" si="15"/>
        <v>448</v>
      </c>
    </row>
    <row r="210" spans="1:15" ht="22" customHeight="1">
      <c r="A210" t="str">
        <f t="shared" si="12"/>
        <v>SL-00206</v>
      </c>
      <c r="B210" s="40" t="s">
        <v>1715</v>
      </c>
      <c r="C210" s="24" t="str">
        <f>IF(B210="","",IFERROR(_xlfn.XLOOKUP(B210,PT_Master!#REF!,PT_Master!B:B),""))</f>
        <v/>
      </c>
      <c r="D210" s="24" t="str">
        <f>IF(C210="","",IFERROR(_xlfn.XLOOKUP(C210,PT_Master!A:A,PT_Master!C:C),""))</f>
        <v/>
      </c>
      <c r="E210" s="40" t="s">
        <v>1891</v>
      </c>
      <c r="F210" s="40" t="s">
        <v>1836</v>
      </c>
      <c r="G210" s="24" t="str">
        <f>IF(F210="","",IFERROR(_xlfn.XLOOKUP(F210,SVC_RateCard!A:A,SVC_RateCard!B:B),"Service Code not found"))</f>
        <v>Lipid Profile</v>
      </c>
      <c r="H210" s="24" t="str">
        <f>IF(F210="","",IFERROR(_xlfn.XLOOKUP(F210,SVC_RateCard!A:A,SVC_RateCard!C:C),""))</f>
        <v>Laboratory</v>
      </c>
      <c r="I210" s="40" t="s">
        <v>166</v>
      </c>
      <c r="J210" s="40">
        <v>1</v>
      </c>
      <c r="K210" s="25">
        <f>IF(F210="","",IFERROR(_xlfn.XLOOKUP(F210,SVC_RateCard!A:A,SVC_RateCard!I:I),0))</f>
        <v>472.5</v>
      </c>
      <c r="L210" s="17">
        <f t="shared" si="13"/>
        <v>472.5</v>
      </c>
      <c r="M210" s="26">
        <f>IF(F210="","",IFERROR(_xlfn.XLOOKUP(F210,SVC_RateCard!A:A,SVC_RateCard!G:G),0))</f>
        <v>5</v>
      </c>
      <c r="N210" s="17">
        <f t="shared" si="14"/>
        <v>23.625</v>
      </c>
      <c r="O210" s="17">
        <f t="shared" si="15"/>
        <v>472.5</v>
      </c>
    </row>
    <row r="211" spans="1:15" ht="22" customHeight="1">
      <c r="A211" t="str">
        <f t="shared" si="12"/>
        <v>SL-00207</v>
      </c>
      <c r="B211" s="39" t="s">
        <v>1715</v>
      </c>
      <c r="C211" s="24" t="str">
        <f>IF(B211="","",IFERROR(_xlfn.XLOOKUP(B211,PT_Master!#REF!,PT_Master!B:B),""))</f>
        <v/>
      </c>
      <c r="D211" s="24" t="str">
        <f>IF(C211="","",IFERROR(_xlfn.XLOOKUP(C211,PT_Master!A:A,PT_Master!C:C),""))</f>
        <v/>
      </c>
      <c r="E211" s="39" t="s">
        <v>534</v>
      </c>
      <c r="F211" s="39" t="s">
        <v>1838</v>
      </c>
      <c r="G211" s="24" t="str">
        <f>IF(F211="","",IFERROR(_xlfn.XLOOKUP(F211,SVC_RateCard!A:A,SVC_RateCard!B:B),"Service Code not found"))</f>
        <v>General Ward - Daily</v>
      </c>
      <c r="H211" s="24" t="str">
        <f>IF(F211="","",IFERROR(_xlfn.XLOOKUP(F211,SVC_RateCard!A:A,SVC_RateCard!C:C),""))</f>
        <v>Room Charge</v>
      </c>
      <c r="I211" s="39" t="s">
        <v>166</v>
      </c>
      <c r="J211" s="39">
        <v>11</v>
      </c>
      <c r="K211" s="25">
        <f>IF(F211="","",IFERROR(_xlfn.XLOOKUP(F211,SVC_RateCard!A:A,SVC_RateCard!I:I),0))</f>
        <v>800</v>
      </c>
      <c r="L211" s="17">
        <f t="shared" si="13"/>
        <v>8800</v>
      </c>
      <c r="M211" s="26">
        <f>IF(F211="","",IFERROR(_xlfn.XLOOKUP(F211,SVC_RateCard!A:A,SVC_RateCard!G:G),0))</f>
        <v>0</v>
      </c>
      <c r="N211" s="17">
        <f t="shared" si="14"/>
        <v>0</v>
      </c>
      <c r="O211" s="17">
        <f t="shared" si="15"/>
        <v>8800</v>
      </c>
    </row>
    <row r="212" spans="1:15" ht="22" customHeight="1">
      <c r="A212" t="str">
        <f t="shared" si="12"/>
        <v>SL-00208</v>
      </c>
      <c r="B212" s="40" t="s">
        <v>1715</v>
      </c>
      <c r="C212" s="24" t="str">
        <f>IF(B212="","",IFERROR(_xlfn.XLOOKUP(B212,PT_Master!#REF!,PT_Master!B:B),""))</f>
        <v/>
      </c>
      <c r="D212" s="24" t="str">
        <f>IF(C212="","",IFERROR(_xlfn.XLOOKUP(C212,PT_Master!A:A,PT_Master!C:C),""))</f>
        <v/>
      </c>
      <c r="E212" s="40" t="s">
        <v>1893</v>
      </c>
      <c r="F212" s="40" t="s">
        <v>1849</v>
      </c>
      <c r="G212" s="24" t="str">
        <f>IF(F212="","",IFERROR(_xlfn.XLOOKUP(F212,SVC_RateCard!A:A,SVC_RateCard!B:B),"Service Code not found"))</f>
        <v>ECG 12-Lead</v>
      </c>
      <c r="H212" s="24" t="str">
        <f>IF(F212="","",IFERROR(_xlfn.XLOOKUP(F212,SVC_RateCard!A:A,SVC_RateCard!C:C),""))</f>
        <v>Procedure</v>
      </c>
      <c r="I212" s="40" t="s">
        <v>166</v>
      </c>
      <c r="J212" s="40">
        <v>1</v>
      </c>
      <c r="K212" s="25">
        <f>IF(F212="","",IFERROR(_xlfn.XLOOKUP(F212,SVC_RateCard!A:A,SVC_RateCard!I:I),0))</f>
        <v>315</v>
      </c>
      <c r="L212" s="17">
        <f t="shared" si="13"/>
        <v>315</v>
      </c>
      <c r="M212" s="26">
        <f>IF(F212="","",IFERROR(_xlfn.XLOOKUP(F212,SVC_RateCard!A:A,SVC_RateCard!G:G),0))</f>
        <v>5</v>
      </c>
      <c r="N212" s="17">
        <f t="shared" si="14"/>
        <v>15.75</v>
      </c>
      <c r="O212" s="17">
        <f t="shared" si="15"/>
        <v>315</v>
      </c>
    </row>
    <row r="213" spans="1:15" ht="22" customHeight="1">
      <c r="A213" t="str">
        <f t="shared" si="12"/>
        <v>SL-00209</v>
      </c>
      <c r="B213" s="39" t="s">
        <v>1716</v>
      </c>
      <c r="C213" s="24" t="str">
        <f>IF(B213="","",IFERROR(_xlfn.XLOOKUP(B213,PT_Master!#REF!,PT_Master!B:B),""))</f>
        <v/>
      </c>
      <c r="D213" s="24" t="str">
        <f>IF(C213="","",IFERROR(_xlfn.XLOOKUP(C213,PT_Master!A:A,PT_Master!C:C),""))</f>
        <v/>
      </c>
      <c r="E213" s="39" t="s">
        <v>1894</v>
      </c>
      <c r="F213" s="39" t="s">
        <v>1831</v>
      </c>
      <c r="G213" s="24" t="str">
        <f>IF(F213="","",IFERROR(_xlfn.XLOOKUP(F213,SVC_RateCard!A:A,SVC_RateCard!B:B),"Service Code not found"))</f>
        <v>General Consultation</v>
      </c>
      <c r="H213" s="24" t="str">
        <f>IF(F213="","",IFERROR(_xlfn.XLOOKUP(F213,SVC_RateCard!A:A,SVC_RateCard!C:C),""))</f>
        <v>Consultation</v>
      </c>
      <c r="I213" s="39" t="s">
        <v>233</v>
      </c>
      <c r="J213" s="39">
        <v>1</v>
      </c>
      <c r="K213" s="25">
        <f>IF(F213="","",IFERROR(_xlfn.XLOOKUP(F213,SVC_RateCard!A:A,SVC_RateCard!I:I),0))</f>
        <v>500</v>
      </c>
      <c r="L213" s="17">
        <f t="shared" si="13"/>
        <v>500</v>
      </c>
      <c r="M213" s="26">
        <f>IF(F213="","",IFERROR(_xlfn.XLOOKUP(F213,SVC_RateCard!A:A,SVC_RateCard!G:G),0))</f>
        <v>0</v>
      </c>
      <c r="N213" s="17">
        <f t="shared" si="14"/>
        <v>0</v>
      </c>
      <c r="O213" s="17">
        <f t="shared" si="15"/>
        <v>500</v>
      </c>
    </row>
    <row r="214" spans="1:15" ht="22" customHeight="1">
      <c r="A214" t="str">
        <f t="shared" si="12"/>
        <v>SL-00210</v>
      </c>
      <c r="B214" s="40" t="s">
        <v>1716</v>
      </c>
      <c r="C214" s="24" t="str">
        <f>IF(B214="","",IFERROR(_xlfn.XLOOKUP(B214,PT_Master!#REF!,PT_Master!B:B),""))</f>
        <v/>
      </c>
      <c r="D214" s="24" t="str">
        <f>IF(C214="","",IFERROR(_xlfn.XLOOKUP(C214,PT_Master!A:A,PT_Master!C:C),""))</f>
        <v/>
      </c>
      <c r="E214" s="40" t="s">
        <v>1475</v>
      </c>
      <c r="F214" s="40" t="s">
        <v>1837</v>
      </c>
      <c r="G214" s="24" t="str">
        <f>IF(F214="","",IFERROR(_xlfn.XLOOKUP(F214,SVC_RateCard!A:A,SVC_RateCard!B:B),"Service Code not found"))</f>
        <v>IV Cannula Insertion</v>
      </c>
      <c r="H214" s="24" t="str">
        <f>IF(F214="","",IFERROR(_xlfn.XLOOKUP(F214,SVC_RateCard!A:A,SVC_RateCard!C:C),""))</f>
        <v>Procedure</v>
      </c>
      <c r="I214" s="40" t="s">
        <v>233</v>
      </c>
      <c r="J214" s="40">
        <v>1</v>
      </c>
      <c r="K214" s="25">
        <f>IF(F214="","",IFERROR(_xlfn.XLOOKUP(F214,SVC_RateCard!A:A,SVC_RateCard!I:I),0))</f>
        <v>210</v>
      </c>
      <c r="L214" s="17">
        <f t="shared" si="13"/>
        <v>210</v>
      </c>
      <c r="M214" s="26">
        <f>IF(F214="","",IFERROR(_xlfn.XLOOKUP(F214,SVC_RateCard!A:A,SVC_RateCard!G:G),0))</f>
        <v>5</v>
      </c>
      <c r="N214" s="17">
        <f t="shared" si="14"/>
        <v>10.5</v>
      </c>
      <c r="O214" s="17">
        <f t="shared" si="15"/>
        <v>210</v>
      </c>
    </row>
    <row r="215" spans="1:15" ht="22" customHeight="1">
      <c r="A215" t="str">
        <f t="shared" si="12"/>
        <v>SL-00211</v>
      </c>
      <c r="B215" s="39" t="s">
        <v>1716</v>
      </c>
      <c r="C215" s="24" t="str">
        <f>IF(B215="","",IFERROR(_xlfn.XLOOKUP(B215,PT_Master!#REF!,PT_Master!B:B),""))</f>
        <v/>
      </c>
      <c r="D215" s="24" t="str">
        <f>IF(C215="","",IFERROR(_xlfn.XLOOKUP(C215,PT_Master!A:A,PT_Master!C:C),""))</f>
        <v/>
      </c>
      <c r="E215" s="39" t="s">
        <v>1894</v>
      </c>
      <c r="F215" s="39" t="s">
        <v>1861</v>
      </c>
      <c r="G215" s="24" t="str">
        <f>IF(F215="","",IFERROR(_xlfn.XLOOKUP(F215,SVC_RateCard!A:A,SVC_RateCard!B:B),"Service Code not found"))</f>
        <v>Thyroid Profile (T3 T4 TSH)</v>
      </c>
      <c r="H215" s="24" t="str">
        <f>IF(F215="","",IFERROR(_xlfn.XLOOKUP(F215,SVC_RateCard!A:A,SVC_RateCard!C:C),""))</f>
        <v>Laboratory</v>
      </c>
      <c r="I215" s="39" t="s">
        <v>233</v>
      </c>
      <c r="J215" s="39">
        <v>1</v>
      </c>
      <c r="K215" s="25">
        <f>IF(F215="","",IFERROR(_xlfn.XLOOKUP(F215,SVC_RateCard!A:A,SVC_RateCard!I:I),0))</f>
        <v>682.5</v>
      </c>
      <c r="L215" s="17">
        <f t="shared" si="13"/>
        <v>682.5</v>
      </c>
      <c r="M215" s="26">
        <f>IF(F215="","",IFERROR(_xlfn.XLOOKUP(F215,SVC_RateCard!A:A,SVC_RateCard!G:G),0))</f>
        <v>5</v>
      </c>
      <c r="N215" s="17">
        <f t="shared" si="14"/>
        <v>34.125</v>
      </c>
      <c r="O215" s="17">
        <f t="shared" si="15"/>
        <v>682.5</v>
      </c>
    </row>
    <row r="216" spans="1:15" ht="22" customHeight="1">
      <c r="A216" t="str">
        <f t="shared" si="12"/>
        <v>SL-00212</v>
      </c>
      <c r="B216" s="40" t="s">
        <v>1716</v>
      </c>
      <c r="C216" s="24" t="str">
        <f>IF(B216="","",IFERROR(_xlfn.XLOOKUP(B216,PT_Master!#REF!,PT_Master!B:B),""))</f>
        <v/>
      </c>
      <c r="D216" s="24" t="str">
        <f>IF(C216="","",IFERROR(_xlfn.XLOOKUP(C216,PT_Master!A:A,PT_Master!C:C),""))</f>
        <v/>
      </c>
      <c r="E216" s="40" t="s">
        <v>1475</v>
      </c>
      <c r="F216" s="40" t="s">
        <v>1872</v>
      </c>
      <c r="G216" s="24" t="str">
        <f>IF(F216="","",IFERROR(_xlfn.XLOOKUP(F216,SVC_RateCard!A:A,SVC_RateCard!B:B),"Service Code not found"))</f>
        <v>Oxygen Therapy - Per Day</v>
      </c>
      <c r="H216" s="24" t="str">
        <f>IF(F216="","",IFERROR(_xlfn.XLOOKUP(F216,SVC_RateCard!A:A,SVC_RateCard!C:C),""))</f>
        <v>Procedure</v>
      </c>
      <c r="I216" s="40" t="s">
        <v>233</v>
      </c>
      <c r="J216" s="40">
        <v>3</v>
      </c>
      <c r="K216" s="25">
        <f>IF(F216="","",IFERROR(_xlfn.XLOOKUP(F216,SVC_RateCard!A:A,SVC_RateCard!I:I),0))</f>
        <v>630</v>
      </c>
      <c r="L216" s="17">
        <f t="shared" si="13"/>
        <v>1890</v>
      </c>
      <c r="M216" s="26">
        <f>IF(F216="","",IFERROR(_xlfn.XLOOKUP(F216,SVC_RateCard!A:A,SVC_RateCard!G:G),0))</f>
        <v>5</v>
      </c>
      <c r="N216" s="17">
        <f t="shared" si="14"/>
        <v>94.5</v>
      </c>
      <c r="O216" s="17">
        <f t="shared" si="15"/>
        <v>1890</v>
      </c>
    </row>
    <row r="217" spans="1:15" ht="22" customHeight="1">
      <c r="A217" t="str">
        <f t="shared" si="12"/>
        <v>SL-00213</v>
      </c>
      <c r="B217" s="39" t="s">
        <v>1716</v>
      </c>
      <c r="C217" s="24" t="str">
        <f>IF(B217="","",IFERROR(_xlfn.XLOOKUP(B217,PT_Master!#REF!,PT_Master!B:B),""))</f>
        <v/>
      </c>
      <c r="D217" s="24" t="str">
        <f>IF(C217="","",IFERROR(_xlfn.XLOOKUP(C217,PT_Master!A:A,PT_Master!C:C),""))</f>
        <v/>
      </c>
      <c r="E217" s="39" t="s">
        <v>1894</v>
      </c>
      <c r="F217" s="39" t="s">
        <v>1871</v>
      </c>
      <c r="G217" s="24" t="str">
        <f>IF(F217="","",IFERROR(_xlfn.XLOOKUP(F217,SVC_RateCard!A:A,SVC_RateCard!B:B),"Service Code not found"))</f>
        <v>Ultrasound Abdomen</v>
      </c>
      <c r="H217" s="24" t="str">
        <f>IF(F217="","",IFERROR(_xlfn.XLOOKUP(F217,SVC_RateCard!A:A,SVC_RateCard!C:C),""))</f>
        <v>Radiology</v>
      </c>
      <c r="I217" s="39" t="s">
        <v>233</v>
      </c>
      <c r="J217" s="39">
        <v>1</v>
      </c>
      <c r="K217" s="25">
        <f>IF(F217="","",IFERROR(_xlfn.XLOOKUP(F217,SVC_RateCard!A:A,SVC_RateCard!I:I),0))</f>
        <v>1344</v>
      </c>
      <c r="L217" s="17">
        <f t="shared" si="13"/>
        <v>1344</v>
      </c>
      <c r="M217" s="26">
        <f>IF(F217="","",IFERROR(_xlfn.XLOOKUP(F217,SVC_RateCard!A:A,SVC_RateCard!G:G),0))</f>
        <v>12</v>
      </c>
      <c r="N217" s="17">
        <f t="shared" si="14"/>
        <v>161.28</v>
      </c>
      <c r="O217" s="17">
        <f t="shared" si="15"/>
        <v>1344</v>
      </c>
    </row>
    <row r="218" spans="1:15" ht="22" customHeight="1">
      <c r="A218" t="str">
        <f t="shared" si="12"/>
        <v>SL-00214</v>
      </c>
      <c r="B218" s="40" t="s">
        <v>1716</v>
      </c>
      <c r="C218" s="24" t="str">
        <f>IF(B218="","",IFERROR(_xlfn.XLOOKUP(B218,PT_Master!#REF!,PT_Master!B:B),""))</f>
        <v/>
      </c>
      <c r="D218" s="24" t="str">
        <f>IF(C218="","",IFERROR(_xlfn.XLOOKUP(C218,PT_Master!A:A,PT_Master!C:C),""))</f>
        <v/>
      </c>
      <c r="E218" s="40" t="s">
        <v>1894</v>
      </c>
      <c r="F218" s="40" t="s">
        <v>1839</v>
      </c>
      <c r="G218" s="24" t="str">
        <f>IF(F218="","",IFERROR(_xlfn.XLOOKUP(F218,SVC_RateCard!A:A,SVC_RateCard!B:B),"Service Code not found"))</f>
        <v>Nebulisation</v>
      </c>
      <c r="H218" s="24" t="str">
        <f>IF(F218="","",IFERROR(_xlfn.XLOOKUP(F218,SVC_RateCard!A:A,SVC_RateCard!C:C),""))</f>
        <v>Procedure</v>
      </c>
      <c r="I218" s="40" t="s">
        <v>233</v>
      </c>
      <c r="J218" s="40">
        <v>1</v>
      </c>
      <c r="K218" s="25">
        <f>IF(F218="","",IFERROR(_xlfn.XLOOKUP(F218,SVC_RateCard!A:A,SVC_RateCard!I:I),0))</f>
        <v>157.5</v>
      </c>
      <c r="L218" s="17">
        <f t="shared" si="13"/>
        <v>157.5</v>
      </c>
      <c r="M218" s="26">
        <f>IF(F218="","",IFERROR(_xlfn.XLOOKUP(F218,SVC_RateCard!A:A,SVC_RateCard!G:G),0))</f>
        <v>5</v>
      </c>
      <c r="N218" s="17">
        <f t="shared" si="14"/>
        <v>7.875</v>
      </c>
      <c r="O218" s="17">
        <f t="shared" si="15"/>
        <v>157.5</v>
      </c>
    </row>
    <row r="219" spans="1:15" ht="22" customHeight="1">
      <c r="A219" t="str">
        <f t="shared" si="12"/>
        <v>SL-00215</v>
      </c>
      <c r="B219" s="39" t="s">
        <v>1716</v>
      </c>
      <c r="C219" s="24" t="str">
        <f>IF(B219="","",IFERROR(_xlfn.XLOOKUP(B219,PT_Master!#REF!,PT_Master!B:B),""))</f>
        <v/>
      </c>
      <c r="D219" s="24" t="str">
        <f>IF(C219="","",IFERROR(_xlfn.XLOOKUP(C219,PT_Master!A:A,PT_Master!C:C),""))</f>
        <v/>
      </c>
      <c r="E219" s="39" t="s">
        <v>1894</v>
      </c>
      <c r="F219" s="39" t="s">
        <v>1858</v>
      </c>
      <c r="G219" s="24" t="str">
        <f>IF(F219="","",IFERROR(_xlfn.XLOOKUP(F219,SVC_RateCard!A:A,SVC_RateCard!B:B),"Service Code not found"))</f>
        <v>PTCA / Angioplasty</v>
      </c>
      <c r="H219" s="24" t="str">
        <f>IF(F219="","",IFERROR(_xlfn.XLOOKUP(F219,SVC_RateCard!A:A,SVC_RateCard!C:C),""))</f>
        <v>Surgery</v>
      </c>
      <c r="I219" s="39" t="s">
        <v>233</v>
      </c>
      <c r="J219" s="39">
        <v>1</v>
      </c>
      <c r="K219" s="25">
        <f>IF(F219="","",IFERROR(_xlfn.XLOOKUP(F219,SVC_RateCard!A:A,SVC_RateCard!I:I),0))</f>
        <v>189000</v>
      </c>
      <c r="L219" s="17">
        <f t="shared" si="13"/>
        <v>189000</v>
      </c>
      <c r="M219" s="26">
        <f>IF(F219="","",IFERROR(_xlfn.XLOOKUP(F219,SVC_RateCard!A:A,SVC_RateCard!G:G),0))</f>
        <v>5</v>
      </c>
      <c r="N219" s="17">
        <f t="shared" si="14"/>
        <v>9450</v>
      </c>
      <c r="O219" s="17">
        <f t="shared" si="15"/>
        <v>189000</v>
      </c>
    </row>
    <row r="220" spans="1:15" ht="22" customHeight="1">
      <c r="A220" t="str">
        <f t="shared" si="12"/>
        <v>SL-00216</v>
      </c>
      <c r="B220" s="40" t="s">
        <v>1716</v>
      </c>
      <c r="C220" s="24" t="str">
        <f>IF(B220="","",IFERROR(_xlfn.XLOOKUP(B220,PT_Master!#REF!,PT_Master!B:B),""))</f>
        <v/>
      </c>
      <c r="D220" s="24" t="str">
        <f>IF(C220="","",IFERROR(_xlfn.XLOOKUP(C220,PT_Master!A:A,PT_Master!C:C),""))</f>
        <v/>
      </c>
      <c r="E220" s="40" t="s">
        <v>598</v>
      </c>
      <c r="F220" s="40" t="s">
        <v>1844</v>
      </c>
      <c r="G220" s="24" t="str">
        <f>IF(F220="","",IFERROR(_xlfn.XLOOKUP(F220,SVC_RateCard!A:A,SVC_RateCard!B:B),"Service Code not found"))</f>
        <v>Appendectomy</v>
      </c>
      <c r="H220" s="24" t="str">
        <f>IF(F220="","",IFERROR(_xlfn.XLOOKUP(F220,SVC_RateCard!A:A,SVC_RateCard!C:C),""))</f>
        <v>Surgery</v>
      </c>
      <c r="I220" s="40" t="s">
        <v>233</v>
      </c>
      <c r="J220" s="40">
        <v>1</v>
      </c>
      <c r="K220" s="25">
        <f>IF(F220="","",IFERROR(_xlfn.XLOOKUP(F220,SVC_RateCard!A:A,SVC_RateCard!I:I),0))</f>
        <v>36750</v>
      </c>
      <c r="L220" s="17">
        <f t="shared" si="13"/>
        <v>36750</v>
      </c>
      <c r="M220" s="26">
        <f>IF(F220="","",IFERROR(_xlfn.XLOOKUP(F220,SVC_RateCard!A:A,SVC_RateCard!G:G),0))</f>
        <v>5</v>
      </c>
      <c r="N220" s="17">
        <f t="shared" si="14"/>
        <v>1837.5</v>
      </c>
      <c r="O220" s="17">
        <f t="shared" si="15"/>
        <v>36750</v>
      </c>
    </row>
    <row r="221" spans="1:15" ht="22" customHeight="1">
      <c r="A221" t="str">
        <f t="shared" si="12"/>
        <v>SL-00217</v>
      </c>
      <c r="B221" s="39" t="s">
        <v>1717</v>
      </c>
      <c r="C221" s="24" t="str">
        <f>IF(B221="","",IFERROR(_xlfn.XLOOKUP(B221,PT_Master!#REF!,PT_Master!B:B),""))</f>
        <v/>
      </c>
      <c r="D221" s="24" t="str">
        <f>IF(C221="","",IFERROR(_xlfn.XLOOKUP(C221,PT_Master!A:A,PT_Master!C:C),""))</f>
        <v/>
      </c>
      <c r="E221" s="39" t="s">
        <v>1543</v>
      </c>
      <c r="F221" s="39" t="s">
        <v>1834</v>
      </c>
      <c r="G221" s="24" t="str">
        <f>IF(F221="","",IFERROR(_xlfn.XLOOKUP(F221,SVC_RateCard!A:A,SVC_RateCard!B:B),"Service Code not found"))</f>
        <v>Orthopaedics Consultation</v>
      </c>
      <c r="H221" s="24" t="str">
        <f>IF(F221="","",IFERROR(_xlfn.XLOOKUP(F221,SVC_RateCard!A:A,SVC_RateCard!C:C),""))</f>
        <v>Consultation</v>
      </c>
      <c r="I221" s="39" t="s">
        <v>236</v>
      </c>
      <c r="J221" s="39">
        <v>1</v>
      </c>
      <c r="K221" s="25">
        <f>IF(F221="","",IFERROR(_xlfn.XLOOKUP(F221,SVC_RateCard!A:A,SVC_RateCard!I:I),0))</f>
        <v>650</v>
      </c>
      <c r="L221" s="17">
        <f t="shared" si="13"/>
        <v>650</v>
      </c>
      <c r="M221" s="26">
        <f>IF(F221="","",IFERROR(_xlfn.XLOOKUP(F221,SVC_RateCard!A:A,SVC_RateCard!G:G),0))</f>
        <v>0</v>
      </c>
      <c r="N221" s="17">
        <f t="shared" si="14"/>
        <v>0</v>
      </c>
      <c r="O221" s="17">
        <f t="shared" si="15"/>
        <v>650</v>
      </c>
    </row>
    <row r="222" spans="1:15" ht="22" customHeight="1">
      <c r="A222" t="str">
        <f t="shared" si="12"/>
        <v>SL-00218</v>
      </c>
      <c r="B222" s="40" t="s">
        <v>1717</v>
      </c>
      <c r="C222" s="24" t="str">
        <f>IF(B222="","",IFERROR(_xlfn.XLOOKUP(B222,PT_Master!#REF!,PT_Master!B:B),""))</f>
        <v/>
      </c>
      <c r="D222" s="24" t="str">
        <f>IF(C222="","",IFERROR(_xlfn.XLOOKUP(C222,PT_Master!A:A,PT_Master!C:C),""))</f>
        <v/>
      </c>
      <c r="E222" s="40" t="s">
        <v>599</v>
      </c>
      <c r="F222" s="40" t="s">
        <v>1855</v>
      </c>
      <c r="G222" s="24" t="str">
        <f>IF(F222="","",IFERROR(_xlfn.XLOOKUP(F222,SVC_RateCard!A:A,SVC_RateCard!B:B),"Service Code not found"))</f>
        <v>Dengue NS1 Antigen</v>
      </c>
      <c r="H222" s="24" t="str">
        <f>IF(F222="","",IFERROR(_xlfn.XLOOKUP(F222,SVC_RateCard!A:A,SVC_RateCard!C:C),""))</f>
        <v>Laboratory</v>
      </c>
      <c r="I222" s="40" t="s">
        <v>236</v>
      </c>
      <c r="J222" s="40">
        <v>1</v>
      </c>
      <c r="K222" s="25">
        <f>IF(F222="","",IFERROR(_xlfn.XLOOKUP(F222,SVC_RateCard!A:A,SVC_RateCard!I:I),0))</f>
        <v>945</v>
      </c>
      <c r="L222" s="17">
        <f t="shared" si="13"/>
        <v>945</v>
      </c>
      <c r="M222" s="26">
        <f>IF(F222="","",IFERROR(_xlfn.XLOOKUP(F222,SVC_RateCard!A:A,SVC_RateCard!G:G),0))</f>
        <v>5</v>
      </c>
      <c r="N222" s="17">
        <f t="shared" si="14"/>
        <v>47.25</v>
      </c>
      <c r="O222" s="17">
        <f t="shared" si="15"/>
        <v>945</v>
      </c>
    </row>
    <row r="223" spans="1:15" ht="22" customHeight="1">
      <c r="A223" t="str">
        <f t="shared" si="12"/>
        <v>SL-00219</v>
      </c>
      <c r="B223" s="39" t="s">
        <v>1717</v>
      </c>
      <c r="C223" s="24" t="str">
        <f>IF(B223="","",IFERROR(_xlfn.XLOOKUP(B223,PT_Master!#REF!,PT_Master!B:B),""))</f>
        <v/>
      </c>
      <c r="D223" s="24" t="str">
        <f>IF(C223="","",IFERROR(_xlfn.XLOOKUP(C223,PT_Master!A:A,PT_Master!C:C),""))</f>
        <v/>
      </c>
      <c r="E223" s="39" t="s">
        <v>599</v>
      </c>
      <c r="F223" s="39" t="s">
        <v>1848</v>
      </c>
      <c r="G223" s="24" t="str">
        <f>IF(F223="","",IFERROR(_xlfn.XLOOKUP(F223,SVC_RateCard!A:A,SVC_RateCard!B:B),"Service Code not found"))</f>
        <v>Complete Blood Count (CBC)</v>
      </c>
      <c r="H223" s="24" t="str">
        <f>IF(F223="","",IFERROR(_xlfn.XLOOKUP(F223,SVC_RateCard!A:A,SVC_RateCard!C:C),""))</f>
        <v>Laboratory</v>
      </c>
      <c r="I223" s="39" t="s">
        <v>236</v>
      </c>
      <c r="J223" s="39">
        <v>1</v>
      </c>
      <c r="K223" s="25">
        <f>IF(F223="","",IFERROR(_xlfn.XLOOKUP(F223,SVC_RateCard!A:A,SVC_RateCard!I:I),0))</f>
        <v>367.5</v>
      </c>
      <c r="L223" s="17">
        <f t="shared" si="13"/>
        <v>367.5</v>
      </c>
      <c r="M223" s="26">
        <f>IF(F223="","",IFERROR(_xlfn.XLOOKUP(F223,SVC_RateCard!A:A,SVC_RateCard!G:G),0))</f>
        <v>5</v>
      </c>
      <c r="N223" s="17">
        <f t="shared" si="14"/>
        <v>18.375</v>
      </c>
      <c r="O223" s="17">
        <f t="shared" si="15"/>
        <v>367.5</v>
      </c>
    </row>
    <row r="224" spans="1:15" ht="22" customHeight="1">
      <c r="A224" t="str">
        <f t="shared" si="12"/>
        <v>SL-00220</v>
      </c>
      <c r="B224" s="40" t="s">
        <v>1717</v>
      </c>
      <c r="C224" s="24" t="str">
        <f>IF(B224="","",IFERROR(_xlfn.XLOOKUP(B224,PT_Master!#REF!,PT_Master!B:B),""))</f>
        <v/>
      </c>
      <c r="D224" s="24" t="str">
        <f>IF(C224="","",IFERROR(_xlfn.XLOOKUP(C224,PT_Master!A:A,PT_Master!C:C),""))</f>
        <v/>
      </c>
      <c r="E224" s="40" t="s">
        <v>530</v>
      </c>
      <c r="F224" s="40" t="s">
        <v>1865</v>
      </c>
      <c r="G224" s="24" t="str">
        <f>IF(F224="","",IFERROR(_xlfn.XLOOKUP(F224,SVC_RateCard!A:A,SVC_RateCard!B:B),"Service Code not found"))</f>
        <v>Knee Replacement (Unilateral)</v>
      </c>
      <c r="H224" s="24" t="str">
        <f>IF(F224="","",IFERROR(_xlfn.XLOOKUP(F224,SVC_RateCard!A:A,SVC_RateCard!C:C),""))</f>
        <v>Surgery</v>
      </c>
      <c r="I224" s="40" t="s">
        <v>236</v>
      </c>
      <c r="J224" s="40">
        <v>1</v>
      </c>
      <c r="K224" s="25">
        <f>IF(F224="","",IFERROR(_xlfn.XLOOKUP(F224,SVC_RateCard!A:A,SVC_RateCard!I:I),0))</f>
        <v>126000</v>
      </c>
      <c r="L224" s="17">
        <f t="shared" si="13"/>
        <v>126000</v>
      </c>
      <c r="M224" s="26">
        <f>IF(F224="","",IFERROR(_xlfn.XLOOKUP(F224,SVC_RateCard!A:A,SVC_RateCard!G:G),0))</f>
        <v>5</v>
      </c>
      <c r="N224" s="17">
        <f t="shared" si="14"/>
        <v>6300</v>
      </c>
      <c r="O224" s="17">
        <f t="shared" si="15"/>
        <v>126000</v>
      </c>
    </row>
    <row r="225" spans="1:15" ht="22" customHeight="1">
      <c r="A225" t="str">
        <f t="shared" si="12"/>
        <v>SL-00221</v>
      </c>
      <c r="B225" s="39" t="s">
        <v>1717</v>
      </c>
      <c r="C225" s="24" t="str">
        <f>IF(B225="","",IFERROR(_xlfn.XLOOKUP(B225,PT_Master!#REF!,PT_Master!B:B),""))</f>
        <v/>
      </c>
      <c r="D225" s="24" t="str">
        <f>IF(C225="","",IFERROR(_xlfn.XLOOKUP(C225,PT_Master!A:A,PT_Master!C:C),""))</f>
        <v/>
      </c>
      <c r="E225" s="39" t="s">
        <v>1895</v>
      </c>
      <c r="F225" s="39" t="s">
        <v>1873</v>
      </c>
      <c r="G225" s="24" t="str">
        <f>IF(F225="","",IFERROR(_xlfn.XLOOKUP(F225,SVC_RateCard!A:A,SVC_RateCard!B:B),"Service Code not found"))</f>
        <v>Normal Delivery</v>
      </c>
      <c r="H225" s="24" t="str">
        <f>IF(F225="","",IFERROR(_xlfn.XLOOKUP(F225,SVC_RateCard!A:A,SVC_RateCard!C:C),""))</f>
        <v>Surgery</v>
      </c>
      <c r="I225" s="39" t="s">
        <v>236</v>
      </c>
      <c r="J225" s="39">
        <v>1</v>
      </c>
      <c r="K225" s="25">
        <f>IF(F225="","",IFERROR(_xlfn.XLOOKUP(F225,SVC_RateCard!A:A,SVC_RateCard!I:I),0))</f>
        <v>25000</v>
      </c>
      <c r="L225" s="17">
        <f t="shared" si="13"/>
        <v>25000</v>
      </c>
      <c r="M225" s="26">
        <f>IF(F225="","",IFERROR(_xlfn.XLOOKUP(F225,SVC_RateCard!A:A,SVC_RateCard!G:G),0))</f>
        <v>0</v>
      </c>
      <c r="N225" s="17">
        <f t="shared" si="14"/>
        <v>0</v>
      </c>
      <c r="O225" s="17">
        <f t="shared" si="15"/>
        <v>25000</v>
      </c>
    </row>
    <row r="226" spans="1:15" ht="22" customHeight="1">
      <c r="A226" t="str">
        <f t="shared" si="12"/>
        <v>SL-00222</v>
      </c>
      <c r="B226" s="40" t="s">
        <v>1717</v>
      </c>
      <c r="C226" s="24" t="str">
        <f>IF(B226="","",IFERROR(_xlfn.XLOOKUP(B226,PT_Master!#REF!,PT_Master!B:B),""))</f>
        <v/>
      </c>
      <c r="D226" s="24" t="str">
        <f>IF(C226="","",IFERROR(_xlfn.XLOOKUP(C226,PT_Master!A:A,PT_Master!C:C),""))</f>
        <v/>
      </c>
      <c r="E226" s="40" t="s">
        <v>1896</v>
      </c>
      <c r="F226" s="40" t="s">
        <v>1841</v>
      </c>
      <c r="G226" s="24" t="str">
        <f>IF(F226="","",IFERROR(_xlfn.XLOOKUP(F226,SVC_RateCard!A:A,SVC_RateCard!B:B),"Service Code not found"))</f>
        <v>Kidney Function Test</v>
      </c>
      <c r="H226" s="24" t="str">
        <f>IF(F226="","",IFERROR(_xlfn.XLOOKUP(F226,SVC_RateCard!A:A,SVC_RateCard!C:C),""))</f>
        <v>Laboratory</v>
      </c>
      <c r="I226" s="40" t="s">
        <v>236</v>
      </c>
      <c r="J226" s="40">
        <v>1</v>
      </c>
      <c r="K226" s="25">
        <f>IF(F226="","",IFERROR(_xlfn.XLOOKUP(F226,SVC_RateCard!A:A,SVC_RateCard!I:I),0))</f>
        <v>504</v>
      </c>
      <c r="L226" s="17">
        <f t="shared" si="13"/>
        <v>504</v>
      </c>
      <c r="M226" s="26">
        <f>IF(F226="","",IFERROR(_xlfn.XLOOKUP(F226,SVC_RateCard!A:A,SVC_RateCard!G:G),0))</f>
        <v>5</v>
      </c>
      <c r="N226" s="17">
        <f t="shared" si="14"/>
        <v>25.2</v>
      </c>
      <c r="O226" s="17">
        <f t="shared" si="15"/>
        <v>504</v>
      </c>
    </row>
    <row r="227" spans="1:15" ht="22" customHeight="1">
      <c r="A227" t="str">
        <f t="shared" si="12"/>
        <v>SL-00223</v>
      </c>
      <c r="B227" s="39" t="s">
        <v>1717</v>
      </c>
      <c r="C227" s="24" t="str">
        <f>IF(B227="","",IFERROR(_xlfn.XLOOKUP(B227,PT_Master!#REF!,PT_Master!B:B),""))</f>
        <v/>
      </c>
      <c r="D227" s="24" t="str">
        <f>IF(C227="","",IFERROR(_xlfn.XLOOKUP(C227,PT_Master!A:A,PT_Master!C:C),""))</f>
        <v/>
      </c>
      <c r="E227" s="39" t="s">
        <v>1897</v>
      </c>
      <c r="F227" s="39" t="s">
        <v>1842</v>
      </c>
      <c r="G227" s="24" t="str">
        <f>IF(F227="","",IFERROR(_xlfn.XLOOKUP(F227,SVC_RateCard!A:A,SVC_RateCard!B:B),"Service Code not found"))</f>
        <v>Treadmill Stress Test</v>
      </c>
      <c r="H227" s="24" t="str">
        <f>IF(F227="","",IFERROR(_xlfn.XLOOKUP(F227,SVC_RateCard!A:A,SVC_RateCard!C:C),""))</f>
        <v>Procedure</v>
      </c>
      <c r="I227" s="39" t="s">
        <v>236</v>
      </c>
      <c r="J227" s="39">
        <v>1</v>
      </c>
      <c r="K227" s="25">
        <f>IF(F227="","",IFERROR(_xlfn.XLOOKUP(F227,SVC_RateCard!A:A,SVC_RateCard!I:I),0))</f>
        <v>2310</v>
      </c>
      <c r="L227" s="17">
        <f t="shared" si="13"/>
        <v>2310</v>
      </c>
      <c r="M227" s="26">
        <f>IF(F227="","",IFERROR(_xlfn.XLOOKUP(F227,SVC_RateCard!A:A,SVC_RateCard!G:G),0))</f>
        <v>5</v>
      </c>
      <c r="N227" s="17">
        <f t="shared" si="14"/>
        <v>115.5</v>
      </c>
      <c r="O227" s="17">
        <f t="shared" si="15"/>
        <v>2310</v>
      </c>
    </row>
    <row r="228" spans="1:15" ht="22" customHeight="1">
      <c r="A228" t="str">
        <f t="shared" si="12"/>
        <v>SL-00224</v>
      </c>
      <c r="B228" s="40" t="s">
        <v>1718</v>
      </c>
      <c r="C228" s="24" t="str">
        <f>IF(B228="","",IFERROR(_xlfn.XLOOKUP(B228,PT_Master!#REF!,PT_Master!B:B),""))</f>
        <v/>
      </c>
      <c r="D228" s="24" t="str">
        <f>IF(C228="","",IFERROR(_xlfn.XLOOKUP(C228,PT_Master!A:A,PT_Master!C:C),""))</f>
        <v/>
      </c>
      <c r="E228" s="40" t="s">
        <v>1476</v>
      </c>
      <c r="F228" s="40" t="s">
        <v>1834</v>
      </c>
      <c r="G228" s="24" t="str">
        <f>IF(F228="","",IFERROR(_xlfn.XLOOKUP(F228,SVC_RateCard!A:A,SVC_RateCard!B:B),"Service Code not found"))</f>
        <v>Orthopaedics Consultation</v>
      </c>
      <c r="H228" s="24" t="str">
        <f>IF(F228="","",IFERROR(_xlfn.XLOOKUP(F228,SVC_RateCard!A:A,SVC_RateCard!C:C),""))</f>
        <v>Consultation</v>
      </c>
      <c r="I228" s="40" t="s">
        <v>231</v>
      </c>
      <c r="J228" s="40">
        <v>1</v>
      </c>
      <c r="K228" s="25">
        <f>IF(F228="","",IFERROR(_xlfn.XLOOKUP(F228,SVC_RateCard!A:A,SVC_RateCard!I:I),0))</f>
        <v>650</v>
      </c>
      <c r="L228" s="17">
        <f t="shared" si="13"/>
        <v>650</v>
      </c>
      <c r="M228" s="26">
        <f>IF(F228="","",IFERROR(_xlfn.XLOOKUP(F228,SVC_RateCard!A:A,SVC_RateCard!G:G),0))</f>
        <v>0</v>
      </c>
      <c r="N228" s="17">
        <f t="shared" si="14"/>
        <v>0</v>
      </c>
      <c r="O228" s="17">
        <f t="shared" si="15"/>
        <v>650</v>
      </c>
    </row>
    <row r="229" spans="1:15" ht="22" customHeight="1">
      <c r="A229" t="str">
        <f t="shared" si="12"/>
        <v>SL-00225</v>
      </c>
      <c r="B229" s="39" t="s">
        <v>1718</v>
      </c>
      <c r="C229" s="24" t="str">
        <f>IF(B229="","",IFERROR(_xlfn.XLOOKUP(B229,PT_Master!#REF!,PT_Master!B:B),""))</f>
        <v/>
      </c>
      <c r="D229" s="24" t="str">
        <f>IF(C229="","",IFERROR(_xlfn.XLOOKUP(C229,PT_Master!A:A,PT_Master!C:C),""))</f>
        <v/>
      </c>
      <c r="E229" s="39" t="s">
        <v>1476</v>
      </c>
      <c r="F229" s="39" t="s">
        <v>1878</v>
      </c>
      <c r="G229" s="24" t="str">
        <f>IF(F229="","",IFERROR(_xlfn.XLOOKUP(F229,SVC_RateCard!A:A,SVC_RateCard!B:B),"Service Code not found"))</f>
        <v>Urine Routine</v>
      </c>
      <c r="H229" s="24" t="str">
        <f>IF(F229="","",IFERROR(_xlfn.XLOOKUP(F229,SVC_RateCard!A:A,SVC_RateCard!C:C),""))</f>
        <v>Laboratory</v>
      </c>
      <c r="I229" s="39" t="s">
        <v>231</v>
      </c>
      <c r="J229" s="39">
        <v>1</v>
      </c>
      <c r="K229" s="25">
        <f>IF(F229="","",IFERROR(_xlfn.XLOOKUP(F229,SVC_RateCard!A:A,SVC_RateCard!I:I),0))</f>
        <v>157.5</v>
      </c>
      <c r="L229" s="17">
        <f t="shared" si="13"/>
        <v>157.5</v>
      </c>
      <c r="M229" s="26">
        <f>IF(F229="","",IFERROR(_xlfn.XLOOKUP(F229,SVC_RateCard!A:A,SVC_RateCard!G:G),0))</f>
        <v>5</v>
      </c>
      <c r="N229" s="17">
        <f t="shared" si="14"/>
        <v>7.875</v>
      </c>
      <c r="O229" s="17">
        <f t="shared" si="15"/>
        <v>157.5</v>
      </c>
    </row>
    <row r="230" spans="1:15" ht="22" customHeight="1">
      <c r="A230" t="str">
        <f t="shared" si="12"/>
        <v>SL-00226</v>
      </c>
      <c r="B230" s="40" t="s">
        <v>1718</v>
      </c>
      <c r="C230" s="24" t="str">
        <f>IF(B230="","",IFERROR(_xlfn.XLOOKUP(B230,PT_Master!#REF!,PT_Master!B:B),""))</f>
        <v/>
      </c>
      <c r="D230" s="24" t="str">
        <f>IF(C230="","",IFERROR(_xlfn.XLOOKUP(C230,PT_Master!A:A,PT_Master!C:C),""))</f>
        <v/>
      </c>
      <c r="E230" s="40" t="s">
        <v>1476</v>
      </c>
      <c r="F230" s="40" t="s">
        <v>1847</v>
      </c>
      <c r="G230" s="24" t="str">
        <f>IF(F230="","",IFERROR(_xlfn.XLOOKUP(F230,SVC_RateCard!A:A,SVC_RateCard!B:B),"Service Code not found"))</f>
        <v>2D Echocardiography</v>
      </c>
      <c r="H230" s="24" t="str">
        <f>IF(F230="","",IFERROR(_xlfn.XLOOKUP(F230,SVC_RateCard!A:A,SVC_RateCard!C:C),""))</f>
        <v>Radiology</v>
      </c>
      <c r="I230" s="40" t="s">
        <v>231</v>
      </c>
      <c r="J230" s="40">
        <v>1</v>
      </c>
      <c r="K230" s="25">
        <f>IF(F230="","",IFERROR(_xlfn.XLOOKUP(F230,SVC_RateCard!A:A,SVC_RateCard!I:I),0))</f>
        <v>2800</v>
      </c>
      <c r="L230" s="17">
        <f t="shared" si="13"/>
        <v>2800</v>
      </c>
      <c r="M230" s="26">
        <f>IF(F230="","",IFERROR(_xlfn.XLOOKUP(F230,SVC_RateCard!A:A,SVC_RateCard!G:G),0))</f>
        <v>12</v>
      </c>
      <c r="N230" s="17">
        <f t="shared" si="14"/>
        <v>336</v>
      </c>
      <c r="O230" s="17">
        <f t="shared" si="15"/>
        <v>2800</v>
      </c>
    </row>
    <row r="231" spans="1:15" ht="22" customHeight="1">
      <c r="A231" t="str">
        <f t="shared" si="12"/>
        <v>SL-00227</v>
      </c>
      <c r="B231" s="39" t="s">
        <v>1718</v>
      </c>
      <c r="C231" s="24" t="str">
        <f>IF(B231="","",IFERROR(_xlfn.XLOOKUP(B231,PT_Master!#REF!,PT_Master!B:B),""))</f>
        <v/>
      </c>
      <c r="D231" s="24" t="str">
        <f>IF(C231="","",IFERROR(_xlfn.XLOOKUP(C231,PT_Master!A:A,PT_Master!C:C),""))</f>
        <v/>
      </c>
      <c r="E231" s="39" t="s">
        <v>1476</v>
      </c>
      <c r="F231" s="39" t="s">
        <v>1843</v>
      </c>
      <c r="G231" s="24" t="str">
        <f>IF(F231="","",IFERROR(_xlfn.XLOOKUP(F231,SVC_RateCard!A:A,SVC_RateCard!B:B),"Service Code not found"))</f>
        <v>Holter Monitoring 24hr</v>
      </c>
      <c r="H231" s="24" t="str">
        <f>IF(F231="","",IFERROR(_xlfn.XLOOKUP(F231,SVC_RateCard!A:A,SVC_RateCard!C:C),""))</f>
        <v>Procedure</v>
      </c>
      <c r="I231" s="39" t="s">
        <v>231</v>
      </c>
      <c r="J231" s="39">
        <v>1</v>
      </c>
      <c r="K231" s="25">
        <f>IF(F231="","",IFERROR(_xlfn.XLOOKUP(F231,SVC_RateCard!A:A,SVC_RateCard!I:I),0))</f>
        <v>1890</v>
      </c>
      <c r="L231" s="17">
        <f t="shared" si="13"/>
        <v>1890</v>
      </c>
      <c r="M231" s="26">
        <f>IF(F231="","",IFERROR(_xlfn.XLOOKUP(F231,SVC_RateCard!A:A,SVC_RateCard!G:G),0))</f>
        <v>5</v>
      </c>
      <c r="N231" s="17">
        <f t="shared" si="14"/>
        <v>94.5</v>
      </c>
      <c r="O231" s="17">
        <f t="shared" si="15"/>
        <v>1890</v>
      </c>
    </row>
    <row r="232" spans="1:15" ht="22" customHeight="1">
      <c r="A232" t="str">
        <f t="shared" si="12"/>
        <v>SL-00228</v>
      </c>
      <c r="B232" s="40" t="s">
        <v>1718</v>
      </c>
      <c r="C232" s="24" t="str">
        <f>IF(B232="","",IFERROR(_xlfn.XLOOKUP(B232,PT_Master!#REF!,PT_Master!B:B),""))</f>
        <v/>
      </c>
      <c r="D232" s="24" t="str">
        <f>IF(C232="","",IFERROR(_xlfn.XLOOKUP(C232,PT_Master!A:A,PT_Master!C:C),""))</f>
        <v/>
      </c>
      <c r="E232" s="40" t="s">
        <v>1476</v>
      </c>
      <c r="F232" s="40" t="s">
        <v>1857</v>
      </c>
      <c r="G232" s="24" t="str">
        <f>IF(F232="","",IFERROR(_xlfn.XLOOKUP(F232,SVC_RateCard!A:A,SVC_RateCard!B:B),"Service Code not found"))</f>
        <v>HbA1c Test</v>
      </c>
      <c r="H232" s="24" t="str">
        <f>IF(F232="","",IFERROR(_xlfn.XLOOKUP(F232,SVC_RateCard!A:A,SVC_RateCard!C:C),""))</f>
        <v>Laboratory</v>
      </c>
      <c r="I232" s="40" t="s">
        <v>231</v>
      </c>
      <c r="J232" s="40">
        <v>1</v>
      </c>
      <c r="K232" s="25">
        <f>IF(F232="","",IFERROR(_xlfn.XLOOKUP(F232,SVC_RateCard!A:A,SVC_RateCard!I:I),0))</f>
        <v>399</v>
      </c>
      <c r="L232" s="17">
        <f t="shared" si="13"/>
        <v>399</v>
      </c>
      <c r="M232" s="26">
        <f>IF(F232="","",IFERROR(_xlfn.XLOOKUP(F232,SVC_RateCard!A:A,SVC_RateCard!G:G),0))</f>
        <v>5</v>
      </c>
      <c r="N232" s="17">
        <f t="shared" si="14"/>
        <v>19.95</v>
      </c>
      <c r="O232" s="17">
        <f t="shared" si="15"/>
        <v>399</v>
      </c>
    </row>
    <row r="233" spans="1:15" ht="22" customHeight="1">
      <c r="A233" t="str">
        <f t="shared" si="12"/>
        <v>SL-00229</v>
      </c>
      <c r="B233" s="39" t="s">
        <v>1718</v>
      </c>
      <c r="C233" s="24" t="str">
        <f>IF(B233="","",IFERROR(_xlfn.XLOOKUP(B233,PT_Master!#REF!,PT_Master!B:B),""))</f>
        <v/>
      </c>
      <c r="D233" s="24" t="str">
        <f>IF(C233="","",IFERROR(_xlfn.XLOOKUP(C233,PT_Master!A:A,PT_Master!C:C),""))</f>
        <v/>
      </c>
      <c r="E233" s="39" t="s">
        <v>1476</v>
      </c>
      <c r="F233" s="39" t="s">
        <v>1851</v>
      </c>
      <c r="G233" s="24" t="str">
        <f>IF(F233="","",IFERROR(_xlfn.XLOOKUP(F233,SVC_RateCard!A:A,SVC_RateCard!B:B),"Service Code not found"))</f>
        <v>Blood Glucose - Fasting</v>
      </c>
      <c r="H233" s="24" t="str">
        <f>IF(F233="","",IFERROR(_xlfn.XLOOKUP(F233,SVC_RateCard!A:A,SVC_RateCard!C:C),""))</f>
        <v>Laboratory</v>
      </c>
      <c r="I233" s="39" t="s">
        <v>231</v>
      </c>
      <c r="J233" s="39">
        <v>1</v>
      </c>
      <c r="K233" s="25">
        <f>IF(F233="","",IFERROR(_xlfn.XLOOKUP(F233,SVC_RateCard!A:A,SVC_RateCard!I:I),0))</f>
        <v>126</v>
      </c>
      <c r="L233" s="17">
        <f t="shared" si="13"/>
        <v>126</v>
      </c>
      <c r="M233" s="26">
        <f>IF(F233="","",IFERROR(_xlfn.XLOOKUP(F233,SVC_RateCard!A:A,SVC_RateCard!G:G),0))</f>
        <v>5</v>
      </c>
      <c r="N233" s="17">
        <f t="shared" si="14"/>
        <v>6.3</v>
      </c>
      <c r="O233" s="17">
        <f t="shared" si="15"/>
        <v>126</v>
      </c>
    </row>
    <row r="234" spans="1:15" ht="22" customHeight="1">
      <c r="A234" t="str">
        <f t="shared" si="12"/>
        <v>SL-00230</v>
      </c>
      <c r="B234" s="40" t="s">
        <v>1719</v>
      </c>
      <c r="C234" s="24" t="str">
        <f>IF(B234="","",IFERROR(_xlfn.XLOOKUP(B234,PT_Master!#REF!,PT_Master!B:B),""))</f>
        <v/>
      </c>
      <c r="D234" s="24" t="str">
        <f>IF(C234="","",IFERROR(_xlfn.XLOOKUP(C234,PT_Master!A:A,PT_Master!C:C),""))</f>
        <v/>
      </c>
      <c r="E234" s="40" t="s">
        <v>573</v>
      </c>
      <c r="F234" s="40" t="s">
        <v>1850</v>
      </c>
      <c r="G234" s="24" t="str">
        <f>IF(F234="","",IFERROR(_xlfn.XLOOKUP(F234,SVC_RateCard!A:A,SVC_RateCard!B:B),"Service Code not found"))</f>
        <v>Cardiology Consultation</v>
      </c>
      <c r="H234" s="24" t="str">
        <f>IF(F234="","",IFERROR(_xlfn.XLOOKUP(F234,SVC_RateCard!A:A,SVC_RateCard!C:C),""))</f>
        <v>Consultation</v>
      </c>
      <c r="I234" s="40" t="s">
        <v>166</v>
      </c>
      <c r="J234" s="40">
        <v>1</v>
      </c>
      <c r="K234" s="25">
        <f>IF(F234="","",IFERROR(_xlfn.XLOOKUP(F234,SVC_RateCard!A:A,SVC_RateCard!I:I),0))</f>
        <v>800</v>
      </c>
      <c r="L234" s="17">
        <f t="shared" si="13"/>
        <v>800</v>
      </c>
      <c r="M234" s="26">
        <f>IF(F234="","",IFERROR(_xlfn.XLOOKUP(F234,SVC_RateCard!A:A,SVC_RateCard!G:G),0))</f>
        <v>0</v>
      </c>
      <c r="N234" s="17">
        <f t="shared" si="14"/>
        <v>0</v>
      </c>
      <c r="O234" s="17">
        <f t="shared" si="15"/>
        <v>800</v>
      </c>
    </row>
    <row r="235" spans="1:15" ht="22" customHeight="1">
      <c r="A235" t="str">
        <f t="shared" si="12"/>
        <v>SL-00231</v>
      </c>
      <c r="B235" s="39" t="s">
        <v>1719</v>
      </c>
      <c r="C235" s="24" t="str">
        <f>IF(B235="","",IFERROR(_xlfn.XLOOKUP(B235,PT_Master!#REF!,PT_Master!B:B),""))</f>
        <v/>
      </c>
      <c r="D235" s="24" t="str">
        <f>IF(C235="","",IFERROR(_xlfn.XLOOKUP(C235,PT_Master!A:A,PT_Master!C:C),""))</f>
        <v/>
      </c>
      <c r="E235" s="39" t="s">
        <v>1459</v>
      </c>
      <c r="F235" s="39" t="s">
        <v>1851</v>
      </c>
      <c r="G235" s="24" t="str">
        <f>IF(F235="","",IFERROR(_xlfn.XLOOKUP(F235,SVC_RateCard!A:A,SVC_RateCard!B:B),"Service Code not found"))</f>
        <v>Blood Glucose - Fasting</v>
      </c>
      <c r="H235" s="24" t="str">
        <f>IF(F235="","",IFERROR(_xlfn.XLOOKUP(F235,SVC_RateCard!A:A,SVC_RateCard!C:C),""))</f>
        <v>Laboratory</v>
      </c>
      <c r="I235" s="39" t="s">
        <v>166</v>
      </c>
      <c r="J235" s="39">
        <v>1</v>
      </c>
      <c r="K235" s="25">
        <f>IF(F235="","",IFERROR(_xlfn.XLOOKUP(F235,SVC_RateCard!A:A,SVC_RateCard!I:I),0))</f>
        <v>126</v>
      </c>
      <c r="L235" s="17">
        <f t="shared" si="13"/>
        <v>126</v>
      </c>
      <c r="M235" s="26">
        <f>IF(F235="","",IFERROR(_xlfn.XLOOKUP(F235,SVC_RateCard!A:A,SVC_RateCard!G:G),0))</f>
        <v>5</v>
      </c>
      <c r="N235" s="17">
        <f t="shared" si="14"/>
        <v>6.3</v>
      </c>
      <c r="O235" s="17">
        <f t="shared" si="15"/>
        <v>126</v>
      </c>
    </row>
    <row r="236" spans="1:15" ht="22" customHeight="1">
      <c r="A236" t="str">
        <f t="shared" si="12"/>
        <v>SL-00232</v>
      </c>
      <c r="B236" s="40" t="s">
        <v>1719</v>
      </c>
      <c r="C236" s="24" t="str">
        <f>IF(B236="","",IFERROR(_xlfn.XLOOKUP(B236,PT_Master!#REF!,PT_Master!B:B),""))</f>
        <v/>
      </c>
      <c r="D236" s="24" t="str">
        <f>IF(C236="","",IFERROR(_xlfn.XLOOKUP(C236,PT_Master!A:A,PT_Master!C:C),""))</f>
        <v/>
      </c>
      <c r="E236" s="40" t="s">
        <v>573</v>
      </c>
      <c r="F236" s="40" t="s">
        <v>1871</v>
      </c>
      <c r="G236" s="24" t="str">
        <f>IF(F236="","",IFERROR(_xlfn.XLOOKUP(F236,SVC_RateCard!A:A,SVC_RateCard!B:B),"Service Code not found"))</f>
        <v>Ultrasound Abdomen</v>
      </c>
      <c r="H236" s="24" t="str">
        <f>IF(F236="","",IFERROR(_xlfn.XLOOKUP(F236,SVC_RateCard!A:A,SVC_RateCard!C:C),""))</f>
        <v>Radiology</v>
      </c>
      <c r="I236" s="40" t="s">
        <v>166</v>
      </c>
      <c r="J236" s="40">
        <v>1</v>
      </c>
      <c r="K236" s="25">
        <f>IF(F236="","",IFERROR(_xlfn.XLOOKUP(F236,SVC_RateCard!A:A,SVC_RateCard!I:I),0))</f>
        <v>1344</v>
      </c>
      <c r="L236" s="17">
        <f t="shared" si="13"/>
        <v>1344</v>
      </c>
      <c r="M236" s="26">
        <f>IF(F236="","",IFERROR(_xlfn.XLOOKUP(F236,SVC_RateCard!A:A,SVC_RateCard!G:G),0))</f>
        <v>12</v>
      </c>
      <c r="N236" s="17">
        <f t="shared" si="14"/>
        <v>161.28</v>
      </c>
      <c r="O236" s="17">
        <f t="shared" si="15"/>
        <v>1344</v>
      </c>
    </row>
    <row r="237" spans="1:15" ht="22" customHeight="1">
      <c r="A237" t="str">
        <f t="shared" si="12"/>
        <v>SL-00233</v>
      </c>
      <c r="B237" s="39" t="s">
        <v>1719</v>
      </c>
      <c r="C237" s="24" t="str">
        <f>IF(B237="","",IFERROR(_xlfn.XLOOKUP(B237,PT_Master!#REF!,PT_Master!B:B),""))</f>
        <v/>
      </c>
      <c r="D237" s="24" t="str">
        <f>IF(C237="","",IFERROR(_xlfn.XLOOKUP(C237,PT_Master!A:A,PT_Master!C:C),""))</f>
        <v/>
      </c>
      <c r="E237" s="39" t="s">
        <v>573</v>
      </c>
      <c r="F237" s="39" t="s">
        <v>1865</v>
      </c>
      <c r="G237" s="24" t="str">
        <f>IF(F237="","",IFERROR(_xlfn.XLOOKUP(F237,SVC_RateCard!A:A,SVC_RateCard!B:B),"Service Code not found"))</f>
        <v>Knee Replacement (Unilateral)</v>
      </c>
      <c r="H237" s="24" t="str">
        <f>IF(F237="","",IFERROR(_xlfn.XLOOKUP(F237,SVC_RateCard!A:A,SVC_RateCard!C:C),""))</f>
        <v>Surgery</v>
      </c>
      <c r="I237" s="39" t="s">
        <v>166</v>
      </c>
      <c r="J237" s="39">
        <v>1</v>
      </c>
      <c r="K237" s="25">
        <f>IF(F237="","",IFERROR(_xlfn.XLOOKUP(F237,SVC_RateCard!A:A,SVC_RateCard!I:I),0))</f>
        <v>126000</v>
      </c>
      <c r="L237" s="17">
        <f t="shared" si="13"/>
        <v>126000</v>
      </c>
      <c r="M237" s="26">
        <f>IF(F237="","",IFERROR(_xlfn.XLOOKUP(F237,SVC_RateCard!A:A,SVC_RateCard!G:G),0))</f>
        <v>5</v>
      </c>
      <c r="N237" s="17">
        <f t="shared" si="14"/>
        <v>6300</v>
      </c>
      <c r="O237" s="17">
        <f t="shared" si="15"/>
        <v>126000</v>
      </c>
    </row>
    <row r="238" spans="1:15" ht="22" customHeight="1">
      <c r="A238" t="str">
        <f t="shared" si="12"/>
        <v>SL-00234</v>
      </c>
      <c r="B238" s="40" t="s">
        <v>1719</v>
      </c>
      <c r="C238" s="24" t="str">
        <f>IF(B238="","",IFERROR(_xlfn.XLOOKUP(B238,PT_Master!#REF!,PT_Master!B:B),""))</f>
        <v/>
      </c>
      <c r="D238" s="24" t="str">
        <f>IF(C238="","",IFERROR(_xlfn.XLOOKUP(C238,PT_Master!A:A,PT_Master!C:C),""))</f>
        <v/>
      </c>
      <c r="E238" s="40" t="s">
        <v>1459</v>
      </c>
      <c r="F238" s="40" t="s">
        <v>1843</v>
      </c>
      <c r="G238" s="24" t="str">
        <f>IF(F238="","",IFERROR(_xlfn.XLOOKUP(F238,SVC_RateCard!A:A,SVC_RateCard!B:B),"Service Code not found"))</f>
        <v>Holter Monitoring 24hr</v>
      </c>
      <c r="H238" s="24" t="str">
        <f>IF(F238="","",IFERROR(_xlfn.XLOOKUP(F238,SVC_RateCard!A:A,SVC_RateCard!C:C),""))</f>
        <v>Procedure</v>
      </c>
      <c r="I238" s="40" t="s">
        <v>166</v>
      </c>
      <c r="J238" s="40">
        <v>1</v>
      </c>
      <c r="K238" s="25">
        <f>IF(F238="","",IFERROR(_xlfn.XLOOKUP(F238,SVC_RateCard!A:A,SVC_RateCard!I:I),0))</f>
        <v>1890</v>
      </c>
      <c r="L238" s="17">
        <f t="shared" si="13"/>
        <v>1890</v>
      </c>
      <c r="M238" s="26">
        <f>IF(F238="","",IFERROR(_xlfn.XLOOKUP(F238,SVC_RateCard!A:A,SVC_RateCard!G:G),0))</f>
        <v>5</v>
      </c>
      <c r="N238" s="17">
        <f t="shared" si="14"/>
        <v>94.5</v>
      </c>
      <c r="O238" s="17">
        <f t="shared" si="15"/>
        <v>1890</v>
      </c>
    </row>
    <row r="239" spans="1:15" ht="22" customHeight="1">
      <c r="A239" t="str">
        <f t="shared" si="12"/>
        <v>SL-00235</v>
      </c>
      <c r="B239" s="39" t="s">
        <v>1719</v>
      </c>
      <c r="C239" s="24" t="str">
        <f>IF(B239="","",IFERROR(_xlfn.XLOOKUP(B239,PT_Master!#REF!,PT_Master!B:B),""))</f>
        <v/>
      </c>
      <c r="D239" s="24" t="str">
        <f>IF(C239="","",IFERROR(_xlfn.XLOOKUP(C239,PT_Master!A:A,PT_Master!C:C),""))</f>
        <v/>
      </c>
      <c r="E239" s="39" t="s">
        <v>1554</v>
      </c>
      <c r="F239" s="39" t="s">
        <v>1859</v>
      </c>
      <c r="G239" s="24" t="str">
        <f>IF(F239="","",IFERROR(_xlfn.XLOOKUP(F239,SVC_RateCard!A:A,SVC_RateCard!B:B),"Service Code not found"))</f>
        <v>Hip Replacement</v>
      </c>
      <c r="H239" s="24" t="str">
        <f>IF(F239="","",IFERROR(_xlfn.XLOOKUP(F239,SVC_RateCard!A:A,SVC_RateCard!C:C),""))</f>
        <v>Surgery</v>
      </c>
      <c r="I239" s="39" t="s">
        <v>166</v>
      </c>
      <c r="J239" s="39">
        <v>1</v>
      </c>
      <c r="K239" s="25">
        <f>IF(F239="","",IFERROR(_xlfn.XLOOKUP(F239,SVC_RateCard!A:A,SVC_RateCard!I:I),0))</f>
        <v>141750</v>
      </c>
      <c r="L239" s="17">
        <f t="shared" si="13"/>
        <v>141750</v>
      </c>
      <c r="M239" s="26">
        <f>IF(F239="","",IFERROR(_xlfn.XLOOKUP(F239,SVC_RateCard!A:A,SVC_RateCard!G:G),0))</f>
        <v>5</v>
      </c>
      <c r="N239" s="17">
        <f t="shared" si="14"/>
        <v>7087.5</v>
      </c>
      <c r="O239" s="17">
        <f t="shared" si="15"/>
        <v>141750</v>
      </c>
    </row>
    <row r="240" spans="1:15" ht="22" customHeight="1">
      <c r="A240" t="str">
        <f t="shared" si="12"/>
        <v>SL-00236</v>
      </c>
      <c r="B240" s="40" t="s">
        <v>1719</v>
      </c>
      <c r="C240" s="24" t="str">
        <f>IF(B240="","",IFERROR(_xlfn.XLOOKUP(B240,PT_Master!#REF!,PT_Master!B:B),""))</f>
        <v/>
      </c>
      <c r="D240" s="24" t="str">
        <f>IF(C240="","",IFERROR(_xlfn.XLOOKUP(C240,PT_Master!A:A,PT_Master!C:C),""))</f>
        <v/>
      </c>
      <c r="E240" s="40" t="s">
        <v>1554</v>
      </c>
      <c r="F240" s="40" t="s">
        <v>1854</v>
      </c>
      <c r="G240" s="24" t="str">
        <f>IF(F240="","",IFERROR(_xlfn.XLOOKUP(F240,SVC_RateCard!A:A,SVC_RateCard!B:B),"Service Code not found"))</f>
        <v>MRI Spine Lumbar</v>
      </c>
      <c r="H240" s="24" t="str">
        <f>IF(F240="","",IFERROR(_xlfn.XLOOKUP(F240,SVC_RateCard!A:A,SVC_RateCard!C:C),""))</f>
        <v>Radiology</v>
      </c>
      <c r="I240" s="40" t="s">
        <v>166</v>
      </c>
      <c r="J240" s="40">
        <v>1</v>
      </c>
      <c r="K240" s="25">
        <f>IF(F240="","",IFERROR(_xlfn.XLOOKUP(F240,SVC_RateCard!A:A,SVC_RateCard!I:I),0))</f>
        <v>6496</v>
      </c>
      <c r="L240" s="17">
        <f t="shared" si="13"/>
        <v>6496</v>
      </c>
      <c r="M240" s="26">
        <f>IF(F240="","",IFERROR(_xlfn.XLOOKUP(F240,SVC_RateCard!A:A,SVC_RateCard!G:G),0))</f>
        <v>12</v>
      </c>
      <c r="N240" s="17">
        <f t="shared" si="14"/>
        <v>779.52</v>
      </c>
      <c r="O240" s="17">
        <f t="shared" si="15"/>
        <v>6496</v>
      </c>
    </row>
    <row r="241" spans="1:15" ht="22" customHeight="1">
      <c r="A241" t="str">
        <f t="shared" si="12"/>
        <v>SL-00237</v>
      </c>
      <c r="B241" s="39" t="s">
        <v>1719</v>
      </c>
      <c r="C241" s="24" t="str">
        <f>IF(B241="","",IFERROR(_xlfn.XLOOKUP(B241,PT_Master!#REF!,PT_Master!B:B),""))</f>
        <v/>
      </c>
      <c r="D241" s="24" t="str">
        <f>IF(C241="","",IFERROR(_xlfn.XLOOKUP(C241,PT_Master!A:A,PT_Master!C:C),""))</f>
        <v/>
      </c>
      <c r="E241" s="39" t="s">
        <v>1470</v>
      </c>
      <c r="F241" s="39" t="s">
        <v>1833</v>
      </c>
      <c r="G241" s="24" t="str">
        <f>IF(F241="","",IFERROR(_xlfn.XLOOKUP(F241,SVC_RateCard!A:A,SVC_RateCard!B:B),"Service Code not found"))</f>
        <v>Ultrasound Obstetric</v>
      </c>
      <c r="H241" s="24" t="str">
        <f>IF(F241="","",IFERROR(_xlfn.XLOOKUP(F241,SVC_RateCard!A:A,SVC_RateCard!C:C),""))</f>
        <v>Radiology</v>
      </c>
      <c r="I241" s="39" t="s">
        <v>166</v>
      </c>
      <c r="J241" s="39">
        <v>1</v>
      </c>
      <c r="K241" s="25">
        <f>IF(F241="","",IFERROR(_xlfn.XLOOKUP(F241,SVC_RateCard!A:A,SVC_RateCard!I:I),0))</f>
        <v>1568</v>
      </c>
      <c r="L241" s="17">
        <f t="shared" si="13"/>
        <v>1568</v>
      </c>
      <c r="M241" s="26">
        <f>IF(F241="","",IFERROR(_xlfn.XLOOKUP(F241,SVC_RateCard!A:A,SVC_RateCard!G:G),0))</f>
        <v>12</v>
      </c>
      <c r="N241" s="17">
        <f t="shared" si="14"/>
        <v>188.16</v>
      </c>
      <c r="O241" s="17">
        <f t="shared" si="15"/>
        <v>1568</v>
      </c>
    </row>
    <row r="242" spans="1:15" ht="22" customHeight="1">
      <c r="A242" t="str">
        <f t="shared" si="12"/>
        <v>SL-00238</v>
      </c>
      <c r="B242" s="40" t="s">
        <v>1719</v>
      </c>
      <c r="C242" s="24" t="str">
        <f>IF(B242="","",IFERROR(_xlfn.XLOOKUP(B242,PT_Master!#REF!,PT_Master!B:B),""))</f>
        <v/>
      </c>
      <c r="D242" s="24" t="str">
        <f>IF(C242="","",IFERROR(_xlfn.XLOOKUP(C242,PT_Master!A:A,PT_Master!C:C),""))</f>
        <v/>
      </c>
      <c r="E242" s="40" t="s">
        <v>573</v>
      </c>
      <c r="F242" s="40" t="s">
        <v>1870</v>
      </c>
      <c r="G242" s="24" t="str">
        <f>IF(F242="","",IFERROR(_xlfn.XLOOKUP(F242,SVC_RateCard!A:A,SVC_RateCard!B:B),"Service Code not found"))</f>
        <v>Wound Dressing</v>
      </c>
      <c r="H242" s="24" t="str">
        <f>IF(F242="","",IFERROR(_xlfn.XLOOKUP(F242,SVC_RateCard!A:A,SVC_RateCard!C:C),""))</f>
        <v>Procedure</v>
      </c>
      <c r="I242" s="40" t="s">
        <v>166</v>
      </c>
      <c r="J242" s="40">
        <v>1</v>
      </c>
      <c r="K242" s="25">
        <f>IF(F242="","",IFERROR(_xlfn.XLOOKUP(F242,SVC_RateCard!A:A,SVC_RateCard!I:I),0))</f>
        <v>262.5</v>
      </c>
      <c r="L242" s="17">
        <f t="shared" si="13"/>
        <v>262.5</v>
      </c>
      <c r="M242" s="26">
        <f>IF(F242="","",IFERROR(_xlfn.XLOOKUP(F242,SVC_RateCard!A:A,SVC_RateCard!G:G),0))</f>
        <v>5</v>
      </c>
      <c r="N242" s="17">
        <f t="shared" si="14"/>
        <v>13.125</v>
      </c>
      <c r="O242" s="17">
        <f t="shared" si="15"/>
        <v>262.5</v>
      </c>
    </row>
    <row r="243" spans="1:15" ht="22" customHeight="1">
      <c r="A243" t="str">
        <f t="shared" si="12"/>
        <v>SL-00239</v>
      </c>
      <c r="B243" s="39" t="s">
        <v>1719</v>
      </c>
      <c r="C243" s="24" t="str">
        <f>IF(B243="","",IFERROR(_xlfn.XLOOKUP(B243,PT_Master!#REF!,PT_Master!B:B),""))</f>
        <v/>
      </c>
      <c r="D243" s="24" t="str">
        <f>IF(C243="","",IFERROR(_xlfn.XLOOKUP(C243,PT_Master!A:A,PT_Master!C:C),""))</f>
        <v/>
      </c>
      <c r="E243" s="39" t="s">
        <v>1470</v>
      </c>
      <c r="F243" s="39" t="s">
        <v>1836</v>
      </c>
      <c r="G243" s="24" t="str">
        <f>IF(F243="","",IFERROR(_xlfn.XLOOKUP(F243,SVC_RateCard!A:A,SVC_RateCard!B:B),"Service Code not found"))</f>
        <v>Lipid Profile</v>
      </c>
      <c r="H243" s="24" t="str">
        <f>IF(F243="","",IFERROR(_xlfn.XLOOKUP(F243,SVC_RateCard!A:A,SVC_RateCard!C:C),""))</f>
        <v>Laboratory</v>
      </c>
      <c r="I243" s="39" t="s">
        <v>166</v>
      </c>
      <c r="J243" s="39">
        <v>1</v>
      </c>
      <c r="K243" s="25">
        <f>IF(F243="","",IFERROR(_xlfn.XLOOKUP(F243,SVC_RateCard!A:A,SVC_RateCard!I:I),0))</f>
        <v>472.5</v>
      </c>
      <c r="L243" s="17">
        <f t="shared" si="13"/>
        <v>472.5</v>
      </c>
      <c r="M243" s="26">
        <f>IF(F243="","",IFERROR(_xlfn.XLOOKUP(F243,SVC_RateCard!A:A,SVC_RateCard!G:G),0))</f>
        <v>5</v>
      </c>
      <c r="N243" s="17">
        <f t="shared" si="14"/>
        <v>23.625</v>
      </c>
      <c r="O243" s="17">
        <f t="shared" si="15"/>
        <v>472.5</v>
      </c>
    </row>
    <row r="244" spans="1:15" ht="22" customHeight="1">
      <c r="A244" t="str">
        <f t="shared" si="12"/>
        <v>SL-00240</v>
      </c>
      <c r="B244" s="40" t="s">
        <v>1720</v>
      </c>
      <c r="C244" s="24" t="str">
        <f>IF(B244="","",IFERROR(_xlfn.XLOOKUP(B244,PT_Master!#REF!,PT_Master!B:B),""))</f>
        <v/>
      </c>
      <c r="D244" s="24" t="str">
        <f>IF(C244="","",IFERROR(_xlfn.XLOOKUP(C244,PT_Master!A:A,PT_Master!C:C),""))</f>
        <v/>
      </c>
      <c r="E244" s="40" t="s">
        <v>1477</v>
      </c>
      <c r="F244" s="40" t="s">
        <v>1860</v>
      </c>
      <c r="G244" s="24" t="str">
        <f>IF(F244="","",IFERROR(_xlfn.XLOOKUP(F244,SVC_RateCard!A:A,SVC_RateCard!B:B),"Service Code not found"))</f>
        <v>Emergency Consultation</v>
      </c>
      <c r="H244" s="24" t="str">
        <f>IF(F244="","",IFERROR(_xlfn.XLOOKUP(F244,SVC_RateCard!A:A,SVC_RateCard!C:C),""))</f>
        <v>Emergency</v>
      </c>
      <c r="I244" s="40" t="s">
        <v>232</v>
      </c>
      <c r="J244" s="40">
        <v>1</v>
      </c>
      <c r="K244" s="25">
        <f>IF(F244="","",IFERROR(_xlfn.XLOOKUP(F244,SVC_RateCard!A:A,SVC_RateCard!I:I),0))</f>
        <v>1200</v>
      </c>
      <c r="L244" s="17">
        <f t="shared" si="13"/>
        <v>1200</v>
      </c>
      <c r="M244" s="26">
        <f>IF(F244="","",IFERROR(_xlfn.XLOOKUP(F244,SVC_RateCard!A:A,SVC_RateCard!G:G),0))</f>
        <v>0</v>
      </c>
      <c r="N244" s="17">
        <f t="shared" si="14"/>
        <v>0</v>
      </c>
      <c r="O244" s="17">
        <f t="shared" si="15"/>
        <v>1200</v>
      </c>
    </row>
    <row r="245" spans="1:15" ht="22" customHeight="1">
      <c r="A245" t="str">
        <f t="shared" si="12"/>
        <v>SL-00241</v>
      </c>
      <c r="B245" s="39" t="s">
        <v>1720</v>
      </c>
      <c r="C245" s="24" t="str">
        <f>IF(B245="","",IFERROR(_xlfn.XLOOKUP(B245,PT_Master!#REF!,PT_Master!B:B),""))</f>
        <v/>
      </c>
      <c r="D245" s="24" t="str">
        <f>IF(C245="","",IFERROR(_xlfn.XLOOKUP(C245,PT_Master!A:A,PT_Master!C:C),""))</f>
        <v/>
      </c>
      <c r="E245" s="39" t="s">
        <v>1477</v>
      </c>
      <c r="F245" s="39" t="s">
        <v>1877</v>
      </c>
      <c r="G245" s="24" t="str">
        <f>IF(F245="","",IFERROR(_xlfn.XLOOKUP(F245,SVC_RateCard!A:A,SVC_RateCard!B:B),"Service Code not found"))</f>
        <v>Laparoscopic Cholecystectomy</v>
      </c>
      <c r="H245" s="24" t="str">
        <f>IF(F245="","",IFERROR(_xlfn.XLOOKUP(F245,SVC_RateCard!A:A,SVC_RateCard!C:C),""))</f>
        <v>Surgery</v>
      </c>
      <c r="I245" s="39" t="s">
        <v>232</v>
      </c>
      <c r="J245" s="39">
        <v>1</v>
      </c>
      <c r="K245" s="25">
        <f>IF(F245="","",IFERROR(_xlfn.XLOOKUP(F245,SVC_RateCard!A:A,SVC_RateCard!I:I),0))</f>
        <v>44100</v>
      </c>
      <c r="L245" s="17">
        <f t="shared" si="13"/>
        <v>44100</v>
      </c>
      <c r="M245" s="26">
        <f>IF(F245="","",IFERROR(_xlfn.XLOOKUP(F245,SVC_RateCard!A:A,SVC_RateCard!G:G),0))</f>
        <v>5</v>
      </c>
      <c r="N245" s="17">
        <f t="shared" si="14"/>
        <v>2205</v>
      </c>
      <c r="O245" s="17">
        <f t="shared" si="15"/>
        <v>44100</v>
      </c>
    </row>
    <row r="246" spans="1:15" ht="22" customHeight="1">
      <c r="A246" t="str">
        <f t="shared" si="12"/>
        <v>SL-00242</v>
      </c>
      <c r="B246" s="40" t="s">
        <v>1720</v>
      </c>
      <c r="C246" s="24" t="str">
        <f>IF(B246="","",IFERROR(_xlfn.XLOOKUP(B246,PT_Master!#REF!,PT_Master!B:B),""))</f>
        <v/>
      </c>
      <c r="D246" s="24" t="str">
        <f>IF(C246="","",IFERROR(_xlfn.XLOOKUP(C246,PT_Master!A:A,PT_Master!C:C),""))</f>
        <v/>
      </c>
      <c r="E246" s="40" t="s">
        <v>1477</v>
      </c>
      <c r="F246" s="40" t="s">
        <v>1852</v>
      </c>
      <c r="G246" s="24" t="str">
        <f>IF(F246="","",IFERROR(_xlfn.XLOOKUP(F246,SVC_RateCard!A:A,SVC_RateCard!B:B),"Service Code not found"))</f>
        <v>X-Ray Spine LS</v>
      </c>
      <c r="H246" s="24" t="str">
        <f>IF(F246="","",IFERROR(_xlfn.XLOOKUP(F246,SVC_RateCard!A:A,SVC_RateCard!C:C),""))</f>
        <v>Radiology</v>
      </c>
      <c r="I246" s="40" t="s">
        <v>232</v>
      </c>
      <c r="J246" s="40">
        <v>1</v>
      </c>
      <c r="K246" s="25">
        <f>IF(F246="","",IFERROR(_xlfn.XLOOKUP(F246,SVC_RateCard!A:A,SVC_RateCard!I:I),0))</f>
        <v>560</v>
      </c>
      <c r="L246" s="17">
        <f t="shared" si="13"/>
        <v>560</v>
      </c>
      <c r="M246" s="26">
        <f>IF(F246="","",IFERROR(_xlfn.XLOOKUP(F246,SVC_RateCard!A:A,SVC_RateCard!G:G),0))</f>
        <v>12</v>
      </c>
      <c r="N246" s="17">
        <f t="shared" si="14"/>
        <v>67.2</v>
      </c>
      <c r="O246" s="17">
        <f t="shared" si="15"/>
        <v>560</v>
      </c>
    </row>
    <row r="247" spans="1:15" ht="22" customHeight="1">
      <c r="A247" t="str">
        <f t="shared" si="12"/>
        <v>SL-00243</v>
      </c>
      <c r="B247" s="39" t="s">
        <v>1721</v>
      </c>
      <c r="C247" s="24" t="str">
        <f>IF(B247="","",IFERROR(_xlfn.XLOOKUP(B247,PT_Master!#REF!,PT_Master!B:B),""))</f>
        <v/>
      </c>
      <c r="D247" s="24" t="str">
        <f>IF(C247="","",IFERROR(_xlfn.XLOOKUP(C247,PT_Master!A:A,PT_Master!C:C),""))</f>
        <v/>
      </c>
      <c r="E247" s="39" t="s">
        <v>1496</v>
      </c>
      <c r="F247" s="39" t="s">
        <v>1834</v>
      </c>
      <c r="G247" s="24" t="str">
        <f>IF(F247="","",IFERROR(_xlfn.XLOOKUP(F247,SVC_RateCard!A:A,SVC_RateCard!B:B),"Service Code not found"))</f>
        <v>Orthopaedics Consultation</v>
      </c>
      <c r="H247" s="24" t="str">
        <f>IF(F247="","",IFERROR(_xlfn.XLOOKUP(F247,SVC_RateCard!A:A,SVC_RateCard!C:C),""))</f>
        <v>Consultation</v>
      </c>
      <c r="I247" s="39" t="s">
        <v>231</v>
      </c>
      <c r="J247" s="39">
        <v>1</v>
      </c>
      <c r="K247" s="25">
        <f>IF(F247="","",IFERROR(_xlfn.XLOOKUP(F247,SVC_RateCard!A:A,SVC_RateCard!I:I),0))</f>
        <v>650</v>
      </c>
      <c r="L247" s="17">
        <f t="shared" si="13"/>
        <v>650</v>
      </c>
      <c r="M247" s="26">
        <f>IF(F247="","",IFERROR(_xlfn.XLOOKUP(F247,SVC_RateCard!A:A,SVC_RateCard!G:G),0))</f>
        <v>0</v>
      </c>
      <c r="N247" s="17">
        <f t="shared" si="14"/>
        <v>0</v>
      </c>
      <c r="O247" s="17">
        <f t="shared" si="15"/>
        <v>650</v>
      </c>
    </row>
    <row r="248" spans="1:15" ht="22" customHeight="1">
      <c r="A248" t="str">
        <f t="shared" si="12"/>
        <v>SL-00244</v>
      </c>
      <c r="B248" s="40" t="s">
        <v>1721</v>
      </c>
      <c r="C248" s="24" t="str">
        <f>IF(B248="","",IFERROR(_xlfn.XLOOKUP(B248,PT_Master!#REF!,PT_Master!B:B),""))</f>
        <v/>
      </c>
      <c r="D248" s="24" t="str">
        <f>IF(C248="","",IFERROR(_xlfn.XLOOKUP(C248,PT_Master!A:A,PT_Master!C:C),""))</f>
        <v/>
      </c>
      <c r="E248" s="40" t="s">
        <v>1898</v>
      </c>
      <c r="F248" s="40" t="s">
        <v>1833</v>
      </c>
      <c r="G248" s="24" t="str">
        <f>IF(F248="","",IFERROR(_xlfn.XLOOKUP(F248,SVC_RateCard!A:A,SVC_RateCard!B:B),"Service Code not found"))</f>
        <v>Ultrasound Obstetric</v>
      </c>
      <c r="H248" s="24" t="str">
        <f>IF(F248="","",IFERROR(_xlfn.XLOOKUP(F248,SVC_RateCard!A:A,SVC_RateCard!C:C),""))</f>
        <v>Radiology</v>
      </c>
      <c r="I248" s="40" t="s">
        <v>231</v>
      </c>
      <c r="J248" s="40">
        <v>1</v>
      </c>
      <c r="K248" s="25">
        <f>IF(F248="","",IFERROR(_xlfn.XLOOKUP(F248,SVC_RateCard!A:A,SVC_RateCard!I:I),0))</f>
        <v>1568</v>
      </c>
      <c r="L248" s="17">
        <f t="shared" si="13"/>
        <v>1568</v>
      </c>
      <c r="M248" s="26">
        <f>IF(F248="","",IFERROR(_xlfn.XLOOKUP(F248,SVC_RateCard!A:A,SVC_RateCard!G:G),0))</f>
        <v>12</v>
      </c>
      <c r="N248" s="17">
        <f t="shared" si="14"/>
        <v>188.16</v>
      </c>
      <c r="O248" s="17">
        <f t="shared" si="15"/>
        <v>1568</v>
      </c>
    </row>
    <row r="249" spans="1:15" ht="22" customHeight="1">
      <c r="A249" t="str">
        <f t="shared" si="12"/>
        <v>SL-00245</v>
      </c>
      <c r="B249" s="39" t="s">
        <v>1721</v>
      </c>
      <c r="C249" s="24" t="str">
        <f>IF(B249="","",IFERROR(_xlfn.XLOOKUP(B249,PT_Master!#REF!,PT_Master!B:B),""))</f>
        <v/>
      </c>
      <c r="D249" s="24" t="str">
        <f>IF(C249="","",IFERROR(_xlfn.XLOOKUP(C249,PT_Master!A:A,PT_Master!C:C),""))</f>
        <v/>
      </c>
      <c r="E249" s="39" t="s">
        <v>554</v>
      </c>
      <c r="F249" s="39" t="s">
        <v>1835</v>
      </c>
      <c r="G249" s="24" t="str">
        <f>IF(F249="","",IFERROR(_xlfn.XLOOKUP(F249,SVC_RateCard!A:A,SVC_RateCard!B:B),"Service Code not found"))</f>
        <v>Endoscopy (Upper GI)</v>
      </c>
      <c r="H249" s="24" t="str">
        <f>IF(F249="","",IFERROR(_xlfn.XLOOKUP(F249,SVC_RateCard!A:A,SVC_RateCard!C:C),""))</f>
        <v>Procedure</v>
      </c>
      <c r="I249" s="39" t="s">
        <v>231</v>
      </c>
      <c r="J249" s="39">
        <v>1</v>
      </c>
      <c r="K249" s="25">
        <f>IF(F249="","",IFERROR(_xlfn.XLOOKUP(F249,SVC_RateCard!A:A,SVC_RateCard!I:I),0))</f>
        <v>3675</v>
      </c>
      <c r="L249" s="17">
        <f t="shared" si="13"/>
        <v>3675</v>
      </c>
      <c r="M249" s="26">
        <f>IF(F249="","",IFERROR(_xlfn.XLOOKUP(F249,SVC_RateCard!A:A,SVC_RateCard!G:G),0))</f>
        <v>5</v>
      </c>
      <c r="N249" s="17">
        <f t="shared" si="14"/>
        <v>183.75</v>
      </c>
      <c r="O249" s="17">
        <f t="shared" si="15"/>
        <v>3675</v>
      </c>
    </row>
    <row r="250" spans="1:15" ht="22" customHeight="1">
      <c r="A250" t="str">
        <f t="shared" si="12"/>
        <v>SL-00246</v>
      </c>
      <c r="B250" s="40" t="s">
        <v>1721</v>
      </c>
      <c r="C250" s="24" t="str">
        <f>IF(B250="","",IFERROR(_xlfn.XLOOKUP(B250,PT_Master!#REF!,PT_Master!B:B),""))</f>
        <v/>
      </c>
      <c r="D250" s="24" t="str">
        <f>IF(C250="","",IFERROR(_xlfn.XLOOKUP(C250,PT_Master!A:A,PT_Master!C:C),""))</f>
        <v/>
      </c>
      <c r="E250" s="40" t="s">
        <v>560</v>
      </c>
      <c r="F250" s="40" t="s">
        <v>1849</v>
      </c>
      <c r="G250" s="24" t="str">
        <f>IF(F250="","",IFERROR(_xlfn.XLOOKUP(F250,SVC_RateCard!A:A,SVC_RateCard!B:B),"Service Code not found"))</f>
        <v>ECG 12-Lead</v>
      </c>
      <c r="H250" s="24" t="str">
        <f>IF(F250="","",IFERROR(_xlfn.XLOOKUP(F250,SVC_RateCard!A:A,SVC_RateCard!C:C),""))</f>
        <v>Procedure</v>
      </c>
      <c r="I250" s="40" t="s">
        <v>231</v>
      </c>
      <c r="J250" s="40">
        <v>1</v>
      </c>
      <c r="K250" s="25">
        <f>IF(F250="","",IFERROR(_xlfn.XLOOKUP(F250,SVC_RateCard!A:A,SVC_RateCard!I:I),0))</f>
        <v>315</v>
      </c>
      <c r="L250" s="17">
        <f t="shared" si="13"/>
        <v>315</v>
      </c>
      <c r="M250" s="26">
        <f>IF(F250="","",IFERROR(_xlfn.XLOOKUP(F250,SVC_RateCard!A:A,SVC_RateCard!G:G),0))</f>
        <v>5</v>
      </c>
      <c r="N250" s="17">
        <f t="shared" si="14"/>
        <v>15.75</v>
      </c>
      <c r="O250" s="17">
        <f t="shared" si="15"/>
        <v>315</v>
      </c>
    </row>
    <row r="251" spans="1:15" ht="22" customHeight="1">
      <c r="A251" t="str">
        <f t="shared" si="12"/>
        <v>SL-00247</v>
      </c>
      <c r="B251" s="39" t="s">
        <v>1721</v>
      </c>
      <c r="C251" s="24" t="str">
        <f>IF(B251="","",IFERROR(_xlfn.XLOOKUP(B251,PT_Master!#REF!,PT_Master!B:B),""))</f>
        <v/>
      </c>
      <c r="D251" s="24" t="str">
        <f>IF(C251="","",IFERROR(_xlfn.XLOOKUP(C251,PT_Master!A:A,PT_Master!C:C),""))</f>
        <v/>
      </c>
      <c r="E251" s="39" t="s">
        <v>1496</v>
      </c>
      <c r="F251" s="39" t="s">
        <v>1880</v>
      </c>
      <c r="G251" s="24" t="str">
        <f>IF(F251="","",IFERROR(_xlfn.XLOOKUP(F251,SVC_RateCard!A:A,SVC_RateCard!B:B),"Service Code not found"))</f>
        <v>Caesarean Section</v>
      </c>
      <c r="H251" s="24" t="str">
        <f>IF(F251="","",IFERROR(_xlfn.XLOOKUP(F251,SVC_RateCard!A:A,SVC_RateCard!C:C),""))</f>
        <v>Surgery</v>
      </c>
      <c r="I251" s="39" t="s">
        <v>231</v>
      </c>
      <c r="J251" s="39">
        <v>1</v>
      </c>
      <c r="K251" s="25">
        <f>IF(F251="","",IFERROR(_xlfn.XLOOKUP(F251,SVC_RateCard!A:A,SVC_RateCard!I:I),0))</f>
        <v>47250</v>
      </c>
      <c r="L251" s="17">
        <f t="shared" si="13"/>
        <v>47250</v>
      </c>
      <c r="M251" s="26">
        <f>IF(F251="","",IFERROR(_xlfn.XLOOKUP(F251,SVC_RateCard!A:A,SVC_RateCard!G:G),0))</f>
        <v>5</v>
      </c>
      <c r="N251" s="17">
        <f t="shared" si="14"/>
        <v>2362.5</v>
      </c>
      <c r="O251" s="17">
        <f t="shared" si="15"/>
        <v>47250</v>
      </c>
    </row>
    <row r="252" spans="1:15" ht="22" customHeight="1">
      <c r="A252" t="str">
        <f t="shared" si="12"/>
        <v>SL-00248</v>
      </c>
      <c r="B252" s="40" t="s">
        <v>1721</v>
      </c>
      <c r="C252" s="24" t="str">
        <f>IF(B252="","",IFERROR(_xlfn.XLOOKUP(B252,PT_Master!#REF!,PT_Master!B:B),""))</f>
        <v/>
      </c>
      <c r="D252" s="24" t="str">
        <f>IF(C252="","",IFERROR(_xlfn.XLOOKUP(C252,PT_Master!A:A,PT_Master!C:C),""))</f>
        <v/>
      </c>
      <c r="E252" s="40" t="s">
        <v>560</v>
      </c>
      <c r="F252" s="40" t="s">
        <v>1859</v>
      </c>
      <c r="G252" s="24" t="str">
        <f>IF(F252="","",IFERROR(_xlfn.XLOOKUP(F252,SVC_RateCard!A:A,SVC_RateCard!B:B),"Service Code not found"))</f>
        <v>Hip Replacement</v>
      </c>
      <c r="H252" s="24" t="str">
        <f>IF(F252="","",IFERROR(_xlfn.XLOOKUP(F252,SVC_RateCard!A:A,SVC_RateCard!C:C),""))</f>
        <v>Surgery</v>
      </c>
      <c r="I252" s="40" t="s">
        <v>231</v>
      </c>
      <c r="J252" s="40">
        <v>1</v>
      </c>
      <c r="K252" s="25">
        <f>IF(F252="","",IFERROR(_xlfn.XLOOKUP(F252,SVC_RateCard!A:A,SVC_RateCard!I:I),0))</f>
        <v>141750</v>
      </c>
      <c r="L252" s="17">
        <f t="shared" si="13"/>
        <v>141750</v>
      </c>
      <c r="M252" s="26">
        <f>IF(F252="","",IFERROR(_xlfn.XLOOKUP(F252,SVC_RateCard!A:A,SVC_RateCard!G:G),0))</f>
        <v>5</v>
      </c>
      <c r="N252" s="17">
        <f t="shared" si="14"/>
        <v>7087.5</v>
      </c>
      <c r="O252" s="17">
        <f t="shared" si="15"/>
        <v>141750</v>
      </c>
    </row>
    <row r="253" spans="1:15" ht="22" customHeight="1">
      <c r="A253" t="str">
        <f t="shared" si="12"/>
        <v>SL-00249</v>
      </c>
      <c r="B253" s="39" t="s">
        <v>1721</v>
      </c>
      <c r="C253" s="24" t="str">
        <f>IF(B253="","",IFERROR(_xlfn.XLOOKUP(B253,PT_Master!#REF!,PT_Master!B:B),""))</f>
        <v/>
      </c>
      <c r="D253" s="24" t="str">
        <f>IF(C253="","",IFERROR(_xlfn.XLOOKUP(C253,PT_Master!A:A,PT_Master!C:C),""))</f>
        <v/>
      </c>
      <c r="E253" s="39" t="s">
        <v>554</v>
      </c>
      <c r="F253" s="39" t="s">
        <v>1837</v>
      </c>
      <c r="G253" s="24" t="str">
        <f>IF(F253="","",IFERROR(_xlfn.XLOOKUP(F253,SVC_RateCard!A:A,SVC_RateCard!B:B),"Service Code not found"))</f>
        <v>IV Cannula Insertion</v>
      </c>
      <c r="H253" s="24" t="str">
        <f>IF(F253="","",IFERROR(_xlfn.XLOOKUP(F253,SVC_RateCard!A:A,SVC_RateCard!C:C),""))</f>
        <v>Procedure</v>
      </c>
      <c r="I253" s="39" t="s">
        <v>231</v>
      </c>
      <c r="J253" s="39">
        <v>1</v>
      </c>
      <c r="K253" s="25">
        <f>IF(F253="","",IFERROR(_xlfn.XLOOKUP(F253,SVC_RateCard!A:A,SVC_RateCard!I:I),0))</f>
        <v>210</v>
      </c>
      <c r="L253" s="17">
        <f t="shared" si="13"/>
        <v>210</v>
      </c>
      <c r="M253" s="26">
        <f>IF(F253="","",IFERROR(_xlfn.XLOOKUP(F253,SVC_RateCard!A:A,SVC_RateCard!G:G),0))</f>
        <v>5</v>
      </c>
      <c r="N253" s="17">
        <f t="shared" si="14"/>
        <v>10.5</v>
      </c>
      <c r="O253" s="17">
        <f t="shared" si="15"/>
        <v>210</v>
      </c>
    </row>
    <row r="254" spans="1:15" ht="22" customHeight="1">
      <c r="A254" t="str">
        <f t="shared" si="12"/>
        <v>SL-00250</v>
      </c>
      <c r="B254" s="40" t="s">
        <v>1721</v>
      </c>
      <c r="C254" s="24" t="str">
        <f>IF(B254="","",IFERROR(_xlfn.XLOOKUP(B254,PT_Master!#REF!,PT_Master!B:B),""))</f>
        <v/>
      </c>
      <c r="D254" s="24" t="str">
        <f>IF(C254="","",IFERROR(_xlfn.XLOOKUP(C254,PT_Master!A:A,PT_Master!C:C),""))</f>
        <v/>
      </c>
      <c r="E254" s="40" t="s">
        <v>1898</v>
      </c>
      <c r="F254" s="40" t="s">
        <v>1844</v>
      </c>
      <c r="G254" s="24" t="str">
        <f>IF(F254="","",IFERROR(_xlfn.XLOOKUP(F254,SVC_RateCard!A:A,SVC_RateCard!B:B),"Service Code not found"))</f>
        <v>Appendectomy</v>
      </c>
      <c r="H254" s="24" t="str">
        <f>IF(F254="","",IFERROR(_xlfn.XLOOKUP(F254,SVC_RateCard!A:A,SVC_RateCard!C:C),""))</f>
        <v>Surgery</v>
      </c>
      <c r="I254" s="40" t="s">
        <v>231</v>
      </c>
      <c r="J254" s="40">
        <v>1</v>
      </c>
      <c r="K254" s="25">
        <f>IF(F254="","",IFERROR(_xlfn.XLOOKUP(F254,SVC_RateCard!A:A,SVC_RateCard!I:I),0))</f>
        <v>36750</v>
      </c>
      <c r="L254" s="17">
        <f t="shared" si="13"/>
        <v>36750</v>
      </c>
      <c r="M254" s="26">
        <f>IF(F254="","",IFERROR(_xlfn.XLOOKUP(F254,SVC_RateCard!A:A,SVC_RateCard!G:G),0))</f>
        <v>5</v>
      </c>
      <c r="N254" s="17">
        <f t="shared" si="14"/>
        <v>1837.5</v>
      </c>
      <c r="O254" s="17">
        <f t="shared" si="15"/>
        <v>36750</v>
      </c>
    </row>
    <row r="255" spans="1:15" ht="22" customHeight="1">
      <c r="A255" t="str">
        <f t="shared" si="12"/>
        <v>SL-00251</v>
      </c>
      <c r="B255" s="39" t="s">
        <v>1721</v>
      </c>
      <c r="C255" s="24" t="str">
        <f>IF(B255="","",IFERROR(_xlfn.XLOOKUP(B255,PT_Master!#REF!,PT_Master!B:B),""))</f>
        <v/>
      </c>
      <c r="D255" s="24" t="str">
        <f>IF(C255="","",IFERROR(_xlfn.XLOOKUP(C255,PT_Master!A:A,PT_Master!C:C),""))</f>
        <v/>
      </c>
      <c r="E255" s="39" t="s">
        <v>560</v>
      </c>
      <c r="F255" s="39" t="s">
        <v>1836</v>
      </c>
      <c r="G255" s="24" t="str">
        <f>IF(F255="","",IFERROR(_xlfn.XLOOKUP(F255,SVC_RateCard!A:A,SVC_RateCard!B:B),"Service Code not found"))</f>
        <v>Lipid Profile</v>
      </c>
      <c r="H255" s="24" t="str">
        <f>IF(F255="","",IFERROR(_xlfn.XLOOKUP(F255,SVC_RateCard!A:A,SVC_RateCard!C:C),""))</f>
        <v>Laboratory</v>
      </c>
      <c r="I255" s="39" t="s">
        <v>231</v>
      </c>
      <c r="J255" s="39">
        <v>1</v>
      </c>
      <c r="K255" s="25">
        <f>IF(F255="","",IFERROR(_xlfn.XLOOKUP(F255,SVC_RateCard!A:A,SVC_RateCard!I:I),0))</f>
        <v>472.5</v>
      </c>
      <c r="L255" s="17">
        <f t="shared" si="13"/>
        <v>472.5</v>
      </c>
      <c r="M255" s="26">
        <f>IF(F255="","",IFERROR(_xlfn.XLOOKUP(F255,SVC_RateCard!A:A,SVC_RateCard!G:G),0))</f>
        <v>5</v>
      </c>
      <c r="N255" s="17">
        <f t="shared" si="14"/>
        <v>23.625</v>
      </c>
      <c r="O255" s="17">
        <f t="shared" si="15"/>
        <v>472.5</v>
      </c>
    </row>
    <row r="256" spans="1:15" ht="22" customHeight="1">
      <c r="A256" t="str">
        <f t="shared" si="12"/>
        <v>SL-00252</v>
      </c>
      <c r="B256" s="40" t="s">
        <v>1722</v>
      </c>
      <c r="C256" s="24" t="str">
        <f>IF(B256="","",IFERROR(_xlfn.XLOOKUP(B256,PT_Master!#REF!,PT_Master!B:B),""))</f>
        <v/>
      </c>
      <c r="D256" s="24" t="str">
        <f>IF(C256="","",IFERROR(_xlfn.XLOOKUP(C256,PT_Master!A:A,PT_Master!C:C),""))</f>
        <v/>
      </c>
      <c r="E256" s="40" t="s">
        <v>1463</v>
      </c>
      <c r="F256" s="40" t="s">
        <v>1834</v>
      </c>
      <c r="G256" s="24" t="str">
        <f>IF(F256="","",IFERROR(_xlfn.XLOOKUP(F256,SVC_RateCard!A:A,SVC_RateCard!B:B),"Service Code not found"))</f>
        <v>Orthopaedics Consultation</v>
      </c>
      <c r="H256" s="24" t="str">
        <f>IF(F256="","",IFERROR(_xlfn.XLOOKUP(F256,SVC_RateCard!A:A,SVC_RateCard!C:C),""))</f>
        <v>Consultation</v>
      </c>
      <c r="I256" s="40" t="s">
        <v>231</v>
      </c>
      <c r="J256" s="40">
        <v>1</v>
      </c>
      <c r="K256" s="25">
        <f>IF(F256="","",IFERROR(_xlfn.XLOOKUP(F256,SVC_RateCard!A:A,SVC_RateCard!I:I),0))</f>
        <v>650</v>
      </c>
      <c r="L256" s="17">
        <f t="shared" si="13"/>
        <v>650</v>
      </c>
      <c r="M256" s="26">
        <f>IF(F256="","",IFERROR(_xlfn.XLOOKUP(F256,SVC_RateCard!A:A,SVC_RateCard!G:G),0))</f>
        <v>0</v>
      </c>
      <c r="N256" s="17">
        <f t="shared" si="14"/>
        <v>0</v>
      </c>
      <c r="O256" s="17">
        <f t="shared" si="15"/>
        <v>650</v>
      </c>
    </row>
    <row r="257" spans="1:15" ht="22" customHeight="1">
      <c r="A257" t="str">
        <f t="shared" si="12"/>
        <v>SL-00253</v>
      </c>
      <c r="B257" s="39" t="s">
        <v>1722</v>
      </c>
      <c r="C257" s="24" t="str">
        <f>IF(B257="","",IFERROR(_xlfn.XLOOKUP(B257,PT_Master!#REF!,PT_Master!B:B),""))</f>
        <v/>
      </c>
      <c r="D257" s="24" t="str">
        <f>IF(C257="","",IFERROR(_xlfn.XLOOKUP(C257,PT_Master!A:A,PT_Master!C:C),""))</f>
        <v/>
      </c>
      <c r="E257" s="39" t="s">
        <v>1899</v>
      </c>
      <c r="F257" s="39" t="s">
        <v>1858</v>
      </c>
      <c r="G257" s="24" t="str">
        <f>IF(F257="","",IFERROR(_xlfn.XLOOKUP(F257,SVC_RateCard!A:A,SVC_RateCard!B:B),"Service Code not found"))</f>
        <v>PTCA / Angioplasty</v>
      </c>
      <c r="H257" s="24" t="str">
        <f>IF(F257="","",IFERROR(_xlfn.XLOOKUP(F257,SVC_RateCard!A:A,SVC_RateCard!C:C),""))</f>
        <v>Surgery</v>
      </c>
      <c r="I257" s="39" t="s">
        <v>231</v>
      </c>
      <c r="J257" s="39">
        <v>1</v>
      </c>
      <c r="K257" s="25">
        <f>IF(F257="","",IFERROR(_xlfn.XLOOKUP(F257,SVC_RateCard!A:A,SVC_RateCard!I:I),0))</f>
        <v>189000</v>
      </c>
      <c r="L257" s="17">
        <f t="shared" si="13"/>
        <v>189000</v>
      </c>
      <c r="M257" s="26">
        <f>IF(F257="","",IFERROR(_xlfn.XLOOKUP(F257,SVC_RateCard!A:A,SVC_RateCard!G:G),0))</f>
        <v>5</v>
      </c>
      <c r="N257" s="17">
        <f t="shared" si="14"/>
        <v>9450</v>
      </c>
      <c r="O257" s="17">
        <f t="shared" si="15"/>
        <v>189000</v>
      </c>
    </row>
    <row r="258" spans="1:15" ht="22" customHeight="1">
      <c r="A258" t="str">
        <f t="shared" si="12"/>
        <v>SL-00254</v>
      </c>
      <c r="B258" s="40" t="s">
        <v>1722</v>
      </c>
      <c r="C258" s="24" t="str">
        <f>IF(B258="","",IFERROR(_xlfn.XLOOKUP(B258,PT_Master!#REF!,PT_Master!B:B),""))</f>
        <v/>
      </c>
      <c r="D258" s="24" t="str">
        <f>IF(C258="","",IFERROR(_xlfn.XLOOKUP(C258,PT_Master!A:A,PT_Master!C:C),""))</f>
        <v/>
      </c>
      <c r="E258" s="40" t="s">
        <v>1900</v>
      </c>
      <c r="F258" s="40" t="s">
        <v>1837</v>
      </c>
      <c r="G258" s="24" t="str">
        <f>IF(F258="","",IFERROR(_xlfn.XLOOKUP(F258,SVC_RateCard!A:A,SVC_RateCard!B:B),"Service Code not found"))</f>
        <v>IV Cannula Insertion</v>
      </c>
      <c r="H258" s="24" t="str">
        <f>IF(F258="","",IFERROR(_xlfn.XLOOKUP(F258,SVC_RateCard!A:A,SVC_RateCard!C:C),""))</f>
        <v>Procedure</v>
      </c>
      <c r="I258" s="40" t="s">
        <v>231</v>
      </c>
      <c r="J258" s="40">
        <v>1</v>
      </c>
      <c r="K258" s="25">
        <f>IF(F258="","",IFERROR(_xlfn.XLOOKUP(F258,SVC_RateCard!A:A,SVC_RateCard!I:I),0))</f>
        <v>210</v>
      </c>
      <c r="L258" s="17">
        <f t="shared" si="13"/>
        <v>210</v>
      </c>
      <c r="M258" s="26">
        <f>IF(F258="","",IFERROR(_xlfn.XLOOKUP(F258,SVC_RateCard!A:A,SVC_RateCard!G:G),0))</f>
        <v>5</v>
      </c>
      <c r="N258" s="17">
        <f t="shared" si="14"/>
        <v>10.5</v>
      </c>
      <c r="O258" s="17">
        <f t="shared" si="15"/>
        <v>210</v>
      </c>
    </row>
    <row r="259" spans="1:15" ht="22" customHeight="1">
      <c r="A259" t="str">
        <f t="shared" si="12"/>
        <v>SL-00255</v>
      </c>
      <c r="B259" s="39" t="s">
        <v>1722</v>
      </c>
      <c r="C259" s="24" t="str">
        <f>IF(B259="","",IFERROR(_xlfn.XLOOKUP(B259,PT_Master!#REF!,PT_Master!B:B),""))</f>
        <v/>
      </c>
      <c r="D259" s="24" t="str">
        <f>IF(C259="","",IFERROR(_xlfn.XLOOKUP(C259,PT_Master!A:A,PT_Master!C:C),""))</f>
        <v/>
      </c>
      <c r="E259" s="39" t="s">
        <v>1900</v>
      </c>
      <c r="F259" s="39" t="s">
        <v>1835</v>
      </c>
      <c r="G259" s="24" t="str">
        <f>IF(F259="","",IFERROR(_xlfn.XLOOKUP(F259,SVC_RateCard!A:A,SVC_RateCard!B:B),"Service Code not found"))</f>
        <v>Endoscopy (Upper GI)</v>
      </c>
      <c r="H259" s="24" t="str">
        <f>IF(F259="","",IFERROR(_xlfn.XLOOKUP(F259,SVC_RateCard!A:A,SVC_RateCard!C:C),""))</f>
        <v>Procedure</v>
      </c>
      <c r="I259" s="39" t="s">
        <v>231</v>
      </c>
      <c r="J259" s="39">
        <v>1</v>
      </c>
      <c r="K259" s="25">
        <f>IF(F259="","",IFERROR(_xlfn.XLOOKUP(F259,SVC_RateCard!A:A,SVC_RateCard!I:I),0))</f>
        <v>3675</v>
      </c>
      <c r="L259" s="17">
        <f t="shared" si="13"/>
        <v>3675</v>
      </c>
      <c r="M259" s="26">
        <f>IF(F259="","",IFERROR(_xlfn.XLOOKUP(F259,SVC_RateCard!A:A,SVC_RateCard!G:G),0))</f>
        <v>5</v>
      </c>
      <c r="N259" s="17">
        <f t="shared" si="14"/>
        <v>183.75</v>
      </c>
      <c r="O259" s="17">
        <f t="shared" si="15"/>
        <v>3675</v>
      </c>
    </row>
    <row r="260" spans="1:15" ht="22" customHeight="1">
      <c r="A260" t="str">
        <f t="shared" si="12"/>
        <v>SL-00256</v>
      </c>
      <c r="B260" s="40" t="s">
        <v>1722</v>
      </c>
      <c r="C260" s="24" t="str">
        <f>IF(B260="","",IFERROR(_xlfn.XLOOKUP(B260,PT_Master!#REF!,PT_Master!B:B),""))</f>
        <v/>
      </c>
      <c r="D260" s="24" t="str">
        <f>IF(C260="","",IFERROR(_xlfn.XLOOKUP(C260,PT_Master!A:A,PT_Master!C:C),""))</f>
        <v/>
      </c>
      <c r="E260" s="40" t="s">
        <v>1901</v>
      </c>
      <c r="F260" s="40" t="s">
        <v>1854</v>
      </c>
      <c r="G260" s="24" t="str">
        <f>IF(F260="","",IFERROR(_xlfn.XLOOKUP(F260,SVC_RateCard!A:A,SVC_RateCard!B:B),"Service Code not found"))</f>
        <v>MRI Spine Lumbar</v>
      </c>
      <c r="H260" s="24" t="str">
        <f>IF(F260="","",IFERROR(_xlfn.XLOOKUP(F260,SVC_RateCard!A:A,SVC_RateCard!C:C),""))</f>
        <v>Radiology</v>
      </c>
      <c r="I260" s="40" t="s">
        <v>231</v>
      </c>
      <c r="J260" s="40">
        <v>1</v>
      </c>
      <c r="K260" s="25">
        <f>IF(F260="","",IFERROR(_xlfn.XLOOKUP(F260,SVC_RateCard!A:A,SVC_RateCard!I:I),0))</f>
        <v>6496</v>
      </c>
      <c r="L260" s="17">
        <f t="shared" si="13"/>
        <v>6496</v>
      </c>
      <c r="M260" s="26">
        <f>IF(F260="","",IFERROR(_xlfn.XLOOKUP(F260,SVC_RateCard!A:A,SVC_RateCard!G:G),0))</f>
        <v>12</v>
      </c>
      <c r="N260" s="17">
        <f t="shared" si="14"/>
        <v>779.52</v>
      </c>
      <c r="O260" s="17">
        <f t="shared" si="15"/>
        <v>6496</v>
      </c>
    </row>
    <row r="261" spans="1:15" ht="22" customHeight="1">
      <c r="A261" t="str">
        <f t="shared" si="12"/>
        <v>SL-00257</v>
      </c>
      <c r="B261" s="39" t="s">
        <v>1722</v>
      </c>
      <c r="C261" s="24" t="str">
        <f>IF(B261="","",IFERROR(_xlfn.XLOOKUP(B261,PT_Master!#REF!,PT_Master!B:B),""))</f>
        <v/>
      </c>
      <c r="D261" s="24" t="str">
        <f>IF(C261="","",IFERROR(_xlfn.XLOOKUP(C261,PT_Master!A:A,PT_Master!C:C),""))</f>
        <v/>
      </c>
      <c r="E261" s="39" t="s">
        <v>1466</v>
      </c>
      <c r="F261" s="39" t="s">
        <v>1838</v>
      </c>
      <c r="G261" s="24" t="str">
        <f>IF(F261="","",IFERROR(_xlfn.XLOOKUP(F261,SVC_RateCard!A:A,SVC_RateCard!B:B),"Service Code not found"))</f>
        <v>General Ward - Daily</v>
      </c>
      <c r="H261" s="24" t="str">
        <f>IF(F261="","",IFERROR(_xlfn.XLOOKUP(F261,SVC_RateCard!A:A,SVC_RateCard!C:C),""))</f>
        <v>Room Charge</v>
      </c>
      <c r="I261" s="39" t="s">
        <v>231</v>
      </c>
      <c r="J261" s="39">
        <v>9</v>
      </c>
      <c r="K261" s="25">
        <f>IF(F261="","",IFERROR(_xlfn.XLOOKUP(F261,SVC_RateCard!A:A,SVC_RateCard!I:I),0))</f>
        <v>800</v>
      </c>
      <c r="L261" s="17">
        <f t="shared" si="13"/>
        <v>7200</v>
      </c>
      <c r="M261" s="26">
        <f>IF(F261="","",IFERROR(_xlfn.XLOOKUP(F261,SVC_RateCard!A:A,SVC_RateCard!G:G),0))</f>
        <v>0</v>
      </c>
      <c r="N261" s="17">
        <f t="shared" si="14"/>
        <v>0</v>
      </c>
      <c r="O261" s="17">
        <f t="shared" si="15"/>
        <v>7200</v>
      </c>
    </row>
    <row r="262" spans="1:15" ht="22" customHeight="1">
      <c r="A262" t="str">
        <f t="shared" ref="A262:A325" si="16">IF(B262="","","SL-"&amp;TEXT(ROW(A258),"00000"))</f>
        <v>SL-00258</v>
      </c>
      <c r="B262" s="40" t="s">
        <v>1722</v>
      </c>
      <c r="C262" s="24" t="str">
        <f>IF(B262="","",IFERROR(_xlfn.XLOOKUP(B262,PT_Master!#REF!,PT_Master!B:B),""))</f>
        <v/>
      </c>
      <c r="D262" s="24" t="str">
        <f>IF(C262="","",IFERROR(_xlfn.XLOOKUP(C262,PT_Master!A:A,PT_Master!C:C),""))</f>
        <v/>
      </c>
      <c r="E262" s="40" t="s">
        <v>1463</v>
      </c>
      <c r="F262" s="40" t="s">
        <v>1869</v>
      </c>
      <c r="G262" s="24" t="str">
        <f>IF(F262="","",IFERROR(_xlfn.XLOOKUP(F262,SVC_RateCard!A:A,SVC_RateCard!B:B),"Service Code not found"))</f>
        <v>ICU - Daily</v>
      </c>
      <c r="H262" s="24" t="str">
        <f>IF(F262="","",IFERROR(_xlfn.XLOOKUP(F262,SVC_RateCard!A:A,SVC_RateCard!C:C),""))</f>
        <v>Room Charge</v>
      </c>
      <c r="I262" s="40" t="s">
        <v>231</v>
      </c>
      <c r="J262" s="40">
        <v>9</v>
      </c>
      <c r="K262" s="25">
        <f>IF(F262="","",IFERROR(_xlfn.XLOOKUP(F262,SVC_RateCard!A:A,SVC_RateCard!I:I),0))</f>
        <v>8000</v>
      </c>
      <c r="L262" s="17">
        <f t="shared" ref="L262:L325" si="17">IF(OR(J262="",K262=""),"",J262*K262)</f>
        <v>72000</v>
      </c>
      <c r="M262" s="26">
        <f>IF(F262="","",IFERROR(_xlfn.XLOOKUP(F262,SVC_RateCard!A:A,SVC_RateCard!G:G),0))</f>
        <v>0</v>
      </c>
      <c r="N262" s="17">
        <f t="shared" ref="N262:N325" si="18">IF(L262="","",IFERROR(L262*M262/100,0))</f>
        <v>0</v>
      </c>
      <c r="O262" s="17">
        <f t="shared" ref="O262:O325" si="19">IF(L262="","",L262)</f>
        <v>72000</v>
      </c>
    </row>
    <row r="263" spans="1:15" ht="22" customHeight="1">
      <c r="A263" t="str">
        <f t="shared" si="16"/>
        <v>SL-00259</v>
      </c>
      <c r="B263" s="39" t="s">
        <v>1722</v>
      </c>
      <c r="C263" s="24" t="str">
        <f>IF(B263="","",IFERROR(_xlfn.XLOOKUP(B263,PT_Master!#REF!,PT_Master!B:B),""))</f>
        <v/>
      </c>
      <c r="D263" s="24" t="str">
        <f>IF(C263="","",IFERROR(_xlfn.XLOOKUP(C263,PT_Master!A:A,PT_Master!C:C),""))</f>
        <v/>
      </c>
      <c r="E263" s="39" t="s">
        <v>1466</v>
      </c>
      <c r="F263" s="39" t="s">
        <v>1859</v>
      </c>
      <c r="G263" s="24" t="str">
        <f>IF(F263="","",IFERROR(_xlfn.XLOOKUP(F263,SVC_RateCard!A:A,SVC_RateCard!B:B),"Service Code not found"))</f>
        <v>Hip Replacement</v>
      </c>
      <c r="H263" s="24" t="str">
        <f>IF(F263="","",IFERROR(_xlfn.XLOOKUP(F263,SVC_RateCard!A:A,SVC_RateCard!C:C),""))</f>
        <v>Surgery</v>
      </c>
      <c r="I263" s="39" t="s">
        <v>231</v>
      </c>
      <c r="J263" s="39">
        <v>1</v>
      </c>
      <c r="K263" s="25">
        <f>IF(F263="","",IFERROR(_xlfn.XLOOKUP(F263,SVC_RateCard!A:A,SVC_RateCard!I:I),0))</f>
        <v>141750</v>
      </c>
      <c r="L263" s="17">
        <f t="shared" si="17"/>
        <v>141750</v>
      </c>
      <c r="M263" s="26">
        <f>IF(F263="","",IFERROR(_xlfn.XLOOKUP(F263,SVC_RateCard!A:A,SVC_RateCard!G:G),0))</f>
        <v>5</v>
      </c>
      <c r="N263" s="17">
        <f t="shared" si="18"/>
        <v>7087.5</v>
      </c>
      <c r="O263" s="17">
        <f t="shared" si="19"/>
        <v>141750</v>
      </c>
    </row>
    <row r="264" spans="1:15" ht="22" customHeight="1">
      <c r="A264" t="str">
        <f t="shared" si="16"/>
        <v>SL-00260</v>
      </c>
      <c r="B264" s="40" t="s">
        <v>1722</v>
      </c>
      <c r="C264" s="24" t="str">
        <f>IF(B264="","",IFERROR(_xlfn.XLOOKUP(B264,PT_Master!#REF!,PT_Master!B:B),""))</f>
        <v/>
      </c>
      <c r="D264" s="24" t="str">
        <f>IF(C264="","",IFERROR(_xlfn.XLOOKUP(C264,PT_Master!A:A,PT_Master!C:C),""))</f>
        <v/>
      </c>
      <c r="E264" s="40" t="s">
        <v>1900</v>
      </c>
      <c r="F264" s="40" t="s">
        <v>1848</v>
      </c>
      <c r="G264" s="24" t="str">
        <f>IF(F264="","",IFERROR(_xlfn.XLOOKUP(F264,SVC_RateCard!A:A,SVC_RateCard!B:B),"Service Code not found"))</f>
        <v>Complete Blood Count (CBC)</v>
      </c>
      <c r="H264" s="24" t="str">
        <f>IF(F264="","",IFERROR(_xlfn.XLOOKUP(F264,SVC_RateCard!A:A,SVC_RateCard!C:C),""))</f>
        <v>Laboratory</v>
      </c>
      <c r="I264" s="40" t="s">
        <v>231</v>
      </c>
      <c r="J264" s="40">
        <v>1</v>
      </c>
      <c r="K264" s="25">
        <f>IF(F264="","",IFERROR(_xlfn.XLOOKUP(F264,SVC_RateCard!A:A,SVC_RateCard!I:I),0))</f>
        <v>367.5</v>
      </c>
      <c r="L264" s="17">
        <f t="shared" si="17"/>
        <v>367.5</v>
      </c>
      <c r="M264" s="26">
        <f>IF(F264="","",IFERROR(_xlfn.XLOOKUP(F264,SVC_RateCard!A:A,SVC_RateCard!G:G),0))</f>
        <v>5</v>
      </c>
      <c r="N264" s="17">
        <f t="shared" si="18"/>
        <v>18.375</v>
      </c>
      <c r="O264" s="17">
        <f t="shared" si="19"/>
        <v>367.5</v>
      </c>
    </row>
    <row r="265" spans="1:15" ht="22" customHeight="1">
      <c r="A265" t="str">
        <f t="shared" si="16"/>
        <v>SL-00261</v>
      </c>
      <c r="B265" s="39" t="s">
        <v>1722</v>
      </c>
      <c r="C265" s="24" t="str">
        <f>IF(B265="","",IFERROR(_xlfn.XLOOKUP(B265,PT_Master!#REF!,PT_Master!B:B),""))</f>
        <v/>
      </c>
      <c r="D265" s="24" t="str">
        <f>IF(C265="","",IFERROR(_xlfn.XLOOKUP(C265,PT_Master!A:A,PT_Master!C:C),""))</f>
        <v/>
      </c>
      <c r="E265" s="39" t="s">
        <v>1463</v>
      </c>
      <c r="F265" s="39" t="s">
        <v>1862</v>
      </c>
      <c r="G265" s="24" t="str">
        <f>IF(F265="","",IFERROR(_xlfn.XLOOKUP(F265,SVC_RateCard!A:A,SVC_RateCard!B:B),"Service Code not found"))</f>
        <v>Private Room - Daily</v>
      </c>
      <c r="H265" s="24" t="str">
        <f>IF(F265="","",IFERROR(_xlfn.XLOOKUP(F265,SVC_RateCard!A:A,SVC_RateCard!C:C),""))</f>
        <v>Room Charge</v>
      </c>
      <c r="I265" s="39" t="s">
        <v>231</v>
      </c>
      <c r="J265" s="39">
        <v>9</v>
      </c>
      <c r="K265" s="25">
        <f>IF(F265="","",IFERROR(_xlfn.XLOOKUP(F265,SVC_RateCard!A:A,SVC_RateCard!I:I),0))</f>
        <v>3500</v>
      </c>
      <c r="L265" s="17">
        <f t="shared" si="17"/>
        <v>31500</v>
      </c>
      <c r="M265" s="26">
        <f>IF(F265="","",IFERROR(_xlfn.XLOOKUP(F265,SVC_RateCard!A:A,SVC_RateCard!G:G),0))</f>
        <v>0</v>
      </c>
      <c r="N265" s="17">
        <f t="shared" si="18"/>
        <v>0</v>
      </c>
      <c r="O265" s="17">
        <f t="shared" si="19"/>
        <v>31500</v>
      </c>
    </row>
    <row r="266" spans="1:15" ht="22" customHeight="1">
      <c r="A266" t="str">
        <f t="shared" si="16"/>
        <v>SL-00262</v>
      </c>
      <c r="B266" s="40" t="s">
        <v>1723</v>
      </c>
      <c r="C266" s="24" t="str">
        <f>IF(B266="","",IFERROR(_xlfn.XLOOKUP(B266,PT_Master!#REF!,PT_Master!B:B),""))</f>
        <v/>
      </c>
      <c r="D266" s="24" t="str">
        <f>IF(C266="","",IFERROR(_xlfn.XLOOKUP(C266,PT_Master!A:A,PT_Master!C:C),""))</f>
        <v/>
      </c>
      <c r="E266" s="40" t="s">
        <v>1479</v>
      </c>
      <c r="F266" s="40" t="s">
        <v>1860</v>
      </c>
      <c r="G266" s="24" t="str">
        <f>IF(F266="","",IFERROR(_xlfn.XLOOKUP(F266,SVC_RateCard!A:A,SVC_RateCard!B:B),"Service Code not found"))</f>
        <v>Emergency Consultation</v>
      </c>
      <c r="H266" s="24" t="str">
        <f>IF(F266="","",IFERROR(_xlfn.XLOOKUP(F266,SVC_RateCard!A:A,SVC_RateCard!C:C),""))</f>
        <v>Emergency</v>
      </c>
      <c r="I266" s="40" t="s">
        <v>232</v>
      </c>
      <c r="J266" s="40">
        <v>1</v>
      </c>
      <c r="K266" s="25">
        <f>IF(F266="","",IFERROR(_xlfn.XLOOKUP(F266,SVC_RateCard!A:A,SVC_RateCard!I:I),0))</f>
        <v>1200</v>
      </c>
      <c r="L266" s="17">
        <f t="shared" si="17"/>
        <v>1200</v>
      </c>
      <c r="M266" s="26">
        <f>IF(F266="","",IFERROR(_xlfn.XLOOKUP(F266,SVC_RateCard!A:A,SVC_RateCard!G:G),0))</f>
        <v>0</v>
      </c>
      <c r="N266" s="17">
        <f t="shared" si="18"/>
        <v>0</v>
      </c>
      <c r="O266" s="17">
        <f t="shared" si="19"/>
        <v>1200</v>
      </c>
    </row>
    <row r="267" spans="1:15" ht="22" customHeight="1">
      <c r="A267" t="str">
        <f t="shared" si="16"/>
        <v>SL-00263</v>
      </c>
      <c r="B267" s="39" t="s">
        <v>1723</v>
      </c>
      <c r="C267" s="24" t="str">
        <f>IF(B267="","",IFERROR(_xlfn.XLOOKUP(B267,PT_Master!#REF!,PT_Master!B:B),""))</f>
        <v/>
      </c>
      <c r="D267" s="24" t="str">
        <f>IF(C267="","",IFERROR(_xlfn.XLOOKUP(C267,PT_Master!A:A,PT_Master!C:C),""))</f>
        <v/>
      </c>
      <c r="E267" s="39" t="s">
        <v>1479</v>
      </c>
      <c r="F267" s="39" t="s">
        <v>1840</v>
      </c>
      <c r="G267" s="24" t="str">
        <f>IF(F267="","",IFERROR(_xlfn.XLOOKUP(F267,SVC_RateCard!A:A,SVC_RateCard!B:B),"Service Code not found"))</f>
        <v>CT Scan Brain</v>
      </c>
      <c r="H267" s="24" t="str">
        <f>IF(F267="","",IFERROR(_xlfn.XLOOKUP(F267,SVC_RateCard!A:A,SVC_RateCard!C:C),""))</f>
        <v>Radiology</v>
      </c>
      <c r="I267" s="39" t="s">
        <v>232</v>
      </c>
      <c r="J267" s="39">
        <v>1</v>
      </c>
      <c r="K267" s="25">
        <f>IF(F267="","",IFERROR(_xlfn.XLOOKUP(F267,SVC_RateCard!A:A,SVC_RateCard!I:I),0))</f>
        <v>5040</v>
      </c>
      <c r="L267" s="17">
        <f t="shared" si="17"/>
        <v>5040</v>
      </c>
      <c r="M267" s="26">
        <f>IF(F267="","",IFERROR(_xlfn.XLOOKUP(F267,SVC_RateCard!A:A,SVC_RateCard!G:G),0))</f>
        <v>12</v>
      </c>
      <c r="N267" s="17">
        <f t="shared" si="18"/>
        <v>604.79999999999995</v>
      </c>
      <c r="O267" s="17">
        <f t="shared" si="19"/>
        <v>5040</v>
      </c>
    </row>
    <row r="268" spans="1:15" ht="22" customHeight="1">
      <c r="A268" t="str">
        <f t="shared" si="16"/>
        <v>SL-00264</v>
      </c>
      <c r="B268" s="40" t="s">
        <v>1723</v>
      </c>
      <c r="C268" s="24" t="str">
        <f>IF(B268="","",IFERROR(_xlfn.XLOOKUP(B268,PT_Master!#REF!,PT_Master!B:B),""))</f>
        <v/>
      </c>
      <c r="D268" s="24" t="str">
        <f>IF(C268="","",IFERROR(_xlfn.XLOOKUP(C268,PT_Master!A:A,PT_Master!C:C),""))</f>
        <v/>
      </c>
      <c r="E268" s="40" t="s">
        <v>1479</v>
      </c>
      <c r="F268" s="40" t="s">
        <v>1868</v>
      </c>
      <c r="G268" s="24" t="str">
        <f>IF(F268="","",IFERROR(_xlfn.XLOOKUP(F268,SVC_RateCard!A:A,SVC_RateCard!B:B),"Service Code not found"))</f>
        <v>Liver Function Test</v>
      </c>
      <c r="H268" s="24" t="str">
        <f>IF(F268="","",IFERROR(_xlfn.XLOOKUP(F268,SVC_RateCard!A:A,SVC_RateCard!C:C),""))</f>
        <v>Laboratory</v>
      </c>
      <c r="I268" s="40" t="s">
        <v>232</v>
      </c>
      <c r="J268" s="40">
        <v>1</v>
      </c>
      <c r="K268" s="25">
        <f>IF(F268="","",IFERROR(_xlfn.XLOOKUP(F268,SVC_RateCard!A:A,SVC_RateCard!I:I),0))</f>
        <v>546</v>
      </c>
      <c r="L268" s="17">
        <f t="shared" si="17"/>
        <v>546</v>
      </c>
      <c r="M268" s="26">
        <f>IF(F268="","",IFERROR(_xlfn.XLOOKUP(F268,SVC_RateCard!A:A,SVC_RateCard!G:G),0))</f>
        <v>5</v>
      </c>
      <c r="N268" s="17">
        <f t="shared" si="18"/>
        <v>27.3</v>
      </c>
      <c r="O268" s="17">
        <f t="shared" si="19"/>
        <v>546</v>
      </c>
    </row>
    <row r="269" spans="1:15" ht="22" customHeight="1">
      <c r="A269" t="str">
        <f t="shared" si="16"/>
        <v>SL-00265</v>
      </c>
      <c r="B269" s="39" t="s">
        <v>1723</v>
      </c>
      <c r="C269" s="24" t="str">
        <f>IF(B269="","",IFERROR(_xlfn.XLOOKUP(B269,PT_Master!#REF!,PT_Master!B:B),""))</f>
        <v/>
      </c>
      <c r="D269" s="24" t="str">
        <f>IF(C269="","",IFERROR(_xlfn.XLOOKUP(C269,PT_Master!A:A,PT_Master!C:C),""))</f>
        <v/>
      </c>
      <c r="E269" s="39" t="s">
        <v>1479</v>
      </c>
      <c r="F269" s="39" t="s">
        <v>1873</v>
      </c>
      <c r="G269" s="24" t="str">
        <f>IF(F269="","",IFERROR(_xlfn.XLOOKUP(F269,SVC_RateCard!A:A,SVC_RateCard!B:B),"Service Code not found"))</f>
        <v>Normal Delivery</v>
      </c>
      <c r="H269" s="24" t="str">
        <f>IF(F269="","",IFERROR(_xlfn.XLOOKUP(F269,SVC_RateCard!A:A,SVC_RateCard!C:C),""))</f>
        <v>Surgery</v>
      </c>
      <c r="I269" s="39" t="s">
        <v>232</v>
      </c>
      <c r="J269" s="39">
        <v>1</v>
      </c>
      <c r="K269" s="25">
        <f>IF(F269="","",IFERROR(_xlfn.XLOOKUP(F269,SVC_RateCard!A:A,SVC_RateCard!I:I),0))</f>
        <v>25000</v>
      </c>
      <c r="L269" s="17">
        <f t="shared" si="17"/>
        <v>25000</v>
      </c>
      <c r="M269" s="26">
        <f>IF(F269="","",IFERROR(_xlfn.XLOOKUP(F269,SVC_RateCard!A:A,SVC_RateCard!G:G),0))</f>
        <v>0</v>
      </c>
      <c r="N269" s="17">
        <f t="shared" si="18"/>
        <v>0</v>
      </c>
      <c r="O269" s="17">
        <f t="shared" si="19"/>
        <v>25000</v>
      </c>
    </row>
    <row r="270" spans="1:15" ht="22" customHeight="1">
      <c r="A270" t="str">
        <f t="shared" si="16"/>
        <v>SL-00266</v>
      </c>
      <c r="B270" s="40" t="s">
        <v>1723</v>
      </c>
      <c r="C270" s="24" t="str">
        <f>IF(B270="","",IFERROR(_xlfn.XLOOKUP(B270,PT_Master!#REF!,PT_Master!B:B),""))</f>
        <v/>
      </c>
      <c r="D270" s="24" t="str">
        <f>IF(C270="","",IFERROR(_xlfn.XLOOKUP(C270,PT_Master!A:A,PT_Master!C:C),""))</f>
        <v/>
      </c>
      <c r="E270" s="40" t="s">
        <v>1479</v>
      </c>
      <c r="F270" s="40" t="s">
        <v>1846</v>
      </c>
      <c r="G270" s="24" t="str">
        <f>IF(F270="","",IFERROR(_xlfn.XLOOKUP(F270,SVC_RateCard!A:A,SVC_RateCard!B:B),"Service Code not found"))</f>
        <v>Blood Transfusion</v>
      </c>
      <c r="H270" s="24" t="str">
        <f>IF(F270="","",IFERROR(_xlfn.XLOOKUP(F270,SVC_RateCard!A:A,SVC_RateCard!C:C),""))</f>
        <v>Procedure</v>
      </c>
      <c r="I270" s="40" t="s">
        <v>232</v>
      </c>
      <c r="J270" s="40">
        <v>1</v>
      </c>
      <c r="K270" s="25">
        <f>IF(F270="","",IFERROR(_xlfn.XLOOKUP(F270,SVC_RateCard!A:A,SVC_RateCard!I:I),0))</f>
        <v>1575</v>
      </c>
      <c r="L270" s="17">
        <f t="shared" si="17"/>
        <v>1575</v>
      </c>
      <c r="M270" s="26">
        <f>IF(F270="","",IFERROR(_xlfn.XLOOKUP(F270,SVC_RateCard!A:A,SVC_RateCard!G:G),0))</f>
        <v>5</v>
      </c>
      <c r="N270" s="17">
        <f t="shared" si="18"/>
        <v>78.75</v>
      </c>
      <c r="O270" s="17">
        <f t="shared" si="19"/>
        <v>1575</v>
      </c>
    </row>
    <row r="271" spans="1:15" ht="22" customHeight="1">
      <c r="A271" t="str">
        <f t="shared" si="16"/>
        <v>SL-00267</v>
      </c>
      <c r="B271" s="39" t="s">
        <v>1723</v>
      </c>
      <c r="C271" s="24" t="str">
        <f>IF(B271="","",IFERROR(_xlfn.XLOOKUP(B271,PT_Master!#REF!,PT_Master!B:B),""))</f>
        <v/>
      </c>
      <c r="D271" s="24" t="str">
        <f>IF(C271="","",IFERROR(_xlfn.XLOOKUP(C271,PT_Master!A:A,PT_Master!C:C),""))</f>
        <v/>
      </c>
      <c r="E271" s="39" t="s">
        <v>1479</v>
      </c>
      <c r="F271" s="39" t="s">
        <v>1847</v>
      </c>
      <c r="G271" s="24" t="str">
        <f>IF(F271="","",IFERROR(_xlfn.XLOOKUP(F271,SVC_RateCard!A:A,SVC_RateCard!B:B),"Service Code not found"))</f>
        <v>2D Echocardiography</v>
      </c>
      <c r="H271" s="24" t="str">
        <f>IF(F271="","",IFERROR(_xlfn.XLOOKUP(F271,SVC_RateCard!A:A,SVC_RateCard!C:C),""))</f>
        <v>Radiology</v>
      </c>
      <c r="I271" s="39" t="s">
        <v>232</v>
      </c>
      <c r="J271" s="39">
        <v>1</v>
      </c>
      <c r="K271" s="25">
        <f>IF(F271="","",IFERROR(_xlfn.XLOOKUP(F271,SVC_RateCard!A:A,SVC_RateCard!I:I),0))</f>
        <v>2800</v>
      </c>
      <c r="L271" s="17">
        <f t="shared" si="17"/>
        <v>2800</v>
      </c>
      <c r="M271" s="26">
        <f>IF(F271="","",IFERROR(_xlfn.XLOOKUP(F271,SVC_RateCard!A:A,SVC_RateCard!G:G),0))</f>
        <v>12</v>
      </c>
      <c r="N271" s="17">
        <f t="shared" si="18"/>
        <v>336</v>
      </c>
      <c r="O271" s="17">
        <f t="shared" si="19"/>
        <v>2800</v>
      </c>
    </row>
    <row r="272" spans="1:15" ht="22" customHeight="1">
      <c r="A272" t="str">
        <f t="shared" si="16"/>
        <v>SL-00268</v>
      </c>
      <c r="B272" s="40" t="s">
        <v>1724</v>
      </c>
      <c r="C272" s="24" t="str">
        <f>IF(B272="","",IFERROR(_xlfn.XLOOKUP(B272,PT_Master!#REF!,PT_Master!B:B),""))</f>
        <v/>
      </c>
      <c r="D272" s="24" t="str">
        <f>IF(C272="","",IFERROR(_xlfn.XLOOKUP(C272,PT_Master!A:A,PT_Master!C:C),""))</f>
        <v/>
      </c>
      <c r="E272" s="40" t="s">
        <v>1480</v>
      </c>
      <c r="F272" s="40" t="s">
        <v>1879</v>
      </c>
      <c r="G272" s="24" t="str">
        <f>IF(F272="","",IFERROR(_xlfn.XLOOKUP(F272,SVC_RateCard!A:A,SVC_RateCard!B:B),"Service Code not found"))</f>
        <v>Paediatrics Consultation</v>
      </c>
      <c r="H272" s="24" t="str">
        <f>IF(F272="","",IFERROR(_xlfn.XLOOKUP(F272,SVC_RateCard!A:A,SVC_RateCard!C:C),""))</f>
        <v>Consultation</v>
      </c>
      <c r="I272" s="40" t="s">
        <v>1192</v>
      </c>
      <c r="J272" s="40">
        <v>1</v>
      </c>
      <c r="K272" s="25">
        <f>IF(F272="","",IFERROR(_xlfn.XLOOKUP(F272,SVC_RateCard!A:A,SVC_RateCard!I:I),0))</f>
        <v>600</v>
      </c>
      <c r="L272" s="17">
        <f t="shared" si="17"/>
        <v>600</v>
      </c>
      <c r="M272" s="26">
        <f>IF(F272="","",IFERROR(_xlfn.XLOOKUP(F272,SVC_RateCard!A:A,SVC_RateCard!G:G),0))</f>
        <v>0</v>
      </c>
      <c r="N272" s="17">
        <f t="shared" si="18"/>
        <v>0</v>
      </c>
      <c r="O272" s="17">
        <f t="shared" si="19"/>
        <v>600</v>
      </c>
    </row>
    <row r="273" spans="1:15" ht="22" customHeight="1">
      <c r="A273" t="str">
        <f t="shared" si="16"/>
        <v>SL-00269</v>
      </c>
      <c r="B273" s="39" t="s">
        <v>1724</v>
      </c>
      <c r="C273" s="24" t="str">
        <f>IF(B273="","",IFERROR(_xlfn.XLOOKUP(B273,PT_Master!#REF!,PT_Master!B:B),""))</f>
        <v/>
      </c>
      <c r="D273" s="24" t="str">
        <f>IF(C273="","",IFERROR(_xlfn.XLOOKUP(C273,PT_Master!A:A,PT_Master!C:C),""))</f>
        <v/>
      </c>
      <c r="E273" s="39" t="s">
        <v>1480</v>
      </c>
      <c r="F273" s="39" t="s">
        <v>1849</v>
      </c>
      <c r="G273" s="24" t="str">
        <f>IF(F273="","",IFERROR(_xlfn.XLOOKUP(F273,SVC_RateCard!A:A,SVC_RateCard!B:B),"Service Code not found"))</f>
        <v>ECG 12-Lead</v>
      </c>
      <c r="H273" s="24" t="str">
        <f>IF(F273="","",IFERROR(_xlfn.XLOOKUP(F273,SVC_RateCard!A:A,SVC_RateCard!C:C),""))</f>
        <v>Procedure</v>
      </c>
      <c r="I273" s="39" t="s">
        <v>1192</v>
      </c>
      <c r="J273" s="39">
        <v>1</v>
      </c>
      <c r="K273" s="25">
        <f>IF(F273="","",IFERROR(_xlfn.XLOOKUP(F273,SVC_RateCard!A:A,SVC_RateCard!I:I),0))</f>
        <v>315</v>
      </c>
      <c r="L273" s="17">
        <f t="shared" si="17"/>
        <v>315</v>
      </c>
      <c r="M273" s="26">
        <f>IF(F273="","",IFERROR(_xlfn.XLOOKUP(F273,SVC_RateCard!A:A,SVC_RateCard!G:G),0))</f>
        <v>5</v>
      </c>
      <c r="N273" s="17">
        <f t="shared" si="18"/>
        <v>15.75</v>
      </c>
      <c r="O273" s="17">
        <f t="shared" si="19"/>
        <v>315</v>
      </c>
    </row>
    <row r="274" spans="1:15" ht="22" customHeight="1">
      <c r="A274" t="str">
        <f t="shared" si="16"/>
        <v>SL-00270</v>
      </c>
      <c r="B274" s="40" t="s">
        <v>1724</v>
      </c>
      <c r="C274" s="24" t="str">
        <f>IF(B274="","",IFERROR(_xlfn.XLOOKUP(B274,PT_Master!#REF!,PT_Master!B:B),""))</f>
        <v/>
      </c>
      <c r="D274" s="24" t="str">
        <f>IF(C274="","",IFERROR(_xlfn.XLOOKUP(C274,PT_Master!A:A,PT_Master!C:C),""))</f>
        <v/>
      </c>
      <c r="E274" s="40" t="s">
        <v>1480</v>
      </c>
      <c r="F274" s="40" t="s">
        <v>1852</v>
      </c>
      <c r="G274" s="24" t="str">
        <f>IF(F274="","",IFERROR(_xlfn.XLOOKUP(F274,SVC_RateCard!A:A,SVC_RateCard!B:B),"Service Code not found"))</f>
        <v>X-Ray Spine LS</v>
      </c>
      <c r="H274" s="24" t="str">
        <f>IF(F274="","",IFERROR(_xlfn.XLOOKUP(F274,SVC_RateCard!A:A,SVC_RateCard!C:C),""))</f>
        <v>Radiology</v>
      </c>
      <c r="I274" s="40" t="s">
        <v>1192</v>
      </c>
      <c r="J274" s="40">
        <v>1</v>
      </c>
      <c r="K274" s="25">
        <f>IF(F274="","",IFERROR(_xlfn.XLOOKUP(F274,SVC_RateCard!A:A,SVC_RateCard!I:I),0))</f>
        <v>560</v>
      </c>
      <c r="L274" s="17">
        <f t="shared" si="17"/>
        <v>560</v>
      </c>
      <c r="M274" s="26">
        <f>IF(F274="","",IFERROR(_xlfn.XLOOKUP(F274,SVC_RateCard!A:A,SVC_RateCard!G:G),0))</f>
        <v>12</v>
      </c>
      <c r="N274" s="17">
        <f t="shared" si="18"/>
        <v>67.2</v>
      </c>
      <c r="O274" s="17">
        <f t="shared" si="19"/>
        <v>560</v>
      </c>
    </row>
    <row r="275" spans="1:15" ht="22" customHeight="1">
      <c r="A275" t="str">
        <f t="shared" si="16"/>
        <v>SL-00271</v>
      </c>
      <c r="B275" s="39" t="s">
        <v>1725</v>
      </c>
      <c r="C275" s="24" t="str">
        <f>IF(B275="","",IFERROR(_xlfn.XLOOKUP(B275,PT_Master!#REF!,PT_Master!B:B),""))</f>
        <v/>
      </c>
      <c r="D275" s="24" t="str">
        <f>IF(C275="","",IFERROR(_xlfn.XLOOKUP(C275,PT_Master!A:A,PT_Master!C:C),""))</f>
        <v/>
      </c>
      <c r="E275" s="39" t="s">
        <v>561</v>
      </c>
      <c r="F275" s="39" t="s">
        <v>1860</v>
      </c>
      <c r="G275" s="24" t="str">
        <f>IF(F275="","",IFERROR(_xlfn.XLOOKUP(F275,SVC_RateCard!A:A,SVC_RateCard!B:B),"Service Code not found"))</f>
        <v>Emergency Consultation</v>
      </c>
      <c r="H275" s="24" t="str">
        <f>IF(F275="","",IFERROR(_xlfn.XLOOKUP(F275,SVC_RateCard!A:A,SVC_RateCard!C:C),""))</f>
        <v>Emergency</v>
      </c>
      <c r="I275" s="39" t="s">
        <v>232</v>
      </c>
      <c r="J275" s="39">
        <v>1</v>
      </c>
      <c r="K275" s="25">
        <f>IF(F275="","",IFERROR(_xlfn.XLOOKUP(F275,SVC_RateCard!A:A,SVC_RateCard!I:I),0))</f>
        <v>1200</v>
      </c>
      <c r="L275" s="17">
        <f t="shared" si="17"/>
        <v>1200</v>
      </c>
      <c r="M275" s="26">
        <f>IF(F275="","",IFERROR(_xlfn.XLOOKUP(F275,SVC_RateCard!A:A,SVC_RateCard!G:G),0))</f>
        <v>0</v>
      </c>
      <c r="N275" s="17">
        <f t="shared" si="18"/>
        <v>0</v>
      </c>
      <c r="O275" s="17">
        <f t="shared" si="19"/>
        <v>1200</v>
      </c>
    </row>
    <row r="276" spans="1:15" ht="22" customHeight="1">
      <c r="A276" t="str">
        <f t="shared" si="16"/>
        <v>SL-00272</v>
      </c>
      <c r="B276" s="40" t="s">
        <v>1725</v>
      </c>
      <c r="C276" s="24" t="str">
        <f>IF(B276="","",IFERROR(_xlfn.XLOOKUP(B276,PT_Master!#REF!,PT_Master!B:B),""))</f>
        <v/>
      </c>
      <c r="D276" s="24" t="str">
        <f>IF(C276="","",IFERROR(_xlfn.XLOOKUP(C276,PT_Master!A:A,PT_Master!C:C),""))</f>
        <v/>
      </c>
      <c r="E276" s="40" t="s">
        <v>561</v>
      </c>
      <c r="F276" s="40" t="s">
        <v>1869</v>
      </c>
      <c r="G276" s="24" t="str">
        <f>IF(F276="","",IFERROR(_xlfn.XLOOKUP(F276,SVC_RateCard!A:A,SVC_RateCard!B:B),"Service Code not found"))</f>
        <v>ICU - Daily</v>
      </c>
      <c r="H276" s="24" t="str">
        <f>IF(F276="","",IFERROR(_xlfn.XLOOKUP(F276,SVC_RateCard!A:A,SVC_RateCard!C:C),""))</f>
        <v>Room Charge</v>
      </c>
      <c r="I276" s="40" t="s">
        <v>232</v>
      </c>
      <c r="J276" s="40">
        <v>1</v>
      </c>
      <c r="K276" s="25">
        <f>IF(F276="","",IFERROR(_xlfn.XLOOKUP(F276,SVC_RateCard!A:A,SVC_RateCard!I:I),0))</f>
        <v>8000</v>
      </c>
      <c r="L276" s="17">
        <f t="shared" si="17"/>
        <v>8000</v>
      </c>
      <c r="M276" s="26">
        <f>IF(F276="","",IFERROR(_xlfn.XLOOKUP(F276,SVC_RateCard!A:A,SVC_RateCard!G:G),0))</f>
        <v>0</v>
      </c>
      <c r="N276" s="17">
        <f t="shared" si="18"/>
        <v>0</v>
      </c>
      <c r="O276" s="17">
        <f t="shared" si="19"/>
        <v>8000</v>
      </c>
    </row>
    <row r="277" spans="1:15" ht="22" customHeight="1">
      <c r="A277" t="str">
        <f t="shared" si="16"/>
        <v>SL-00273</v>
      </c>
      <c r="B277" s="39" t="s">
        <v>1725</v>
      </c>
      <c r="C277" s="24" t="str">
        <f>IF(B277="","",IFERROR(_xlfn.XLOOKUP(B277,PT_Master!#REF!,PT_Master!B:B),""))</f>
        <v/>
      </c>
      <c r="D277" s="24" t="str">
        <f>IF(C277="","",IFERROR(_xlfn.XLOOKUP(C277,PT_Master!A:A,PT_Master!C:C),""))</f>
        <v/>
      </c>
      <c r="E277" s="39" t="s">
        <v>561</v>
      </c>
      <c r="F277" s="39" t="s">
        <v>1843</v>
      </c>
      <c r="G277" s="24" t="str">
        <f>IF(F277="","",IFERROR(_xlfn.XLOOKUP(F277,SVC_RateCard!A:A,SVC_RateCard!B:B),"Service Code not found"))</f>
        <v>Holter Monitoring 24hr</v>
      </c>
      <c r="H277" s="24" t="str">
        <f>IF(F277="","",IFERROR(_xlfn.XLOOKUP(F277,SVC_RateCard!A:A,SVC_RateCard!C:C),""))</f>
        <v>Procedure</v>
      </c>
      <c r="I277" s="39" t="s">
        <v>232</v>
      </c>
      <c r="J277" s="39">
        <v>1</v>
      </c>
      <c r="K277" s="25">
        <f>IF(F277="","",IFERROR(_xlfn.XLOOKUP(F277,SVC_RateCard!A:A,SVC_RateCard!I:I),0))</f>
        <v>1890</v>
      </c>
      <c r="L277" s="17">
        <f t="shared" si="17"/>
        <v>1890</v>
      </c>
      <c r="M277" s="26">
        <f>IF(F277="","",IFERROR(_xlfn.XLOOKUP(F277,SVC_RateCard!A:A,SVC_RateCard!G:G),0))</f>
        <v>5</v>
      </c>
      <c r="N277" s="17">
        <f t="shared" si="18"/>
        <v>94.5</v>
      </c>
      <c r="O277" s="17">
        <f t="shared" si="19"/>
        <v>1890</v>
      </c>
    </row>
    <row r="278" spans="1:15" ht="22" customHeight="1">
      <c r="A278" t="str">
        <f t="shared" si="16"/>
        <v>SL-00274</v>
      </c>
      <c r="B278" s="40" t="s">
        <v>1725</v>
      </c>
      <c r="C278" s="24" t="str">
        <f>IF(B278="","",IFERROR(_xlfn.XLOOKUP(B278,PT_Master!#REF!,PT_Master!B:B),""))</f>
        <v/>
      </c>
      <c r="D278" s="24" t="str">
        <f>IF(C278="","",IFERROR(_xlfn.XLOOKUP(C278,PT_Master!A:A,PT_Master!C:C),""))</f>
        <v/>
      </c>
      <c r="E278" s="40" t="s">
        <v>561</v>
      </c>
      <c r="F278" s="40" t="s">
        <v>1839</v>
      </c>
      <c r="G278" s="24" t="str">
        <f>IF(F278="","",IFERROR(_xlfn.XLOOKUP(F278,SVC_RateCard!A:A,SVC_RateCard!B:B),"Service Code not found"))</f>
        <v>Nebulisation</v>
      </c>
      <c r="H278" s="24" t="str">
        <f>IF(F278="","",IFERROR(_xlfn.XLOOKUP(F278,SVC_RateCard!A:A,SVC_RateCard!C:C),""))</f>
        <v>Procedure</v>
      </c>
      <c r="I278" s="40" t="s">
        <v>232</v>
      </c>
      <c r="J278" s="40">
        <v>1</v>
      </c>
      <c r="K278" s="25">
        <f>IF(F278="","",IFERROR(_xlfn.XLOOKUP(F278,SVC_RateCard!A:A,SVC_RateCard!I:I),0))</f>
        <v>157.5</v>
      </c>
      <c r="L278" s="17">
        <f t="shared" si="17"/>
        <v>157.5</v>
      </c>
      <c r="M278" s="26">
        <f>IF(F278="","",IFERROR(_xlfn.XLOOKUP(F278,SVC_RateCard!A:A,SVC_RateCard!G:G),0))</f>
        <v>5</v>
      </c>
      <c r="N278" s="17">
        <f t="shared" si="18"/>
        <v>7.875</v>
      </c>
      <c r="O278" s="17">
        <f t="shared" si="19"/>
        <v>157.5</v>
      </c>
    </row>
    <row r="279" spans="1:15" ht="22" customHeight="1">
      <c r="A279" t="str">
        <f t="shared" si="16"/>
        <v>SL-00275</v>
      </c>
      <c r="B279" s="39" t="s">
        <v>1725</v>
      </c>
      <c r="C279" s="24" t="str">
        <f>IF(B279="","",IFERROR(_xlfn.XLOOKUP(B279,PT_Master!#REF!,PT_Master!B:B),""))</f>
        <v/>
      </c>
      <c r="D279" s="24" t="str">
        <f>IF(C279="","",IFERROR(_xlfn.XLOOKUP(C279,PT_Master!A:A,PT_Master!C:C),""))</f>
        <v/>
      </c>
      <c r="E279" s="39" t="s">
        <v>561</v>
      </c>
      <c r="F279" s="39" t="s">
        <v>1863</v>
      </c>
      <c r="G279" s="24" t="str">
        <f>IF(F279="","",IFERROR(_xlfn.XLOOKUP(F279,SVC_RateCard!A:A,SVC_RateCard!B:B),"Service Code not found"))</f>
        <v>Blood Culture</v>
      </c>
      <c r="H279" s="24" t="str">
        <f>IF(F279="","",IFERROR(_xlfn.XLOOKUP(F279,SVC_RateCard!A:A,SVC_RateCard!C:C),""))</f>
        <v>Laboratory</v>
      </c>
      <c r="I279" s="39" t="s">
        <v>232</v>
      </c>
      <c r="J279" s="39">
        <v>1</v>
      </c>
      <c r="K279" s="25">
        <f>IF(F279="","",IFERROR(_xlfn.XLOOKUP(F279,SVC_RateCard!A:A,SVC_RateCard!I:I),0))</f>
        <v>840</v>
      </c>
      <c r="L279" s="17">
        <f t="shared" si="17"/>
        <v>840</v>
      </c>
      <c r="M279" s="26">
        <f>IF(F279="","",IFERROR(_xlfn.XLOOKUP(F279,SVC_RateCard!A:A,SVC_RateCard!G:G),0))</f>
        <v>5</v>
      </c>
      <c r="N279" s="17">
        <f t="shared" si="18"/>
        <v>42</v>
      </c>
      <c r="O279" s="17">
        <f t="shared" si="19"/>
        <v>840</v>
      </c>
    </row>
    <row r="280" spans="1:15" ht="22" customHeight="1">
      <c r="A280" t="str">
        <f t="shared" si="16"/>
        <v>SL-00276</v>
      </c>
      <c r="B280" s="40" t="s">
        <v>1725</v>
      </c>
      <c r="C280" s="24" t="str">
        <f>IF(B280="","",IFERROR(_xlfn.XLOOKUP(B280,PT_Master!#REF!,PT_Master!B:B),""))</f>
        <v/>
      </c>
      <c r="D280" s="24" t="str">
        <f>IF(C280="","",IFERROR(_xlfn.XLOOKUP(C280,PT_Master!A:A,PT_Master!C:C),""))</f>
        <v/>
      </c>
      <c r="E280" s="40" t="s">
        <v>561</v>
      </c>
      <c r="F280" s="40" t="s">
        <v>1846</v>
      </c>
      <c r="G280" s="24" t="str">
        <f>IF(F280="","",IFERROR(_xlfn.XLOOKUP(F280,SVC_RateCard!A:A,SVC_RateCard!B:B),"Service Code not found"))</f>
        <v>Blood Transfusion</v>
      </c>
      <c r="H280" s="24" t="str">
        <f>IF(F280="","",IFERROR(_xlfn.XLOOKUP(F280,SVC_RateCard!A:A,SVC_RateCard!C:C),""))</f>
        <v>Procedure</v>
      </c>
      <c r="I280" s="40" t="s">
        <v>232</v>
      </c>
      <c r="J280" s="40">
        <v>1</v>
      </c>
      <c r="K280" s="25">
        <f>IF(F280="","",IFERROR(_xlfn.XLOOKUP(F280,SVC_RateCard!A:A,SVC_RateCard!I:I),0))</f>
        <v>1575</v>
      </c>
      <c r="L280" s="17">
        <f t="shared" si="17"/>
        <v>1575</v>
      </c>
      <c r="M280" s="26">
        <f>IF(F280="","",IFERROR(_xlfn.XLOOKUP(F280,SVC_RateCard!A:A,SVC_RateCard!G:G),0))</f>
        <v>5</v>
      </c>
      <c r="N280" s="17">
        <f t="shared" si="18"/>
        <v>78.75</v>
      </c>
      <c r="O280" s="17">
        <f t="shared" si="19"/>
        <v>1575</v>
      </c>
    </row>
    <row r="281" spans="1:15" ht="22" customHeight="1">
      <c r="A281" t="str">
        <f t="shared" si="16"/>
        <v>SL-00277</v>
      </c>
      <c r="B281" s="39" t="s">
        <v>1726</v>
      </c>
      <c r="C281" s="24" t="str">
        <f>IF(B281="","",IFERROR(_xlfn.XLOOKUP(B281,PT_Master!#REF!,PT_Master!B:B),""))</f>
        <v/>
      </c>
      <c r="D281" s="24" t="str">
        <f>IF(C281="","",IFERROR(_xlfn.XLOOKUP(C281,PT_Master!A:A,PT_Master!C:C),""))</f>
        <v/>
      </c>
      <c r="E281" s="39" t="s">
        <v>1902</v>
      </c>
      <c r="F281" s="39" t="s">
        <v>1831</v>
      </c>
      <c r="G281" s="24" t="str">
        <f>IF(F281="","",IFERROR(_xlfn.XLOOKUP(F281,SVC_RateCard!A:A,SVC_RateCard!B:B),"Service Code not found"))</f>
        <v>General Consultation</v>
      </c>
      <c r="H281" s="24" t="str">
        <f>IF(F281="","",IFERROR(_xlfn.XLOOKUP(F281,SVC_RateCard!A:A,SVC_RateCard!C:C),""))</f>
        <v>Consultation</v>
      </c>
      <c r="I281" s="39" t="s">
        <v>233</v>
      </c>
      <c r="J281" s="39">
        <v>1</v>
      </c>
      <c r="K281" s="25">
        <f>IF(F281="","",IFERROR(_xlfn.XLOOKUP(F281,SVC_RateCard!A:A,SVC_RateCard!I:I),0))</f>
        <v>500</v>
      </c>
      <c r="L281" s="17">
        <f t="shared" si="17"/>
        <v>500</v>
      </c>
      <c r="M281" s="26">
        <f>IF(F281="","",IFERROR(_xlfn.XLOOKUP(F281,SVC_RateCard!A:A,SVC_RateCard!G:G),0))</f>
        <v>0</v>
      </c>
      <c r="N281" s="17">
        <f t="shared" si="18"/>
        <v>0</v>
      </c>
      <c r="O281" s="17">
        <f t="shared" si="19"/>
        <v>500</v>
      </c>
    </row>
    <row r="282" spans="1:15" ht="22" customHeight="1">
      <c r="A282" t="str">
        <f t="shared" si="16"/>
        <v>SL-00278</v>
      </c>
      <c r="B282" s="40" t="s">
        <v>1726</v>
      </c>
      <c r="C282" s="24" t="str">
        <f>IF(B282="","",IFERROR(_xlfn.XLOOKUP(B282,PT_Master!#REF!,PT_Master!B:B),""))</f>
        <v/>
      </c>
      <c r="D282" s="24" t="str">
        <f>IF(C282="","",IFERROR(_xlfn.XLOOKUP(C282,PT_Master!A:A,PT_Master!C:C),""))</f>
        <v/>
      </c>
      <c r="E282" s="40" t="s">
        <v>495</v>
      </c>
      <c r="F282" s="40" t="s">
        <v>1836</v>
      </c>
      <c r="G282" s="24" t="str">
        <f>IF(F282="","",IFERROR(_xlfn.XLOOKUP(F282,SVC_RateCard!A:A,SVC_RateCard!B:B),"Service Code not found"))</f>
        <v>Lipid Profile</v>
      </c>
      <c r="H282" s="24" t="str">
        <f>IF(F282="","",IFERROR(_xlfn.XLOOKUP(F282,SVC_RateCard!A:A,SVC_RateCard!C:C),""))</f>
        <v>Laboratory</v>
      </c>
      <c r="I282" s="40" t="s">
        <v>233</v>
      </c>
      <c r="J282" s="40">
        <v>1</v>
      </c>
      <c r="K282" s="25">
        <f>IF(F282="","",IFERROR(_xlfn.XLOOKUP(F282,SVC_RateCard!A:A,SVC_RateCard!I:I),0))</f>
        <v>472.5</v>
      </c>
      <c r="L282" s="17">
        <f t="shared" si="17"/>
        <v>472.5</v>
      </c>
      <c r="M282" s="26">
        <f>IF(F282="","",IFERROR(_xlfn.XLOOKUP(F282,SVC_RateCard!A:A,SVC_RateCard!G:G),0))</f>
        <v>5</v>
      </c>
      <c r="N282" s="17">
        <f t="shared" si="18"/>
        <v>23.625</v>
      </c>
      <c r="O282" s="17">
        <f t="shared" si="19"/>
        <v>472.5</v>
      </c>
    </row>
    <row r="283" spans="1:15" ht="22" customHeight="1">
      <c r="A283" t="str">
        <f t="shared" si="16"/>
        <v>SL-00279</v>
      </c>
      <c r="B283" s="39" t="s">
        <v>1726</v>
      </c>
      <c r="C283" s="24" t="str">
        <f>IF(B283="","",IFERROR(_xlfn.XLOOKUP(B283,PT_Master!#REF!,PT_Master!B:B),""))</f>
        <v/>
      </c>
      <c r="D283" s="24" t="str">
        <f>IF(C283="","",IFERROR(_xlfn.XLOOKUP(C283,PT_Master!A:A,PT_Master!C:C),""))</f>
        <v/>
      </c>
      <c r="E283" s="39" t="s">
        <v>495</v>
      </c>
      <c r="F283" s="39" t="s">
        <v>1864</v>
      </c>
      <c r="G283" s="24" t="str">
        <f>IF(F283="","",IFERROR(_xlfn.XLOOKUP(F283,SVC_RateCard!A:A,SVC_RateCard!B:B),"Service Code not found"))</f>
        <v>Physiotherapy Session</v>
      </c>
      <c r="H283" s="24" t="str">
        <f>IF(F283="","",IFERROR(_xlfn.XLOOKUP(F283,SVC_RateCard!A:A,SVC_RateCard!C:C),""))</f>
        <v>Procedure</v>
      </c>
      <c r="I283" s="39" t="s">
        <v>233</v>
      </c>
      <c r="J283" s="39">
        <v>1</v>
      </c>
      <c r="K283" s="25">
        <f>IF(F283="","",IFERROR(_xlfn.XLOOKUP(F283,SVC_RateCard!A:A,SVC_RateCard!I:I),0))</f>
        <v>944</v>
      </c>
      <c r="L283" s="17">
        <f t="shared" si="17"/>
        <v>944</v>
      </c>
      <c r="M283" s="26">
        <f>IF(F283="","",IFERROR(_xlfn.XLOOKUP(F283,SVC_RateCard!A:A,SVC_RateCard!G:G),0))</f>
        <v>18</v>
      </c>
      <c r="N283" s="17">
        <f t="shared" si="18"/>
        <v>169.92</v>
      </c>
      <c r="O283" s="17">
        <f t="shared" si="19"/>
        <v>944</v>
      </c>
    </row>
    <row r="284" spans="1:15" ht="22" customHeight="1">
      <c r="A284" t="str">
        <f t="shared" si="16"/>
        <v>SL-00280</v>
      </c>
      <c r="B284" s="40" t="s">
        <v>1726</v>
      </c>
      <c r="C284" s="24" t="str">
        <f>IF(B284="","",IFERROR(_xlfn.XLOOKUP(B284,PT_Master!#REF!,PT_Master!B:B),""))</f>
        <v/>
      </c>
      <c r="D284" s="24" t="str">
        <f>IF(C284="","",IFERROR(_xlfn.XLOOKUP(C284,PT_Master!A:A,PT_Master!C:C),""))</f>
        <v/>
      </c>
      <c r="E284" s="40" t="s">
        <v>1903</v>
      </c>
      <c r="F284" s="40" t="s">
        <v>1880</v>
      </c>
      <c r="G284" s="24" t="str">
        <f>IF(F284="","",IFERROR(_xlfn.XLOOKUP(F284,SVC_RateCard!A:A,SVC_RateCard!B:B),"Service Code not found"))</f>
        <v>Caesarean Section</v>
      </c>
      <c r="H284" s="24" t="str">
        <f>IF(F284="","",IFERROR(_xlfn.XLOOKUP(F284,SVC_RateCard!A:A,SVC_RateCard!C:C),""))</f>
        <v>Surgery</v>
      </c>
      <c r="I284" s="40" t="s">
        <v>233</v>
      </c>
      <c r="J284" s="40">
        <v>1</v>
      </c>
      <c r="K284" s="25">
        <f>IF(F284="","",IFERROR(_xlfn.XLOOKUP(F284,SVC_RateCard!A:A,SVC_RateCard!I:I),0))</f>
        <v>47250</v>
      </c>
      <c r="L284" s="17">
        <f t="shared" si="17"/>
        <v>47250</v>
      </c>
      <c r="M284" s="26">
        <f>IF(F284="","",IFERROR(_xlfn.XLOOKUP(F284,SVC_RateCard!A:A,SVC_RateCard!G:G),0))</f>
        <v>5</v>
      </c>
      <c r="N284" s="17">
        <f t="shared" si="18"/>
        <v>2362.5</v>
      </c>
      <c r="O284" s="17">
        <f t="shared" si="19"/>
        <v>47250</v>
      </c>
    </row>
    <row r="285" spans="1:15" ht="22" customHeight="1">
      <c r="A285" t="str">
        <f t="shared" si="16"/>
        <v>SL-00281</v>
      </c>
      <c r="B285" s="39" t="s">
        <v>1726</v>
      </c>
      <c r="C285" s="24" t="str">
        <f>IF(B285="","",IFERROR(_xlfn.XLOOKUP(B285,PT_Master!#REF!,PT_Master!B:B),""))</f>
        <v/>
      </c>
      <c r="D285" s="24" t="str">
        <f>IF(C285="","",IFERROR(_xlfn.XLOOKUP(C285,PT_Master!A:A,PT_Master!C:C),""))</f>
        <v/>
      </c>
      <c r="E285" s="39" t="s">
        <v>1903</v>
      </c>
      <c r="F285" s="39" t="s">
        <v>1841</v>
      </c>
      <c r="G285" s="24" t="str">
        <f>IF(F285="","",IFERROR(_xlfn.XLOOKUP(F285,SVC_RateCard!A:A,SVC_RateCard!B:B),"Service Code not found"))</f>
        <v>Kidney Function Test</v>
      </c>
      <c r="H285" s="24" t="str">
        <f>IF(F285="","",IFERROR(_xlfn.XLOOKUP(F285,SVC_RateCard!A:A,SVC_RateCard!C:C),""))</f>
        <v>Laboratory</v>
      </c>
      <c r="I285" s="39" t="s">
        <v>233</v>
      </c>
      <c r="J285" s="39">
        <v>1</v>
      </c>
      <c r="K285" s="25">
        <f>IF(F285="","",IFERROR(_xlfn.XLOOKUP(F285,SVC_RateCard!A:A,SVC_RateCard!I:I),0))</f>
        <v>504</v>
      </c>
      <c r="L285" s="17">
        <f t="shared" si="17"/>
        <v>504</v>
      </c>
      <c r="M285" s="26">
        <f>IF(F285="","",IFERROR(_xlfn.XLOOKUP(F285,SVC_RateCard!A:A,SVC_RateCard!G:G),0))</f>
        <v>5</v>
      </c>
      <c r="N285" s="17">
        <f t="shared" si="18"/>
        <v>25.2</v>
      </c>
      <c r="O285" s="17">
        <f t="shared" si="19"/>
        <v>504</v>
      </c>
    </row>
    <row r="286" spans="1:15" ht="22" customHeight="1">
      <c r="A286" t="str">
        <f t="shared" si="16"/>
        <v>SL-00282</v>
      </c>
      <c r="B286" s="40" t="s">
        <v>1726</v>
      </c>
      <c r="C286" s="24" t="str">
        <f>IF(B286="","",IFERROR(_xlfn.XLOOKUP(B286,PT_Master!#REF!,PT_Master!B:B),""))</f>
        <v/>
      </c>
      <c r="D286" s="24" t="str">
        <f>IF(C286="","",IFERROR(_xlfn.XLOOKUP(C286,PT_Master!A:A,PT_Master!C:C),""))</f>
        <v/>
      </c>
      <c r="E286" s="40" t="s">
        <v>1903</v>
      </c>
      <c r="F286" s="40" t="s">
        <v>1837</v>
      </c>
      <c r="G286" s="24" t="str">
        <f>IF(F286="","",IFERROR(_xlfn.XLOOKUP(F286,SVC_RateCard!A:A,SVC_RateCard!B:B),"Service Code not found"))</f>
        <v>IV Cannula Insertion</v>
      </c>
      <c r="H286" s="24" t="str">
        <f>IF(F286="","",IFERROR(_xlfn.XLOOKUP(F286,SVC_RateCard!A:A,SVC_RateCard!C:C),""))</f>
        <v>Procedure</v>
      </c>
      <c r="I286" s="40" t="s">
        <v>233</v>
      </c>
      <c r="J286" s="40">
        <v>1</v>
      </c>
      <c r="K286" s="25">
        <f>IF(F286="","",IFERROR(_xlfn.XLOOKUP(F286,SVC_RateCard!A:A,SVC_RateCard!I:I),0))</f>
        <v>210</v>
      </c>
      <c r="L286" s="17">
        <f t="shared" si="17"/>
        <v>210</v>
      </c>
      <c r="M286" s="26">
        <f>IF(F286="","",IFERROR(_xlfn.XLOOKUP(F286,SVC_RateCard!A:A,SVC_RateCard!G:G),0))</f>
        <v>5</v>
      </c>
      <c r="N286" s="17">
        <f t="shared" si="18"/>
        <v>10.5</v>
      </c>
      <c r="O286" s="17">
        <f t="shared" si="19"/>
        <v>210</v>
      </c>
    </row>
    <row r="287" spans="1:15" ht="22" customHeight="1">
      <c r="A287" t="str">
        <f t="shared" si="16"/>
        <v>SL-00283</v>
      </c>
      <c r="B287" s="39" t="s">
        <v>1726</v>
      </c>
      <c r="C287" s="24" t="str">
        <f>IF(B287="","",IFERROR(_xlfn.XLOOKUP(B287,PT_Master!#REF!,PT_Master!B:B),""))</f>
        <v/>
      </c>
      <c r="D287" s="24" t="str">
        <f>IF(C287="","",IFERROR(_xlfn.XLOOKUP(C287,PT_Master!A:A,PT_Master!C:C),""))</f>
        <v/>
      </c>
      <c r="E287" s="39" t="s">
        <v>495</v>
      </c>
      <c r="F287" s="39" t="s">
        <v>1875</v>
      </c>
      <c r="G287" s="24" t="str">
        <f>IF(F287="","",IFERROR(_xlfn.XLOOKUP(F287,SVC_RateCard!A:A,SVC_RateCard!B:B),"Service Code not found"))</f>
        <v>X-Ray Knee AP Lateral</v>
      </c>
      <c r="H287" s="24" t="str">
        <f>IF(F287="","",IFERROR(_xlfn.XLOOKUP(F287,SVC_RateCard!A:A,SVC_RateCard!C:C),""))</f>
        <v>Radiology</v>
      </c>
      <c r="I287" s="39" t="s">
        <v>233</v>
      </c>
      <c r="J287" s="39">
        <v>1</v>
      </c>
      <c r="K287" s="25">
        <f>IF(F287="","",IFERROR(_xlfn.XLOOKUP(F287,SVC_RateCard!A:A,SVC_RateCard!I:I),0))</f>
        <v>504</v>
      </c>
      <c r="L287" s="17">
        <f t="shared" si="17"/>
        <v>504</v>
      </c>
      <c r="M287" s="26">
        <f>IF(F287="","",IFERROR(_xlfn.XLOOKUP(F287,SVC_RateCard!A:A,SVC_RateCard!G:G),0))</f>
        <v>12</v>
      </c>
      <c r="N287" s="17">
        <f t="shared" si="18"/>
        <v>60.48</v>
      </c>
      <c r="O287" s="17">
        <f t="shared" si="19"/>
        <v>504</v>
      </c>
    </row>
    <row r="288" spans="1:15" ht="22" customHeight="1">
      <c r="A288" t="str">
        <f t="shared" si="16"/>
        <v>SL-00284</v>
      </c>
      <c r="B288" s="40" t="s">
        <v>1726</v>
      </c>
      <c r="C288" s="24" t="str">
        <f>IF(B288="","",IFERROR(_xlfn.XLOOKUP(B288,PT_Master!#REF!,PT_Master!B:B),""))</f>
        <v/>
      </c>
      <c r="D288" s="24" t="str">
        <f>IF(C288="","",IFERROR(_xlfn.XLOOKUP(C288,PT_Master!A:A,PT_Master!C:C),""))</f>
        <v/>
      </c>
      <c r="E288" s="40" t="s">
        <v>495</v>
      </c>
      <c r="F288" s="40" t="s">
        <v>1868</v>
      </c>
      <c r="G288" s="24" t="str">
        <f>IF(F288="","",IFERROR(_xlfn.XLOOKUP(F288,SVC_RateCard!A:A,SVC_RateCard!B:B),"Service Code not found"))</f>
        <v>Liver Function Test</v>
      </c>
      <c r="H288" s="24" t="str">
        <f>IF(F288="","",IFERROR(_xlfn.XLOOKUP(F288,SVC_RateCard!A:A,SVC_RateCard!C:C),""))</f>
        <v>Laboratory</v>
      </c>
      <c r="I288" s="40" t="s">
        <v>233</v>
      </c>
      <c r="J288" s="40">
        <v>1</v>
      </c>
      <c r="K288" s="25">
        <f>IF(F288="","",IFERROR(_xlfn.XLOOKUP(F288,SVC_RateCard!A:A,SVC_RateCard!I:I),0))</f>
        <v>546</v>
      </c>
      <c r="L288" s="17">
        <f t="shared" si="17"/>
        <v>546</v>
      </c>
      <c r="M288" s="26">
        <f>IF(F288="","",IFERROR(_xlfn.XLOOKUP(F288,SVC_RateCard!A:A,SVC_RateCard!G:G),0))</f>
        <v>5</v>
      </c>
      <c r="N288" s="17">
        <f t="shared" si="18"/>
        <v>27.3</v>
      </c>
      <c r="O288" s="17">
        <f t="shared" si="19"/>
        <v>546</v>
      </c>
    </row>
    <row r="289" spans="1:15" ht="22" customHeight="1">
      <c r="A289" t="str">
        <f t="shared" si="16"/>
        <v>SL-00285</v>
      </c>
      <c r="B289" s="39" t="s">
        <v>1727</v>
      </c>
      <c r="C289" s="24" t="str">
        <f>IF(B289="","",IFERROR(_xlfn.XLOOKUP(B289,PT_Master!#REF!,PT_Master!B:B),""))</f>
        <v/>
      </c>
      <c r="D289" s="24" t="str">
        <f>IF(C289="","",IFERROR(_xlfn.XLOOKUP(C289,PT_Master!A:A,PT_Master!C:C),""))</f>
        <v/>
      </c>
      <c r="E289" s="39" t="s">
        <v>1481</v>
      </c>
      <c r="F289" s="39" t="s">
        <v>1850</v>
      </c>
      <c r="G289" s="24" t="str">
        <f>IF(F289="","",IFERROR(_xlfn.XLOOKUP(F289,SVC_RateCard!A:A,SVC_RateCard!B:B),"Service Code not found"))</f>
        <v>Cardiology Consultation</v>
      </c>
      <c r="H289" s="24" t="str">
        <f>IF(F289="","",IFERROR(_xlfn.XLOOKUP(F289,SVC_RateCard!A:A,SVC_RateCard!C:C),""))</f>
        <v>Consultation</v>
      </c>
      <c r="I289" s="39" t="s">
        <v>166</v>
      </c>
      <c r="J289" s="39">
        <v>1</v>
      </c>
      <c r="K289" s="25">
        <f>IF(F289="","",IFERROR(_xlfn.XLOOKUP(F289,SVC_RateCard!A:A,SVC_RateCard!I:I),0))</f>
        <v>800</v>
      </c>
      <c r="L289" s="17">
        <f t="shared" si="17"/>
        <v>800</v>
      </c>
      <c r="M289" s="26">
        <f>IF(F289="","",IFERROR(_xlfn.XLOOKUP(F289,SVC_RateCard!A:A,SVC_RateCard!G:G),0))</f>
        <v>0</v>
      </c>
      <c r="N289" s="17">
        <f t="shared" si="18"/>
        <v>0</v>
      </c>
      <c r="O289" s="17">
        <f t="shared" si="19"/>
        <v>800</v>
      </c>
    </row>
    <row r="290" spans="1:15" ht="22" customHeight="1">
      <c r="A290" t="str">
        <f t="shared" si="16"/>
        <v>SL-00286</v>
      </c>
      <c r="B290" s="40" t="s">
        <v>1727</v>
      </c>
      <c r="C290" s="24" t="str">
        <f>IF(B290="","",IFERROR(_xlfn.XLOOKUP(B290,PT_Master!#REF!,PT_Master!B:B),""))</f>
        <v/>
      </c>
      <c r="D290" s="24" t="str">
        <f>IF(C290="","",IFERROR(_xlfn.XLOOKUP(C290,PT_Master!A:A,PT_Master!C:C),""))</f>
        <v/>
      </c>
      <c r="E290" s="40" t="s">
        <v>1481</v>
      </c>
      <c r="F290" s="40" t="s">
        <v>1841</v>
      </c>
      <c r="G290" s="24" t="str">
        <f>IF(F290="","",IFERROR(_xlfn.XLOOKUP(F290,SVC_RateCard!A:A,SVC_RateCard!B:B),"Service Code not found"))</f>
        <v>Kidney Function Test</v>
      </c>
      <c r="H290" s="24" t="str">
        <f>IF(F290="","",IFERROR(_xlfn.XLOOKUP(F290,SVC_RateCard!A:A,SVC_RateCard!C:C),""))</f>
        <v>Laboratory</v>
      </c>
      <c r="I290" s="40" t="s">
        <v>166</v>
      </c>
      <c r="J290" s="40">
        <v>1</v>
      </c>
      <c r="K290" s="25">
        <f>IF(F290="","",IFERROR(_xlfn.XLOOKUP(F290,SVC_RateCard!A:A,SVC_RateCard!I:I),0))</f>
        <v>504</v>
      </c>
      <c r="L290" s="17">
        <f t="shared" si="17"/>
        <v>504</v>
      </c>
      <c r="M290" s="26">
        <f>IF(F290="","",IFERROR(_xlfn.XLOOKUP(F290,SVC_RateCard!A:A,SVC_RateCard!G:G),0))</f>
        <v>5</v>
      </c>
      <c r="N290" s="17">
        <f t="shared" si="18"/>
        <v>25.2</v>
      </c>
      <c r="O290" s="17">
        <f t="shared" si="19"/>
        <v>504</v>
      </c>
    </row>
    <row r="291" spans="1:15" ht="22" customHeight="1">
      <c r="A291" t="str">
        <f t="shared" si="16"/>
        <v>SL-00287</v>
      </c>
      <c r="B291" s="39" t="s">
        <v>1727</v>
      </c>
      <c r="C291" s="24" t="str">
        <f>IF(B291="","",IFERROR(_xlfn.XLOOKUP(B291,PT_Master!#REF!,PT_Master!B:B),""))</f>
        <v/>
      </c>
      <c r="D291" s="24" t="str">
        <f>IF(C291="","",IFERROR(_xlfn.XLOOKUP(C291,PT_Master!A:A,PT_Master!C:C),""))</f>
        <v/>
      </c>
      <c r="E291" s="39" t="s">
        <v>1481</v>
      </c>
      <c r="F291" s="39" t="s">
        <v>1838</v>
      </c>
      <c r="G291" s="24" t="str">
        <f>IF(F291="","",IFERROR(_xlfn.XLOOKUP(F291,SVC_RateCard!A:A,SVC_RateCard!B:B),"Service Code not found"))</f>
        <v>General Ward - Daily</v>
      </c>
      <c r="H291" s="24" t="str">
        <f>IF(F291="","",IFERROR(_xlfn.XLOOKUP(F291,SVC_RateCard!A:A,SVC_RateCard!C:C),""))</f>
        <v>Room Charge</v>
      </c>
      <c r="I291" s="39" t="s">
        <v>166</v>
      </c>
      <c r="J291" s="39">
        <v>1</v>
      </c>
      <c r="K291" s="25">
        <f>IF(F291="","",IFERROR(_xlfn.XLOOKUP(F291,SVC_RateCard!A:A,SVC_RateCard!I:I),0))</f>
        <v>800</v>
      </c>
      <c r="L291" s="17">
        <f t="shared" si="17"/>
        <v>800</v>
      </c>
      <c r="M291" s="26">
        <f>IF(F291="","",IFERROR(_xlfn.XLOOKUP(F291,SVC_RateCard!A:A,SVC_RateCard!G:G),0))</f>
        <v>0</v>
      </c>
      <c r="N291" s="17">
        <f t="shared" si="18"/>
        <v>0</v>
      </c>
      <c r="O291" s="17">
        <f t="shared" si="19"/>
        <v>800</v>
      </c>
    </row>
    <row r="292" spans="1:15" ht="22" customHeight="1">
      <c r="A292" t="str">
        <f t="shared" si="16"/>
        <v>SL-00288</v>
      </c>
      <c r="B292" s="40" t="s">
        <v>1728</v>
      </c>
      <c r="C292" s="24" t="str">
        <f>IF(B292="","",IFERROR(_xlfn.XLOOKUP(B292,PT_Master!#REF!,PT_Master!B:B),""))</f>
        <v/>
      </c>
      <c r="D292" s="24" t="str">
        <f>IF(C292="","",IFERROR(_xlfn.XLOOKUP(C292,PT_Master!A:A,PT_Master!C:C),""))</f>
        <v/>
      </c>
      <c r="E292" s="40" t="s">
        <v>1482</v>
      </c>
      <c r="F292" s="40" t="s">
        <v>1831</v>
      </c>
      <c r="G292" s="24" t="str">
        <f>IF(F292="","",IFERROR(_xlfn.XLOOKUP(F292,SVC_RateCard!A:A,SVC_RateCard!B:B),"Service Code not found"))</f>
        <v>General Consultation</v>
      </c>
      <c r="H292" s="24" t="str">
        <f>IF(F292="","",IFERROR(_xlfn.XLOOKUP(F292,SVC_RateCard!A:A,SVC_RateCard!C:C),""))</f>
        <v>Consultation</v>
      </c>
      <c r="I292" s="40" t="s">
        <v>229</v>
      </c>
      <c r="J292" s="40">
        <v>1</v>
      </c>
      <c r="K292" s="25">
        <f>IF(F292="","",IFERROR(_xlfn.XLOOKUP(F292,SVC_RateCard!A:A,SVC_RateCard!I:I),0))</f>
        <v>500</v>
      </c>
      <c r="L292" s="17">
        <f t="shared" si="17"/>
        <v>500</v>
      </c>
      <c r="M292" s="26">
        <f>IF(F292="","",IFERROR(_xlfn.XLOOKUP(F292,SVC_RateCard!A:A,SVC_RateCard!G:G),0))</f>
        <v>0</v>
      </c>
      <c r="N292" s="17">
        <f t="shared" si="18"/>
        <v>0</v>
      </c>
      <c r="O292" s="17">
        <f t="shared" si="19"/>
        <v>500</v>
      </c>
    </row>
    <row r="293" spans="1:15" ht="22" customHeight="1">
      <c r="A293" t="str">
        <f t="shared" si="16"/>
        <v>SL-00289</v>
      </c>
      <c r="B293" s="39" t="s">
        <v>1728</v>
      </c>
      <c r="C293" s="24" t="str">
        <f>IF(B293="","",IFERROR(_xlfn.XLOOKUP(B293,PT_Master!#REF!,PT_Master!B:B),""))</f>
        <v/>
      </c>
      <c r="D293" s="24" t="str">
        <f>IF(C293="","",IFERROR(_xlfn.XLOOKUP(C293,PT_Master!A:A,PT_Master!C:C),""))</f>
        <v/>
      </c>
      <c r="E293" s="39" t="s">
        <v>1482</v>
      </c>
      <c r="F293" s="39" t="s">
        <v>1848</v>
      </c>
      <c r="G293" s="24" t="str">
        <f>IF(F293="","",IFERROR(_xlfn.XLOOKUP(F293,SVC_RateCard!A:A,SVC_RateCard!B:B),"Service Code not found"))</f>
        <v>Complete Blood Count (CBC)</v>
      </c>
      <c r="H293" s="24" t="str">
        <f>IF(F293="","",IFERROR(_xlfn.XLOOKUP(F293,SVC_RateCard!A:A,SVC_RateCard!C:C),""))</f>
        <v>Laboratory</v>
      </c>
      <c r="I293" s="39" t="s">
        <v>229</v>
      </c>
      <c r="J293" s="39">
        <v>1</v>
      </c>
      <c r="K293" s="25">
        <f>IF(F293="","",IFERROR(_xlfn.XLOOKUP(F293,SVC_RateCard!A:A,SVC_RateCard!I:I),0))</f>
        <v>367.5</v>
      </c>
      <c r="L293" s="17">
        <f t="shared" si="17"/>
        <v>367.5</v>
      </c>
      <c r="M293" s="26">
        <f>IF(F293="","",IFERROR(_xlfn.XLOOKUP(F293,SVC_RateCard!A:A,SVC_RateCard!G:G),0))</f>
        <v>5</v>
      </c>
      <c r="N293" s="17">
        <f t="shared" si="18"/>
        <v>18.375</v>
      </c>
      <c r="O293" s="17">
        <f t="shared" si="19"/>
        <v>367.5</v>
      </c>
    </row>
    <row r="294" spans="1:15" ht="22" customHeight="1">
      <c r="A294" t="str">
        <f t="shared" si="16"/>
        <v>SL-00290</v>
      </c>
      <c r="B294" s="40" t="s">
        <v>1728</v>
      </c>
      <c r="C294" s="24" t="str">
        <f>IF(B294="","",IFERROR(_xlfn.XLOOKUP(B294,PT_Master!#REF!,PT_Master!B:B),""))</f>
        <v/>
      </c>
      <c r="D294" s="24" t="str">
        <f>IF(C294="","",IFERROR(_xlfn.XLOOKUP(C294,PT_Master!A:A,PT_Master!C:C),""))</f>
        <v/>
      </c>
      <c r="E294" s="40" t="s">
        <v>1482</v>
      </c>
      <c r="F294" s="40" t="s">
        <v>1865</v>
      </c>
      <c r="G294" s="24" t="str">
        <f>IF(F294="","",IFERROR(_xlfn.XLOOKUP(F294,SVC_RateCard!A:A,SVC_RateCard!B:B),"Service Code not found"))</f>
        <v>Knee Replacement (Unilateral)</v>
      </c>
      <c r="H294" s="24" t="str">
        <f>IF(F294="","",IFERROR(_xlfn.XLOOKUP(F294,SVC_RateCard!A:A,SVC_RateCard!C:C),""))</f>
        <v>Surgery</v>
      </c>
      <c r="I294" s="40" t="s">
        <v>229</v>
      </c>
      <c r="J294" s="40">
        <v>1</v>
      </c>
      <c r="K294" s="25">
        <f>IF(F294="","",IFERROR(_xlfn.XLOOKUP(F294,SVC_RateCard!A:A,SVC_RateCard!I:I),0))</f>
        <v>126000</v>
      </c>
      <c r="L294" s="17">
        <f t="shared" si="17"/>
        <v>126000</v>
      </c>
      <c r="M294" s="26">
        <f>IF(F294="","",IFERROR(_xlfn.XLOOKUP(F294,SVC_RateCard!A:A,SVC_RateCard!G:G),0))</f>
        <v>5</v>
      </c>
      <c r="N294" s="17">
        <f t="shared" si="18"/>
        <v>6300</v>
      </c>
      <c r="O294" s="17">
        <f t="shared" si="19"/>
        <v>126000</v>
      </c>
    </row>
    <row r="295" spans="1:15" ht="22" customHeight="1">
      <c r="A295" t="str">
        <f t="shared" si="16"/>
        <v>SL-00291</v>
      </c>
      <c r="B295" s="39" t="s">
        <v>1728</v>
      </c>
      <c r="C295" s="24" t="str">
        <f>IF(B295="","",IFERROR(_xlfn.XLOOKUP(B295,PT_Master!#REF!,PT_Master!B:B),""))</f>
        <v/>
      </c>
      <c r="D295" s="24" t="str">
        <f>IF(C295="","",IFERROR(_xlfn.XLOOKUP(C295,PT_Master!A:A,PT_Master!C:C),""))</f>
        <v/>
      </c>
      <c r="E295" s="39" t="s">
        <v>1482</v>
      </c>
      <c r="F295" s="39" t="s">
        <v>1839</v>
      </c>
      <c r="G295" s="24" t="str">
        <f>IF(F295="","",IFERROR(_xlfn.XLOOKUP(F295,SVC_RateCard!A:A,SVC_RateCard!B:B),"Service Code not found"))</f>
        <v>Nebulisation</v>
      </c>
      <c r="H295" s="24" t="str">
        <f>IF(F295="","",IFERROR(_xlfn.XLOOKUP(F295,SVC_RateCard!A:A,SVC_RateCard!C:C),""))</f>
        <v>Procedure</v>
      </c>
      <c r="I295" s="39" t="s">
        <v>229</v>
      </c>
      <c r="J295" s="39">
        <v>1</v>
      </c>
      <c r="K295" s="25">
        <f>IF(F295="","",IFERROR(_xlfn.XLOOKUP(F295,SVC_RateCard!A:A,SVC_RateCard!I:I),0))</f>
        <v>157.5</v>
      </c>
      <c r="L295" s="17">
        <f t="shared" si="17"/>
        <v>157.5</v>
      </c>
      <c r="M295" s="26">
        <f>IF(F295="","",IFERROR(_xlfn.XLOOKUP(F295,SVC_RateCard!A:A,SVC_RateCard!G:G),0))</f>
        <v>5</v>
      </c>
      <c r="N295" s="17">
        <f t="shared" si="18"/>
        <v>7.875</v>
      </c>
      <c r="O295" s="17">
        <f t="shared" si="19"/>
        <v>157.5</v>
      </c>
    </row>
    <row r="296" spans="1:15" ht="22" customHeight="1">
      <c r="A296" t="str">
        <f t="shared" si="16"/>
        <v>SL-00292</v>
      </c>
      <c r="B296" s="40" t="s">
        <v>1728</v>
      </c>
      <c r="C296" s="24" t="str">
        <f>IF(B296="","",IFERROR(_xlfn.XLOOKUP(B296,PT_Master!#REF!,PT_Master!B:B),""))</f>
        <v/>
      </c>
      <c r="D296" s="24" t="str">
        <f>IF(C296="","",IFERROR(_xlfn.XLOOKUP(C296,PT_Master!A:A,PT_Master!C:C),""))</f>
        <v/>
      </c>
      <c r="E296" s="40" t="s">
        <v>1482</v>
      </c>
      <c r="F296" s="40" t="s">
        <v>1858</v>
      </c>
      <c r="G296" s="24" t="str">
        <f>IF(F296="","",IFERROR(_xlfn.XLOOKUP(F296,SVC_RateCard!A:A,SVC_RateCard!B:B),"Service Code not found"))</f>
        <v>PTCA / Angioplasty</v>
      </c>
      <c r="H296" s="24" t="str">
        <f>IF(F296="","",IFERROR(_xlfn.XLOOKUP(F296,SVC_RateCard!A:A,SVC_RateCard!C:C),""))</f>
        <v>Surgery</v>
      </c>
      <c r="I296" s="40" t="s">
        <v>229</v>
      </c>
      <c r="J296" s="40">
        <v>1</v>
      </c>
      <c r="K296" s="25">
        <f>IF(F296="","",IFERROR(_xlfn.XLOOKUP(F296,SVC_RateCard!A:A,SVC_RateCard!I:I),0))</f>
        <v>189000</v>
      </c>
      <c r="L296" s="17">
        <f t="shared" si="17"/>
        <v>189000</v>
      </c>
      <c r="M296" s="26">
        <f>IF(F296="","",IFERROR(_xlfn.XLOOKUP(F296,SVC_RateCard!A:A,SVC_RateCard!G:G),0))</f>
        <v>5</v>
      </c>
      <c r="N296" s="17">
        <f t="shared" si="18"/>
        <v>9450</v>
      </c>
      <c r="O296" s="17">
        <f t="shared" si="19"/>
        <v>189000</v>
      </c>
    </row>
    <row r="297" spans="1:15" ht="22" customHeight="1">
      <c r="A297" t="str">
        <f t="shared" si="16"/>
        <v>SL-00293</v>
      </c>
      <c r="B297" s="39" t="s">
        <v>1728</v>
      </c>
      <c r="C297" s="24" t="str">
        <f>IF(B297="","",IFERROR(_xlfn.XLOOKUP(B297,PT_Master!#REF!,PT_Master!B:B),""))</f>
        <v/>
      </c>
      <c r="D297" s="24" t="str">
        <f>IF(C297="","",IFERROR(_xlfn.XLOOKUP(C297,PT_Master!A:A,PT_Master!C:C),""))</f>
        <v/>
      </c>
      <c r="E297" s="39" t="s">
        <v>1482</v>
      </c>
      <c r="F297" s="39" t="s">
        <v>1880</v>
      </c>
      <c r="G297" s="24" t="str">
        <f>IF(F297="","",IFERROR(_xlfn.XLOOKUP(F297,SVC_RateCard!A:A,SVC_RateCard!B:B),"Service Code not found"))</f>
        <v>Caesarean Section</v>
      </c>
      <c r="H297" s="24" t="str">
        <f>IF(F297="","",IFERROR(_xlfn.XLOOKUP(F297,SVC_RateCard!A:A,SVC_RateCard!C:C),""))</f>
        <v>Surgery</v>
      </c>
      <c r="I297" s="39" t="s">
        <v>229</v>
      </c>
      <c r="J297" s="39">
        <v>1</v>
      </c>
      <c r="K297" s="25">
        <f>IF(F297="","",IFERROR(_xlfn.XLOOKUP(F297,SVC_RateCard!A:A,SVC_RateCard!I:I),0))</f>
        <v>47250</v>
      </c>
      <c r="L297" s="17">
        <f t="shared" si="17"/>
        <v>47250</v>
      </c>
      <c r="M297" s="26">
        <f>IF(F297="","",IFERROR(_xlfn.XLOOKUP(F297,SVC_RateCard!A:A,SVC_RateCard!G:G),0))</f>
        <v>5</v>
      </c>
      <c r="N297" s="17">
        <f t="shared" si="18"/>
        <v>2362.5</v>
      </c>
      <c r="O297" s="17">
        <f t="shared" si="19"/>
        <v>47250</v>
      </c>
    </row>
    <row r="298" spans="1:15" ht="22" customHeight="1">
      <c r="A298" t="str">
        <f t="shared" si="16"/>
        <v>SL-00294</v>
      </c>
      <c r="B298" s="40" t="s">
        <v>1729</v>
      </c>
      <c r="C298" s="24" t="str">
        <f>IF(B298="","",IFERROR(_xlfn.XLOOKUP(B298,PT_Master!#REF!,PT_Master!B:B),""))</f>
        <v/>
      </c>
      <c r="D298" s="24" t="str">
        <f>IF(C298="","",IFERROR(_xlfn.XLOOKUP(C298,PT_Master!A:A,PT_Master!C:C),""))</f>
        <v/>
      </c>
      <c r="E298" s="40" t="s">
        <v>1904</v>
      </c>
      <c r="F298" s="40" t="s">
        <v>1850</v>
      </c>
      <c r="G298" s="24" t="str">
        <f>IF(F298="","",IFERROR(_xlfn.XLOOKUP(F298,SVC_RateCard!A:A,SVC_RateCard!B:B),"Service Code not found"))</f>
        <v>Cardiology Consultation</v>
      </c>
      <c r="H298" s="24" t="str">
        <f>IF(F298="","",IFERROR(_xlfn.XLOOKUP(F298,SVC_RateCard!A:A,SVC_RateCard!C:C),""))</f>
        <v>Consultation</v>
      </c>
      <c r="I298" s="40" t="s">
        <v>166</v>
      </c>
      <c r="J298" s="40">
        <v>1</v>
      </c>
      <c r="K298" s="25">
        <f>IF(F298="","",IFERROR(_xlfn.XLOOKUP(F298,SVC_RateCard!A:A,SVC_RateCard!I:I),0))</f>
        <v>800</v>
      </c>
      <c r="L298" s="17">
        <f t="shared" si="17"/>
        <v>800</v>
      </c>
      <c r="M298" s="26">
        <f>IF(F298="","",IFERROR(_xlfn.XLOOKUP(F298,SVC_RateCard!A:A,SVC_RateCard!G:G),0))</f>
        <v>0</v>
      </c>
      <c r="N298" s="17">
        <f t="shared" si="18"/>
        <v>0</v>
      </c>
      <c r="O298" s="17">
        <f t="shared" si="19"/>
        <v>800</v>
      </c>
    </row>
    <row r="299" spans="1:15" ht="22" customHeight="1">
      <c r="A299" t="str">
        <f t="shared" si="16"/>
        <v>SL-00295</v>
      </c>
      <c r="B299" s="39" t="s">
        <v>1729</v>
      </c>
      <c r="C299" s="24" t="str">
        <f>IF(B299="","",IFERROR(_xlfn.XLOOKUP(B299,PT_Master!#REF!,PT_Master!B:B),""))</f>
        <v/>
      </c>
      <c r="D299" s="24" t="str">
        <f>IF(C299="","",IFERROR(_xlfn.XLOOKUP(C299,PT_Master!A:A,PT_Master!C:C),""))</f>
        <v/>
      </c>
      <c r="E299" s="39" t="s">
        <v>1477</v>
      </c>
      <c r="F299" s="39" t="s">
        <v>1864</v>
      </c>
      <c r="G299" s="24" t="str">
        <f>IF(F299="","",IFERROR(_xlfn.XLOOKUP(F299,SVC_RateCard!A:A,SVC_RateCard!B:B),"Service Code not found"))</f>
        <v>Physiotherapy Session</v>
      </c>
      <c r="H299" s="24" t="str">
        <f>IF(F299="","",IFERROR(_xlfn.XLOOKUP(F299,SVC_RateCard!A:A,SVC_RateCard!C:C),""))</f>
        <v>Procedure</v>
      </c>
      <c r="I299" s="39" t="s">
        <v>166</v>
      </c>
      <c r="J299" s="39">
        <v>1</v>
      </c>
      <c r="K299" s="25">
        <f>IF(F299="","",IFERROR(_xlfn.XLOOKUP(F299,SVC_RateCard!A:A,SVC_RateCard!I:I),0))</f>
        <v>944</v>
      </c>
      <c r="L299" s="17">
        <f t="shared" si="17"/>
        <v>944</v>
      </c>
      <c r="M299" s="26">
        <f>IF(F299="","",IFERROR(_xlfn.XLOOKUP(F299,SVC_RateCard!A:A,SVC_RateCard!G:G),0))</f>
        <v>18</v>
      </c>
      <c r="N299" s="17">
        <f t="shared" si="18"/>
        <v>169.92</v>
      </c>
      <c r="O299" s="17">
        <f t="shared" si="19"/>
        <v>944</v>
      </c>
    </row>
    <row r="300" spans="1:15" ht="22" customHeight="1">
      <c r="A300" t="str">
        <f t="shared" si="16"/>
        <v>SL-00296</v>
      </c>
      <c r="B300" s="40" t="s">
        <v>1729</v>
      </c>
      <c r="C300" s="24" t="str">
        <f>IF(B300="","",IFERROR(_xlfn.XLOOKUP(B300,PT_Master!#REF!,PT_Master!B:B),""))</f>
        <v/>
      </c>
      <c r="D300" s="24" t="str">
        <f>IF(C300="","",IFERROR(_xlfn.XLOOKUP(C300,PT_Master!A:A,PT_Master!C:C),""))</f>
        <v/>
      </c>
      <c r="E300" s="40" t="s">
        <v>1477</v>
      </c>
      <c r="F300" s="40" t="s">
        <v>1851</v>
      </c>
      <c r="G300" s="24" t="str">
        <f>IF(F300="","",IFERROR(_xlfn.XLOOKUP(F300,SVC_RateCard!A:A,SVC_RateCard!B:B),"Service Code not found"))</f>
        <v>Blood Glucose - Fasting</v>
      </c>
      <c r="H300" s="24" t="str">
        <f>IF(F300="","",IFERROR(_xlfn.XLOOKUP(F300,SVC_RateCard!A:A,SVC_RateCard!C:C),""))</f>
        <v>Laboratory</v>
      </c>
      <c r="I300" s="40" t="s">
        <v>166</v>
      </c>
      <c r="J300" s="40">
        <v>1</v>
      </c>
      <c r="K300" s="25">
        <f>IF(F300="","",IFERROR(_xlfn.XLOOKUP(F300,SVC_RateCard!A:A,SVC_RateCard!I:I),0))</f>
        <v>126</v>
      </c>
      <c r="L300" s="17">
        <f t="shared" si="17"/>
        <v>126</v>
      </c>
      <c r="M300" s="26">
        <f>IF(F300="","",IFERROR(_xlfn.XLOOKUP(F300,SVC_RateCard!A:A,SVC_RateCard!G:G),0))</f>
        <v>5</v>
      </c>
      <c r="N300" s="17">
        <f t="shared" si="18"/>
        <v>6.3</v>
      </c>
      <c r="O300" s="17">
        <f t="shared" si="19"/>
        <v>126</v>
      </c>
    </row>
    <row r="301" spans="1:15" ht="22" customHeight="1">
      <c r="A301" t="str">
        <f t="shared" si="16"/>
        <v>SL-00297</v>
      </c>
      <c r="B301" s="39" t="s">
        <v>1729</v>
      </c>
      <c r="C301" s="24" t="str">
        <f>IF(B301="","",IFERROR(_xlfn.XLOOKUP(B301,PT_Master!#REF!,PT_Master!B:B),""))</f>
        <v/>
      </c>
      <c r="D301" s="24" t="str">
        <f>IF(C301="","",IFERROR(_xlfn.XLOOKUP(C301,PT_Master!A:A,PT_Master!C:C),""))</f>
        <v/>
      </c>
      <c r="E301" s="39" t="s">
        <v>1477</v>
      </c>
      <c r="F301" s="39" t="s">
        <v>1856</v>
      </c>
      <c r="G301" s="24" t="str">
        <f>IF(F301="","",IFERROR(_xlfn.XLOOKUP(F301,SVC_RateCard!A:A,SVC_RateCard!B:B),"Service Code not found"))</f>
        <v>CT Scan Abdomen</v>
      </c>
      <c r="H301" s="24" t="str">
        <f>IF(F301="","",IFERROR(_xlfn.XLOOKUP(F301,SVC_RateCard!A:A,SVC_RateCard!C:C),""))</f>
        <v>Radiology</v>
      </c>
      <c r="I301" s="39" t="s">
        <v>166</v>
      </c>
      <c r="J301" s="39">
        <v>1</v>
      </c>
      <c r="K301" s="25">
        <f>IF(F301="","",IFERROR(_xlfn.XLOOKUP(F301,SVC_RateCard!A:A,SVC_RateCard!I:I),0))</f>
        <v>6160</v>
      </c>
      <c r="L301" s="17">
        <f t="shared" si="17"/>
        <v>6160</v>
      </c>
      <c r="M301" s="26">
        <f>IF(F301="","",IFERROR(_xlfn.XLOOKUP(F301,SVC_RateCard!A:A,SVC_RateCard!G:G),0))</f>
        <v>12</v>
      </c>
      <c r="N301" s="17">
        <f t="shared" si="18"/>
        <v>739.2</v>
      </c>
      <c r="O301" s="17">
        <f t="shared" si="19"/>
        <v>6160</v>
      </c>
    </row>
    <row r="302" spans="1:15" ht="22" customHeight="1">
      <c r="A302" t="str">
        <f t="shared" si="16"/>
        <v>SL-00298</v>
      </c>
      <c r="B302" s="40" t="s">
        <v>1729</v>
      </c>
      <c r="C302" s="24" t="str">
        <f>IF(B302="","",IFERROR(_xlfn.XLOOKUP(B302,PT_Master!#REF!,PT_Master!B:B),""))</f>
        <v/>
      </c>
      <c r="D302" s="24" t="str">
        <f>IF(C302="","",IFERROR(_xlfn.XLOOKUP(C302,PT_Master!A:A,PT_Master!C:C),""))</f>
        <v/>
      </c>
      <c r="E302" s="40" t="s">
        <v>1477</v>
      </c>
      <c r="F302" s="40" t="s">
        <v>1849</v>
      </c>
      <c r="G302" s="24" t="str">
        <f>IF(F302="","",IFERROR(_xlfn.XLOOKUP(F302,SVC_RateCard!A:A,SVC_RateCard!B:B),"Service Code not found"))</f>
        <v>ECG 12-Lead</v>
      </c>
      <c r="H302" s="24" t="str">
        <f>IF(F302="","",IFERROR(_xlfn.XLOOKUP(F302,SVC_RateCard!A:A,SVC_RateCard!C:C),""))</f>
        <v>Procedure</v>
      </c>
      <c r="I302" s="40" t="s">
        <v>166</v>
      </c>
      <c r="J302" s="40">
        <v>1</v>
      </c>
      <c r="K302" s="25">
        <f>IF(F302="","",IFERROR(_xlfn.XLOOKUP(F302,SVC_RateCard!A:A,SVC_RateCard!I:I),0))</f>
        <v>315</v>
      </c>
      <c r="L302" s="17">
        <f t="shared" si="17"/>
        <v>315</v>
      </c>
      <c r="M302" s="26">
        <f>IF(F302="","",IFERROR(_xlfn.XLOOKUP(F302,SVC_RateCard!A:A,SVC_RateCard!G:G),0))</f>
        <v>5</v>
      </c>
      <c r="N302" s="17">
        <f t="shared" si="18"/>
        <v>15.75</v>
      </c>
      <c r="O302" s="17">
        <f t="shared" si="19"/>
        <v>315</v>
      </c>
    </row>
    <row r="303" spans="1:15" ht="22" customHeight="1">
      <c r="A303" t="str">
        <f t="shared" si="16"/>
        <v>SL-00299</v>
      </c>
      <c r="B303" s="39" t="s">
        <v>1729</v>
      </c>
      <c r="C303" s="24" t="str">
        <f>IF(B303="","",IFERROR(_xlfn.XLOOKUP(B303,PT_Master!#REF!,PT_Master!B:B),""))</f>
        <v/>
      </c>
      <c r="D303" s="24" t="str">
        <f>IF(C303="","",IFERROR(_xlfn.XLOOKUP(C303,PT_Master!A:A,PT_Master!C:C),""))</f>
        <v/>
      </c>
      <c r="E303" s="39" t="s">
        <v>1904</v>
      </c>
      <c r="F303" s="39" t="s">
        <v>1865</v>
      </c>
      <c r="G303" s="24" t="str">
        <f>IF(F303="","",IFERROR(_xlfn.XLOOKUP(F303,SVC_RateCard!A:A,SVC_RateCard!B:B),"Service Code not found"))</f>
        <v>Knee Replacement (Unilateral)</v>
      </c>
      <c r="H303" s="24" t="str">
        <f>IF(F303="","",IFERROR(_xlfn.XLOOKUP(F303,SVC_RateCard!A:A,SVC_RateCard!C:C),""))</f>
        <v>Surgery</v>
      </c>
      <c r="I303" s="39" t="s">
        <v>166</v>
      </c>
      <c r="J303" s="39">
        <v>1</v>
      </c>
      <c r="K303" s="25">
        <f>IF(F303="","",IFERROR(_xlfn.XLOOKUP(F303,SVC_RateCard!A:A,SVC_RateCard!I:I),0))</f>
        <v>126000</v>
      </c>
      <c r="L303" s="17">
        <f t="shared" si="17"/>
        <v>126000</v>
      </c>
      <c r="M303" s="26">
        <f>IF(F303="","",IFERROR(_xlfn.XLOOKUP(F303,SVC_RateCard!A:A,SVC_RateCard!G:G),0))</f>
        <v>5</v>
      </c>
      <c r="N303" s="17">
        <f t="shared" si="18"/>
        <v>6300</v>
      </c>
      <c r="O303" s="17">
        <f t="shared" si="19"/>
        <v>126000</v>
      </c>
    </row>
    <row r="304" spans="1:15" ht="22" customHeight="1">
      <c r="A304" t="str">
        <f t="shared" si="16"/>
        <v>SL-00300</v>
      </c>
      <c r="B304" s="40" t="s">
        <v>1729</v>
      </c>
      <c r="C304" s="24" t="str">
        <f>IF(B304="","",IFERROR(_xlfn.XLOOKUP(B304,PT_Master!#REF!,PT_Master!B:B),""))</f>
        <v/>
      </c>
      <c r="D304" s="24" t="str">
        <f>IF(C304="","",IFERROR(_xlfn.XLOOKUP(C304,PT_Master!A:A,PT_Master!C:C),""))</f>
        <v/>
      </c>
      <c r="E304" s="40" t="s">
        <v>1477</v>
      </c>
      <c r="F304" s="40" t="s">
        <v>1867</v>
      </c>
      <c r="G304" s="24" t="str">
        <f>IF(F304="","",IFERROR(_xlfn.XLOOKUP(F304,SVC_RateCard!A:A,SVC_RateCard!B:B),"Service Code not found"))</f>
        <v>Emergency Bay - Daily</v>
      </c>
      <c r="H304" s="24" t="str">
        <f>IF(F304="","",IFERROR(_xlfn.XLOOKUP(F304,SVC_RateCard!A:A,SVC_RateCard!C:C),""))</f>
        <v>Room Charge</v>
      </c>
      <c r="I304" s="40" t="s">
        <v>166</v>
      </c>
      <c r="J304" s="40">
        <v>2</v>
      </c>
      <c r="K304" s="25">
        <f>IF(F304="","",IFERROR(_xlfn.XLOOKUP(F304,SVC_RateCard!A:A,SVC_RateCard!I:I),0))</f>
        <v>2000</v>
      </c>
      <c r="L304" s="17">
        <f t="shared" si="17"/>
        <v>4000</v>
      </c>
      <c r="M304" s="26">
        <f>IF(F304="","",IFERROR(_xlfn.XLOOKUP(F304,SVC_RateCard!A:A,SVC_RateCard!G:G),0))</f>
        <v>0</v>
      </c>
      <c r="N304" s="17">
        <f t="shared" si="18"/>
        <v>0</v>
      </c>
      <c r="O304" s="17">
        <f t="shared" si="19"/>
        <v>4000</v>
      </c>
    </row>
    <row r="305" spans="1:15" ht="22" customHeight="1">
      <c r="A305" t="str">
        <f t="shared" si="16"/>
        <v>SL-00301</v>
      </c>
      <c r="B305" s="39" t="s">
        <v>1729</v>
      </c>
      <c r="C305" s="24" t="str">
        <f>IF(B305="","",IFERROR(_xlfn.XLOOKUP(B305,PT_Master!#REF!,PT_Master!B:B),""))</f>
        <v/>
      </c>
      <c r="D305" s="24" t="str">
        <f>IF(C305="","",IFERROR(_xlfn.XLOOKUP(C305,PT_Master!A:A,PT_Master!C:C),""))</f>
        <v/>
      </c>
      <c r="E305" s="39" t="s">
        <v>1904</v>
      </c>
      <c r="F305" s="39" t="s">
        <v>1847</v>
      </c>
      <c r="G305" s="24" t="str">
        <f>IF(F305="","",IFERROR(_xlfn.XLOOKUP(F305,SVC_RateCard!A:A,SVC_RateCard!B:B),"Service Code not found"))</f>
        <v>2D Echocardiography</v>
      </c>
      <c r="H305" s="24" t="str">
        <f>IF(F305="","",IFERROR(_xlfn.XLOOKUP(F305,SVC_RateCard!A:A,SVC_RateCard!C:C),""))</f>
        <v>Radiology</v>
      </c>
      <c r="I305" s="39" t="s">
        <v>166</v>
      </c>
      <c r="J305" s="39">
        <v>1</v>
      </c>
      <c r="K305" s="25">
        <f>IF(F305="","",IFERROR(_xlfn.XLOOKUP(F305,SVC_RateCard!A:A,SVC_RateCard!I:I),0))</f>
        <v>2800</v>
      </c>
      <c r="L305" s="17">
        <f t="shared" si="17"/>
        <v>2800</v>
      </c>
      <c r="M305" s="26">
        <f>IF(F305="","",IFERROR(_xlfn.XLOOKUP(F305,SVC_RateCard!A:A,SVC_RateCard!G:G),0))</f>
        <v>12</v>
      </c>
      <c r="N305" s="17">
        <f t="shared" si="18"/>
        <v>336</v>
      </c>
      <c r="O305" s="17">
        <f t="shared" si="19"/>
        <v>2800</v>
      </c>
    </row>
    <row r="306" spans="1:15" ht="22" customHeight="1">
      <c r="A306" t="str">
        <f t="shared" si="16"/>
        <v>SL-00302</v>
      </c>
      <c r="B306" s="40" t="s">
        <v>1729</v>
      </c>
      <c r="C306" s="24" t="str">
        <f>IF(B306="","",IFERROR(_xlfn.XLOOKUP(B306,PT_Master!#REF!,PT_Master!B:B),""))</f>
        <v/>
      </c>
      <c r="D306" s="24" t="str">
        <f>IF(C306="","",IFERROR(_xlfn.XLOOKUP(C306,PT_Master!A:A,PT_Master!C:C),""))</f>
        <v/>
      </c>
      <c r="E306" s="40" t="s">
        <v>1904</v>
      </c>
      <c r="F306" s="40" t="s">
        <v>1835</v>
      </c>
      <c r="G306" s="24" t="str">
        <f>IF(F306="","",IFERROR(_xlfn.XLOOKUP(F306,SVC_RateCard!A:A,SVC_RateCard!B:B),"Service Code not found"))</f>
        <v>Endoscopy (Upper GI)</v>
      </c>
      <c r="H306" s="24" t="str">
        <f>IF(F306="","",IFERROR(_xlfn.XLOOKUP(F306,SVC_RateCard!A:A,SVC_RateCard!C:C),""))</f>
        <v>Procedure</v>
      </c>
      <c r="I306" s="40" t="s">
        <v>166</v>
      </c>
      <c r="J306" s="40">
        <v>1</v>
      </c>
      <c r="K306" s="25">
        <f>IF(F306="","",IFERROR(_xlfn.XLOOKUP(F306,SVC_RateCard!A:A,SVC_RateCard!I:I),0))</f>
        <v>3675</v>
      </c>
      <c r="L306" s="17">
        <f t="shared" si="17"/>
        <v>3675</v>
      </c>
      <c r="M306" s="26">
        <f>IF(F306="","",IFERROR(_xlfn.XLOOKUP(F306,SVC_RateCard!A:A,SVC_RateCard!G:G),0))</f>
        <v>5</v>
      </c>
      <c r="N306" s="17">
        <f t="shared" si="18"/>
        <v>183.75</v>
      </c>
      <c r="O306" s="17">
        <f t="shared" si="19"/>
        <v>3675</v>
      </c>
    </row>
    <row r="307" spans="1:15" ht="22" customHeight="1">
      <c r="A307" t="str">
        <f t="shared" si="16"/>
        <v>SL-00303</v>
      </c>
      <c r="B307" s="39" t="s">
        <v>1729</v>
      </c>
      <c r="C307" s="24" t="str">
        <f>IF(B307="","",IFERROR(_xlfn.XLOOKUP(B307,PT_Master!#REF!,PT_Master!B:B),""))</f>
        <v/>
      </c>
      <c r="D307" s="24" t="str">
        <f>IF(C307="","",IFERROR(_xlfn.XLOOKUP(C307,PT_Master!A:A,PT_Master!C:C),""))</f>
        <v/>
      </c>
      <c r="E307" s="39" t="s">
        <v>1477</v>
      </c>
      <c r="F307" s="39" t="s">
        <v>1852</v>
      </c>
      <c r="G307" s="24" t="str">
        <f>IF(F307="","",IFERROR(_xlfn.XLOOKUP(F307,SVC_RateCard!A:A,SVC_RateCard!B:B),"Service Code not found"))</f>
        <v>X-Ray Spine LS</v>
      </c>
      <c r="H307" s="24" t="str">
        <f>IF(F307="","",IFERROR(_xlfn.XLOOKUP(F307,SVC_RateCard!A:A,SVC_RateCard!C:C),""))</f>
        <v>Radiology</v>
      </c>
      <c r="I307" s="39" t="s">
        <v>166</v>
      </c>
      <c r="J307" s="39">
        <v>1</v>
      </c>
      <c r="K307" s="25">
        <f>IF(F307="","",IFERROR(_xlfn.XLOOKUP(F307,SVC_RateCard!A:A,SVC_RateCard!I:I),0))</f>
        <v>560</v>
      </c>
      <c r="L307" s="17">
        <f t="shared" si="17"/>
        <v>560</v>
      </c>
      <c r="M307" s="26">
        <f>IF(F307="","",IFERROR(_xlfn.XLOOKUP(F307,SVC_RateCard!A:A,SVC_RateCard!G:G),0))</f>
        <v>12</v>
      </c>
      <c r="N307" s="17">
        <f t="shared" si="18"/>
        <v>67.2</v>
      </c>
      <c r="O307" s="17">
        <f t="shared" si="19"/>
        <v>560</v>
      </c>
    </row>
    <row r="308" spans="1:15" ht="22" customHeight="1">
      <c r="A308" t="str">
        <f t="shared" si="16"/>
        <v>SL-00304</v>
      </c>
      <c r="B308" s="40" t="s">
        <v>1729</v>
      </c>
      <c r="C308" s="24" t="str">
        <f>IF(B308="","",IFERROR(_xlfn.XLOOKUP(B308,PT_Master!#REF!,PT_Master!B:B),""))</f>
        <v/>
      </c>
      <c r="D308" s="24" t="str">
        <f>IF(C308="","",IFERROR(_xlfn.XLOOKUP(C308,PT_Master!A:A,PT_Master!C:C),""))</f>
        <v/>
      </c>
      <c r="E308" s="40" t="s">
        <v>1904</v>
      </c>
      <c r="F308" s="40" t="s">
        <v>1872</v>
      </c>
      <c r="G308" s="24" t="str">
        <f>IF(F308="","",IFERROR(_xlfn.XLOOKUP(F308,SVC_RateCard!A:A,SVC_RateCard!B:B),"Service Code not found"))</f>
        <v>Oxygen Therapy - Per Day</v>
      </c>
      <c r="H308" s="24" t="str">
        <f>IF(F308="","",IFERROR(_xlfn.XLOOKUP(F308,SVC_RateCard!A:A,SVC_RateCard!C:C),""))</f>
        <v>Procedure</v>
      </c>
      <c r="I308" s="40" t="s">
        <v>166</v>
      </c>
      <c r="J308" s="40">
        <v>2</v>
      </c>
      <c r="K308" s="25">
        <f>IF(F308="","",IFERROR(_xlfn.XLOOKUP(F308,SVC_RateCard!A:A,SVC_RateCard!I:I),0))</f>
        <v>630</v>
      </c>
      <c r="L308" s="17">
        <f t="shared" si="17"/>
        <v>1260</v>
      </c>
      <c r="M308" s="26">
        <f>IF(F308="","",IFERROR(_xlfn.XLOOKUP(F308,SVC_RateCard!A:A,SVC_RateCard!G:G),0))</f>
        <v>5</v>
      </c>
      <c r="N308" s="17">
        <f t="shared" si="18"/>
        <v>63</v>
      </c>
      <c r="O308" s="17">
        <f t="shared" si="19"/>
        <v>1260</v>
      </c>
    </row>
    <row r="309" spans="1:15" ht="22" customHeight="1">
      <c r="A309" t="str">
        <f t="shared" si="16"/>
        <v>SL-00305</v>
      </c>
      <c r="B309" s="39" t="s">
        <v>1730</v>
      </c>
      <c r="C309" s="24" t="str">
        <f>IF(B309="","",IFERROR(_xlfn.XLOOKUP(B309,PT_Master!#REF!,PT_Master!B:B),""))</f>
        <v/>
      </c>
      <c r="D309" s="24" t="str">
        <f>IF(C309="","",IFERROR(_xlfn.XLOOKUP(C309,PT_Master!A:A,PT_Master!C:C),""))</f>
        <v/>
      </c>
      <c r="E309" s="39" t="s">
        <v>1502</v>
      </c>
      <c r="F309" s="39" t="s">
        <v>1850</v>
      </c>
      <c r="G309" s="24" t="str">
        <f>IF(F309="","",IFERROR(_xlfn.XLOOKUP(F309,SVC_RateCard!A:A,SVC_RateCard!B:B),"Service Code not found"))</f>
        <v>Cardiology Consultation</v>
      </c>
      <c r="H309" s="24" t="str">
        <f>IF(F309="","",IFERROR(_xlfn.XLOOKUP(F309,SVC_RateCard!A:A,SVC_RateCard!C:C),""))</f>
        <v>Consultation</v>
      </c>
      <c r="I309" s="39" t="s">
        <v>235</v>
      </c>
      <c r="J309" s="39">
        <v>1</v>
      </c>
      <c r="K309" s="25">
        <f>IF(F309="","",IFERROR(_xlfn.XLOOKUP(F309,SVC_RateCard!A:A,SVC_RateCard!I:I),0))</f>
        <v>800</v>
      </c>
      <c r="L309" s="17">
        <f t="shared" si="17"/>
        <v>800</v>
      </c>
      <c r="M309" s="26">
        <f>IF(F309="","",IFERROR(_xlfn.XLOOKUP(F309,SVC_RateCard!A:A,SVC_RateCard!G:G),0))</f>
        <v>0</v>
      </c>
      <c r="N309" s="17">
        <f t="shared" si="18"/>
        <v>0</v>
      </c>
      <c r="O309" s="17">
        <f t="shared" si="19"/>
        <v>800</v>
      </c>
    </row>
    <row r="310" spans="1:15" ht="22" customHeight="1">
      <c r="A310" t="str">
        <f t="shared" si="16"/>
        <v>SL-00306</v>
      </c>
      <c r="B310" s="40" t="s">
        <v>1730</v>
      </c>
      <c r="C310" s="24" t="str">
        <f>IF(B310="","",IFERROR(_xlfn.XLOOKUP(B310,PT_Master!#REF!,PT_Master!B:B),""))</f>
        <v/>
      </c>
      <c r="D310" s="24" t="str">
        <f>IF(C310="","",IFERROR(_xlfn.XLOOKUP(C310,PT_Master!A:A,PT_Master!C:C),""))</f>
        <v/>
      </c>
      <c r="E310" s="40" t="s">
        <v>1494</v>
      </c>
      <c r="F310" s="40" t="s">
        <v>1877</v>
      </c>
      <c r="G310" s="24" t="str">
        <f>IF(F310="","",IFERROR(_xlfn.XLOOKUP(F310,SVC_RateCard!A:A,SVC_RateCard!B:B),"Service Code not found"))</f>
        <v>Laparoscopic Cholecystectomy</v>
      </c>
      <c r="H310" s="24" t="str">
        <f>IF(F310="","",IFERROR(_xlfn.XLOOKUP(F310,SVC_RateCard!A:A,SVC_RateCard!C:C),""))</f>
        <v>Surgery</v>
      </c>
      <c r="I310" s="40" t="s">
        <v>235</v>
      </c>
      <c r="J310" s="40">
        <v>1</v>
      </c>
      <c r="K310" s="25">
        <f>IF(F310="","",IFERROR(_xlfn.XLOOKUP(F310,SVC_RateCard!A:A,SVC_RateCard!I:I),0))</f>
        <v>44100</v>
      </c>
      <c r="L310" s="17">
        <f t="shared" si="17"/>
        <v>44100</v>
      </c>
      <c r="M310" s="26">
        <f>IF(F310="","",IFERROR(_xlfn.XLOOKUP(F310,SVC_RateCard!A:A,SVC_RateCard!G:G),0))</f>
        <v>5</v>
      </c>
      <c r="N310" s="17">
        <f t="shared" si="18"/>
        <v>2205</v>
      </c>
      <c r="O310" s="17">
        <f t="shared" si="19"/>
        <v>44100</v>
      </c>
    </row>
    <row r="311" spans="1:15" ht="22" customHeight="1">
      <c r="A311" t="str">
        <f t="shared" si="16"/>
        <v>SL-00307</v>
      </c>
      <c r="B311" s="39" t="s">
        <v>1730</v>
      </c>
      <c r="C311" s="24" t="str">
        <f>IF(B311="","",IFERROR(_xlfn.XLOOKUP(B311,PT_Master!#REF!,PT_Master!B:B),""))</f>
        <v/>
      </c>
      <c r="D311" s="24" t="str">
        <f>IF(C311="","",IFERROR(_xlfn.XLOOKUP(C311,PT_Master!A:A,PT_Master!C:C),""))</f>
        <v/>
      </c>
      <c r="E311" s="39" t="s">
        <v>563</v>
      </c>
      <c r="F311" s="39" t="s">
        <v>1853</v>
      </c>
      <c r="G311" s="24" t="str">
        <f>IF(F311="","",IFERROR(_xlfn.XLOOKUP(F311,SVC_RateCard!A:A,SVC_RateCard!B:B),"Service Code not found"))</f>
        <v>MRI Brain with Contrast</v>
      </c>
      <c r="H311" s="24" t="str">
        <f>IF(F311="","",IFERROR(_xlfn.XLOOKUP(F311,SVC_RateCard!A:A,SVC_RateCard!C:C),""))</f>
        <v>Radiology</v>
      </c>
      <c r="I311" s="39" t="s">
        <v>235</v>
      </c>
      <c r="J311" s="39">
        <v>1</v>
      </c>
      <c r="K311" s="25">
        <f>IF(F311="","",IFERROR(_xlfn.XLOOKUP(F311,SVC_RateCard!A:A,SVC_RateCard!I:I),0))</f>
        <v>7280</v>
      </c>
      <c r="L311" s="17">
        <f t="shared" si="17"/>
        <v>7280</v>
      </c>
      <c r="M311" s="26">
        <f>IF(F311="","",IFERROR(_xlfn.XLOOKUP(F311,SVC_RateCard!A:A,SVC_RateCard!G:G),0))</f>
        <v>12</v>
      </c>
      <c r="N311" s="17">
        <f t="shared" si="18"/>
        <v>873.6</v>
      </c>
      <c r="O311" s="17">
        <f t="shared" si="19"/>
        <v>7280</v>
      </c>
    </row>
    <row r="312" spans="1:15" ht="22" customHeight="1">
      <c r="A312" t="str">
        <f t="shared" si="16"/>
        <v>SL-00308</v>
      </c>
      <c r="B312" s="40" t="s">
        <v>1730</v>
      </c>
      <c r="C312" s="24" t="str">
        <f>IF(B312="","",IFERROR(_xlfn.XLOOKUP(B312,PT_Master!#REF!,PT_Master!B:B),""))</f>
        <v/>
      </c>
      <c r="D312" s="24" t="str">
        <f>IF(C312="","",IFERROR(_xlfn.XLOOKUP(C312,PT_Master!A:A,PT_Master!C:C),""))</f>
        <v/>
      </c>
      <c r="E312" s="40" t="s">
        <v>1502</v>
      </c>
      <c r="F312" s="40" t="s">
        <v>1838</v>
      </c>
      <c r="G312" s="24" t="str">
        <f>IF(F312="","",IFERROR(_xlfn.XLOOKUP(F312,SVC_RateCard!A:A,SVC_RateCard!B:B),"Service Code not found"))</f>
        <v>General Ward - Daily</v>
      </c>
      <c r="H312" s="24" t="str">
        <f>IF(F312="","",IFERROR(_xlfn.XLOOKUP(F312,SVC_RateCard!A:A,SVC_RateCard!C:C),""))</f>
        <v>Room Charge</v>
      </c>
      <c r="I312" s="40" t="s">
        <v>235</v>
      </c>
      <c r="J312" s="40">
        <v>7</v>
      </c>
      <c r="K312" s="25">
        <f>IF(F312="","",IFERROR(_xlfn.XLOOKUP(F312,SVC_RateCard!A:A,SVC_RateCard!I:I),0))</f>
        <v>800</v>
      </c>
      <c r="L312" s="17">
        <f t="shared" si="17"/>
        <v>5600</v>
      </c>
      <c r="M312" s="26">
        <f>IF(F312="","",IFERROR(_xlfn.XLOOKUP(F312,SVC_RateCard!A:A,SVC_RateCard!G:G),0))</f>
        <v>0</v>
      </c>
      <c r="N312" s="17">
        <f t="shared" si="18"/>
        <v>0</v>
      </c>
      <c r="O312" s="17">
        <f t="shared" si="19"/>
        <v>5600</v>
      </c>
    </row>
    <row r="313" spans="1:15" ht="22" customHeight="1">
      <c r="A313" t="str">
        <f t="shared" si="16"/>
        <v>SL-00309</v>
      </c>
      <c r="B313" s="39" t="s">
        <v>1730</v>
      </c>
      <c r="C313" s="24" t="str">
        <f>IF(B313="","",IFERROR(_xlfn.XLOOKUP(B313,PT_Master!#REF!,PT_Master!B:B),""))</f>
        <v/>
      </c>
      <c r="D313" s="24" t="str">
        <f>IF(C313="","",IFERROR(_xlfn.XLOOKUP(C313,PT_Master!A:A,PT_Master!C:C),""))</f>
        <v/>
      </c>
      <c r="E313" s="39" t="s">
        <v>532</v>
      </c>
      <c r="F313" s="39" t="s">
        <v>1851</v>
      </c>
      <c r="G313" s="24" t="str">
        <f>IF(F313="","",IFERROR(_xlfn.XLOOKUP(F313,SVC_RateCard!A:A,SVC_RateCard!B:B),"Service Code not found"))</f>
        <v>Blood Glucose - Fasting</v>
      </c>
      <c r="H313" s="24" t="str">
        <f>IF(F313="","",IFERROR(_xlfn.XLOOKUP(F313,SVC_RateCard!A:A,SVC_RateCard!C:C),""))</f>
        <v>Laboratory</v>
      </c>
      <c r="I313" s="39" t="s">
        <v>235</v>
      </c>
      <c r="J313" s="39">
        <v>1</v>
      </c>
      <c r="K313" s="25">
        <f>IF(F313="","",IFERROR(_xlfn.XLOOKUP(F313,SVC_RateCard!A:A,SVC_RateCard!I:I),0))</f>
        <v>126</v>
      </c>
      <c r="L313" s="17">
        <f t="shared" si="17"/>
        <v>126</v>
      </c>
      <c r="M313" s="26">
        <f>IF(F313="","",IFERROR(_xlfn.XLOOKUP(F313,SVC_RateCard!A:A,SVC_RateCard!G:G),0))</f>
        <v>5</v>
      </c>
      <c r="N313" s="17">
        <f t="shared" si="18"/>
        <v>6.3</v>
      </c>
      <c r="O313" s="17">
        <f t="shared" si="19"/>
        <v>126</v>
      </c>
    </row>
    <row r="314" spans="1:15" ht="22" customHeight="1">
      <c r="A314" t="str">
        <f t="shared" si="16"/>
        <v>SL-00310</v>
      </c>
      <c r="B314" s="40" t="s">
        <v>1730</v>
      </c>
      <c r="C314" s="24" t="str">
        <f>IF(B314="","",IFERROR(_xlfn.XLOOKUP(B314,PT_Master!#REF!,PT_Master!B:B),""))</f>
        <v/>
      </c>
      <c r="D314" s="24" t="str">
        <f>IF(C314="","",IFERROR(_xlfn.XLOOKUP(C314,PT_Master!A:A,PT_Master!C:C),""))</f>
        <v/>
      </c>
      <c r="E314" s="40" t="s">
        <v>1494</v>
      </c>
      <c r="F314" s="40" t="s">
        <v>1873</v>
      </c>
      <c r="G314" s="24" t="str">
        <f>IF(F314="","",IFERROR(_xlfn.XLOOKUP(F314,SVC_RateCard!A:A,SVC_RateCard!B:B),"Service Code not found"))</f>
        <v>Normal Delivery</v>
      </c>
      <c r="H314" s="24" t="str">
        <f>IF(F314="","",IFERROR(_xlfn.XLOOKUP(F314,SVC_RateCard!A:A,SVC_RateCard!C:C),""))</f>
        <v>Surgery</v>
      </c>
      <c r="I314" s="40" t="s">
        <v>235</v>
      </c>
      <c r="J314" s="40">
        <v>1</v>
      </c>
      <c r="K314" s="25">
        <f>IF(F314="","",IFERROR(_xlfn.XLOOKUP(F314,SVC_RateCard!A:A,SVC_RateCard!I:I),0))</f>
        <v>25000</v>
      </c>
      <c r="L314" s="17">
        <f t="shared" si="17"/>
        <v>25000</v>
      </c>
      <c r="M314" s="26">
        <f>IF(F314="","",IFERROR(_xlfn.XLOOKUP(F314,SVC_RateCard!A:A,SVC_RateCard!G:G),0))</f>
        <v>0</v>
      </c>
      <c r="N314" s="17">
        <f t="shared" si="18"/>
        <v>0</v>
      </c>
      <c r="O314" s="17">
        <f t="shared" si="19"/>
        <v>25000</v>
      </c>
    </row>
    <row r="315" spans="1:15" ht="22" customHeight="1">
      <c r="A315" t="str">
        <f t="shared" si="16"/>
        <v>SL-00311</v>
      </c>
      <c r="B315" s="39" t="s">
        <v>1730</v>
      </c>
      <c r="C315" s="24" t="str">
        <f>IF(B315="","",IFERROR(_xlfn.XLOOKUP(B315,PT_Master!#REF!,PT_Master!B:B),""))</f>
        <v/>
      </c>
      <c r="D315" s="24" t="str">
        <f>IF(C315="","",IFERROR(_xlfn.XLOOKUP(C315,PT_Master!A:A,PT_Master!C:C),""))</f>
        <v/>
      </c>
      <c r="E315" s="39" t="s">
        <v>532</v>
      </c>
      <c r="F315" s="39" t="s">
        <v>1837</v>
      </c>
      <c r="G315" s="24" t="str">
        <f>IF(F315="","",IFERROR(_xlfn.XLOOKUP(F315,SVC_RateCard!A:A,SVC_RateCard!B:B),"Service Code not found"))</f>
        <v>IV Cannula Insertion</v>
      </c>
      <c r="H315" s="24" t="str">
        <f>IF(F315="","",IFERROR(_xlfn.XLOOKUP(F315,SVC_RateCard!A:A,SVC_RateCard!C:C),""))</f>
        <v>Procedure</v>
      </c>
      <c r="I315" s="39" t="s">
        <v>235</v>
      </c>
      <c r="J315" s="39">
        <v>1</v>
      </c>
      <c r="K315" s="25">
        <f>IF(F315="","",IFERROR(_xlfn.XLOOKUP(F315,SVC_RateCard!A:A,SVC_RateCard!I:I),0))</f>
        <v>210</v>
      </c>
      <c r="L315" s="17">
        <f t="shared" si="17"/>
        <v>210</v>
      </c>
      <c r="M315" s="26">
        <f>IF(F315="","",IFERROR(_xlfn.XLOOKUP(F315,SVC_RateCard!A:A,SVC_RateCard!G:G),0))</f>
        <v>5</v>
      </c>
      <c r="N315" s="17">
        <f t="shared" si="18"/>
        <v>10.5</v>
      </c>
      <c r="O315" s="17">
        <f t="shared" si="19"/>
        <v>210</v>
      </c>
    </row>
    <row r="316" spans="1:15" ht="22" customHeight="1">
      <c r="A316" t="str">
        <f t="shared" si="16"/>
        <v>SL-00312</v>
      </c>
      <c r="B316" s="40" t="s">
        <v>1731</v>
      </c>
      <c r="C316" s="24" t="str">
        <f>IF(B316="","",IFERROR(_xlfn.XLOOKUP(B316,PT_Master!#REF!,PT_Master!B:B),""))</f>
        <v/>
      </c>
      <c r="D316" s="24" t="str">
        <f>IF(C316="","",IFERROR(_xlfn.XLOOKUP(C316,PT_Master!A:A,PT_Master!C:C),""))</f>
        <v/>
      </c>
      <c r="E316" s="40" t="s">
        <v>494</v>
      </c>
      <c r="F316" s="40" t="s">
        <v>1834</v>
      </c>
      <c r="G316" s="24" t="str">
        <f>IF(F316="","",IFERROR(_xlfn.XLOOKUP(F316,SVC_RateCard!A:A,SVC_RateCard!B:B),"Service Code not found"))</f>
        <v>Orthopaedics Consultation</v>
      </c>
      <c r="H316" s="24" t="str">
        <f>IF(F316="","",IFERROR(_xlfn.XLOOKUP(F316,SVC_RateCard!A:A,SVC_RateCard!C:C),""))</f>
        <v>Consultation</v>
      </c>
      <c r="I316" s="40" t="s">
        <v>231</v>
      </c>
      <c r="J316" s="40">
        <v>1</v>
      </c>
      <c r="K316" s="25">
        <f>IF(F316="","",IFERROR(_xlfn.XLOOKUP(F316,SVC_RateCard!A:A,SVC_RateCard!I:I),0))</f>
        <v>650</v>
      </c>
      <c r="L316" s="17">
        <f t="shared" si="17"/>
        <v>650</v>
      </c>
      <c r="M316" s="26">
        <f>IF(F316="","",IFERROR(_xlfn.XLOOKUP(F316,SVC_RateCard!A:A,SVC_RateCard!G:G),0))</f>
        <v>0</v>
      </c>
      <c r="N316" s="17">
        <f t="shared" si="18"/>
        <v>0</v>
      </c>
      <c r="O316" s="17">
        <f t="shared" si="19"/>
        <v>650</v>
      </c>
    </row>
    <row r="317" spans="1:15" ht="22" customHeight="1">
      <c r="A317" t="str">
        <f t="shared" si="16"/>
        <v>SL-00313</v>
      </c>
      <c r="B317" s="39" t="s">
        <v>1731</v>
      </c>
      <c r="C317" s="24" t="str">
        <f>IF(B317="","",IFERROR(_xlfn.XLOOKUP(B317,PT_Master!#REF!,PT_Master!B:B),""))</f>
        <v/>
      </c>
      <c r="D317" s="24" t="str">
        <f>IF(C317="","",IFERROR(_xlfn.XLOOKUP(C317,PT_Master!A:A,PT_Master!C:C),""))</f>
        <v/>
      </c>
      <c r="E317" s="39" t="s">
        <v>494</v>
      </c>
      <c r="F317" s="39" t="s">
        <v>1837</v>
      </c>
      <c r="G317" s="24" t="str">
        <f>IF(F317="","",IFERROR(_xlfn.XLOOKUP(F317,SVC_RateCard!A:A,SVC_RateCard!B:B),"Service Code not found"))</f>
        <v>IV Cannula Insertion</v>
      </c>
      <c r="H317" s="24" t="str">
        <f>IF(F317="","",IFERROR(_xlfn.XLOOKUP(F317,SVC_RateCard!A:A,SVC_RateCard!C:C),""))</f>
        <v>Procedure</v>
      </c>
      <c r="I317" s="39" t="s">
        <v>231</v>
      </c>
      <c r="J317" s="39">
        <v>1</v>
      </c>
      <c r="K317" s="25">
        <f>IF(F317="","",IFERROR(_xlfn.XLOOKUP(F317,SVC_RateCard!A:A,SVC_RateCard!I:I),0))</f>
        <v>210</v>
      </c>
      <c r="L317" s="17">
        <f t="shared" si="17"/>
        <v>210</v>
      </c>
      <c r="M317" s="26">
        <f>IF(F317="","",IFERROR(_xlfn.XLOOKUP(F317,SVC_RateCard!A:A,SVC_RateCard!G:G),0))</f>
        <v>5</v>
      </c>
      <c r="N317" s="17">
        <f t="shared" si="18"/>
        <v>10.5</v>
      </c>
      <c r="O317" s="17">
        <f t="shared" si="19"/>
        <v>210</v>
      </c>
    </row>
    <row r="318" spans="1:15" ht="22" customHeight="1">
      <c r="A318" t="str">
        <f t="shared" si="16"/>
        <v>SL-00314</v>
      </c>
      <c r="B318" s="40" t="s">
        <v>1731</v>
      </c>
      <c r="C318" s="24" t="str">
        <f>IF(B318="","",IFERROR(_xlfn.XLOOKUP(B318,PT_Master!#REF!,PT_Master!B:B),""))</f>
        <v/>
      </c>
      <c r="D318" s="24" t="str">
        <f>IF(C318="","",IFERROR(_xlfn.XLOOKUP(C318,PT_Master!A:A,PT_Master!C:C),""))</f>
        <v/>
      </c>
      <c r="E318" s="40" t="s">
        <v>494</v>
      </c>
      <c r="F318" s="40" t="s">
        <v>1875</v>
      </c>
      <c r="G318" s="24" t="str">
        <f>IF(F318="","",IFERROR(_xlfn.XLOOKUP(F318,SVC_RateCard!A:A,SVC_RateCard!B:B),"Service Code not found"))</f>
        <v>X-Ray Knee AP Lateral</v>
      </c>
      <c r="H318" s="24" t="str">
        <f>IF(F318="","",IFERROR(_xlfn.XLOOKUP(F318,SVC_RateCard!A:A,SVC_RateCard!C:C),""))</f>
        <v>Radiology</v>
      </c>
      <c r="I318" s="40" t="s">
        <v>231</v>
      </c>
      <c r="J318" s="40">
        <v>1</v>
      </c>
      <c r="K318" s="25">
        <f>IF(F318="","",IFERROR(_xlfn.XLOOKUP(F318,SVC_RateCard!A:A,SVC_RateCard!I:I),0))</f>
        <v>504</v>
      </c>
      <c r="L318" s="17">
        <f t="shared" si="17"/>
        <v>504</v>
      </c>
      <c r="M318" s="26">
        <f>IF(F318="","",IFERROR(_xlfn.XLOOKUP(F318,SVC_RateCard!A:A,SVC_RateCard!G:G),0))</f>
        <v>12</v>
      </c>
      <c r="N318" s="17">
        <f t="shared" si="18"/>
        <v>60.48</v>
      </c>
      <c r="O318" s="17">
        <f t="shared" si="19"/>
        <v>504</v>
      </c>
    </row>
    <row r="319" spans="1:15" ht="22" customHeight="1">
      <c r="A319" t="str">
        <f t="shared" si="16"/>
        <v>SL-00315</v>
      </c>
      <c r="B319" s="39" t="s">
        <v>1731</v>
      </c>
      <c r="C319" s="24" t="str">
        <f>IF(B319="","",IFERROR(_xlfn.XLOOKUP(B319,PT_Master!#REF!,PT_Master!B:B),""))</f>
        <v/>
      </c>
      <c r="D319" s="24" t="str">
        <f>IF(C319="","",IFERROR(_xlfn.XLOOKUP(C319,PT_Master!A:A,PT_Master!C:C),""))</f>
        <v/>
      </c>
      <c r="E319" s="39" t="s">
        <v>494</v>
      </c>
      <c r="F319" s="39" t="s">
        <v>1869</v>
      </c>
      <c r="G319" s="24" t="str">
        <f>IF(F319="","",IFERROR(_xlfn.XLOOKUP(F319,SVC_RateCard!A:A,SVC_RateCard!B:B),"Service Code not found"))</f>
        <v>ICU - Daily</v>
      </c>
      <c r="H319" s="24" t="str">
        <f>IF(F319="","",IFERROR(_xlfn.XLOOKUP(F319,SVC_RateCard!A:A,SVC_RateCard!C:C),""))</f>
        <v>Room Charge</v>
      </c>
      <c r="I319" s="39" t="s">
        <v>231</v>
      </c>
      <c r="J319" s="39">
        <v>1</v>
      </c>
      <c r="K319" s="25">
        <f>IF(F319="","",IFERROR(_xlfn.XLOOKUP(F319,SVC_RateCard!A:A,SVC_RateCard!I:I),0))</f>
        <v>8000</v>
      </c>
      <c r="L319" s="17">
        <f t="shared" si="17"/>
        <v>8000</v>
      </c>
      <c r="M319" s="26">
        <f>IF(F319="","",IFERROR(_xlfn.XLOOKUP(F319,SVC_RateCard!A:A,SVC_RateCard!G:G),0))</f>
        <v>0</v>
      </c>
      <c r="N319" s="17">
        <f t="shared" si="18"/>
        <v>0</v>
      </c>
      <c r="O319" s="17">
        <f t="shared" si="19"/>
        <v>8000</v>
      </c>
    </row>
    <row r="320" spans="1:15" ht="22" customHeight="1">
      <c r="A320" t="str">
        <f t="shared" si="16"/>
        <v>SL-00316</v>
      </c>
      <c r="B320" s="40" t="s">
        <v>1731</v>
      </c>
      <c r="C320" s="24" t="str">
        <f>IF(B320="","",IFERROR(_xlfn.XLOOKUP(B320,PT_Master!#REF!,PT_Master!B:B),""))</f>
        <v/>
      </c>
      <c r="D320" s="24" t="str">
        <f>IF(C320="","",IFERROR(_xlfn.XLOOKUP(C320,PT_Master!A:A,PT_Master!C:C),""))</f>
        <v/>
      </c>
      <c r="E320" s="40" t="s">
        <v>494</v>
      </c>
      <c r="F320" s="40" t="s">
        <v>1851</v>
      </c>
      <c r="G320" s="24" t="str">
        <f>IF(F320="","",IFERROR(_xlfn.XLOOKUP(F320,SVC_RateCard!A:A,SVC_RateCard!B:B),"Service Code not found"))</f>
        <v>Blood Glucose - Fasting</v>
      </c>
      <c r="H320" s="24" t="str">
        <f>IF(F320="","",IFERROR(_xlfn.XLOOKUP(F320,SVC_RateCard!A:A,SVC_RateCard!C:C),""))</f>
        <v>Laboratory</v>
      </c>
      <c r="I320" s="40" t="s">
        <v>231</v>
      </c>
      <c r="J320" s="40">
        <v>1</v>
      </c>
      <c r="K320" s="25">
        <f>IF(F320="","",IFERROR(_xlfn.XLOOKUP(F320,SVC_RateCard!A:A,SVC_RateCard!I:I),0))</f>
        <v>126</v>
      </c>
      <c r="L320" s="17">
        <f t="shared" si="17"/>
        <v>126</v>
      </c>
      <c r="M320" s="26">
        <f>IF(F320="","",IFERROR(_xlfn.XLOOKUP(F320,SVC_RateCard!A:A,SVC_RateCard!G:G),0))</f>
        <v>5</v>
      </c>
      <c r="N320" s="17">
        <f t="shared" si="18"/>
        <v>6.3</v>
      </c>
      <c r="O320" s="17">
        <f t="shared" si="19"/>
        <v>126</v>
      </c>
    </row>
    <row r="321" spans="1:15" ht="22" customHeight="1">
      <c r="A321" t="str">
        <f t="shared" si="16"/>
        <v>SL-00317</v>
      </c>
      <c r="B321" s="39" t="s">
        <v>1731</v>
      </c>
      <c r="C321" s="24" t="str">
        <f>IF(B321="","",IFERROR(_xlfn.XLOOKUP(B321,PT_Master!#REF!,PT_Master!B:B),""))</f>
        <v/>
      </c>
      <c r="D321" s="24" t="str">
        <f>IF(C321="","",IFERROR(_xlfn.XLOOKUP(C321,PT_Master!A:A,PT_Master!C:C),""))</f>
        <v/>
      </c>
      <c r="E321" s="39" t="s">
        <v>494</v>
      </c>
      <c r="F321" s="39" t="s">
        <v>1868</v>
      </c>
      <c r="G321" s="24" t="str">
        <f>IF(F321="","",IFERROR(_xlfn.XLOOKUP(F321,SVC_RateCard!A:A,SVC_RateCard!B:B),"Service Code not found"))</f>
        <v>Liver Function Test</v>
      </c>
      <c r="H321" s="24" t="str">
        <f>IF(F321="","",IFERROR(_xlfn.XLOOKUP(F321,SVC_RateCard!A:A,SVC_RateCard!C:C),""))</f>
        <v>Laboratory</v>
      </c>
      <c r="I321" s="39" t="s">
        <v>231</v>
      </c>
      <c r="J321" s="39">
        <v>1</v>
      </c>
      <c r="K321" s="25">
        <f>IF(F321="","",IFERROR(_xlfn.XLOOKUP(F321,SVC_RateCard!A:A,SVC_RateCard!I:I),0))</f>
        <v>546</v>
      </c>
      <c r="L321" s="17">
        <f t="shared" si="17"/>
        <v>546</v>
      </c>
      <c r="M321" s="26">
        <f>IF(F321="","",IFERROR(_xlfn.XLOOKUP(F321,SVC_RateCard!A:A,SVC_RateCard!G:G),0))</f>
        <v>5</v>
      </c>
      <c r="N321" s="17">
        <f t="shared" si="18"/>
        <v>27.3</v>
      </c>
      <c r="O321" s="17">
        <f t="shared" si="19"/>
        <v>546</v>
      </c>
    </row>
    <row r="322" spans="1:15" ht="22" customHeight="1">
      <c r="A322" t="str">
        <f t="shared" si="16"/>
        <v>SL-00318</v>
      </c>
      <c r="B322" s="40" t="s">
        <v>1732</v>
      </c>
      <c r="C322" s="24" t="str">
        <f>IF(B322="","",IFERROR(_xlfn.XLOOKUP(B322,PT_Master!#REF!,PT_Master!B:B),""))</f>
        <v/>
      </c>
      <c r="D322" s="24" t="str">
        <f>IF(C322="","",IFERROR(_xlfn.XLOOKUP(C322,PT_Master!A:A,PT_Master!C:C),""))</f>
        <v/>
      </c>
      <c r="E322" s="40" t="s">
        <v>1905</v>
      </c>
      <c r="F322" s="40" t="s">
        <v>1831</v>
      </c>
      <c r="G322" s="24" t="str">
        <f>IF(F322="","",IFERROR(_xlfn.XLOOKUP(F322,SVC_RateCard!A:A,SVC_RateCard!B:B),"Service Code not found"))</f>
        <v>General Consultation</v>
      </c>
      <c r="H322" s="24" t="str">
        <f>IF(F322="","",IFERROR(_xlfn.XLOOKUP(F322,SVC_RateCard!A:A,SVC_RateCard!C:C),""))</f>
        <v>Consultation</v>
      </c>
      <c r="I322" s="40" t="s">
        <v>234</v>
      </c>
      <c r="J322" s="40">
        <v>1</v>
      </c>
      <c r="K322" s="25">
        <f>IF(F322="","",IFERROR(_xlfn.XLOOKUP(F322,SVC_RateCard!A:A,SVC_RateCard!I:I),0))</f>
        <v>500</v>
      </c>
      <c r="L322" s="17">
        <f t="shared" si="17"/>
        <v>500</v>
      </c>
      <c r="M322" s="26">
        <f>IF(F322="","",IFERROR(_xlfn.XLOOKUP(F322,SVC_RateCard!A:A,SVC_RateCard!G:G),0))</f>
        <v>0</v>
      </c>
      <c r="N322" s="17">
        <f t="shared" si="18"/>
        <v>0</v>
      </c>
      <c r="O322" s="17">
        <f t="shared" si="19"/>
        <v>500</v>
      </c>
    </row>
    <row r="323" spans="1:15" ht="22" customHeight="1">
      <c r="A323" t="str">
        <f t="shared" si="16"/>
        <v>SL-00319</v>
      </c>
      <c r="B323" s="39" t="s">
        <v>1732</v>
      </c>
      <c r="C323" s="24" t="str">
        <f>IF(B323="","",IFERROR(_xlfn.XLOOKUP(B323,PT_Master!#REF!,PT_Master!B:B),""))</f>
        <v/>
      </c>
      <c r="D323" s="24" t="str">
        <f>IF(C323="","",IFERROR(_xlfn.XLOOKUP(C323,PT_Master!A:A,PT_Master!C:C),""))</f>
        <v/>
      </c>
      <c r="E323" s="39" t="s">
        <v>1482</v>
      </c>
      <c r="F323" s="39" t="s">
        <v>1836</v>
      </c>
      <c r="G323" s="24" t="str">
        <f>IF(F323="","",IFERROR(_xlfn.XLOOKUP(F323,SVC_RateCard!A:A,SVC_RateCard!B:B),"Service Code not found"))</f>
        <v>Lipid Profile</v>
      </c>
      <c r="H323" s="24" t="str">
        <f>IF(F323="","",IFERROR(_xlfn.XLOOKUP(F323,SVC_RateCard!A:A,SVC_RateCard!C:C),""))</f>
        <v>Laboratory</v>
      </c>
      <c r="I323" s="39" t="s">
        <v>234</v>
      </c>
      <c r="J323" s="39">
        <v>1</v>
      </c>
      <c r="K323" s="25">
        <f>IF(F323="","",IFERROR(_xlfn.XLOOKUP(F323,SVC_RateCard!A:A,SVC_RateCard!I:I),0))</f>
        <v>472.5</v>
      </c>
      <c r="L323" s="17">
        <f t="shared" si="17"/>
        <v>472.5</v>
      </c>
      <c r="M323" s="26">
        <f>IF(F323="","",IFERROR(_xlfn.XLOOKUP(F323,SVC_RateCard!A:A,SVC_RateCard!G:G),0))</f>
        <v>5</v>
      </c>
      <c r="N323" s="17">
        <f t="shared" si="18"/>
        <v>23.625</v>
      </c>
      <c r="O323" s="17">
        <f t="shared" si="19"/>
        <v>472.5</v>
      </c>
    </row>
    <row r="324" spans="1:15" ht="22" customHeight="1">
      <c r="A324" t="str">
        <f t="shared" si="16"/>
        <v>SL-00320</v>
      </c>
      <c r="B324" s="40" t="s">
        <v>1732</v>
      </c>
      <c r="C324" s="24" t="str">
        <f>IF(B324="","",IFERROR(_xlfn.XLOOKUP(B324,PT_Master!#REF!,PT_Master!B:B),""))</f>
        <v/>
      </c>
      <c r="D324" s="24" t="str">
        <f>IF(C324="","",IFERROR(_xlfn.XLOOKUP(C324,PT_Master!A:A,PT_Master!C:C),""))</f>
        <v/>
      </c>
      <c r="E324" s="40" t="s">
        <v>517</v>
      </c>
      <c r="F324" s="40" t="s">
        <v>1843</v>
      </c>
      <c r="G324" s="24" t="str">
        <f>IF(F324="","",IFERROR(_xlfn.XLOOKUP(F324,SVC_RateCard!A:A,SVC_RateCard!B:B),"Service Code not found"))</f>
        <v>Holter Monitoring 24hr</v>
      </c>
      <c r="H324" s="24" t="str">
        <f>IF(F324="","",IFERROR(_xlfn.XLOOKUP(F324,SVC_RateCard!A:A,SVC_RateCard!C:C),""))</f>
        <v>Procedure</v>
      </c>
      <c r="I324" s="40" t="s">
        <v>234</v>
      </c>
      <c r="J324" s="40">
        <v>1</v>
      </c>
      <c r="K324" s="25">
        <f>IF(F324="","",IFERROR(_xlfn.XLOOKUP(F324,SVC_RateCard!A:A,SVC_RateCard!I:I),0))</f>
        <v>1890</v>
      </c>
      <c r="L324" s="17">
        <f t="shared" si="17"/>
        <v>1890</v>
      </c>
      <c r="M324" s="26">
        <f>IF(F324="","",IFERROR(_xlfn.XLOOKUP(F324,SVC_RateCard!A:A,SVC_RateCard!G:G),0))</f>
        <v>5</v>
      </c>
      <c r="N324" s="17">
        <f t="shared" si="18"/>
        <v>94.5</v>
      </c>
      <c r="O324" s="17">
        <f t="shared" si="19"/>
        <v>1890</v>
      </c>
    </row>
    <row r="325" spans="1:15" ht="22" customHeight="1">
      <c r="A325" t="str">
        <f t="shared" si="16"/>
        <v>SL-00321</v>
      </c>
      <c r="B325" s="39" t="s">
        <v>1732</v>
      </c>
      <c r="C325" s="24" t="str">
        <f>IF(B325="","",IFERROR(_xlfn.XLOOKUP(B325,PT_Master!#REF!,PT_Master!B:B),""))</f>
        <v/>
      </c>
      <c r="D325" s="24" t="str">
        <f>IF(C325="","",IFERROR(_xlfn.XLOOKUP(C325,PT_Master!A:A,PT_Master!C:C),""))</f>
        <v/>
      </c>
      <c r="E325" s="39" t="s">
        <v>1906</v>
      </c>
      <c r="F325" s="39" t="s">
        <v>1848</v>
      </c>
      <c r="G325" s="24" t="str">
        <f>IF(F325="","",IFERROR(_xlfn.XLOOKUP(F325,SVC_RateCard!A:A,SVC_RateCard!B:B),"Service Code not found"))</f>
        <v>Complete Blood Count (CBC)</v>
      </c>
      <c r="H325" s="24" t="str">
        <f>IF(F325="","",IFERROR(_xlfn.XLOOKUP(F325,SVC_RateCard!A:A,SVC_RateCard!C:C),""))</f>
        <v>Laboratory</v>
      </c>
      <c r="I325" s="39" t="s">
        <v>234</v>
      </c>
      <c r="J325" s="39">
        <v>1</v>
      </c>
      <c r="K325" s="25">
        <f>IF(F325="","",IFERROR(_xlfn.XLOOKUP(F325,SVC_RateCard!A:A,SVC_RateCard!I:I),0))</f>
        <v>367.5</v>
      </c>
      <c r="L325" s="17">
        <f t="shared" si="17"/>
        <v>367.5</v>
      </c>
      <c r="M325" s="26">
        <f>IF(F325="","",IFERROR(_xlfn.XLOOKUP(F325,SVC_RateCard!A:A,SVC_RateCard!G:G),0))</f>
        <v>5</v>
      </c>
      <c r="N325" s="17">
        <f t="shared" si="18"/>
        <v>18.375</v>
      </c>
      <c r="O325" s="17">
        <f t="shared" si="19"/>
        <v>367.5</v>
      </c>
    </row>
    <row r="326" spans="1:15" ht="22" customHeight="1">
      <c r="A326" t="str">
        <f t="shared" ref="A326:A389" si="20">IF(B326="","","SL-"&amp;TEXT(ROW(A322),"00000"))</f>
        <v>SL-00322</v>
      </c>
      <c r="B326" s="40" t="s">
        <v>1732</v>
      </c>
      <c r="C326" s="24" t="str">
        <f>IF(B326="","",IFERROR(_xlfn.XLOOKUP(B326,PT_Master!#REF!,PT_Master!B:B),""))</f>
        <v/>
      </c>
      <c r="D326" s="24" t="str">
        <f>IF(C326="","",IFERROR(_xlfn.XLOOKUP(C326,PT_Master!A:A,PT_Master!C:C),""))</f>
        <v/>
      </c>
      <c r="E326" s="40" t="s">
        <v>1905</v>
      </c>
      <c r="F326" s="40" t="s">
        <v>1835</v>
      </c>
      <c r="G326" s="24" t="str">
        <f>IF(F326="","",IFERROR(_xlfn.XLOOKUP(F326,SVC_RateCard!A:A,SVC_RateCard!B:B),"Service Code not found"))</f>
        <v>Endoscopy (Upper GI)</v>
      </c>
      <c r="H326" s="24" t="str">
        <f>IF(F326="","",IFERROR(_xlfn.XLOOKUP(F326,SVC_RateCard!A:A,SVC_RateCard!C:C),""))</f>
        <v>Procedure</v>
      </c>
      <c r="I326" s="40" t="s">
        <v>234</v>
      </c>
      <c r="J326" s="40">
        <v>1</v>
      </c>
      <c r="K326" s="25">
        <f>IF(F326="","",IFERROR(_xlfn.XLOOKUP(F326,SVC_RateCard!A:A,SVC_RateCard!I:I),0))</f>
        <v>3675</v>
      </c>
      <c r="L326" s="17">
        <f t="shared" ref="L326:L389" si="21">IF(OR(J326="",K326=""),"",J326*K326)</f>
        <v>3675</v>
      </c>
      <c r="M326" s="26">
        <f>IF(F326="","",IFERROR(_xlfn.XLOOKUP(F326,SVC_RateCard!A:A,SVC_RateCard!G:G),0))</f>
        <v>5</v>
      </c>
      <c r="N326" s="17">
        <f t="shared" ref="N326:N389" si="22">IF(L326="","",IFERROR(L326*M326/100,0))</f>
        <v>183.75</v>
      </c>
      <c r="O326" s="17">
        <f t="shared" ref="O326:O389" si="23">IF(L326="","",L326)</f>
        <v>3675</v>
      </c>
    </row>
    <row r="327" spans="1:15" ht="22" customHeight="1">
      <c r="A327" t="str">
        <f t="shared" si="20"/>
        <v>SL-00323</v>
      </c>
      <c r="B327" s="39" t="s">
        <v>1732</v>
      </c>
      <c r="C327" s="24" t="str">
        <f>IF(B327="","",IFERROR(_xlfn.XLOOKUP(B327,PT_Master!#REF!,PT_Master!B:B),""))</f>
        <v/>
      </c>
      <c r="D327" s="24" t="str">
        <f>IF(C327="","",IFERROR(_xlfn.XLOOKUP(C327,PT_Master!A:A,PT_Master!C:C),""))</f>
        <v/>
      </c>
      <c r="E327" s="39" t="s">
        <v>501</v>
      </c>
      <c r="F327" s="39" t="s">
        <v>1864</v>
      </c>
      <c r="G327" s="24" t="str">
        <f>IF(F327="","",IFERROR(_xlfn.XLOOKUP(F327,SVC_RateCard!A:A,SVC_RateCard!B:B),"Service Code not found"))</f>
        <v>Physiotherapy Session</v>
      </c>
      <c r="H327" s="24" t="str">
        <f>IF(F327="","",IFERROR(_xlfn.XLOOKUP(F327,SVC_RateCard!A:A,SVC_RateCard!C:C),""))</f>
        <v>Procedure</v>
      </c>
      <c r="I327" s="39" t="s">
        <v>234</v>
      </c>
      <c r="J327" s="39">
        <v>1</v>
      </c>
      <c r="K327" s="25">
        <f>IF(F327="","",IFERROR(_xlfn.XLOOKUP(F327,SVC_RateCard!A:A,SVC_RateCard!I:I),0))</f>
        <v>944</v>
      </c>
      <c r="L327" s="17">
        <f t="shared" si="21"/>
        <v>944</v>
      </c>
      <c r="M327" s="26">
        <f>IF(F327="","",IFERROR(_xlfn.XLOOKUP(F327,SVC_RateCard!A:A,SVC_RateCard!G:G),0))</f>
        <v>18</v>
      </c>
      <c r="N327" s="17">
        <f t="shared" si="22"/>
        <v>169.92</v>
      </c>
      <c r="O327" s="17">
        <f t="shared" si="23"/>
        <v>944</v>
      </c>
    </row>
    <row r="328" spans="1:15" ht="22" customHeight="1">
      <c r="A328" t="str">
        <f t="shared" si="20"/>
        <v>SL-00324</v>
      </c>
      <c r="B328" s="40" t="s">
        <v>1732</v>
      </c>
      <c r="C328" s="24" t="str">
        <f>IF(B328="","",IFERROR(_xlfn.XLOOKUP(B328,PT_Master!#REF!,PT_Master!B:B),""))</f>
        <v/>
      </c>
      <c r="D328" s="24" t="str">
        <f>IF(C328="","",IFERROR(_xlfn.XLOOKUP(C328,PT_Master!A:A,PT_Master!C:C),""))</f>
        <v/>
      </c>
      <c r="E328" s="40" t="s">
        <v>517</v>
      </c>
      <c r="F328" s="40" t="s">
        <v>1844</v>
      </c>
      <c r="G328" s="24" t="str">
        <f>IF(F328="","",IFERROR(_xlfn.XLOOKUP(F328,SVC_RateCard!A:A,SVC_RateCard!B:B),"Service Code not found"))</f>
        <v>Appendectomy</v>
      </c>
      <c r="H328" s="24" t="str">
        <f>IF(F328="","",IFERROR(_xlfn.XLOOKUP(F328,SVC_RateCard!A:A,SVC_RateCard!C:C),""))</f>
        <v>Surgery</v>
      </c>
      <c r="I328" s="40" t="s">
        <v>234</v>
      </c>
      <c r="J328" s="40">
        <v>1</v>
      </c>
      <c r="K328" s="25">
        <f>IF(F328="","",IFERROR(_xlfn.XLOOKUP(F328,SVC_RateCard!A:A,SVC_RateCard!I:I),0))</f>
        <v>36750</v>
      </c>
      <c r="L328" s="17">
        <f t="shared" si="21"/>
        <v>36750</v>
      </c>
      <c r="M328" s="26">
        <f>IF(F328="","",IFERROR(_xlfn.XLOOKUP(F328,SVC_RateCard!A:A,SVC_RateCard!G:G),0))</f>
        <v>5</v>
      </c>
      <c r="N328" s="17">
        <f t="shared" si="22"/>
        <v>1837.5</v>
      </c>
      <c r="O328" s="17">
        <f t="shared" si="23"/>
        <v>36750</v>
      </c>
    </row>
    <row r="329" spans="1:15" ht="22" customHeight="1">
      <c r="A329" t="str">
        <f t="shared" si="20"/>
        <v>SL-00325</v>
      </c>
      <c r="B329" s="39" t="s">
        <v>1732</v>
      </c>
      <c r="C329" s="24" t="str">
        <f>IF(B329="","",IFERROR(_xlfn.XLOOKUP(B329,PT_Master!#REF!,PT_Master!B:B),""))</f>
        <v/>
      </c>
      <c r="D329" s="24" t="str">
        <f>IF(C329="","",IFERROR(_xlfn.XLOOKUP(C329,PT_Master!A:A,PT_Master!C:C),""))</f>
        <v/>
      </c>
      <c r="E329" s="39" t="s">
        <v>1906</v>
      </c>
      <c r="F329" s="39" t="s">
        <v>1866</v>
      </c>
      <c r="G329" s="24" t="str">
        <f>IF(F329="","",IFERROR(_xlfn.XLOOKUP(F329,SVC_RateCard!A:A,SVC_RateCard!B:B),"Service Code not found"))</f>
        <v>X-Ray Chest PA</v>
      </c>
      <c r="H329" s="24" t="str">
        <f>IF(F329="","",IFERROR(_xlfn.XLOOKUP(F329,SVC_RateCard!A:A,SVC_RateCard!C:C),""))</f>
        <v>Radiology</v>
      </c>
      <c r="I329" s="39" t="s">
        <v>234</v>
      </c>
      <c r="J329" s="39">
        <v>1</v>
      </c>
      <c r="K329" s="25">
        <f>IF(F329="","",IFERROR(_xlfn.XLOOKUP(F329,SVC_RateCard!A:A,SVC_RateCard!I:I),0))</f>
        <v>448</v>
      </c>
      <c r="L329" s="17">
        <f t="shared" si="21"/>
        <v>448</v>
      </c>
      <c r="M329" s="26">
        <f>IF(F329="","",IFERROR(_xlfn.XLOOKUP(F329,SVC_RateCard!A:A,SVC_RateCard!G:G),0))</f>
        <v>12</v>
      </c>
      <c r="N329" s="17">
        <f t="shared" si="22"/>
        <v>53.76</v>
      </c>
      <c r="O329" s="17">
        <f t="shared" si="23"/>
        <v>448</v>
      </c>
    </row>
    <row r="330" spans="1:15" ht="22" customHeight="1">
      <c r="A330" t="str">
        <f t="shared" si="20"/>
        <v>SL-00326</v>
      </c>
      <c r="B330" s="40" t="s">
        <v>1732</v>
      </c>
      <c r="C330" s="24" t="str">
        <f>IF(B330="","",IFERROR(_xlfn.XLOOKUP(B330,PT_Master!#REF!,PT_Master!B:B),""))</f>
        <v/>
      </c>
      <c r="D330" s="24" t="str">
        <f>IF(C330="","",IFERROR(_xlfn.XLOOKUP(C330,PT_Master!A:A,PT_Master!C:C),""))</f>
        <v/>
      </c>
      <c r="E330" s="40" t="s">
        <v>1484</v>
      </c>
      <c r="F330" s="40" t="s">
        <v>1838</v>
      </c>
      <c r="G330" s="24" t="str">
        <f>IF(F330="","",IFERROR(_xlfn.XLOOKUP(F330,SVC_RateCard!A:A,SVC_RateCard!B:B),"Service Code not found"))</f>
        <v>General Ward - Daily</v>
      </c>
      <c r="H330" s="24" t="str">
        <f>IF(F330="","",IFERROR(_xlfn.XLOOKUP(F330,SVC_RateCard!A:A,SVC_RateCard!C:C),""))</f>
        <v>Room Charge</v>
      </c>
      <c r="I330" s="40" t="s">
        <v>234</v>
      </c>
      <c r="J330" s="40">
        <v>6</v>
      </c>
      <c r="K330" s="25">
        <f>IF(F330="","",IFERROR(_xlfn.XLOOKUP(F330,SVC_RateCard!A:A,SVC_RateCard!I:I),0))</f>
        <v>800</v>
      </c>
      <c r="L330" s="17">
        <f t="shared" si="21"/>
        <v>4800</v>
      </c>
      <c r="M330" s="26">
        <f>IF(F330="","",IFERROR(_xlfn.XLOOKUP(F330,SVC_RateCard!A:A,SVC_RateCard!G:G),0))</f>
        <v>0</v>
      </c>
      <c r="N330" s="17">
        <f t="shared" si="22"/>
        <v>0</v>
      </c>
      <c r="O330" s="17">
        <f t="shared" si="23"/>
        <v>4800</v>
      </c>
    </row>
    <row r="331" spans="1:15" ht="22" customHeight="1">
      <c r="A331" t="str">
        <f t="shared" si="20"/>
        <v>SL-00327</v>
      </c>
      <c r="B331" s="39" t="s">
        <v>1732</v>
      </c>
      <c r="C331" s="24" t="str">
        <f>IF(B331="","",IFERROR(_xlfn.XLOOKUP(B331,PT_Master!#REF!,PT_Master!B:B),""))</f>
        <v/>
      </c>
      <c r="D331" s="24" t="str">
        <f>IF(C331="","",IFERROR(_xlfn.XLOOKUP(C331,PT_Master!A:A,PT_Master!C:C),""))</f>
        <v/>
      </c>
      <c r="E331" s="39" t="s">
        <v>1905</v>
      </c>
      <c r="F331" s="39" t="s">
        <v>1837</v>
      </c>
      <c r="G331" s="24" t="str">
        <f>IF(F331="","",IFERROR(_xlfn.XLOOKUP(F331,SVC_RateCard!A:A,SVC_RateCard!B:B),"Service Code not found"))</f>
        <v>IV Cannula Insertion</v>
      </c>
      <c r="H331" s="24" t="str">
        <f>IF(F331="","",IFERROR(_xlfn.XLOOKUP(F331,SVC_RateCard!A:A,SVC_RateCard!C:C),""))</f>
        <v>Procedure</v>
      </c>
      <c r="I331" s="39" t="s">
        <v>234</v>
      </c>
      <c r="J331" s="39">
        <v>1</v>
      </c>
      <c r="K331" s="25">
        <f>IF(F331="","",IFERROR(_xlfn.XLOOKUP(F331,SVC_RateCard!A:A,SVC_RateCard!I:I),0))</f>
        <v>210</v>
      </c>
      <c r="L331" s="17">
        <f t="shared" si="21"/>
        <v>210</v>
      </c>
      <c r="M331" s="26">
        <f>IF(F331="","",IFERROR(_xlfn.XLOOKUP(F331,SVC_RateCard!A:A,SVC_RateCard!G:G),0))</f>
        <v>5</v>
      </c>
      <c r="N331" s="17">
        <f t="shared" si="22"/>
        <v>10.5</v>
      </c>
      <c r="O331" s="17">
        <f t="shared" si="23"/>
        <v>210</v>
      </c>
    </row>
    <row r="332" spans="1:15" ht="22" customHeight="1">
      <c r="A332" t="str">
        <f t="shared" si="20"/>
        <v>SL-00328</v>
      </c>
      <c r="B332" s="40" t="s">
        <v>1732</v>
      </c>
      <c r="C332" s="24" t="str">
        <f>IF(B332="","",IFERROR(_xlfn.XLOOKUP(B332,PT_Master!#REF!,PT_Master!B:B),""))</f>
        <v/>
      </c>
      <c r="D332" s="24" t="str">
        <f>IF(C332="","",IFERROR(_xlfn.XLOOKUP(C332,PT_Master!A:A,PT_Master!C:C),""))</f>
        <v/>
      </c>
      <c r="E332" s="40" t="s">
        <v>501</v>
      </c>
      <c r="F332" s="40" t="s">
        <v>1873</v>
      </c>
      <c r="G332" s="24" t="str">
        <f>IF(F332="","",IFERROR(_xlfn.XLOOKUP(F332,SVC_RateCard!A:A,SVC_RateCard!B:B),"Service Code not found"))</f>
        <v>Normal Delivery</v>
      </c>
      <c r="H332" s="24" t="str">
        <f>IF(F332="","",IFERROR(_xlfn.XLOOKUP(F332,SVC_RateCard!A:A,SVC_RateCard!C:C),""))</f>
        <v>Surgery</v>
      </c>
      <c r="I332" s="40" t="s">
        <v>234</v>
      </c>
      <c r="J332" s="40">
        <v>1</v>
      </c>
      <c r="K332" s="25">
        <f>IF(F332="","",IFERROR(_xlfn.XLOOKUP(F332,SVC_RateCard!A:A,SVC_RateCard!I:I),0))</f>
        <v>25000</v>
      </c>
      <c r="L332" s="17">
        <f t="shared" si="21"/>
        <v>25000</v>
      </c>
      <c r="M332" s="26">
        <f>IF(F332="","",IFERROR(_xlfn.XLOOKUP(F332,SVC_RateCard!A:A,SVC_RateCard!G:G),0))</f>
        <v>0</v>
      </c>
      <c r="N332" s="17">
        <f t="shared" si="22"/>
        <v>0</v>
      </c>
      <c r="O332" s="17">
        <f t="shared" si="23"/>
        <v>25000</v>
      </c>
    </row>
    <row r="333" spans="1:15" ht="22" customHeight="1">
      <c r="A333" t="str">
        <f t="shared" si="20"/>
        <v>SL-00329</v>
      </c>
      <c r="B333" s="39" t="s">
        <v>1733</v>
      </c>
      <c r="C333" s="24" t="str">
        <f>IF(B333="","",IFERROR(_xlfn.XLOOKUP(B333,PT_Master!#REF!,PT_Master!B:B),""))</f>
        <v/>
      </c>
      <c r="D333" s="24" t="str">
        <f>IF(C333="","",IFERROR(_xlfn.XLOOKUP(C333,PT_Master!A:A,PT_Master!C:C),""))</f>
        <v/>
      </c>
      <c r="E333" s="39" t="s">
        <v>1485</v>
      </c>
      <c r="F333" s="39" t="s">
        <v>1850</v>
      </c>
      <c r="G333" s="24" t="str">
        <f>IF(F333="","",IFERROR(_xlfn.XLOOKUP(F333,SVC_RateCard!A:A,SVC_RateCard!B:B),"Service Code not found"))</f>
        <v>Cardiology Consultation</v>
      </c>
      <c r="H333" s="24" t="str">
        <f>IF(F333="","",IFERROR(_xlfn.XLOOKUP(F333,SVC_RateCard!A:A,SVC_RateCard!C:C),""))</f>
        <v>Consultation</v>
      </c>
      <c r="I333" s="39" t="s">
        <v>166</v>
      </c>
      <c r="J333" s="39">
        <v>1</v>
      </c>
      <c r="K333" s="25">
        <f>IF(F333="","",IFERROR(_xlfn.XLOOKUP(F333,SVC_RateCard!A:A,SVC_RateCard!I:I),0))</f>
        <v>800</v>
      </c>
      <c r="L333" s="17">
        <f t="shared" si="21"/>
        <v>800</v>
      </c>
      <c r="M333" s="26">
        <f>IF(F333="","",IFERROR(_xlfn.XLOOKUP(F333,SVC_RateCard!A:A,SVC_RateCard!G:G),0))</f>
        <v>0</v>
      </c>
      <c r="N333" s="17">
        <f t="shared" si="22"/>
        <v>0</v>
      </c>
      <c r="O333" s="17">
        <f t="shared" si="23"/>
        <v>800</v>
      </c>
    </row>
    <row r="334" spans="1:15" ht="22" customHeight="1">
      <c r="A334" t="str">
        <f t="shared" si="20"/>
        <v>SL-00330</v>
      </c>
      <c r="B334" s="40" t="s">
        <v>1733</v>
      </c>
      <c r="C334" s="24" t="str">
        <f>IF(B334="","",IFERROR(_xlfn.XLOOKUP(B334,PT_Master!#REF!,PT_Master!B:B),""))</f>
        <v/>
      </c>
      <c r="D334" s="24" t="str">
        <f>IF(C334="","",IFERROR(_xlfn.XLOOKUP(C334,PT_Master!A:A,PT_Master!C:C),""))</f>
        <v/>
      </c>
      <c r="E334" s="40" t="s">
        <v>1485</v>
      </c>
      <c r="F334" s="40" t="s">
        <v>1849</v>
      </c>
      <c r="G334" s="24" t="str">
        <f>IF(F334="","",IFERROR(_xlfn.XLOOKUP(F334,SVC_RateCard!A:A,SVC_RateCard!B:B),"Service Code not found"))</f>
        <v>ECG 12-Lead</v>
      </c>
      <c r="H334" s="24" t="str">
        <f>IF(F334="","",IFERROR(_xlfn.XLOOKUP(F334,SVC_RateCard!A:A,SVC_RateCard!C:C),""))</f>
        <v>Procedure</v>
      </c>
      <c r="I334" s="40" t="s">
        <v>166</v>
      </c>
      <c r="J334" s="40">
        <v>1</v>
      </c>
      <c r="K334" s="25">
        <f>IF(F334="","",IFERROR(_xlfn.XLOOKUP(F334,SVC_RateCard!A:A,SVC_RateCard!I:I),0))</f>
        <v>315</v>
      </c>
      <c r="L334" s="17">
        <f t="shared" si="21"/>
        <v>315</v>
      </c>
      <c r="M334" s="26">
        <f>IF(F334="","",IFERROR(_xlfn.XLOOKUP(F334,SVC_RateCard!A:A,SVC_RateCard!G:G),0))</f>
        <v>5</v>
      </c>
      <c r="N334" s="17">
        <f t="shared" si="22"/>
        <v>15.75</v>
      </c>
      <c r="O334" s="17">
        <f t="shared" si="23"/>
        <v>315</v>
      </c>
    </row>
    <row r="335" spans="1:15" ht="22" customHeight="1">
      <c r="A335" t="str">
        <f t="shared" si="20"/>
        <v>SL-00331</v>
      </c>
      <c r="B335" s="39" t="s">
        <v>1733</v>
      </c>
      <c r="C335" s="24" t="str">
        <f>IF(B335="","",IFERROR(_xlfn.XLOOKUP(B335,PT_Master!#REF!,PT_Master!B:B),""))</f>
        <v/>
      </c>
      <c r="D335" s="24" t="str">
        <f>IF(C335="","",IFERROR(_xlfn.XLOOKUP(C335,PT_Master!A:A,PT_Master!C:C),""))</f>
        <v/>
      </c>
      <c r="E335" s="39" t="s">
        <v>1485</v>
      </c>
      <c r="F335" s="39" t="s">
        <v>1840</v>
      </c>
      <c r="G335" s="24" t="str">
        <f>IF(F335="","",IFERROR(_xlfn.XLOOKUP(F335,SVC_RateCard!A:A,SVC_RateCard!B:B),"Service Code not found"))</f>
        <v>CT Scan Brain</v>
      </c>
      <c r="H335" s="24" t="str">
        <f>IF(F335="","",IFERROR(_xlfn.XLOOKUP(F335,SVC_RateCard!A:A,SVC_RateCard!C:C),""))</f>
        <v>Radiology</v>
      </c>
      <c r="I335" s="39" t="s">
        <v>166</v>
      </c>
      <c r="J335" s="39">
        <v>1</v>
      </c>
      <c r="K335" s="25">
        <f>IF(F335="","",IFERROR(_xlfn.XLOOKUP(F335,SVC_RateCard!A:A,SVC_RateCard!I:I),0))</f>
        <v>5040</v>
      </c>
      <c r="L335" s="17">
        <f t="shared" si="21"/>
        <v>5040</v>
      </c>
      <c r="M335" s="26">
        <f>IF(F335="","",IFERROR(_xlfn.XLOOKUP(F335,SVC_RateCard!A:A,SVC_RateCard!G:G),0))</f>
        <v>12</v>
      </c>
      <c r="N335" s="17">
        <f t="shared" si="22"/>
        <v>604.79999999999995</v>
      </c>
      <c r="O335" s="17">
        <f t="shared" si="23"/>
        <v>5040</v>
      </c>
    </row>
    <row r="336" spans="1:15" ht="22" customHeight="1">
      <c r="A336" t="str">
        <f t="shared" si="20"/>
        <v>SL-00332</v>
      </c>
      <c r="B336" s="40" t="s">
        <v>1733</v>
      </c>
      <c r="C336" s="24" t="str">
        <f>IF(B336="","",IFERROR(_xlfn.XLOOKUP(B336,PT_Master!#REF!,PT_Master!B:B),""))</f>
        <v/>
      </c>
      <c r="D336" s="24" t="str">
        <f>IF(C336="","",IFERROR(_xlfn.XLOOKUP(C336,PT_Master!A:A,PT_Master!C:C),""))</f>
        <v/>
      </c>
      <c r="E336" s="40" t="s">
        <v>1485</v>
      </c>
      <c r="F336" s="40" t="s">
        <v>1877</v>
      </c>
      <c r="G336" s="24" t="str">
        <f>IF(F336="","",IFERROR(_xlfn.XLOOKUP(F336,SVC_RateCard!A:A,SVC_RateCard!B:B),"Service Code not found"))</f>
        <v>Laparoscopic Cholecystectomy</v>
      </c>
      <c r="H336" s="24" t="str">
        <f>IF(F336="","",IFERROR(_xlfn.XLOOKUP(F336,SVC_RateCard!A:A,SVC_RateCard!C:C),""))</f>
        <v>Surgery</v>
      </c>
      <c r="I336" s="40" t="s">
        <v>166</v>
      </c>
      <c r="J336" s="40">
        <v>1</v>
      </c>
      <c r="K336" s="25">
        <f>IF(F336="","",IFERROR(_xlfn.XLOOKUP(F336,SVC_RateCard!A:A,SVC_RateCard!I:I),0))</f>
        <v>44100</v>
      </c>
      <c r="L336" s="17">
        <f t="shared" si="21"/>
        <v>44100</v>
      </c>
      <c r="M336" s="26">
        <f>IF(F336="","",IFERROR(_xlfn.XLOOKUP(F336,SVC_RateCard!A:A,SVC_RateCard!G:G),0))</f>
        <v>5</v>
      </c>
      <c r="N336" s="17">
        <f t="shared" si="22"/>
        <v>2205</v>
      </c>
      <c r="O336" s="17">
        <f t="shared" si="23"/>
        <v>44100</v>
      </c>
    </row>
    <row r="337" spans="1:15" ht="22" customHeight="1">
      <c r="A337" t="str">
        <f t="shared" si="20"/>
        <v>SL-00333</v>
      </c>
      <c r="B337" s="39" t="s">
        <v>1733</v>
      </c>
      <c r="C337" s="24" t="str">
        <f>IF(B337="","",IFERROR(_xlfn.XLOOKUP(B337,PT_Master!#REF!,PT_Master!B:B),""))</f>
        <v/>
      </c>
      <c r="D337" s="24" t="str">
        <f>IF(C337="","",IFERROR(_xlfn.XLOOKUP(C337,PT_Master!A:A,PT_Master!C:C),""))</f>
        <v/>
      </c>
      <c r="E337" s="39" t="s">
        <v>1485</v>
      </c>
      <c r="F337" s="39" t="s">
        <v>1847</v>
      </c>
      <c r="G337" s="24" t="str">
        <f>IF(F337="","",IFERROR(_xlfn.XLOOKUP(F337,SVC_RateCard!A:A,SVC_RateCard!B:B),"Service Code not found"))</f>
        <v>2D Echocardiography</v>
      </c>
      <c r="H337" s="24" t="str">
        <f>IF(F337="","",IFERROR(_xlfn.XLOOKUP(F337,SVC_RateCard!A:A,SVC_RateCard!C:C),""))</f>
        <v>Radiology</v>
      </c>
      <c r="I337" s="39" t="s">
        <v>166</v>
      </c>
      <c r="J337" s="39">
        <v>1</v>
      </c>
      <c r="K337" s="25">
        <f>IF(F337="","",IFERROR(_xlfn.XLOOKUP(F337,SVC_RateCard!A:A,SVC_RateCard!I:I),0))</f>
        <v>2800</v>
      </c>
      <c r="L337" s="17">
        <f t="shared" si="21"/>
        <v>2800</v>
      </c>
      <c r="M337" s="26">
        <f>IF(F337="","",IFERROR(_xlfn.XLOOKUP(F337,SVC_RateCard!A:A,SVC_RateCard!G:G),0))</f>
        <v>12</v>
      </c>
      <c r="N337" s="17">
        <f t="shared" si="22"/>
        <v>336</v>
      </c>
      <c r="O337" s="17">
        <f t="shared" si="23"/>
        <v>2800</v>
      </c>
    </row>
    <row r="338" spans="1:15" ht="22" customHeight="1">
      <c r="A338" t="str">
        <f t="shared" si="20"/>
        <v>SL-00334</v>
      </c>
      <c r="B338" s="40" t="s">
        <v>1734</v>
      </c>
      <c r="C338" s="24" t="str">
        <f>IF(B338="","",IFERROR(_xlfn.XLOOKUP(B338,PT_Master!#REF!,PT_Master!B:B),""))</f>
        <v/>
      </c>
      <c r="D338" s="24" t="str">
        <f>IF(C338="","",IFERROR(_xlfn.XLOOKUP(C338,PT_Master!A:A,PT_Master!C:C),""))</f>
        <v/>
      </c>
      <c r="E338" s="40" t="s">
        <v>1461</v>
      </c>
      <c r="F338" s="40" t="s">
        <v>1850</v>
      </c>
      <c r="G338" s="24" t="str">
        <f>IF(F338="","",IFERROR(_xlfn.XLOOKUP(F338,SVC_RateCard!A:A,SVC_RateCard!B:B),"Service Code not found"))</f>
        <v>Cardiology Consultation</v>
      </c>
      <c r="H338" s="24" t="str">
        <f>IF(F338="","",IFERROR(_xlfn.XLOOKUP(F338,SVC_RateCard!A:A,SVC_RateCard!C:C),""))</f>
        <v>Consultation</v>
      </c>
      <c r="I338" s="40" t="s">
        <v>235</v>
      </c>
      <c r="J338" s="40">
        <v>1</v>
      </c>
      <c r="K338" s="25">
        <f>IF(F338="","",IFERROR(_xlfn.XLOOKUP(F338,SVC_RateCard!A:A,SVC_RateCard!I:I),0))</f>
        <v>800</v>
      </c>
      <c r="L338" s="17">
        <f t="shared" si="21"/>
        <v>800</v>
      </c>
      <c r="M338" s="26">
        <f>IF(F338="","",IFERROR(_xlfn.XLOOKUP(F338,SVC_RateCard!A:A,SVC_RateCard!G:G),0))</f>
        <v>0</v>
      </c>
      <c r="N338" s="17">
        <f t="shared" si="22"/>
        <v>0</v>
      </c>
      <c r="O338" s="17">
        <f t="shared" si="23"/>
        <v>800</v>
      </c>
    </row>
    <row r="339" spans="1:15" ht="22" customHeight="1">
      <c r="A339" t="str">
        <f t="shared" si="20"/>
        <v>SL-00335</v>
      </c>
      <c r="B339" s="39" t="s">
        <v>1734</v>
      </c>
      <c r="C339" s="24" t="str">
        <f>IF(B339="","",IFERROR(_xlfn.XLOOKUP(B339,PT_Master!#REF!,PT_Master!B:B),""))</f>
        <v/>
      </c>
      <c r="D339" s="24" t="str">
        <f>IF(C339="","",IFERROR(_xlfn.XLOOKUP(C339,PT_Master!A:A,PT_Master!C:C),""))</f>
        <v/>
      </c>
      <c r="E339" s="39" t="s">
        <v>1883</v>
      </c>
      <c r="F339" s="39" t="s">
        <v>1877</v>
      </c>
      <c r="G339" s="24" t="str">
        <f>IF(F339="","",IFERROR(_xlfn.XLOOKUP(F339,SVC_RateCard!A:A,SVC_RateCard!B:B),"Service Code not found"))</f>
        <v>Laparoscopic Cholecystectomy</v>
      </c>
      <c r="H339" s="24" t="str">
        <f>IF(F339="","",IFERROR(_xlfn.XLOOKUP(F339,SVC_RateCard!A:A,SVC_RateCard!C:C),""))</f>
        <v>Surgery</v>
      </c>
      <c r="I339" s="39" t="s">
        <v>235</v>
      </c>
      <c r="J339" s="39">
        <v>1</v>
      </c>
      <c r="K339" s="25">
        <f>IF(F339="","",IFERROR(_xlfn.XLOOKUP(F339,SVC_RateCard!A:A,SVC_RateCard!I:I),0))</f>
        <v>44100</v>
      </c>
      <c r="L339" s="17">
        <f t="shared" si="21"/>
        <v>44100</v>
      </c>
      <c r="M339" s="26">
        <f>IF(F339="","",IFERROR(_xlfn.XLOOKUP(F339,SVC_RateCard!A:A,SVC_RateCard!G:G),0))</f>
        <v>5</v>
      </c>
      <c r="N339" s="17">
        <f t="shared" si="22"/>
        <v>2205</v>
      </c>
      <c r="O339" s="17">
        <f t="shared" si="23"/>
        <v>44100</v>
      </c>
    </row>
    <row r="340" spans="1:15" ht="22" customHeight="1">
      <c r="A340" t="str">
        <f t="shared" si="20"/>
        <v>SL-00336</v>
      </c>
      <c r="B340" s="40" t="s">
        <v>1734</v>
      </c>
      <c r="C340" s="24" t="str">
        <f>IF(B340="","",IFERROR(_xlfn.XLOOKUP(B340,PT_Master!#REF!,PT_Master!B:B),""))</f>
        <v/>
      </c>
      <c r="D340" s="24" t="str">
        <f>IF(C340="","",IFERROR(_xlfn.XLOOKUP(C340,PT_Master!A:A,PT_Master!C:C),""))</f>
        <v/>
      </c>
      <c r="E340" s="40" t="s">
        <v>599</v>
      </c>
      <c r="F340" s="40" t="s">
        <v>1842</v>
      </c>
      <c r="G340" s="24" t="str">
        <f>IF(F340="","",IFERROR(_xlfn.XLOOKUP(F340,SVC_RateCard!A:A,SVC_RateCard!B:B),"Service Code not found"))</f>
        <v>Treadmill Stress Test</v>
      </c>
      <c r="H340" s="24" t="str">
        <f>IF(F340="","",IFERROR(_xlfn.XLOOKUP(F340,SVC_RateCard!A:A,SVC_RateCard!C:C),""))</f>
        <v>Procedure</v>
      </c>
      <c r="I340" s="40" t="s">
        <v>235</v>
      </c>
      <c r="J340" s="40">
        <v>1</v>
      </c>
      <c r="K340" s="25">
        <f>IF(F340="","",IFERROR(_xlfn.XLOOKUP(F340,SVC_RateCard!A:A,SVC_RateCard!I:I),0))</f>
        <v>2310</v>
      </c>
      <c r="L340" s="17">
        <f t="shared" si="21"/>
        <v>2310</v>
      </c>
      <c r="M340" s="26">
        <f>IF(F340="","",IFERROR(_xlfn.XLOOKUP(F340,SVC_RateCard!A:A,SVC_RateCard!G:G),0))</f>
        <v>5</v>
      </c>
      <c r="N340" s="17">
        <f t="shared" si="22"/>
        <v>115.5</v>
      </c>
      <c r="O340" s="17">
        <f t="shared" si="23"/>
        <v>2310</v>
      </c>
    </row>
    <row r="341" spans="1:15" ht="22" customHeight="1">
      <c r="A341" t="str">
        <f t="shared" si="20"/>
        <v>SL-00337</v>
      </c>
      <c r="B341" s="39" t="s">
        <v>1734</v>
      </c>
      <c r="C341" s="24" t="str">
        <f>IF(B341="","",IFERROR(_xlfn.XLOOKUP(B341,PT_Master!#REF!,PT_Master!B:B),""))</f>
        <v/>
      </c>
      <c r="D341" s="24" t="str">
        <f>IF(C341="","",IFERROR(_xlfn.XLOOKUP(C341,PT_Master!A:A,PT_Master!C:C),""))</f>
        <v/>
      </c>
      <c r="E341" s="39" t="s">
        <v>1506</v>
      </c>
      <c r="F341" s="39" t="s">
        <v>1875</v>
      </c>
      <c r="G341" s="24" t="str">
        <f>IF(F341="","",IFERROR(_xlfn.XLOOKUP(F341,SVC_RateCard!A:A,SVC_RateCard!B:B),"Service Code not found"))</f>
        <v>X-Ray Knee AP Lateral</v>
      </c>
      <c r="H341" s="24" t="str">
        <f>IF(F341="","",IFERROR(_xlfn.XLOOKUP(F341,SVC_RateCard!A:A,SVC_RateCard!C:C),""))</f>
        <v>Radiology</v>
      </c>
      <c r="I341" s="39" t="s">
        <v>235</v>
      </c>
      <c r="J341" s="39">
        <v>1</v>
      </c>
      <c r="K341" s="25">
        <f>IF(F341="","",IFERROR(_xlfn.XLOOKUP(F341,SVC_RateCard!A:A,SVC_RateCard!I:I),0))</f>
        <v>504</v>
      </c>
      <c r="L341" s="17">
        <f t="shared" si="21"/>
        <v>504</v>
      </c>
      <c r="M341" s="26">
        <f>IF(F341="","",IFERROR(_xlfn.XLOOKUP(F341,SVC_RateCard!A:A,SVC_RateCard!G:G),0))</f>
        <v>12</v>
      </c>
      <c r="N341" s="17">
        <f t="shared" si="22"/>
        <v>60.48</v>
      </c>
      <c r="O341" s="17">
        <f t="shared" si="23"/>
        <v>504</v>
      </c>
    </row>
    <row r="342" spans="1:15" ht="22" customHeight="1">
      <c r="A342" t="str">
        <f t="shared" si="20"/>
        <v>SL-00338</v>
      </c>
      <c r="B342" s="40" t="s">
        <v>1734</v>
      </c>
      <c r="C342" s="24" t="str">
        <f>IF(B342="","",IFERROR(_xlfn.XLOOKUP(B342,PT_Master!#REF!,PT_Master!B:B),""))</f>
        <v/>
      </c>
      <c r="D342" s="24" t="str">
        <f>IF(C342="","",IFERROR(_xlfn.XLOOKUP(C342,PT_Master!A:A,PT_Master!C:C),""))</f>
        <v/>
      </c>
      <c r="E342" s="40" t="s">
        <v>1897</v>
      </c>
      <c r="F342" s="40" t="s">
        <v>1867</v>
      </c>
      <c r="G342" s="24" t="str">
        <f>IF(F342="","",IFERROR(_xlfn.XLOOKUP(F342,SVC_RateCard!A:A,SVC_RateCard!B:B),"Service Code not found"))</f>
        <v>Emergency Bay - Daily</v>
      </c>
      <c r="H342" s="24" t="str">
        <f>IF(F342="","",IFERROR(_xlfn.XLOOKUP(F342,SVC_RateCard!A:A,SVC_RateCard!C:C),""))</f>
        <v>Room Charge</v>
      </c>
      <c r="I342" s="40" t="s">
        <v>235</v>
      </c>
      <c r="J342" s="40">
        <v>7</v>
      </c>
      <c r="K342" s="25">
        <f>IF(F342="","",IFERROR(_xlfn.XLOOKUP(F342,SVC_RateCard!A:A,SVC_RateCard!I:I),0))</f>
        <v>2000</v>
      </c>
      <c r="L342" s="17">
        <f t="shared" si="21"/>
        <v>14000</v>
      </c>
      <c r="M342" s="26">
        <f>IF(F342="","",IFERROR(_xlfn.XLOOKUP(F342,SVC_RateCard!A:A,SVC_RateCard!G:G),0))</f>
        <v>0</v>
      </c>
      <c r="N342" s="17">
        <f t="shared" si="22"/>
        <v>0</v>
      </c>
      <c r="O342" s="17">
        <f t="shared" si="23"/>
        <v>14000</v>
      </c>
    </row>
    <row r="343" spans="1:15" ht="22" customHeight="1">
      <c r="A343" t="str">
        <f t="shared" si="20"/>
        <v>SL-00339</v>
      </c>
      <c r="B343" s="39" t="s">
        <v>1734</v>
      </c>
      <c r="C343" s="24" t="str">
        <f>IF(B343="","",IFERROR(_xlfn.XLOOKUP(B343,PT_Master!#REF!,PT_Master!B:B),""))</f>
        <v/>
      </c>
      <c r="D343" s="24" t="str">
        <f>IF(C343="","",IFERROR(_xlfn.XLOOKUP(C343,PT_Master!A:A,PT_Master!C:C),""))</f>
        <v/>
      </c>
      <c r="E343" s="39" t="s">
        <v>599</v>
      </c>
      <c r="F343" s="39" t="s">
        <v>1859</v>
      </c>
      <c r="G343" s="24" t="str">
        <f>IF(F343="","",IFERROR(_xlfn.XLOOKUP(F343,SVC_RateCard!A:A,SVC_RateCard!B:B),"Service Code not found"))</f>
        <v>Hip Replacement</v>
      </c>
      <c r="H343" s="24" t="str">
        <f>IF(F343="","",IFERROR(_xlfn.XLOOKUP(F343,SVC_RateCard!A:A,SVC_RateCard!C:C),""))</f>
        <v>Surgery</v>
      </c>
      <c r="I343" s="39" t="s">
        <v>235</v>
      </c>
      <c r="J343" s="39">
        <v>1</v>
      </c>
      <c r="K343" s="25">
        <f>IF(F343="","",IFERROR(_xlfn.XLOOKUP(F343,SVC_RateCard!A:A,SVC_RateCard!I:I),0))</f>
        <v>141750</v>
      </c>
      <c r="L343" s="17">
        <f t="shared" si="21"/>
        <v>141750</v>
      </c>
      <c r="M343" s="26">
        <f>IF(F343="","",IFERROR(_xlfn.XLOOKUP(F343,SVC_RateCard!A:A,SVC_RateCard!G:G),0))</f>
        <v>5</v>
      </c>
      <c r="N343" s="17">
        <f t="shared" si="22"/>
        <v>7087.5</v>
      </c>
      <c r="O343" s="17">
        <f t="shared" si="23"/>
        <v>141750</v>
      </c>
    </row>
    <row r="344" spans="1:15" ht="22" customHeight="1">
      <c r="A344" t="str">
        <f t="shared" si="20"/>
        <v>SL-00340</v>
      </c>
      <c r="B344" s="40" t="s">
        <v>1734</v>
      </c>
      <c r="C344" s="24" t="str">
        <f>IF(B344="","",IFERROR(_xlfn.XLOOKUP(B344,PT_Master!#REF!,PT_Master!B:B),""))</f>
        <v/>
      </c>
      <c r="D344" s="24" t="str">
        <f>IF(C344="","",IFERROR(_xlfn.XLOOKUP(C344,PT_Master!A:A,PT_Master!C:C),""))</f>
        <v/>
      </c>
      <c r="E344" s="40" t="s">
        <v>1896</v>
      </c>
      <c r="F344" s="40" t="s">
        <v>1868</v>
      </c>
      <c r="G344" s="24" t="str">
        <f>IF(F344="","",IFERROR(_xlfn.XLOOKUP(F344,SVC_RateCard!A:A,SVC_RateCard!B:B),"Service Code not found"))</f>
        <v>Liver Function Test</v>
      </c>
      <c r="H344" s="24" t="str">
        <f>IF(F344="","",IFERROR(_xlfn.XLOOKUP(F344,SVC_RateCard!A:A,SVC_RateCard!C:C),""))</f>
        <v>Laboratory</v>
      </c>
      <c r="I344" s="40" t="s">
        <v>235</v>
      </c>
      <c r="J344" s="40">
        <v>1</v>
      </c>
      <c r="K344" s="25">
        <f>IF(F344="","",IFERROR(_xlfn.XLOOKUP(F344,SVC_RateCard!A:A,SVC_RateCard!I:I),0))</f>
        <v>546</v>
      </c>
      <c r="L344" s="17">
        <f t="shared" si="21"/>
        <v>546</v>
      </c>
      <c r="M344" s="26">
        <f>IF(F344="","",IFERROR(_xlfn.XLOOKUP(F344,SVC_RateCard!A:A,SVC_RateCard!G:G),0))</f>
        <v>5</v>
      </c>
      <c r="N344" s="17">
        <f t="shared" si="22"/>
        <v>27.3</v>
      </c>
      <c r="O344" s="17">
        <f t="shared" si="23"/>
        <v>546</v>
      </c>
    </row>
    <row r="345" spans="1:15" ht="22" customHeight="1">
      <c r="A345" t="str">
        <f t="shared" si="20"/>
        <v>SL-00341</v>
      </c>
      <c r="B345" s="39" t="s">
        <v>1734</v>
      </c>
      <c r="C345" s="24" t="str">
        <f>IF(B345="","",IFERROR(_xlfn.XLOOKUP(B345,PT_Master!#REF!,PT_Master!B:B),""))</f>
        <v/>
      </c>
      <c r="D345" s="24" t="str">
        <f>IF(C345="","",IFERROR(_xlfn.XLOOKUP(C345,PT_Master!A:A,PT_Master!C:C),""))</f>
        <v/>
      </c>
      <c r="E345" s="39" t="s">
        <v>1883</v>
      </c>
      <c r="F345" s="39" t="s">
        <v>1857</v>
      </c>
      <c r="G345" s="24" t="str">
        <f>IF(F345="","",IFERROR(_xlfn.XLOOKUP(F345,SVC_RateCard!A:A,SVC_RateCard!B:B),"Service Code not found"))</f>
        <v>HbA1c Test</v>
      </c>
      <c r="H345" s="24" t="str">
        <f>IF(F345="","",IFERROR(_xlfn.XLOOKUP(F345,SVC_RateCard!A:A,SVC_RateCard!C:C),""))</f>
        <v>Laboratory</v>
      </c>
      <c r="I345" s="39" t="s">
        <v>235</v>
      </c>
      <c r="J345" s="39">
        <v>1</v>
      </c>
      <c r="K345" s="25">
        <f>IF(F345="","",IFERROR(_xlfn.XLOOKUP(F345,SVC_RateCard!A:A,SVC_RateCard!I:I),0))</f>
        <v>399</v>
      </c>
      <c r="L345" s="17">
        <f t="shared" si="21"/>
        <v>399</v>
      </c>
      <c r="M345" s="26">
        <f>IF(F345="","",IFERROR(_xlfn.XLOOKUP(F345,SVC_RateCard!A:A,SVC_RateCard!G:G),0))</f>
        <v>5</v>
      </c>
      <c r="N345" s="17">
        <f t="shared" si="22"/>
        <v>19.95</v>
      </c>
      <c r="O345" s="17">
        <f t="shared" si="23"/>
        <v>399</v>
      </c>
    </row>
    <row r="346" spans="1:15" ht="22" customHeight="1">
      <c r="A346" t="str">
        <f t="shared" si="20"/>
        <v>SL-00342</v>
      </c>
      <c r="B346" s="40" t="s">
        <v>1734</v>
      </c>
      <c r="C346" s="24" t="str">
        <f>IF(B346="","",IFERROR(_xlfn.XLOOKUP(B346,PT_Master!#REF!,PT_Master!B:B),""))</f>
        <v/>
      </c>
      <c r="D346" s="24" t="str">
        <f>IF(C346="","",IFERROR(_xlfn.XLOOKUP(C346,PT_Master!A:A,PT_Master!C:C),""))</f>
        <v/>
      </c>
      <c r="E346" s="40" t="s">
        <v>1883</v>
      </c>
      <c r="F346" s="40" t="s">
        <v>1854</v>
      </c>
      <c r="G346" s="24" t="str">
        <f>IF(F346="","",IFERROR(_xlfn.XLOOKUP(F346,SVC_RateCard!A:A,SVC_RateCard!B:B),"Service Code not found"))</f>
        <v>MRI Spine Lumbar</v>
      </c>
      <c r="H346" s="24" t="str">
        <f>IF(F346="","",IFERROR(_xlfn.XLOOKUP(F346,SVC_RateCard!A:A,SVC_RateCard!C:C),""))</f>
        <v>Radiology</v>
      </c>
      <c r="I346" s="40" t="s">
        <v>235</v>
      </c>
      <c r="J346" s="40">
        <v>1</v>
      </c>
      <c r="K346" s="25">
        <f>IF(F346="","",IFERROR(_xlfn.XLOOKUP(F346,SVC_RateCard!A:A,SVC_RateCard!I:I),0))</f>
        <v>6496</v>
      </c>
      <c r="L346" s="17">
        <f t="shared" si="21"/>
        <v>6496</v>
      </c>
      <c r="M346" s="26">
        <f>IF(F346="","",IFERROR(_xlfn.XLOOKUP(F346,SVC_RateCard!A:A,SVC_RateCard!G:G),0))</f>
        <v>12</v>
      </c>
      <c r="N346" s="17">
        <f t="shared" si="22"/>
        <v>779.52</v>
      </c>
      <c r="O346" s="17">
        <f t="shared" si="23"/>
        <v>6496</v>
      </c>
    </row>
    <row r="347" spans="1:15" ht="22" customHeight="1">
      <c r="A347" t="str">
        <f t="shared" si="20"/>
        <v>SL-00343</v>
      </c>
      <c r="B347" s="39" t="s">
        <v>1735</v>
      </c>
      <c r="C347" s="24" t="str">
        <f>IF(B347="","",IFERROR(_xlfn.XLOOKUP(B347,PT_Master!#REF!,PT_Master!B:B),""))</f>
        <v/>
      </c>
      <c r="D347" s="24" t="str">
        <f>IF(C347="","",IFERROR(_xlfn.XLOOKUP(C347,PT_Master!A:A,PT_Master!C:C),""))</f>
        <v/>
      </c>
      <c r="E347" s="39" t="s">
        <v>556</v>
      </c>
      <c r="F347" s="39" t="s">
        <v>1831</v>
      </c>
      <c r="G347" s="24" t="str">
        <f>IF(F347="","",IFERROR(_xlfn.XLOOKUP(F347,SVC_RateCard!A:A,SVC_RateCard!B:B),"Service Code not found"))</f>
        <v>General Consultation</v>
      </c>
      <c r="H347" s="24" t="str">
        <f>IF(F347="","",IFERROR(_xlfn.XLOOKUP(F347,SVC_RateCard!A:A,SVC_RateCard!C:C),""))</f>
        <v>Consultation</v>
      </c>
      <c r="I347" s="39" t="s">
        <v>234</v>
      </c>
      <c r="J347" s="39">
        <v>1</v>
      </c>
      <c r="K347" s="25">
        <f>IF(F347="","",IFERROR(_xlfn.XLOOKUP(F347,SVC_RateCard!A:A,SVC_RateCard!I:I),0))</f>
        <v>500</v>
      </c>
      <c r="L347" s="17">
        <f t="shared" si="21"/>
        <v>500</v>
      </c>
      <c r="M347" s="26">
        <f>IF(F347="","",IFERROR(_xlfn.XLOOKUP(F347,SVC_RateCard!A:A,SVC_RateCard!G:G),0))</f>
        <v>0</v>
      </c>
      <c r="N347" s="17">
        <f t="shared" si="22"/>
        <v>0</v>
      </c>
      <c r="O347" s="17">
        <f t="shared" si="23"/>
        <v>500</v>
      </c>
    </row>
    <row r="348" spans="1:15" ht="22" customHeight="1">
      <c r="A348" t="str">
        <f t="shared" si="20"/>
        <v>SL-00344</v>
      </c>
      <c r="B348" s="40" t="s">
        <v>1735</v>
      </c>
      <c r="C348" s="24" t="str">
        <f>IF(B348="","",IFERROR(_xlfn.XLOOKUP(B348,PT_Master!#REF!,PT_Master!B:B),""))</f>
        <v/>
      </c>
      <c r="D348" s="24" t="str">
        <f>IF(C348="","",IFERROR(_xlfn.XLOOKUP(C348,PT_Master!A:A,PT_Master!C:C),""))</f>
        <v/>
      </c>
      <c r="E348" s="40" t="s">
        <v>556</v>
      </c>
      <c r="F348" s="40" t="s">
        <v>1866</v>
      </c>
      <c r="G348" s="24" t="str">
        <f>IF(F348="","",IFERROR(_xlfn.XLOOKUP(F348,SVC_RateCard!A:A,SVC_RateCard!B:B),"Service Code not found"))</f>
        <v>X-Ray Chest PA</v>
      </c>
      <c r="H348" s="24" t="str">
        <f>IF(F348="","",IFERROR(_xlfn.XLOOKUP(F348,SVC_RateCard!A:A,SVC_RateCard!C:C),""))</f>
        <v>Radiology</v>
      </c>
      <c r="I348" s="40" t="s">
        <v>234</v>
      </c>
      <c r="J348" s="40">
        <v>1</v>
      </c>
      <c r="K348" s="25">
        <f>IF(F348="","",IFERROR(_xlfn.XLOOKUP(F348,SVC_RateCard!A:A,SVC_RateCard!I:I),0))</f>
        <v>448</v>
      </c>
      <c r="L348" s="17">
        <f t="shared" si="21"/>
        <v>448</v>
      </c>
      <c r="M348" s="26">
        <f>IF(F348="","",IFERROR(_xlfn.XLOOKUP(F348,SVC_RateCard!A:A,SVC_RateCard!G:G),0))</f>
        <v>12</v>
      </c>
      <c r="N348" s="17">
        <f t="shared" si="22"/>
        <v>53.76</v>
      </c>
      <c r="O348" s="17">
        <f t="shared" si="23"/>
        <v>448</v>
      </c>
    </row>
    <row r="349" spans="1:15" ht="22" customHeight="1">
      <c r="A349" t="str">
        <f t="shared" si="20"/>
        <v>SL-00345</v>
      </c>
      <c r="B349" s="39" t="s">
        <v>1735</v>
      </c>
      <c r="C349" s="24" t="str">
        <f>IF(B349="","",IFERROR(_xlfn.XLOOKUP(B349,PT_Master!#REF!,PT_Master!B:B),""))</f>
        <v/>
      </c>
      <c r="D349" s="24" t="str">
        <f>IF(C349="","",IFERROR(_xlfn.XLOOKUP(C349,PT_Master!A:A,PT_Master!C:C),""))</f>
        <v/>
      </c>
      <c r="E349" s="39" t="s">
        <v>556</v>
      </c>
      <c r="F349" s="39" t="s">
        <v>1878</v>
      </c>
      <c r="G349" s="24" t="str">
        <f>IF(F349="","",IFERROR(_xlfn.XLOOKUP(F349,SVC_RateCard!A:A,SVC_RateCard!B:B),"Service Code not found"))</f>
        <v>Urine Routine</v>
      </c>
      <c r="H349" s="24" t="str">
        <f>IF(F349="","",IFERROR(_xlfn.XLOOKUP(F349,SVC_RateCard!A:A,SVC_RateCard!C:C),""))</f>
        <v>Laboratory</v>
      </c>
      <c r="I349" s="39" t="s">
        <v>234</v>
      </c>
      <c r="J349" s="39">
        <v>1</v>
      </c>
      <c r="K349" s="25">
        <f>IF(F349="","",IFERROR(_xlfn.XLOOKUP(F349,SVC_RateCard!A:A,SVC_RateCard!I:I),0))</f>
        <v>157.5</v>
      </c>
      <c r="L349" s="17">
        <f t="shared" si="21"/>
        <v>157.5</v>
      </c>
      <c r="M349" s="26">
        <f>IF(F349="","",IFERROR(_xlfn.XLOOKUP(F349,SVC_RateCard!A:A,SVC_RateCard!G:G),0))</f>
        <v>5</v>
      </c>
      <c r="N349" s="17">
        <f t="shared" si="22"/>
        <v>7.875</v>
      </c>
      <c r="O349" s="17">
        <f t="shared" si="23"/>
        <v>157.5</v>
      </c>
    </row>
    <row r="350" spans="1:15" ht="22" customHeight="1">
      <c r="A350" t="str">
        <f t="shared" si="20"/>
        <v>SL-00346</v>
      </c>
      <c r="B350" s="40" t="s">
        <v>1735</v>
      </c>
      <c r="C350" s="24" t="str">
        <f>IF(B350="","",IFERROR(_xlfn.XLOOKUP(B350,PT_Master!#REF!,PT_Master!B:B),""))</f>
        <v/>
      </c>
      <c r="D350" s="24" t="str">
        <f>IF(C350="","",IFERROR(_xlfn.XLOOKUP(C350,PT_Master!A:A,PT_Master!C:C),""))</f>
        <v/>
      </c>
      <c r="E350" s="40" t="s">
        <v>556</v>
      </c>
      <c r="F350" s="40" t="s">
        <v>1867</v>
      </c>
      <c r="G350" s="24" t="str">
        <f>IF(F350="","",IFERROR(_xlfn.XLOOKUP(F350,SVC_RateCard!A:A,SVC_RateCard!B:B),"Service Code not found"))</f>
        <v>Emergency Bay - Daily</v>
      </c>
      <c r="H350" s="24" t="str">
        <f>IF(F350="","",IFERROR(_xlfn.XLOOKUP(F350,SVC_RateCard!A:A,SVC_RateCard!C:C),""))</f>
        <v>Room Charge</v>
      </c>
      <c r="I350" s="40" t="s">
        <v>234</v>
      </c>
      <c r="J350" s="40">
        <v>1</v>
      </c>
      <c r="K350" s="25">
        <f>IF(F350="","",IFERROR(_xlfn.XLOOKUP(F350,SVC_RateCard!A:A,SVC_RateCard!I:I),0))</f>
        <v>2000</v>
      </c>
      <c r="L350" s="17">
        <f t="shared" si="21"/>
        <v>2000</v>
      </c>
      <c r="M350" s="26">
        <f>IF(F350="","",IFERROR(_xlfn.XLOOKUP(F350,SVC_RateCard!A:A,SVC_RateCard!G:G),0))</f>
        <v>0</v>
      </c>
      <c r="N350" s="17">
        <f t="shared" si="22"/>
        <v>0</v>
      </c>
      <c r="O350" s="17">
        <f t="shared" si="23"/>
        <v>2000</v>
      </c>
    </row>
    <row r="351" spans="1:15" ht="22" customHeight="1">
      <c r="A351" t="str">
        <f t="shared" si="20"/>
        <v>SL-00347</v>
      </c>
      <c r="B351" s="39" t="s">
        <v>1735</v>
      </c>
      <c r="C351" s="24" t="str">
        <f>IF(B351="","",IFERROR(_xlfn.XLOOKUP(B351,PT_Master!#REF!,PT_Master!B:B),""))</f>
        <v/>
      </c>
      <c r="D351" s="24" t="str">
        <f>IF(C351="","",IFERROR(_xlfn.XLOOKUP(C351,PT_Master!A:A,PT_Master!C:C),""))</f>
        <v/>
      </c>
      <c r="E351" s="39" t="s">
        <v>556</v>
      </c>
      <c r="F351" s="39" t="s">
        <v>1851</v>
      </c>
      <c r="G351" s="24" t="str">
        <f>IF(F351="","",IFERROR(_xlfn.XLOOKUP(F351,SVC_RateCard!A:A,SVC_RateCard!B:B),"Service Code not found"))</f>
        <v>Blood Glucose - Fasting</v>
      </c>
      <c r="H351" s="24" t="str">
        <f>IF(F351="","",IFERROR(_xlfn.XLOOKUP(F351,SVC_RateCard!A:A,SVC_RateCard!C:C),""))</f>
        <v>Laboratory</v>
      </c>
      <c r="I351" s="39" t="s">
        <v>234</v>
      </c>
      <c r="J351" s="39">
        <v>1</v>
      </c>
      <c r="K351" s="25">
        <f>IF(F351="","",IFERROR(_xlfn.XLOOKUP(F351,SVC_RateCard!A:A,SVC_RateCard!I:I),0))</f>
        <v>126</v>
      </c>
      <c r="L351" s="17">
        <f t="shared" si="21"/>
        <v>126</v>
      </c>
      <c r="M351" s="26">
        <f>IF(F351="","",IFERROR(_xlfn.XLOOKUP(F351,SVC_RateCard!A:A,SVC_RateCard!G:G),0))</f>
        <v>5</v>
      </c>
      <c r="N351" s="17">
        <f t="shared" si="22"/>
        <v>6.3</v>
      </c>
      <c r="O351" s="17">
        <f t="shared" si="23"/>
        <v>126</v>
      </c>
    </row>
    <row r="352" spans="1:15" ht="22" customHeight="1">
      <c r="A352" t="str">
        <f t="shared" si="20"/>
        <v>SL-00348</v>
      </c>
      <c r="B352" s="40" t="s">
        <v>1735</v>
      </c>
      <c r="C352" s="24" t="str">
        <f>IF(B352="","",IFERROR(_xlfn.XLOOKUP(B352,PT_Master!#REF!,PT_Master!B:B),""))</f>
        <v/>
      </c>
      <c r="D352" s="24" t="str">
        <f>IF(C352="","",IFERROR(_xlfn.XLOOKUP(C352,PT_Master!A:A,PT_Master!C:C),""))</f>
        <v/>
      </c>
      <c r="E352" s="40" t="s">
        <v>556</v>
      </c>
      <c r="F352" s="40" t="s">
        <v>1843</v>
      </c>
      <c r="G352" s="24" t="str">
        <f>IF(F352="","",IFERROR(_xlfn.XLOOKUP(F352,SVC_RateCard!A:A,SVC_RateCard!B:B),"Service Code not found"))</f>
        <v>Holter Monitoring 24hr</v>
      </c>
      <c r="H352" s="24" t="str">
        <f>IF(F352="","",IFERROR(_xlfn.XLOOKUP(F352,SVC_RateCard!A:A,SVC_RateCard!C:C),""))</f>
        <v>Procedure</v>
      </c>
      <c r="I352" s="40" t="s">
        <v>234</v>
      </c>
      <c r="J352" s="40">
        <v>1</v>
      </c>
      <c r="K352" s="25">
        <f>IF(F352="","",IFERROR(_xlfn.XLOOKUP(F352,SVC_RateCard!A:A,SVC_RateCard!I:I),0))</f>
        <v>1890</v>
      </c>
      <c r="L352" s="17">
        <f t="shared" si="21"/>
        <v>1890</v>
      </c>
      <c r="M352" s="26">
        <f>IF(F352="","",IFERROR(_xlfn.XLOOKUP(F352,SVC_RateCard!A:A,SVC_RateCard!G:G),0))</f>
        <v>5</v>
      </c>
      <c r="N352" s="17">
        <f t="shared" si="22"/>
        <v>94.5</v>
      </c>
      <c r="O352" s="17">
        <f t="shared" si="23"/>
        <v>1890</v>
      </c>
    </row>
    <row r="353" spans="1:15" ht="22" customHeight="1">
      <c r="A353" t="str">
        <f t="shared" si="20"/>
        <v>SL-00349</v>
      </c>
      <c r="B353" s="39" t="s">
        <v>1736</v>
      </c>
      <c r="C353" s="24" t="str">
        <f>IF(B353="","",IFERROR(_xlfn.XLOOKUP(B353,PT_Master!#REF!,PT_Master!B:B),""))</f>
        <v/>
      </c>
      <c r="D353" s="24" t="str">
        <f>IF(C353="","",IFERROR(_xlfn.XLOOKUP(C353,PT_Master!A:A,PT_Master!C:C),""))</f>
        <v/>
      </c>
      <c r="E353" s="39" t="s">
        <v>1486</v>
      </c>
      <c r="F353" s="39" t="s">
        <v>1831</v>
      </c>
      <c r="G353" s="24" t="str">
        <f>IF(F353="","",IFERROR(_xlfn.XLOOKUP(F353,SVC_RateCard!A:A,SVC_RateCard!B:B),"Service Code not found"))</f>
        <v>General Consultation</v>
      </c>
      <c r="H353" s="24" t="str">
        <f>IF(F353="","",IFERROR(_xlfn.XLOOKUP(F353,SVC_RateCard!A:A,SVC_RateCard!C:C),""))</f>
        <v>Consultation</v>
      </c>
      <c r="I353" s="39" t="s">
        <v>229</v>
      </c>
      <c r="J353" s="39">
        <v>1</v>
      </c>
      <c r="K353" s="25">
        <f>IF(F353="","",IFERROR(_xlfn.XLOOKUP(F353,SVC_RateCard!A:A,SVC_RateCard!I:I),0))</f>
        <v>500</v>
      </c>
      <c r="L353" s="17">
        <f t="shared" si="21"/>
        <v>500</v>
      </c>
      <c r="M353" s="26">
        <f>IF(F353="","",IFERROR(_xlfn.XLOOKUP(F353,SVC_RateCard!A:A,SVC_RateCard!G:G),0))</f>
        <v>0</v>
      </c>
      <c r="N353" s="17">
        <f t="shared" si="22"/>
        <v>0</v>
      </c>
      <c r="O353" s="17">
        <f t="shared" si="23"/>
        <v>500</v>
      </c>
    </row>
    <row r="354" spans="1:15" ht="22" customHeight="1">
      <c r="A354" t="str">
        <f t="shared" si="20"/>
        <v>SL-00350</v>
      </c>
      <c r="B354" s="40" t="s">
        <v>1736</v>
      </c>
      <c r="C354" s="24" t="str">
        <f>IF(B354="","",IFERROR(_xlfn.XLOOKUP(B354,PT_Master!#REF!,PT_Master!B:B),""))</f>
        <v/>
      </c>
      <c r="D354" s="24" t="str">
        <f>IF(C354="","",IFERROR(_xlfn.XLOOKUP(C354,PT_Master!A:A,PT_Master!C:C),""))</f>
        <v/>
      </c>
      <c r="E354" s="40" t="s">
        <v>1486</v>
      </c>
      <c r="F354" s="40" t="s">
        <v>1875</v>
      </c>
      <c r="G354" s="24" t="str">
        <f>IF(F354="","",IFERROR(_xlfn.XLOOKUP(F354,SVC_RateCard!A:A,SVC_RateCard!B:B),"Service Code not found"))</f>
        <v>X-Ray Knee AP Lateral</v>
      </c>
      <c r="H354" s="24" t="str">
        <f>IF(F354="","",IFERROR(_xlfn.XLOOKUP(F354,SVC_RateCard!A:A,SVC_RateCard!C:C),""))</f>
        <v>Radiology</v>
      </c>
      <c r="I354" s="40" t="s">
        <v>229</v>
      </c>
      <c r="J354" s="40">
        <v>1</v>
      </c>
      <c r="K354" s="25">
        <f>IF(F354="","",IFERROR(_xlfn.XLOOKUP(F354,SVC_RateCard!A:A,SVC_RateCard!I:I),0))</f>
        <v>504</v>
      </c>
      <c r="L354" s="17">
        <f t="shared" si="21"/>
        <v>504</v>
      </c>
      <c r="M354" s="26">
        <f>IF(F354="","",IFERROR(_xlfn.XLOOKUP(F354,SVC_RateCard!A:A,SVC_RateCard!G:G),0))</f>
        <v>12</v>
      </c>
      <c r="N354" s="17">
        <f t="shared" si="22"/>
        <v>60.48</v>
      </c>
      <c r="O354" s="17">
        <f t="shared" si="23"/>
        <v>504</v>
      </c>
    </row>
    <row r="355" spans="1:15" ht="22" customHeight="1">
      <c r="A355" t="str">
        <f t="shared" si="20"/>
        <v>SL-00351</v>
      </c>
      <c r="B355" s="39" t="s">
        <v>1736</v>
      </c>
      <c r="C355" s="24" t="str">
        <f>IF(B355="","",IFERROR(_xlfn.XLOOKUP(B355,PT_Master!#REF!,PT_Master!B:B),""))</f>
        <v/>
      </c>
      <c r="D355" s="24" t="str">
        <f>IF(C355="","",IFERROR(_xlfn.XLOOKUP(C355,PT_Master!A:A,PT_Master!C:C),""))</f>
        <v/>
      </c>
      <c r="E355" s="39" t="s">
        <v>1486</v>
      </c>
      <c r="F355" s="39" t="s">
        <v>1866</v>
      </c>
      <c r="G355" s="24" t="str">
        <f>IF(F355="","",IFERROR(_xlfn.XLOOKUP(F355,SVC_RateCard!A:A,SVC_RateCard!B:B),"Service Code not found"))</f>
        <v>X-Ray Chest PA</v>
      </c>
      <c r="H355" s="24" t="str">
        <f>IF(F355="","",IFERROR(_xlfn.XLOOKUP(F355,SVC_RateCard!A:A,SVC_RateCard!C:C),""))</f>
        <v>Radiology</v>
      </c>
      <c r="I355" s="39" t="s">
        <v>229</v>
      </c>
      <c r="J355" s="39">
        <v>1</v>
      </c>
      <c r="K355" s="25">
        <f>IF(F355="","",IFERROR(_xlfn.XLOOKUP(F355,SVC_RateCard!A:A,SVC_RateCard!I:I),0))</f>
        <v>448</v>
      </c>
      <c r="L355" s="17">
        <f t="shared" si="21"/>
        <v>448</v>
      </c>
      <c r="M355" s="26">
        <f>IF(F355="","",IFERROR(_xlfn.XLOOKUP(F355,SVC_RateCard!A:A,SVC_RateCard!G:G),0))</f>
        <v>12</v>
      </c>
      <c r="N355" s="17">
        <f t="shared" si="22"/>
        <v>53.76</v>
      </c>
      <c r="O355" s="17">
        <f t="shared" si="23"/>
        <v>448</v>
      </c>
    </row>
    <row r="356" spans="1:15" ht="22" customHeight="1">
      <c r="A356" t="str">
        <f t="shared" si="20"/>
        <v>SL-00352</v>
      </c>
      <c r="B356" s="40" t="s">
        <v>1736</v>
      </c>
      <c r="C356" s="24" t="str">
        <f>IF(B356="","",IFERROR(_xlfn.XLOOKUP(B356,PT_Master!#REF!,PT_Master!B:B),""))</f>
        <v/>
      </c>
      <c r="D356" s="24" t="str">
        <f>IF(C356="","",IFERROR(_xlfn.XLOOKUP(C356,PT_Master!A:A,PT_Master!C:C),""))</f>
        <v/>
      </c>
      <c r="E356" s="40" t="s">
        <v>1486</v>
      </c>
      <c r="F356" s="40" t="s">
        <v>1871</v>
      </c>
      <c r="G356" s="24" t="str">
        <f>IF(F356="","",IFERROR(_xlfn.XLOOKUP(F356,SVC_RateCard!A:A,SVC_RateCard!B:B),"Service Code not found"))</f>
        <v>Ultrasound Abdomen</v>
      </c>
      <c r="H356" s="24" t="str">
        <f>IF(F356="","",IFERROR(_xlfn.XLOOKUP(F356,SVC_RateCard!A:A,SVC_RateCard!C:C),""))</f>
        <v>Radiology</v>
      </c>
      <c r="I356" s="40" t="s">
        <v>229</v>
      </c>
      <c r="J356" s="40">
        <v>1</v>
      </c>
      <c r="K356" s="25">
        <f>IF(F356="","",IFERROR(_xlfn.XLOOKUP(F356,SVC_RateCard!A:A,SVC_RateCard!I:I),0))</f>
        <v>1344</v>
      </c>
      <c r="L356" s="17">
        <f t="shared" si="21"/>
        <v>1344</v>
      </c>
      <c r="M356" s="26">
        <f>IF(F356="","",IFERROR(_xlfn.XLOOKUP(F356,SVC_RateCard!A:A,SVC_RateCard!G:G),0))</f>
        <v>12</v>
      </c>
      <c r="N356" s="17">
        <f t="shared" si="22"/>
        <v>161.28</v>
      </c>
      <c r="O356" s="17">
        <f t="shared" si="23"/>
        <v>1344</v>
      </c>
    </row>
    <row r="357" spans="1:15" ht="22" customHeight="1">
      <c r="A357" t="str">
        <f t="shared" si="20"/>
        <v>SL-00353</v>
      </c>
      <c r="B357" s="39" t="s">
        <v>1736</v>
      </c>
      <c r="C357" s="24" t="str">
        <f>IF(B357="","",IFERROR(_xlfn.XLOOKUP(B357,PT_Master!#REF!,PT_Master!B:B),""))</f>
        <v/>
      </c>
      <c r="D357" s="24" t="str">
        <f>IF(C357="","",IFERROR(_xlfn.XLOOKUP(C357,PT_Master!A:A,PT_Master!C:C),""))</f>
        <v/>
      </c>
      <c r="E357" s="39" t="s">
        <v>1486</v>
      </c>
      <c r="F357" s="39" t="s">
        <v>1837</v>
      </c>
      <c r="G357" s="24" t="str">
        <f>IF(F357="","",IFERROR(_xlfn.XLOOKUP(F357,SVC_RateCard!A:A,SVC_RateCard!B:B),"Service Code not found"))</f>
        <v>IV Cannula Insertion</v>
      </c>
      <c r="H357" s="24" t="str">
        <f>IF(F357="","",IFERROR(_xlfn.XLOOKUP(F357,SVC_RateCard!A:A,SVC_RateCard!C:C),""))</f>
        <v>Procedure</v>
      </c>
      <c r="I357" s="39" t="s">
        <v>229</v>
      </c>
      <c r="J357" s="39">
        <v>1</v>
      </c>
      <c r="K357" s="25">
        <f>IF(F357="","",IFERROR(_xlfn.XLOOKUP(F357,SVC_RateCard!A:A,SVC_RateCard!I:I),0))</f>
        <v>210</v>
      </c>
      <c r="L357" s="17">
        <f t="shared" si="21"/>
        <v>210</v>
      </c>
      <c r="M357" s="26">
        <f>IF(F357="","",IFERROR(_xlfn.XLOOKUP(F357,SVC_RateCard!A:A,SVC_RateCard!G:G),0))</f>
        <v>5</v>
      </c>
      <c r="N357" s="17">
        <f t="shared" si="22"/>
        <v>10.5</v>
      </c>
      <c r="O357" s="17">
        <f t="shared" si="23"/>
        <v>210</v>
      </c>
    </row>
    <row r="358" spans="1:15" ht="22" customHeight="1">
      <c r="A358" t="str">
        <f t="shared" si="20"/>
        <v>SL-00354</v>
      </c>
      <c r="B358" s="40" t="s">
        <v>1737</v>
      </c>
      <c r="C358" s="24" t="str">
        <f>IF(B358="","",IFERROR(_xlfn.XLOOKUP(B358,PT_Master!#REF!,PT_Master!B:B),""))</f>
        <v/>
      </c>
      <c r="D358" s="24" t="str">
        <f>IF(C358="","",IFERROR(_xlfn.XLOOKUP(C358,PT_Master!A:A,PT_Master!C:C),""))</f>
        <v/>
      </c>
      <c r="E358" s="40" t="s">
        <v>1487</v>
      </c>
      <c r="F358" s="40" t="s">
        <v>1834</v>
      </c>
      <c r="G358" s="24" t="str">
        <f>IF(F358="","",IFERROR(_xlfn.XLOOKUP(F358,SVC_RateCard!A:A,SVC_RateCard!B:B),"Service Code not found"))</f>
        <v>Orthopaedics Consultation</v>
      </c>
      <c r="H358" s="24" t="str">
        <f>IF(F358="","",IFERROR(_xlfn.XLOOKUP(F358,SVC_RateCard!A:A,SVC_RateCard!C:C),""))</f>
        <v>Consultation</v>
      </c>
      <c r="I358" s="40" t="s">
        <v>236</v>
      </c>
      <c r="J358" s="40">
        <v>1</v>
      </c>
      <c r="K358" s="25">
        <f>IF(F358="","",IFERROR(_xlfn.XLOOKUP(F358,SVC_RateCard!A:A,SVC_RateCard!I:I),0))</f>
        <v>650</v>
      </c>
      <c r="L358" s="17">
        <f t="shared" si="21"/>
        <v>650</v>
      </c>
      <c r="M358" s="26">
        <f>IF(F358="","",IFERROR(_xlfn.XLOOKUP(F358,SVC_RateCard!A:A,SVC_RateCard!G:G),0))</f>
        <v>0</v>
      </c>
      <c r="N358" s="17">
        <f t="shared" si="22"/>
        <v>0</v>
      </c>
      <c r="O358" s="17">
        <f t="shared" si="23"/>
        <v>650</v>
      </c>
    </row>
    <row r="359" spans="1:15" ht="22" customHeight="1">
      <c r="A359" t="str">
        <f t="shared" si="20"/>
        <v>SL-00355</v>
      </c>
      <c r="B359" s="39" t="s">
        <v>1737</v>
      </c>
      <c r="C359" s="24" t="str">
        <f>IF(B359="","",IFERROR(_xlfn.XLOOKUP(B359,PT_Master!#REF!,PT_Master!B:B),""))</f>
        <v/>
      </c>
      <c r="D359" s="24" t="str">
        <f>IF(C359="","",IFERROR(_xlfn.XLOOKUP(C359,PT_Master!A:A,PT_Master!C:C),""))</f>
        <v/>
      </c>
      <c r="E359" s="39" t="s">
        <v>1487</v>
      </c>
      <c r="F359" s="39" t="s">
        <v>1872</v>
      </c>
      <c r="G359" s="24" t="str">
        <f>IF(F359="","",IFERROR(_xlfn.XLOOKUP(F359,SVC_RateCard!A:A,SVC_RateCard!B:B),"Service Code not found"))</f>
        <v>Oxygen Therapy - Per Day</v>
      </c>
      <c r="H359" s="24" t="str">
        <f>IF(F359="","",IFERROR(_xlfn.XLOOKUP(F359,SVC_RateCard!A:A,SVC_RateCard!C:C),""))</f>
        <v>Procedure</v>
      </c>
      <c r="I359" s="39" t="s">
        <v>236</v>
      </c>
      <c r="J359" s="39">
        <v>1</v>
      </c>
      <c r="K359" s="25">
        <f>IF(F359="","",IFERROR(_xlfn.XLOOKUP(F359,SVC_RateCard!A:A,SVC_RateCard!I:I),0))</f>
        <v>630</v>
      </c>
      <c r="L359" s="17">
        <f t="shared" si="21"/>
        <v>630</v>
      </c>
      <c r="M359" s="26">
        <f>IF(F359="","",IFERROR(_xlfn.XLOOKUP(F359,SVC_RateCard!A:A,SVC_RateCard!G:G),0))</f>
        <v>5</v>
      </c>
      <c r="N359" s="17">
        <f t="shared" si="22"/>
        <v>31.5</v>
      </c>
      <c r="O359" s="17">
        <f t="shared" si="23"/>
        <v>630</v>
      </c>
    </row>
    <row r="360" spans="1:15" ht="22" customHeight="1">
      <c r="A360" t="str">
        <f t="shared" si="20"/>
        <v>SL-00356</v>
      </c>
      <c r="B360" s="40" t="s">
        <v>1737</v>
      </c>
      <c r="C360" s="24" t="str">
        <f>IF(B360="","",IFERROR(_xlfn.XLOOKUP(B360,PT_Master!#REF!,PT_Master!B:B),""))</f>
        <v/>
      </c>
      <c r="D360" s="24" t="str">
        <f>IF(C360="","",IFERROR(_xlfn.XLOOKUP(C360,PT_Master!A:A,PT_Master!C:C),""))</f>
        <v/>
      </c>
      <c r="E360" s="40" t="s">
        <v>1487</v>
      </c>
      <c r="F360" s="40" t="s">
        <v>1857</v>
      </c>
      <c r="G360" s="24" t="str">
        <f>IF(F360="","",IFERROR(_xlfn.XLOOKUP(F360,SVC_RateCard!A:A,SVC_RateCard!B:B),"Service Code not found"))</f>
        <v>HbA1c Test</v>
      </c>
      <c r="H360" s="24" t="str">
        <f>IF(F360="","",IFERROR(_xlfn.XLOOKUP(F360,SVC_RateCard!A:A,SVC_RateCard!C:C),""))</f>
        <v>Laboratory</v>
      </c>
      <c r="I360" s="40" t="s">
        <v>236</v>
      </c>
      <c r="J360" s="40">
        <v>1</v>
      </c>
      <c r="K360" s="25">
        <f>IF(F360="","",IFERROR(_xlfn.XLOOKUP(F360,SVC_RateCard!A:A,SVC_RateCard!I:I),0))</f>
        <v>399</v>
      </c>
      <c r="L360" s="17">
        <f t="shared" si="21"/>
        <v>399</v>
      </c>
      <c r="M360" s="26">
        <f>IF(F360="","",IFERROR(_xlfn.XLOOKUP(F360,SVC_RateCard!A:A,SVC_RateCard!G:G),0))</f>
        <v>5</v>
      </c>
      <c r="N360" s="17">
        <f t="shared" si="22"/>
        <v>19.95</v>
      </c>
      <c r="O360" s="17">
        <f t="shared" si="23"/>
        <v>399</v>
      </c>
    </row>
    <row r="361" spans="1:15" ht="22" customHeight="1">
      <c r="A361" t="str">
        <f t="shared" si="20"/>
        <v>SL-00357</v>
      </c>
      <c r="B361" s="39" t="s">
        <v>1737</v>
      </c>
      <c r="C361" s="24" t="str">
        <f>IF(B361="","",IFERROR(_xlfn.XLOOKUP(B361,PT_Master!#REF!,PT_Master!B:B),""))</f>
        <v/>
      </c>
      <c r="D361" s="24" t="str">
        <f>IF(C361="","",IFERROR(_xlfn.XLOOKUP(C361,PT_Master!A:A,PT_Master!C:C),""))</f>
        <v/>
      </c>
      <c r="E361" s="39" t="s">
        <v>1487</v>
      </c>
      <c r="F361" s="39" t="s">
        <v>1839</v>
      </c>
      <c r="G361" s="24" t="str">
        <f>IF(F361="","",IFERROR(_xlfn.XLOOKUP(F361,SVC_RateCard!A:A,SVC_RateCard!B:B),"Service Code not found"))</f>
        <v>Nebulisation</v>
      </c>
      <c r="H361" s="24" t="str">
        <f>IF(F361="","",IFERROR(_xlfn.XLOOKUP(F361,SVC_RateCard!A:A,SVC_RateCard!C:C),""))</f>
        <v>Procedure</v>
      </c>
      <c r="I361" s="39" t="s">
        <v>236</v>
      </c>
      <c r="J361" s="39">
        <v>1</v>
      </c>
      <c r="K361" s="25">
        <f>IF(F361="","",IFERROR(_xlfn.XLOOKUP(F361,SVC_RateCard!A:A,SVC_RateCard!I:I),0))</f>
        <v>157.5</v>
      </c>
      <c r="L361" s="17">
        <f t="shared" si="21"/>
        <v>157.5</v>
      </c>
      <c r="M361" s="26">
        <f>IF(F361="","",IFERROR(_xlfn.XLOOKUP(F361,SVC_RateCard!A:A,SVC_RateCard!G:G),0))</f>
        <v>5</v>
      </c>
      <c r="N361" s="17">
        <f t="shared" si="22"/>
        <v>7.875</v>
      </c>
      <c r="O361" s="17">
        <f t="shared" si="23"/>
        <v>157.5</v>
      </c>
    </row>
    <row r="362" spans="1:15" ht="22" customHeight="1">
      <c r="A362" t="str">
        <f t="shared" si="20"/>
        <v>SL-00358</v>
      </c>
      <c r="B362" s="40" t="s">
        <v>1737</v>
      </c>
      <c r="C362" s="24" t="str">
        <f>IF(B362="","",IFERROR(_xlfn.XLOOKUP(B362,PT_Master!#REF!,PT_Master!B:B),""))</f>
        <v/>
      </c>
      <c r="D362" s="24" t="str">
        <f>IF(C362="","",IFERROR(_xlfn.XLOOKUP(C362,PT_Master!A:A,PT_Master!C:C),""))</f>
        <v/>
      </c>
      <c r="E362" s="40" t="s">
        <v>1487</v>
      </c>
      <c r="F362" s="40" t="s">
        <v>1835</v>
      </c>
      <c r="G362" s="24" t="str">
        <f>IF(F362="","",IFERROR(_xlfn.XLOOKUP(F362,SVC_RateCard!A:A,SVC_RateCard!B:B),"Service Code not found"))</f>
        <v>Endoscopy (Upper GI)</v>
      </c>
      <c r="H362" s="24" t="str">
        <f>IF(F362="","",IFERROR(_xlfn.XLOOKUP(F362,SVC_RateCard!A:A,SVC_RateCard!C:C),""))</f>
        <v>Procedure</v>
      </c>
      <c r="I362" s="40" t="s">
        <v>236</v>
      </c>
      <c r="J362" s="40">
        <v>1</v>
      </c>
      <c r="K362" s="25">
        <f>IF(F362="","",IFERROR(_xlfn.XLOOKUP(F362,SVC_RateCard!A:A,SVC_RateCard!I:I),0))</f>
        <v>3675</v>
      </c>
      <c r="L362" s="17">
        <f t="shared" si="21"/>
        <v>3675</v>
      </c>
      <c r="M362" s="26">
        <f>IF(F362="","",IFERROR(_xlfn.XLOOKUP(F362,SVC_RateCard!A:A,SVC_RateCard!G:G),0))</f>
        <v>5</v>
      </c>
      <c r="N362" s="17">
        <f t="shared" si="22"/>
        <v>183.75</v>
      </c>
      <c r="O362" s="17">
        <f t="shared" si="23"/>
        <v>3675</v>
      </c>
    </row>
    <row r="363" spans="1:15" ht="22" customHeight="1">
      <c r="A363" t="str">
        <f t="shared" si="20"/>
        <v>SL-00359</v>
      </c>
      <c r="B363" s="39" t="s">
        <v>1737</v>
      </c>
      <c r="C363" s="24" t="str">
        <f>IF(B363="","",IFERROR(_xlfn.XLOOKUP(B363,PT_Master!#REF!,PT_Master!B:B),""))</f>
        <v/>
      </c>
      <c r="D363" s="24" t="str">
        <f>IF(C363="","",IFERROR(_xlfn.XLOOKUP(C363,PT_Master!A:A,PT_Master!C:C),""))</f>
        <v/>
      </c>
      <c r="E363" s="39" t="s">
        <v>1487</v>
      </c>
      <c r="F363" s="39" t="s">
        <v>1849</v>
      </c>
      <c r="G363" s="24" t="str">
        <f>IF(F363="","",IFERROR(_xlfn.XLOOKUP(F363,SVC_RateCard!A:A,SVC_RateCard!B:B),"Service Code not found"))</f>
        <v>ECG 12-Lead</v>
      </c>
      <c r="H363" s="24" t="str">
        <f>IF(F363="","",IFERROR(_xlfn.XLOOKUP(F363,SVC_RateCard!A:A,SVC_RateCard!C:C),""))</f>
        <v>Procedure</v>
      </c>
      <c r="I363" s="39" t="s">
        <v>236</v>
      </c>
      <c r="J363" s="39">
        <v>1</v>
      </c>
      <c r="K363" s="25">
        <f>IF(F363="","",IFERROR(_xlfn.XLOOKUP(F363,SVC_RateCard!A:A,SVC_RateCard!I:I),0))</f>
        <v>315</v>
      </c>
      <c r="L363" s="17">
        <f t="shared" si="21"/>
        <v>315</v>
      </c>
      <c r="M363" s="26">
        <f>IF(F363="","",IFERROR(_xlfn.XLOOKUP(F363,SVC_RateCard!A:A,SVC_RateCard!G:G),0))</f>
        <v>5</v>
      </c>
      <c r="N363" s="17">
        <f t="shared" si="22"/>
        <v>15.75</v>
      </c>
      <c r="O363" s="17">
        <f t="shared" si="23"/>
        <v>315</v>
      </c>
    </row>
    <row r="364" spans="1:15" ht="22" customHeight="1">
      <c r="A364" t="str">
        <f t="shared" si="20"/>
        <v>SL-00360</v>
      </c>
      <c r="B364" s="40" t="s">
        <v>1737</v>
      </c>
      <c r="C364" s="24" t="str">
        <f>IF(B364="","",IFERROR(_xlfn.XLOOKUP(B364,PT_Master!#REF!,PT_Master!B:B),""))</f>
        <v/>
      </c>
      <c r="D364" s="24" t="str">
        <f>IF(C364="","",IFERROR(_xlfn.XLOOKUP(C364,PT_Master!A:A,PT_Master!C:C),""))</f>
        <v/>
      </c>
      <c r="E364" s="40" t="s">
        <v>1487</v>
      </c>
      <c r="F364" s="40" t="s">
        <v>1869</v>
      </c>
      <c r="G364" s="24" t="str">
        <f>IF(F364="","",IFERROR(_xlfn.XLOOKUP(F364,SVC_RateCard!A:A,SVC_RateCard!B:B),"Service Code not found"))</f>
        <v>ICU - Daily</v>
      </c>
      <c r="H364" s="24" t="str">
        <f>IF(F364="","",IFERROR(_xlfn.XLOOKUP(F364,SVC_RateCard!A:A,SVC_RateCard!C:C),""))</f>
        <v>Room Charge</v>
      </c>
      <c r="I364" s="40" t="s">
        <v>236</v>
      </c>
      <c r="J364" s="40">
        <v>1</v>
      </c>
      <c r="K364" s="25">
        <f>IF(F364="","",IFERROR(_xlfn.XLOOKUP(F364,SVC_RateCard!A:A,SVC_RateCard!I:I),0))</f>
        <v>8000</v>
      </c>
      <c r="L364" s="17">
        <f t="shared" si="21"/>
        <v>8000</v>
      </c>
      <c r="M364" s="26">
        <f>IF(F364="","",IFERROR(_xlfn.XLOOKUP(F364,SVC_RateCard!A:A,SVC_RateCard!G:G),0))</f>
        <v>0</v>
      </c>
      <c r="N364" s="17">
        <f t="shared" si="22"/>
        <v>0</v>
      </c>
      <c r="O364" s="17">
        <f t="shared" si="23"/>
        <v>8000</v>
      </c>
    </row>
    <row r="365" spans="1:15" ht="22" customHeight="1">
      <c r="A365" t="str">
        <f t="shared" si="20"/>
        <v>SL-00361</v>
      </c>
      <c r="B365" s="39" t="s">
        <v>1738</v>
      </c>
      <c r="C365" s="24" t="str">
        <f>IF(B365="","",IFERROR(_xlfn.XLOOKUP(B365,PT_Master!#REF!,PT_Master!B:B),""))</f>
        <v/>
      </c>
      <c r="D365" s="24" t="str">
        <f>IF(C365="","",IFERROR(_xlfn.XLOOKUP(C365,PT_Master!A:A,PT_Master!C:C),""))</f>
        <v/>
      </c>
      <c r="E365" s="39" t="s">
        <v>1907</v>
      </c>
      <c r="F365" s="39" t="s">
        <v>1831</v>
      </c>
      <c r="G365" s="24" t="str">
        <f>IF(F365="","",IFERROR(_xlfn.XLOOKUP(F365,SVC_RateCard!A:A,SVC_RateCard!B:B),"Service Code not found"))</f>
        <v>General Consultation</v>
      </c>
      <c r="H365" s="24" t="str">
        <f>IF(F365="","",IFERROR(_xlfn.XLOOKUP(F365,SVC_RateCard!A:A,SVC_RateCard!C:C),""))</f>
        <v>Consultation</v>
      </c>
      <c r="I365" s="39" t="s">
        <v>229</v>
      </c>
      <c r="J365" s="39">
        <v>1</v>
      </c>
      <c r="K365" s="25">
        <f>IF(F365="","",IFERROR(_xlfn.XLOOKUP(F365,SVC_RateCard!A:A,SVC_RateCard!I:I),0))</f>
        <v>500</v>
      </c>
      <c r="L365" s="17">
        <f t="shared" si="21"/>
        <v>500</v>
      </c>
      <c r="M365" s="26">
        <f>IF(F365="","",IFERROR(_xlfn.XLOOKUP(F365,SVC_RateCard!A:A,SVC_RateCard!G:G),0))</f>
        <v>0</v>
      </c>
      <c r="N365" s="17">
        <f t="shared" si="22"/>
        <v>0</v>
      </c>
      <c r="O365" s="17">
        <f t="shared" si="23"/>
        <v>500</v>
      </c>
    </row>
    <row r="366" spans="1:15" ht="22" customHeight="1">
      <c r="A366" t="str">
        <f t="shared" si="20"/>
        <v>SL-00362</v>
      </c>
      <c r="B366" s="40" t="s">
        <v>1738</v>
      </c>
      <c r="C366" s="24" t="str">
        <f>IF(B366="","",IFERROR(_xlfn.XLOOKUP(B366,PT_Master!#REF!,PT_Master!B:B),""))</f>
        <v/>
      </c>
      <c r="D366" s="24" t="str">
        <f>IF(C366="","",IFERROR(_xlfn.XLOOKUP(C366,PT_Master!A:A,PT_Master!C:C),""))</f>
        <v/>
      </c>
      <c r="E366" s="40" t="s">
        <v>1907</v>
      </c>
      <c r="F366" s="40" t="s">
        <v>1836</v>
      </c>
      <c r="G366" s="24" t="str">
        <f>IF(F366="","",IFERROR(_xlfn.XLOOKUP(F366,SVC_RateCard!A:A,SVC_RateCard!B:B),"Service Code not found"))</f>
        <v>Lipid Profile</v>
      </c>
      <c r="H366" s="24" t="str">
        <f>IF(F366="","",IFERROR(_xlfn.XLOOKUP(F366,SVC_RateCard!A:A,SVC_RateCard!C:C),""))</f>
        <v>Laboratory</v>
      </c>
      <c r="I366" s="40" t="s">
        <v>229</v>
      </c>
      <c r="J366" s="40">
        <v>1</v>
      </c>
      <c r="K366" s="25">
        <f>IF(F366="","",IFERROR(_xlfn.XLOOKUP(F366,SVC_RateCard!A:A,SVC_RateCard!I:I),0))</f>
        <v>472.5</v>
      </c>
      <c r="L366" s="17">
        <f t="shared" si="21"/>
        <v>472.5</v>
      </c>
      <c r="M366" s="26">
        <f>IF(F366="","",IFERROR(_xlfn.XLOOKUP(F366,SVC_RateCard!A:A,SVC_RateCard!G:G),0))</f>
        <v>5</v>
      </c>
      <c r="N366" s="17">
        <f t="shared" si="22"/>
        <v>23.625</v>
      </c>
      <c r="O366" s="17">
        <f t="shared" si="23"/>
        <v>472.5</v>
      </c>
    </row>
    <row r="367" spans="1:15" ht="22" customHeight="1">
      <c r="A367" t="str">
        <f t="shared" si="20"/>
        <v>SL-00363</v>
      </c>
      <c r="B367" s="39" t="s">
        <v>1738</v>
      </c>
      <c r="C367" s="24" t="str">
        <f>IF(B367="","",IFERROR(_xlfn.XLOOKUP(B367,PT_Master!#REF!,PT_Master!B:B),""))</f>
        <v/>
      </c>
      <c r="D367" s="24" t="str">
        <f>IF(C367="","",IFERROR(_xlfn.XLOOKUP(C367,PT_Master!A:A,PT_Master!C:C),""))</f>
        <v/>
      </c>
      <c r="E367" s="39" t="s">
        <v>1458</v>
      </c>
      <c r="F367" s="39" t="s">
        <v>1844</v>
      </c>
      <c r="G367" s="24" t="str">
        <f>IF(F367="","",IFERROR(_xlfn.XLOOKUP(F367,SVC_RateCard!A:A,SVC_RateCard!B:B),"Service Code not found"))</f>
        <v>Appendectomy</v>
      </c>
      <c r="H367" s="24" t="str">
        <f>IF(F367="","",IFERROR(_xlfn.XLOOKUP(F367,SVC_RateCard!A:A,SVC_RateCard!C:C),""))</f>
        <v>Surgery</v>
      </c>
      <c r="I367" s="39" t="s">
        <v>229</v>
      </c>
      <c r="J367" s="39">
        <v>1</v>
      </c>
      <c r="K367" s="25">
        <f>IF(F367="","",IFERROR(_xlfn.XLOOKUP(F367,SVC_RateCard!A:A,SVC_RateCard!I:I),0))</f>
        <v>36750</v>
      </c>
      <c r="L367" s="17">
        <f t="shared" si="21"/>
        <v>36750</v>
      </c>
      <c r="M367" s="26">
        <f>IF(F367="","",IFERROR(_xlfn.XLOOKUP(F367,SVC_RateCard!A:A,SVC_RateCard!G:G),0))</f>
        <v>5</v>
      </c>
      <c r="N367" s="17">
        <f t="shared" si="22"/>
        <v>1837.5</v>
      </c>
      <c r="O367" s="17">
        <f t="shared" si="23"/>
        <v>36750</v>
      </c>
    </row>
    <row r="368" spans="1:15" ht="22" customHeight="1">
      <c r="A368" t="str">
        <f t="shared" si="20"/>
        <v>SL-00364</v>
      </c>
      <c r="B368" s="40" t="s">
        <v>1738</v>
      </c>
      <c r="C368" s="24" t="str">
        <f>IF(B368="","",IFERROR(_xlfn.XLOOKUP(B368,PT_Master!#REF!,PT_Master!B:B),""))</f>
        <v/>
      </c>
      <c r="D368" s="24" t="str">
        <f>IF(C368="","",IFERROR(_xlfn.XLOOKUP(C368,PT_Master!A:A,PT_Master!C:C),""))</f>
        <v/>
      </c>
      <c r="E368" s="40" t="s">
        <v>1458</v>
      </c>
      <c r="F368" s="40" t="s">
        <v>1863</v>
      </c>
      <c r="G368" s="24" t="str">
        <f>IF(F368="","",IFERROR(_xlfn.XLOOKUP(F368,SVC_RateCard!A:A,SVC_RateCard!B:B),"Service Code not found"))</f>
        <v>Blood Culture</v>
      </c>
      <c r="H368" s="24" t="str">
        <f>IF(F368="","",IFERROR(_xlfn.XLOOKUP(F368,SVC_RateCard!A:A,SVC_RateCard!C:C),""))</f>
        <v>Laboratory</v>
      </c>
      <c r="I368" s="40" t="s">
        <v>229</v>
      </c>
      <c r="J368" s="40">
        <v>1</v>
      </c>
      <c r="K368" s="25">
        <f>IF(F368="","",IFERROR(_xlfn.XLOOKUP(F368,SVC_RateCard!A:A,SVC_RateCard!I:I),0))</f>
        <v>840</v>
      </c>
      <c r="L368" s="17">
        <f t="shared" si="21"/>
        <v>840</v>
      </c>
      <c r="M368" s="26">
        <f>IF(F368="","",IFERROR(_xlfn.XLOOKUP(F368,SVC_RateCard!A:A,SVC_RateCard!G:G),0))</f>
        <v>5</v>
      </c>
      <c r="N368" s="17">
        <f t="shared" si="22"/>
        <v>42</v>
      </c>
      <c r="O368" s="17">
        <f t="shared" si="23"/>
        <v>840</v>
      </c>
    </row>
    <row r="369" spans="1:15" ht="22" customHeight="1">
      <c r="A369" t="str">
        <f t="shared" si="20"/>
        <v>SL-00365</v>
      </c>
      <c r="B369" s="39" t="s">
        <v>1738</v>
      </c>
      <c r="C369" s="24" t="str">
        <f>IF(B369="","",IFERROR(_xlfn.XLOOKUP(B369,PT_Master!#REF!,PT_Master!B:B),""))</f>
        <v/>
      </c>
      <c r="D369" s="24" t="str">
        <f>IF(C369="","",IFERROR(_xlfn.XLOOKUP(C369,PT_Master!A:A,PT_Master!C:C),""))</f>
        <v/>
      </c>
      <c r="E369" s="39" t="s">
        <v>1458</v>
      </c>
      <c r="F369" s="39" t="s">
        <v>1846</v>
      </c>
      <c r="G369" s="24" t="str">
        <f>IF(F369="","",IFERROR(_xlfn.XLOOKUP(F369,SVC_RateCard!A:A,SVC_RateCard!B:B),"Service Code not found"))</f>
        <v>Blood Transfusion</v>
      </c>
      <c r="H369" s="24" t="str">
        <f>IF(F369="","",IFERROR(_xlfn.XLOOKUP(F369,SVC_RateCard!A:A,SVC_RateCard!C:C),""))</f>
        <v>Procedure</v>
      </c>
      <c r="I369" s="39" t="s">
        <v>229</v>
      </c>
      <c r="J369" s="39">
        <v>1</v>
      </c>
      <c r="K369" s="25">
        <f>IF(F369="","",IFERROR(_xlfn.XLOOKUP(F369,SVC_RateCard!A:A,SVC_RateCard!I:I),0))</f>
        <v>1575</v>
      </c>
      <c r="L369" s="17">
        <f t="shared" si="21"/>
        <v>1575</v>
      </c>
      <c r="M369" s="26">
        <f>IF(F369="","",IFERROR(_xlfn.XLOOKUP(F369,SVC_RateCard!A:A,SVC_RateCard!G:G),0))</f>
        <v>5</v>
      </c>
      <c r="N369" s="17">
        <f t="shared" si="22"/>
        <v>78.75</v>
      </c>
      <c r="O369" s="17">
        <f t="shared" si="23"/>
        <v>1575</v>
      </c>
    </row>
    <row r="370" spans="1:15" ht="22" customHeight="1">
      <c r="A370" t="str">
        <f t="shared" si="20"/>
        <v>SL-00366</v>
      </c>
      <c r="B370" s="40" t="s">
        <v>1738</v>
      </c>
      <c r="C370" s="24" t="str">
        <f>IF(B370="","",IFERROR(_xlfn.XLOOKUP(B370,PT_Master!#REF!,PT_Master!B:B),""))</f>
        <v/>
      </c>
      <c r="D370" s="24" t="str">
        <f>IF(C370="","",IFERROR(_xlfn.XLOOKUP(C370,PT_Master!A:A,PT_Master!C:C),""))</f>
        <v/>
      </c>
      <c r="E370" s="40" t="s">
        <v>1458</v>
      </c>
      <c r="F370" s="40" t="s">
        <v>1843</v>
      </c>
      <c r="G370" s="24" t="str">
        <f>IF(F370="","",IFERROR(_xlfn.XLOOKUP(F370,SVC_RateCard!A:A,SVC_RateCard!B:B),"Service Code not found"))</f>
        <v>Holter Monitoring 24hr</v>
      </c>
      <c r="H370" s="24" t="str">
        <f>IF(F370="","",IFERROR(_xlfn.XLOOKUP(F370,SVC_RateCard!A:A,SVC_RateCard!C:C),""))</f>
        <v>Procedure</v>
      </c>
      <c r="I370" s="40" t="s">
        <v>229</v>
      </c>
      <c r="J370" s="40">
        <v>1</v>
      </c>
      <c r="K370" s="25">
        <f>IF(F370="","",IFERROR(_xlfn.XLOOKUP(F370,SVC_RateCard!A:A,SVC_RateCard!I:I),0))</f>
        <v>1890</v>
      </c>
      <c r="L370" s="17">
        <f t="shared" si="21"/>
        <v>1890</v>
      </c>
      <c r="M370" s="26">
        <f>IF(F370="","",IFERROR(_xlfn.XLOOKUP(F370,SVC_RateCard!A:A,SVC_RateCard!G:G),0))</f>
        <v>5</v>
      </c>
      <c r="N370" s="17">
        <f t="shared" si="22"/>
        <v>94.5</v>
      </c>
      <c r="O370" s="17">
        <f t="shared" si="23"/>
        <v>1890</v>
      </c>
    </row>
    <row r="371" spans="1:15" ht="22" customHeight="1">
      <c r="A371" t="str">
        <f t="shared" si="20"/>
        <v>SL-00367</v>
      </c>
      <c r="B371" s="39" t="s">
        <v>1738</v>
      </c>
      <c r="C371" s="24" t="str">
        <f>IF(B371="","",IFERROR(_xlfn.XLOOKUP(B371,PT_Master!#REF!,PT_Master!B:B),""))</f>
        <v/>
      </c>
      <c r="D371" s="24" t="str">
        <f>IF(C371="","",IFERROR(_xlfn.XLOOKUP(C371,PT_Master!A:A,PT_Master!C:C),""))</f>
        <v/>
      </c>
      <c r="E371" s="39" t="s">
        <v>1458</v>
      </c>
      <c r="F371" s="39" t="s">
        <v>1853</v>
      </c>
      <c r="G371" s="24" t="str">
        <f>IF(F371="","",IFERROR(_xlfn.XLOOKUP(F371,SVC_RateCard!A:A,SVC_RateCard!B:B),"Service Code not found"))</f>
        <v>MRI Brain with Contrast</v>
      </c>
      <c r="H371" s="24" t="str">
        <f>IF(F371="","",IFERROR(_xlfn.XLOOKUP(F371,SVC_RateCard!A:A,SVC_RateCard!C:C),""))</f>
        <v>Radiology</v>
      </c>
      <c r="I371" s="39" t="s">
        <v>229</v>
      </c>
      <c r="J371" s="39">
        <v>1</v>
      </c>
      <c r="K371" s="25">
        <f>IF(F371="","",IFERROR(_xlfn.XLOOKUP(F371,SVC_RateCard!A:A,SVC_RateCard!I:I),0))</f>
        <v>7280</v>
      </c>
      <c r="L371" s="17">
        <f t="shared" si="21"/>
        <v>7280</v>
      </c>
      <c r="M371" s="26">
        <f>IF(F371="","",IFERROR(_xlfn.XLOOKUP(F371,SVC_RateCard!A:A,SVC_RateCard!G:G),0))</f>
        <v>12</v>
      </c>
      <c r="N371" s="17">
        <f t="shared" si="22"/>
        <v>873.6</v>
      </c>
      <c r="O371" s="17">
        <f t="shared" si="23"/>
        <v>7280</v>
      </c>
    </row>
    <row r="372" spans="1:15" ht="22" customHeight="1">
      <c r="A372" t="str">
        <f t="shared" si="20"/>
        <v>SL-00368</v>
      </c>
      <c r="B372" s="40" t="s">
        <v>1738</v>
      </c>
      <c r="C372" s="24" t="str">
        <f>IF(B372="","",IFERROR(_xlfn.XLOOKUP(B372,PT_Master!#REF!,PT_Master!B:B),""))</f>
        <v/>
      </c>
      <c r="D372" s="24" t="str">
        <f>IF(C372="","",IFERROR(_xlfn.XLOOKUP(C372,PT_Master!A:A,PT_Master!C:C),""))</f>
        <v/>
      </c>
      <c r="E372" s="40" t="s">
        <v>1907</v>
      </c>
      <c r="F372" s="40" t="s">
        <v>1878</v>
      </c>
      <c r="G372" s="24" t="str">
        <f>IF(F372="","",IFERROR(_xlfn.XLOOKUP(F372,SVC_RateCard!A:A,SVC_RateCard!B:B),"Service Code not found"))</f>
        <v>Urine Routine</v>
      </c>
      <c r="H372" s="24" t="str">
        <f>IF(F372="","",IFERROR(_xlfn.XLOOKUP(F372,SVC_RateCard!A:A,SVC_RateCard!C:C),""))</f>
        <v>Laboratory</v>
      </c>
      <c r="I372" s="40" t="s">
        <v>229</v>
      </c>
      <c r="J372" s="40">
        <v>1</v>
      </c>
      <c r="K372" s="25">
        <f>IF(F372="","",IFERROR(_xlfn.XLOOKUP(F372,SVC_RateCard!A:A,SVC_RateCard!I:I),0))</f>
        <v>157.5</v>
      </c>
      <c r="L372" s="17">
        <f t="shared" si="21"/>
        <v>157.5</v>
      </c>
      <c r="M372" s="26">
        <f>IF(F372="","",IFERROR(_xlfn.XLOOKUP(F372,SVC_RateCard!A:A,SVC_RateCard!G:G),0))</f>
        <v>5</v>
      </c>
      <c r="N372" s="17">
        <f t="shared" si="22"/>
        <v>7.875</v>
      </c>
      <c r="O372" s="17">
        <f t="shared" si="23"/>
        <v>157.5</v>
      </c>
    </row>
    <row r="373" spans="1:15" ht="22" customHeight="1">
      <c r="A373" t="str">
        <f t="shared" si="20"/>
        <v>SL-00369</v>
      </c>
      <c r="B373" s="39" t="s">
        <v>1738</v>
      </c>
      <c r="C373" s="24" t="str">
        <f>IF(B373="","",IFERROR(_xlfn.XLOOKUP(B373,PT_Master!#REF!,PT_Master!B:B),""))</f>
        <v/>
      </c>
      <c r="D373" s="24" t="str">
        <f>IF(C373="","",IFERROR(_xlfn.XLOOKUP(C373,PT_Master!A:A,PT_Master!C:C),""))</f>
        <v/>
      </c>
      <c r="E373" s="39" t="s">
        <v>1458</v>
      </c>
      <c r="F373" s="39" t="s">
        <v>1855</v>
      </c>
      <c r="G373" s="24" t="str">
        <f>IF(F373="","",IFERROR(_xlfn.XLOOKUP(F373,SVC_RateCard!A:A,SVC_RateCard!B:B),"Service Code not found"))</f>
        <v>Dengue NS1 Antigen</v>
      </c>
      <c r="H373" s="24" t="str">
        <f>IF(F373="","",IFERROR(_xlfn.XLOOKUP(F373,SVC_RateCard!A:A,SVC_RateCard!C:C),""))</f>
        <v>Laboratory</v>
      </c>
      <c r="I373" s="39" t="s">
        <v>229</v>
      </c>
      <c r="J373" s="39">
        <v>1</v>
      </c>
      <c r="K373" s="25">
        <f>IF(F373="","",IFERROR(_xlfn.XLOOKUP(F373,SVC_RateCard!A:A,SVC_RateCard!I:I),0))</f>
        <v>945</v>
      </c>
      <c r="L373" s="17">
        <f t="shared" si="21"/>
        <v>945</v>
      </c>
      <c r="M373" s="26">
        <f>IF(F373="","",IFERROR(_xlfn.XLOOKUP(F373,SVC_RateCard!A:A,SVC_RateCard!G:G),0))</f>
        <v>5</v>
      </c>
      <c r="N373" s="17">
        <f t="shared" si="22"/>
        <v>47.25</v>
      </c>
      <c r="O373" s="17">
        <f t="shared" si="23"/>
        <v>945</v>
      </c>
    </row>
    <row r="374" spans="1:15" ht="22" customHeight="1">
      <c r="A374" t="str">
        <f t="shared" si="20"/>
        <v>SL-00370</v>
      </c>
      <c r="B374" s="40" t="s">
        <v>1738</v>
      </c>
      <c r="C374" s="24" t="str">
        <f>IF(B374="","",IFERROR(_xlfn.XLOOKUP(B374,PT_Master!#REF!,PT_Master!B:B),""))</f>
        <v/>
      </c>
      <c r="D374" s="24" t="str">
        <f>IF(C374="","",IFERROR(_xlfn.XLOOKUP(C374,PT_Master!A:A,PT_Master!C:C),""))</f>
        <v/>
      </c>
      <c r="E374" s="40" t="s">
        <v>1458</v>
      </c>
      <c r="F374" s="40" t="s">
        <v>1838</v>
      </c>
      <c r="G374" s="24" t="str">
        <f>IF(F374="","",IFERROR(_xlfn.XLOOKUP(F374,SVC_RateCard!A:A,SVC_RateCard!B:B),"Service Code not found"))</f>
        <v>General Ward - Daily</v>
      </c>
      <c r="H374" s="24" t="str">
        <f>IF(F374="","",IFERROR(_xlfn.XLOOKUP(F374,SVC_RateCard!A:A,SVC_RateCard!C:C),""))</f>
        <v>Room Charge</v>
      </c>
      <c r="I374" s="40" t="s">
        <v>229</v>
      </c>
      <c r="J374" s="40">
        <v>2</v>
      </c>
      <c r="K374" s="25">
        <f>IF(F374="","",IFERROR(_xlfn.XLOOKUP(F374,SVC_RateCard!A:A,SVC_RateCard!I:I),0))</f>
        <v>800</v>
      </c>
      <c r="L374" s="17">
        <f t="shared" si="21"/>
        <v>1600</v>
      </c>
      <c r="M374" s="26">
        <f>IF(F374="","",IFERROR(_xlfn.XLOOKUP(F374,SVC_RateCard!A:A,SVC_RateCard!G:G),0))</f>
        <v>0</v>
      </c>
      <c r="N374" s="17">
        <f t="shared" si="22"/>
        <v>0</v>
      </c>
      <c r="O374" s="17">
        <f t="shared" si="23"/>
        <v>1600</v>
      </c>
    </row>
    <row r="375" spans="1:15" ht="22" customHeight="1">
      <c r="A375" t="str">
        <f t="shared" si="20"/>
        <v>SL-00371</v>
      </c>
      <c r="B375" s="39" t="s">
        <v>1739</v>
      </c>
      <c r="C375" s="24" t="str">
        <f>IF(B375="","",IFERROR(_xlfn.XLOOKUP(B375,PT_Master!#REF!,PT_Master!B:B),""))</f>
        <v/>
      </c>
      <c r="D375" s="24" t="str">
        <f>IF(C375="","",IFERROR(_xlfn.XLOOKUP(C375,PT_Master!A:A,PT_Master!C:C),""))</f>
        <v/>
      </c>
      <c r="E375" s="39" t="s">
        <v>565</v>
      </c>
      <c r="F375" s="39" t="s">
        <v>1879</v>
      </c>
      <c r="G375" s="24" t="str">
        <f>IF(F375="","",IFERROR(_xlfn.XLOOKUP(F375,SVC_RateCard!A:A,SVC_RateCard!B:B),"Service Code not found"))</f>
        <v>Paediatrics Consultation</v>
      </c>
      <c r="H375" s="24" t="str">
        <f>IF(F375="","",IFERROR(_xlfn.XLOOKUP(F375,SVC_RateCard!A:A,SVC_RateCard!C:C),""))</f>
        <v>Consultation</v>
      </c>
      <c r="I375" s="39" t="s">
        <v>1192</v>
      </c>
      <c r="J375" s="39">
        <v>1</v>
      </c>
      <c r="K375" s="25">
        <f>IF(F375="","",IFERROR(_xlfn.XLOOKUP(F375,SVC_RateCard!A:A,SVC_RateCard!I:I),0))</f>
        <v>600</v>
      </c>
      <c r="L375" s="17">
        <f t="shared" si="21"/>
        <v>600</v>
      </c>
      <c r="M375" s="26">
        <f>IF(F375="","",IFERROR(_xlfn.XLOOKUP(F375,SVC_RateCard!A:A,SVC_RateCard!G:G),0))</f>
        <v>0</v>
      </c>
      <c r="N375" s="17">
        <f t="shared" si="22"/>
        <v>0</v>
      </c>
      <c r="O375" s="17">
        <f t="shared" si="23"/>
        <v>600</v>
      </c>
    </row>
    <row r="376" spans="1:15" ht="22" customHeight="1">
      <c r="A376" t="str">
        <f t="shared" si="20"/>
        <v>SL-00372</v>
      </c>
      <c r="B376" s="40" t="s">
        <v>1739</v>
      </c>
      <c r="C376" s="24" t="str">
        <f>IF(B376="","",IFERROR(_xlfn.XLOOKUP(B376,PT_Master!#REF!,PT_Master!B:B),""))</f>
        <v/>
      </c>
      <c r="D376" s="24" t="str">
        <f>IF(C376="","",IFERROR(_xlfn.XLOOKUP(C376,PT_Master!A:A,PT_Master!C:C),""))</f>
        <v/>
      </c>
      <c r="E376" s="40" t="s">
        <v>565</v>
      </c>
      <c r="F376" s="40" t="s">
        <v>1877</v>
      </c>
      <c r="G376" s="24" t="str">
        <f>IF(F376="","",IFERROR(_xlfn.XLOOKUP(F376,SVC_RateCard!A:A,SVC_RateCard!B:B),"Service Code not found"))</f>
        <v>Laparoscopic Cholecystectomy</v>
      </c>
      <c r="H376" s="24" t="str">
        <f>IF(F376="","",IFERROR(_xlfn.XLOOKUP(F376,SVC_RateCard!A:A,SVC_RateCard!C:C),""))</f>
        <v>Surgery</v>
      </c>
      <c r="I376" s="40" t="s">
        <v>1192</v>
      </c>
      <c r="J376" s="40">
        <v>1</v>
      </c>
      <c r="K376" s="25">
        <f>IF(F376="","",IFERROR(_xlfn.XLOOKUP(F376,SVC_RateCard!A:A,SVC_RateCard!I:I),0))</f>
        <v>44100</v>
      </c>
      <c r="L376" s="17">
        <f t="shared" si="21"/>
        <v>44100</v>
      </c>
      <c r="M376" s="26">
        <f>IF(F376="","",IFERROR(_xlfn.XLOOKUP(F376,SVC_RateCard!A:A,SVC_RateCard!G:G),0))</f>
        <v>5</v>
      </c>
      <c r="N376" s="17">
        <f t="shared" si="22"/>
        <v>2205</v>
      </c>
      <c r="O376" s="17">
        <f t="shared" si="23"/>
        <v>44100</v>
      </c>
    </row>
    <row r="377" spans="1:15" ht="22" customHeight="1">
      <c r="A377" t="str">
        <f t="shared" si="20"/>
        <v>SL-00373</v>
      </c>
      <c r="B377" s="39" t="s">
        <v>1739</v>
      </c>
      <c r="C377" s="24" t="str">
        <f>IF(B377="","",IFERROR(_xlfn.XLOOKUP(B377,PT_Master!#REF!,PT_Master!B:B),""))</f>
        <v/>
      </c>
      <c r="D377" s="24" t="str">
        <f>IF(C377="","",IFERROR(_xlfn.XLOOKUP(C377,PT_Master!A:A,PT_Master!C:C),""))</f>
        <v/>
      </c>
      <c r="E377" s="39" t="s">
        <v>565</v>
      </c>
      <c r="F377" s="39" t="s">
        <v>1837</v>
      </c>
      <c r="G377" s="24" t="str">
        <f>IF(F377="","",IFERROR(_xlfn.XLOOKUP(F377,SVC_RateCard!A:A,SVC_RateCard!B:B),"Service Code not found"))</f>
        <v>IV Cannula Insertion</v>
      </c>
      <c r="H377" s="24" t="str">
        <f>IF(F377="","",IFERROR(_xlfn.XLOOKUP(F377,SVC_RateCard!A:A,SVC_RateCard!C:C),""))</f>
        <v>Procedure</v>
      </c>
      <c r="I377" s="39" t="s">
        <v>1192</v>
      </c>
      <c r="J377" s="39">
        <v>1</v>
      </c>
      <c r="K377" s="25">
        <f>IF(F377="","",IFERROR(_xlfn.XLOOKUP(F377,SVC_RateCard!A:A,SVC_RateCard!I:I),0))</f>
        <v>210</v>
      </c>
      <c r="L377" s="17">
        <f t="shared" si="21"/>
        <v>210</v>
      </c>
      <c r="M377" s="26">
        <f>IF(F377="","",IFERROR(_xlfn.XLOOKUP(F377,SVC_RateCard!A:A,SVC_RateCard!G:G),0))</f>
        <v>5</v>
      </c>
      <c r="N377" s="17">
        <f t="shared" si="22"/>
        <v>10.5</v>
      </c>
      <c r="O377" s="17">
        <f t="shared" si="23"/>
        <v>210</v>
      </c>
    </row>
    <row r="378" spans="1:15" ht="22" customHeight="1">
      <c r="A378" t="str">
        <f t="shared" si="20"/>
        <v>SL-00374</v>
      </c>
      <c r="B378" s="40" t="s">
        <v>1739</v>
      </c>
      <c r="C378" s="24" t="str">
        <f>IF(B378="","",IFERROR(_xlfn.XLOOKUP(B378,PT_Master!#REF!,PT_Master!B:B),""))</f>
        <v/>
      </c>
      <c r="D378" s="24" t="str">
        <f>IF(C378="","",IFERROR(_xlfn.XLOOKUP(C378,PT_Master!A:A,PT_Master!C:C),""))</f>
        <v/>
      </c>
      <c r="E378" s="40" t="s">
        <v>565</v>
      </c>
      <c r="F378" s="40" t="s">
        <v>1858</v>
      </c>
      <c r="G378" s="24" t="str">
        <f>IF(F378="","",IFERROR(_xlfn.XLOOKUP(F378,SVC_RateCard!A:A,SVC_RateCard!B:B),"Service Code not found"))</f>
        <v>PTCA / Angioplasty</v>
      </c>
      <c r="H378" s="24" t="str">
        <f>IF(F378="","",IFERROR(_xlfn.XLOOKUP(F378,SVC_RateCard!A:A,SVC_RateCard!C:C),""))</f>
        <v>Surgery</v>
      </c>
      <c r="I378" s="40" t="s">
        <v>1192</v>
      </c>
      <c r="J378" s="40">
        <v>1</v>
      </c>
      <c r="K378" s="25">
        <f>IF(F378="","",IFERROR(_xlfn.XLOOKUP(F378,SVC_RateCard!A:A,SVC_RateCard!I:I),0))</f>
        <v>189000</v>
      </c>
      <c r="L378" s="17">
        <f t="shared" si="21"/>
        <v>189000</v>
      </c>
      <c r="M378" s="26">
        <f>IF(F378="","",IFERROR(_xlfn.XLOOKUP(F378,SVC_RateCard!A:A,SVC_RateCard!G:G),0))</f>
        <v>5</v>
      </c>
      <c r="N378" s="17">
        <f t="shared" si="22"/>
        <v>9450</v>
      </c>
      <c r="O378" s="17">
        <f t="shared" si="23"/>
        <v>189000</v>
      </c>
    </row>
    <row r="379" spans="1:15" ht="22" customHeight="1">
      <c r="A379" t="str">
        <f t="shared" si="20"/>
        <v>SL-00375</v>
      </c>
      <c r="B379" s="39" t="s">
        <v>1739</v>
      </c>
      <c r="C379" s="24" t="str">
        <f>IF(B379="","",IFERROR(_xlfn.XLOOKUP(B379,PT_Master!#REF!,PT_Master!B:B),""))</f>
        <v/>
      </c>
      <c r="D379" s="24" t="str">
        <f>IF(C379="","",IFERROR(_xlfn.XLOOKUP(C379,PT_Master!A:A,PT_Master!C:C),""))</f>
        <v/>
      </c>
      <c r="E379" s="39" t="s">
        <v>565</v>
      </c>
      <c r="F379" s="39" t="s">
        <v>1875</v>
      </c>
      <c r="G379" s="24" t="str">
        <f>IF(F379="","",IFERROR(_xlfn.XLOOKUP(F379,SVC_RateCard!A:A,SVC_RateCard!B:B),"Service Code not found"))</f>
        <v>X-Ray Knee AP Lateral</v>
      </c>
      <c r="H379" s="24" t="str">
        <f>IF(F379="","",IFERROR(_xlfn.XLOOKUP(F379,SVC_RateCard!A:A,SVC_RateCard!C:C),""))</f>
        <v>Radiology</v>
      </c>
      <c r="I379" s="39" t="s">
        <v>1192</v>
      </c>
      <c r="J379" s="39">
        <v>1</v>
      </c>
      <c r="K379" s="25">
        <f>IF(F379="","",IFERROR(_xlfn.XLOOKUP(F379,SVC_RateCard!A:A,SVC_RateCard!I:I),0))</f>
        <v>504</v>
      </c>
      <c r="L379" s="17">
        <f t="shared" si="21"/>
        <v>504</v>
      </c>
      <c r="M379" s="26">
        <f>IF(F379="","",IFERROR(_xlfn.XLOOKUP(F379,SVC_RateCard!A:A,SVC_RateCard!G:G),0))</f>
        <v>12</v>
      </c>
      <c r="N379" s="17">
        <f t="shared" si="22"/>
        <v>60.48</v>
      </c>
      <c r="O379" s="17">
        <f t="shared" si="23"/>
        <v>504</v>
      </c>
    </row>
    <row r="380" spans="1:15" ht="22" customHeight="1">
      <c r="A380" t="str">
        <f t="shared" si="20"/>
        <v>SL-00376</v>
      </c>
      <c r="B380" s="40" t="s">
        <v>1739</v>
      </c>
      <c r="C380" s="24" t="str">
        <f>IF(B380="","",IFERROR(_xlfn.XLOOKUP(B380,PT_Master!#REF!,PT_Master!B:B),""))</f>
        <v/>
      </c>
      <c r="D380" s="24" t="str">
        <f>IF(C380="","",IFERROR(_xlfn.XLOOKUP(C380,PT_Master!A:A,PT_Master!C:C),""))</f>
        <v/>
      </c>
      <c r="E380" s="40" t="s">
        <v>565</v>
      </c>
      <c r="F380" s="40" t="s">
        <v>1848</v>
      </c>
      <c r="G380" s="24" t="str">
        <f>IF(F380="","",IFERROR(_xlfn.XLOOKUP(F380,SVC_RateCard!A:A,SVC_RateCard!B:B),"Service Code not found"))</f>
        <v>Complete Blood Count (CBC)</v>
      </c>
      <c r="H380" s="24" t="str">
        <f>IF(F380="","",IFERROR(_xlfn.XLOOKUP(F380,SVC_RateCard!A:A,SVC_RateCard!C:C),""))</f>
        <v>Laboratory</v>
      </c>
      <c r="I380" s="40" t="s">
        <v>1192</v>
      </c>
      <c r="J380" s="40">
        <v>1</v>
      </c>
      <c r="K380" s="25">
        <f>IF(F380="","",IFERROR(_xlfn.XLOOKUP(F380,SVC_RateCard!A:A,SVC_RateCard!I:I),0))</f>
        <v>367.5</v>
      </c>
      <c r="L380" s="17">
        <f t="shared" si="21"/>
        <v>367.5</v>
      </c>
      <c r="M380" s="26">
        <f>IF(F380="","",IFERROR(_xlfn.XLOOKUP(F380,SVC_RateCard!A:A,SVC_RateCard!G:G),0))</f>
        <v>5</v>
      </c>
      <c r="N380" s="17">
        <f t="shared" si="22"/>
        <v>18.375</v>
      </c>
      <c r="O380" s="17">
        <f t="shared" si="23"/>
        <v>367.5</v>
      </c>
    </row>
    <row r="381" spans="1:15" ht="22" customHeight="1">
      <c r="A381" t="str">
        <f t="shared" si="20"/>
        <v>SL-00377</v>
      </c>
      <c r="B381" s="39" t="s">
        <v>1740</v>
      </c>
      <c r="C381" s="24" t="str">
        <f>IF(B381="","",IFERROR(_xlfn.XLOOKUP(B381,PT_Master!#REF!,PT_Master!B:B),""))</f>
        <v/>
      </c>
      <c r="D381" s="24" t="str">
        <f>IF(C381="","",IFERROR(_xlfn.XLOOKUP(C381,PT_Master!A:A,PT_Master!C:C),""))</f>
        <v/>
      </c>
      <c r="E381" s="39" t="s">
        <v>1908</v>
      </c>
      <c r="F381" s="39" t="s">
        <v>1834</v>
      </c>
      <c r="G381" s="24" t="str">
        <f>IF(F381="","",IFERROR(_xlfn.XLOOKUP(F381,SVC_RateCard!A:A,SVC_RateCard!B:B),"Service Code not found"))</f>
        <v>Orthopaedics Consultation</v>
      </c>
      <c r="H381" s="24" t="str">
        <f>IF(F381="","",IFERROR(_xlfn.XLOOKUP(F381,SVC_RateCard!A:A,SVC_RateCard!C:C),""))</f>
        <v>Consultation</v>
      </c>
      <c r="I381" s="39" t="s">
        <v>231</v>
      </c>
      <c r="J381" s="39">
        <v>1</v>
      </c>
      <c r="K381" s="25">
        <f>IF(F381="","",IFERROR(_xlfn.XLOOKUP(F381,SVC_RateCard!A:A,SVC_RateCard!I:I),0))</f>
        <v>650</v>
      </c>
      <c r="L381" s="17">
        <f t="shared" si="21"/>
        <v>650</v>
      </c>
      <c r="M381" s="26">
        <f>IF(F381="","",IFERROR(_xlfn.XLOOKUP(F381,SVC_RateCard!A:A,SVC_RateCard!G:G),0))</f>
        <v>0</v>
      </c>
      <c r="N381" s="17">
        <f t="shared" si="22"/>
        <v>0</v>
      </c>
      <c r="O381" s="17">
        <f t="shared" si="23"/>
        <v>650</v>
      </c>
    </row>
    <row r="382" spans="1:15" ht="22" customHeight="1">
      <c r="A382" t="str">
        <f t="shared" si="20"/>
        <v>SL-00378</v>
      </c>
      <c r="B382" s="40" t="s">
        <v>1740</v>
      </c>
      <c r="C382" s="24" t="str">
        <f>IF(B382="","",IFERROR(_xlfn.XLOOKUP(B382,PT_Master!#REF!,PT_Master!B:B),""))</f>
        <v/>
      </c>
      <c r="D382" s="24" t="str">
        <f>IF(C382="","",IFERROR(_xlfn.XLOOKUP(C382,PT_Master!A:A,PT_Master!C:C),""))</f>
        <v/>
      </c>
      <c r="E382" s="40" t="s">
        <v>506</v>
      </c>
      <c r="F382" s="40" t="s">
        <v>1846</v>
      </c>
      <c r="G382" s="24" t="str">
        <f>IF(F382="","",IFERROR(_xlfn.XLOOKUP(F382,SVC_RateCard!A:A,SVC_RateCard!B:B),"Service Code not found"))</f>
        <v>Blood Transfusion</v>
      </c>
      <c r="H382" s="24" t="str">
        <f>IF(F382="","",IFERROR(_xlfn.XLOOKUP(F382,SVC_RateCard!A:A,SVC_RateCard!C:C),""))</f>
        <v>Procedure</v>
      </c>
      <c r="I382" s="40" t="s">
        <v>231</v>
      </c>
      <c r="J382" s="40">
        <v>1</v>
      </c>
      <c r="K382" s="25">
        <f>IF(F382="","",IFERROR(_xlfn.XLOOKUP(F382,SVC_RateCard!A:A,SVC_RateCard!I:I),0))</f>
        <v>1575</v>
      </c>
      <c r="L382" s="17">
        <f t="shared" si="21"/>
        <v>1575</v>
      </c>
      <c r="M382" s="26">
        <f>IF(F382="","",IFERROR(_xlfn.XLOOKUP(F382,SVC_RateCard!A:A,SVC_RateCard!G:G),0))</f>
        <v>5</v>
      </c>
      <c r="N382" s="17">
        <f t="shared" si="22"/>
        <v>78.75</v>
      </c>
      <c r="O382" s="17">
        <f t="shared" si="23"/>
        <v>1575</v>
      </c>
    </row>
    <row r="383" spans="1:15" ht="22" customHeight="1">
      <c r="A383" t="str">
        <f t="shared" si="20"/>
        <v>SL-00379</v>
      </c>
      <c r="B383" s="39" t="s">
        <v>1740</v>
      </c>
      <c r="C383" s="24" t="str">
        <f>IF(B383="","",IFERROR(_xlfn.XLOOKUP(B383,PT_Master!#REF!,PT_Master!B:B),""))</f>
        <v/>
      </c>
      <c r="D383" s="24" t="str">
        <f>IF(C383="","",IFERROR(_xlfn.XLOOKUP(C383,PT_Master!A:A,PT_Master!C:C),""))</f>
        <v/>
      </c>
      <c r="E383" s="39" t="s">
        <v>560</v>
      </c>
      <c r="F383" s="39" t="s">
        <v>1852</v>
      </c>
      <c r="G383" s="24" t="str">
        <f>IF(F383="","",IFERROR(_xlfn.XLOOKUP(F383,SVC_RateCard!A:A,SVC_RateCard!B:B),"Service Code not found"))</f>
        <v>X-Ray Spine LS</v>
      </c>
      <c r="H383" s="24" t="str">
        <f>IF(F383="","",IFERROR(_xlfn.XLOOKUP(F383,SVC_RateCard!A:A,SVC_RateCard!C:C),""))</f>
        <v>Radiology</v>
      </c>
      <c r="I383" s="39" t="s">
        <v>231</v>
      </c>
      <c r="J383" s="39">
        <v>1</v>
      </c>
      <c r="K383" s="25">
        <f>IF(F383="","",IFERROR(_xlfn.XLOOKUP(F383,SVC_RateCard!A:A,SVC_RateCard!I:I),0))</f>
        <v>560</v>
      </c>
      <c r="L383" s="17">
        <f t="shared" si="21"/>
        <v>560</v>
      </c>
      <c r="M383" s="26">
        <f>IF(F383="","",IFERROR(_xlfn.XLOOKUP(F383,SVC_RateCard!A:A,SVC_RateCard!G:G),0))</f>
        <v>12</v>
      </c>
      <c r="N383" s="17">
        <f t="shared" si="22"/>
        <v>67.2</v>
      </c>
      <c r="O383" s="17">
        <f t="shared" si="23"/>
        <v>560</v>
      </c>
    </row>
    <row r="384" spans="1:15" ht="22" customHeight="1">
      <c r="A384" t="str">
        <f t="shared" si="20"/>
        <v>SL-00380</v>
      </c>
      <c r="B384" s="40" t="s">
        <v>1740</v>
      </c>
      <c r="C384" s="24" t="str">
        <f>IF(B384="","",IFERROR(_xlfn.XLOOKUP(B384,PT_Master!#REF!,PT_Master!B:B),""))</f>
        <v/>
      </c>
      <c r="D384" s="24" t="str">
        <f>IF(C384="","",IFERROR(_xlfn.XLOOKUP(C384,PT_Master!A:A,PT_Master!C:C),""))</f>
        <v/>
      </c>
      <c r="E384" s="40" t="s">
        <v>1908</v>
      </c>
      <c r="F384" s="40" t="s">
        <v>1871</v>
      </c>
      <c r="G384" s="24" t="str">
        <f>IF(F384="","",IFERROR(_xlfn.XLOOKUP(F384,SVC_RateCard!A:A,SVC_RateCard!B:B),"Service Code not found"))</f>
        <v>Ultrasound Abdomen</v>
      </c>
      <c r="H384" s="24" t="str">
        <f>IF(F384="","",IFERROR(_xlfn.XLOOKUP(F384,SVC_RateCard!A:A,SVC_RateCard!C:C),""))</f>
        <v>Radiology</v>
      </c>
      <c r="I384" s="40" t="s">
        <v>231</v>
      </c>
      <c r="J384" s="40">
        <v>1</v>
      </c>
      <c r="K384" s="25">
        <f>IF(F384="","",IFERROR(_xlfn.XLOOKUP(F384,SVC_RateCard!A:A,SVC_RateCard!I:I),0))</f>
        <v>1344</v>
      </c>
      <c r="L384" s="17">
        <f t="shared" si="21"/>
        <v>1344</v>
      </c>
      <c r="M384" s="26">
        <f>IF(F384="","",IFERROR(_xlfn.XLOOKUP(F384,SVC_RateCard!A:A,SVC_RateCard!G:G),0))</f>
        <v>12</v>
      </c>
      <c r="N384" s="17">
        <f t="shared" si="22"/>
        <v>161.28</v>
      </c>
      <c r="O384" s="17">
        <f t="shared" si="23"/>
        <v>1344</v>
      </c>
    </row>
    <row r="385" spans="1:15" ht="22" customHeight="1">
      <c r="A385" t="str">
        <f t="shared" si="20"/>
        <v>SL-00381</v>
      </c>
      <c r="B385" s="39" t="s">
        <v>1740</v>
      </c>
      <c r="C385" s="24" t="str">
        <f>IF(B385="","",IFERROR(_xlfn.XLOOKUP(B385,PT_Master!#REF!,PT_Master!B:B),""))</f>
        <v/>
      </c>
      <c r="D385" s="24" t="str">
        <f>IF(C385="","",IFERROR(_xlfn.XLOOKUP(C385,PT_Master!A:A,PT_Master!C:C),""))</f>
        <v/>
      </c>
      <c r="E385" s="39" t="s">
        <v>1908</v>
      </c>
      <c r="F385" s="39" t="s">
        <v>1870</v>
      </c>
      <c r="G385" s="24" t="str">
        <f>IF(F385="","",IFERROR(_xlfn.XLOOKUP(F385,SVC_RateCard!A:A,SVC_RateCard!B:B),"Service Code not found"))</f>
        <v>Wound Dressing</v>
      </c>
      <c r="H385" s="24" t="str">
        <f>IF(F385="","",IFERROR(_xlfn.XLOOKUP(F385,SVC_RateCard!A:A,SVC_RateCard!C:C),""))</f>
        <v>Procedure</v>
      </c>
      <c r="I385" s="39" t="s">
        <v>231</v>
      </c>
      <c r="J385" s="39">
        <v>1</v>
      </c>
      <c r="K385" s="25">
        <f>IF(F385="","",IFERROR(_xlfn.XLOOKUP(F385,SVC_RateCard!A:A,SVC_RateCard!I:I),0))</f>
        <v>262.5</v>
      </c>
      <c r="L385" s="17">
        <f t="shared" si="21"/>
        <v>262.5</v>
      </c>
      <c r="M385" s="26">
        <f>IF(F385="","",IFERROR(_xlfn.XLOOKUP(F385,SVC_RateCard!A:A,SVC_RateCard!G:G),0))</f>
        <v>5</v>
      </c>
      <c r="N385" s="17">
        <f t="shared" si="22"/>
        <v>13.125</v>
      </c>
      <c r="O385" s="17">
        <f t="shared" si="23"/>
        <v>262.5</v>
      </c>
    </row>
    <row r="386" spans="1:15" ht="22" customHeight="1">
      <c r="A386" t="str">
        <f t="shared" si="20"/>
        <v>SL-00382</v>
      </c>
      <c r="B386" s="40" t="s">
        <v>1740</v>
      </c>
      <c r="C386" s="24" t="str">
        <f>IF(B386="","",IFERROR(_xlfn.XLOOKUP(B386,PT_Master!#REF!,PT_Master!B:B),""))</f>
        <v/>
      </c>
      <c r="D386" s="24" t="str">
        <f>IF(C386="","",IFERROR(_xlfn.XLOOKUP(C386,PT_Master!A:A,PT_Master!C:C),""))</f>
        <v/>
      </c>
      <c r="E386" s="40" t="s">
        <v>1908</v>
      </c>
      <c r="F386" s="40" t="s">
        <v>1857</v>
      </c>
      <c r="G386" s="24" t="str">
        <f>IF(F386="","",IFERROR(_xlfn.XLOOKUP(F386,SVC_RateCard!A:A,SVC_RateCard!B:B),"Service Code not found"))</f>
        <v>HbA1c Test</v>
      </c>
      <c r="H386" s="24" t="str">
        <f>IF(F386="","",IFERROR(_xlfn.XLOOKUP(F386,SVC_RateCard!A:A,SVC_RateCard!C:C),""))</f>
        <v>Laboratory</v>
      </c>
      <c r="I386" s="40" t="s">
        <v>231</v>
      </c>
      <c r="J386" s="40">
        <v>1</v>
      </c>
      <c r="K386" s="25">
        <f>IF(F386="","",IFERROR(_xlfn.XLOOKUP(F386,SVC_RateCard!A:A,SVC_RateCard!I:I),0))</f>
        <v>399</v>
      </c>
      <c r="L386" s="17">
        <f t="shared" si="21"/>
        <v>399</v>
      </c>
      <c r="M386" s="26">
        <f>IF(F386="","",IFERROR(_xlfn.XLOOKUP(F386,SVC_RateCard!A:A,SVC_RateCard!G:G),0))</f>
        <v>5</v>
      </c>
      <c r="N386" s="17">
        <f t="shared" si="22"/>
        <v>19.95</v>
      </c>
      <c r="O386" s="17">
        <f t="shared" si="23"/>
        <v>399</v>
      </c>
    </row>
    <row r="387" spans="1:15" ht="22" customHeight="1">
      <c r="A387" t="str">
        <f t="shared" si="20"/>
        <v>SL-00383</v>
      </c>
      <c r="B387" s="39" t="s">
        <v>1740</v>
      </c>
      <c r="C387" s="24" t="str">
        <f>IF(B387="","",IFERROR(_xlfn.XLOOKUP(B387,PT_Master!#REF!,PT_Master!B:B),""))</f>
        <v/>
      </c>
      <c r="D387" s="24" t="str">
        <f>IF(C387="","",IFERROR(_xlfn.XLOOKUP(C387,PT_Master!A:A,PT_Master!C:C),""))</f>
        <v/>
      </c>
      <c r="E387" s="39" t="s">
        <v>560</v>
      </c>
      <c r="F387" s="39" t="s">
        <v>1865</v>
      </c>
      <c r="G387" s="24" t="str">
        <f>IF(F387="","",IFERROR(_xlfn.XLOOKUP(F387,SVC_RateCard!A:A,SVC_RateCard!B:B),"Service Code not found"))</f>
        <v>Knee Replacement (Unilateral)</v>
      </c>
      <c r="H387" s="24" t="str">
        <f>IF(F387="","",IFERROR(_xlfn.XLOOKUP(F387,SVC_RateCard!A:A,SVC_RateCard!C:C),""))</f>
        <v>Surgery</v>
      </c>
      <c r="I387" s="39" t="s">
        <v>231</v>
      </c>
      <c r="J387" s="39">
        <v>1</v>
      </c>
      <c r="K387" s="25">
        <f>IF(F387="","",IFERROR(_xlfn.XLOOKUP(F387,SVC_RateCard!A:A,SVC_RateCard!I:I),0))</f>
        <v>126000</v>
      </c>
      <c r="L387" s="17">
        <f t="shared" si="21"/>
        <v>126000</v>
      </c>
      <c r="M387" s="26">
        <f>IF(F387="","",IFERROR(_xlfn.XLOOKUP(F387,SVC_RateCard!A:A,SVC_RateCard!G:G),0))</f>
        <v>5</v>
      </c>
      <c r="N387" s="17">
        <f t="shared" si="22"/>
        <v>6300</v>
      </c>
      <c r="O387" s="17">
        <f t="shared" si="23"/>
        <v>126000</v>
      </c>
    </row>
    <row r="388" spans="1:15" ht="22" customHeight="1">
      <c r="A388" t="str">
        <f t="shared" si="20"/>
        <v>SL-00384</v>
      </c>
      <c r="B388" s="40" t="s">
        <v>1740</v>
      </c>
      <c r="C388" s="24" t="str">
        <f>IF(B388="","",IFERROR(_xlfn.XLOOKUP(B388,PT_Master!#REF!,PT_Master!B:B),""))</f>
        <v/>
      </c>
      <c r="D388" s="24" t="str">
        <f>IF(C388="","",IFERROR(_xlfn.XLOOKUP(C388,PT_Master!A:A,PT_Master!C:C),""))</f>
        <v/>
      </c>
      <c r="E388" s="40" t="s">
        <v>560</v>
      </c>
      <c r="F388" s="40" t="s">
        <v>1838</v>
      </c>
      <c r="G388" s="24" t="str">
        <f>IF(F388="","",IFERROR(_xlfn.XLOOKUP(F388,SVC_RateCard!A:A,SVC_RateCard!B:B),"Service Code not found"))</f>
        <v>General Ward - Daily</v>
      </c>
      <c r="H388" s="24" t="str">
        <f>IF(F388="","",IFERROR(_xlfn.XLOOKUP(F388,SVC_RateCard!A:A,SVC_RateCard!C:C),""))</f>
        <v>Room Charge</v>
      </c>
      <c r="I388" s="40" t="s">
        <v>231</v>
      </c>
      <c r="J388" s="40">
        <v>5</v>
      </c>
      <c r="K388" s="25">
        <f>IF(F388="","",IFERROR(_xlfn.XLOOKUP(F388,SVC_RateCard!A:A,SVC_RateCard!I:I),0))</f>
        <v>800</v>
      </c>
      <c r="L388" s="17">
        <f t="shared" si="21"/>
        <v>4000</v>
      </c>
      <c r="M388" s="26">
        <f>IF(F388="","",IFERROR(_xlfn.XLOOKUP(F388,SVC_RateCard!A:A,SVC_RateCard!G:G),0))</f>
        <v>0</v>
      </c>
      <c r="N388" s="17">
        <f t="shared" si="22"/>
        <v>0</v>
      </c>
      <c r="O388" s="17">
        <f t="shared" si="23"/>
        <v>4000</v>
      </c>
    </row>
    <row r="389" spans="1:15" ht="22" customHeight="1">
      <c r="A389" t="str">
        <f t="shared" si="20"/>
        <v>SL-00385</v>
      </c>
      <c r="B389" s="39" t="s">
        <v>1740</v>
      </c>
      <c r="C389" s="24" t="str">
        <f>IF(B389="","",IFERROR(_xlfn.XLOOKUP(B389,PT_Master!#REF!,PT_Master!B:B),""))</f>
        <v/>
      </c>
      <c r="D389" s="24" t="str">
        <f>IF(C389="","",IFERROR(_xlfn.XLOOKUP(C389,PT_Master!A:A,PT_Master!C:C),""))</f>
        <v/>
      </c>
      <c r="E389" s="39" t="s">
        <v>560</v>
      </c>
      <c r="F389" s="39" t="s">
        <v>1872</v>
      </c>
      <c r="G389" s="24" t="str">
        <f>IF(F389="","",IFERROR(_xlfn.XLOOKUP(F389,SVC_RateCard!A:A,SVC_RateCard!B:B),"Service Code not found"))</f>
        <v>Oxygen Therapy - Per Day</v>
      </c>
      <c r="H389" s="24" t="str">
        <f>IF(F389="","",IFERROR(_xlfn.XLOOKUP(F389,SVC_RateCard!A:A,SVC_RateCard!C:C),""))</f>
        <v>Procedure</v>
      </c>
      <c r="I389" s="39" t="s">
        <v>231</v>
      </c>
      <c r="J389" s="39">
        <v>5</v>
      </c>
      <c r="K389" s="25">
        <f>IF(F389="","",IFERROR(_xlfn.XLOOKUP(F389,SVC_RateCard!A:A,SVC_RateCard!I:I),0))</f>
        <v>630</v>
      </c>
      <c r="L389" s="17">
        <f t="shared" si="21"/>
        <v>3150</v>
      </c>
      <c r="M389" s="26">
        <f>IF(F389="","",IFERROR(_xlfn.XLOOKUP(F389,SVC_RateCard!A:A,SVC_RateCard!G:G),0))</f>
        <v>5</v>
      </c>
      <c r="N389" s="17">
        <f t="shared" si="22"/>
        <v>157.5</v>
      </c>
      <c r="O389" s="17">
        <f t="shared" si="23"/>
        <v>3150</v>
      </c>
    </row>
    <row r="390" spans="1:15" ht="22" customHeight="1">
      <c r="A390" t="str">
        <f t="shared" ref="A390:A453" si="24">IF(B390="","","SL-"&amp;TEXT(ROW(A386),"00000"))</f>
        <v>SL-00386</v>
      </c>
      <c r="B390" s="40" t="s">
        <v>1740</v>
      </c>
      <c r="C390" s="24" t="str">
        <f>IF(B390="","",IFERROR(_xlfn.XLOOKUP(B390,PT_Master!#REF!,PT_Master!B:B),""))</f>
        <v/>
      </c>
      <c r="D390" s="24" t="str">
        <f>IF(C390="","",IFERROR(_xlfn.XLOOKUP(C390,PT_Master!A:A,PT_Master!C:C),""))</f>
        <v/>
      </c>
      <c r="E390" s="40" t="s">
        <v>1908</v>
      </c>
      <c r="F390" s="40" t="s">
        <v>1836</v>
      </c>
      <c r="G390" s="24" t="str">
        <f>IF(F390="","",IFERROR(_xlfn.XLOOKUP(F390,SVC_RateCard!A:A,SVC_RateCard!B:B),"Service Code not found"))</f>
        <v>Lipid Profile</v>
      </c>
      <c r="H390" s="24" t="str">
        <f>IF(F390="","",IFERROR(_xlfn.XLOOKUP(F390,SVC_RateCard!A:A,SVC_RateCard!C:C),""))</f>
        <v>Laboratory</v>
      </c>
      <c r="I390" s="40" t="s">
        <v>231</v>
      </c>
      <c r="J390" s="40">
        <v>1</v>
      </c>
      <c r="K390" s="25">
        <f>IF(F390="","",IFERROR(_xlfn.XLOOKUP(F390,SVC_RateCard!A:A,SVC_RateCard!I:I),0))</f>
        <v>472.5</v>
      </c>
      <c r="L390" s="17">
        <f t="shared" ref="L390:L453" si="25">IF(OR(J390="",K390=""),"",J390*K390)</f>
        <v>472.5</v>
      </c>
      <c r="M390" s="26">
        <f>IF(F390="","",IFERROR(_xlfn.XLOOKUP(F390,SVC_RateCard!A:A,SVC_RateCard!G:G),0))</f>
        <v>5</v>
      </c>
      <c r="N390" s="17">
        <f t="shared" ref="N390:N453" si="26">IF(L390="","",IFERROR(L390*M390/100,0))</f>
        <v>23.625</v>
      </c>
      <c r="O390" s="17">
        <f t="shared" ref="O390:O453" si="27">IF(L390="","",L390)</f>
        <v>472.5</v>
      </c>
    </row>
    <row r="391" spans="1:15" ht="22" customHeight="1">
      <c r="A391" t="str">
        <f t="shared" si="24"/>
        <v>SL-00387</v>
      </c>
      <c r="B391" s="39" t="s">
        <v>1740</v>
      </c>
      <c r="C391" s="24" t="str">
        <f>IF(B391="","",IFERROR(_xlfn.XLOOKUP(B391,PT_Master!#REF!,PT_Master!B:B),""))</f>
        <v/>
      </c>
      <c r="D391" s="24" t="str">
        <f>IF(C391="","",IFERROR(_xlfn.XLOOKUP(C391,PT_Master!A:A,PT_Master!C:C),""))</f>
        <v/>
      </c>
      <c r="E391" s="39" t="s">
        <v>560</v>
      </c>
      <c r="F391" s="39" t="s">
        <v>1875</v>
      </c>
      <c r="G391" s="24" t="str">
        <f>IF(F391="","",IFERROR(_xlfn.XLOOKUP(F391,SVC_RateCard!A:A,SVC_RateCard!B:B),"Service Code not found"))</f>
        <v>X-Ray Knee AP Lateral</v>
      </c>
      <c r="H391" s="24" t="str">
        <f>IF(F391="","",IFERROR(_xlfn.XLOOKUP(F391,SVC_RateCard!A:A,SVC_RateCard!C:C),""))</f>
        <v>Radiology</v>
      </c>
      <c r="I391" s="39" t="s">
        <v>231</v>
      </c>
      <c r="J391" s="39">
        <v>1</v>
      </c>
      <c r="K391" s="25">
        <f>IF(F391="","",IFERROR(_xlfn.XLOOKUP(F391,SVC_RateCard!A:A,SVC_RateCard!I:I),0))</f>
        <v>504</v>
      </c>
      <c r="L391" s="17">
        <f t="shared" si="25"/>
        <v>504</v>
      </c>
      <c r="M391" s="26">
        <f>IF(F391="","",IFERROR(_xlfn.XLOOKUP(F391,SVC_RateCard!A:A,SVC_RateCard!G:G),0))</f>
        <v>12</v>
      </c>
      <c r="N391" s="17">
        <f t="shared" si="26"/>
        <v>60.48</v>
      </c>
      <c r="O391" s="17">
        <f t="shared" si="27"/>
        <v>504</v>
      </c>
    </row>
    <row r="392" spans="1:15" ht="22" customHeight="1">
      <c r="A392" t="str">
        <f t="shared" si="24"/>
        <v>SL-00388</v>
      </c>
      <c r="B392" s="40" t="s">
        <v>1740</v>
      </c>
      <c r="C392" s="24" t="str">
        <f>IF(B392="","",IFERROR(_xlfn.XLOOKUP(B392,PT_Master!#REF!,PT_Master!B:B),""))</f>
        <v/>
      </c>
      <c r="D392" s="24" t="str">
        <f>IF(C392="","",IFERROR(_xlfn.XLOOKUP(C392,PT_Master!A:A,PT_Master!C:C),""))</f>
        <v/>
      </c>
      <c r="E392" s="40" t="s">
        <v>506</v>
      </c>
      <c r="F392" s="40" t="s">
        <v>1867</v>
      </c>
      <c r="G392" s="24" t="str">
        <f>IF(F392="","",IFERROR(_xlfn.XLOOKUP(F392,SVC_RateCard!A:A,SVC_RateCard!B:B),"Service Code not found"))</f>
        <v>Emergency Bay - Daily</v>
      </c>
      <c r="H392" s="24" t="str">
        <f>IF(F392="","",IFERROR(_xlfn.XLOOKUP(F392,SVC_RateCard!A:A,SVC_RateCard!C:C),""))</f>
        <v>Room Charge</v>
      </c>
      <c r="I392" s="40" t="s">
        <v>231</v>
      </c>
      <c r="J392" s="40">
        <v>5</v>
      </c>
      <c r="K392" s="25">
        <f>IF(F392="","",IFERROR(_xlfn.XLOOKUP(F392,SVC_RateCard!A:A,SVC_RateCard!I:I),0))</f>
        <v>2000</v>
      </c>
      <c r="L392" s="17">
        <f t="shared" si="25"/>
        <v>10000</v>
      </c>
      <c r="M392" s="26">
        <f>IF(F392="","",IFERROR(_xlfn.XLOOKUP(F392,SVC_RateCard!A:A,SVC_RateCard!G:G),0))</f>
        <v>0</v>
      </c>
      <c r="N392" s="17">
        <f t="shared" si="26"/>
        <v>0</v>
      </c>
      <c r="O392" s="17">
        <f t="shared" si="27"/>
        <v>10000</v>
      </c>
    </row>
    <row r="393" spans="1:15" ht="22" customHeight="1">
      <c r="A393" t="str">
        <f t="shared" si="24"/>
        <v>SL-00389</v>
      </c>
      <c r="B393" s="39" t="s">
        <v>1741</v>
      </c>
      <c r="C393" s="24" t="str">
        <f>IF(B393="","",IFERROR(_xlfn.XLOOKUP(B393,PT_Master!#REF!,PT_Master!B:B),""))</f>
        <v/>
      </c>
      <c r="D393" s="24" t="str">
        <f>IF(C393="","",IFERROR(_xlfn.XLOOKUP(C393,PT_Master!A:A,PT_Master!C:C),""))</f>
        <v/>
      </c>
      <c r="E393" s="39" t="s">
        <v>1489</v>
      </c>
      <c r="F393" s="39" t="s">
        <v>1860</v>
      </c>
      <c r="G393" s="24" t="str">
        <f>IF(F393="","",IFERROR(_xlfn.XLOOKUP(F393,SVC_RateCard!A:A,SVC_RateCard!B:B),"Service Code not found"))</f>
        <v>Emergency Consultation</v>
      </c>
      <c r="H393" s="24" t="str">
        <f>IF(F393="","",IFERROR(_xlfn.XLOOKUP(F393,SVC_RateCard!A:A,SVC_RateCard!C:C),""))</f>
        <v>Emergency</v>
      </c>
      <c r="I393" s="39" t="s">
        <v>232</v>
      </c>
      <c r="J393" s="39">
        <v>1</v>
      </c>
      <c r="K393" s="25">
        <f>IF(F393="","",IFERROR(_xlfn.XLOOKUP(F393,SVC_RateCard!A:A,SVC_RateCard!I:I),0))</f>
        <v>1200</v>
      </c>
      <c r="L393" s="17">
        <f t="shared" si="25"/>
        <v>1200</v>
      </c>
      <c r="M393" s="26">
        <f>IF(F393="","",IFERROR(_xlfn.XLOOKUP(F393,SVC_RateCard!A:A,SVC_RateCard!G:G),0))</f>
        <v>0</v>
      </c>
      <c r="N393" s="17">
        <f t="shared" si="26"/>
        <v>0</v>
      </c>
      <c r="O393" s="17">
        <f t="shared" si="27"/>
        <v>1200</v>
      </c>
    </row>
    <row r="394" spans="1:15" ht="22" customHeight="1">
      <c r="A394" t="str">
        <f t="shared" si="24"/>
        <v>SL-00390</v>
      </c>
      <c r="B394" s="40" t="s">
        <v>1741</v>
      </c>
      <c r="C394" s="24" t="str">
        <f>IF(B394="","",IFERROR(_xlfn.XLOOKUP(B394,PT_Master!#REF!,PT_Master!B:B),""))</f>
        <v/>
      </c>
      <c r="D394" s="24" t="str">
        <f>IF(C394="","",IFERROR(_xlfn.XLOOKUP(C394,PT_Master!A:A,PT_Master!C:C),""))</f>
        <v/>
      </c>
      <c r="E394" s="40" t="s">
        <v>1489</v>
      </c>
      <c r="F394" s="40" t="s">
        <v>1874</v>
      </c>
      <c r="G394" s="24" t="str">
        <f>IF(F394="","",IFERROR(_xlfn.XLOOKUP(F394,SVC_RateCard!A:A,SVC_RateCard!B:B),"Service Code not found"))</f>
        <v>Catheterisation</v>
      </c>
      <c r="H394" s="24" t="str">
        <f>IF(F394="","",IFERROR(_xlfn.XLOOKUP(F394,SVC_RateCard!A:A,SVC_RateCard!C:C),""))</f>
        <v>Procedure</v>
      </c>
      <c r="I394" s="40" t="s">
        <v>232</v>
      </c>
      <c r="J394" s="40">
        <v>1</v>
      </c>
      <c r="K394" s="25">
        <f>IF(F394="","",IFERROR(_xlfn.XLOOKUP(F394,SVC_RateCard!A:A,SVC_RateCard!I:I),0))</f>
        <v>525</v>
      </c>
      <c r="L394" s="17">
        <f t="shared" si="25"/>
        <v>525</v>
      </c>
      <c r="M394" s="26">
        <f>IF(F394="","",IFERROR(_xlfn.XLOOKUP(F394,SVC_RateCard!A:A,SVC_RateCard!G:G),0))</f>
        <v>5</v>
      </c>
      <c r="N394" s="17">
        <f t="shared" si="26"/>
        <v>26.25</v>
      </c>
      <c r="O394" s="17">
        <f t="shared" si="27"/>
        <v>525</v>
      </c>
    </row>
    <row r="395" spans="1:15" ht="22" customHeight="1">
      <c r="A395" t="str">
        <f t="shared" si="24"/>
        <v>SL-00391</v>
      </c>
      <c r="B395" s="39" t="s">
        <v>1741</v>
      </c>
      <c r="C395" s="24" t="str">
        <f>IF(B395="","",IFERROR(_xlfn.XLOOKUP(B395,PT_Master!#REF!,PT_Master!B:B),""))</f>
        <v/>
      </c>
      <c r="D395" s="24" t="str">
        <f>IF(C395="","",IFERROR(_xlfn.XLOOKUP(C395,PT_Master!A:A,PT_Master!C:C),""))</f>
        <v/>
      </c>
      <c r="E395" s="39" t="s">
        <v>1489</v>
      </c>
      <c r="F395" s="39" t="s">
        <v>1847</v>
      </c>
      <c r="G395" s="24" t="str">
        <f>IF(F395="","",IFERROR(_xlfn.XLOOKUP(F395,SVC_RateCard!A:A,SVC_RateCard!B:B),"Service Code not found"))</f>
        <v>2D Echocardiography</v>
      </c>
      <c r="H395" s="24" t="str">
        <f>IF(F395="","",IFERROR(_xlfn.XLOOKUP(F395,SVC_RateCard!A:A,SVC_RateCard!C:C),""))</f>
        <v>Radiology</v>
      </c>
      <c r="I395" s="39" t="s">
        <v>232</v>
      </c>
      <c r="J395" s="39">
        <v>1</v>
      </c>
      <c r="K395" s="25">
        <f>IF(F395="","",IFERROR(_xlfn.XLOOKUP(F395,SVC_RateCard!A:A,SVC_RateCard!I:I),0))</f>
        <v>2800</v>
      </c>
      <c r="L395" s="17">
        <f t="shared" si="25"/>
        <v>2800</v>
      </c>
      <c r="M395" s="26">
        <f>IF(F395="","",IFERROR(_xlfn.XLOOKUP(F395,SVC_RateCard!A:A,SVC_RateCard!G:G),0))</f>
        <v>12</v>
      </c>
      <c r="N395" s="17">
        <f t="shared" si="26"/>
        <v>336</v>
      </c>
      <c r="O395" s="17">
        <f t="shared" si="27"/>
        <v>2800</v>
      </c>
    </row>
    <row r="396" spans="1:15" ht="22" customHeight="1">
      <c r="A396" t="str">
        <f t="shared" si="24"/>
        <v>SL-00392</v>
      </c>
      <c r="B396" s="40" t="s">
        <v>1741</v>
      </c>
      <c r="C396" s="24" t="str">
        <f>IF(B396="","",IFERROR(_xlfn.XLOOKUP(B396,PT_Master!#REF!,PT_Master!B:B),""))</f>
        <v/>
      </c>
      <c r="D396" s="24" t="str">
        <f>IF(C396="","",IFERROR(_xlfn.XLOOKUP(C396,PT_Master!A:A,PT_Master!C:C),""))</f>
        <v/>
      </c>
      <c r="E396" s="40" t="s">
        <v>1489</v>
      </c>
      <c r="F396" s="40" t="s">
        <v>1837</v>
      </c>
      <c r="G396" s="24" t="str">
        <f>IF(F396="","",IFERROR(_xlfn.XLOOKUP(F396,SVC_RateCard!A:A,SVC_RateCard!B:B),"Service Code not found"))</f>
        <v>IV Cannula Insertion</v>
      </c>
      <c r="H396" s="24" t="str">
        <f>IF(F396="","",IFERROR(_xlfn.XLOOKUP(F396,SVC_RateCard!A:A,SVC_RateCard!C:C),""))</f>
        <v>Procedure</v>
      </c>
      <c r="I396" s="40" t="s">
        <v>232</v>
      </c>
      <c r="J396" s="40">
        <v>1</v>
      </c>
      <c r="K396" s="25">
        <f>IF(F396="","",IFERROR(_xlfn.XLOOKUP(F396,SVC_RateCard!A:A,SVC_RateCard!I:I),0))</f>
        <v>210</v>
      </c>
      <c r="L396" s="17">
        <f t="shared" si="25"/>
        <v>210</v>
      </c>
      <c r="M396" s="26">
        <f>IF(F396="","",IFERROR(_xlfn.XLOOKUP(F396,SVC_RateCard!A:A,SVC_RateCard!G:G),0))</f>
        <v>5</v>
      </c>
      <c r="N396" s="17">
        <f t="shared" si="26"/>
        <v>10.5</v>
      </c>
      <c r="O396" s="17">
        <f t="shared" si="27"/>
        <v>210</v>
      </c>
    </row>
    <row r="397" spans="1:15" ht="22" customHeight="1">
      <c r="A397" t="str">
        <f t="shared" si="24"/>
        <v>SL-00393</v>
      </c>
      <c r="B397" s="39" t="s">
        <v>1742</v>
      </c>
      <c r="C397" s="24" t="str">
        <f>IF(B397="","",IFERROR(_xlfn.XLOOKUP(B397,PT_Master!#REF!,PT_Master!B:B),""))</f>
        <v/>
      </c>
      <c r="D397" s="24" t="str">
        <f>IF(C397="","",IFERROR(_xlfn.XLOOKUP(C397,PT_Master!A:A,PT_Master!C:C),""))</f>
        <v/>
      </c>
      <c r="E397" s="39" t="s">
        <v>532</v>
      </c>
      <c r="F397" s="39" t="s">
        <v>1831</v>
      </c>
      <c r="G397" s="24" t="str">
        <f>IF(F397="","",IFERROR(_xlfn.XLOOKUP(F397,SVC_RateCard!A:A,SVC_RateCard!B:B),"Service Code not found"))</f>
        <v>General Consultation</v>
      </c>
      <c r="H397" s="24" t="str">
        <f>IF(F397="","",IFERROR(_xlfn.XLOOKUP(F397,SVC_RateCard!A:A,SVC_RateCard!C:C),""))</f>
        <v>Consultation</v>
      </c>
      <c r="I397" s="39" t="s">
        <v>233</v>
      </c>
      <c r="J397" s="39">
        <v>1</v>
      </c>
      <c r="K397" s="25">
        <f>IF(F397="","",IFERROR(_xlfn.XLOOKUP(F397,SVC_RateCard!A:A,SVC_RateCard!I:I),0))</f>
        <v>500</v>
      </c>
      <c r="L397" s="17">
        <f t="shared" si="25"/>
        <v>500</v>
      </c>
      <c r="M397" s="26">
        <f>IF(F397="","",IFERROR(_xlfn.XLOOKUP(F397,SVC_RateCard!A:A,SVC_RateCard!G:G),0))</f>
        <v>0</v>
      </c>
      <c r="N397" s="17">
        <f t="shared" si="26"/>
        <v>0</v>
      </c>
      <c r="O397" s="17">
        <f t="shared" si="27"/>
        <v>500</v>
      </c>
    </row>
    <row r="398" spans="1:15" ht="22" customHeight="1">
      <c r="A398" t="str">
        <f t="shared" si="24"/>
        <v>SL-00394</v>
      </c>
      <c r="B398" s="40" t="s">
        <v>1742</v>
      </c>
      <c r="C398" s="24" t="str">
        <f>IF(B398="","",IFERROR(_xlfn.XLOOKUP(B398,PT_Master!#REF!,PT_Master!B:B),""))</f>
        <v/>
      </c>
      <c r="D398" s="24" t="str">
        <f>IF(C398="","",IFERROR(_xlfn.XLOOKUP(C398,PT_Master!A:A,PT_Master!C:C),""))</f>
        <v/>
      </c>
      <c r="E398" s="40" t="s">
        <v>563</v>
      </c>
      <c r="F398" s="40" t="s">
        <v>1839</v>
      </c>
      <c r="G398" s="24" t="str">
        <f>IF(F398="","",IFERROR(_xlfn.XLOOKUP(F398,SVC_RateCard!A:A,SVC_RateCard!B:B),"Service Code not found"))</f>
        <v>Nebulisation</v>
      </c>
      <c r="H398" s="24" t="str">
        <f>IF(F398="","",IFERROR(_xlfn.XLOOKUP(F398,SVC_RateCard!A:A,SVC_RateCard!C:C),""))</f>
        <v>Procedure</v>
      </c>
      <c r="I398" s="40" t="s">
        <v>233</v>
      </c>
      <c r="J398" s="40">
        <v>1</v>
      </c>
      <c r="K398" s="25">
        <f>IF(F398="","",IFERROR(_xlfn.XLOOKUP(F398,SVC_RateCard!A:A,SVC_RateCard!I:I),0))</f>
        <v>157.5</v>
      </c>
      <c r="L398" s="17">
        <f t="shared" si="25"/>
        <v>157.5</v>
      </c>
      <c r="M398" s="26">
        <f>IF(F398="","",IFERROR(_xlfn.XLOOKUP(F398,SVC_RateCard!A:A,SVC_RateCard!G:G),0))</f>
        <v>5</v>
      </c>
      <c r="N398" s="17">
        <f t="shared" si="26"/>
        <v>7.875</v>
      </c>
      <c r="O398" s="17">
        <f t="shared" si="27"/>
        <v>157.5</v>
      </c>
    </row>
    <row r="399" spans="1:15" ht="22" customHeight="1">
      <c r="A399" t="str">
        <f t="shared" si="24"/>
        <v>SL-00395</v>
      </c>
      <c r="B399" s="39" t="s">
        <v>1742</v>
      </c>
      <c r="C399" s="24" t="str">
        <f>IF(B399="","",IFERROR(_xlfn.XLOOKUP(B399,PT_Master!#REF!,PT_Master!B:B),""))</f>
        <v/>
      </c>
      <c r="D399" s="24" t="str">
        <f>IF(C399="","",IFERROR(_xlfn.XLOOKUP(C399,PT_Master!A:A,PT_Master!C:C),""))</f>
        <v/>
      </c>
      <c r="E399" s="39" t="s">
        <v>602</v>
      </c>
      <c r="F399" s="39" t="s">
        <v>1846</v>
      </c>
      <c r="G399" s="24" t="str">
        <f>IF(F399="","",IFERROR(_xlfn.XLOOKUP(F399,SVC_RateCard!A:A,SVC_RateCard!B:B),"Service Code not found"))</f>
        <v>Blood Transfusion</v>
      </c>
      <c r="H399" s="24" t="str">
        <f>IF(F399="","",IFERROR(_xlfn.XLOOKUP(F399,SVC_RateCard!A:A,SVC_RateCard!C:C),""))</f>
        <v>Procedure</v>
      </c>
      <c r="I399" s="39" t="s">
        <v>233</v>
      </c>
      <c r="J399" s="39">
        <v>1</v>
      </c>
      <c r="K399" s="25">
        <f>IF(F399="","",IFERROR(_xlfn.XLOOKUP(F399,SVC_RateCard!A:A,SVC_RateCard!I:I),0))</f>
        <v>1575</v>
      </c>
      <c r="L399" s="17">
        <f t="shared" si="25"/>
        <v>1575</v>
      </c>
      <c r="M399" s="26">
        <f>IF(F399="","",IFERROR(_xlfn.XLOOKUP(F399,SVC_RateCard!A:A,SVC_RateCard!G:G),0))</f>
        <v>5</v>
      </c>
      <c r="N399" s="17">
        <f t="shared" si="26"/>
        <v>78.75</v>
      </c>
      <c r="O399" s="17">
        <f t="shared" si="27"/>
        <v>1575</v>
      </c>
    </row>
    <row r="400" spans="1:15" ht="22" customHeight="1">
      <c r="A400" t="str">
        <f t="shared" si="24"/>
        <v>SL-00396</v>
      </c>
      <c r="B400" s="40" t="s">
        <v>1742</v>
      </c>
      <c r="C400" s="24" t="str">
        <f>IF(B400="","",IFERROR(_xlfn.XLOOKUP(B400,PT_Master!#REF!,PT_Master!B:B),""))</f>
        <v/>
      </c>
      <c r="D400" s="24" t="str">
        <f>IF(C400="","",IFERROR(_xlfn.XLOOKUP(C400,PT_Master!A:A,PT_Master!C:C),""))</f>
        <v/>
      </c>
      <c r="E400" s="40" t="s">
        <v>1483</v>
      </c>
      <c r="F400" s="40" t="s">
        <v>1875</v>
      </c>
      <c r="G400" s="24" t="str">
        <f>IF(F400="","",IFERROR(_xlfn.XLOOKUP(F400,SVC_RateCard!A:A,SVC_RateCard!B:B),"Service Code not found"))</f>
        <v>X-Ray Knee AP Lateral</v>
      </c>
      <c r="H400" s="24" t="str">
        <f>IF(F400="","",IFERROR(_xlfn.XLOOKUP(F400,SVC_RateCard!A:A,SVC_RateCard!C:C),""))</f>
        <v>Radiology</v>
      </c>
      <c r="I400" s="40" t="s">
        <v>233</v>
      </c>
      <c r="J400" s="40">
        <v>1</v>
      </c>
      <c r="K400" s="25">
        <f>IF(F400="","",IFERROR(_xlfn.XLOOKUP(F400,SVC_RateCard!A:A,SVC_RateCard!I:I),0))</f>
        <v>504</v>
      </c>
      <c r="L400" s="17">
        <f t="shared" si="25"/>
        <v>504</v>
      </c>
      <c r="M400" s="26">
        <f>IF(F400="","",IFERROR(_xlfn.XLOOKUP(F400,SVC_RateCard!A:A,SVC_RateCard!G:G),0))</f>
        <v>12</v>
      </c>
      <c r="N400" s="17">
        <f t="shared" si="26"/>
        <v>60.48</v>
      </c>
      <c r="O400" s="17">
        <f t="shared" si="27"/>
        <v>504</v>
      </c>
    </row>
    <row r="401" spans="1:15" ht="22" customHeight="1">
      <c r="A401" t="str">
        <f t="shared" si="24"/>
        <v>SL-00397</v>
      </c>
      <c r="B401" s="39" t="s">
        <v>1742</v>
      </c>
      <c r="C401" s="24" t="str">
        <f>IF(B401="","",IFERROR(_xlfn.XLOOKUP(B401,PT_Master!#REF!,PT_Master!B:B),""))</f>
        <v/>
      </c>
      <c r="D401" s="24" t="str">
        <f>IF(C401="","",IFERROR(_xlfn.XLOOKUP(C401,PT_Master!A:A,PT_Master!C:C),""))</f>
        <v/>
      </c>
      <c r="E401" s="39" t="s">
        <v>1548</v>
      </c>
      <c r="F401" s="39" t="s">
        <v>1878</v>
      </c>
      <c r="G401" s="24" t="str">
        <f>IF(F401="","",IFERROR(_xlfn.XLOOKUP(F401,SVC_RateCard!A:A,SVC_RateCard!B:B),"Service Code not found"))</f>
        <v>Urine Routine</v>
      </c>
      <c r="H401" s="24" t="str">
        <f>IF(F401="","",IFERROR(_xlfn.XLOOKUP(F401,SVC_RateCard!A:A,SVC_RateCard!C:C),""))</f>
        <v>Laboratory</v>
      </c>
      <c r="I401" s="39" t="s">
        <v>233</v>
      </c>
      <c r="J401" s="39">
        <v>1</v>
      </c>
      <c r="K401" s="25">
        <f>IF(F401="","",IFERROR(_xlfn.XLOOKUP(F401,SVC_RateCard!A:A,SVC_RateCard!I:I),0))</f>
        <v>157.5</v>
      </c>
      <c r="L401" s="17">
        <f t="shared" si="25"/>
        <v>157.5</v>
      </c>
      <c r="M401" s="26">
        <f>IF(F401="","",IFERROR(_xlfn.XLOOKUP(F401,SVC_RateCard!A:A,SVC_RateCard!G:G),0))</f>
        <v>5</v>
      </c>
      <c r="N401" s="17">
        <f t="shared" si="26"/>
        <v>7.875</v>
      </c>
      <c r="O401" s="17">
        <f t="shared" si="27"/>
        <v>157.5</v>
      </c>
    </row>
    <row r="402" spans="1:15" ht="22" customHeight="1">
      <c r="A402" t="str">
        <f t="shared" si="24"/>
        <v>SL-00398</v>
      </c>
      <c r="B402" s="40" t="s">
        <v>1742</v>
      </c>
      <c r="C402" s="24" t="str">
        <f>IF(B402="","",IFERROR(_xlfn.XLOOKUP(B402,PT_Master!#REF!,PT_Master!B:B),""))</f>
        <v/>
      </c>
      <c r="D402" s="24" t="str">
        <f>IF(C402="","",IFERROR(_xlfn.XLOOKUP(C402,PT_Master!A:A,PT_Master!C:C),""))</f>
        <v/>
      </c>
      <c r="E402" s="40" t="s">
        <v>532</v>
      </c>
      <c r="F402" s="40" t="s">
        <v>1836</v>
      </c>
      <c r="G402" s="24" t="str">
        <f>IF(F402="","",IFERROR(_xlfn.XLOOKUP(F402,SVC_RateCard!A:A,SVC_RateCard!B:B),"Service Code not found"))</f>
        <v>Lipid Profile</v>
      </c>
      <c r="H402" s="24" t="str">
        <f>IF(F402="","",IFERROR(_xlfn.XLOOKUP(F402,SVC_RateCard!A:A,SVC_RateCard!C:C),""))</f>
        <v>Laboratory</v>
      </c>
      <c r="I402" s="40" t="s">
        <v>233</v>
      </c>
      <c r="J402" s="40">
        <v>1</v>
      </c>
      <c r="K402" s="25">
        <f>IF(F402="","",IFERROR(_xlfn.XLOOKUP(F402,SVC_RateCard!A:A,SVC_RateCard!I:I),0))</f>
        <v>472.5</v>
      </c>
      <c r="L402" s="17">
        <f t="shared" si="25"/>
        <v>472.5</v>
      </c>
      <c r="M402" s="26">
        <f>IF(F402="","",IFERROR(_xlfn.XLOOKUP(F402,SVC_RateCard!A:A,SVC_RateCard!G:G),0))</f>
        <v>5</v>
      </c>
      <c r="N402" s="17">
        <f t="shared" si="26"/>
        <v>23.625</v>
      </c>
      <c r="O402" s="17">
        <f t="shared" si="27"/>
        <v>472.5</v>
      </c>
    </row>
    <row r="403" spans="1:15" ht="22" customHeight="1">
      <c r="A403" t="str">
        <f t="shared" si="24"/>
        <v>SL-00399</v>
      </c>
      <c r="B403" s="39" t="s">
        <v>1742</v>
      </c>
      <c r="C403" s="24" t="str">
        <f>IF(B403="","",IFERROR(_xlfn.XLOOKUP(B403,PT_Master!#REF!,PT_Master!B:B),""))</f>
        <v/>
      </c>
      <c r="D403" s="24" t="str">
        <f>IF(C403="","",IFERROR(_xlfn.XLOOKUP(C403,PT_Master!A:A,PT_Master!C:C),""))</f>
        <v/>
      </c>
      <c r="E403" s="39" t="s">
        <v>1548</v>
      </c>
      <c r="F403" s="39" t="s">
        <v>1851</v>
      </c>
      <c r="G403" s="24" t="str">
        <f>IF(F403="","",IFERROR(_xlfn.XLOOKUP(F403,SVC_RateCard!A:A,SVC_RateCard!B:B),"Service Code not found"))</f>
        <v>Blood Glucose - Fasting</v>
      </c>
      <c r="H403" s="24" t="str">
        <f>IF(F403="","",IFERROR(_xlfn.XLOOKUP(F403,SVC_RateCard!A:A,SVC_RateCard!C:C),""))</f>
        <v>Laboratory</v>
      </c>
      <c r="I403" s="39" t="s">
        <v>233</v>
      </c>
      <c r="J403" s="39">
        <v>1</v>
      </c>
      <c r="K403" s="25">
        <f>IF(F403="","",IFERROR(_xlfn.XLOOKUP(F403,SVC_RateCard!A:A,SVC_RateCard!I:I),0))</f>
        <v>126</v>
      </c>
      <c r="L403" s="17">
        <f t="shared" si="25"/>
        <v>126</v>
      </c>
      <c r="M403" s="26">
        <f>IF(F403="","",IFERROR(_xlfn.XLOOKUP(F403,SVC_RateCard!A:A,SVC_RateCard!G:G),0))</f>
        <v>5</v>
      </c>
      <c r="N403" s="17">
        <f t="shared" si="26"/>
        <v>6.3</v>
      </c>
      <c r="O403" s="17">
        <f t="shared" si="27"/>
        <v>126</v>
      </c>
    </row>
    <row r="404" spans="1:15" ht="22" customHeight="1">
      <c r="A404" t="str">
        <f t="shared" si="24"/>
        <v>SL-00400</v>
      </c>
      <c r="B404" s="40" t="s">
        <v>1742</v>
      </c>
      <c r="C404" s="24" t="str">
        <f>IF(B404="","",IFERROR(_xlfn.XLOOKUP(B404,PT_Master!#REF!,PT_Master!B:B),""))</f>
        <v/>
      </c>
      <c r="D404" s="24" t="str">
        <f>IF(C404="","",IFERROR(_xlfn.XLOOKUP(C404,PT_Master!A:A,PT_Master!C:C),""))</f>
        <v/>
      </c>
      <c r="E404" s="40" t="s">
        <v>557</v>
      </c>
      <c r="F404" s="40" t="s">
        <v>1835</v>
      </c>
      <c r="G404" s="24" t="str">
        <f>IF(F404="","",IFERROR(_xlfn.XLOOKUP(F404,SVC_RateCard!A:A,SVC_RateCard!B:B),"Service Code not found"))</f>
        <v>Endoscopy (Upper GI)</v>
      </c>
      <c r="H404" s="24" t="str">
        <f>IF(F404="","",IFERROR(_xlfn.XLOOKUP(F404,SVC_RateCard!A:A,SVC_RateCard!C:C),""))</f>
        <v>Procedure</v>
      </c>
      <c r="I404" s="40" t="s">
        <v>233</v>
      </c>
      <c r="J404" s="40">
        <v>1</v>
      </c>
      <c r="K404" s="25">
        <f>IF(F404="","",IFERROR(_xlfn.XLOOKUP(F404,SVC_RateCard!A:A,SVC_RateCard!I:I),0))</f>
        <v>3675</v>
      </c>
      <c r="L404" s="17">
        <f t="shared" si="25"/>
        <v>3675</v>
      </c>
      <c r="M404" s="26">
        <f>IF(F404="","",IFERROR(_xlfn.XLOOKUP(F404,SVC_RateCard!A:A,SVC_RateCard!G:G),0))</f>
        <v>5</v>
      </c>
      <c r="N404" s="17">
        <f t="shared" si="26"/>
        <v>183.75</v>
      </c>
      <c r="O404" s="17">
        <f t="shared" si="27"/>
        <v>3675</v>
      </c>
    </row>
    <row r="405" spans="1:15" ht="22" customHeight="1">
      <c r="A405" t="str">
        <f t="shared" si="24"/>
        <v>SL-00401</v>
      </c>
      <c r="B405" s="39" t="s">
        <v>1742</v>
      </c>
      <c r="C405" s="24" t="str">
        <f>IF(B405="","",IFERROR(_xlfn.XLOOKUP(B405,PT_Master!#REF!,PT_Master!B:B),""))</f>
        <v/>
      </c>
      <c r="D405" s="24" t="str">
        <f>IF(C405="","",IFERROR(_xlfn.XLOOKUP(C405,PT_Master!A:A,PT_Master!C:C),""))</f>
        <v/>
      </c>
      <c r="E405" s="39" t="s">
        <v>563</v>
      </c>
      <c r="F405" s="39" t="s">
        <v>1862</v>
      </c>
      <c r="G405" s="24" t="str">
        <f>IF(F405="","",IFERROR(_xlfn.XLOOKUP(F405,SVC_RateCard!A:A,SVC_RateCard!B:B),"Service Code not found"))</f>
        <v>Private Room - Daily</v>
      </c>
      <c r="H405" s="24" t="str">
        <f>IF(F405="","",IFERROR(_xlfn.XLOOKUP(F405,SVC_RateCard!A:A,SVC_RateCard!C:C),""))</f>
        <v>Room Charge</v>
      </c>
      <c r="I405" s="39" t="s">
        <v>233</v>
      </c>
      <c r="J405" s="39">
        <v>8</v>
      </c>
      <c r="K405" s="25">
        <f>IF(F405="","",IFERROR(_xlfn.XLOOKUP(F405,SVC_RateCard!A:A,SVC_RateCard!I:I),0))</f>
        <v>3500</v>
      </c>
      <c r="L405" s="17">
        <f t="shared" si="25"/>
        <v>28000</v>
      </c>
      <c r="M405" s="26">
        <f>IF(F405="","",IFERROR(_xlfn.XLOOKUP(F405,SVC_RateCard!A:A,SVC_RateCard!G:G),0))</f>
        <v>0</v>
      </c>
      <c r="N405" s="17">
        <f t="shared" si="26"/>
        <v>0</v>
      </c>
      <c r="O405" s="17">
        <f t="shared" si="27"/>
        <v>28000</v>
      </c>
    </row>
    <row r="406" spans="1:15" ht="22" customHeight="1">
      <c r="A406" t="str">
        <f t="shared" si="24"/>
        <v>SL-00402</v>
      </c>
      <c r="B406" s="40" t="s">
        <v>1742</v>
      </c>
      <c r="C406" s="24" t="str">
        <f>IF(B406="","",IFERROR(_xlfn.XLOOKUP(B406,PT_Master!#REF!,PT_Master!B:B),""))</f>
        <v/>
      </c>
      <c r="D406" s="24" t="str">
        <f>IF(C406="","",IFERROR(_xlfn.XLOOKUP(C406,PT_Master!A:A,PT_Master!C:C),""))</f>
        <v/>
      </c>
      <c r="E406" s="40" t="s">
        <v>602</v>
      </c>
      <c r="F406" s="40" t="s">
        <v>1833</v>
      </c>
      <c r="G406" s="24" t="str">
        <f>IF(F406="","",IFERROR(_xlfn.XLOOKUP(F406,SVC_RateCard!A:A,SVC_RateCard!B:B),"Service Code not found"))</f>
        <v>Ultrasound Obstetric</v>
      </c>
      <c r="H406" s="24" t="str">
        <f>IF(F406="","",IFERROR(_xlfn.XLOOKUP(F406,SVC_RateCard!A:A,SVC_RateCard!C:C),""))</f>
        <v>Radiology</v>
      </c>
      <c r="I406" s="40" t="s">
        <v>233</v>
      </c>
      <c r="J406" s="40">
        <v>1</v>
      </c>
      <c r="K406" s="25">
        <f>IF(F406="","",IFERROR(_xlfn.XLOOKUP(F406,SVC_RateCard!A:A,SVC_RateCard!I:I),0))</f>
        <v>1568</v>
      </c>
      <c r="L406" s="17">
        <f t="shared" si="25"/>
        <v>1568</v>
      </c>
      <c r="M406" s="26">
        <f>IF(F406="","",IFERROR(_xlfn.XLOOKUP(F406,SVC_RateCard!A:A,SVC_RateCard!G:G),0))</f>
        <v>12</v>
      </c>
      <c r="N406" s="17">
        <f t="shared" si="26"/>
        <v>188.16</v>
      </c>
      <c r="O406" s="17">
        <f t="shared" si="27"/>
        <v>1568</v>
      </c>
    </row>
    <row r="407" spans="1:15" ht="22" customHeight="1">
      <c r="A407" t="str">
        <f t="shared" si="24"/>
        <v>SL-00403</v>
      </c>
      <c r="B407" s="39" t="s">
        <v>1743</v>
      </c>
      <c r="C407" s="24" t="str">
        <f>IF(B407="","",IFERROR(_xlfn.XLOOKUP(B407,PT_Master!#REF!,PT_Master!B:B),""))</f>
        <v/>
      </c>
      <c r="D407" s="24" t="str">
        <f>IF(C407="","",IFERROR(_xlfn.XLOOKUP(C407,PT_Master!A:A,PT_Master!C:C),""))</f>
        <v/>
      </c>
      <c r="E407" s="39" t="s">
        <v>1490</v>
      </c>
      <c r="F407" s="39" t="s">
        <v>1850</v>
      </c>
      <c r="G407" s="24" t="str">
        <f>IF(F407="","",IFERROR(_xlfn.XLOOKUP(F407,SVC_RateCard!A:A,SVC_RateCard!B:B),"Service Code not found"))</f>
        <v>Cardiology Consultation</v>
      </c>
      <c r="H407" s="24" t="str">
        <f>IF(F407="","",IFERROR(_xlfn.XLOOKUP(F407,SVC_RateCard!A:A,SVC_RateCard!C:C),""))</f>
        <v>Consultation</v>
      </c>
      <c r="I407" s="39" t="s">
        <v>235</v>
      </c>
      <c r="J407" s="39">
        <v>1</v>
      </c>
      <c r="K407" s="25">
        <f>IF(F407="","",IFERROR(_xlfn.XLOOKUP(F407,SVC_RateCard!A:A,SVC_RateCard!I:I),0))</f>
        <v>800</v>
      </c>
      <c r="L407" s="17">
        <f t="shared" si="25"/>
        <v>800</v>
      </c>
      <c r="M407" s="26">
        <f>IF(F407="","",IFERROR(_xlfn.XLOOKUP(F407,SVC_RateCard!A:A,SVC_RateCard!G:G),0))</f>
        <v>0</v>
      </c>
      <c r="N407" s="17">
        <f t="shared" si="26"/>
        <v>0</v>
      </c>
      <c r="O407" s="17">
        <f t="shared" si="27"/>
        <v>800</v>
      </c>
    </row>
    <row r="408" spans="1:15" ht="22" customHeight="1">
      <c r="A408" t="str">
        <f t="shared" si="24"/>
        <v>SL-00404</v>
      </c>
      <c r="B408" s="40" t="s">
        <v>1743</v>
      </c>
      <c r="C408" s="24" t="str">
        <f>IF(B408="","",IFERROR(_xlfn.XLOOKUP(B408,PT_Master!#REF!,PT_Master!B:B),""))</f>
        <v/>
      </c>
      <c r="D408" s="24" t="str">
        <f>IF(C408="","",IFERROR(_xlfn.XLOOKUP(C408,PT_Master!A:A,PT_Master!C:C),""))</f>
        <v/>
      </c>
      <c r="E408" s="40" t="s">
        <v>1490</v>
      </c>
      <c r="F408" s="40" t="s">
        <v>1863</v>
      </c>
      <c r="G408" s="24" t="str">
        <f>IF(F408="","",IFERROR(_xlfn.XLOOKUP(F408,SVC_RateCard!A:A,SVC_RateCard!B:B),"Service Code not found"))</f>
        <v>Blood Culture</v>
      </c>
      <c r="H408" s="24" t="str">
        <f>IF(F408="","",IFERROR(_xlfn.XLOOKUP(F408,SVC_RateCard!A:A,SVC_RateCard!C:C),""))</f>
        <v>Laboratory</v>
      </c>
      <c r="I408" s="40" t="s">
        <v>235</v>
      </c>
      <c r="J408" s="40">
        <v>1</v>
      </c>
      <c r="K408" s="25">
        <f>IF(F408="","",IFERROR(_xlfn.XLOOKUP(F408,SVC_RateCard!A:A,SVC_RateCard!I:I),0))</f>
        <v>840</v>
      </c>
      <c r="L408" s="17">
        <f t="shared" si="25"/>
        <v>840</v>
      </c>
      <c r="M408" s="26">
        <f>IF(F408="","",IFERROR(_xlfn.XLOOKUP(F408,SVC_RateCard!A:A,SVC_RateCard!G:G),0))</f>
        <v>5</v>
      </c>
      <c r="N408" s="17">
        <f t="shared" si="26"/>
        <v>42</v>
      </c>
      <c r="O408" s="17">
        <f t="shared" si="27"/>
        <v>840</v>
      </c>
    </row>
    <row r="409" spans="1:15" ht="22" customHeight="1">
      <c r="A409" t="str">
        <f t="shared" si="24"/>
        <v>SL-00405</v>
      </c>
      <c r="B409" s="39" t="s">
        <v>1743</v>
      </c>
      <c r="C409" s="24" t="str">
        <f>IF(B409="","",IFERROR(_xlfn.XLOOKUP(B409,PT_Master!#REF!,PT_Master!B:B),""))</f>
        <v/>
      </c>
      <c r="D409" s="24" t="str">
        <f>IF(C409="","",IFERROR(_xlfn.XLOOKUP(C409,PT_Master!A:A,PT_Master!C:C),""))</f>
        <v/>
      </c>
      <c r="E409" s="39" t="s">
        <v>1490</v>
      </c>
      <c r="F409" s="39" t="s">
        <v>1841</v>
      </c>
      <c r="G409" s="24" t="str">
        <f>IF(F409="","",IFERROR(_xlfn.XLOOKUP(F409,SVC_RateCard!A:A,SVC_RateCard!B:B),"Service Code not found"))</f>
        <v>Kidney Function Test</v>
      </c>
      <c r="H409" s="24" t="str">
        <f>IF(F409="","",IFERROR(_xlfn.XLOOKUP(F409,SVC_RateCard!A:A,SVC_RateCard!C:C),""))</f>
        <v>Laboratory</v>
      </c>
      <c r="I409" s="39" t="s">
        <v>235</v>
      </c>
      <c r="J409" s="39">
        <v>1</v>
      </c>
      <c r="K409" s="25">
        <f>IF(F409="","",IFERROR(_xlfn.XLOOKUP(F409,SVC_RateCard!A:A,SVC_RateCard!I:I),0))</f>
        <v>504</v>
      </c>
      <c r="L409" s="17">
        <f t="shared" si="25"/>
        <v>504</v>
      </c>
      <c r="M409" s="26">
        <f>IF(F409="","",IFERROR(_xlfn.XLOOKUP(F409,SVC_RateCard!A:A,SVC_RateCard!G:G),0))</f>
        <v>5</v>
      </c>
      <c r="N409" s="17">
        <f t="shared" si="26"/>
        <v>25.2</v>
      </c>
      <c r="O409" s="17">
        <f t="shared" si="27"/>
        <v>504</v>
      </c>
    </row>
    <row r="410" spans="1:15" ht="22" customHeight="1">
      <c r="A410" t="str">
        <f t="shared" si="24"/>
        <v>SL-00406</v>
      </c>
      <c r="B410" s="40" t="s">
        <v>1744</v>
      </c>
      <c r="C410" s="24" t="str">
        <f>IF(B410="","",IFERROR(_xlfn.XLOOKUP(B410,PT_Master!#REF!,PT_Master!B:B),""))</f>
        <v/>
      </c>
      <c r="D410" s="24" t="str">
        <f>IF(C410="","",IFERROR(_xlfn.XLOOKUP(C410,PT_Master!A:A,PT_Master!C:C),""))</f>
        <v/>
      </c>
      <c r="E410" s="40" t="s">
        <v>1491</v>
      </c>
      <c r="F410" s="40" t="s">
        <v>1831</v>
      </c>
      <c r="G410" s="24" t="str">
        <f>IF(F410="","",IFERROR(_xlfn.XLOOKUP(F410,SVC_RateCard!A:A,SVC_RateCard!B:B),"Service Code not found"))</f>
        <v>General Consultation</v>
      </c>
      <c r="H410" s="24" t="str">
        <f>IF(F410="","",IFERROR(_xlfn.XLOOKUP(F410,SVC_RateCard!A:A,SVC_RateCard!C:C),""))</f>
        <v>Consultation</v>
      </c>
      <c r="I410" s="40" t="s">
        <v>233</v>
      </c>
      <c r="J410" s="40">
        <v>1</v>
      </c>
      <c r="K410" s="25">
        <f>IF(F410="","",IFERROR(_xlfn.XLOOKUP(F410,SVC_RateCard!A:A,SVC_RateCard!I:I),0))</f>
        <v>500</v>
      </c>
      <c r="L410" s="17">
        <f t="shared" si="25"/>
        <v>500</v>
      </c>
      <c r="M410" s="26">
        <f>IF(F410="","",IFERROR(_xlfn.XLOOKUP(F410,SVC_RateCard!A:A,SVC_RateCard!G:G),0))</f>
        <v>0</v>
      </c>
      <c r="N410" s="17">
        <f t="shared" si="26"/>
        <v>0</v>
      </c>
      <c r="O410" s="17">
        <f t="shared" si="27"/>
        <v>500</v>
      </c>
    </row>
    <row r="411" spans="1:15" ht="22" customHeight="1">
      <c r="A411" t="str">
        <f t="shared" si="24"/>
        <v>SL-00407</v>
      </c>
      <c r="B411" s="39" t="s">
        <v>1744</v>
      </c>
      <c r="C411" s="24" t="str">
        <f>IF(B411="","",IFERROR(_xlfn.XLOOKUP(B411,PT_Master!#REF!,PT_Master!B:B),""))</f>
        <v/>
      </c>
      <c r="D411" s="24" t="str">
        <f>IF(C411="","",IFERROR(_xlfn.XLOOKUP(C411,PT_Master!A:A,PT_Master!C:C),""))</f>
        <v/>
      </c>
      <c r="E411" s="39" t="s">
        <v>1491</v>
      </c>
      <c r="F411" s="39" t="s">
        <v>1871</v>
      </c>
      <c r="G411" s="24" t="str">
        <f>IF(F411="","",IFERROR(_xlfn.XLOOKUP(F411,SVC_RateCard!A:A,SVC_RateCard!B:B),"Service Code not found"))</f>
        <v>Ultrasound Abdomen</v>
      </c>
      <c r="H411" s="24" t="str">
        <f>IF(F411="","",IFERROR(_xlfn.XLOOKUP(F411,SVC_RateCard!A:A,SVC_RateCard!C:C),""))</f>
        <v>Radiology</v>
      </c>
      <c r="I411" s="39" t="s">
        <v>233</v>
      </c>
      <c r="J411" s="39">
        <v>1</v>
      </c>
      <c r="K411" s="25">
        <f>IF(F411="","",IFERROR(_xlfn.XLOOKUP(F411,SVC_RateCard!A:A,SVC_RateCard!I:I),0))</f>
        <v>1344</v>
      </c>
      <c r="L411" s="17">
        <f t="shared" si="25"/>
        <v>1344</v>
      </c>
      <c r="M411" s="26">
        <f>IF(F411="","",IFERROR(_xlfn.XLOOKUP(F411,SVC_RateCard!A:A,SVC_RateCard!G:G),0))</f>
        <v>12</v>
      </c>
      <c r="N411" s="17">
        <f t="shared" si="26"/>
        <v>161.28</v>
      </c>
      <c r="O411" s="17">
        <f t="shared" si="27"/>
        <v>1344</v>
      </c>
    </row>
    <row r="412" spans="1:15" ht="22" customHeight="1">
      <c r="A412" t="str">
        <f t="shared" si="24"/>
        <v>SL-00408</v>
      </c>
      <c r="B412" s="40" t="s">
        <v>1744</v>
      </c>
      <c r="C412" s="24" t="str">
        <f>IF(B412="","",IFERROR(_xlfn.XLOOKUP(B412,PT_Master!#REF!,PT_Master!B:B),""))</f>
        <v/>
      </c>
      <c r="D412" s="24" t="str">
        <f>IF(C412="","",IFERROR(_xlfn.XLOOKUP(C412,PT_Master!A:A,PT_Master!C:C),""))</f>
        <v/>
      </c>
      <c r="E412" s="40" t="s">
        <v>522</v>
      </c>
      <c r="F412" s="40" t="s">
        <v>1833</v>
      </c>
      <c r="G412" s="24" t="str">
        <f>IF(F412="","",IFERROR(_xlfn.XLOOKUP(F412,SVC_RateCard!A:A,SVC_RateCard!B:B),"Service Code not found"))</f>
        <v>Ultrasound Obstetric</v>
      </c>
      <c r="H412" s="24" t="str">
        <f>IF(F412="","",IFERROR(_xlfn.XLOOKUP(F412,SVC_RateCard!A:A,SVC_RateCard!C:C),""))</f>
        <v>Radiology</v>
      </c>
      <c r="I412" s="40" t="s">
        <v>233</v>
      </c>
      <c r="J412" s="40">
        <v>1</v>
      </c>
      <c r="K412" s="25">
        <f>IF(F412="","",IFERROR(_xlfn.XLOOKUP(F412,SVC_RateCard!A:A,SVC_RateCard!I:I),0))</f>
        <v>1568</v>
      </c>
      <c r="L412" s="17">
        <f t="shared" si="25"/>
        <v>1568</v>
      </c>
      <c r="M412" s="26">
        <f>IF(F412="","",IFERROR(_xlfn.XLOOKUP(F412,SVC_RateCard!A:A,SVC_RateCard!G:G),0))</f>
        <v>12</v>
      </c>
      <c r="N412" s="17">
        <f t="shared" si="26"/>
        <v>188.16</v>
      </c>
      <c r="O412" s="17">
        <f t="shared" si="27"/>
        <v>1568</v>
      </c>
    </row>
    <row r="413" spans="1:15" ht="22" customHeight="1">
      <c r="A413" t="str">
        <f t="shared" si="24"/>
        <v>SL-00409</v>
      </c>
      <c r="B413" s="39" t="s">
        <v>1744</v>
      </c>
      <c r="C413" s="24" t="str">
        <f>IF(B413="","",IFERROR(_xlfn.XLOOKUP(B413,PT_Master!#REF!,PT_Master!B:B),""))</f>
        <v/>
      </c>
      <c r="D413" s="24" t="str">
        <f>IF(C413="","",IFERROR(_xlfn.XLOOKUP(C413,PT_Master!A:A,PT_Master!C:C),""))</f>
        <v/>
      </c>
      <c r="E413" s="39" t="s">
        <v>1491</v>
      </c>
      <c r="F413" s="39" t="s">
        <v>1868</v>
      </c>
      <c r="G413" s="24" t="str">
        <f>IF(F413="","",IFERROR(_xlfn.XLOOKUP(F413,SVC_RateCard!A:A,SVC_RateCard!B:B),"Service Code not found"))</f>
        <v>Liver Function Test</v>
      </c>
      <c r="H413" s="24" t="str">
        <f>IF(F413="","",IFERROR(_xlfn.XLOOKUP(F413,SVC_RateCard!A:A,SVC_RateCard!C:C),""))</f>
        <v>Laboratory</v>
      </c>
      <c r="I413" s="39" t="s">
        <v>233</v>
      </c>
      <c r="J413" s="39">
        <v>1</v>
      </c>
      <c r="K413" s="25">
        <f>IF(F413="","",IFERROR(_xlfn.XLOOKUP(F413,SVC_RateCard!A:A,SVC_RateCard!I:I),0))</f>
        <v>546</v>
      </c>
      <c r="L413" s="17">
        <f t="shared" si="25"/>
        <v>546</v>
      </c>
      <c r="M413" s="26">
        <f>IF(F413="","",IFERROR(_xlfn.XLOOKUP(F413,SVC_RateCard!A:A,SVC_RateCard!G:G),0))</f>
        <v>5</v>
      </c>
      <c r="N413" s="17">
        <f t="shared" si="26"/>
        <v>27.3</v>
      </c>
      <c r="O413" s="17">
        <f t="shared" si="27"/>
        <v>546</v>
      </c>
    </row>
    <row r="414" spans="1:15" ht="22" customHeight="1">
      <c r="A414" t="str">
        <f t="shared" si="24"/>
        <v>SL-00410</v>
      </c>
      <c r="B414" s="40" t="s">
        <v>1744</v>
      </c>
      <c r="C414" s="24" t="str">
        <f>IF(B414="","",IFERROR(_xlfn.XLOOKUP(B414,PT_Master!#REF!,PT_Master!B:B),""))</f>
        <v/>
      </c>
      <c r="D414" s="24" t="str">
        <f>IF(C414="","",IFERROR(_xlfn.XLOOKUP(C414,PT_Master!A:A,PT_Master!C:C),""))</f>
        <v/>
      </c>
      <c r="E414" s="40" t="s">
        <v>1491</v>
      </c>
      <c r="F414" s="40" t="s">
        <v>1847</v>
      </c>
      <c r="G414" s="24" t="str">
        <f>IF(F414="","",IFERROR(_xlfn.XLOOKUP(F414,SVC_RateCard!A:A,SVC_RateCard!B:B),"Service Code not found"))</f>
        <v>2D Echocardiography</v>
      </c>
      <c r="H414" s="24" t="str">
        <f>IF(F414="","",IFERROR(_xlfn.XLOOKUP(F414,SVC_RateCard!A:A,SVC_RateCard!C:C),""))</f>
        <v>Radiology</v>
      </c>
      <c r="I414" s="40" t="s">
        <v>233</v>
      </c>
      <c r="J414" s="40">
        <v>1</v>
      </c>
      <c r="K414" s="25">
        <f>IF(F414="","",IFERROR(_xlfn.XLOOKUP(F414,SVC_RateCard!A:A,SVC_RateCard!I:I),0))</f>
        <v>2800</v>
      </c>
      <c r="L414" s="17">
        <f t="shared" si="25"/>
        <v>2800</v>
      </c>
      <c r="M414" s="26">
        <f>IF(F414="","",IFERROR(_xlfn.XLOOKUP(F414,SVC_RateCard!A:A,SVC_RateCard!G:G),0))</f>
        <v>12</v>
      </c>
      <c r="N414" s="17">
        <f t="shared" si="26"/>
        <v>336</v>
      </c>
      <c r="O414" s="17">
        <f t="shared" si="27"/>
        <v>2800</v>
      </c>
    </row>
    <row r="415" spans="1:15" ht="22" customHeight="1">
      <c r="A415" t="str">
        <f t="shared" si="24"/>
        <v>SL-00411</v>
      </c>
      <c r="B415" s="39" t="s">
        <v>1744</v>
      </c>
      <c r="C415" s="24" t="str">
        <f>IF(B415="","",IFERROR(_xlfn.XLOOKUP(B415,PT_Master!#REF!,PT_Master!B:B),""))</f>
        <v/>
      </c>
      <c r="D415" s="24" t="str">
        <f>IF(C415="","",IFERROR(_xlfn.XLOOKUP(C415,PT_Master!A:A,PT_Master!C:C),""))</f>
        <v/>
      </c>
      <c r="E415" s="39" t="s">
        <v>522</v>
      </c>
      <c r="F415" s="39" t="s">
        <v>1837</v>
      </c>
      <c r="G415" s="24" t="str">
        <f>IF(F415="","",IFERROR(_xlfn.XLOOKUP(F415,SVC_RateCard!A:A,SVC_RateCard!B:B),"Service Code not found"))</f>
        <v>IV Cannula Insertion</v>
      </c>
      <c r="H415" s="24" t="str">
        <f>IF(F415="","",IFERROR(_xlfn.XLOOKUP(F415,SVC_RateCard!A:A,SVC_RateCard!C:C),""))</f>
        <v>Procedure</v>
      </c>
      <c r="I415" s="39" t="s">
        <v>233</v>
      </c>
      <c r="J415" s="39">
        <v>1</v>
      </c>
      <c r="K415" s="25">
        <f>IF(F415="","",IFERROR(_xlfn.XLOOKUP(F415,SVC_RateCard!A:A,SVC_RateCard!I:I),0))</f>
        <v>210</v>
      </c>
      <c r="L415" s="17">
        <f t="shared" si="25"/>
        <v>210</v>
      </c>
      <c r="M415" s="26">
        <f>IF(F415="","",IFERROR(_xlfn.XLOOKUP(F415,SVC_RateCard!A:A,SVC_RateCard!G:G),0))</f>
        <v>5</v>
      </c>
      <c r="N415" s="17">
        <f t="shared" si="26"/>
        <v>10.5</v>
      </c>
      <c r="O415" s="17">
        <f t="shared" si="27"/>
        <v>210</v>
      </c>
    </row>
    <row r="416" spans="1:15" ht="22" customHeight="1">
      <c r="A416" t="str">
        <f t="shared" si="24"/>
        <v>SL-00412</v>
      </c>
      <c r="B416" s="40" t="s">
        <v>1744</v>
      </c>
      <c r="C416" s="24" t="str">
        <f>IF(B416="","",IFERROR(_xlfn.XLOOKUP(B416,PT_Master!#REF!,PT_Master!B:B),""))</f>
        <v/>
      </c>
      <c r="D416" s="24" t="str">
        <f>IF(C416="","",IFERROR(_xlfn.XLOOKUP(C416,PT_Master!A:A,PT_Master!C:C),""))</f>
        <v/>
      </c>
      <c r="E416" s="40" t="s">
        <v>522</v>
      </c>
      <c r="F416" s="40" t="s">
        <v>1873</v>
      </c>
      <c r="G416" s="24" t="str">
        <f>IF(F416="","",IFERROR(_xlfn.XLOOKUP(F416,SVC_RateCard!A:A,SVC_RateCard!B:B),"Service Code not found"))</f>
        <v>Normal Delivery</v>
      </c>
      <c r="H416" s="24" t="str">
        <f>IF(F416="","",IFERROR(_xlfn.XLOOKUP(F416,SVC_RateCard!A:A,SVC_RateCard!C:C),""))</f>
        <v>Surgery</v>
      </c>
      <c r="I416" s="40" t="s">
        <v>233</v>
      </c>
      <c r="J416" s="40">
        <v>1</v>
      </c>
      <c r="K416" s="25">
        <f>IF(F416="","",IFERROR(_xlfn.XLOOKUP(F416,SVC_RateCard!A:A,SVC_RateCard!I:I),0))</f>
        <v>25000</v>
      </c>
      <c r="L416" s="17">
        <f t="shared" si="25"/>
        <v>25000</v>
      </c>
      <c r="M416" s="26">
        <f>IF(F416="","",IFERROR(_xlfn.XLOOKUP(F416,SVC_RateCard!A:A,SVC_RateCard!G:G),0))</f>
        <v>0</v>
      </c>
      <c r="N416" s="17">
        <f t="shared" si="26"/>
        <v>0</v>
      </c>
      <c r="O416" s="17">
        <f t="shared" si="27"/>
        <v>25000</v>
      </c>
    </row>
    <row r="417" spans="1:15" ht="22" customHeight="1">
      <c r="A417" t="str">
        <f t="shared" si="24"/>
        <v>SL-00413</v>
      </c>
      <c r="B417" s="39" t="s">
        <v>1744</v>
      </c>
      <c r="C417" s="24" t="str">
        <f>IF(B417="","",IFERROR(_xlfn.XLOOKUP(B417,PT_Master!#REF!,PT_Master!B:B),""))</f>
        <v/>
      </c>
      <c r="D417" s="24" t="str">
        <f>IF(C417="","",IFERROR(_xlfn.XLOOKUP(C417,PT_Master!A:A,PT_Master!C:C),""))</f>
        <v/>
      </c>
      <c r="E417" s="39" t="s">
        <v>522</v>
      </c>
      <c r="F417" s="39" t="s">
        <v>1866</v>
      </c>
      <c r="G417" s="24" t="str">
        <f>IF(F417="","",IFERROR(_xlfn.XLOOKUP(F417,SVC_RateCard!A:A,SVC_RateCard!B:B),"Service Code not found"))</f>
        <v>X-Ray Chest PA</v>
      </c>
      <c r="H417" s="24" t="str">
        <f>IF(F417="","",IFERROR(_xlfn.XLOOKUP(F417,SVC_RateCard!A:A,SVC_RateCard!C:C),""))</f>
        <v>Radiology</v>
      </c>
      <c r="I417" s="39" t="s">
        <v>233</v>
      </c>
      <c r="J417" s="39">
        <v>1</v>
      </c>
      <c r="K417" s="25">
        <f>IF(F417="","",IFERROR(_xlfn.XLOOKUP(F417,SVC_RateCard!A:A,SVC_RateCard!I:I),0))</f>
        <v>448</v>
      </c>
      <c r="L417" s="17">
        <f t="shared" si="25"/>
        <v>448</v>
      </c>
      <c r="M417" s="26">
        <f>IF(F417="","",IFERROR(_xlfn.XLOOKUP(F417,SVC_RateCard!A:A,SVC_RateCard!G:G),0))</f>
        <v>12</v>
      </c>
      <c r="N417" s="17">
        <f t="shared" si="26"/>
        <v>53.76</v>
      </c>
      <c r="O417" s="17">
        <f t="shared" si="27"/>
        <v>448</v>
      </c>
    </row>
    <row r="418" spans="1:15" ht="22" customHeight="1">
      <c r="A418" t="str">
        <f t="shared" si="24"/>
        <v>SL-00414</v>
      </c>
      <c r="B418" s="40" t="s">
        <v>1744</v>
      </c>
      <c r="C418" s="24" t="str">
        <f>IF(B418="","",IFERROR(_xlfn.XLOOKUP(B418,PT_Master!#REF!,PT_Master!B:B),""))</f>
        <v/>
      </c>
      <c r="D418" s="24" t="str">
        <f>IF(C418="","",IFERROR(_xlfn.XLOOKUP(C418,PT_Master!A:A,PT_Master!C:C),""))</f>
        <v/>
      </c>
      <c r="E418" s="40" t="s">
        <v>522</v>
      </c>
      <c r="F418" s="40" t="s">
        <v>1877</v>
      </c>
      <c r="G418" s="24" t="str">
        <f>IF(F418="","",IFERROR(_xlfn.XLOOKUP(F418,SVC_RateCard!A:A,SVC_RateCard!B:B),"Service Code not found"))</f>
        <v>Laparoscopic Cholecystectomy</v>
      </c>
      <c r="H418" s="24" t="str">
        <f>IF(F418="","",IFERROR(_xlfn.XLOOKUP(F418,SVC_RateCard!A:A,SVC_RateCard!C:C),""))</f>
        <v>Surgery</v>
      </c>
      <c r="I418" s="40" t="s">
        <v>233</v>
      </c>
      <c r="J418" s="40">
        <v>1</v>
      </c>
      <c r="K418" s="25">
        <f>IF(F418="","",IFERROR(_xlfn.XLOOKUP(F418,SVC_RateCard!A:A,SVC_RateCard!I:I),0))</f>
        <v>44100</v>
      </c>
      <c r="L418" s="17">
        <f t="shared" si="25"/>
        <v>44100</v>
      </c>
      <c r="M418" s="26">
        <f>IF(F418="","",IFERROR(_xlfn.XLOOKUP(F418,SVC_RateCard!A:A,SVC_RateCard!G:G),0))</f>
        <v>5</v>
      </c>
      <c r="N418" s="17">
        <f t="shared" si="26"/>
        <v>2205</v>
      </c>
      <c r="O418" s="17">
        <f t="shared" si="27"/>
        <v>44100</v>
      </c>
    </row>
    <row r="419" spans="1:15" ht="22" customHeight="1">
      <c r="A419" t="str">
        <f t="shared" si="24"/>
        <v>SL-00415</v>
      </c>
      <c r="B419" s="39" t="s">
        <v>1744</v>
      </c>
      <c r="C419" s="24" t="str">
        <f>IF(B419="","",IFERROR(_xlfn.XLOOKUP(B419,PT_Master!#REF!,PT_Master!B:B),""))</f>
        <v/>
      </c>
      <c r="D419" s="24" t="str">
        <f>IF(C419="","",IFERROR(_xlfn.XLOOKUP(C419,PT_Master!A:A,PT_Master!C:C),""))</f>
        <v/>
      </c>
      <c r="E419" s="39" t="s">
        <v>1491</v>
      </c>
      <c r="F419" s="39" t="s">
        <v>1835</v>
      </c>
      <c r="G419" s="24" t="str">
        <f>IF(F419="","",IFERROR(_xlfn.XLOOKUP(F419,SVC_RateCard!A:A,SVC_RateCard!B:B),"Service Code not found"))</f>
        <v>Endoscopy (Upper GI)</v>
      </c>
      <c r="H419" s="24" t="str">
        <f>IF(F419="","",IFERROR(_xlfn.XLOOKUP(F419,SVC_RateCard!A:A,SVC_RateCard!C:C),""))</f>
        <v>Procedure</v>
      </c>
      <c r="I419" s="39" t="s">
        <v>233</v>
      </c>
      <c r="J419" s="39">
        <v>1</v>
      </c>
      <c r="K419" s="25">
        <f>IF(F419="","",IFERROR(_xlfn.XLOOKUP(F419,SVC_RateCard!A:A,SVC_RateCard!I:I),0))</f>
        <v>3675</v>
      </c>
      <c r="L419" s="17">
        <f t="shared" si="25"/>
        <v>3675</v>
      </c>
      <c r="M419" s="26">
        <f>IF(F419="","",IFERROR(_xlfn.XLOOKUP(F419,SVC_RateCard!A:A,SVC_RateCard!G:G),0))</f>
        <v>5</v>
      </c>
      <c r="N419" s="17">
        <f t="shared" si="26"/>
        <v>183.75</v>
      </c>
      <c r="O419" s="17">
        <f t="shared" si="27"/>
        <v>3675</v>
      </c>
    </row>
    <row r="420" spans="1:15" ht="22" customHeight="1">
      <c r="A420" t="str">
        <f t="shared" si="24"/>
        <v>SL-00416</v>
      </c>
      <c r="B420" s="40" t="s">
        <v>1744</v>
      </c>
      <c r="C420" s="24" t="str">
        <f>IF(B420="","",IFERROR(_xlfn.XLOOKUP(B420,PT_Master!#REF!,PT_Master!B:B),""))</f>
        <v/>
      </c>
      <c r="D420" s="24" t="str">
        <f>IF(C420="","",IFERROR(_xlfn.XLOOKUP(C420,PT_Master!A:A,PT_Master!C:C),""))</f>
        <v/>
      </c>
      <c r="E420" s="40" t="s">
        <v>522</v>
      </c>
      <c r="F420" s="40" t="s">
        <v>1858</v>
      </c>
      <c r="G420" s="24" t="str">
        <f>IF(F420="","",IFERROR(_xlfn.XLOOKUP(F420,SVC_RateCard!A:A,SVC_RateCard!B:B),"Service Code not found"))</f>
        <v>PTCA / Angioplasty</v>
      </c>
      <c r="H420" s="24" t="str">
        <f>IF(F420="","",IFERROR(_xlfn.XLOOKUP(F420,SVC_RateCard!A:A,SVC_RateCard!C:C),""))</f>
        <v>Surgery</v>
      </c>
      <c r="I420" s="40" t="s">
        <v>233</v>
      </c>
      <c r="J420" s="40">
        <v>1</v>
      </c>
      <c r="K420" s="25">
        <f>IF(F420="","",IFERROR(_xlfn.XLOOKUP(F420,SVC_RateCard!A:A,SVC_RateCard!I:I),0))</f>
        <v>189000</v>
      </c>
      <c r="L420" s="17">
        <f t="shared" si="25"/>
        <v>189000</v>
      </c>
      <c r="M420" s="26">
        <f>IF(F420="","",IFERROR(_xlfn.XLOOKUP(F420,SVC_RateCard!A:A,SVC_RateCard!G:G),0))</f>
        <v>5</v>
      </c>
      <c r="N420" s="17">
        <f t="shared" si="26"/>
        <v>9450</v>
      </c>
      <c r="O420" s="17">
        <f t="shared" si="27"/>
        <v>189000</v>
      </c>
    </row>
    <row r="421" spans="1:15" ht="22" customHeight="1">
      <c r="A421" t="str">
        <f t="shared" si="24"/>
        <v>SL-00417</v>
      </c>
      <c r="B421" s="39" t="s">
        <v>1745</v>
      </c>
      <c r="C421" s="24" t="str">
        <f>IF(B421="","",IFERROR(_xlfn.XLOOKUP(B421,PT_Master!#REF!,PT_Master!B:B),""))</f>
        <v/>
      </c>
      <c r="D421" s="24" t="str">
        <f>IF(C421="","",IFERROR(_xlfn.XLOOKUP(C421,PT_Master!A:A,PT_Master!C:C),""))</f>
        <v/>
      </c>
      <c r="E421" s="39" t="s">
        <v>1899</v>
      </c>
      <c r="F421" s="39" t="s">
        <v>1879</v>
      </c>
      <c r="G421" s="24" t="str">
        <f>IF(F421="","",IFERROR(_xlfn.XLOOKUP(F421,SVC_RateCard!A:A,SVC_RateCard!B:B),"Service Code not found"))</f>
        <v>Paediatrics Consultation</v>
      </c>
      <c r="H421" s="24" t="str">
        <f>IF(F421="","",IFERROR(_xlfn.XLOOKUP(F421,SVC_RateCard!A:A,SVC_RateCard!C:C),""))</f>
        <v>Consultation</v>
      </c>
      <c r="I421" s="39" t="s">
        <v>1192</v>
      </c>
      <c r="J421" s="39">
        <v>1</v>
      </c>
      <c r="K421" s="25">
        <f>IF(F421="","",IFERROR(_xlfn.XLOOKUP(F421,SVC_RateCard!A:A,SVC_RateCard!I:I),0))</f>
        <v>600</v>
      </c>
      <c r="L421" s="17">
        <f t="shared" si="25"/>
        <v>600</v>
      </c>
      <c r="M421" s="26">
        <f>IF(F421="","",IFERROR(_xlfn.XLOOKUP(F421,SVC_RateCard!A:A,SVC_RateCard!G:G),0))</f>
        <v>0</v>
      </c>
      <c r="N421" s="17">
        <f t="shared" si="26"/>
        <v>0</v>
      </c>
      <c r="O421" s="17">
        <f t="shared" si="27"/>
        <v>600</v>
      </c>
    </row>
    <row r="422" spans="1:15" ht="22" customHeight="1">
      <c r="A422" t="str">
        <f t="shared" si="24"/>
        <v>SL-00418</v>
      </c>
      <c r="B422" s="40" t="s">
        <v>1745</v>
      </c>
      <c r="C422" s="24" t="str">
        <f>IF(B422="","",IFERROR(_xlfn.XLOOKUP(B422,PT_Master!#REF!,PT_Master!B:B),""))</f>
        <v/>
      </c>
      <c r="D422" s="24" t="str">
        <f>IF(C422="","",IFERROR(_xlfn.XLOOKUP(C422,PT_Master!A:A,PT_Master!C:C),""))</f>
        <v/>
      </c>
      <c r="E422" s="40" t="s">
        <v>1899</v>
      </c>
      <c r="F422" s="40" t="s">
        <v>1864</v>
      </c>
      <c r="G422" s="24" t="str">
        <f>IF(F422="","",IFERROR(_xlfn.XLOOKUP(F422,SVC_RateCard!A:A,SVC_RateCard!B:B),"Service Code not found"))</f>
        <v>Physiotherapy Session</v>
      </c>
      <c r="H422" s="24" t="str">
        <f>IF(F422="","",IFERROR(_xlfn.XLOOKUP(F422,SVC_RateCard!A:A,SVC_RateCard!C:C),""))</f>
        <v>Procedure</v>
      </c>
      <c r="I422" s="40" t="s">
        <v>1192</v>
      </c>
      <c r="J422" s="40">
        <v>1</v>
      </c>
      <c r="K422" s="25">
        <f>IF(F422="","",IFERROR(_xlfn.XLOOKUP(F422,SVC_RateCard!A:A,SVC_RateCard!I:I),0))</f>
        <v>944</v>
      </c>
      <c r="L422" s="17">
        <f t="shared" si="25"/>
        <v>944</v>
      </c>
      <c r="M422" s="26">
        <f>IF(F422="","",IFERROR(_xlfn.XLOOKUP(F422,SVC_RateCard!A:A,SVC_RateCard!G:G),0))</f>
        <v>18</v>
      </c>
      <c r="N422" s="17">
        <f t="shared" si="26"/>
        <v>169.92</v>
      </c>
      <c r="O422" s="17">
        <f t="shared" si="27"/>
        <v>944</v>
      </c>
    </row>
    <row r="423" spans="1:15" ht="22" customHeight="1">
      <c r="A423" t="str">
        <f t="shared" si="24"/>
        <v>SL-00419</v>
      </c>
      <c r="B423" s="39" t="s">
        <v>1745</v>
      </c>
      <c r="C423" s="24" t="str">
        <f>IF(B423="","",IFERROR(_xlfn.XLOOKUP(B423,PT_Master!#REF!,PT_Master!B:B),""))</f>
        <v/>
      </c>
      <c r="D423" s="24" t="str">
        <f>IF(C423="","",IFERROR(_xlfn.XLOOKUP(C423,PT_Master!A:A,PT_Master!C:C),""))</f>
        <v/>
      </c>
      <c r="E423" s="39" t="s">
        <v>1526</v>
      </c>
      <c r="F423" s="39" t="s">
        <v>1851</v>
      </c>
      <c r="G423" s="24" t="str">
        <f>IF(F423="","",IFERROR(_xlfn.XLOOKUP(F423,SVC_RateCard!A:A,SVC_RateCard!B:B),"Service Code not found"))</f>
        <v>Blood Glucose - Fasting</v>
      </c>
      <c r="H423" s="24" t="str">
        <f>IF(F423="","",IFERROR(_xlfn.XLOOKUP(F423,SVC_RateCard!A:A,SVC_RateCard!C:C),""))</f>
        <v>Laboratory</v>
      </c>
      <c r="I423" s="39" t="s">
        <v>1192</v>
      </c>
      <c r="J423" s="39">
        <v>1</v>
      </c>
      <c r="K423" s="25">
        <f>IF(F423="","",IFERROR(_xlfn.XLOOKUP(F423,SVC_RateCard!A:A,SVC_RateCard!I:I),0))</f>
        <v>126</v>
      </c>
      <c r="L423" s="17">
        <f t="shared" si="25"/>
        <v>126</v>
      </c>
      <c r="M423" s="26">
        <f>IF(F423="","",IFERROR(_xlfn.XLOOKUP(F423,SVC_RateCard!A:A,SVC_RateCard!G:G),0))</f>
        <v>5</v>
      </c>
      <c r="N423" s="17">
        <f t="shared" si="26"/>
        <v>6.3</v>
      </c>
      <c r="O423" s="17">
        <f t="shared" si="27"/>
        <v>126</v>
      </c>
    </row>
    <row r="424" spans="1:15" ht="22" customHeight="1">
      <c r="A424" t="str">
        <f t="shared" si="24"/>
        <v>SL-00420</v>
      </c>
      <c r="B424" s="40" t="s">
        <v>1745</v>
      </c>
      <c r="C424" s="24" t="str">
        <f>IF(B424="","",IFERROR(_xlfn.XLOOKUP(B424,PT_Master!#REF!,PT_Master!B:B),""))</f>
        <v/>
      </c>
      <c r="D424" s="24" t="str">
        <f>IF(C424="","",IFERROR(_xlfn.XLOOKUP(C424,PT_Master!A:A,PT_Master!C:C),""))</f>
        <v/>
      </c>
      <c r="E424" s="40" t="s">
        <v>1901</v>
      </c>
      <c r="F424" s="40" t="s">
        <v>1854</v>
      </c>
      <c r="G424" s="24" t="str">
        <f>IF(F424="","",IFERROR(_xlfn.XLOOKUP(F424,SVC_RateCard!A:A,SVC_RateCard!B:B),"Service Code not found"))</f>
        <v>MRI Spine Lumbar</v>
      </c>
      <c r="H424" s="24" t="str">
        <f>IF(F424="","",IFERROR(_xlfn.XLOOKUP(F424,SVC_RateCard!A:A,SVC_RateCard!C:C),""))</f>
        <v>Radiology</v>
      </c>
      <c r="I424" s="40" t="s">
        <v>1192</v>
      </c>
      <c r="J424" s="40">
        <v>1</v>
      </c>
      <c r="K424" s="25">
        <f>IF(F424="","",IFERROR(_xlfn.XLOOKUP(F424,SVC_RateCard!A:A,SVC_RateCard!I:I),0))</f>
        <v>6496</v>
      </c>
      <c r="L424" s="17">
        <f t="shared" si="25"/>
        <v>6496</v>
      </c>
      <c r="M424" s="26">
        <f>IF(F424="","",IFERROR(_xlfn.XLOOKUP(F424,SVC_RateCard!A:A,SVC_RateCard!G:G),0))</f>
        <v>12</v>
      </c>
      <c r="N424" s="17">
        <f t="shared" si="26"/>
        <v>779.52</v>
      </c>
      <c r="O424" s="17">
        <f t="shared" si="27"/>
        <v>6496</v>
      </c>
    </row>
    <row r="425" spans="1:15" ht="22" customHeight="1">
      <c r="A425" t="str">
        <f t="shared" si="24"/>
        <v>SL-00421</v>
      </c>
      <c r="B425" s="39" t="s">
        <v>1745</v>
      </c>
      <c r="C425" s="24" t="str">
        <f>IF(B425="","",IFERROR(_xlfn.XLOOKUP(B425,PT_Master!#REF!,PT_Master!B:B),""))</f>
        <v/>
      </c>
      <c r="D425" s="24" t="str">
        <f>IF(C425="","",IFERROR(_xlfn.XLOOKUP(C425,PT_Master!A:A,PT_Master!C:C),""))</f>
        <v/>
      </c>
      <c r="E425" s="39" t="s">
        <v>1899</v>
      </c>
      <c r="F425" s="39" t="s">
        <v>1847</v>
      </c>
      <c r="G425" s="24" t="str">
        <f>IF(F425="","",IFERROR(_xlfn.XLOOKUP(F425,SVC_RateCard!A:A,SVC_RateCard!B:B),"Service Code not found"))</f>
        <v>2D Echocardiography</v>
      </c>
      <c r="H425" s="24" t="str">
        <f>IF(F425="","",IFERROR(_xlfn.XLOOKUP(F425,SVC_RateCard!A:A,SVC_RateCard!C:C),""))</f>
        <v>Radiology</v>
      </c>
      <c r="I425" s="39" t="s">
        <v>1192</v>
      </c>
      <c r="J425" s="39">
        <v>1</v>
      </c>
      <c r="K425" s="25">
        <f>IF(F425="","",IFERROR(_xlfn.XLOOKUP(F425,SVC_RateCard!A:A,SVC_RateCard!I:I),0))</f>
        <v>2800</v>
      </c>
      <c r="L425" s="17">
        <f t="shared" si="25"/>
        <v>2800</v>
      </c>
      <c r="M425" s="26">
        <f>IF(F425="","",IFERROR(_xlfn.XLOOKUP(F425,SVC_RateCard!A:A,SVC_RateCard!G:G),0))</f>
        <v>12</v>
      </c>
      <c r="N425" s="17">
        <f t="shared" si="26"/>
        <v>336</v>
      </c>
      <c r="O425" s="17">
        <f t="shared" si="27"/>
        <v>2800</v>
      </c>
    </row>
    <row r="426" spans="1:15" ht="22" customHeight="1">
      <c r="A426" t="str">
        <f t="shared" si="24"/>
        <v>SL-00422</v>
      </c>
      <c r="B426" s="40" t="s">
        <v>1746</v>
      </c>
      <c r="C426" s="24" t="str">
        <f>IF(B426="","",IFERROR(_xlfn.XLOOKUP(B426,PT_Master!#REF!,PT_Master!B:B),""))</f>
        <v/>
      </c>
      <c r="D426" s="24" t="str">
        <f>IF(C426="","",IFERROR(_xlfn.XLOOKUP(C426,PT_Master!A:A,PT_Master!C:C),""))</f>
        <v/>
      </c>
      <c r="E426" s="40" t="s">
        <v>1552</v>
      </c>
      <c r="F426" s="40" t="s">
        <v>1834</v>
      </c>
      <c r="G426" s="24" t="str">
        <f>IF(F426="","",IFERROR(_xlfn.XLOOKUP(F426,SVC_RateCard!A:A,SVC_RateCard!B:B),"Service Code not found"))</f>
        <v>Orthopaedics Consultation</v>
      </c>
      <c r="H426" s="24" t="str">
        <f>IF(F426="","",IFERROR(_xlfn.XLOOKUP(F426,SVC_RateCard!A:A,SVC_RateCard!C:C),""))</f>
        <v>Consultation</v>
      </c>
      <c r="I426" s="40" t="s">
        <v>231</v>
      </c>
      <c r="J426" s="40">
        <v>1</v>
      </c>
      <c r="K426" s="25">
        <f>IF(F426="","",IFERROR(_xlfn.XLOOKUP(F426,SVC_RateCard!A:A,SVC_RateCard!I:I),0))</f>
        <v>650</v>
      </c>
      <c r="L426" s="17">
        <f t="shared" si="25"/>
        <v>650</v>
      </c>
      <c r="M426" s="26">
        <f>IF(F426="","",IFERROR(_xlfn.XLOOKUP(F426,SVC_RateCard!A:A,SVC_RateCard!G:G),0))</f>
        <v>0</v>
      </c>
      <c r="N426" s="17">
        <f t="shared" si="26"/>
        <v>0</v>
      </c>
      <c r="O426" s="17">
        <f t="shared" si="27"/>
        <v>650</v>
      </c>
    </row>
    <row r="427" spans="1:15" ht="22" customHeight="1">
      <c r="A427" t="str">
        <f t="shared" si="24"/>
        <v>SL-00423</v>
      </c>
      <c r="B427" s="39" t="s">
        <v>1746</v>
      </c>
      <c r="C427" s="24" t="str">
        <f>IF(B427="","",IFERROR(_xlfn.XLOOKUP(B427,PT_Master!#REF!,PT_Master!B:B),""))</f>
        <v/>
      </c>
      <c r="D427" s="24" t="str">
        <f>IF(C427="","",IFERROR(_xlfn.XLOOKUP(C427,PT_Master!A:A,PT_Master!C:C),""))</f>
        <v/>
      </c>
      <c r="E427" s="39" t="s">
        <v>578</v>
      </c>
      <c r="F427" s="39" t="s">
        <v>1854</v>
      </c>
      <c r="G427" s="24" t="str">
        <f>IF(F427="","",IFERROR(_xlfn.XLOOKUP(F427,SVC_RateCard!A:A,SVC_RateCard!B:B),"Service Code not found"))</f>
        <v>MRI Spine Lumbar</v>
      </c>
      <c r="H427" s="24" t="str">
        <f>IF(F427="","",IFERROR(_xlfn.XLOOKUP(F427,SVC_RateCard!A:A,SVC_RateCard!C:C),""))</f>
        <v>Radiology</v>
      </c>
      <c r="I427" s="39" t="s">
        <v>231</v>
      </c>
      <c r="J427" s="39">
        <v>1</v>
      </c>
      <c r="K427" s="25">
        <f>IF(F427="","",IFERROR(_xlfn.XLOOKUP(F427,SVC_RateCard!A:A,SVC_RateCard!I:I),0))</f>
        <v>6496</v>
      </c>
      <c r="L427" s="17">
        <f t="shared" si="25"/>
        <v>6496</v>
      </c>
      <c r="M427" s="26">
        <f>IF(F427="","",IFERROR(_xlfn.XLOOKUP(F427,SVC_RateCard!A:A,SVC_RateCard!G:G),0))</f>
        <v>12</v>
      </c>
      <c r="N427" s="17">
        <f t="shared" si="26"/>
        <v>779.52</v>
      </c>
      <c r="O427" s="17">
        <f t="shared" si="27"/>
        <v>6496</v>
      </c>
    </row>
    <row r="428" spans="1:15" ht="22" customHeight="1">
      <c r="A428" t="str">
        <f t="shared" si="24"/>
        <v>SL-00424</v>
      </c>
      <c r="B428" s="40" t="s">
        <v>1746</v>
      </c>
      <c r="C428" s="24" t="str">
        <f>IF(B428="","",IFERROR(_xlfn.XLOOKUP(B428,PT_Master!#REF!,PT_Master!B:B),""))</f>
        <v/>
      </c>
      <c r="D428" s="24" t="str">
        <f>IF(C428="","",IFERROR(_xlfn.XLOOKUP(C428,PT_Master!A:A,PT_Master!C:C),""))</f>
        <v/>
      </c>
      <c r="E428" s="40" t="s">
        <v>1493</v>
      </c>
      <c r="F428" s="40" t="s">
        <v>1856</v>
      </c>
      <c r="G428" s="24" t="str">
        <f>IF(F428="","",IFERROR(_xlfn.XLOOKUP(F428,SVC_RateCard!A:A,SVC_RateCard!B:B),"Service Code not found"))</f>
        <v>CT Scan Abdomen</v>
      </c>
      <c r="H428" s="24" t="str">
        <f>IF(F428="","",IFERROR(_xlfn.XLOOKUP(F428,SVC_RateCard!A:A,SVC_RateCard!C:C),""))</f>
        <v>Radiology</v>
      </c>
      <c r="I428" s="40" t="s">
        <v>231</v>
      </c>
      <c r="J428" s="40">
        <v>1</v>
      </c>
      <c r="K428" s="25">
        <f>IF(F428="","",IFERROR(_xlfn.XLOOKUP(F428,SVC_RateCard!A:A,SVC_RateCard!I:I),0))</f>
        <v>6160</v>
      </c>
      <c r="L428" s="17">
        <f t="shared" si="25"/>
        <v>6160</v>
      </c>
      <c r="M428" s="26">
        <f>IF(F428="","",IFERROR(_xlfn.XLOOKUP(F428,SVC_RateCard!A:A,SVC_RateCard!G:G),0))</f>
        <v>12</v>
      </c>
      <c r="N428" s="17">
        <f t="shared" si="26"/>
        <v>739.2</v>
      </c>
      <c r="O428" s="17">
        <f t="shared" si="27"/>
        <v>6160</v>
      </c>
    </row>
    <row r="429" spans="1:15" ht="22" customHeight="1">
      <c r="A429" t="str">
        <f t="shared" si="24"/>
        <v>SL-00425</v>
      </c>
      <c r="B429" s="39" t="s">
        <v>1746</v>
      </c>
      <c r="C429" s="24" t="str">
        <f>IF(B429="","",IFERROR(_xlfn.XLOOKUP(B429,PT_Master!#REF!,PT_Master!B:B),""))</f>
        <v/>
      </c>
      <c r="D429" s="24" t="str">
        <f>IF(C429="","",IFERROR(_xlfn.XLOOKUP(C429,PT_Master!A:A,PT_Master!C:C),""))</f>
        <v/>
      </c>
      <c r="E429" s="39" t="s">
        <v>1493</v>
      </c>
      <c r="F429" s="39" t="s">
        <v>1838</v>
      </c>
      <c r="G429" s="24" t="str">
        <f>IF(F429="","",IFERROR(_xlfn.XLOOKUP(F429,SVC_RateCard!A:A,SVC_RateCard!B:B),"Service Code not found"))</f>
        <v>General Ward - Daily</v>
      </c>
      <c r="H429" s="24" t="str">
        <f>IF(F429="","",IFERROR(_xlfn.XLOOKUP(F429,SVC_RateCard!A:A,SVC_RateCard!C:C),""))</f>
        <v>Room Charge</v>
      </c>
      <c r="I429" s="39" t="s">
        <v>231</v>
      </c>
      <c r="J429" s="39">
        <v>4</v>
      </c>
      <c r="K429" s="25">
        <f>IF(F429="","",IFERROR(_xlfn.XLOOKUP(F429,SVC_RateCard!A:A,SVC_RateCard!I:I),0))</f>
        <v>800</v>
      </c>
      <c r="L429" s="17">
        <f t="shared" si="25"/>
        <v>3200</v>
      </c>
      <c r="M429" s="26">
        <f>IF(F429="","",IFERROR(_xlfn.XLOOKUP(F429,SVC_RateCard!A:A,SVC_RateCard!G:G),0))</f>
        <v>0</v>
      </c>
      <c r="N429" s="17">
        <f t="shared" si="26"/>
        <v>0</v>
      </c>
      <c r="O429" s="17">
        <f t="shared" si="27"/>
        <v>3200</v>
      </c>
    </row>
    <row r="430" spans="1:15" ht="22" customHeight="1">
      <c r="A430" t="str">
        <f t="shared" si="24"/>
        <v>SL-00426</v>
      </c>
      <c r="B430" s="40" t="s">
        <v>1746</v>
      </c>
      <c r="C430" s="24" t="str">
        <f>IF(B430="","",IFERROR(_xlfn.XLOOKUP(B430,PT_Master!#REF!,PT_Master!B:B),""))</f>
        <v/>
      </c>
      <c r="D430" s="24" t="str">
        <f>IF(C430="","",IFERROR(_xlfn.XLOOKUP(C430,PT_Master!A:A,PT_Master!C:C),""))</f>
        <v/>
      </c>
      <c r="E430" s="40" t="s">
        <v>1552</v>
      </c>
      <c r="F430" s="40" t="s">
        <v>1864</v>
      </c>
      <c r="G430" s="24" t="str">
        <f>IF(F430="","",IFERROR(_xlfn.XLOOKUP(F430,SVC_RateCard!A:A,SVC_RateCard!B:B),"Service Code not found"))</f>
        <v>Physiotherapy Session</v>
      </c>
      <c r="H430" s="24" t="str">
        <f>IF(F430="","",IFERROR(_xlfn.XLOOKUP(F430,SVC_RateCard!A:A,SVC_RateCard!C:C),""))</f>
        <v>Procedure</v>
      </c>
      <c r="I430" s="40" t="s">
        <v>231</v>
      </c>
      <c r="J430" s="40">
        <v>1</v>
      </c>
      <c r="K430" s="25">
        <f>IF(F430="","",IFERROR(_xlfn.XLOOKUP(F430,SVC_RateCard!A:A,SVC_RateCard!I:I),0))</f>
        <v>944</v>
      </c>
      <c r="L430" s="17">
        <f t="shared" si="25"/>
        <v>944</v>
      </c>
      <c r="M430" s="26">
        <f>IF(F430="","",IFERROR(_xlfn.XLOOKUP(F430,SVC_RateCard!A:A,SVC_RateCard!G:G),0))</f>
        <v>18</v>
      </c>
      <c r="N430" s="17">
        <f t="shared" si="26"/>
        <v>169.92</v>
      </c>
      <c r="O430" s="17">
        <f t="shared" si="27"/>
        <v>944</v>
      </c>
    </row>
    <row r="431" spans="1:15" ht="22" customHeight="1">
      <c r="A431" t="str">
        <f t="shared" si="24"/>
        <v>SL-00427</v>
      </c>
      <c r="B431" s="39" t="s">
        <v>1746</v>
      </c>
      <c r="C431" s="24" t="str">
        <f>IF(B431="","",IFERROR(_xlfn.XLOOKUP(B431,PT_Master!#REF!,PT_Master!B:B),""))</f>
        <v/>
      </c>
      <c r="D431" s="24" t="str">
        <f>IF(C431="","",IFERROR(_xlfn.XLOOKUP(C431,PT_Master!A:A,PT_Master!C:C),""))</f>
        <v/>
      </c>
      <c r="E431" s="39" t="s">
        <v>604</v>
      </c>
      <c r="F431" s="39" t="s">
        <v>1877</v>
      </c>
      <c r="G431" s="24" t="str">
        <f>IF(F431="","",IFERROR(_xlfn.XLOOKUP(F431,SVC_RateCard!A:A,SVC_RateCard!B:B),"Service Code not found"))</f>
        <v>Laparoscopic Cholecystectomy</v>
      </c>
      <c r="H431" s="24" t="str">
        <f>IF(F431="","",IFERROR(_xlfn.XLOOKUP(F431,SVC_RateCard!A:A,SVC_RateCard!C:C),""))</f>
        <v>Surgery</v>
      </c>
      <c r="I431" s="39" t="s">
        <v>231</v>
      </c>
      <c r="J431" s="39">
        <v>1</v>
      </c>
      <c r="K431" s="25">
        <f>IF(F431="","",IFERROR(_xlfn.XLOOKUP(F431,SVC_RateCard!A:A,SVC_RateCard!I:I),0))</f>
        <v>44100</v>
      </c>
      <c r="L431" s="17">
        <f t="shared" si="25"/>
        <v>44100</v>
      </c>
      <c r="M431" s="26">
        <f>IF(F431="","",IFERROR(_xlfn.XLOOKUP(F431,SVC_RateCard!A:A,SVC_RateCard!G:G),0))</f>
        <v>5</v>
      </c>
      <c r="N431" s="17">
        <f t="shared" si="26"/>
        <v>2205</v>
      </c>
      <c r="O431" s="17">
        <f t="shared" si="27"/>
        <v>44100</v>
      </c>
    </row>
    <row r="432" spans="1:15" ht="22" customHeight="1">
      <c r="A432" t="str">
        <f t="shared" si="24"/>
        <v>SL-00428</v>
      </c>
      <c r="B432" s="40" t="s">
        <v>1746</v>
      </c>
      <c r="C432" s="24" t="str">
        <f>IF(B432="","",IFERROR(_xlfn.XLOOKUP(B432,PT_Master!#REF!,PT_Master!B:B),""))</f>
        <v/>
      </c>
      <c r="D432" s="24" t="str">
        <f>IF(C432="","",IFERROR(_xlfn.XLOOKUP(C432,PT_Master!A:A,PT_Master!C:C),""))</f>
        <v/>
      </c>
      <c r="E432" s="40" t="s">
        <v>604</v>
      </c>
      <c r="F432" s="40" t="s">
        <v>1866</v>
      </c>
      <c r="G432" s="24" t="str">
        <f>IF(F432="","",IFERROR(_xlfn.XLOOKUP(F432,SVC_RateCard!A:A,SVC_RateCard!B:B),"Service Code not found"))</f>
        <v>X-Ray Chest PA</v>
      </c>
      <c r="H432" s="24" t="str">
        <f>IF(F432="","",IFERROR(_xlfn.XLOOKUP(F432,SVC_RateCard!A:A,SVC_RateCard!C:C),""))</f>
        <v>Radiology</v>
      </c>
      <c r="I432" s="40" t="s">
        <v>231</v>
      </c>
      <c r="J432" s="40">
        <v>1</v>
      </c>
      <c r="K432" s="25">
        <f>IF(F432="","",IFERROR(_xlfn.XLOOKUP(F432,SVC_RateCard!A:A,SVC_RateCard!I:I),0))</f>
        <v>448</v>
      </c>
      <c r="L432" s="17">
        <f t="shared" si="25"/>
        <v>448</v>
      </c>
      <c r="M432" s="26">
        <f>IF(F432="","",IFERROR(_xlfn.XLOOKUP(F432,SVC_RateCard!A:A,SVC_RateCard!G:G),0))</f>
        <v>12</v>
      </c>
      <c r="N432" s="17">
        <f t="shared" si="26"/>
        <v>53.76</v>
      </c>
      <c r="O432" s="17">
        <f t="shared" si="27"/>
        <v>448</v>
      </c>
    </row>
    <row r="433" spans="1:15" ht="22" customHeight="1">
      <c r="A433" t="str">
        <f t="shared" si="24"/>
        <v>SL-00429</v>
      </c>
      <c r="B433" s="39" t="s">
        <v>1746</v>
      </c>
      <c r="C433" s="24" t="str">
        <f>IF(B433="","",IFERROR(_xlfn.XLOOKUP(B433,PT_Master!#REF!,PT_Master!B:B),""))</f>
        <v/>
      </c>
      <c r="D433" s="24" t="str">
        <f>IF(C433="","",IFERROR(_xlfn.XLOOKUP(C433,PT_Master!A:A,PT_Master!C:C),""))</f>
        <v/>
      </c>
      <c r="E433" s="39" t="s">
        <v>1493</v>
      </c>
      <c r="F433" s="39" t="s">
        <v>1843</v>
      </c>
      <c r="G433" s="24" t="str">
        <f>IF(F433="","",IFERROR(_xlfn.XLOOKUP(F433,SVC_RateCard!A:A,SVC_RateCard!B:B),"Service Code not found"))</f>
        <v>Holter Monitoring 24hr</v>
      </c>
      <c r="H433" s="24" t="str">
        <f>IF(F433="","",IFERROR(_xlfn.XLOOKUP(F433,SVC_RateCard!A:A,SVC_RateCard!C:C),""))</f>
        <v>Procedure</v>
      </c>
      <c r="I433" s="39" t="s">
        <v>231</v>
      </c>
      <c r="J433" s="39">
        <v>1</v>
      </c>
      <c r="K433" s="25">
        <f>IF(F433="","",IFERROR(_xlfn.XLOOKUP(F433,SVC_RateCard!A:A,SVC_RateCard!I:I),0))</f>
        <v>1890</v>
      </c>
      <c r="L433" s="17">
        <f t="shared" si="25"/>
        <v>1890</v>
      </c>
      <c r="M433" s="26">
        <f>IF(F433="","",IFERROR(_xlfn.XLOOKUP(F433,SVC_RateCard!A:A,SVC_RateCard!G:G),0))</f>
        <v>5</v>
      </c>
      <c r="N433" s="17">
        <f t="shared" si="26"/>
        <v>94.5</v>
      </c>
      <c r="O433" s="17">
        <f t="shared" si="27"/>
        <v>1890</v>
      </c>
    </row>
    <row r="434" spans="1:15" ht="22" customHeight="1">
      <c r="A434" t="str">
        <f t="shared" si="24"/>
        <v>SL-00430</v>
      </c>
      <c r="B434" s="40" t="s">
        <v>1747</v>
      </c>
      <c r="C434" s="24" t="str">
        <f>IF(B434="","",IFERROR(_xlfn.XLOOKUP(B434,PT_Master!#REF!,PT_Master!B:B),""))</f>
        <v/>
      </c>
      <c r="D434" s="24" t="str">
        <f>IF(C434="","",IFERROR(_xlfn.XLOOKUP(C434,PT_Master!A:A,PT_Master!C:C),""))</f>
        <v/>
      </c>
      <c r="E434" s="40" t="s">
        <v>1909</v>
      </c>
      <c r="F434" s="40" t="s">
        <v>1831</v>
      </c>
      <c r="G434" s="24" t="str">
        <f>IF(F434="","",IFERROR(_xlfn.XLOOKUP(F434,SVC_RateCard!A:A,SVC_RateCard!B:B),"Service Code not found"))</f>
        <v>General Consultation</v>
      </c>
      <c r="H434" s="24" t="str">
        <f>IF(F434="","",IFERROR(_xlfn.XLOOKUP(F434,SVC_RateCard!A:A,SVC_RateCard!C:C),""))</f>
        <v>Consultation</v>
      </c>
      <c r="I434" s="40" t="s">
        <v>234</v>
      </c>
      <c r="J434" s="40">
        <v>1</v>
      </c>
      <c r="K434" s="25">
        <f>IF(F434="","",IFERROR(_xlfn.XLOOKUP(F434,SVC_RateCard!A:A,SVC_RateCard!I:I),0))</f>
        <v>500</v>
      </c>
      <c r="L434" s="17">
        <f t="shared" si="25"/>
        <v>500</v>
      </c>
      <c r="M434" s="26">
        <f>IF(F434="","",IFERROR(_xlfn.XLOOKUP(F434,SVC_RateCard!A:A,SVC_RateCard!G:G),0))</f>
        <v>0</v>
      </c>
      <c r="N434" s="17">
        <f t="shared" si="26"/>
        <v>0</v>
      </c>
      <c r="O434" s="17">
        <f t="shared" si="27"/>
        <v>500</v>
      </c>
    </row>
    <row r="435" spans="1:15" ht="22" customHeight="1">
      <c r="A435" t="str">
        <f t="shared" si="24"/>
        <v>SL-00431</v>
      </c>
      <c r="B435" s="39" t="s">
        <v>1747</v>
      </c>
      <c r="C435" s="24" t="str">
        <f>IF(B435="","",IFERROR(_xlfn.XLOOKUP(B435,PT_Master!#REF!,PT_Master!B:B),""))</f>
        <v/>
      </c>
      <c r="D435" s="24" t="str">
        <f>IF(C435="","",IFERROR(_xlfn.XLOOKUP(C435,PT_Master!A:A,PT_Master!C:C),""))</f>
        <v/>
      </c>
      <c r="E435" s="39" t="s">
        <v>583</v>
      </c>
      <c r="F435" s="39" t="s">
        <v>1864</v>
      </c>
      <c r="G435" s="24" t="str">
        <f>IF(F435="","",IFERROR(_xlfn.XLOOKUP(F435,SVC_RateCard!A:A,SVC_RateCard!B:B),"Service Code not found"))</f>
        <v>Physiotherapy Session</v>
      </c>
      <c r="H435" s="24" t="str">
        <f>IF(F435="","",IFERROR(_xlfn.XLOOKUP(F435,SVC_RateCard!A:A,SVC_RateCard!C:C),""))</f>
        <v>Procedure</v>
      </c>
      <c r="I435" s="39" t="s">
        <v>234</v>
      </c>
      <c r="J435" s="39">
        <v>1</v>
      </c>
      <c r="K435" s="25">
        <f>IF(F435="","",IFERROR(_xlfn.XLOOKUP(F435,SVC_RateCard!A:A,SVC_RateCard!I:I),0))</f>
        <v>944</v>
      </c>
      <c r="L435" s="17">
        <f t="shared" si="25"/>
        <v>944</v>
      </c>
      <c r="M435" s="26">
        <f>IF(F435="","",IFERROR(_xlfn.XLOOKUP(F435,SVC_RateCard!A:A,SVC_RateCard!G:G),0))</f>
        <v>18</v>
      </c>
      <c r="N435" s="17">
        <f t="shared" si="26"/>
        <v>169.92</v>
      </c>
      <c r="O435" s="17">
        <f t="shared" si="27"/>
        <v>944</v>
      </c>
    </row>
    <row r="436" spans="1:15" ht="22" customHeight="1">
      <c r="A436" t="str">
        <f t="shared" si="24"/>
        <v>SL-00432</v>
      </c>
      <c r="B436" s="40" t="s">
        <v>1747</v>
      </c>
      <c r="C436" s="24" t="str">
        <f>IF(B436="","",IFERROR(_xlfn.XLOOKUP(B436,PT_Master!#REF!,PT_Master!B:B),""))</f>
        <v/>
      </c>
      <c r="D436" s="24" t="str">
        <f>IF(C436="","",IFERROR(_xlfn.XLOOKUP(C436,PT_Master!A:A,PT_Master!C:C),""))</f>
        <v/>
      </c>
      <c r="E436" s="40" t="s">
        <v>583</v>
      </c>
      <c r="F436" s="40" t="s">
        <v>1877</v>
      </c>
      <c r="G436" s="24" t="str">
        <f>IF(F436="","",IFERROR(_xlfn.XLOOKUP(F436,SVC_RateCard!A:A,SVC_RateCard!B:B),"Service Code not found"))</f>
        <v>Laparoscopic Cholecystectomy</v>
      </c>
      <c r="H436" s="24" t="str">
        <f>IF(F436="","",IFERROR(_xlfn.XLOOKUP(F436,SVC_RateCard!A:A,SVC_RateCard!C:C),""))</f>
        <v>Surgery</v>
      </c>
      <c r="I436" s="40" t="s">
        <v>234</v>
      </c>
      <c r="J436" s="40">
        <v>1</v>
      </c>
      <c r="K436" s="25">
        <f>IF(F436="","",IFERROR(_xlfn.XLOOKUP(F436,SVC_RateCard!A:A,SVC_RateCard!I:I),0))</f>
        <v>44100</v>
      </c>
      <c r="L436" s="17">
        <f t="shared" si="25"/>
        <v>44100</v>
      </c>
      <c r="M436" s="26">
        <f>IF(F436="","",IFERROR(_xlfn.XLOOKUP(F436,SVC_RateCard!A:A,SVC_RateCard!G:G),0))</f>
        <v>5</v>
      </c>
      <c r="N436" s="17">
        <f t="shared" si="26"/>
        <v>2205</v>
      </c>
      <c r="O436" s="17">
        <f t="shared" si="27"/>
        <v>44100</v>
      </c>
    </row>
    <row r="437" spans="1:15" ht="22" customHeight="1">
      <c r="A437" t="str">
        <f t="shared" si="24"/>
        <v>SL-00433</v>
      </c>
      <c r="B437" s="39" t="s">
        <v>1747</v>
      </c>
      <c r="C437" s="24" t="str">
        <f>IF(B437="","",IFERROR(_xlfn.XLOOKUP(B437,PT_Master!#REF!,PT_Master!B:B),""))</f>
        <v/>
      </c>
      <c r="D437" s="24" t="str">
        <f>IF(C437="","",IFERROR(_xlfn.XLOOKUP(C437,PT_Master!A:A,PT_Master!C:C),""))</f>
        <v/>
      </c>
      <c r="E437" s="39" t="s">
        <v>1910</v>
      </c>
      <c r="F437" s="39" t="s">
        <v>1835</v>
      </c>
      <c r="G437" s="24" t="str">
        <f>IF(F437="","",IFERROR(_xlfn.XLOOKUP(F437,SVC_RateCard!A:A,SVC_RateCard!B:B),"Service Code not found"))</f>
        <v>Endoscopy (Upper GI)</v>
      </c>
      <c r="H437" s="24" t="str">
        <f>IF(F437="","",IFERROR(_xlfn.XLOOKUP(F437,SVC_RateCard!A:A,SVC_RateCard!C:C),""))</f>
        <v>Procedure</v>
      </c>
      <c r="I437" s="39" t="s">
        <v>234</v>
      </c>
      <c r="J437" s="39">
        <v>1</v>
      </c>
      <c r="K437" s="25">
        <f>IF(F437="","",IFERROR(_xlfn.XLOOKUP(F437,SVC_RateCard!A:A,SVC_RateCard!I:I),0))</f>
        <v>3675</v>
      </c>
      <c r="L437" s="17">
        <f t="shared" si="25"/>
        <v>3675</v>
      </c>
      <c r="M437" s="26">
        <f>IF(F437="","",IFERROR(_xlfn.XLOOKUP(F437,SVC_RateCard!A:A,SVC_RateCard!G:G),0))</f>
        <v>5</v>
      </c>
      <c r="N437" s="17">
        <f t="shared" si="26"/>
        <v>183.75</v>
      </c>
      <c r="O437" s="17">
        <f t="shared" si="27"/>
        <v>3675</v>
      </c>
    </row>
    <row r="438" spans="1:15" ht="22" customHeight="1">
      <c r="A438" t="str">
        <f t="shared" si="24"/>
        <v>SL-00434</v>
      </c>
      <c r="B438" s="40" t="s">
        <v>1747</v>
      </c>
      <c r="C438" s="24" t="str">
        <f>IF(B438="","",IFERROR(_xlfn.XLOOKUP(B438,PT_Master!#REF!,PT_Master!B:B),""))</f>
        <v/>
      </c>
      <c r="D438" s="24" t="str">
        <f>IF(C438="","",IFERROR(_xlfn.XLOOKUP(C438,PT_Master!A:A,PT_Master!C:C),""))</f>
        <v/>
      </c>
      <c r="E438" s="40" t="s">
        <v>1549</v>
      </c>
      <c r="F438" s="40" t="s">
        <v>1837</v>
      </c>
      <c r="G438" s="24" t="str">
        <f>IF(F438="","",IFERROR(_xlfn.XLOOKUP(F438,SVC_RateCard!A:A,SVC_RateCard!B:B),"Service Code not found"))</f>
        <v>IV Cannula Insertion</v>
      </c>
      <c r="H438" s="24" t="str">
        <f>IF(F438="","",IFERROR(_xlfn.XLOOKUP(F438,SVC_RateCard!A:A,SVC_RateCard!C:C),""))</f>
        <v>Procedure</v>
      </c>
      <c r="I438" s="40" t="s">
        <v>234</v>
      </c>
      <c r="J438" s="40">
        <v>1</v>
      </c>
      <c r="K438" s="25">
        <f>IF(F438="","",IFERROR(_xlfn.XLOOKUP(F438,SVC_RateCard!A:A,SVC_RateCard!I:I),0))</f>
        <v>210</v>
      </c>
      <c r="L438" s="17">
        <f t="shared" si="25"/>
        <v>210</v>
      </c>
      <c r="M438" s="26">
        <f>IF(F438="","",IFERROR(_xlfn.XLOOKUP(F438,SVC_RateCard!A:A,SVC_RateCard!G:G),0))</f>
        <v>5</v>
      </c>
      <c r="N438" s="17">
        <f t="shared" si="26"/>
        <v>10.5</v>
      </c>
      <c r="O438" s="17">
        <f t="shared" si="27"/>
        <v>210</v>
      </c>
    </row>
    <row r="439" spans="1:15" ht="22" customHeight="1">
      <c r="A439" t="str">
        <f t="shared" si="24"/>
        <v>SL-00435</v>
      </c>
      <c r="B439" s="39" t="s">
        <v>1747</v>
      </c>
      <c r="C439" s="24" t="str">
        <f>IF(B439="","",IFERROR(_xlfn.XLOOKUP(B439,PT_Master!#REF!,PT_Master!B:B),""))</f>
        <v/>
      </c>
      <c r="D439" s="24" t="str">
        <f>IF(C439="","",IFERROR(_xlfn.XLOOKUP(C439,PT_Master!A:A,PT_Master!C:C),""))</f>
        <v/>
      </c>
      <c r="E439" s="39" t="s">
        <v>1909</v>
      </c>
      <c r="F439" s="39" t="s">
        <v>1856</v>
      </c>
      <c r="G439" s="24" t="str">
        <f>IF(F439="","",IFERROR(_xlfn.XLOOKUP(F439,SVC_RateCard!A:A,SVC_RateCard!B:B),"Service Code not found"))</f>
        <v>CT Scan Abdomen</v>
      </c>
      <c r="H439" s="24" t="str">
        <f>IF(F439="","",IFERROR(_xlfn.XLOOKUP(F439,SVC_RateCard!A:A,SVC_RateCard!C:C),""))</f>
        <v>Radiology</v>
      </c>
      <c r="I439" s="39" t="s">
        <v>234</v>
      </c>
      <c r="J439" s="39">
        <v>1</v>
      </c>
      <c r="K439" s="25">
        <f>IF(F439="","",IFERROR(_xlfn.XLOOKUP(F439,SVC_RateCard!A:A,SVC_RateCard!I:I),0))</f>
        <v>6160</v>
      </c>
      <c r="L439" s="17">
        <f t="shared" si="25"/>
        <v>6160</v>
      </c>
      <c r="M439" s="26">
        <f>IF(F439="","",IFERROR(_xlfn.XLOOKUP(F439,SVC_RateCard!A:A,SVC_RateCard!G:G),0))</f>
        <v>12</v>
      </c>
      <c r="N439" s="17">
        <f t="shared" si="26"/>
        <v>739.2</v>
      </c>
      <c r="O439" s="17">
        <f t="shared" si="27"/>
        <v>6160</v>
      </c>
    </row>
    <row r="440" spans="1:15" ht="22" customHeight="1">
      <c r="A440" t="str">
        <f t="shared" si="24"/>
        <v>SL-00436</v>
      </c>
      <c r="B440" s="40" t="s">
        <v>1747</v>
      </c>
      <c r="C440" s="24" t="str">
        <f>IF(B440="","",IFERROR(_xlfn.XLOOKUP(B440,PT_Master!#REF!,PT_Master!B:B),""))</f>
        <v/>
      </c>
      <c r="D440" s="24" t="str">
        <f>IF(C440="","",IFERROR(_xlfn.XLOOKUP(C440,PT_Master!A:A,PT_Master!C:C),""))</f>
        <v/>
      </c>
      <c r="E440" s="40" t="s">
        <v>1910</v>
      </c>
      <c r="F440" s="40" t="s">
        <v>1848</v>
      </c>
      <c r="G440" s="24" t="str">
        <f>IF(F440="","",IFERROR(_xlfn.XLOOKUP(F440,SVC_RateCard!A:A,SVC_RateCard!B:B),"Service Code not found"))</f>
        <v>Complete Blood Count (CBC)</v>
      </c>
      <c r="H440" s="24" t="str">
        <f>IF(F440="","",IFERROR(_xlfn.XLOOKUP(F440,SVC_RateCard!A:A,SVC_RateCard!C:C),""))</f>
        <v>Laboratory</v>
      </c>
      <c r="I440" s="40" t="s">
        <v>234</v>
      </c>
      <c r="J440" s="40">
        <v>1</v>
      </c>
      <c r="K440" s="25">
        <f>IF(F440="","",IFERROR(_xlfn.XLOOKUP(F440,SVC_RateCard!A:A,SVC_RateCard!I:I),0))</f>
        <v>367.5</v>
      </c>
      <c r="L440" s="17">
        <f t="shared" si="25"/>
        <v>367.5</v>
      </c>
      <c r="M440" s="26">
        <f>IF(F440="","",IFERROR(_xlfn.XLOOKUP(F440,SVC_RateCard!A:A,SVC_RateCard!G:G),0))</f>
        <v>5</v>
      </c>
      <c r="N440" s="17">
        <f t="shared" si="26"/>
        <v>18.375</v>
      </c>
      <c r="O440" s="17">
        <f t="shared" si="27"/>
        <v>367.5</v>
      </c>
    </row>
    <row r="441" spans="1:15" ht="22" customHeight="1">
      <c r="A441" t="str">
        <f t="shared" si="24"/>
        <v>SL-00437</v>
      </c>
      <c r="B441" s="39" t="s">
        <v>1747</v>
      </c>
      <c r="C441" s="24" t="str">
        <f>IF(B441="","",IFERROR(_xlfn.XLOOKUP(B441,PT_Master!#REF!,PT_Master!B:B),""))</f>
        <v/>
      </c>
      <c r="D441" s="24" t="str">
        <f>IF(C441="","",IFERROR(_xlfn.XLOOKUP(C441,PT_Master!A:A,PT_Master!C:C),""))</f>
        <v/>
      </c>
      <c r="E441" s="39" t="s">
        <v>607</v>
      </c>
      <c r="F441" s="39" t="s">
        <v>1851</v>
      </c>
      <c r="G441" s="24" t="str">
        <f>IF(F441="","",IFERROR(_xlfn.XLOOKUP(F441,SVC_RateCard!A:A,SVC_RateCard!B:B),"Service Code not found"))</f>
        <v>Blood Glucose - Fasting</v>
      </c>
      <c r="H441" s="24" t="str">
        <f>IF(F441="","",IFERROR(_xlfn.XLOOKUP(F441,SVC_RateCard!A:A,SVC_RateCard!C:C),""))</f>
        <v>Laboratory</v>
      </c>
      <c r="I441" s="39" t="s">
        <v>234</v>
      </c>
      <c r="J441" s="39">
        <v>1</v>
      </c>
      <c r="K441" s="25">
        <f>IF(F441="","",IFERROR(_xlfn.XLOOKUP(F441,SVC_RateCard!A:A,SVC_RateCard!I:I),0))</f>
        <v>126</v>
      </c>
      <c r="L441" s="17">
        <f t="shared" si="25"/>
        <v>126</v>
      </c>
      <c r="M441" s="26">
        <f>IF(F441="","",IFERROR(_xlfn.XLOOKUP(F441,SVC_RateCard!A:A,SVC_RateCard!G:G),0))</f>
        <v>5</v>
      </c>
      <c r="N441" s="17">
        <f t="shared" si="26"/>
        <v>6.3</v>
      </c>
      <c r="O441" s="17">
        <f t="shared" si="27"/>
        <v>126</v>
      </c>
    </row>
    <row r="442" spans="1:15" ht="22" customHeight="1">
      <c r="A442" t="str">
        <f t="shared" si="24"/>
        <v>SL-00438</v>
      </c>
      <c r="B442" s="40" t="s">
        <v>1747</v>
      </c>
      <c r="C442" s="24" t="str">
        <f>IF(B442="","",IFERROR(_xlfn.XLOOKUP(B442,PT_Master!#REF!,PT_Master!B:B),""))</f>
        <v/>
      </c>
      <c r="D442" s="24" t="str">
        <f>IF(C442="","",IFERROR(_xlfn.XLOOKUP(C442,PT_Master!A:A,PT_Master!C:C),""))</f>
        <v/>
      </c>
      <c r="E442" s="40" t="s">
        <v>607</v>
      </c>
      <c r="F442" s="40" t="s">
        <v>1843</v>
      </c>
      <c r="G442" s="24" t="str">
        <f>IF(F442="","",IFERROR(_xlfn.XLOOKUP(F442,SVC_RateCard!A:A,SVC_RateCard!B:B),"Service Code not found"))</f>
        <v>Holter Monitoring 24hr</v>
      </c>
      <c r="H442" s="24" t="str">
        <f>IF(F442="","",IFERROR(_xlfn.XLOOKUP(F442,SVC_RateCard!A:A,SVC_RateCard!C:C),""))</f>
        <v>Procedure</v>
      </c>
      <c r="I442" s="40" t="s">
        <v>234</v>
      </c>
      <c r="J442" s="40">
        <v>1</v>
      </c>
      <c r="K442" s="25">
        <f>IF(F442="","",IFERROR(_xlfn.XLOOKUP(F442,SVC_RateCard!A:A,SVC_RateCard!I:I),0))</f>
        <v>1890</v>
      </c>
      <c r="L442" s="17">
        <f t="shared" si="25"/>
        <v>1890</v>
      </c>
      <c r="M442" s="26">
        <f>IF(F442="","",IFERROR(_xlfn.XLOOKUP(F442,SVC_RateCard!A:A,SVC_RateCard!G:G),0))</f>
        <v>5</v>
      </c>
      <c r="N442" s="17">
        <f t="shared" si="26"/>
        <v>94.5</v>
      </c>
      <c r="O442" s="17">
        <f t="shared" si="27"/>
        <v>1890</v>
      </c>
    </row>
    <row r="443" spans="1:15" ht="22" customHeight="1">
      <c r="A443" t="str">
        <f t="shared" si="24"/>
        <v>SL-00439</v>
      </c>
      <c r="B443" s="39" t="s">
        <v>1747</v>
      </c>
      <c r="C443" s="24" t="str">
        <f>IF(B443="","",IFERROR(_xlfn.XLOOKUP(B443,PT_Master!#REF!,PT_Master!B:B),""))</f>
        <v/>
      </c>
      <c r="D443" s="24" t="str">
        <f>IF(C443="","",IFERROR(_xlfn.XLOOKUP(C443,PT_Master!A:A,PT_Master!C:C),""))</f>
        <v/>
      </c>
      <c r="E443" s="39" t="s">
        <v>607</v>
      </c>
      <c r="F443" s="39" t="s">
        <v>1846</v>
      </c>
      <c r="G443" s="24" t="str">
        <f>IF(F443="","",IFERROR(_xlfn.XLOOKUP(F443,SVC_RateCard!A:A,SVC_RateCard!B:B),"Service Code not found"))</f>
        <v>Blood Transfusion</v>
      </c>
      <c r="H443" s="24" t="str">
        <f>IF(F443="","",IFERROR(_xlfn.XLOOKUP(F443,SVC_RateCard!A:A,SVC_RateCard!C:C),""))</f>
        <v>Procedure</v>
      </c>
      <c r="I443" s="39" t="s">
        <v>234</v>
      </c>
      <c r="J443" s="39">
        <v>1</v>
      </c>
      <c r="K443" s="25">
        <f>IF(F443="","",IFERROR(_xlfn.XLOOKUP(F443,SVC_RateCard!A:A,SVC_RateCard!I:I),0))</f>
        <v>1575</v>
      </c>
      <c r="L443" s="17">
        <f t="shared" si="25"/>
        <v>1575</v>
      </c>
      <c r="M443" s="26">
        <f>IF(F443="","",IFERROR(_xlfn.XLOOKUP(F443,SVC_RateCard!A:A,SVC_RateCard!G:G),0))</f>
        <v>5</v>
      </c>
      <c r="N443" s="17">
        <f t="shared" si="26"/>
        <v>78.75</v>
      </c>
      <c r="O443" s="17">
        <f t="shared" si="27"/>
        <v>1575</v>
      </c>
    </row>
    <row r="444" spans="1:15" ht="22" customHeight="1">
      <c r="A444" t="str">
        <f t="shared" si="24"/>
        <v>SL-00440</v>
      </c>
      <c r="B444" s="40" t="s">
        <v>1747</v>
      </c>
      <c r="C444" s="24" t="str">
        <f>IF(B444="","",IFERROR(_xlfn.XLOOKUP(B444,PT_Master!#REF!,PT_Master!B:B),""))</f>
        <v/>
      </c>
      <c r="D444" s="24" t="str">
        <f>IF(C444="","",IFERROR(_xlfn.XLOOKUP(C444,PT_Master!A:A,PT_Master!C:C),""))</f>
        <v/>
      </c>
      <c r="E444" s="40" t="s">
        <v>1910</v>
      </c>
      <c r="F444" s="40" t="s">
        <v>1845</v>
      </c>
      <c r="G444" s="24" t="str">
        <f>IF(F444="","",IFERROR(_xlfn.XLOOKUP(F444,SVC_RateCard!A:A,SVC_RateCard!B:B),"Service Code not found"))</f>
        <v>Semi-Private Room - Daily</v>
      </c>
      <c r="H444" s="24" t="str">
        <f>IF(F444="","",IFERROR(_xlfn.XLOOKUP(F444,SVC_RateCard!A:A,SVC_RateCard!C:C),""))</f>
        <v>Room Charge</v>
      </c>
      <c r="I444" s="40" t="s">
        <v>234</v>
      </c>
      <c r="J444" s="40">
        <v>10</v>
      </c>
      <c r="K444" s="25">
        <f>IF(F444="","",IFERROR(_xlfn.XLOOKUP(F444,SVC_RateCard!A:A,SVC_RateCard!I:I),0))</f>
        <v>1800</v>
      </c>
      <c r="L444" s="17">
        <f t="shared" si="25"/>
        <v>18000</v>
      </c>
      <c r="M444" s="26">
        <f>IF(F444="","",IFERROR(_xlfn.XLOOKUP(F444,SVC_RateCard!A:A,SVC_RateCard!G:G),0))</f>
        <v>0</v>
      </c>
      <c r="N444" s="17">
        <f t="shared" si="26"/>
        <v>0</v>
      </c>
      <c r="O444" s="17">
        <f t="shared" si="27"/>
        <v>18000</v>
      </c>
    </row>
    <row r="445" spans="1:15" ht="22" customHeight="1">
      <c r="A445" t="str">
        <f t="shared" si="24"/>
        <v>SL-00441</v>
      </c>
      <c r="B445" s="39" t="s">
        <v>1747</v>
      </c>
      <c r="C445" s="24" t="str">
        <f>IF(B445="","",IFERROR(_xlfn.XLOOKUP(B445,PT_Master!#REF!,PT_Master!B:B),""))</f>
        <v/>
      </c>
      <c r="D445" s="24" t="str">
        <f>IF(C445="","",IFERROR(_xlfn.XLOOKUP(C445,PT_Master!A:A,PT_Master!C:C),""))</f>
        <v/>
      </c>
      <c r="E445" s="39" t="s">
        <v>1909</v>
      </c>
      <c r="F445" s="39" t="s">
        <v>1862</v>
      </c>
      <c r="G445" s="24" t="str">
        <f>IF(F445="","",IFERROR(_xlfn.XLOOKUP(F445,SVC_RateCard!A:A,SVC_RateCard!B:B),"Service Code not found"))</f>
        <v>Private Room - Daily</v>
      </c>
      <c r="H445" s="24" t="str">
        <f>IF(F445="","",IFERROR(_xlfn.XLOOKUP(F445,SVC_RateCard!A:A,SVC_RateCard!C:C),""))</f>
        <v>Room Charge</v>
      </c>
      <c r="I445" s="39" t="s">
        <v>234</v>
      </c>
      <c r="J445" s="39">
        <v>10</v>
      </c>
      <c r="K445" s="25">
        <f>IF(F445="","",IFERROR(_xlfn.XLOOKUP(F445,SVC_RateCard!A:A,SVC_RateCard!I:I),0))</f>
        <v>3500</v>
      </c>
      <c r="L445" s="17">
        <f t="shared" si="25"/>
        <v>35000</v>
      </c>
      <c r="M445" s="26">
        <f>IF(F445="","",IFERROR(_xlfn.XLOOKUP(F445,SVC_RateCard!A:A,SVC_RateCard!G:G),0))</f>
        <v>0</v>
      </c>
      <c r="N445" s="17">
        <f t="shared" si="26"/>
        <v>0</v>
      </c>
      <c r="O445" s="17">
        <f t="shared" si="27"/>
        <v>35000</v>
      </c>
    </row>
    <row r="446" spans="1:15" ht="22" customHeight="1">
      <c r="A446" t="str">
        <f t="shared" si="24"/>
        <v>SL-00442</v>
      </c>
      <c r="B446" s="40" t="s">
        <v>1748</v>
      </c>
      <c r="C446" s="24" t="str">
        <f>IF(B446="","",IFERROR(_xlfn.XLOOKUP(B446,PT_Master!#REF!,PT_Master!B:B),""))</f>
        <v/>
      </c>
      <c r="D446" s="24" t="str">
        <f>IF(C446="","",IFERROR(_xlfn.XLOOKUP(C446,PT_Master!A:A,PT_Master!C:C),""))</f>
        <v/>
      </c>
      <c r="E446" s="40" t="s">
        <v>1495</v>
      </c>
      <c r="F446" s="40" t="s">
        <v>1834</v>
      </c>
      <c r="G446" s="24" t="str">
        <f>IF(F446="","",IFERROR(_xlfn.XLOOKUP(F446,SVC_RateCard!A:A,SVC_RateCard!B:B),"Service Code not found"))</f>
        <v>Orthopaedics Consultation</v>
      </c>
      <c r="H446" s="24" t="str">
        <f>IF(F446="","",IFERROR(_xlfn.XLOOKUP(F446,SVC_RateCard!A:A,SVC_RateCard!C:C),""))</f>
        <v>Consultation</v>
      </c>
      <c r="I446" s="40" t="s">
        <v>236</v>
      </c>
      <c r="J446" s="40">
        <v>1</v>
      </c>
      <c r="K446" s="25">
        <f>IF(F446="","",IFERROR(_xlfn.XLOOKUP(F446,SVC_RateCard!A:A,SVC_RateCard!I:I),0))</f>
        <v>650</v>
      </c>
      <c r="L446" s="17">
        <f t="shared" si="25"/>
        <v>650</v>
      </c>
      <c r="M446" s="26">
        <f>IF(F446="","",IFERROR(_xlfn.XLOOKUP(F446,SVC_RateCard!A:A,SVC_RateCard!G:G),0))</f>
        <v>0</v>
      </c>
      <c r="N446" s="17">
        <f t="shared" si="26"/>
        <v>0</v>
      </c>
      <c r="O446" s="17">
        <f t="shared" si="27"/>
        <v>650</v>
      </c>
    </row>
    <row r="447" spans="1:15" ht="22" customHeight="1">
      <c r="A447" t="str">
        <f t="shared" si="24"/>
        <v>SL-00443</v>
      </c>
      <c r="B447" s="39" t="s">
        <v>1748</v>
      </c>
      <c r="C447" s="24" t="str">
        <f>IF(B447="","",IFERROR(_xlfn.XLOOKUP(B447,PT_Master!#REF!,PT_Master!B:B),""))</f>
        <v/>
      </c>
      <c r="D447" s="24" t="str">
        <f>IF(C447="","",IFERROR(_xlfn.XLOOKUP(C447,PT_Master!A:A,PT_Master!C:C),""))</f>
        <v/>
      </c>
      <c r="E447" s="39" t="s">
        <v>1556</v>
      </c>
      <c r="F447" s="39" t="s">
        <v>1848</v>
      </c>
      <c r="G447" s="24" t="str">
        <f>IF(F447="","",IFERROR(_xlfn.XLOOKUP(F447,SVC_RateCard!A:A,SVC_RateCard!B:B),"Service Code not found"))</f>
        <v>Complete Blood Count (CBC)</v>
      </c>
      <c r="H447" s="24" t="str">
        <f>IF(F447="","",IFERROR(_xlfn.XLOOKUP(F447,SVC_RateCard!A:A,SVC_RateCard!C:C),""))</f>
        <v>Laboratory</v>
      </c>
      <c r="I447" s="39" t="s">
        <v>236</v>
      </c>
      <c r="J447" s="39">
        <v>1</v>
      </c>
      <c r="K447" s="25">
        <f>IF(F447="","",IFERROR(_xlfn.XLOOKUP(F447,SVC_RateCard!A:A,SVC_RateCard!I:I),0))</f>
        <v>367.5</v>
      </c>
      <c r="L447" s="17">
        <f t="shared" si="25"/>
        <v>367.5</v>
      </c>
      <c r="M447" s="26">
        <f>IF(F447="","",IFERROR(_xlfn.XLOOKUP(F447,SVC_RateCard!A:A,SVC_RateCard!G:G),0))</f>
        <v>5</v>
      </c>
      <c r="N447" s="17">
        <f t="shared" si="26"/>
        <v>18.375</v>
      </c>
      <c r="O447" s="17">
        <f t="shared" si="27"/>
        <v>367.5</v>
      </c>
    </row>
    <row r="448" spans="1:15" ht="22" customHeight="1">
      <c r="A448" t="str">
        <f t="shared" si="24"/>
        <v>SL-00444</v>
      </c>
      <c r="B448" s="40" t="s">
        <v>1748</v>
      </c>
      <c r="C448" s="24" t="str">
        <f>IF(B448="","",IFERROR(_xlfn.XLOOKUP(B448,PT_Master!#REF!,PT_Master!B:B),""))</f>
        <v/>
      </c>
      <c r="D448" s="24" t="str">
        <f>IF(C448="","",IFERROR(_xlfn.XLOOKUP(C448,PT_Master!A:A,PT_Master!C:C),""))</f>
        <v/>
      </c>
      <c r="E448" s="40" t="s">
        <v>1556</v>
      </c>
      <c r="F448" s="40" t="s">
        <v>1868</v>
      </c>
      <c r="G448" s="24" t="str">
        <f>IF(F448="","",IFERROR(_xlfn.XLOOKUP(F448,SVC_RateCard!A:A,SVC_RateCard!B:B),"Service Code not found"))</f>
        <v>Liver Function Test</v>
      </c>
      <c r="H448" s="24" t="str">
        <f>IF(F448="","",IFERROR(_xlfn.XLOOKUP(F448,SVC_RateCard!A:A,SVC_RateCard!C:C),""))</f>
        <v>Laboratory</v>
      </c>
      <c r="I448" s="40" t="s">
        <v>236</v>
      </c>
      <c r="J448" s="40">
        <v>1</v>
      </c>
      <c r="K448" s="25">
        <f>IF(F448="","",IFERROR(_xlfn.XLOOKUP(F448,SVC_RateCard!A:A,SVC_RateCard!I:I),0))</f>
        <v>546</v>
      </c>
      <c r="L448" s="17">
        <f t="shared" si="25"/>
        <v>546</v>
      </c>
      <c r="M448" s="26">
        <f>IF(F448="","",IFERROR(_xlfn.XLOOKUP(F448,SVC_RateCard!A:A,SVC_RateCard!G:G),0))</f>
        <v>5</v>
      </c>
      <c r="N448" s="17">
        <f t="shared" si="26"/>
        <v>27.3</v>
      </c>
      <c r="O448" s="17">
        <f t="shared" si="27"/>
        <v>546</v>
      </c>
    </row>
    <row r="449" spans="1:15" ht="22" customHeight="1">
      <c r="A449" t="str">
        <f t="shared" si="24"/>
        <v>SL-00445</v>
      </c>
      <c r="B449" s="39" t="s">
        <v>1748</v>
      </c>
      <c r="C449" s="24" t="str">
        <f>IF(B449="","",IFERROR(_xlfn.XLOOKUP(B449,PT_Master!#REF!,PT_Master!B:B),""))</f>
        <v/>
      </c>
      <c r="D449" s="24" t="str">
        <f>IF(C449="","",IFERROR(_xlfn.XLOOKUP(C449,PT_Master!A:A,PT_Master!C:C),""))</f>
        <v/>
      </c>
      <c r="E449" s="39" t="s">
        <v>1495</v>
      </c>
      <c r="F449" s="39" t="s">
        <v>1871</v>
      </c>
      <c r="G449" s="24" t="str">
        <f>IF(F449="","",IFERROR(_xlfn.XLOOKUP(F449,SVC_RateCard!A:A,SVC_RateCard!B:B),"Service Code not found"))</f>
        <v>Ultrasound Abdomen</v>
      </c>
      <c r="H449" s="24" t="str">
        <f>IF(F449="","",IFERROR(_xlfn.XLOOKUP(F449,SVC_RateCard!A:A,SVC_RateCard!C:C),""))</f>
        <v>Radiology</v>
      </c>
      <c r="I449" s="39" t="s">
        <v>236</v>
      </c>
      <c r="J449" s="39">
        <v>1</v>
      </c>
      <c r="K449" s="25">
        <f>IF(F449="","",IFERROR(_xlfn.XLOOKUP(F449,SVC_RateCard!A:A,SVC_RateCard!I:I),0))</f>
        <v>1344</v>
      </c>
      <c r="L449" s="17">
        <f t="shared" si="25"/>
        <v>1344</v>
      </c>
      <c r="M449" s="26">
        <f>IF(F449="","",IFERROR(_xlfn.XLOOKUP(F449,SVC_RateCard!A:A,SVC_RateCard!G:G),0))</f>
        <v>12</v>
      </c>
      <c r="N449" s="17">
        <f t="shared" si="26"/>
        <v>161.28</v>
      </c>
      <c r="O449" s="17">
        <f t="shared" si="27"/>
        <v>1344</v>
      </c>
    </row>
    <row r="450" spans="1:15" ht="22" customHeight="1">
      <c r="A450" t="str">
        <f t="shared" si="24"/>
        <v>SL-00446</v>
      </c>
      <c r="B450" s="40" t="s">
        <v>1748</v>
      </c>
      <c r="C450" s="24" t="str">
        <f>IF(B450="","",IFERROR(_xlfn.XLOOKUP(B450,PT_Master!#REF!,PT_Master!B:B),""))</f>
        <v/>
      </c>
      <c r="D450" s="24" t="str">
        <f>IF(C450="","",IFERROR(_xlfn.XLOOKUP(C450,PT_Master!A:A,PT_Master!C:C),""))</f>
        <v/>
      </c>
      <c r="E450" s="40" t="s">
        <v>1556</v>
      </c>
      <c r="F450" s="40" t="s">
        <v>1861</v>
      </c>
      <c r="G450" s="24" t="str">
        <f>IF(F450="","",IFERROR(_xlfn.XLOOKUP(F450,SVC_RateCard!A:A,SVC_RateCard!B:B),"Service Code not found"))</f>
        <v>Thyroid Profile (T3 T4 TSH)</v>
      </c>
      <c r="H450" s="24" t="str">
        <f>IF(F450="","",IFERROR(_xlfn.XLOOKUP(F450,SVC_RateCard!A:A,SVC_RateCard!C:C),""))</f>
        <v>Laboratory</v>
      </c>
      <c r="I450" s="40" t="s">
        <v>236</v>
      </c>
      <c r="J450" s="40">
        <v>1</v>
      </c>
      <c r="K450" s="25">
        <f>IF(F450="","",IFERROR(_xlfn.XLOOKUP(F450,SVC_RateCard!A:A,SVC_RateCard!I:I),0))</f>
        <v>682.5</v>
      </c>
      <c r="L450" s="17">
        <f t="shared" si="25"/>
        <v>682.5</v>
      </c>
      <c r="M450" s="26">
        <f>IF(F450="","",IFERROR(_xlfn.XLOOKUP(F450,SVC_RateCard!A:A,SVC_RateCard!G:G),0))</f>
        <v>5</v>
      </c>
      <c r="N450" s="17">
        <f t="shared" si="26"/>
        <v>34.125</v>
      </c>
      <c r="O450" s="17">
        <f t="shared" si="27"/>
        <v>682.5</v>
      </c>
    </row>
    <row r="451" spans="1:15" ht="22" customHeight="1">
      <c r="A451" t="str">
        <f t="shared" si="24"/>
        <v>SL-00447</v>
      </c>
      <c r="B451" s="39" t="s">
        <v>1748</v>
      </c>
      <c r="C451" s="24" t="str">
        <f>IF(B451="","",IFERROR(_xlfn.XLOOKUP(B451,PT_Master!#REF!,PT_Master!B:B),""))</f>
        <v/>
      </c>
      <c r="D451" s="24" t="str">
        <f>IF(C451="","",IFERROR(_xlfn.XLOOKUP(C451,PT_Master!A:A,PT_Master!C:C),""))</f>
        <v/>
      </c>
      <c r="E451" s="39" t="s">
        <v>1495</v>
      </c>
      <c r="F451" s="39" t="s">
        <v>1843</v>
      </c>
      <c r="G451" s="24" t="str">
        <f>IF(F451="","",IFERROR(_xlfn.XLOOKUP(F451,SVC_RateCard!A:A,SVC_RateCard!B:B),"Service Code not found"))</f>
        <v>Holter Monitoring 24hr</v>
      </c>
      <c r="H451" s="24" t="str">
        <f>IF(F451="","",IFERROR(_xlfn.XLOOKUP(F451,SVC_RateCard!A:A,SVC_RateCard!C:C),""))</f>
        <v>Procedure</v>
      </c>
      <c r="I451" s="39" t="s">
        <v>236</v>
      </c>
      <c r="J451" s="39">
        <v>1</v>
      </c>
      <c r="K451" s="25">
        <f>IF(F451="","",IFERROR(_xlfn.XLOOKUP(F451,SVC_RateCard!A:A,SVC_RateCard!I:I),0))</f>
        <v>1890</v>
      </c>
      <c r="L451" s="17">
        <f t="shared" si="25"/>
        <v>1890</v>
      </c>
      <c r="M451" s="26">
        <f>IF(F451="","",IFERROR(_xlfn.XLOOKUP(F451,SVC_RateCard!A:A,SVC_RateCard!G:G),0))</f>
        <v>5</v>
      </c>
      <c r="N451" s="17">
        <f t="shared" si="26"/>
        <v>94.5</v>
      </c>
      <c r="O451" s="17">
        <f t="shared" si="27"/>
        <v>1890</v>
      </c>
    </row>
    <row r="452" spans="1:15" ht="22" customHeight="1">
      <c r="A452" t="str">
        <f t="shared" si="24"/>
        <v>SL-00448</v>
      </c>
      <c r="B452" s="40" t="s">
        <v>1748</v>
      </c>
      <c r="C452" s="24" t="str">
        <f>IF(B452="","",IFERROR(_xlfn.XLOOKUP(B452,PT_Master!#REF!,PT_Master!B:B),""))</f>
        <v/>
      </c>
      <c r="D452" s="24" t="str">
        <f>IF(C452="","",IFERROR(_xlfn.XLOOKUP(C452,PT_Master!A:A,PT_Master!C:C),""))</f>
        <v/>
      </c>
      <c r="E452" s="40" t="s">
        <v>1556</v>
      </c>
      <c r="F452" s="40" t="s">
        <v>1874</v>
      </c>
      <c r="G452" s="24" t="str">
        <f>IF(F452="","",IFERROR(_xlfn.XLOOKUP(F452,SVC_RateCard!A:A,SVC_RateCard!B:B),"Service Code not found"))</f>
        <v>Catheterisation</v>
      </c>
      <c r="H452" s="24" t="str">
        <f>IF(F452="","",IFERROR(_xlfn.XLOOKUP(F452,SVC_RateCard!A:A,SVC_RateCard!C:C),""))</f>
        <v>Procedure</v>
      </c>
      <c r="I452" s="40" t="s">
        <v>236</v>
      </c>
      <c r="J452" s="40">
        <v>1</v>
      </c>
      <c r="K452" s="25">
        <f>IF(F452="","",IFERROR(_xlfn.XLOOKUP(F452,SVC_RateCard!A:A,SVC_RateCard!I:I),0))</f>
        <v>525</v>
      </c>
      <c r="L452" s="17">
        <f t="shared" si="25"/>
        <v>525</v>
      </c>
      <c r="M452" s="26">
        <f>IF(F452="","",IFERROR(_xlfn.XLOOKUP(F452,SVC_RateCard!A:A,SVC_RateCard!G:G),0))</f>
        <v>5</v>
      </c>
      <c r="N452" s="17">
        <f t="shared" si="26"/>
        <v>26.25</v>
      </c>
      <c r="O452" s="17">
        <f t="shared" si="27"/>
        <v>525</v>
      </c>
    </row>
    <row r="453" spans="1:15" ht="22" customHeight="1">
      <c r="A453" t="str">
        <f t="shared" si="24"/>
        <v>SL-00449</v>
      </c>
      <c r="B453" s="39" t="s">
        <v>1748</v>
      </c>
      <c r="C453" s="24" t="str">
        <f>IF(B453="","",IFERROR(_xlfn.XLOOKUP(B453,PT_Master!#REF!,PT_Master!B:B),""))</f>
        <v/>
      </c>
      <c r="D453" s="24" t="str">
        <f>IF(C453="","",IFERROR(_xlfn.XLOOKUP(C453,PT_Master!A:A,PT_Master!C:C),""))</f>
        <v/>
      </c>
      <c r="E453" s="39" t="s">
        <v>1495</v>
      </c>
      <c r="F453" s="39" t="s">
        <v>1865</v>
      </c>
      <c r="G453" s="24" t="str">
        <f>IF(F453="","",IFERROR(_xlfn.XLOOKUP(F453,SVC_RateCard!A:A,SVC_RateCard!B:B),"Service Code not found"))</f>
        <v>Knee Replacement (Unilateral)</v>
      </c>
      <c r="H453" s="24" t="str">
        <f>IF(F453="","",IFERROR(_xlfn.XLOOKUP(F453,SVC_RateCard!A:A,SVC_RateCard!C:C),""))</f>
        <v>Surgery</v>
      </c>
      <c r="I453" s="39" t="s">
        <v>236</v>
      </c>
      <c r="J453" s="39">
        <v>1</v>
      </c>
      <c r="K453" s="25">
        <f>IF(F453="","",IFERROR(_xlfn.XLOOKUP(F453,SVC_RateCard!A:A,SVC_RateCard!I:I),0))</f>
        <v>126000</v>
      </c>
      <c r="L453" s="17">
        <f t="shared" si="25"/>
        <v>126000</v>
      </c>
      <c r="M453" s="26">
        <f>IF(F453="","",IFERROR(_xlfn.XLOOKUP(F453,SVC_RateCard!A:A,SVC_RateCard!G:G),0))</f>
        <v>5</v>
      </c>
      <c r="N453" s="17">
        <f t="shared" si="26"/>
        <v>6300</v>
      </c>
      <c r="O453" s="17">
        <f t="shared" si="27"/>
        <v>126000</v>
      </c>
    </row>
    <row r="454" spans="1:15" ht="22" customHeight="1">
      <c r="A454" t="str">
        <f t="shared" ref="A454:A517" si="28">IF(B454="","","SL-"&amp;TEXT(ROW(A450),"00000"))</f>
        <v>SL-00450</v>
      </c>
      <c r="B454" s="40" t="s">
        <v>1748</v>
      </c>
      <c r="C454" s="24" t="str">
        <f>IF(B454="","",IFERROR(_xlfn.XLOOKUP(B454,PT_Master!#REF!,PT_Master!B:B),""))</f>
        <v/>
      </c>
      <c r="D454" s="24" t="str">
        <f>IF(C454="","",IFERROR(_xlfn.XLOOKUP(C454,PT_Master!A:A,PT_Master!C:C),""))</f>
        <v/>
      </c>
      <c r="E454" s="40" t="s">
        <v>1556</v>
      </c>
      <c r="F454" s="40" t="s">
        <v>1859</v>
      </c>
      <c r="G454" s="24" t="str">
        <f>IF(F454="","",IFERROR(_xlfn.XLOOKUP(F454,SVC_RateCard!A:A,SVC_RateCard!B:B),"Service Code not found"))</f>
        <v>Hip Replacement</v>
      </c>
      <c r="H454" s="24" t="str">
        <f>IF(F454="","",IFERROR(_xlfn.XLOOKUP(F454,SVC_RateCard!A:A,SVC_RateCard!C:C),""))</f>
        <v>Surgery</v>
      </c>
      <c r="I454" s="40" t="s">
        <v>236</v>
      </c>
      <c r="J454" s="40">
        <v>1</v>
      </c>
      <c r="K454" s="25">
        <f>IF(F454="","",IFERROR(_xlfn.XLOOKUP(F454,SVC_RateCard!A:A,SVC_RateCard!I:I),0))</f>
        <v>141750</v>
      </c>
      <c r="L454" s="17">
        <f t="shared" ref="L454:L517" si="29">IF(OR(J454="",K454=""),"",J454*K454)</f>
        <v>141750</v>
      </c>
      <c r="M454" s="26">
        <f>IF(F454="","",IFERROR(_xlfn.XLOOKUP(F454,SVC_RateCard!A:A,SVC_RateCard!G:G),0))</f>
        <v>5</v>
      </c>
      <c r="N454" s="17">
        <f t="shared" ref="N454:N517" si="30">IF(L454="","",IFERROR(L454*M454/100,0))</f>
        <v>7087.5</v>
      </c>
      <c r="O454" s="17">
        <f t="shared" ref="O454:O517" si="31">IF(L454="","",L454)</f>
        <v>141750</v>
      </c>
    </row>
    <row r="455" spans="1:15" ht="22" customHeight="1">
      <c r="A455" t="str">
        <f t="shared" si="28"/>
        <v>SL-00451</v>
      </c>
      <c r="B455" s="39" t="s">
        <v>1748</v>
      </c>
      <c r="C455" s="24" t="str">
        <f>IF(B455="","",IFERROR(_xlfn.XLOOKUP(B455,PT_Master!#REF!,PT_Master!B:B),""))</f>
        <v/>
      </c>
      <c r="D455" s="24" t="str">
        <f>IF(C455="","",IFERROR(_xlfn.XLOOKUP(C455,PT_Master!A:A,PT_Master!C:C),""))</f>
        <v/>
      </c>
      <c r="E455" s="39" t="s">
        <v>1495</v>
      </c>
      <c r="F455" s="39" t="s">
        <v>1851</v>
      </c>
      <c r="G455" s="24" t="str">
        <f>IF(F455="","",IFERROR(_xlfn.XLOOKUP(F455,SVC_RateCard!A:A,SVC_RateCard!B:B),"Service Code not found"))</f>
        <v>Blood Glucose - Fasting</v>
      </c>
      <c r="H455" s="24" t="str">
        <f>IF(F455="","",IFERROR(_xlfn.XLOOKUP(F455,SVC_RateCard!A:A,SVC_RateCard!C:C),""))</f>
        <v>Laboratory</v>
      </c>
      <c r="I455" s="39" t="s">
        <v>236</v>
      </c>
      <c r="J455" s="39">
        <v>1</v>
      </c>
      <c r="K455" s="25">
        <f>IF(F455="","",IFERROR(_xlfn.XLOOKUP(F455,SVC_RateCard!A:A,SVC_RateCard!I:I),0))</f>
        <v>126</v>
      </c>
      <c r="L455" s="17">
        <f t="shared" si="29"/>
        <v>126</v>
      </c>
      <c r="M455" s="26">
        <f>IF(F455="","",IFERROR(_xlfn.XLOOKUP(F455,SVC_RateCard!A:A,SVC_RateCard!G:G),0))</f>
        <v>5</v>
      </c>
      <c r="N455" s="17">
        <f t="shared" si="30"/>
        <v>6.3</v>
      </c>
      <c r="O455" s="17">
        <f t="shared" si="31"/>
        <v>126</v>
      </c>
    </row>
    <row r="456" spans="1:15" ht="22" customHeight="1">
      <c r="A456" t="str">
        <f t="shared" si="28"/>
        <v>SL-00452</v>
      </c>
      <c r="B456" s="40" t="s">
        <v>1748</v>
      </c>
      <c r="C456" s="24" t="str">
        <f>IF(B456="","",IFERROR(_xlfn.XLOOKUP(B456,PT_Master!#REF!,PT_Master!B:B),""))</f>
        <v/>
      </c>
      <c r="D456" s="24" t="str">
        <f>IF(C456="","",IFERROR(_xlfn.XLOOKUP(C456,PT_Master!A:A,PT_Master!C:C),""))</f>
        <v/>
      </c>
      <c r="E456" s="40" t="s">
        <v>1556</v>
      </c>
      <c r="F456" s="40" t="s">
        <v>1870</v>
      </c>
      <c r="G456" s="24" t="str">
        <f>IF(F456="","",IFERROR(_xlfn.XLOOKUP(F456,SVC_RateCard!A:A,SVC_RateCard!B:B),"Service Code not found"))</f>
        <v>Wound Dressing</v>
      </c>
      <c r="H456" s="24" t="str">
        <f>IF(F456="","",IFERROR(_xlfn.XLOOKUP(F456,SVC_RateCard!A:A,SVC_RateCard!C:C),""))</f>
        <v>Procedure</v>
      </c>
      <c r="I456" s="40" t="s">
        <v>236</v>
      </c>
      <c r="J456" s="40">
        <v>1</v>
      </c>
      <c r="K456" s="25">
        <f>IF(F456="","",IFERROR(_xlfn.XLOOKUP(F456,SVC_RateCard!A:A,SVC_RateCard!I:I),0))</f>
        <v>262.5</v>
      </c>
      <c r="L456" s="17">
        <f t="shared" si="29"/>
        <v>262.5</v>
      </c>
      <c r="M456" s="26">
        <f>IF(F456="","",IFERROR(_xlfn.XLOOKUP(F456,SVC_RateCard!A:A,SVC_RateCard!G:G),0))</f>
        <v>5</v>
      </c>
      <c r="N456" s="17">
        <f t="shared" si="30"/>
        <v>13.125</v>
      </c>
      <c r="O456" s="17">
        <f t="shared" si="31"/>
        <v>262.5</v>
      </c>
    </row>
    <row r="457" spans="1:15" ht="22" customHeight="1">
      <c r="A457" t="str">
        <f t="shared" si="28"/>
        <v>SL-00453</v>
      </c>
      <c r="B457" s="39" t="s">
        <v>1748</v>
      </c>
      <c r="C457" s="24" t="str">
        <f>IF(B457="","",IFERROR(_xlfn.XLOOKUP(B457,PT_Master!#REF!,PT_Master!B:B),""))</f>
        <v/>
      </c>
      <c r="D457" s="24" t="str">
        <f>IF(C457="","",IFERROR(_xlfn.XLOOKUP(C457,PT_Master!A:A,PT_Master!C:C),""))</f>
        <v/>
      </c>
      <c r="E457" s="39" t="s">
        <v>1556</v>
      </c>
      <c r="F457" s="39" t="s">
        <v>1846</v>
      </c>
      <c r="G457" s="24" t="str">
        <f>IF(F457="","",IFERROR(_xlfn.XLOOKUP(F457,SVC_RateCard!A:A,SVC_RateCard!B:B),"Service Code not found"))</f>
        <v>Blood Transfusion</v>
      </c>
      <c r="H457" s="24" t="str">
        <f>IF(F457="","",IFERROR(_xlfn.XLOOKUP(F457,SVC_RateCard!A:A,SVC_RateCard!C:C),""))</f>
        <v>Procedure</v>
      </c>
      <c r="I457" s="39" t="s">
        <v>236</v>
      </c>
      <c r="J457" s="39">
        <v>1</v>
      </c>
      <c r="K457" s="25">
        <f>IF(F457="","",IFERROR(_xlfn.XLOOKUP(F457,SVC_RateCard!A:A,SVC_RateCard!I:I),0))</f>
        <v>1575</v>
      </c>
      <c r="L457" s="17">
        <f t="shared" si="29"/>
        <v>1575</v>
      </c>
      <c r="M457" s="26">
        <f>IF(F457="","",IFERROR(_xlfn.XLOOKUP(F457,SVC_RateCard!A:A,SVC_RateCard!G:G),0))</f>
        <v>5</v>
      </c>
      <c r="N457" s="17">
        <f t="shared" si="30"/>
        <v>78.75</v>
      </c>
      <c r="O457" s="17">
        <f t="shared" si="31"/>
        <v>1575</v>
      </c>
    </row>
    <row r="458" spans="1:15" ht="22" customHeight="1">
      <c r="A458" t="str">
        <f t="shared" si="28"/>
        <v>SL-00454</v>
      </c>
      <c r="B458" s="40" t="s">
        <v>1749</v>
      </c>
      <c r="C458" s="24" t="str">
        <f>IF(B458="","",IFERROR(_xlfn.XLOOKUP(B458,PT_Master!#REF!,PT_Master!B:B),""))</f>
        <v/>
      </c>
      <c r="D458" s="24" t="str">
        <f>IF(C458="","",IFERROR(_xlfn.XLOOKUP(C458,PT_Master!A:A,PT_Master!C:C),""))</f>
        <v/>
      </c>
      <c r="E458" s="40" t="s">
        <v>1496</v>
      </c>
      <c r="F458" s="40" t="s">
        <v>1834</v>
      </c>
      <c r="G458" s="24" t="str">
        <f>IF(F458="","",IFERROR(_xlfn.XLOOKUP(F458,SVC_RateCard!A:A,SVC_RateCard!B:B),"Service Code not found"))</f>
        <v>Orthopaedics Consultation</v>
      </c>
      <c r="H458" s="24" t="str">
        <f>IF(F458="","",IFERROR(_xlfn.XLOOKUP(F458,SVC_RateCard!A:A,SVC_RateCard!C:C),""))</f>
        <v>Consultation</v>
      </c>
      <c r="I458" s="40" t="s">
        <v>236</v>
      </c>
      <c r="J458" s="40">
        <v>1</v>
      </c>
      <c r="K458" s="25">
        <f>IF(F458="","",IFERROR(_xlfn.XLOOKUP(F458,SVC_RateCard!A:A,SVC_RateCard!I:I),0))</f>
        <v>650</v>
      </c>
      <c r="L458" s="17">
        <f t="shared" si="29"/>
        <v>650</v>
      </c>
      <c r="M458" s="26">
        <f>IF(F458="","",IFERROR(_xlfn.XLOOKUP(F458,SVC_RateCard!A:A,SVC_RateCard!G:G),0))</f>
        <v>0</v>
      </c>
      <c r="N458" s="17">
        <f t="shared" si="30"/>
        <v>0</v>
      </c>
      <c r="O458" s="17">
        <f t="shared" si="31"/>
        <v>650</v>
      </c>
    </row>
    <row r="459" spans="1:15" ht="22" customHeight="1">
      <c r="A459" t="str">
        <f t="shared" si="28"/>
        <v>SL-00455</v>
      </c>
      <c r="B459" s="39" t="s">
        <v>1749</v>
      </c>
      <c r="C459" s="24" t="str">
        <f>IF(B459="","",IFERROR(_xlfn.XLOOKUP(B459,PT_Master!#REF!,PT_Master!B:B),""))</f>
        <v/>
      </c>
      <c r="D459" s="24" t="str">
        <f>IF(C459="","",IFERROR(_xlfn.XLOOKUP(C459,PT_Master!A:A,PT_Master!C:C),""))</f>
        <v/>
      </c>
      <c r="E459" s="39" t="s">
        <v>1496</v>
      </c>
      <c r="F459" s="39" t="s">
        <v>1864</v>
      </c>
      <c r="G459" s="24" t="str">
        <f>IF(F459="","",IFERROR(_xlfn.XLOOKUP(F459,SVC_RateCard!A:A,SVC_RateCard!B:B),"Service Code not found"))</f>
        <v>Physiotherapy Session</v>
      </c>
      <c r="H459" s="24" t="str">
        <f>IF(F459="","",IFERROR(_xlfn.XLOOKUP(F459,SVC_RateCard!A:A,SVC_RateCard!C:C),""))</f>
        <v>Procedure</v>
      </c>
      <c r="I459" s="39" t="s">
        <v>236</v>
      </c>
      <c r="J459" s="39">
        <v>1</v>
      </c>
      <c r="K459" s="25">
        <f>IF(F459="","",IFERROR(_xlfn.XLOOKUP(F459,SVC_RateCard!A:A,SVC_RateCard!I:I),0))</f>
        <v>944</v>
      </c>
      <c r="L459" s="17">
        <f t="shared" si="29"/>
        <v>944</v>
      </c>
      <c r="M459" s="26">
        <f>IF(F459="","",IFERROR(_xlfn.XLOOKUP(F459,SVC_RateCard!A:A,SVC_RateCard!G:G),0))</f>
        <v>18</v>
      </c>
      <c r="N459" s="17">
        <f t="shared" si="30"/>
        <v>169.92</v>
      </c>
      <c r="O459" s="17">
        <f t="shared" si="31"/>
        <v>944</v>
      </c>
    </row>
    <row r="460" spans="1:15" ht="22" customHeight="1">
      <c r="A460" t="str">
        <f t="shared" si="28"/>
        <v>SL-00456</v>
      </c>
      <c r="B460" s="40" t="s">
        <v>1749</v>
      </c>
      <c r="C460" s="24" t="str">
        <f>IF(B460="","",IFERROR(_xlfn.XLOOKUP(B460,PT_Master!#REF!,PT_Master!B:B),""))</f>
        <v/>
      </c>
      <c r="D460" s="24" t="str">
        <f>IF(C460="","",IFERROR(_xlfn.XLOOKUP(C460,PT_Master!A:A,PT_Master!C:C),""))</f>
        <v/>
      </c>
      <c r="E460" s="40" t="s">
        <v>1496</v>
      </c>
      <c r="F460" s="40" t="s">
        <v>1852</v>
      </c>
      <c r="G460" s="24" t="str">
        <f>IF(F460="","",IFERROR(_xlfn.XLOOKUP(F460,SVC_RateCard!A:A,SVC_RateCard!B:B),"Service Code not found"))</f>
        <v>X-Ray Spine LS</v>
      </c>
      <c r="H460" s="24" t="str">
        <f>IF(F460="","",IFERROR(_xlfn.XLOOKUP(F460,SVC_RateCard!A:A,SVC_RateCard!C:C),""))</f>
        <v>Radiology</v>
      </c>
      <c r="I460" s="40" t="s">
        <v>236</v>
      </c>
      <c r="J460" s="40">
        <v>1</v>
      </c>
      <c r="K460" s="25">
        <f>IF(F460="","",IFERROR(_xlfn.XLOOKUP(F460,SVC_RateCard!A:A,SVC_RateCard!I:I),0))</f>
        <v>560</v>
      </c>
      <c r="L460" s="17">
        <f t="shared" si="29"/>
        <v>560</v>
      </c>
      <c r="M460" s="26">
        <f>IF(F460="","",IFERROR(_xlfn.XLOOKUP(F460,SVC_RateCard!A:A,SVC_RateCard!G:G),0))</f>
        <v>12</v>
      </c>
      <c r="N460" s="17">
        <f t="shared" si="30"/>
        <v>67.2</v>
      </c>
      <c r="O460" s="17">
        <f t="shared" si="31"/>
        <v>560</v>
      </c>
    </row>
    <row r="461" spans="1:15" ht="22" customHeight="1">
      <c r="A461" t="str">
        <f t="shared" si="28"/>
        <v>SL-00457</v>
      </c>
      <c r="B461" s="39" t="s">
        <v>1749</v>
      </c>
      <c r="C461" s="24" t="str">
        <f>IF(B461="","",IFERROR(_xlfn.XLOOKUP(B461,PT_Master!#REF!,PT_Master!B:B),""))</f>
        <v/>
      </c>
      <c r="D461" s="24" t="str">
        <f>IF(C461="","",IFERROR(_xlfn.XLOOKUP(C461,PT_Master!A:A,PT_Master!C:C),""))</f>
        <v/>
      </c>
      <c r="E461" s="39" t="s">
        <v>1496</v>
      </c>
      <c r="F461" s="39" t="s">
        <v>1847</v>
      </c>
      <c r="G461" s="24" t="str">
        <f>IF(F461="","",IFERROR(_xlfn.XLOOKUP(F461,SVC_RateCard!A:A,SVC_RateCard!B:B),"Service Code not found"))</f>
        <v>2D Echocardiography</v>
      </c>
      <c r="H461" s="24" t="str">
        <f>IF(F461="","",IFERROR(_xlfn.XLOOKUP(F461,SVC_RateCard!A:A,SVC_RateCard!C:C),""))</f>
        <v>Radiology</v>
      </c>
      <c r="I461" s="39" t="s">
        <v>236</v>
      </c>
      <c r="J461" s="39">
        <v>1</v>
      </c>
      <c r="K461" s="25">
        <f>IF(F461="","",IFERROR(_xlfn.XLOOKUP(F461,SVC_RateCard!A:A,SVC_RateCard!I:I),0))</f>
        <v>2800</v>
      </c>
      <c r="L461" s="17">
        <f t="shared" si="29"/>
        <v>2800</v>
      </c>
      <c r="M461" s="26">
        <f>IF(F461="","",IFERROR(_xlfn.XLOOKUP(F461,SVC_RateCard!A:A,SVC_RateCard!G:G),0))</f>
        <v>12</v>
      </c>
      <c r="N461" s="17">
        <f t="shared" si="30"/>
        <v>336</v>
      </c>
      <c r="O461" s="17">
        <f t="shared" si="31"/>
        <v>2800</v>
      </c>
    </row>
    <row r="462" spans="1:15" ht="22" customHeight="1">
      <c r="A462" t="str">
        <f t="shared" si="28"/>
        <v>SL-00458</v>
      </c>
      <c r="B462" s="40" t="s">
        <v>1749</v>
      </c>
      <c r="C462" s="24" t="str">
        <f>IF(B462="","",IFERROR(_xlfn.XLOOKUP(B462,PT_Master!#REF!,PT_Master!B:B),""))</f>
        <v/>
      </c>
      <c r="D462" s="24" t="str">
        <f>IF(C462="","",IFERROR(_xlfn.XLOOKUP(C462,PT_Master!A:A,PT_Master!C:C),""))</f>
        <v/>
      </c>
      <c r="E462" s="40" t="s">
        <v>1496</v>
      </c>
      <c r="F462" s="40" t="s">
        <v>1871</v>
      </c>
      <c r="G462" s="24" t="str">
        <f>IF(F462="","",IFERROR(_xlfn.XLOOKUP(F462,SVC_RateCard!A:A,SVC_RateCard!B:B),"Service Code not found"))</f>
        <v>Ultrasound Abdomen</v>
      </c>
      <c r="H462" s="24" t="str">
        <f>IF(F462="","",IFERROR(_xlfn.XLOOKUP(F462,SVC_RateCard!A:A,SVC_RateCard!C:C),""))</f>
        <v>Radiology</v>
      </c>
      <c r="I462" s="40" t="s">
        <v>236</v>
      </c>
      <c r="J462" s="40">
        <v>1</v>
      </c>
      <c r="K462" s="25">
        <f>IF(F462="","",IFERROR(_xlfn.XLOOKUP(F462,SVC_RateCard!A:A,SVC_RateCard!I:I),0))</f>
        <v>1344</v>
      </c>
      <c r="L462" s="17">
        <f t="shared" si="29"/>
        <v>1344</v>
      </c>
      <c r="M462" s="26">
        <f>IF(F462="","",IFERROR(_xlfn.XLOOKUP(F462,SVC_RateCard!A:A,SVC_RateCard!G:G),0))</f>
        <v>12</v>
      </c>
      <c r="N462" s="17">
        <f t="shared" si="30"/>
        <v>161.28</v>
      </c>
      <c r="O462" s="17">
        <f t="shared" si="31"/>
        <v>1344</v>
      </c>
    </row>
    <row r="463" spans="1:15" ht="22" customHeight="1">
      <c r="A463" t="str">
        <f t="shared" si="28"/>
        <v>SL-00459</v>
      </c>
      <c r="B463" s="39" t="s">
        <v>1749</v>
      </c>
      <c r="C463" s="24" t="str">
        <f>IF(B463="","",IFERROR(_xlfn.XLOOKUP(B463,PT_Master!#REF!,PT_Master!B:B),""))</f>
        <v/>
      </c>
      <c r="D463" s="24" t="str">
        <f>IF(C463="","",IFERROR(_xlfn.XLOOKUP(C463,PT_Master!A:A,PT_Master!C:C),""))</f>
        <v/>
      </c>
      <c r="E463" s="39" t="s">
        <v>1496</v>
      </c>
      <c r="F463" s="39" t="s">
        <v>1836</v>
      </c>
      <c r="G463" s="24" t="str">
        <f>IF(F463="","",IFERROR(_xlfn.XLOOKUP(F463,SVC_RateCard!A:A,SVC_RateCard!B:B),"Service Code not found"))</f>
        <v>Lipid Profile</v>
      </c>
      <c r="H463" s="24" t="str">
        <f>IF(F463="","",IFERROR(_xlfn.XLOOKUP(F463,SVC_RateCard!A:A,SVC_RateCard!C:C),""))</f>
        <v>Laboratory</v>
      </c>
      <c r="I463" s="39" t="s">
        <v>236</v>
      </c>
      <c r="J463" s="39">
        <v>1</v>
      </c>
      <c r="K463" s="25">
        <f>IF(F463="","",IFERROR(_xlfn.XLOOKUP(F463,SVC_RateCard!A:A,SVC_RateCard!I:I),0))</f>
        <v>472.5</v>
      </c>
      <c r="L463" s="17">
        <f t="shared" si="29"/>
        <v>472.5</v>
      </c>
      <c r="M463" s="26">
        <f>IF(F463="","",IFERROR(_xlfn.XLOOKUP(F463,SVC_RateCard!A:A,SVC_RateCard!G:G),0))</f>
        <v>5</v>
      </c>
      <c r="N463" s="17">
        <f t="shared" si="30"/>
        <v>23.625</v>
      </c>
      <c r="O463" s="17">
        <f t="shared" si="31"/>
        <v>472.5</v>
      </c>
    </row>
    <row r="464" spans="1:15" ht="22" customHeight="1">
      <c r="A464" t="str">
        <f t="shared" si="28"/>
        <v>SL-00460</v>
      </c>
      <c r="B464" s="40" t="s">
        <v>1750</v>
      </c>
      <c r="C464" s="24" t="str">
        <f>IF(B464="","",IFERROR(_xlfn.XLOOKUP(B464,PT_Master!#REF!,PT_Master!B:B),""))</f>
        <v/>
      </c>
      <c r="D464" s="24" t="str">
        <f>IF(C464="","",IFERROR(_xlfn.XLOOKUP(C464,PT_Master!A:A,PT_Master!C:C),""))</f>
        <v/>
      </c>
      <c r="E464" s="40" t="s">
        <v>1911</v>
      </c>
      <c r="F464" s="40" t="s">
        <v>1860</v>
      </c>
      <c r="G464" s="24" t="str">
        <f>IF(F464="","",IFERROR(_xlfn.XLOOKUP(F464,SVC_RateCard!A:A,SVC_RateCard!B:B),"Service Code not found"))</f>
        <v>Emergency Consultation</v>
      </c>
      <c r="H464" s="24" t="str">
        <f>IF(F464="","",IFERROR(_xlfn.XLOOKUP(F464,SVC_RateCard!A:A,SVC_RateCard!C:C),""))</f>
        <v>Emergency</v>
      </c>
      <c r="I464" s="40" t="s">
        <v>232</v>
      </c>
      <c r="J464" s="40">
        <v>1</v>
      </c>
      <c r="K464" s="25">
        <f>IF(F464="","",IFERROR(_xlfn.XLOOKUP(F464,SVC_RateCard!A:A,SVC_RateCard!I:I),0))</f>
        <v>1200</v>
      </c>
      <c r="L464" s="17">
        <f t="shared" si="29"/>
        <v>1200</v>
      </c>
      <c r="M464" s="26">
        <f>IF(F464="","",IFERROR(_xlfn.XLOOKUP(F464,SVC_RateCard!A:A,SVC_RateCard!G:G),0))</f>
        <v>0</v>
      </c>
      <c r="N464" s="17">
        <f t="shared" si="30"/>
        <v>0</v>
      </c>
      <c r="O464" s="17">
        <f t="shared" si="31"/>
        <v>1200</v>
      </c>
    </row>
    <row r="465" spans="1:15" ht="22" customHeight="1">
      <c r="A465" t="str">
        <f t="shared" si="28"/>
        <v>SL-00461</v>
      </c>
      <c r="B465" s="39" t="s">
        <v>1750</v>
      </c>
      <c r="C465" s="24" t="str">
        <f>IF(B465="","",IFERROR(_xlfn.XLOOKUP(B465,PT_Master!#REF!,PT_Master!B:B),""))</f>
        <v/>
      </c>
      <c r="D465" s="24" t="str">
        <f>IF(C465="","",IFERROR(_xlfn.XLOOKUP(C465,PT_Master!A:A,PT_Master!C:C),""))</f>
        <v/>
      </c>
      <c r="E465" s="39" t="s">
        <v>1904</v>
      </c>
      <c r="F465" s="39" t="s">
        <v>1845</v>
      </c>
      <c r="G465" s="24" t="str">
        <f>IF(F465="","",IFERROR(_xlfn.XLOOKUP(F465,SVC_RateCard!A:A,SVC_RateCard!B:B),"Service Code not found"))</f>
        <v>Semi-Private Room - Daily</v>
      </c>
      <c r="H465" s="24" t="str">
        <f>IF(F465="","",IFERROR(_xlfn.XLOOKUP(F465,SVC_RateCard!A:A,SVC_RateCard!C:C),""))</f>
        <v>Room Charge</v>
      </c>
      <c r="I465" s="39" t="s">
        <v>232</v>
      </c>
      <c r="J465" s="39">
        <v>7</v>
      </c>
      <c r="K465" s="25">
        <f>IF(F465="","",IFERROR(_xlfn.XLOOKUP(F465,SVC_RateCard!A:A,SVC_RateCard!I:I),0))</f>
        <v>1800</v>
      </c>
      <c r="L465" s="17">
        <f t="shared" si="29"/>
        <v>12600</v>
      </c>
      <c r="M465" s="26">
        <f>IF(F465="","",IFERROR(_xlfn.XLOOKUP(F465,SVC_RateCard!A:A,SVC_RateCard!G:G),0))</f>
        <v>0</v>
      </c>
      <c r="N465" s="17">
        <f t="shared" si="30"/>
        <v>0</v>
      </c>
      <c r="O465" s="17">
        <f t="shared" si="31"/>
        <v>12600</v>
      </c>
    </row>
    <row r="466" spans="1:15" ht="22" customHeight="1">
      <c r="A466" t="str">
        <f t="shared" si="28"/>
        <v>SL-00462</v>
      </c>
      <c r="B466" s="40" t="s">
        <v>1750</v>
      </c>
      <c r="C466" s="24" t="str">
        <f>IF(B466="","",IFERROR(_xlfn.XLOOKUP(B466,PT_Master!#REF!,PT_Master!B:B),""))</f>
        <v/>
      </c>
      <c r="D466" s="24" t="str">
        <f>IF(C466="","",IFERROR(_xlfn.XLOOKUP(C466,PT_Master!A:A,PT_Master!C:C),""))</f>
        <v/>
      </c>
      <c r="E466" s="40" t="s">
        <v>1911</v>
      </c>
      <c r="F466" s="40" t="s">
        <v>1867</v>
      </c>
      <c r="G466" s="24" t="str">
        <f>IF(F466="","",IFERROR(_xlfn.XLOOKUP(F466,SVC_RateCard!A:A,SVC_RateCard!B:B),"Service Code not found"))</f>
        <v>Emergency Bay - Daily</v>
      </c>
      <c r="H466" s="24" t="str">
        <f>IF(F466="","",IFERROR(_xlfn.XLOOKUP(F466,SVC_RateCard!A:A,SVC_RateCard!C:C),""))</f>
        <v>Room Charge</v>
      </c>
      <c r="I466" s="40" t="s">
        <v>232</v>
      </c>
      <c r="J466" s="40">
        <v>7</v>
      </c>
      <c r="K466" s="25">
        <f>IF(F466="","",IFERROR(_xlfn.XLOOKUP(F466,SVC_RateCard!A:A,SVC_RateCard!I:I),0))</f>
        <v>2000</v>
      </c>
      <c r="L466" s="17">
        <f t="shared" si="29"/>
        <v>14000</v>
      </c>
      <c r="M466" s="26">
        <f>IF(F466="","",IFERROR(_xlfn.XLOOKUP(F466,SVC_RateCard!A:A,SVC_RateCard!G:G),0))</f>
        <v>0</v>
      </c>
      <c r="N466" s="17">
        <f t="shared" si="30"/>
        <v>0</v>
      </c>
      <c r="O466" s="17">
        <f t="shared" si="31"/>
        <v>14000</v>
      </c>
    </row>
    <row r="467" spans="1:15" ht="22" customHeight="1">
      <c r="A467" t="str">
        <f t="shared" si="28"/>
        <v>SL-00463</v>
      </c>
      <c r="B467" s="39" t="s">
        <v>1750</v>
      </c>
      <c r="C467" s="24" t="str">
        <f>IF(B467="","",IFERROR(_xlfn.XLOOKUP(B467,PT_Master!#REF!,PT_Master!B:B),""))</f>
        <v/>
      </c>
      <c r="D467" s="24" t="str">
        <f>IF(C467="","",IFERROR(_xlfn.XLOOKUP(C467,PT_Master!A:A,PT_Master!C:C),""))</f>
        <v/>
      </c>
      <c r="E467" s="39" t="s">
        <v>1912</v>
      </c>
      <c r="F467" s="39" t="s">
        <v>1864</v>
      </c>
      <c r="G467" s="24" t="str">
        <f>IF(F467="","",IFERROR(_xlfn.XLOOKUP(F467,SVC_RateCard!A:A,SVC_RateCard!B:B),"Service Code not found"))</f>
        <v>Physiotherapy Session</v>
      </c>
      <c r="H467" s="24" t="str">
        <f>IF(F467="","",IFERROR(_xlfn.XLOOKUP(F467,SVC_RateCard!A:A,SVC_RateCard!C:C),""))</f>
        <v>Procedure</v>
      </c>
      <c r="I467" s="39" t="s">
        <v>232</v>
      </c>
      <c r="J467" s="39">
        <v>1</v>
      </c>
      <c r="K467" s="25">
        <f>IF(F467="","",IFERROR(_xlfn.XLOOKUP(F467,SVC_RateCard!A:A,SVC_RateCard!I:I),0))</f>
        <v>944</v>
      </c>
      <c r="L467" s="17">
        <f t="shared" si="29"/>
        <v>944</v>
      </c>
      <c r="M467" s="26">
        <f>IF(F467="","",IFERROR(_xlfn.XLOOKUP(F467,SVC_RateCard!A:A,SVC_RateCard!G:G),0))</f>
        <v>18</v>
      </c>
      <c r="N467" s="17">
        <f t="shared" si="30"/>
        <v>169.92</v>
      </c>
      <c r="O467" s="17">
        <f t="shared" si="31"/>
        <v>944</v>
      </c>
    </row>
    <row r="468" spans="1:15" ht="22" customHeight="1">
      <c r="A468" t="str">
        <f t="shared" si="28"/>
        <v>SL-00464</v>
      </c>
      <c r="B468" s="40" t="s">
        <v>1750</v>
      </c>
      <c r="C468" s="24" t="str">
        <f>IF(B468="","",IFERROR(_xlfn.XLOOKUP(B468,PT_Master!#REF!,PT_Master!B:B),""))</f>
        <v/>
      </c>
      <c r="D468" s="24" t="str">
        <f>IF(C468="","",IFERROR(_xlfn.XLOOKUP(C468,PT_Master!A:A,PT_Master!C:C),""))</f>
        <v/>
      </c>
      <c r="E468" s="40" t="s">
        <v>1911</v>
      </c>
      <c r="F468" s="40" t="s">
        <v>1861</v>
      </c>
      <c r="G468" s="24" t="str">
        <f>IF(F468="","",IFERROR(_xlfn.XLOOKUP(F468,SVC_RateCard!A:A,SVC_RateCard!B:B),"Service Code not found"))</f>
        <v>Thyroid Profile (T3 T4 TSH)</v>
      </c>
      <c r="H468" s="24" t="str">
        <f>IF(F468="","",IFERROR(_xlfn.XLOOKUP(F468,SVC_RateCard!A:A,SVC_RateCard!C:C),""))</f>
        <v>Laboratory</v>
      </c>
      <c r="I468" s="40" t="s">
        <v>232</v>
      </c>
      <c r="J468" s="40">
        <v>1</v>
      </c>
      <c r="K468" s="25">
        <f>IF(F468="","",IFERROR(_xlfn.XLOOKUP(F468,SVC_RateCard!A:A,SVC_RateCard!I:I),0))</f>
        <v>682.5</v>
      </c>
      <c r="L468" s="17">
        <f t="shared" si="29"/>
        <v>682.5</v>
      </c>
      <c r="M468" s="26">
        <f>IF(F468="","",IFERROR(_xlfn.XLOOKUP(F468,SVC_RateCard!A:A,SVC_RateCard!G:G),0))</f>
        <v>5</v>
      </c>
      <c r="N468" s="17">
        <f t="shared" si="30"/>
        <v>34.125</v>
      </c>
      <c r="O468" s="17">
        <f t="shared" si="31"/>
        <v>682.5</v>
      </c>
    </row>
    <row r="469" spans="1:15" ht="22" customHeight="1">
      <c r="A469" t="str">
        <f t="shared" si="28"/>
        <v>SL-00465</v>
      </c>
      <c r="B469" s="39" t="s">
        <v>1750</v>
      </c>
      <c r="C469" s="24" t="str">
        <f>IF(B469="","",IFERROR(_xlfn.XLOOKUP(B469,PT_Master!#REF!,PT_Master!B:B),""))</f>
        <v/>
      </c>
      <c r="D469" s="24" t="str">
        <f>IF(C469="","",IFERROR(_xlfn.XLOOKUP(C469,PT_Master!A:A,PT_Master!C:C),""))</f>
        <v/>
      </c>
      <c r="E469" s="39" t="s">
        <v>1912</v>
      </c>
      <c r="F469" s="39" t="s">
        <v>1842</v>
      </c>
      <c r="G469" s="24" t="str">
        <f>IF(F469="","",IFERROR(_xlfn.XLOOKUP(F469,SVC_RateCard!A:A,SVC_RateCard!B:B),"Service Code not found"))</f>
        <v>Treadmill Stress Test</v>
      </c>
      <c r="H469" s="24" t="str">
        <f>IF(F469="","",IFERROR(_xlfn.XLOOKUP(F469,SVC_RateCard!A:A,SVC_RateCard!C:C),""))</f>
        <v>Procedure</v>
      </c>
      <c r="I469" s="39" t="s">
        <v>232</v>
      </c>
      <c r="J469" s="39">
        <v>1</v>
      </c>
      <c r="K469" s="25">
        <f>IF(F469="","",IFERROR(_xlfn.XLOOKUP(F469,SVC_RateCard!A:A,SVC_RateCard!I:I),0))</f>
        <v>2310</v>
      </c>
      <c r="L469" s="17">
        <f t="shared" si="29"/>
        <v>2310</v>
      </c>
      <c r="M469" s="26">
        <f>IF(F469="","",IFERROR(_xlfn.XLOOKUP(F469,SVC_RateCard!A:A,SVC_RateCard!G:G),0))</f>
        <v>5</v>
      </c>
      <c r="N469" s="17">
        <f t="shared" si="30"/>
        <v>115.5</v>
      </c>
      <c r="O469" s="17">
        <f t="shared" si="31"/>
        <v>2310</v>
      </c>
    </row>
    <row r="470" spans="1:15" ht="22" customHeight="1">
      <c r="A470" t="str">
        <f t="shared" si="28"/>
        <v>SL-00466</v>
      </c>
      <c r="B470" s="40" t="s">
        <v>1751</v>
      </c>
      <c r="C470" s="24" t="str">
        <f>IF(B470="","",IFERROR(_xlfn.XLOOKUP(B470,PT_Master!#REF!,PT_Master!B:B),""))</f>
        <v/>
      </c>
      <c r="D470" s="24" t="str">
        <f>IF(C470="","",IFERROR(_xlfn.XLOOKUP(C470,PT_Master!A:A,PT_Master!C:C),""))</f>
        <v/>
      </c>
      <c r="E470" s="40" t="s">
        <v>1464</v>
      </c>
      <c r="F470" s="40" t="s">
        <v>1834</v>
      </c>
      <c r="G470" s="24" t="str">
        <f>IF(F470="","",IFERROR(_xlfn.XLOOKUP(F470,SVC_RateCard!A:A,SVC_RateCard!B:B),"Service Code not found"))</f>
        <v>Orthopaedics Consultation</v>
      </c>
      <c r="H470" s="24" t="str">
        <f>IF(F470="","",IFERROR(_xlfn.XLOOKUP(F470,SVC_RateCard!A:A,SVC_RateCard!C:C),""))</f>
        <v>Consultation</v>
      </c>
      <c r="I470" s="40" t="s">
        <v>236</v>
      </c>
      <c r="J470" s="40">
        <v>1</v>
      </c>
      <c r="K470" s="25">
        <f>IF(F470="","",IFERROR(_xlfn.XLOOKUP(F470,SVC_RateCard!A:A,SVC_RateCard!I:I),0))</f>
        <v>650</v>
      </c>
      <c r="L470" s="17">
        <f t="shared" si="29"/>
        <v>650</v>
      </c>
      <c r="M470" s="26">
        <f>IF(F470="","",IFERROR(_xlfn.XLOOKUP(F470,SVC_RateCard!A:A,SVC_RateCard!G:G),0))</f>
        <v>0</v>
      </c>
      <c r="N470" s="17">
        <f t="shared" si="30"/>
        <v>0</v>
      </c>
      <c r="O470" s="17">
        <f t="shared" si="31"/>
        <v>650</v>
      </c>
    </row>
    <row r="471" spans="1:15" ht="22" customHeight="1">
      <c r="A471" t="str">
        <f t="shared" si="28"/>
        <v>SL-00467</v>
      </c>
      <c r="B471" s="39" t="s">
        <v>1751</v>
      </c>
      <c r="C471" s="24" t="str">
        <f>IF(B471="","",IFERROR(_xlfn.XLOOKUP(B471,PT_Master!#REF!,PT_Master!B:B),""))</f>
        <v/>
      </c>
      <c r="D471" s="24" t="str">
        <f>IF(C471="","",IFERROR(_xlfn.XLOOKUP(C471,PT_Master!A:A,PT_Master!C:C),""))</f>
        <v/>
      </c>
      <c r="E471" s="39" t="s">
        <v>1464</v>
      </c>
      <c r="F471" s="39" t="s">
        <v>1840</v>
      </c>
      <c r="G471" s="24" t="str">
        <f>IF(F471="","",IFERROR(_xlfn.XLOOKUP(F471,SVC_RateCard!A:A,SVC_RateCard!B:B),"Service Code not found"))</f>
        <v>CT Scan Brain</v>
      </c>
      <c r="H471" s="24" t="str">
        <f>IF(F471="","",IFERROR(_xlfn.XLOOKUP(F471,SVC_RateCard!A:A,SVC_RateCard!C:C),""))</f>
        <v>Radiology</v>
      </c>
      <c r="I471" s="39" t="s">
        <v>236</v>
      </c>
      <c r="J471" s="39">
        <v>1</v>
      </c>
      <c r="K471" s="25">
        <f>IF(F471="","",IFERROR(_xlfn.XLOOKUP(F471,SVC_RateCard!A:A,SVC_RateCard!I:I),0))</f>
        <v>5040</v>
      </c>
      <c r="L471" s="17">
        <f t="shared" si="29"/>
        <v>5040</v>
      </c>
      <c r="M471" s="26">
        <f>IF(F471="","",IFERROR(_xlfn.XLOOKUP(F471,SVC_RateCard!A:A,SVC_RateCard!G:G),0))</f>
        <v>12</v>
      </c>
      <c r="N471" s="17">
        <f t="shared" si="30"/>
        <v>604.79999999999995</v>
      </c>
      <c r="O471" s="17">
        <f t="shared" si="31"/>
        <v>5040</v>
      </c>
    </row>
    <row r="472" spans="1:15" ht="22" customHeight="1">
      <c r="A472" t="str">
        <f t="shared" si="28"/>
        <v>SL-00468</v>
      </c>
      <c r="B472" s="40" t="s">
        <v>1751</v>
      </c>
      <c r="C472" s="24" t="str">
        <f>IF(B472="","",IFERROR(_xlfn.XLOOKUP(B472,PT_Master!#REF!,PT_Master!B:B),""))</f>
        <v/>
      </c>
      <c r="D472" s="24" t="str">
        <f>IF(C472="","",IFERROR(_xlfn.XLOOKUP(C472,PT_Master!A:A,PT_Master!C:C),""))</f>
        <v/>
      </c>
      <c r="E472" s="40" t="s">
        <v>1464</v>
      </c>
      <c r="F472" s="40" t="s">
        <v>1846</v>
      </c>
      <c r="G472" s="24" t="str">
        <f>IF(F472="","",IFERROR(_xlfn.XLOOKUP(F472,SVC_RateCard!A:A,SVC_RateCard!B:B),"Service Code not found"))</f>
        <v>Blood Transfusion</v>
      </c>
      <c r="H472" s="24" t="str">
        <f>IF(F472="","",IFERROR(_xlfn.XLOOKUP(F472,SVC_RateCard!A:A,SVC_RateCard!C:C),""))</f>
        <v>Procedure</v>
      </c>
      <c r="I472" s="40" t="s">
        <v>236</v>
      </c>
      <c r="J472" s="40">
        <v>1</v>
      </c>
      <c r="K472" s="25">
        <f>IF(F472="","",IFERROR(_xlfn.XLOOKUP(F472,SVC_RateCard!A:A,SVC_RateCard!I:I),0))</f>
        <v>1575</v>
      </c>
      <c r="L472" s="17">
        <f t="shared" si="29"/>
        <v>1575</v>
      </c>
      <c r="M472" s="26">
        <f>IF(F472="","",IFERROR(_xlfn.XLOOKUP(F472,SVC_RateCard!A:A,SVC_RateCard!G:G),0))</f>
        <v>5</v>
      </c>
      <c r="N472" s="17">
        <f t="shared" si="30"/>
        <v>78.75</v>
      </c>
      <c r="O472" s="17">
        <f t="shared" si="31"/>
        <v>1575</v>
      </c>
    </row>
    <row r="473" spans="1:15" ht="22" customHeight="1">
      <c r="A473" t="str">
        <f t="shared" si="28"/>
        <v>SL-00469</v>
      </c>
      <c r="B473" s="39" t="s">
        <v>1751</v>
      </c>
      <c r="C473" s="24" t="str">
        <f>IF(B473="","",IFERROR(_xlfn.XLOOKUP(B473,PT_Master!#REF!,PT_Master!B:B),""))</f>
        <v/>
      </c>
      <c r="D473" s="24" t="str">
        <f>IF(C473="","",IFERROR(_xlfn.XLOOKUP(C473,PT_Master!A:A,PT_Master!C:C),""))</f>
        <v/>
      </c>
      <c r="E473" s="39" t="s">
        <v>1464</v>
      </c>
      <c r="F473" s="39" t="s">
        <v>1837</v>
      </c>
      <c r="G473" s="24" t="str">
        <f>IF(F473="","",IFERROR(_xlfn.XLOOKUP(F473,SVC_RateCard!A:A,SVC_RateCard!B:B),"Service Code not found"))</f>
        <v>IV Cannula Insertion</v>
      </c>
      <c r="H473" s="24" t="str">
        <f>IF(F473="","",IFERROR(_xlfn.XLOOKUP(F473,SVC_RateCard!A:A,SVC_RateCard!C:C),""))</f>
        <v>Procedure</v>
      </c>
      <c r="I473" s="39" t="s">
        <v>236</v>
      </c>
      <c r="J473" s="39">
        <v>1</v>
      </c>
      <c r="K473" s="25">
        <f>IF(F473="","",IFERROR(_xlfn.XLOOKUP(F473,SVC_RateCard!A:A,SVC_RateCard!I:I),0))</f>
        <v>210</v>
      </c>
      <c r="L473" s="17">
        <f t="shared" si="29"/>
        <v>210</v>
      </c>
      <c r="M473" s="26">
        <f>IF(F473="","",IFERROR(_xlfn.XLOOKUP(F473,SVC_RateCard!A:A,SVC_RateCard!G:G),0))</f>
        <v>5</v>
      </c>
      <c r="N473" s="17">
        <f t="shared" si="30"/>
        <v>10.5</v>
      </c>
      <c r="O473" s="17">
        <f t="shared" si="31"/>
        <v>210</v>
      </c>
    </row>
    <row r="474" spans="1:15" ht="22" customHeight="1">
      <c r="A474" t="str">
        <f t="shared" si="28"/>
        <v>SL-00470</v>
      </c>
      <c r="B474" s="40" t="s">
        <v>1751</v>
      </c>
      <c r="C474" s="24" t="str">
        <f>IF(B474="","",IFERROR(_xlfn.XLOOKUP(B474,PT_Master!#REF!,PT_Master!B:B),""))</f>
        <v/>
      </c>
      <c r="D474" s="24" t="str">
        <f>IF(C474="","",IFERROR(_xlfn.XLOOKUP(C474,PT_Master!A:A,PT_Master!C:C),""))</f>
        <v/>
      </c>
      <c r="E474" s="40" t="s">
        <v>1464</v>
      </c>
      <c r="F474" s="40" t="s">
        <v>1852</v>
      </c>
      <c r="G474" s="24" t="str">
        <f>IF(F474="","",IFERROR(_xlfn.XLOOKUP(F474,SVC_RateCard!A:A,SVC_RateCard!B:B),"Service Code not found"))</f>
        <v>X-Ray Spine LS</v>
      </c>
      <c r="H474" s="24" t="str">
        <f>IF(F474="","",IFERROR(_xlfn.XLOOKUP(F474,SVC_RateCard!A:A,SVC_RateCard!C:C),""))</f>
        <v>Radiology</v>
      </c>
      <c r="I474" s="40" t="s">
        <v>236</v>
      </c>
      <c r="J474" s="40">
        <v>1</v>
      </c>
      <c r="K474" s="25">
        <f>IF(F474="","",IFERROR(_xlfn.XLOOKUP(F474,SVC_RateCard!A:A,SVC_RateCard!I:I),0))</f>
        <v>560</v>
      </c>
      <c r="L474" s="17">
        <f t="shared" si="29"/>
        <v>560</v>
      </c>
      <c r="M474" s="26">
        <f>IF(F474="","",IFERROR(_xlfn.XLOOKUP(F474,SVC_RateCard!A:A,SVC_RateCard!G:G),0))</f>
        <v>12</v>
      </c>
      <c r="N474" s="17">
        <f t="shared" si="30"/>
        <v>67.2</v>
      </c>
      <c r="O474" s="17">
        <f t="shared" si="31"/>
        <v>560</v>
      </c>
    </row>
    <row r="475" spans="1:15" ht="22" customHeight="1">
      <c r="A475" t="str">
        <f t="shared" si="28"/>
        <v>SL-00471</v>
      </c>
      <c r="B475" s="39" t="s">
        <v>1751</v>
      </c>
      <c r="C475" s="24" t="str">
        <f>IF(B475="","",IFERROR(_xlfn.XLOOKUP(B475,PT_Master!#REF!,PT_Master!B:B),""))</f>
        <v/>
      </c>
      <c r="D475" s="24" t="str">
        <f>IF(C475="","",IFERROR(_xlfn.XLOOKUP(C475,PT_Master!A:A,PT_Master!C:C),""))</f>
        <v/>
      </c>
      <c r="E475" s="39" t="s">
        <v>1464</v>
      </c>
      <c r="F475" s="39" t="s">
        <v>1844</v>
      </c>
      <c r="G475" s="24" t="str">
        <f>IF(F475="","",IFERROR(_xlfn.XLOOKUP(F475,SVC_RateCard!A:A,SVC_RateCard!B:B),"Service Code not found"))</f>
        <v>Appendectomy</v>
      </c>
      <c r="H475" s="24" t="str">
        <f>IF(F475="","",IFERROR(_xlfn.XLOOKUP(F475,SVC_RateCard!A:A,SVC_RateCard!C:C),""))</f>
        <v>Surgery</v>
      </c>
      <c r="I475" s="39" t="s">
        <v>236</v>
      </c>
      <c r="J475" s="39">
        <v>1</v>
      </c>
      <c r="K475" s="25">
        <f>IF(F475="","",IFERROR(_xlfn.XLOOKUP(F475,SVC_RateCard!A:A,SVC_RateCard!I:I),0))</f>
        <v>36750</v>
      </c>
      <c r="L475" s="17">
        <f t="shared" si="29"/>
        <v>36750</v>
      </c>
      <c r="M475" s="26">
        <f>IF(F475="","",IFERROR(_xlfn.XLOOKUP(F475,SVC_RateCard!A:A,SVC_RateCard!G:G),0))</f>
        <v>5</v>
      </c>
      <c r="N475" s="17">
        <f t="shared" si="30"/>
        <v>1837.5</v>
      </c>
      <c r="O475" s="17">
        <f t="shared" si="31"/>
        <v>36750</v>
      </c>
    </row>
    <row r="476" spans="1:15" ht="22" customHeight="1">
      <c r="A476" t="str">
        <f t="shared" si="28"/>
        <v>SL-00472</v>
      </c>
      <c r="B476" s="40" t="s">
        <v>1752</v>
      </c>
      <c r="C476" s="24" t="str">
        <f>IF(B476="","",IFERROR(_xlfn.XLOOKUP(B476,PT_Master!#REF!,PT_Master!B:B),""))</f>
        <v/>
      </c>
      <c r="D476" s="24" t="str">
        <f>IF(C476="","",IFERROR(_xlfn.XLOOKUP(C476,PT_Master!A:A,PT_Master!C:C),""))</f>
        <v/>
      </c>
      <c r="E476" s="40" t="s">
        <v>1497</v>
      </c>
      <c r="F476" s="40" t="s">
        <v>1834</v>
      </c>
      <c r="G476" s="24" t="str">
        <f>IF(F476="","",IFERROR(_xlfn.XLOOKUP(F476,SVC_RateCard!A:A,SVC_RateCard!B:B),"Service Code not found"))</f>
        <v>Orthopaedics Consultation</v>
      </c>
      <c r="H476" s="24" t="str">
        <f>IF(F476="","",IFERROR(_xlfn.XLOOKUP(F476,SVC_RateCard!A:A,SVC_RateCard!C:C),""))</f>
        <v>Consultation</v>
      </c>
      <c r="I476" s="40" t="s">
        <v>236</v>
      </c>
      <c r="J476" s="40">
        <v>1</v>
      </c>
      <c r="K476" s="25">
        <f>IF(F476="","",IFERROR(_xlfn.XLOOKUP(F476,SVC_RateCard!A:A,SVC_RateCard!I:I),0))</f>
        <v>650</v>
      </c>
      <c r="L476" s="17">
        <f t="shared" si="29"/>
        <v>650</v>
      </c>
      <c r="M476" s="26">
        <f>IF(F476="","",IFERROR(_xlfn.XLOOKUP(F476,SVC_RateCard!A:A,SVC_RateCard!G:G),0))</f>
        <v>0</v>
      </c>
      <c r="N476" s="17">
        <f t="shared" si="30"/>
        <v>0</v>
      </c>
      <c r="O476" s="17">
        <f t="shared" si="31"/>
        <v>650</v>
      </c>
    </row>
    <row r="477" spans="1:15" ht="22" customHeight="1">
      <c r="A477" t="str">
        <f t="shared" si="28"/>
        <v>SL-00473</v>
      </c>
      <c r="B477" s="39" t="s">
        <v>1752</v>
      </c>
      <c r="C477" s="24" t="str">
        <f>IF(B477="","",IFERROR(_xlfn.XLOOKUP(B477,PT_Master!#REF!,PT_Master!B:B),""))</f>
        <v/>
      </c>
      <c r="D477" s="24" t="str">
        <f>IF(C477="","",IFERROR(_xlfn.XLOOKUP(C477,PT_Master!A:A,PT_Master!C:C),""))</f>
        <v/>
      </c>
      <c r="E477" s="39" t="s">
        <v>1497</v>
      </c>
      <c r="F477" s="39" t="s">
        <v>1846</v>
      </c>
      <c r="G477" s="24" t="str">
        <f>IF(F477="","",IFERROR(_xlfn.XLOOKUP(F477,SVC_RateCard!A:A,SVC_RateCard!B:B),"Service Code not found"))</f>
        <v>Blood Transfusion</v>
      </c>
      <c r="H477" s="24" t="str">
        <f>IF(F477="","",IFERROR(_xlfn.XLOOKUP(F477,SVC_RateCard!A:A,SVC_RateCard!C:C),""))</f>
        <v>Procedure</v>
      </c>
      <c r="I477" s="39" t="s">
        <v>236</v>
      </c>
      <c r="J477" s="39">
        <v>1</v>
      </c>
      <c r="K477" s="25">
        <f>IF(F477="","",IFERROR(_xlfn.XLOOKUP(F477,SVC_RateCard!A:A,SVC_RateCard!I:I),0))</f>
        <v>1575</v>
      </c>
      <c r="L477" s="17">
        <f t="shared" si="29"/>
        <v>1575</v>
      </c>
      <c r="M477" s="26">
        <f>IF(F477="","",IFERROR(_xlfn.XLOOKUP(F477,SVC_RateCard!A:A,SVC_RateCard!G:G),0))</f>
        <v>5</v>
      </c>
      <c r="N477" s="17">
        <f t="shared" si="30"/>
        <v>78.75</v>
      </c>
      <c r="O477" s="17">
        <f t="shared" si="31"/>
        <v>1575</v>
      </c>
    </row>
    <row r="478" spans="1:15" ht="22" customHeight="1">
      <c r="A478" t="str">
        <f t="shared" si="28"/>
        <v>SL-00474</v>
      </c>
      <c r="B478" s="40" t="s">
        <v>1752</v>
      </c>
      <c r="C478" s="24" t="str">
        <f>IF(B478="","",IFERROR(_xlfn.XLOOKUP(B478,PT_Master!#REF!,PT_Master!B:B),""))</f>
        <v/>
      </c>
      <c r="D478" s="24" t="str">
        <f>IF(C478="","",IFERROR(_xlfn.XLOOKUP(C478,PT_Master!A:A,PT_Master!C:C),""))</f>
        <v/>
      </c>
      <c r="E478" s="40" t="s">
        <v>1497</v>
      </c>
      <c r="F478" s="40" t="s">
        <v>1875</v>
      </c>
      <c r="G478" s="24" t="str">
        <f>IF(F478="","",IFERROR(_xlfn.XLOOKUP(F478,SVC_RateCard!A:A,SVC_RateCard!B:B),"Service Code not found"))</f>
        <v>X-Ray Knee AP Lateral</v>
      </c>
      <c r="H478" s="24" t="str">
        <f>IF(F478="","",IFERROR(_xlfn.XLOOKUP(F478,SVC_RateCard!A:A,SVC_RateCard!C:C),""))</f>
        <v>Radiology</v>
      </c>
      <c r="I478" s="40" t="s">
        <v>236</v>
      </c>
      <c r="J478" s="40">
        <v>1</v>
      </c>
      <c r="K478" s="25">
        <f>IF(F478="","",IFERROR(_xlfn.XLOOKUP(F478,SVC_RateCard!A:A,SVC_RateCard!I:I),0))</f>
        <v>504</v>
      </c>
      <c r="L478" s="17">
        <f t="shared" si="29"/>
        <v>504</v>
      </c>
      <c r="M478" s="26">
        <f>IF(F478="","",IFERROR(_xlfn.XLOOKUP(F478,SVC_RateCard!A:A,SVC_RateCard!G:G),0))</f>
        <v>12</v>
      </c>
      <c r="N478" s="17">
        <f t="shared" si="30"/>
        <v>60.48</v>
      </c>
      <c r="O478" s="17">
        <f t="shared" si="31"/>
        <v>504</v>
      </c>
    </row>
    <row r="479" spans="1:15" ht="22" customHeight="1">
      <c r="A479" t="str">
        <f t="shared" si="28"/>
        <v>SL-00475</v>
      </c>
      <c r="B479" s="39" t="s">
        <v>1752</v>
      </c>
      <c r="C479" s="24" t="str">
        <f>IF(B479="","",IFERROR(_xlfn.XLOOKUP(B479,PT_Master!#REF!,PT_Master!B:B),""))</f>
        <v/>
      </c>
      <c r="D479" s="24" t="str">
        <f>IF(C479="","",IFERROR(_xlfn.XLOOKUP(C479,PT_Master!A:A,PT_Master!C:C),""))</f>
        <v/>
      </c>
      <c r="E479" s="39" t="s">
        <v>1497</v>
      </c>
      <c r="F479" s="39" t="s">
        <v>1842</v>
      </c>
      <c r="G479" s="24" t="str">
        <f>IF(F479="","",IFERROR(_xlfn.XLOOKUP(F479,SVC_RateCard!A:A,SVC_RateCard!B:B),"Service Code not found"))</f>
        <v>Treadmill Stress Test</v>
      </c>
      <c r="H479" s="24" t="str">
        <f>IF(F479="","",IFERROR(_xlfn.XLOOKUP(F479,SVC_RateCard!A:A,SVC_RateCard!C:C),""))</f>
        <v>Procedure</v>
      </c>
      <c r="I479" s="39" t="s">
        <v>236</v>
      </c>
      <c r="J479" s="39">
        <v>1</v>
      </c>
      <c r="K479" s="25">
        <f>IF(F479="","",IFERROR(_xlfn.XLOOKUP(F479,SVC_RateCard!A:A,SVC_RateCard!I:I),0))</f>
        <v>2310</v>
      </c>
      <c r="L479" s="17">
        <f t="shared" si="29"/>
        <v>2310</v>
      </c>
      <c r="M479" s="26">
        <f>IF(F479="","",IFERROR(_xlfn.XLOOKUP(F479,SVC_RateCard!A:A,SVC_RateCard!G:G),0))</f>
        <v>5</v>
      </c>
      <c r="N479" s="17">
        <f t="shared" si="30"/>
        <v>115.5</v>
      </c>
      <c r="O479" s="17">
        <f t="shared" si="31"/>
        <v>2310</v>
      </c>
    </row>
    <row r="480" spans="1:15" ht="22" customHeight="1">
      <c r="A480" t="str">
        <f t="shared" si="28"/>
        <v>SL-00476</v>
      </c>
      <c r="B480" s="40" t="s">
        <v>1753</v>
      </c>
      <c r="C480" s="24" t="str">
        <f>IF(B480="","",IFERROR(_xlfn.XLOOKUP(B480,PT_Master!#REF!,PT_Master!B:B),""))</f>
        <v/>
      </c>
      <c r="D480" s="24" t="str">
        <f>IF(C480="","",IFERROR(_xlfn.XLOOKUP(C480,PT_Master!A:A,PT_Master!C:C),""))</f>
        <v/>
      </c>
      <c r="E480" s="40" t="s">
        <v>1498</v>
      </c>
      <c r="F480" s="40" t="s">
        <v>1834</v>
      </c>
      <c r="G480" s="24" t="str">
        <f>IF(F480="","",IFERROR(_xlfn.XLOOKUP(F480,SVC_RateCard!A:A,SVC_RateCard!B:B),"Service Code not found"))</f>
        <v>Orthopaedics Consultation</v>
      </c>
      <c r="H480" s="24" t="str">
        <f>IF(F480="","",IFERROR(_xlfn.XLOOKUP(F480,SVC_RateCard!A:A,SVC_RateCard!C:C),""))</f>
        <v>Consultation</v>
      </c>
      <c r="I480" s="40" t="s">
        <v>231</v>
      </c>
      <c r="J480" s="40">
        <v>1</v>
      </c>
      <c r="K480" s="25">
        <f>IF(F480="","",IFERROR(_xlfn.XLOOKUP(F480,SVC_RateCard!A:A,SVC_RateCard!I:I),0))</f>
        <v>650</v>
      </c>
      <c r="L480" s="17">
        <f t="shared" si="29"/>
        <v>650</v>
      </c>
      <c r="M480" s="26">
        <f>IF(F480="","",IFERROR(_xlfn.XLOOKUP(F480,SVC_RateCard!A:A,SVC_RateCard!G:G),0))</f>
        <v>0</v>
      </c>
      <c r="N480" s="17">
        <f t="shared" si="30"/>
        <v>0</v>
      </c>
      <c r="O480" s="17">
        <f t="shared" si="31"/>
        <v>650</v>
      </c>
    </row>
    <row r="481" spans="1:15" ht="22" customHeight="1">
      <c r="A481" t="str">
        <f t="shared" si="28"/>
        <v>SL-00477</v>
      </c>
      <c r="B481" s="39" t="s">
        <v>1753</v>
      </c>
      <c r="C481" s="24" t="str">
        <f>IF(B481="","",IFERROR(_xlfn.XLOOKUP(B481,PT_Master!#REF!,PT_Master!B:B),""))</f>
        <v/>
      </c>
      <c r="D481" s="24" t="str">
        <f>IF(C481="","",IFERROR(_xlfn.XLOOKUP(C481,PT_Master!A:A,PT_Master!C:C),""))</f>
        <v/>
      </c>
      <c r="E481" s="39" t="s">
        <v>1498</v>
      </c>
      <c r="F481" s="39" t="s">
        <v>1833</v>
      </c>
      <c r="G481" s="24" t="str">
        <f>IF(F481="","",IFERROR(_xlfn.XLOOKUP(F481,SVC_RateCard!A:A,SVC_RateCard!B:B),"Service Code not found"))</f>
        <v>Ultrasound Obstetric</v>
      </c>
      <c r="H481" s="24" t="str">
        <f>IF(F481="","",IFERROR(_xlfn.XLOOKUP(F481,SVC_RateCard!A:A,SVC_RateCard!C:C),""))</f>
        <v>Radiology</v>
      </c>
      <c r="I481" s="39" t="s">
        <v>231</v>
      </c>
      <c r="J481" s="39">
        <v>1</v>
      </c>
      <c r="K481" s="25">
        <f>IF(F481="","",IFERROR(_xlfn.XLOOKUP(F481,SVC_RateCard!A:A,SVC_RateCard!I:I),0))</f>
        <v>1568</v>
      </c>
      <c r="L481" s="17">
        <f t="shared" si="29"/>
        <v>1568</v>
      </c>
      <c r="M481" s="26">
        <f>IF(F481="","",IFERROR(_xlfn.XLOOKUP(F481,SVC_RateCard!A:A,SVC_RateCard!G:G),0))</f>
        <v>12</v>
      </c>
      <c r="N481" s="17">
        <f t="shared" si="30"/>
        <v>188.16</v>
      </c>
      <c r="O481" s="17">
        <f t="shared" si="31"/>
        <v>1568</v>
      </c>
    </row>
    <row r="482" spans="1:15" ht="22" customHeight="1">
      <c r="A482" t="str">
        <f t="shared" si="28"/>
        <v>SL-00478</v>
      </c>
      <c r="B482" s="40" t="s">
        <v>1753</v>
      </c>
      <c r="C482" s="24" t="str">
        <f>IF(B482="","",IFERROR(_xlfn.XLOOKUP(B482,PT_Master!#REF!,PT_Master!B:B),""))</f>
        <v/>
      </c>
      <c r="D482" s="24" t="str">
        <f>IF(C482="","",IFERROR(_xlfn.XLOOKUP(C482,PT_Master!A:A,PT_Master!C:C),""))</f>
        <v/>
      </c>
      <c r="E482" s="40" t="s">
        <v>1498</v>
      </c>
      <c r="F482" s="40" t="s">
        <v>1864</v>
      </c>
      <c r="G482" s="24" t="str">
        <f>IF(F482="","",IFERROR(_xlfn.XLOOKUP(F482,SVC_RateCard!A:A,SVC_RateCard!B:B),"Service Code not found"))</f>
        <v>Physiotherapy Session</v>
      </c>
      <c r="H482" s="24" t="str">
        <f>IF(F482="","",IFERROR(_xlfn.XLOOKUP(F482,SVC_RateCard!A:A,SVC_RateCard!C:C),""))</f>
        <v>Procedure</v>
      </c>
      <c r="I482" s="40" t="s">
        <v>231</v>
      </c>
      <c r="J482" s="40">
        <v>1</v>
      </c>
      <c r="K482" s="25">
        <f>IF(F482="","",IFERROR(_xlfn.XLOOKUP(F482,SVC_RateCard!A:A,SVC_RateCard!I:I),0))</f>
        <v>944</v>
      </c>
      <c r="L482" s="17">
        <f t="shared" si="29"/>
        <v>944</v>
      </c>
      <c r="M482" s="26">
        <f>IF(F482="","",IFERROR(_xlfn.XLOOKUP(F482,SVC_RateCard!A:A,SVC_RateCard!G:G),0))</f>
        <v>18</v>
      </c>
      <c r="N482" s="17">
        <f t="shared" si="30"/>
        <v>169.92</v>
      </c>
      <c r="O482" s="17">
        <f t="shared" si="31"/>
        <v>944</v>
      </c>
    </row>
    <row r="483" spans="1:15" ht="22" customHeight="1">
      <c r="A483" t="str">
        <f t="shared" si="28"/>
        <v>SL-00479</v>
      </c>
      <c r="B483" s="39" t="s">
        <v>1753</v>
      </c>
      <c r="C483" s="24" t="str">
        <f>IF(B483="","",IFERROR(_xlfn.XLOOKUP(B483,PT_Master!#REF!,PT_Master!B:B),""))</f>
        <v/>
      </c>
      <c r="D483" s="24" t="str">
        <f>IF(C483="","",IFERROR(_xlfn.XLOOKUP(C483,PT_Master!A:A,PT_Master!C:C),""))</f>
        <v/>
      </c>
      <c r="E483" s="39" t="s">
        <v>1498</v>
      </c>
      <c r="F483" s="39" t="s">
        <v>1837</v>
      </c>
      <c r="G483" s="24" t="str">
        <f>IF(F483="","",IFERROR(_xlfn.XLOOKUP(F483,SVC_RateCard!A:A,SVC_RateCard!B:B),"Service Code not found"))</f>
        <v>IV Cannula Insertion</v>
      </c>
      <c r="H483" s="24" t="str">
        <f>IF(F483="","",IFERROR(_xlfn.XLOOKUP(F483,SVC_RateCard!A:A,SVC_RateCard!C:C),""))</f>
        <v>Procedure</v>
      </c>
      <c r="I483" s="39" t="s">
        <v>231</v>
      </c>
      <c r="J483" s="39">
        <v>1</v>
      </c>
      <c r="K483" s="25">
        <f>IF(F483="","",IFERROR(_xlfn.XLOOKUP(F483,SVC_RateCard!A:A,SVC_RateCard!I:I),0))</f>
        <v>210</v>
      </c>
      <c r="L483" s="17">
        <f t="shared" si="29"/>
        <v>210</v>
      </c>
      <c r="M483" s="26">
        <f>IF(F483="","",IFERROR(_xlfn.XLOOKUP(F483,SVC_RateCard!A:A,SVC_RateCard!G:G),0))</f>
        <v>5</v>
      </c>
      <c r="N483" s="17">
        <f t="shared" si="30"/>
        <v>10.5</v>
      </c>
      <c r="O483" s="17">
        <f t="shared" si="31"/>
        <v>210</v>
      </c>
    </row>
    <row r="484" spans="1:15" ht="22" customHeight="1">
      <c r="A484" t="str">
        <f t="shared" si="28"/>
        <v>SL-00480</v>
      </c>
      <c r="B484" s="40" t="s">
        <v>1753</v>
      </c>
      <c r="C484" s="24" t="str">
        <f>IF(B484="","",IFERROR(_xlfn.XLOOKUP(B484,PT_Master!#REF!,PT_Master!B:B),""))</f>
        <v/>
      </c>
      <c r="D484" s="24" t="str">
        <f>IF(C484="","",IFERROR(_xlfn.XLOOKUP(C484,PT_Master!A:A,PT_Master!C:C),""))</f>
        <v/>
      </c>
      <c r="E484" s="40" t="s">
        <v>1498</v>
      </c>
      <c r="F484" s="40" t="s">
        <v>1867</v>
      </c>
      <c r="G484" s="24" t="str">
        <f>IF(F484="","",IFERROR(_xlfn.XLOOKUP(F484,SVC_RateCard!A:A,SVC_RateCard!B:B),"Service Code not found"))</f>
        <v>Emergency Bay - Daily</v>
      </c>
      <c r="H484" s="24" t="str">
        <f>IF(F484="","",IFERROR(_xlfn.XLOOKUP(F484,SVC_RateCard!A:A,SVC_RateCard!C:C),""))</f>
        <v>Room Charge</v>
      </c>
      <c r="I484" s="40" t="s">
        <v>231</v>
      </c>
      <c r="J484" s="40">
        <v>1</v>
      </c>
      <c r="K484" s="25">
        <f>IF(F484="","",IFERROR(_xlfn.XLOOKUP(F484,SVC_RateCard!A:A,SVC_RateCard!I:I),0))</f>
        <v>2000</v>
      </c>
      <c r="L484" s="17">
        <f t="shared" si="29"/>
        <v>2000</v>
      </c>
      <c r="M484" s="26">
        <f>IF(F484="","",IFERROR(_xlfn.XLOOKUP(F484,SVC_RateCard!A:A,SVC_RateCard!G:G),0))</f>
        <v>0</v>
      </c>
      <c r="N484" s="17">
        <f t="shared" si="30"/>
        <v>0</v>
      </c>
      <c r="O484" s="17">
        <f t="shared" si="31"/>
        <v>2000</v>
      </c>
    </row>
    <row r="485" spans="1:15" ht="22" customHeight="1">
      <c r="A485" t="str">
        <f t="shared" si="28"/>
        <v>SL-00481</v>
      </c>
      <c r="B485" s="39" t="s">
        <v>1753</v>
      </c>
      <c r="C485" s="24" t="str">
        <f>IF(B485="","",IFERROR(_xlfn.XLOOKUP(B485,PT_Master!#REF!,PT_Master!B:B),""))</f>
        <v/>
      </c>
      <c r="D485" s="24" t="str">
        <f>IF(C485="","",IFERROR(_xlfn.XLOOKUP(C485,PT_Master!A:A,PT_Master!C:C),""))</f>
        <v/>
      </c>
      <c r="E485" s="39" t="s">
        <v>1498</v>
      </c>
      <c r="F485" s="39" t="s">
        <v>1874</v>
      </c>
      <c r="G485" s="24" t="str">
        <f>IF(F485="","",IFERROR(_xlfn.XLOOKUP(F485,SVC_RateCard!A:A,SVC_RateCard!B:B),"Service Code not found"))</f>
        <v>Catheterisation</v>
      </c>
      <c r="H485" s="24" t="str">
        <f>IF(F485="","",IFERROR(_xlfn.XLOOKUP(F485,SVC_RateCard!A:A,SVC_RateCard!C:C),""))</f>
        <v>Procedure</v>
      </c>
      <c r="I485" s="39" t="s">
        <v>231</v>
      </c>
      <c r="J485" s="39">
        <v>1</v>
      </c>
      <c r="K485" s="25">
        <f>IF(F485="","",IFERROR(_xlfn.XLOOKUP(F485,SVC_RateCard!A:A,SVC_RateCard!I:I),0))</f>
        <v>525</v>
      </c>
      <c r="L485" s="17">
        <f t="shared" si="29"/>
        <v>525</v>
      </c>
      <c r="M485" s="26">
        <f>IF(F485="","",IFERROR(_xlfn.XLOOKUP(F485,SVC_RateCard!A:A,SVC_RateCard!G:G),0))</f>
        <v>5</v>
      </c>
      <c r="N485" s="17">
        <f t="shared" si="30"/>
        <v>26.25</v>
      </c>
      <c r="O485" s="17">
        <f t="shared" si="31"/>
        <v>525</v>
      </c>
    </row>
    <row r="486" spans="1:15" ht="22" customHeight="1">
      <c r="A486" t="str">
        <f t="shared" si="28"/>
        <v>SL-00482</v>
      </c>
      <c r="B486" s="40" t="s">
        <v>1754</v>
      </c>
      <c r="C486" s="24" t="str">
        <f>IF(B486="","",IFERROR(_xlfn.XLOOKUP(B486,PT_Master!#REF!,PT_Master!B:B),""))</f>
        <v/>
      </c>
      <c r="D486" s="24" t="str">
        <f>IF(C486="","",IFERROR(_xlfn.XLOOKUP(C486,PT_Master!A:A,PT_Master!C:C),""))</f>
        <v/>
      </c>
      <c r="E486" s="40" t="s">
        <v>1499</v>
      </c>
      <c r="F486" s="40" t="s">
        <v>1876</v>
      </c>
      <c r="G486" s="24" t="str">
        <f>IF(F486="","",IFERROR(_xlfn.XLOOKUP(F486,SVC_RateCard!A:A,SVC_RateCard!B:B),"Service Code not found"))</f>
        <v>Gynaecology Consultation</v>
      </c>
      <c r="H486" s="24" t="str">
        <f>IF(F486="","",IFERROR(_xlfn.XLOOKUP(F486,SVC_RateCard!A:A,SVC_RateCard!C:C),""))</f>
        <v>Consultation</v>
      </c>
      <c r="I486" s="40" t="s">
        <v>228</v>
      </c>
      <c r="J486" s="40">
        <v>1</v>
      </c>
      <c r="K486" s="25">
        <f>IF(F486="","",IFERROR(_xlfn.XLOOKUP(F486,SVC_RateCard!A:A,SVC_RateCard!I:I),0))</f>
        <v>700</v>
      </c>
      <c r="L486" s="17">
        <f t="shared" si="29"/>
        <v>700</v>
      </c>
      <c r="M486" s="26">
        <f>IF(F486="","",IFERROR(_xlfn.XLOOKUP(F486,SVC_RateCard!A:A,SVC_RateCard!G:G),0))</f>
        <v>0</v>
      </c>
      <c r="N486" s="17">
        <f t="shared" si="30"/>
        <v>0</v>
      </c>
      <c r="O486" s="17">
        <f t="shared" si="31"/>
        <v>700</v>
      </c>
    </row>
    <row r="487" spans="1:15" ht="22" customHeight="1">
      <c r="A487" t="str">
        <f t="shared" si="28"/>
        <v>SL-00483</v>
      </c>
      <c r="B487" s="39" t="s">
        <v>1754</v>
      </c>
      <c r="C487" s="24" t="str">
        <f>IF(B487="","",IFERROR(_xlfn.XLOOKUP(B487,PT_Master!#REF!,PT_Master!B:B),""))</f>
        <v/>
      </c>
      <c r="D487" s="24" t="str">
        <f>IF(C487="","",IFERROR(_xlfn.XLOOKUP(C487,PT_Master!A:A,PT_Master!C:C),""))</f>
        <v/>
      </c>
      <c r="E487" s="39" t="s">
        <v>1499</v>
      </c>
      <c r="F487" s="39" t="s">
        <v>1862</v>
      </c>
      <c r="G487" s="24" t="str">
        <f>IF(F487="","",IFERROR(_xlfn.XLOOKUP(F487,SVC_RateCard!A:A,SVC_RateCard!B:B),"Service Code not found"))</f>
        <v>Private Room - Daily</v>
      </c>
      <c r="H487" s="24" t="str">
        <f>IF(F487="","",IFERROR(_xlfn.XLOOKUP(F487,SVC_RateCard!A:A,SVC_RateCard!C:C),""))</f>
        <v>Room Charge</v>
      </c>
      <c r="I487" s="39" t="s">
        <v>228</v>
      </c>
      <c r="J487" s="39">
        <v>1</v>
      </c>
      <c r="K487" s="25">
        <f>IF(F487="","",IFERROR(_xlfn.XLOOKUP(F487,SVC_RateCard!A:A,SVC_RateCard!I:I),0))</f>
        <v>3500</v>
      </c>
      <c r="L487" s="17">
        <f t="shared" si="29"/>
        <v>3500</v>
      </c>
      <c r="M487" s="26">
        <f>IF(F487="","",IFERROR(_xlfn.XLOOKUP(F487,SVC_RateCard!A:A,SVC_RateCard!G:G),0))</f>
        <v>0</v>
      </c>
      <c r="N487" s="17">
        <f t="shared" si="30"/>
        <v>0</v>
      </c>
      <c r="O487" s="17">
        <f t="shared" si="31"/>
        <v>3500</v>
      </c>
    </row>
    <row r="488" spans="1:15" ht="22" customHeight="1">
      <c r="A488" t="str">
        <f t="shared" si="28"/>
        <v>SL-00484</v>
      </c>
      <c r="B488" s="40" t="s">
        <v>1754</v>
      </c>
      <c r="C488" s="24" t="str">
        <f>IF(B488="","",IFERROR(_xlfn.XLOOKUP(B488,PT_Master!#REF!,PT_Master!B:B),""))</f>
        <v/>
      </c>
      <c r="D488" s="24" t="str">
        <f>IF(C488="","",IFERROR(_xlfn.XLOOKUP(C488,PT_Master!A:A,PT_Master!C:C),""))</f>
        <v/>
      </c>
      <c r="E488" s="40" t="s">
        <v>1499</v>
      </c>
      <c r="F488" s="40" t="s">
        <v>1858</v>
      </c>
      <c r="G488" s="24" t="str">
        <f>IF(F488="","",IFERROR(_xlfn.XLOOKUP(F488,SVC_RateCard!A:A,SVC_RateCard!B:B),"Service Code not found"))</f>
        <v>PTCA / Angioplasty</v>
      </c>
      <c r="H488" s="24" t="str">
        <f>IF(F488="","",IFERROR(_xlfn.XLOOKUP(F488,SVC_RateCard!A:A,SVC_RateCard!C:C),""))</f>
        <v>Surgery</v>
      </c>
      <c r="I488" s="40" t="s">
        <v>228</v>
      </c>
      <c r="J488" s="40">
        <v>1</v>
      </c>
      <c r="K488" s="25">
        <f>IF(F488="","",IFERROR(_xlfn.XLOOKUP(F488,SVC_RateCard!A:A,SVC_RateCard!I:I),0))</f>
        <v>189000</v>
      </c>
      <c r="L488" s="17">
        <f t="shared" si="29"/>
        <v>189000</v>
      </c>
      <c r="M488" s="26">
        <f>IF(F488="","",IFERROR(_xlfn.XLOOKUP(F488,SVC_RateCard!A:A,SVC_RateCard!G:G),0))</f>
        <v>5</v>
      </c>
      <c r="N488" s="17">
        <f t="shared" si="30"/>
        <v>9450</v>
      </c>
      <c r="O488" s="17">
        <f t="shared" si="31"/>
        <v>189000</v>
      </c>
    </row>
    <row r="489" spans="1:15" ht="22" customHeight="1">
      <c r="A489" t="str">
        <f t="shared" si="28"/>
        <v>SL-00485</v>
      </c>
      <c r="B489" s="39" t="s">
        <v>1754</v>
      </c>
      <c r="C489" s="24" t="str">
        <f>IF(B489="","",IFERROR(_xlfn.XLOOKUP(B489,PT_Master!#REF!,PT_Master!B:B),""))</f>
        <v/>
      </c>
      <c r="D489" s="24" t="str">
        <f>IF(C489="","",IFERROR(_xlfn.XLOOKUP(C489,PT_Master!A:A,PT_Master!C:C),""))</f>
        <v/>
      </c>
      <c r="E489" s="39" t="s">
        <v>1499</v>
      </c>
      <c r="F489" s="39" t="s">
        <v>1871</v>
      </c>
      <c r="G489" s="24" t="str">
        <f>IF(F489="","",IFERROR(_xlfn.XLOOKUP(F489,SVC_RateCard!A:A,SVC_RateCard!B:B),"Service Code not found"))</f>
        <v>Ultrasound Abdomen</v>
      </c>
      <c r="H489" s="24" t="str">
        <f>IF(F489="","",IFERROR(_xlfn.XLOOKUP(F489,SVC_RateCard!A:A,SVC_RateCard!C:C),""))</f>
        <v>Radiology</v>
      </c>
      <c r="I489" s="39" t="s">
        <v>228</v>
      </c>
      <c r="J489" s="39">
        <v>1</v>
      </c>
      <c r="K489" s="25">
        <f>IF(F489="","",IFERROR(_xlfn.XLOOKUP(F489,SVC_RateCard!A:A,SVC_RateCard!I:I),0))</f>
        <v>1344</v>
      </c>
      <c r="L489" s="17">
        <f t="shared" si="29"/>
        <v>1344</v>
      </c>
      <c r="M489" s="26">
        <f>IF(F489="","",IFERROR(_xlfn.XLOOKUP(F489,SVC_RateCard!A:A,SVC_RateCard!G:G),0))</f>
        <v>12</v>
      </c>
      <c r="N489" s="17">
        <f t="shared" si="30"/>
        <v>161.28</v>
      </c>
      <c r="O489" s="17">
        <f t="shared" si="31"/>
        <v>1344</v>
      </c>
    </row>
    <row r="490" spans="1:15" ht="22" customHeight="1">
      <c r="A490" t="str">
        <f t="shared" si="28"/>
        <v>SL-00486</v>
      </c>
      <c r="B490" s="40" t="s">
        <v>1755</v>
      </c>
      <c r="C490" s="24" t="str">
        <f>IF(B490="","",IFERROR(_xlfn.XLOOKUP(B490,PT_Master!#REF!,PT_Master!B:B),""))</f>
        <v/>
      </c>
      <c r="D490" s="24" t="str">
        <f>IF(C490="","",IFERROR(_xlfn.XLOOKUP(C490,PT_Master!A:A,PT_Master!C:C),""))</f>
        <v/>
      </c>
      <c r="E490" s="40" t="s">
        <v>1512</v>
      </c>
      <c r="F490" s="40" t="s">
        <v>1831</v>
      </c>
      <c r="G490" s="24" t="str">
        <f>IF(F490="","",IFERROR(_xlfn.XLOOKUP(F490,SVC_RateCard!A:A,SVC_RateCard!B:B),"Service Code not found"))</f>
        <v>General Consultation</v>
      </c>
      <c r="H490" s="24" t="str">
        <f>IF(F490="","",IFERROR(_xlfn.XLOOKUP(F490,SVC_RateCard!A:A,SVC_RateCard!C:C),""))</f>
        <v>Consultation</v>
      </c>
      <c r="I490" s="40" t="s">
        <v>229</v>
      </c>
      <c r="J490" s="40">
        <v>1</v>
      </c>
      <c r="K490" s="25">
        <f>IF(F490="","",IFERROR(_xlfn.XLOOKUP(F490,SVC_RateCard!A:A,SVC_RateCard!I:I),0))</f>
        <v>500</v>
      </c>
      <c r="L490" s="17">
        <f t="shared" si="29"/>
        <v>500</v>
      </c>
      <c r="M490" s="26">
        <f>IF(F490="","",IFERROR(_xlfn.XLOOKUP(F490,SVC_RateCard!A:A,SVC_RateCard!G:G),0))</f>
        <v>0</v>
      </c>
      <c r="N490" s="17">
        <f t="shared" si="30"/>
        <v>0</v>
      </c>
      <c r="O490" s="17">
        <f t="shared" si="31"/>
        <v>500</v>
      </c>
    </row>
    <row r="491" spans="1:15" ht="22" customHeight="1">
      <c r="A491" t="str">
        <f t="shared" si="28"/>
        <v>SL-00487</v>
      </c>
      <c r="B491" s="39" t="s">
        <v>1755</v>
      </c>
      <c r="C491" s="24" t="str">
        <f>IF(B491="","",IFERROR(_xlfn.XLOOKUP(B491,PT_Master!#REF!,PT_Master!B:B),""))</f>
        <v/>
      </c>
      <c r="D491" s="24" t="str">
        <f>IF(C491="","",IFERROR(_xlfn.XLOOKUP(C491,PT_Master!A:A,PT_Master!C:C),""))</f>
        <v/>
      </c>
      <c r="E491" s="39" t="s">
        <v>1500</v>
      </c>
      <c r="F491" s="39" t="s">
        <v>1867</v>
      </c>
      <c r="G491" s="24" t="str">
        <f>IF(F491="","",IFERROR(_xlfn.XLOOKUP(F491,SVC_RateCard!A:A,SVC_RateCard!B:B),"Service Code not found"))</f>
        <v>Emergency Bay - Daily</v>
      </c>
      <c r="H491" s="24" t="str">
        <f>IF(F491="","",IFERROR(_xlfn.XLOOKUP(F491,SVC_RateCard!A:A,SVC_RateCard!C:C),""))</f>
        <v>Room Charge</v>
      </c>
      <c r="I491" s="39" t="s">
        <v>229</v>
      </c>
      <c r="J491" s="39">
        <v>2</v>
      </c>
      <c r="K491" s="25">
        <f>IF(F491="","",IFERROR(_xlfn.XLOOKUP(F491,SVC_RateCard!A:A,SVC_RateCard!I:I),0))</f>
        <v>2000</v>
      </c>
      <c r="L491" s="17">
        <f t="shared" si="29"/>
        <v>4000</v>
      </c>
      <c r="M491" s="26">
        <f>IF(F491="","",IFERROR(_xlfn.XLOOKUP(F491,SVC_RateCard!A:A,SVC_RateCard!G:G),0))</f>
        <v>0</v>
      </c>
      <c r="N491" s="17">
        <f t="shared" si="30"/>
        <v>0</v>
      </c>
      <c r="O491" s="17">
        <f t="shared" si="31"/>
        <v>4000</v>
      </c>
    </row>
    <row r="492" spans="1:15" ht="22" customHeight="1">
      <c r="A492" t="str">
        <f t="shared" si="28"/>
        <v>SL-00488</v>
      </c>
      <c r="B492" s="40" t="s">
        <v>1755</v>
      </c>
      <c r="C492" s="24" t="str">
        <f>IF(B492="","",IFERROR(_xlfn.XLOOKUP(B492,PT_Master!#REF!,PT_Master!B:B),""))</f>
        <v/>
      </c>
      <c r="D492" s="24" t="str">
        <f>IF(C492="","",IFERROR(_xlfn.XLOOKUP(C492,PT_Master!A:A,PT_Master!C:C),""))</f>
        <v/>
      </c>
      <c r="E492" s="40" t="s">
        <v>1500</v>
      </c>
      <c r="F492" s="40" t="s">
        <v>1855</v>
      </c>
      <c r="G492" s="24" t="str">
        <f>IF(F492="","",IFERROR(_xlfn.XLOOKUP(F492,SVC_RateCard!A:A,SVC_RateCard!B:B),"Service Code not found"))</f>
        <v>Dengue NS1 Antigen</v>
      </c>
      <c r="H492" s="24" t="str">
        <f>IF(F492="","",IFERROR(_xlfn.XLOOKUP(F492,SVC_RateCard!A:A,SVC_RateCard!C:C),""))</f>
        <v>Laboratory</v>
      </c>
      <c r="I492" s="40" t="s">
        <v>229</v>
      </c>
      <c r="J492" s="40">
        <v>1</v>
      </c>
      <c r="K492" s="25">
        <f>IF(F492="","",IFERROR(_xlfn.XLOOKUP(F492,SVC_RateCard!A:A,SVC_RateCard!I:I),0))</f>
        <v>945</v>
      </c>
      <c r="L492" s="17">
        <f t="shared" si="29"/>
        <v>945</v>
      </c>
      <c r="M492" s="26">
        <f>IF(F492="","",IFERROR(_xlfn.XLOOKUP(F492,SVC_RateCard!A:A,SVC_RateCard!G:G),0))</f>
        <v>5</v>
      </c>
      <c r="N492" s="17">
        <f t="shared" si="30"/>
        <v>47.25</v>
      </c>
      <c r="O492" s="17">
        <f t="shared" si="31"/>
        <v>945</v>
      </c>
    </row>
    <row r="493" spans="1:15" ht="22" customHeight="1">
      <c r="A493" t="str">
        <f t="shared" si="28"/>
        <v>SL-00489</v>
      </c>
      <c r="B493" s="39" t="s">
        <v>1755</v>
      </c>
      <c r="C493" s="24" t="str">
        <f>IF(B493="","",IFERROR(_xlfn.XLOOKUP(B493,PT_Master!#REF!,PT_Master!B:B),""))</f>
        <v/>
      </c>
      <c r="D493" s="24" t="str">
        <f>IF(C493="","",IFERROR(_xlfn.XLOOKUP(C493,PT_Master!A:A,PT_Master!C:C),""))</f>
        <v/>
      </c>
      <c r="E493" s="39" t="s">
        <v>1512</v>
      </c>
      <c r="F493" s="39" t="s">
        <v>1842</v>
      </c>
      <c r="G493" s="24" t="str">
        <f>IF(F493="","",IFERROR(_xlfn.XLOOKUP(F493,SVC_RateCard!A:A,SVC_RateCard!B:B),"Service Code not found"))</f>
        <v>Treadmill Stress Test</v>
      </c>
      <c r="H493" s="24" t="str">
        <f>IF(F493="","",IFERROR(_xlfn.XLOOKUP(F493,SVC_RateCard!A:A,SVC_RateCard!C:C),""))</f>
        <v>Procedure</v>
      </c>
      <c r="I493" s="39" t="s">
        <v>229</v>
      </c>
      <c r="J493" s="39">
        <v>1</v>
      </c>
      <c r="K493" s="25">
        <f>IF(F493="","",IFERROR(_xlfn.XLOOKUP(F493,SVC_RateCard!A:A,SVC_RateCard!I:I),0))</f>
        <v>2310</v>
      </c>
      <c r="L493" s="17">
        <f t="shared" si="29"/>
        <v>2310</v>
      </c>
      <c r="M493" s="26">
        <f>IF(F493="","",IFERROR(_xlfn.XLOOKUP(F493,SVC_RateCard!A:A,SVC_RateCard!G:G),0))</f>
        <v>5</v>
      </c>
      <c r="N493" s="17">
        <f t="shared" si="30"/>
        <v>115.5</v>
      </c>
      <c r="O493" s="17">
        <f t="shared" si="31"/>
        <v>2310</v>
      </c>
    </row>
    <row r="494" spans="1:15" ht="22" customHeight="1">
      <c r="A494" t="str">
        <f t="shared" si="28"/>
        <v>SL-00490</v>
      </c>
      <c r="B494" s="40" t="s">
        <v>1755</v>
      </c>
      <c r="C494" s="24" t="str">
        <f>IF(B494="","",IFERROR(_xlfn.XLOOKUP(B494,PT_Master!#REF!,PT_Master!B:B),""))</f>
        <v/>
      </c>
      <c r="D494" s="24" t="str">
        <f>IF(C494="","",IFERROR(_xlfn.XLOOKUP(C494,PT_Master!A:A,PT_Master!C:C),""))</f>
        <v/>
      </c>
      <c r="E494" s="40" t="s">
        <v>1500</v>
      </c>
      <c r="F494" s="40" t="s">
        <v>1866</v>
      </c>
      <c r="G494" s="24" t="str">
        <f>IF(F494="","",IFERROR(_xlfn.XLOOKUP(F494,SVC_RateCard!A:A,SVC_RateCard!B:B),"Service Code not found"))</f>
        <v>X-Ray Chest PA</v>
      </c>
      <c r="H494" s="24" t="str">
        <f>IF(F494="","",IFERROR(_xlfn.XLOOKUP(F494,SVC_RateCard!A:A,SVC_RateCard!C:C),""))</f>
        <v>Radiology</v>
      </c>
      <c r="I494" s="40" t="s">
        <v>229</v>
      </c>
      <c r="J494" s="40">
        <v>1</v>
      </c>
      <c r="K494" s="25">
        <f>IF(F494="","",IFERROR(_xlfn.XLOOKUP(F494,SVC_RateCard!A:A,SVC_RateCard!I:I),0))</f>
        <v>448</v>
      </c>
      <c r="L494" s="17">
        <f t="shared" si="29"/>
        <v>448</v>
      </c>
      <c r="M494" s="26">
        <f>IF(F494="","",IFERROR(_xlfn.XLOOKUP(F494,SVC_RateCard!A:A,SVC_RateCard!G:G),0))</f>
        <v>12</v>
      </c>
      <c r="N494" s="17">
        <f t="shared" si="30"/>
        <v>53.76</v>
      </c>
      <c r="O494" s="17">
        <f t="shared" si="31"/>
        <v>448</v>
      </c>
    </row>
    <row r="495" spans="1:15" ht="22" customHeight="1">
      <c r="A495" t="str">
        <f t="shared" si="28"/>
        <v>SL-00491</v>
      </c>
      <c r="B495" s="39" t="s">
        <v>1755</v>
      </c>
      <c r="C495" s="24" t="str">
        <f>IF(B495="","",IFERROR(_xlfn.XLOOKUP(B495,PT_Master!#REF!,PT_Master!B:B),""))</f>
        <v/>
      </c>
      <c r="D495" s="24" t="str">
        <f>IF(C495="","",IFERROR(_xlfn.XLOOKUP(C495,PT_Master!A:A,PT_Master!C:C),""))</f>
        <v/>
      </c>
      <c r="E495" s="39" t="s">
        <v>1500</v>
      </c>
      <c r="F495" s="39" t="s">
        <v>1865</v>
      </c>
      <c r="G495" s="24" t="str">
        <f>IF(F495="","",IFERROR(_xlfn.XLOOKUP(F495,SVC_RateCard!A:A,SVC_RateCard!B:B),"Service Code not found"))</f>
        <v>Knee Replacement (Unilateral)</v>
      </c>
      <c r="H495" s="24" t="str">
        <f>IF(F495="","",IFERROR(_xlfn.XLOOKUP(F495,SVC_RateCard!A:A,SVC_RateCard!C:C),""))</f>
        <v>Surgery</v>
      </c>
      <c r="I495" s="39" t="s">
        <v>229</v>
      </c>
      <c r="J495" s="39">
        <v>1</v>
      </c>
      <c r="K495" s="25">
        <f>IF(F495="","",IFERROR(_xlfn.XLOOKUP(F495,SVC_RateCard!A:A,SVC_RateCard!I:I),0))</f>
        <v>126000</v>
      </c>
      <c r="L495" s="17">
        <f t="shared" si="29"/>
        <v>126000</v>
      </c>
      <c r="M495" s="26">
        <f>IF(F495="","",IFERROR(_xlfn.XLOOKUP(F495,SVC_RateCard!A:A,SVC_RateCard!G:G),0))</f>
        <v>5</v>
      </c>
      <c r="N495" s="17">
        <f t="shared" si="30"/>
        <v>6300</v>
      </c>
      <c r="O495" s="17">
        <f t="shared" si="31"/>
        <v>126000</v>
      </c>
    </row>
    <row r="496" spans="1:15" ht="22" customHeight="1">
      <c r="A496" t="str">
        <f t="shared" si="28"/>
        <v>SL-00492</v>
      </c>
      <c r="B496" s="40" t="s">
        <v>1755</v>
      </c>
      <c r="C496" s="24" t="str">
        <f>IF(B496="","",IFERROR(_xlfn.XLOOKUP(B496,PT_Master!#REF!,PT_Master!B:B),""))</f>
        <v/>
      </c>
      <c r="D496" s="24" t="str">
        <f>IF(C496="","",IFERROR(_xlfn.XLOOKUP(C496,PT_Master!A:A,PT_Master!C:C),""))</f>
        <v/>
      </c>
      <c r="E496" s="40" t="s">
        <v>1512</v>
      </c>
      <c r="F496" s="40" t="s">
        <v>1856</v>
      </c>
      <c r="G496" s="24" t="str">
        <f>IF(F496="","",IFERROR(_xlfn.XLOOKUP(F496,SVC_RateCard!A:A,SVC_RateCard!B:B),"Service Code not found"))</f>
        <v>CT Scan Abdomen</v>
      </c>
      <c r="H496" s="24" t="str">
        <f>IF(F496="","",IFERROR(_xlfn.XLOOKUP(F496,SVC_RateCard!A:A,SVC_RateCard!C:C),""))</f>
        <v>Radiology</v>
      </c>
      <c r="I496" s="40" t="s">
        <v>229</v>
      </c>
      <c r="J496" s="40">
        <v>1</v>
      </c>
      <c r="K496" s="25">
        <f>IF(F496="","",IFERROR(_xlfn.XLOOKUP(F496,SVC_RateCard!A:A,SVC_RateCard!I:I),0))</f>
        <v>6160</v>
      </c>
      <c r="L496" s="17">
        <f t="shared" si="29"/>
        <v>6160</v>
      </c>
      <c r="M496" s="26">
        <f>IF(F496="","",IFERROR(_xlfn.XLOOKUP(F496,SVC_RateCard!A:A,SVC_RateCard!G:G),0))</f>
        <v>12</v>
      </c>
      <c r="N496" s="17">
        <f t="shared" si="30"/>
        <v>739.2</v>
      </c>
      <c r="O496" s="17">
        <f t="shared" si="31"/>
        <v>6160</v>
      </c>
    </row>
    <row r="497" spans="1:15" ht="22" customHeight="1">
      <c r="A497" t="str">
        <f t="shared" si="28"/>
        <v>SL-00493</v>
      </c>
      <c r="B497" s="39" t="s">
        <v>1756</v>
      </c>
      <c r="C497" s="24" t="str">
        <f>IF(B497="","",IFERROR(_xlfn.XLOOKUP(B497,PT_Master!#REF!,PT_Master!B:B),""))</f>
        <v/>
      </c>
      <c r="D497" s="24" t="str">
        <f>IF(C497="","",IFERROR(_xlfn.XLOOKUP(C497,PT_Master!A:A,PT_Master!C:C),""))</f>
        <v/>
      </c>
      <c r="E497" s="39" t="s">
        <v>1501</v>
      </c>
      <c r="F497" s="39" t="s">
        <v>1876</v>
      </c>
      <c r="G497" s="24" t="str">
        <f>IF(F497="","",IFERROR(_xlfn.XLOOKUP(F497,SVC_RateCard!A:A,SVC_RateCard!B:B),"Service Code not found"))</f>
        <v>Gynaecology Consultation</v>
      </c>
      <c r="H497" s="24" t="str">
        <f>IF(F497="","",IFERROR(_xlfn.XLOOKUP(F497,SVC_RateCard!A:A,SVC_RateCard!C:C),""))</f>
        <v>Consultation</v>
      </c>
      <c r="I497" s="39" t="s">
        <v>228</v>
      </c>
      <c r="J497" s="39">
        <v>1</v>
      </c>
      <c r="K497" s="25">
        <f>IF(F497="","",IFERROR(_xlfn.XLOOKUP(F497,SVC_RateCard!A:A,SVC_RateCard!I:I),0))</f>
        <v>700</v>
      </c>
      <c r="L497" s="17">
        <f t="shared" si="29"/>
        <v>700</v>
      </c>
      <c r="M497" s="26">
        <f>IF(F497="","",IFERROR(_xlfn.XLOOKUP(F497,SVC_RateCard!A:A,SVC_RateCard!G:G),0))</f>
        <v>0</v>
      </c>
      <c r="N497" s="17">
        <f t="shared" si="30"/>
        <v>0</v>
      </c>
      <c r="O497" s="17">
        <f t="shared" si="31"/>
        <v>700</v>
      </c>
    </row>
    <row r="498" spans="1:15" ht="22" customHeight="1">
      <c r="A498" t="str">
        <f t="shared" si="28"/>
        <v>SL-00494</v>
      </c>
      <c r="B498" s="40" t="s">
        <v>1756</v>
      </c>
      <c r="C498" s="24" t="str">
        <f>IF(B498="","",IFERROR(_xlfn.XLOOKUP(B498,PT_Master!#REF!,PT_Master!B:B),""))</f>
        <v/>
      </c>
      <c r="D498" s="24" t="str">
        <f>IF(C498="","",IFERROR(_xlfn.XLOOKUP(C498,PT_Master!A:A,PT_Master!C:C),""))</f>
        <v/>
      </c>
      <c r="E498" s="40" t="s">
        <v>1501</v>
      </c>
      <c r="F498" s="40" t="s">
        <v>1862</v>
      </c>
      <c r="G498" s="24" t="str">
        <f>IF(F498="","",IFERROR(_xlfn.XLOOKUP(F498,SVC_RateCard!A:A,SVC_RateCard!B:B),"Service Code not found"))</f>
        <v>Private Room - Daily</v>
      </c>
      <c r="H498" s="24" t="str">
        <f>IF(F498="","",IFERROR(_xlfn.XLOOKUP(F498,SVC_RateCard!A:A,SVC_RateCard!C:C),""))</f>
        <v>Room Charge</v>
      </c>
      <c r="I498" s="40" t="s">
        <v>228</v>
      </c>
      <c r="J498" s="40">
        <v>1</v>
      </c>
      <c r="K498" s="25">
        <f>IF(F498="","",IFERROR(_xlfn.XLOOKUP(F498,SVC_RateCard!A:A,SVC_RateCard!I:I),0))</f>
        <v>3500</v>
      </c>
      <c r="L498" s="17">
        <f t="shared" si="29"/>
        <v>3500</v>
      </c>
      <c r="M498" s="26">
        <f>IF(F498="","",IFERROR(_xlfn.XLOOKUP(F498,SVC_RateCard!A:A,SVC_RateCard!G:G),0))</f>
        <v>0</v>
      </c>
      <c r="N498" s="17">
        <f t="shared" si="30"/>
        <v>0</v>
      </c>
      <c r="O498" s="17">
        <f t="shared" si="31"/>
        <v>3500</v>
      </c>
    </row>
    <row r="499" spans="1:15" ht="22" customHeight="1">
      <c r="A499" t="str">
        <f t="shared" si="28"/>
        <v>SL-00495</v>
      </c>
      <c r="B499" s="39" t="s">
        <v>1756</v>
      </c>
      <c r="C499" s="24" t="str">
        <f>IF(B499="","",IFERROR(_xlfn.XLOOKUP(B499,PT_Master!#REF!,PT_Master!B:B),""))</f>
        <v/>
      </c>
      <c r="D499" s="24" t="str">
        <f>IF(C499="","",IFERROR(_xlfn.XLOOKUP(C499,PT_Master!A:A,PT_Master!C:C),""))</f>
        <v/>
      </c>
      <c r="E499" s="39" t="s">
        <v>1501</v>
      </c>
      <c r="F499" s="39" t="s">
        <v>1838</v>
      </c>
      <c r="G499" s="24" t="str">
        <f>IF(F499="","",IFERROR(_xlfn.XLOOKUP(F499,SVC_RateCard!A:A,SVC_RateCard!B:B),"Service Code not found"))</f>
        <v>General Ward - Daily</v>
      </c>
      <c r="H499" s="24" t="str">
        <f>IF(F499="","",IFERROR(_xlfn.XLOOKUP(F499,SVC_RateCard!A:A,SVC_RateCard!C:C),""))</f>
        <v>Room Charge</v>
      </c>
      <c r="I499" s="39" t="s">
        <v>228</v>
      </c>
      <c r="J499" s="39">
        <v>1</v>
      </c>
      <c r="K499" s="25">
        <f>IF(F499="","",IFERROR(_xlfn.XLOOKUP(F499,SVC_RateCard!A:A,SVC_RateCard!I:I),0))</f>
        <v>800</v>
      </c>
      <c r="L499" s="17">
        <f t="shared" si="29"/>
        <v>800</v>
      </c>
      <c r="M499" s="26">
        <f>IF(F499="","",IFERROR(_xlfn.XLOOKUP(F499,SVC_RateCard!A:A,SVC_RateCard!G:G),0))</f>
        <v>0</v>
      </c>
      <c r="N499" s="17">
        <f t="shared" si="30"/>
        <v>0</v>
      </c>
      <c r="O499" s="17">
        <f t="shared" si="31"/>
        <v>800</v>
      </c>
    </row>
    <row r="500" spans="1:15" ht="22" customHeight="1">
      <c r="A500" t="str">
        <f t="shared" si="28"/>
        <v>SL-00496</v>
      </c>
      <c r="B500" s="40" t="s">
        <v>1757</v>
      </c>
      <c r="C500" s="24" t="str">
        <f>IF(B500="","",IFERROR(_xlfn.XLOOKUP(B500,PT_Master!#REF!,PT_Master!B:B),""))</f>
        <v/>
      </c>
      <c r="D500" s="24" t="str">
        <f>IF(C500="","",IFERROR(_xlfn.XLOOKUP(C500,PT_Master!A:A,PT_Master!C:C),""))</f>
        <v/>
      </c>
      <c r="E500" s="40" t="s">
        <v>1483</v>
      </c>
      <c r="F500" s="40" t="s">
        <v>1879</v>
      </c>
      <c r="G500" s="24" t="str">
        <f>IF(F500="","",IFERROR(_xlfn.XLOOKUP(F500,SVC_RateCard!A:A,SVC_RateCard!B:B),"Service Code not found"))</f>
        <v>Paediatrics Consultation</v>
      </c>
      <c r="H500" s="24" t="str">
        <f>IF(F500="","",IFERROR(_xlfn.XLOOKUP(F500,SVC_RateCard!A:A,SVC_RateCard!C:C),""))</f>
        <v>Consultation</v>
      </c>
      <c r="I500" s="40" t="s">
        <v>1192</v>
      </c>
      <c r="J500" s="40">
        <v>1</v>
      </c>
      <c r="K500" s="25">
        <f>IF(F500="","",IFERROR(_xlfn.XLOOKUP(F500,SVC_RateCard!A:A,SVC_RateCard!I:I),0))</f>
        <v>600</v>
      </c>
      <c r="L500" s="17">
        <f t="shared" si="29"/>
        <v>600</v>
      </c>
      <c r="M500" s="26">
        <f>IF(F500="","",IFERROR(_xlfn.XLOOKUP(F500,SVC_RateCard!A:A,SVC_RateCard!G:G),0))</f>
        <v>0</v>
      </c>
      <c r="N500" s="17">
        <f t="shared" si="30"/>
        <v>0</v>
      </c>
      <c r="O500" s="17">
        <f t="shared" si="31"/>
        <v>600</v>
      </c>
    </row>
    <row r="501" spans="1:15" ht="22" customHeight="1">
      <c r="A501" t="str">
        <f t="shared" si="28"/>
        <v>SL-00497</v>
      </c>
      <c r="B501" s="39" t="s">
        <v>1757</v>
      </c>
      <c r="C501" s="24" t="str">
        <f>IF(B501="","",IFERROR(_xlfn.XLOOKUP(B501,PT_Master!#REF!,PT_Master!B:B),""))</f>
        <v/>
      </c>
      <c r="D501" s="24" t="str">
        <f>IF(C501="","",IFERROR(_xlfn.XLOOKUP(C501,PT_Master!A:A,PT_Master!C:C),""))</f>
        <v/>
      </c>
      <c r="E501" s="39" t="s">
        <v>557</v>
      </c>
      <c r="F501" s="39" t="s">
        <v>1838</v>
      </c>
      <c r="G501" s="24" t="str">
        <f>IF(F501="","",IFERROR(_xlfn.XLOOKUP(F501,SVC_RateCard!A:A,SVC_RateCard!B:B),"Service Code not found"))</f>
        <v>General Ward - Daily</v>
      </c>
      <c r="H501" s="24" t="str">
        <f>IF(F501="","",IFERROR(_xlfn.XLOOKUP(F501,SVC_RateCard!A:A,SVC_RateCard!C:C),""))</f>
        <v>Room Charge</v>
      </c>
      <c r="I501" s="39" t="s">
        <v>1192</v>
      </c>
      <c r="J501" s="39">
        <v>2</v>
      </c>
      <c r="K501" s="25">
        <f>IF(F501="","",IFERROR(_xlfn.XLOOKUP(F501,SVC_RateCard!A:A,SVC_RateCard!I:I),0))</f>
        <v>800</v>
      </c>
      <c r="L501" s="17">
        <f t="shared" si="29"/>
        <v>1600</v>
      </c>
      <c r="M501" s="26">
        <f>IF(F501="","",IFERROR(_xlfn.XLOOKUP(F501,SVC_RateCard!A:A,SVC_RateCard!G:G),0))</f>
        <v>0</v>
      </c>
      <c r="N501" s="17">
        <f t="shared" si="30"/>
        <v>0</v>
      </c>
      <c r="O501" s="17">
        <f t="shared" si="31"/>
        <v>1600</v>
      </c>
    </row>
    <row r="502" spans="1:15" ht="22" customHeight="1">
      <c r="A502" t="str">
        <f t="shared" si="28"/>
        <v>SL-00498</v>
      </c>
      <c r="B502" s="40" t="s">
        <v>1757</v>
      </c>
      <c r="C502" s="24" t="str">
        <f>IF(B502="","",IFERROR(_xlfn.XLOOKUP(B502,PT_Master!#REF!,PT_Master!B:B),""))</f>
        <v/>
      </c>
      <c r="D502" s="24" t="str">
        <f>IF(C502="","",IFERROR(_xlfn.XLOOKUP(C502,PT_Master!A:A,PT_Master!C:C),""))</f>
        <v/>
      </c>
      <c r="E502" s="40" t="s">
        <v>1483</v>
      </c>
      <c r="F502" s="40" t="s">
        <v>1839</v>
      </c>
      <c r="G502" s="24" t="str">
        <f>IF(F502="","",IFERROR(_xlfn.XLOOKUP(F502,SVC_RateCard!A:A,SVC_RateCard!B:B),"Service Code not found"))</f>
        <v>Nebulisation</v>
      </c>
      <c r="H502" s="24" t="str">
        <f>IF(F502="","",IFERROR(_xlfn.XLOOKUP(F502,SVC_RateCard!A:A,SVC_RateCard!C:C),""))</f>
        <v>Procedure</v>
      </c>
      <c r="I502" s="40" t="s">
        <v>1192</v>
      </c>
      <c r="J502" s="40">
        <v>1</v>
      </c>
      <c r="K502" s="25">
        <f>IF(F502="","",IFERROR(_xlfn.XLOOKUP(F502,SVC_RateCard!A:A,SVC_RateCard!I:I),0))</f>
        <v>157.5</v>
      </c>
      <c r="L502" s="17">
        <f t="shared" si="29"/>
        <v>157.5</v>
      </c>
      <c r="M502" s="26">
        <f>IF(F502="","",IFERROR(_xlfn.XLOOKUP(F502,SVC_RateCard!A:A,SVC_RateCard!G:G),0))</f>
        <v>5</v>
      </c>
      <c r="N502" s="17">
        <f t="shared" si="30"/>
        <v>7.875</v>
      </c>
      <c r="O502" s="17">
        <f t="shared" si="31"/>
        <v>157.5</v>
      </c>
    </row>
    <row r="503" spans="1:15" ht="22" customHeight="1">
      <c r="A503" t="str">
        <f t="shared" si="28"/>
        <v>SL-00499</v>
      </c>
      <c r="B503" s="39" t="s">
        <v>1757</v>
      </c>
      <c r="C503" s="24" t="str">
        <f>IF(B503="","",IFERROR(_xlfn.XLOOKUP(B503,PT_Master!#REF!,PT_Master!B:B),""))</f>
        <v/>
      </c>
      <c r="D503" s="24" t="str">
        <f>IF(C503="","",IFERROR(_xlfn.XLOOKUP(C503,PT_Master!A:A,PT_Master!C:C),""))</f>
        <v/>
      </c>
      <c r="E503" s="39" t="s">
        <v>557</v>
      </c>
      <c r="F503" s="39" t="s">
        <v>1836</v>
      </c>
      <c r="G503" s="24" t="str">
        <f>IF(F503="","",IFERROR(_xlfn.XLOOKUP(F503,SVC_RateCard!A:A,SVC_RateCard!B:B),"Service Code not found"))</f>
        <v>Lipid Profile</v>
      </c>
      <c r="H503" s="24" t="str">
        <f>IF(F503="","",IFERROR(_xlfn.XLOOKUP(F503,SVC_RateCard!A:A,SVC_RateCard!C:C),""))</f>
        <v>Laboratory</v>
      </c>
      <c r="I503" s="39" t="s">
        <v>1192</v>
      </c>
      <c r="J503" s="39">
        <v>1</v>
      </c>
      <c r="K503" s="25">
        <f>IF(F503="","",IFERROR(_xlfn.XLOOKUP(F503,SVC_RateCard!A:A,SVC_RateCard!I:I),0))</f>
        <v>472.5</v>
      </c>
      <c r="L503" s="17">
        <f t="shared" si="29"/>
        <v>472.5</v>
      </c>
      <c r="M503" s="26">
        <f>IF(F503="","",IFERROR(_xlfn.XLOOKUP(F503,SVC_RateCard!A:A,SVC_RateCard!G:G),0))</f>
        <v>5</v>
      </c>
      <c r="N503" s="17">
        <f t="shared" si="30"/>
        <v>23.625</v>
      </c>
      <c r="O503" s="17">
        <f t="shared" si="31"/>
        <v>472.5</v>
      </c>
    </row>
    <row r="504" spans="1:15" ht="22" customHeight="1">
      <c r="A504" t="str">
        <f t="shared" si="28"/>
        <v>SL-00500</v>
      </c>
      <c r="B504" s="40" t="s">
        <v>1757</v>
      </c>
      <c r="C504" s="24" t="str">
        <f>IF(B504="","",IFERROR(_xlfn.XLOOKUP(B504,PT_Master!#REF!,PT_Master!B:B),""))</f>
        <v/>
      </c>
      <c r="D504" s="24" t="str">
        <f>IF(C504="","",IFERROR(_xlfn.XLOOKUP(C504,PT_Master!A:A,PT_Master!C:C),""))</f>
        <v/>
      </c>
      <c r="E504" s="40" t="s">
        <v>1483</v>
      </c>
      <c r="F504" s="40" t="s">
        <v>1856</v>
      </c>
      <c r="G504" s="24" t="str">
        <f>IF(F504="","",IFERROR(_xlfn.XLOOKUP(F504,SVC_RateCard!A:A,SVC_RateCard!B:B),"Service Code not found"))</f>
        <v>CT Scan Abdomen</v>
      </c>
      <c r="H504" s="24" t="str">
        <f>IF(F504="","",IFERROR(_xlfn.XLOOKUP(F504,SVC_RateCard!A:A,SVC_RateCard!C:C),""))</f>
        <v>Radiology</v>
      </c>
      <c r="I504" s="40" t="s">
        <v>1192</v>
      </c>
      <c r="J504" s="40">
        <v>1</v>
      </c>
      <c r="K504" s="25">
        <f>IF(F504="","",IFERROR(_xlfn.XLOOKUP(F504,SVC_RateCard!A:A,SVC_RateCard!I:I),0))</f>
        <v>6160</v>
      </c>
      <c r="L504" s="17">
        <f t="shared" si="29"/>
        <v>6160</v>
      </c>
      <c r="M504" s="26">
        <f>IF(F504="","",IFERROR(_xlfn.XLOOKUP(F504,SVC_RateCard!A:A,SVC_RateCard!G:G),0))</f>
        <v>12</v>
      </c>
      <c r="N504" s="17">
        <f t="shared" si="30"/>
        <v>739.2</v>
      </c>
      <c r="O504" s="17">
        <f t="shared" si="31"/>
        <v>6160</v>
      </c>
    </row>
    <row r="505" spans="1:15" ht="22" customHeight="1">
      <c r="A505" t="str">
        <f t="shared" si="28"/>
        <v>SL-00501</v>
      </c>
      <c r="B505" s="39" t="s">
        <v>1757</v>
      </c>
      <c r="C505" s="24" t="str">
        <f>IF(B505="","",IFERROR(_xlfn.XLOOKUP(B505,PT_Master!#REF!,PT_Master!B:B),""))</f>
        <v/>
      </c>
      <c r="D505" s="24" t="str">
        <f>IF(C505="","",IFERROR(_xlfn.XLOOKUP(C505,PT_Master!A:A,PT_Master!C:C),""))</f>
        <v/>
      </c>
      <c r="E505" s="39" t="s">
        <v>1483</v>
      </c>
      <c r="F505" s="39" t="s">
        <v>1842</v>
      </c>
      <c r="G505" s="24" t="str">
        <f>IF(F505="","",IFERROR(_xlfn.XLOOKUP(F505,SVC_RateCard!A:A,SVC_RateCard!B:B),"Service Code not found"))</f>
        <v>Treadmill Stress Test</v>
      </c>
      <c r="H505" s="24" t="str">
        <f>IF(F505="","",IFERROR(_xlfn.XLOOKUP(F505,SVC_RateCard!A:A,SVC_RateCard!C:C),""))</f>
        <v>Procedure</v>
      </c>
      <c r="I505" s="39" t="s">
        <v>1192</v>
      </c>
      <c r="J505" s="39">
        <v>1</v>
      </c>
      <c r="K505" s="25">
        <f>IF(F505="","",IFERROR(_xlfn.XLOOKUP(F505,SVC_RateCard!A:A,SVC_RateCard!I:I),0))</f>
        <v>2310</v>
      </c>
      <c r="L505" s="17">
        <f t="shared" si="29"/>
        <v>2310</v>
      </c>
      <c r="M505" s="26">
        <f>IF(F505="","",IFERROR(_xlfn.XLOOKUP(F505,SVC_RateCard!A:A,SVC_RateCard!G:G),0))</f>
        <v>5</v>
      </c>
      <c r="N505" s="17">
        <f t="shared" si="30"/>
        <v>115.5</v>
      </c>
      <c r="O505" s="17">
        <f t="shared" si="31"/>
        <v>2310</v>
      </c>
    </row>
    <row r="506" spans="1:15" ht="22" customHeight="1">
      <c r="A506" t="str">
        <f t="shared" si="28"/>
        <v>SL-00502</v>
      </c>
      <c r="B506" s="40" t="s">
        <v>1757</v>
      </c>
      <c r="C506" s="24" t="str">
        <f>IF(B506="","",IFERROR(_xlfn.XLOOKUP(B506,PT_Master!#REF!,PT_Master!B:B),""))</f>
        <v/>
      </c>
      <c r="D506" s="24" t="str">
        <f>IF(C506="","",IFERROR(_xlfn.XLOOKUP(C506,PT_Master!A:A,PT_Master!C:C),""))</f>
        <v/>
      </c>
      <c r="E506" s="40" t="s">
        <v>1483</v>
      </c>
      <c r="F506" s="40" t="s">
        <v>1869</v>
      </c>
      <c r="G506" s="24" t="str">
        <f>IF(F506="","",IFERROR(_xlfn.XLOOKUP(F506,SVC_RateCard!A:A,SVC_RateCard!B:B),"Service Code not found"))</f>
        <v>ICU - Daily</v>
      </c>
      <c r="H506" s="24" t="str">
        <f>IF(F506="","",IFERROR(_xlfn.XLOOKUP(F506,SVC_RateCard!A:A,SVC_RateCard!C:C),""))</f>
        <v>Room Charge</v>
      </c>
      <c r="I506" s="40" t="s">
        <v>1192</v>
      </c>
      <c r="J506" s="40">
        <v>2</v>
      </c>
      <c r="K506" s="25">
        <f>IF(F506="","",IFERROR(_xlfn.XLOOKUP(F506,SVC_RateCard!A:A,SVC_RateCard!I:I),0))</f>
        <v>8000</v>
      </c>
      <c r="L506" s="17">
        <f t="shared" si="29"/>
        <v>16000</v>
      </c>
      <c r="M506" s="26">
        <f>IF(F506="","",IFERROR(_xlfn.XLOOKUP(F506,SVC_RateCard!A:A,SVC_RateCard!G:G),0))</f>
        <v>0</v>
      </c>
      <c r="N506" s="17">
        <f t="shared" si="30"/>
        <v>0</v>
      </c>
      <c r="O506" s="17">
        <f t="shared" si="31"/>
        <v>16000</v>
      </c>
    </row>
    <row r="507" spans="1:15" ht="22" customHeight="1">
      <c r="A507" t="str">
        <f t="shared" si="28"/>
        <v>SL-00503</v>
      </c>
      <c r="B507" s="39" t="s">
        <v>1757</v>
      </c>
      <c r="C507" s="24" t="str">
        <f>IF(B507="","",IFERROR(_xlfn.XLOOKUP(B507,PT_Master!#REF!,PT_Master!B:B),""))</f>
        <v/>
      </c>
      <c r="D507" s="24" t="str">
        <f>IF(C507="","",IFERROR(_xlfn.XLOOKUP(C507,PT_Master!A:A,PT_Master!C:C),""))</f>
        <v/>
      </c>
      <c r="E507" s="39" t="s">
        <v>1483</v>
      </c>
      <c r="F507" s="39" t="s">
        <v>1845</v>
      </c>
      <c r="G507" s="24" t="str">
        <f>IF(F507="","",IFERROR(_xlfn.XLOOKUP(F507,SVC_RateCard!A:A,SVC_RateCard!B:B),"Service Code not found"))</f>
        <v>Semi-Private Room - Daily</v>
      </c>
      <c r="H507" s="24" t="str">
        <f>IF(F507="","",IFERROR(_xlfn.XLOOKUP(F507,SVC_RateCard!A:A,SVC_RateCard!C:C),""))</f>
        <v>Room Charge</v>
      </c>
      <c r="I507" s="39" t="s">
        <v>1192</v>
      </c>
      <c r="J507" s="39">
        <v>2</v>
      </c>
      <c r="K507" s="25">
        <f>IF(F507="","",IFERROR(_xlfn.XLOOKUP(F507,SVC_RateCard!A:A,SVC_RateCard!I:I),0))</f>
        <v>1800</v>
      </c>
      <c r="L507" s="17">
        <f t="shared" si="29"/>
        <v>3600</v>
      </c>
      <c r="M507" s="26">
        <f>IF(F507="","",IFERROR(_xlfn.XLOOKUP(F507,SVC_RateCard!A:A,SVC_RateCard!G:G),0))</f>
        <v>0</v>
      </c>
      <c r="N507" s="17">
        <f t="shared" si="30"/>
        <v>0</v>
      </c>
      <c r="O507" s="17">
        <f t="shared" si="31"/>
        <v>3600</v>
      </c>
    </row>
    <row r="508" spans="1:15" ht="22" customHeight="1">
      <c r="A508" t="str">
        <f t="shared" si="28"/>
        <v>SL-00504</v>
      </c>
      <c r="B508" s="40" t="s">
        <v>1757</v>
      </c>
      <c r="C508" s="24" t="str">
        <f>IF(B508="","",IFERROR(_xlfn.XLOOKUP(B508,PT_Master!#REF!,PT_Master!B:B),""))</f>
        <v/>
      </c>
      <c r="D508" s="24" t="str">
        <f>IF(C508="","",IFERROR(_xlfn.XLOOKUP(C508,PT_Master!A:A,PT_Master!C:C),""))</f>
        <v/>
      </c>
      <c r="E508" s="40" t="s">
        <v>557</v>
      </c>
      <c r="F508" s="40" t="s">
        <v>1867</v>
      </c>
      <c r="G508" s="24" t="str">
        <f>IF(F508="","",IFERROR(_xlfn.XLOOKUP(F508,SVC_RateCard!A:A,SVC_RateCard!B:B),"Service Code not found"))</f>
        <v>Emergency Bay - Daily</v>
      </c>
      <c r="H508" s="24" t="str">
        <f>IF(F508="","",IFERROR(_xlfn.XLOOKUP(F508,SVC_RateCard!A:A,SVC_RateCard!C:C),""))</f>
        <v>Room Charge</v>
      </c>
      <c r="I508" s="40" t="s">
        <v>1192</v>
      </c>
      <c r="J508" s="40">
        <v>2</v>
      </c>
      <c r="K508" s="25">
        <f>IF(F508="","",IFERROR(_xlfn.XLOOKUP(F508,SVC_RateCard!A:A,SVC_RateCard!I:I),0))</f>
        <v>2000</v>
      </c>
      <c r="L508" s="17">
        <f t="shared" si="29"/>
        <v>4000</v>
      </c>
      <c r="M508" s="26">
        <f>IF(F508="","",IFERROR(_xlfn.XLOOKUP(F508,SVC_RateCard!A:A,SVC_RateCard!G:G),0))</f>
        <v>0</v>
      </c>
      <c r="N508" s="17">
        <f t="shared" si="30"/>
        <v>0</v>
      </c>
      <c r="O508" s="17">
        <f t="shared" si="31"/>
        <v>4000</v>
      </c>
    </row>
    <row r="509" spans="1:15" ht="22" customHeight="1">
      <c r="A509" t="str">
        <f t="shared" si="28"/>
        <v>SL-00505</v>
      </c>
      <c r="B509" s="39" t="s">
        <v>1758</v>
      </c>
      <c r="C509" s="24" t="str">
        <f>IF(B509="","",IFERROR(_xlfn.XLOOKUP(B509,PT_Master!#REF!,PT_Master!B:B),""))</f>
        <v/>
      </c>
      <c r="D509" s="24" t="str">
        <f>IF(C509="","",IFERROR(_xlfn.XLOOKUP(C509,PT_Master!A:A,PT_Master!C:C),""))</f>
        <v/>
      </c>
      <c r="E509" s="39" t="s">
        <v>1481</v>
      </c>
      <c r="F509" s="39" t="s">
        <v>1834</v>
      </c>
      <c r="G509" s="24" t="str">
        <f>IF(F509="","",IFERROR(_xlfn.XLOOKUP(F509,SVC_RateCard!A:A,SVC_RateCard!B:B),"Service Code not found"))</f>
        <v>Orthopaedics Consultation</v>
      </c>
      <c r="H509" s="24" t="str">
        <f>IF(F509="","",IFERROR(_xlfn.XLOOKUP(F509,SVC_RateCard!A:A,SVC_RateCard!C:C),""))</f>
        <v>Consultation</v>
      </c>
      <c r="I509" s="39" t="s">
        <v>236</v>
      </c>
      <c r="J509" s="39">
        <v>1</v>
      </c>
      <c r="K509" s="25">
        <f>IF(F509="","",IFERROR(_xlfn.XLOOKUP(F509,SVC_RateCard!A:A,SVC_RateCard!I:I),0))</f>
        <v>650</v>
      </c>
      <c r="L509" s="17">
        <f t="shared" si="29"/>
        <v>650</v>
      </c>
      <c r="M509" s="26">
        <f>IF(F509="","",IFERROR(_xlfn.XLOOKUP(F509,SVC_RateCard!A:A,SVC_RateCard!G:G),0))</f>
        <v>0</v>
      </c>
      <c r="N509" s="17">
        <f t="shared" si="30"/>
        <v>0</v>
      </c>
      <c r="O509" s="17">
        <f t="shared" si="31"/>
        <v>650</v>
      </c>
    </row>
    <row r="510" spans="1:15" ht="22" customHeight="1">
      <c r="A510" t="str">
        <f t="shared" si="28"/>
        <v>SL-00506</v>
      </c>
      <c r="B510" s="40" t="s">
        <v>1758</v>
      </c>
      <c r="C510" s="24" t="str">
        <f>IF(B510="","",IFERROR(_xlfn.XLOOKUP(B510,PT_Master!#REF!,PT_Master!B:B),""))</f>
        <v/>
      </c>
      <c r="D510" s="24" t="str">
        <f>IF(C510="","",IFERROR(_xlfn.XLOOKUP(C510,PT_Master!A:A,PT_Master!C:C),""))</f>
        <v/>
      </c>
      <c r="E510" s="40" t="s">
        <v>1481</v>
      </c>
      <c r="F510" s="40" t="s">
        <v>1875</v>
      </c>
      <c r="G510" s="24" t="str">
        <f>IF(F510="","",IFERROR(_xlfn.XLOOKUP(F510,SVC_RateCard!A:A,SVC_RateCard!B:B),"Service Code not found"))</f>
        <v>X-Ray Knee AP Lateral</v>
      </c>
      <c r="H510" s="24" t="str">
        <f>IF(F510="","",IFERROR(_xlfn.XLOOKUP(F510,SVC_RateCard!A:A,SVC_RateCard!C:C),""))</f>
        <v>Radiology</v>
      </c>
      <c r="I510" s="40" t="s">
        <v>236</v>
      </c>
      <c r="J510" s="40">
        <v>1</v>
      </c>
      <c r="K510" s="25">
        <f>IF(F510="","",IFERROR(_xlfn.XLOOKUP(F510,SVC_RateCard!A:A,SVC_RateCard!I:I),0))</f>
        <v>504</v>
      </c>
      <c r="L510" s="17">
        <f t="shared" si="29"/>
        <v>504</v>
      </c>
      <c r="M510" s="26">
        <f>IF(F510="","",IFERROR(_xlfn.XLOOKUP(F510,SVC_RateCard!A:A,SVC_RateCard!G:G),0))</f>
        <v>12</v>
      </c>
      <c r="N510" s="17">
        <f t="shared" si="30"/>
        <v>60.48</v>
      </c>
      <c r="O510" s="17">
        <f t="shared" si="31"/>
        <v>504</v>
      </c>
    </row>
    <row r="511" spans="1:15" ht="22" customHeight="1">
      <c r="A511" t="str">
        <f t="shared" si="28"/>
        <v>SL-00507</v>
      </c>
      <c r="B511" s="39" t="s">
        <v>1758</v>
      </c>
      <c r="C511" s="24" t="str">
        <f>IF(B511="","",IFERROR(_xlfn.XLOOKUP(B511,PT_Master!#REF!,PT_Master!B:B),""))</f>
        <v/>
      </c>
      <c r="D511" s="24" t="str">
        <f>IF(C511="","",IFERROR(_xlfn.XLOOKUP(C511,PT_Master!A:A,PT_Master!C:C),""))</f>
        <v/>
      </c>
      <c r="E511" s="39" t="s">
        <v>1481</v>
      </c>
      <c r="F511" s="39" t="s">
        <v>1833</v>
      </c>
      <c r="G511" s="24" t="str">
        <f>IF(F511="","",IFERROR(_xlfn.XLOOKUP(F511,SVC_RateCard!A:A,SVC_RateCard!B:B),"Service Code not found"))</f>
        <v>Ultrasound Obstetric</v>
      </c>
      <c r="H511" s="24" t="str">
        <f>IF(F511="","",IFERROR(_xlfn.XLOOKUP(F511,SVC_RateCard!A:A,SVC_RateCard!C:C),""))</f>
        <v>Radiology</v>
      </c>
      <c r="I511" s="39" t="s">
        <v>236</v>
      </c>
      <c r="J511" s="39">
        <v>1</v>
      </c>
      <c r="K511" s="25">
        <f>IF(F511="","",IFERROR(_xlfn.XLOOKUP(F511,SVC_RateCard!A:A,SVC_RateCard!I:I),0))</f>
        <v>1568</v>
      </c>
      <c r="L511" s="17">
        <f t="shared" si="29"/>
        <v>1568</v>
      </c>
      <c r="M511" s="26">
        <f>IF(F511="","",IFERROR(_xlfn.XLOOKUP(F511,SVC_RateCard!A:A,SVC_RateCard!G:G),0))</f>
        <v>12</v>
      </c>
      <c r="N511" s="17">
        <f t="shared" si="30"/>
        <v>188.16</v>
      </c>
      <c r="O511" s="17">
        <f t="shared" si="31"/>
        <v>1568</v>
      </c>
    </row>
    <row r="512" spans="1:15" ht="22" customHeight="1">
      <c r="A512" t="str">
        <f t="shared" si="28"/>
        <v>SL-00508</v>
      </c>
      <c r="B512" s="40" t="s">
        <v>1758</v>
      </c>
      <c r="C512" s="24" t="str">
        <f>IF(B512="","",IFERROR(_xlfn.XLOOKUP(B512,PT_Master!#REF!,PT_Master!B:B),""))</f>
        <v/>
      </c>
      <c r="D512" s="24" t="str">
        <f>IF(C512="","",IFERROR(_xlfn.XLOOKUP(C512,PT_Master!A:A,PT_Master!C:C),""))</f>
        <v/>
      </c>
      <c r="E512" s="40" t="s">
        <v>1481</v>
      </c>
      <c r="F512" s="40" t="s">
        <v>1837</v>
      </c>
      <c r="G512" s="24" t="str">
        <f>IF(F512="","",IFERROR(_xlfn.XLOOKUP(F512,SVC_RateCard!A:A,SVC_RateCard!B:B),"Service Code not found"))</f>
        <v>IV Cannula Insertion</v>
      </c>
      <c r="H512" s="24" t="str">
        <f>IF(F512="","",IFERROR(_xlfn.XLOOKUP(F512,SVC_RateCard!A:A,SVC_RateCard!C:C),""))</f>
        <v>Procedure</v>
      </c>
      <c r="I512" s="40" t="s">
        <v>236</v>
      </c>
      <c r="J512" s="40">
        <v>1</v>
      </c>
      <c r="K512" s="25">
        <f>IF(F512="","",IFERROR(_xlfn.XLOOKUP(F512,SVC_RateCard!A:A,SVC_RateCard!I:I),0))</f>
        <v>210</v>
      </c>
      <c r="L512" s="17">
        <f t="shared" si="29"/>
        <v>210</v>
      </c>
      <c r="M512" s="26">
        <f>IF(F512="","",IFERROR(_xlfn.XLOOKUP(F512,SVC_RateCard!A:A,SVC_RateCard!G:G),0))</f>
        <v>5</v>
      </c>
      <c r="N512" s="17">
        <f t="shared" si="30"/>
        <v>10.5</v>
      </c>
      <c r="O512" s="17">
        <f t="shared" si="31"/>
        <v>210</v>
      </c>
    </row>
    <row r="513" spans="1:15" ht="22" customHeight="1">
      <c r="A513" t="str">
        <f t="shared" si="28"/>
        <v>SL-00509</v>
      </c>
      <c r="B513" s="39" t="s">
        <v>1758</v>
      </c>
      <c r="C513" s="24" t="str">
        <f>IF(B513="","",IFERROR(_xlfn.XLOOKUP(B513,PT_Master!#REF!,PT_Master!B:B),""))</f>
        <v/>
      </c>
      <c r="D513" s="24" t="str">
        <f>IF(C513="","",IFERROR(_xlfn.XLOOKUP(C513,PT_Master!A:A,PT_Master!C:C),""))</f>
        <v/>
      </c>
      <c r="E513" s="39" t="s">
        <v>1481</v>
      </c>
      <c r="F513" s="39" t="s">
        <v>1861</v>
      </c>
      <c r="G513" s="24" t="str">
        <f>IF(F513="","",IFERROR(_xlfn.XLOOKUP(F513,SVC_RateCard!A:A,SVC_RateCard!B:B),"Service Code not found"))</f>
        <v>Thyroid Profile (T3 T4 TSH)</v>
      </c>
      <c r="H513" s="24" t="str">
        <f>IF(F513="","",IFERROR(_xlfn.XLOOKUP(F513,SVC_RateCard!A:A,SVC_RateCard!C:C),""))</f>
        <v>Laboratory</v>
      </c>
      <c r="I513" s="39" t="s">
        <v>236</v>
      </c>
      <c r="J513" s="39">
        <v>1</v>
      </c>
      <c r="K513" s="25">
        <f>IF(F513="","",IFERROR(_xlfn.XLOOKUP(F513,SVC_RateCard!A:A,SVC_RateCard!I:I),0))</f>
        <v>682.5</v>
      </c>
      <c r="L513" s="17">
        <f t="shared" si="29"/>
        <v>682.5</v>
      </c>
      <c r="M513" s="26">
        <f>IF(F513="","",IFERROR(_xlfn.XLOOKUP(F513,SVC_RateCard!A:A,SVC_RateCard!G:G),0))</f>
        <v>5</v>
      </c>
      <c r="N513" s="17">
        <f t="shared" si="30"/>
        <v>34.125</v>
      </c>
      <c r="O513" s="17">
        <f t="shared" si="31"/>
        <v>682.5</v>
      </c>
    </row>
    <row r="514" spans="1:15" ht="22" customHeight="1">
      <c r="A514" t="str">
        <f t="shared" si="28"/>
        <v>SL-00510</v>
      </c>
      <c r="B514" s="40" t="s">
        <v>1758</v>
      </c>
      <c r="C514" s="24" t="str">
        <f>IF(B514="","",IFERROR(_xlfn.XLOOKUP(B514,PT_Master!#REF!,PT_Master!B:B),""))</f>
        <v/>
      </c>
      <c r="D514" s="24" t="str">
        <f>IF(C514="","",IFERROR(_xlfn.XLOOKUP(C514,PT_Master!A:A,PT_Master!C:C),""))</f>
        <v/>
      </c>
      <c r="E514" s="40" t="s">
        <v>1481</v>
      </c>
      <c r="F514" s="40" t="s">
        <v>1873</v>
      </c>
      <c r="G514" s="24" t="str">
        <f>IF(F514="","",IFERROR(_xlfn.XLOOKUP(F514,SVC_RateCard!A:A,SVC_RateCard!B:B),"Service Code not found"))</f>
        <v>Normal Delivery</v>
      </c>
      <c r="H514" s="24" t="str">
        <f>IF(F514="","",IFERROR(_xlfn.XLOOKUP(F514,SVC_RateCard!A:A,SVC_RateCard!C:C),""))</f>
        <v>Surgery</v>
      </c>
      <c r="I514" s="40" t="s">
        <v>236</v>
      </c>
      <c r="J514" s="40">
        <v>1</v>
      </c>
      <c r="K514" s="25">
        <f>IF(F514="","",IFERROR(_xlfn.XLOOKUP(F514,SVC_RateCard!A:A,SVC_RateCard!I:I),0))</f>
        <v>25000</v>
      </c>
      <c r="L514" s="17">
        <f t="shared" si="29"/>
        <v>25000</v>
      </c>
      <c r="M514" s="26">
        <f>IF(F514="","",IFERROR(_xlfn.XLOOKUP(F514,SVC_RateCard!A:A,SVC_RateCard!G:G),0))</f>
        <v>0</v>
      </c>
      <c r="N514" s="17">
        <f t="shared" si="30"/>
        <v>0</v>
      </c>
      <c r="O514" s="17">
        <f t="shared" si="31"/>
        <v>25000</v>
      </c>
    </row>
    <row r="515" spans="1:15" ht="22" customHeight="1">
      <c r="A515" t="str">
        <f t="shared" si="28"/>
        <v>SL-00511</v>
      </c>
      <c r="B515" s="39" t="s">
        <v>1759</v>
      </c>
      <c r="C515" s="24" t="str">
        <f>IF(B515="","",IFERROR(_xlfn.XLOOKUP(B515,PT_Master!#REF!,PT_Master!B:B),""))</f>
        <v/>
      </c>
      <c r="D515" s="24" t="str">
        <f>IF(C515="","",IFERROR(_xlfn.XLOOKUP(C515,PT_Master!A:A,PT_Master!C:C),""))</f>
        <v/>
      </c>
      <c r="E515" s="39" t="s">
        <v>529</v>
      </c>
      <c r="F515" s="39" t="s">
        <v>1860</v>
      </c>
      <c r="G515" s="24" t="str">
        <f>IF(F515="","",IFERROR(_xlfn.XLOOKUP(F515,SVC_RateCard!A:A,SVC_RateCard!B:B),"Service Code not found"))</f>
        <v>Emergency Consultation</v>
      </c>
      <c r="H515" s="24" t="str">
        <f>IF(F515="","",IFERROR(_xlfn.XLOOKUP(F515,SVC_RateCard!A:A,SVC_RateCard!C:C),""))</f>
        <v>Emergency</v>
      </c>
      <c r="I515" s="39" t="s">
        <v>232</v>
      </c>
      <c r="J515" s="39">
        <v>1</v>
      </c>
      <c r="K515" s="25">
        <f>IF(F515="","",IFERROR(_xlfn.XLOOKUP(F515,SVC_RateCard!A:A,SVC_RateCard!I:I),0))</f>
        <v>1200</v>
      </c>
      <c r="L515" s="17">
        <f t="shared" si="29"/>
        <v>1200</v>
      </c>
      <c r="M515" s="26">
        <f>IF(F515="","",IFERROR(_xlfn.XLOOKUP(F515,SVC_RateCard!A:A,SVC_RateCard!G:G),0))</f>
        <v>0</v>
      </c>
      <c r="N515" s="17">
        <f t="shared" si="30"/>
        <v>0</v>
      </c>
      <c r="O515" s="17">
        <f t="shared" si="31"/>
        <v>1200</v>
      </c>
    </row>
    <row r="516" spans="1:15" ht="22" customHeight="1">
      <c r="A516" t="str">
        <f t="shared" si="28"/>
        <v>SL-00512</v>
      </c>
      <c r="B516" s="40" t="s">
        <v>1759</v>
      </c>
      <c r="C516" s="24" t="str">
        <f>IF(B516="","",IFERROR(_xlfn.XLOOKUP(B516,PT_Master!#REF!,PT_Master!B:B),""))</f>
        <v/>
      </c>
      <c r="D516" s="24" t="str">
        <f>IF(C516="","",IFERROR(_xlfn.XLOOKUP(C516,PT_Master!A:A,PT_Master!C:C),""))</f>
        <v/>
      </c>
      <c r="E516" s="40" t="s">
        <v>529</v>
      </c>
      <c r="F516" s="40" t="s">
        <v>1857</v>
      </c>
      <c r="G516" s="24" t="str">
        <f>IF(F516="","",IFERROR(_xlfn.XLOOKUP(F516,SVC_RateCard!A:A,SVC_RateCard!B:B),"Service Code not found"))</f>
        <v>HbA1c Test</v>
      </c>
      <c r="H516" s="24" t="str">
        <f>IF(F516="","",IFERROR(_xlfn.XLOOKUP(F516,SVC_RateCard!A:A,SVC_RateCard!C:C),""))</f>
        <v>Laboratory</v>
      </c>
      <c r="I516" s="40" t="s">
        <v>232</v>
      </c>
      <c r="J516" s="40">
        <v>1</v>
      </c>
      <c r="K516" s="25">
        <f>IF(F516="","",IFERROR(_xlfn.XLOOKUP(F516,SVC_RateCard!A:A,SVC_RateCard!I:I),0))</f>
        <v>399</v>
      </c>
      <c r="L516" s="17">
        <f t="shared" si="29"/>
        <v>399</v>
      </c>
      <c r="M516" s="26">
        <f>IF(F516="","",IFERROR(_xlfn.XLOOKUP(F516,SVC_RateCard!A:A,SVC_RateCard!G:G),0))</f>
        <v>5</v>
      </c>
      <c r="N516" s="17">
        <f t="shared" si="30"/>
        <v>19.95</v>
      </c>
      <c r="O516" s="17">
        <f t="shared" si="31"/>
        <v>399</v>
      </c>
    </row>
    <row r="517" spans="1:15" ht="22" customHeight="1">
      <c r="A517" t="str">
        <f t="shared" si="28"/>
        <v>SL-00513</v>
      </c>
      <c r="B517" s="39" t="s">
        <v>1759</v>
      </c>
      <c r="C517" s="24" t="str">
        <f>IF(B517="","",IFERROR(_xlfn.XLOOKUP(B517,PT_Master!#REF!,PT_Master!B:B),""))</f>
        <v/>
      </c>
      <c r="D517" s="24" t="str">
        <f>IF(C517="","",IFERROR(_xlfn.XLOOKUP(C517,PT_Master!A:A,PT_Master!C:C),""))</f>
        <v/>
      </c>
      <c r="E517" s="39" t="s">
        <v>529</v>
      </c>
      <c r="F517" s="39" t="s">
        <v>1858</v>
      </c>
      <c r="G517" s="24" t="str">
        <f>IF(F517="","",IFERROR(_xlfn.XLOOKUP(F517,SVC_RateCard!A:A,SVC_RateCard!B:B),"Service Code not found"))</f>
        <v>PTCA / Angioplasty</v>
      </c>
      <c r="H517" s="24" t="str">
        <f>IF(F517="","",IFERROR(_xlfn.XLOOKUP(F517,SVC_RateCard!A:A,SVC_RateCard!C:C),""))</f>
        <v>Surgery</v>
      </c>
      <c r="I517" s="39" t="s">
        <v>232</v>
      </c>
      <c r="J517" s="39">
        <v>1</v>
      </c>
      <c r="K517" s="25">
        <f>IF(F517="","",IFERROR(_xlfn.XLOOKUP(F517,SVC_RateCard!A:A,SVC_RateCard!I:I),0))</f>
        <v>189000</v>
      </c>
      <c r="L517" s="17">
        <f t="shared" si="29"/>
        <v>189000</v>
      </c>
      <c r="M517" s="26">
        <f>IF(F517="","",IFERROR(_xlfn.XLOOKUP(F517,SVC_RateCard!A:A,SVC_RateCard!G:G),0))</f>
        <v>5</v>
      </c>
      <c r="N517" s="17">
        <f t="shared" si="30"/>
        <v>9450</v>
      </c>
      <c r="O517" s="17">
        <f t="shared" si="31"/>
        <v>189000</v>
      </c>
    </row>
    <row r="518" spans="1:15" ht="22" customHeight="1">
      <c r="A518" t="str">
        <f t="shared" ref="A518:A581" si="32">IF(B518="","","SL-"&amp;TEXT(ROW(A514),"00000"))</f>
        <v>SL-00514</v>
      </c>
      <c r="B518" s="40" t="s">
        <v>1759</v>
      </c>
      <c r="C518" s="24" t="str">
        <f>IF(B518="","",IFERROR(_xlfn.XLOOKUP(B518,PT_Master!#REF!,PT_Master!B:B),""))</f>
        <v/>
      </c>
      <c r="D518" s="24" t="str">
        <f>IF(C518="","",IFERROR(_xlfn.XLOOKUP(C518,PT_Master!A:A,PT_Master!C:C),""))</f>
        <v/>
      </c>
      <c r="E518" s="40" t="s">
        <v>529</v>
      </c>
      <c r="F518" s="40" t="s">
        <v>1835</v>
      </c>
      <c r="G518" s="24" t="str">
        <f>IF(F518="","",IFERROR(_xlfn.XLOOKUP(F518,SVC_RateCard!A:A,SVC_RateCard!B:B),"Service Code not found"))</f>
        <v>Endoscopy (Upper GI)</v>
      </c>
      <c r="H518" s="24" t="str">
        <f>IF(F518="","",IFERROR(_xlfn.XLOOKUP(F518,SVC_RateCard!A:A,SVC_RateCard!C:C),""))</f>
        <v>Procedure</v>
      </c>
      <c r="I518" s="40" t="s">
        <v>232</v>
      </c>
      <c r="J518" s="40">
        <v>1</v>
      </c>
      <c r="K518" s="25">
        <f>IF(F518="","",IFERROR(_xlfn.XLOOKUP(F518,SVC_RateCard!A:A,SVC_RateCard!I:I),0))</f>
        <v>3675</v>
      </c>
      <c r="L518" s="17">
        <f t="shared" ref="L518:L581" si="33">IF(OR(J518="",K518=""),"",J518*K518)</f>
        <v>3675</v>
      </c>
      <c r="M518" s="26">
        <f>IF(F518="","",IFERROR(_xlfn.XLOOKUP(F518,SVC_RateCard!A:A,SVC_RateCard!G:G),0))</f>
        <v>5</v>
      </c>
      <c r="N518" s="17">
        <f t="shared" ref="N518:N581" si="34">IF(L518="","",IFERROR(L518*M518/100,0))</f>
        <v>183.75</v>
      </c>
      <c r="O518" s="17">
        <f t="shared" ref="O518:O581" si="35">IF(L518="","",L518)</f>
        <v>3675</v>
      </c>
    </row>
    <row r="519" spans="1:15" ht="22" customHeight="1">
      <c r="A519" t="str">
        <f t="shared" si="32"/>
        <v>SL-00515</v>
      </c>
      <c r="B519" s="39" t="s">
        <v>1759</v>
      </c>
      <c r="C519" s="24" t="str">
        <f>IF(B519="","",IFERROR(_xlfn.XLOOKUP(B519,PT_Master!#REF!,PT_Master!B:B),""))</f>
        <v/>
      </c>
      <c r="D519" s="24" t="str">
        <f>IF(C519="","",IFERROR(_xlfn.XLOOKUP(C519,PT_Master!A:A,PT_Master!C:C),""))</f>
        <v/>
      </c>
      <c r="E519" s="39" t="s">
        <v>529</v>
      </c>
      <c r="F519" s="39" t="s">
        <v>1848</v>
      </c>
      <c r="G519" s="24" t="str">
        <f>IF(F519="","",IFERROR(_xlfn.XLOOKUP(F519,SVC_RateCard!A:A,SVC_RateCard!B:B),"Service Code not found"))</f>
        <v>Complete Blood Count (CBC)</v>
      </c>
      <c r="H519" s="24" t="str">
        <f>IF(F519="","",IFERROR(_xlfn.XLOOKUP(F519,SVC_RateCard!A:A,SVC_RateCard!C:C),""))</f>
        <v>Laboratory</v>
      </c>
      <c r="I519" s="39" t="s">
        <v>232</v>
      </c>
      <c r="J519" s="39">
        <v>1</v>
      </c>
      <c r="K519" s="25">
        <f>IF(F519="","",IFERROR(_xlfn.XLOOKUP(F519,SVC_RateCard!A:A,SVC_RateCard!I:I),0))</f>
        <v>367.5</v>
      </c>
      <c r="L519" s="17">
        <f t="shared" si="33"/>
        <v>367.5</v>
      </c>
      <c r="M519" s="26">
        <f>IF(F519="","",IFERROR(_xlfn.XLOOKUP(F519,SVC_RateCard!A:A,SVC_RateCard!G:G),0))</f>
        <v>5</v>
      </c>
      <c r="N519" s="17">
        <f t="shared" si="34"/>
        <v>18.375</v>
      </c>
      <c r="O519" s="17">
        <f t="shared" si="35"/>
        <v>367.5</v>
      </c>
    </row>
    <row r="520" spans="1:15" ht="22" customHeight="1">
      <c r="A520" t="str">
        <f t="shared" si="32"/>
        <v>SL-00516</v>
      </c>
      <c r="B520" s="40" t="s">
        <v>1760</v>
      </c>
      <c r="C520" s="24" t="str">
        <f>IF(B520="","",IFERROR(_xlfn.XLOOKUP(B520,PT_Master!#REF!,PT_Master!B:B),""))</f>
        <v/>
      </c>
      <c r="D520" s="24" t="str">
        <f>IF(C520="","",IFERROR(_xlfn.XLOOKUP(C520,PT_Master!A:A,PT_Master!C:C),""))</f>
        <v/>
      </c>
      <c r="E520" s="40" t="s">
        <v>504</v>
      </c>
      <c r="F520" s="40" t="s">
        <v>1879</v>
      </c>
      <c r="G520" s="24" t="str">
        <f>IF(F520="","",IFERROR(_xlfn.XLOOKUP(F520,SVC_RateCard!A:A,SVC_RateCard!B:B),"Service Code not found"))</f>
        <v>Paediatrics Consultation</v>
      </c>
      <c r="H520" s="24" t="str">
        <f>IF(F520="","",IFERROR(_xlfn.XLOOKUP(F520,SVC_RateCard!A:A,SVC_RateCard!C:C),""))</f>
        <v>Consultation</v>
      </c>
      <c r="I520" s="40" t="s">
        <v>1192</v>
      </c>
      <c r="J520" s="40">
        <v>1</v>
      </c>
      <c r="K520" s="25">
        <f>IF(F520="","",IFERROR(_xlfn.XLOOKUP(F520,SVC_RateCard!A:A,SVC_RateCard!I:I),0))</f>
        <v>600</v>
      </c>
      <c r="L520" s="17">
        <f t="shared" si="33"/>
        <v>600</v>
      </c>
      <c r="M520" s="26">
        <f>IF(F520="","",IFERROR(_xlfn.XLOOKUP(F520,SVC_RateCard!A:A,SVC_RateCard!G:G),0))</f>
        <v>0</v>
      </c>
      <c r="N520" s="17">
        <f t="shared" si="34"/>
        <v>0</v>
      </c>
      <c r="O520" s="17">
        <f t="shared" si="35"/>
        <v>600</v>
      </c>
    </row>
    <row r="521" spans="1:15" ht="22" customHeight="1">
      <c r="A521" t="str">
        <f t="shared" si="32"/>
        <v>SL-00517</v>
      </c>
      <c r="B521" s="39" t="s">
        <v>1760</v>
      </c>
      <c r="C521" s="24" t="str">
        <f>IF(B521="","",IFERROR(_xlfn.XLOOKUP(B521,PT_Master!#REF!,PT_Master!B:B),""))</f>
        <v/>
      </c>
      <c r="D521" s="24" t="str">
        <f>IF(C521="","",IFERROR(_xlfn.XLOOKUP(C521,PT_Master!A:A,PT_Master!C:C),""))</f>
        <v/>
      </c>
      <c r="E521" s="39" t="s">
        <v>1910</v>
      </c>
      <c r="F521" s="39" t="s">
        <v>1854</v>
      </c>
      <c r="G521" s="24" t="str">
        <f>IF(F521="","",IFERROR(_xlfn.XLOOKUP(F521,SVC_RateCard!A:A,SVC_RateCard!B:B),"Service Code not found"))</f>
        <v>MRI Spine Lumbar</v>
      </c>
      <c r="H521" s="24" t="str">
        <f>IF(F521="","",IFERROR(_xlfn.XLOOKUP(F521,SVC_RateCard!A:A,SVC_RateCard!C:C),""))</f>
        <v>Radiology</v>
      </c>
      <c r="I521" s="39" t="s">
        <v>1192</v>
      </c>
      <c r="J521" s="39">
        <v>1</v>
      </c>
      <c r="K521" s="25">
        <f>IF(F521="","",IFERROR(_xlfn.XLOOKUP(F521,SVC_RateCard!A:A,SVC_RateCard!I:I),0))</f>
        <v>6496</v>
      </c>
      <c r="L521" s="17">
        <f t="shared" si="33"/>
        <v>6496</v>
      </c>
      <c r="M521" s="26">
        <f>IF(F521="","",IFERROR(_xlfn.XLOOKUP(F521,SVC_RateCard!A:A,SVC_RateCard!G:G),0))</f>
        <v>12</v>
      </c>
      <c r="N521" s="17">
        <f t="shared" si="34"/>
        <v>779.52</v>
      </c>
      <c r="O521" s="17">
        <f t="shared" si="35"/>
        <v>6496</v>
      </c>
    </row>
    <row r="522" spans="1:15" ht="22" customHeight="1">
      <c r="A522" t="str">
        <f t="shared" si="32"/>
        <v>SL-00518</v>
      </c>
      <c r="B522" s="40" t="s">
        <v>1760</v>
      </c>
      <c r="C522" s="24" t="str">
        <f>IF(B522="","",IFERROR(_xlfn.XLOOKUP(B522,PT_Master!#REF!,PT_Master!B:B),""))</f>
        <v/>
      </c>
      <c r="D522" s="24" t="str">
        <f>IF(C522="","",IFERROR(_xlfn.XLOOKUP(C522,PT_Master!A:A,PT_Master!C:C),""))</f>
        <v/>
      </c>
      <c r="E522" s="40" t="s">
        <v>1910</v>
      </c>
      <c r="F522" s="40" t="s">
        <v>1841</v>
      </c>
      <c r="G522" s="24" t="str">
        <f>IF(F522="","",IFERROR(_xlfn.XLOOKUP(F522,SVC_RateCard!A:A,SVC_RateCard!B:B),"Service Code not found"))</f>
        <v>Kidney Function Test</v>
      </c>
      <c r="H522" s="24" t="str">
        <f>IF(F522="","",IFERROR(_xlfn.XLOOKUP(F522,SVC_RateCard!A:A,SVC_RateCard!C:C),""))</f>
        <v>Laboratory</v>
      </c>
      <c r="I522" s="40" t="s">
        <v>1192</v>
      </c>
      <c r="J522" s="40">
        <v>1</v>
      </c>
      <c r="K522" s="25">
        <f>IF(F522="","",IFERROR(_xlfn.XLOOKUP(F522,SVC_RateCard!A:A,SVC_RateCard!I:I),0))</f>
        <v>504</v>
      </c>
      <c r="L522" s="17">
        <f t="shared" si="33"/>
        <v>504</v>
      </c>
      <c r="M522" s="26">
        <f>IF(F522="","",IFERROR(_xlfn.XLOOKUP(F522,SVC_RateCard!A:A,SVC_RateCard!G:G),0))</f>
        <v>5</v>
      </c>
      <c r="N522" s="17">
        <f t="shared" si="34"/>
        <v>25.2</v>
      </c>
      <c r="O522" s="17">
        <f t="shared" si="35"/>
        <v>504</v>
      </c>
    </row>
    <row r="523" spans="1:15" ht="22" customHeight="1">
      <c r="A523" t="str">
        <f t="shared" si="32"/>
        <v>SL-00519</v>
      </c>
      <c r="B523" s="39" t="s">
        <v>1760</v>
      </c>
      <c r="C523" s="24" t="str">
        <f>IF(B523="","",IFERROR(_xlfn.XLOOKUP(B523,PT_Master!#REF!,PT_Master!B:B),""))</f>
        <v/>
      </c>
      <c r="D523" s="24" t="str">
        <f>IF(C523="","",IFERROR(_xlfn.XLOOKUP(C523,PT_Master!A:A,PT_Master!C:C),""))</f>
        <v/>
      </c>
      <c r="E523" s="39" t="s">
        <v>1494</v>
      </c>
      <c r="F523" s="39" t="s">
        <v>1857</v>
      </c>
      <c r="G523" s="24" t="str">
        <f>IF(F523="","",IFERROR(_xlfn.XLOOKUP(F523,SVC_RateCard!A:A,SVC_RateCard!B:B),"Service Code not found"))</f>
        <v>HbA1c Test</v>
      </c>
      <c r="H523" s="24" t="str">
        <f>IF(F523="","",IFERROR(_xlfn.XLOOKUP(F523,SVC_RateCard!A:A,SVC_RateCard!C:C),""))</f>
        <v>Laboratory</v>
      </c>
      <c r="I523" s="39" t="s">
        <v>1192</v>
      </c>
      <c r="J523" s="39">
        <v>1</v>
      </c>
      <c r="K523" s="25">
        <f>IF(F523="","",IFERROR(_xlfn.XLOOKUP(F523,SVC_RateCard!A:A,SVC_RateCard!I:I),0))</f>
        <v>399</v>
      </c>
      <c r="L523" s="17">
        <f t="shared" si="33"/>
        <v>399</v>
      </c>
      <c r="M523" s="26">
        <f>IF(F523="","",IFERROR(_xlfn.XLOOKUP(F523,SVC_RateCard!A:A,SVC_RateCard!G:G),0))</f>
        <v>5</v>
      </c>
      <c r="N523" s="17">
        <f t="shared" si="34"/>
        <v>19.95</v>
      </c>
      <c r="O523" s="17">
        <f t="shared" si="35"/>
        <v>399</v>
      </c>
    </row>
    <row r="524" spans="1:15" ht="22" customHeight="1">
      <c r="A524" t="str">
        <f t="shared" si="32"/>
        <v>SL-00520</v>
      </c>
      <c r="B524" s="40" t="s">
        <v>1760</v>
      </c>
      <c r="C524" s="24" t="str">
        <f>IF(B524="","",IFERROR(_xlfn.XLOOKUP(B524,PT_Master!#REF!,PT_Master!B:B),""))</f>
        <v/>
      </c>
      <c r="D524" s="24" t="str">
        <f>IF(C524="","",IFERROR(_xlfn.XLOOKUP(C524,PT_Master!A:A,PT_Master!C:C),""))</f>
        <v/>
      </c>
      <c r="E524" s="40" t="s">
        <v>1910</v>
      </c>
      <c r="F524" s="40" t="s">
        <v>1866</v>
      </c>
      <c r="G524" s="24" t="str">
        <f>IF(F524="","",IFERROR(_xlfn.XLOOKUP(F524,SVC_RateCard!A:A,SVC_RateCard!B:B),"Service Code not found"))</f>
        <v>X-Ray Chest PA</v>
      </c>
      <c r="H524" s="24" t="str">
        <f>IF(F524="","",IFERROR(_xlfn.XLOOKUP(F524,SVC_RateCard!A:A,SVC_RateCard!C:C),""))</f>
        <v>Radiology</v>
      </c>
      <c r="I524" s="40" t="s">
        <v>1192</v>
      </c>
      <c r="J524" s="40">
        <v>1</v>
      </c>
      <c r="K524" s="25">
        <f>IF(F524="","",IFERROR(_xlfn.XLOOKUP(F524,SVC_RateCard!A:A,SVC_RateCard!I:I),0))</f>
        <v>448</v>
      </c>
      <c r="L524" s="17">
        <f t="shared" si="33"/>
        <v>448</v>
      </c>
      <c r="M524" s="26">
        <f>IF(F524="","",IFERROR(_xlfn.XLOOKUP(F524,SVC_RateCard!A:A,SVC_RateCard!G:G),0))</f>
        <v>12</v>
      </c>
      <c r="N524" s="17">
        <f t="shared" si="34"/>
        <v>53.76</v>
      </c>
      <c r="O524" s="17">
        <f t="shared" si="35"/>
        <v>448</v>
      </c>
    </row>
    <row r="525" spans="1:15" ht="22" customHeight="1">
      <c r="A525" t="str">
        <f t="shared" si="32"/>
        <v>SL-00521</v>
      </c>
      <c r="B525" s="39" t="s">
        <v>1761</v>
      </c>
      <c r="C525" s="24" t="str">
        <f>IF(B525="","",IFERROR(_xlfn.XLOOKUP(B525,PT_Master!#REF!,PT_Master!B:B),""))</f>
        <v/>
      </c>
      <c r="D525" s="24" t="str">
        <f>IF(C525="","",IFERROR(_xlfn.XLOOKUP(C525,PT_Master!A:A,PT_Master!C:C),""))</f>
        <v/>
      </c>
      <c r="E525" s="39" t="s">
        <v>1465</v>
      </c>
      <c r="F525" s="39" t="s">
        <v>1879</v>
      </c>
      <c r="G525" s="24" t="str">
        <f>IF(F525="","",IFERROR(_xlfn.XLOOKUP(F525,SVC_RateCard!A:A,SVC_RateCard!B:B),"Service Code not found"))</f>
        <v>Paediatrics Consultation</v>
      </c>
      <c r="H525" s="24" t="str">
        <f>IF(F525="","",IFERROR(_xlfn.XLOOKUP(F525,SVC_RateCard!A:A,SVC_RateCard!C:C),""))</f>
        <v>Consultation</v>
      </c>
      <c r="I525" s="39" t="s">
        <v>1192</v>
      </c>
      <c r="J525" s="39">
        <v>1</v>
      </c>
      <c r="K525" s="25">
        <f>IF(F525="","",IFERROR(_xlfn.XLOOKUP(F525,SVC_RateCard!A:A,SVC_RateCard!I:I),0))</f>
        <v>600</v>
      </c>
      <c r="L525" s="17">
        <f t="shared" si="33"/>
        <v>600</v>
      </c>
      <c r="M525" s="26">
        <f>IF(F525="","",IFERROR(_xlfn.XLOOKUP(F525,SVC_RateCard!A:A,SVC_RateCard!G:G),0))</f>
        <v>0</v>
      </c>
      <c r="N525" s="17">
        <f t="shared" si="34"/>
        <v>0</v>
      </c>
      <c r="O525" s="17">
        <f t="shared" si="35"/>
        <v>600</v>
      </c>
    </row>
    <row r="526" spans="1:15" ht="22" customHeight="1">
      <c r="A526" t="str">
        <f t="shared" si="32"/>
        <v>SL-00522</v>
      </c>
      <c r="B526" s="40" t="s">
        <v>1761</v>
      </c>
      <c r="C526" s="24" t="str">
        <f>IF(B526="","",IFERROR(_xlfn.XLOOKUP(B526,PT_Master!#REF!,PT_Master!B:B),""))</f>
        <v/>
      </c>
      <c r="D526" s="24" t="str">
        <f>IF(C526="","",IFERROR(_xlfn.XLOOKUP(C526,PT_Master!A:A,PT_Master!C:C),""))</f>
        <v/>
      </c>
      <c r="E526" s="40" t="s">
        <v>1504</v>
      </c>
      <c r="F526" s="40" t="s">
        <v>1856</v>
      </c>
      <c r="G526" s="24" t="str">
        <f>IF(F526="","",IFERROR(_xlfn.XLOOKUP(F526,SVC_RateCard!A:A,SVC_RateCard!B:B),"Service Code not found"))</f>
        <v>CT Scan Abdomen</v>
      </c>
      <c r="H526" s="24" t="str">
        <f>IF(F526="","",IFERROR(_xlfn.XLOOKUP(F526,SVC_RateCard!A:A,SVC_RateCard!C:C),""))</f>
        <v>Radiology</v>
      </c>
      <c r="I526" s="40" t="s">
        <v>1192</v>
      </c>
      <c r="J526" s="40">
        <v>1</v>
      </c>
      <c r="K526" s="25">
        <f>IF(F526="","",IFERROR(_xlfn.XLOOKUP(F526,SVC_RateCard!A:A,SVC_RateCard!I:I),0))</f>
        <v>6160</v>
      </c>
      <c r="L526" s="17">
        <f t="shared" si="33"/>
        <v>6160</v>
      </c>
      <c r="M526" s="26">
        <f>IF(F526="","",IFERROR(_xlfn.XLOOKUP(F526,SVC_RateCard!A:A,SVC_RateCard!G:G),0))</f>
        <v>12</v>
      </c>
      <c r="N526" s="17">
        <f t="shared" si="34"/>
        <v>739.2</v>
      </c>
      <c r="O526" s="17">
        <f t="shared" si="35"/>
        <v>6160</v>
      </c>
    </row>
    <row r="527" spans="1:15" ht="22" customHeight="1">
      <c r="A527" t="str">
        <f t="shared" si="32"/>
        <v>SL-00523</v>
      </c>
      <c r="B527" s="39" t="s">
        <v>1761</v>
      </c>
      <c r="C527" s="24" t="str">
        <f>IF(B527="","",IFERROR(_xlfn.XLOOKUP(B527,PT_Master!#REF!,PT_Master!B:B),""))</f>
        <v/>
      </c>
      <c r="D527" s="24" t="str">
        <f>IF(C527="","",IFERROR(_xlfn.XLOOKUP(C527,PT_Master!A:A,PT_Master!C:C),""))</f>
        <v/>
      </c>
      <c r="E527" s="39" t="s">
        <v>1503</v>
      </c>
      <c r="F527" s="39" t="s">
        <v>1866</v>
      </c>
      <c r="G527" s="24" t="str">
        <f>IF(F527="","",IFERROR(_xlfn.XLOOKUP(F527,SVC_RateCard!A:A,SVC_RateCard!B:B),"Service Code not found"))</f>
        <v>X-Ray Chest PA</v>
      </c>
      <c r="H527" s="24" t="str">
        <f>IF(F527="","",IFERROR(_xlfn.XLOOKUP(F527,SVC_RateCard!A:A,SVC_RateCard!C:C),""))</f>
        <v>Radiology</v>
      </c>
      <c r="I527" s="39" t="s">
        <v>1192</v>
      </c>
      <c r="J527" s="39">
        <v>1</v>
      </c>
      <c r="K527" s="25">
        <f>IF(F527="","",IFERROR(_xlfn.XLOOKUP(F527,SVC_RateCard!A:A,SVC_RateCard!I:I),0))</f>
        <v>448</v>
      </c>
      <c r="L527" s="17">
        <f t="shared" si="33"/>
        <v>448</v>
      </c>
      <c r="M527" s="26">
        <f>IF(F527="","",IFERROR(_xlfn.XLOOKUP(F527,SVC_RateCard!A:A,SVC_RateCard!G:G),0))</f>
        <v>12</v>
      </c>
      <c r="N527" s="17">
        <f t="shared" si="34"/>
        <v>53.76</v>
      </c>
      <c r="O527" s="17">
        <f t="shared" si="35"/>
        <v>448</v>
      </c>
    </row>
    <row r="528" spans="1:15" ht="22" customHeight="1">
      <c r="A528" t="str">
        <f t="shared" si="32"/>
        <v>SL-00524</v>
      </c>
      <c r="B528" s="40" t="s">
        <v>1761</v>
      </c>
      <c r="C528" s="24" t="str">
        <f>IF(B528="","",IFERROR(_xlfn.XLOOKUP(B528,PT_Master!#REF!,PT_Master!B:B),""))</f>
        <v/>
      </c>
      <c r="D528" s="24" t="str">
        <f>IF(C528="","",IFERROR(_xlfn.XLOOKUP(C528,PT_Master!A:A,PT_Master!C:C),""))</f>
        <v/>
      </c>
      <c r="E528" s="40" t="s">
        <v>1504</v>
      </c>
      <c r="F528" s="40" t="s">
        <v>1859</v>
      </c>
      <c r="G528" s="24" t="str">
        <f>IF(F528="","",IFERROR(_xlfn.XLOOKUP(F528,SVC_RateCard!A:A,SVC_RateCard!B:B),"Service Code not found"))</f>
        <v>Hip Replacement</v>
      </c>
      <c r="H528" s="24" t="str">
        <f>IF(F528="","",IFERROR(_xlfn.XLOOKUP(F528,SVC_RateCard!A:A,SVC_RateCard!C:C),""))</f>
        <v>Surgery</v>
      </c>
      <c r="I528" s="40" t="s">
        <v>1192</v>
      </c>
      <c r="J528" s="40">
        <v>1</v>
      </c>
      <c r="K528" s="25">
        <f>IF(F528="","",IFERROR(_xlfn.XLOOKUP(F528,SVC_RateCard!A:A,SVC_RateCard!I:I),0))</f>
        <v>141750</v>
      </c>
      <c r="L528" s="17">
        <f t="shared" si="33"/>
        <v>141750</v>
      </c>
      <c r="M528" s="26">
        <f>IF(F528="","",IFERROR(_xlfn.XLOOKUP(F528,SVC_RateCard!A:A,SVC_RateCard!G:G),0))</f>
        <v>5</v>
      </c>
      <c r="N528" s="17">
        <f t="shared" si="34"/>
        <v>7087.5</v>
      </c>
      <c r="O528" s="17">
        <f t="shared" si="35"/>
        <v>141750</v>
      </c>
    </row>
    <row r="529" spans="1:15" ht="22" customHeight="1">
      <c r="A529" t="str">
        <f t="shared" si="32"/>
        <v>SL-00525</v>
      </c>
      <c r="B529" s="39" t="s">
        <v>1761</v>
      </c>
      <c r="C529" s="24" t="str">
        <f>IF(B529="","",IFERROR(_xlfn.XLOOKUP(B529,PT_Master!#REF!,PT_Master!B:B),""))</f>
        <v/>
      </c>
      <c r="D529" s="24" t="str">
        <f>IF(C529="","",IFERROR(_xlfn.XLOOKUP(C529,PT_Master!A:A,PT_Master!C:C),""))</f>
        <v/>
      </c>
      <c r="E529" s="39" t="s">
        <v>1907</v>
      </c>
      <c r="F529" s="39" t="s">
        <v>1854</v>
      </c>
      <c r="G529" s="24" t="str">
        <f>IF(F529="","",IFERROR(_xlfn.XLOOKUP(F529,SVC_RateCard!A:A,SVC_RateCard!B:B),"Service Code not found"))</f>
        <v>MRI Spine Lumbar</v>
      </c>
      <c r="H529" s="24" t="str">
        <f>IF(F529="","",IFERROR(_xlfn.XLOOKUP(F529,SVC_RateCard!A:A,SVC_RateCard!C:C),""))</f>
        <v>Radiology</v>
      </c>
      <c r="I529" s="39" t="s">
        <v>1192</v>
      </c>
      <c r="J529" s="39">
        <v>1</v>
      </c>
      <c r="K529" s="25">
        <f>IF(F529="","",IFERROR(_xlfn.XLOOKUP(F529,SVC_RateCard!A:A,SVC_RateCard!I:I),0))</f>
        <v>6496</v>
      </c>
      <c r="L529" s="17">
        <f t="shared" si="33"/>
        <v>6496</v>
      </c>
      <c r="M529" s="26">
        <f>IF(F529="","",IFERROR(_xlfn.XLOOKUP(F529,SVC_RateCard!A:A,SVC_RateCard!G:G),0))</f>
        <v>12</v>
      </c>
      <c r="N529" s="17">
        <f t="shared" si="34"/>
        <v>779.52</v>
      </c>
      <c r="O529" s="17">
        <f t="shared" si="35"/>
        <v>6496</v>
      </c>
    </row>
    <row r="530" spans="1:15" ht="22" customHeight="1">
      <c r="A530" t="str">
        <f t="shared" si="32"/>
        <v>SL-00526</v>
      </c>
      <c r="B530" s="40" t="s">
        <v>1762</v>
      </c>
      <c r="C530" s="24" t="str">
        <f>IF(B530="","",IFERROR(_xlfn.XLOOKUP(B530,PT_Master!#REF!,PT_Master!B:B),""))</f>
        <v/>
      </c>
      <c r="D530" s="24" t="str">
        <f>IF(C530="","",IFERROR(_xlfn.XLOOKUP(C530,PT_Master!A:A,PT_Master!C:C),""))</f>
        <v/>
      </c>
      <c r="E530" s="40" t="s">
        <v>1504</v>
      </c>
      <c r="F530" s="40" t="s">
        <v>1850</v>
      </c>
      <c r="G530" s="24" t="str">
        <f>IF(F530="","",IFERROR(_xlfn.XLOOKUP(F530,SVC_RateCard!A:A,SVC_RateCard!B:B),"Service Code not found"))</f>
        <v>Cardiology Consultation</v>
      </c>
      <c r="H530" s="24" t="str">
        <f>IF(F530="","",IFERROR(_xlfn.XLOOKUP(F530,SVC_RateCard!A:A,SVC_RateCard!C:C),""))</f>
        <v>Consultation</v>
      </c>
      <c r="I530" s="40" t="s">
        <v>235</v>
      </c>
      <c r="J530" s="40">
        <v>1</v>
      </c>
      <c r="K530" s="25">
        <f>IF(F530="","",IFERROR(_xlfn.XLOOKUP(F530,SVC_RateCard!A:A,SVC_RateCard!I:I),0))</f>
        <v>800</v>
      </c>
      <c r="L530" s="17">
        <f t="shared" si="33"/>
        <v>800</v>
      </c>
      <c r="M530" s="26">
        <f>IF(F530="","",IFERROR(_xlfn.XLOOKUP(F530,SVC_RateCard!A:A,SVC_RateCard!G:G),0))</f>
        <v>0</v>
      </c>
      <c r="N530" s="17">
        <f t="shared" si="34"/>
        <v>0</v>
      </c>
      <c r="O530" s="17">
        <f t="shared" si="35"/>
        <v>800</v>
      </c>
    </row>
    <row r="531" spans="1:15" ht="22" customHeight="1">
      <c r="A531" t="str">
        <f t="shared" si="32"/>
        <v>SL-00527</v>
      </c>
      <c r="B531" s="39" t="s">
        <v>1762</v>
      </c>
      <c r="C531" s="24" t="str">
        <f>IF(B531="","",IFERROR(_xlfn.XLOOKUP(B531,PT_Master!#REF!,PT_Master!B:B),""))</f>
        <v/>
      </c>
      <c r="D531" s="24" t="str">
        <f>IF(C531="","",IFERROR(_xlfn.XLOOKUP(C531,PT_Master!A:A,PT_Master!C:C),""))</f>
        <v/>
      </c>
      <c r="E531" s="39" t="s">
        <v>1504</v>
      </c>
      <c r="F531" s="39" t="s">
        <v>1844</v>
      </c>
      <c r="G531" s="24" t="str">
        <f>IF(F531="","",IFERROR(_xlfn.XLOOKUP(F531,SVC_RateCard!A:A,SVC_RateCard!B:B),"Service Code not found"))</f>
        <v>Appendectomy</v>
      </c>
      <c r="H531" s="24" t="str">
        <f>IF(F531="","",IFERROR(_xlfn.XLOOKUP(F531,SVC_RateCard!A:A,SVC_RateCard!C:C),""))</f>
        <v>Surgery</v>
      </c>
      <c r="I531" s="39" t="s">
        <v>235</v>
      </c>
      <c r="J531" s="39">
        <v>1</v>
      </c>
      <c r="K531" s="25">
        <f>IF(F531="","",IFERROR(_xlfn.XLOOKUP(F531,SVC_RateCard!A:A,SVC_RateCard!I:I),0))</f>
        <v>36750</v>
      </c>
      <c r="L531" s="17">
        <f t="shared" si="33"/>
        <v>36750</v>
      </c>
      <c r="M531" s="26">
        <f>IF(F531="","",IFERROR(_xlfn.XLOOKUP(F531,SVC_RateCard!A:A,SVC_RateCard!G:G),0))</f>
        <v>5</v>
      </c>
      <c r="N531" s="17">
        <f t="shared" si="34"/>
        <v>1837.5</v>
      </c>
      <c r="O531" s="17">
        <f t="shared" si="35"/>
        <v>36750</v>
      </c>
    </row>
    <row r="532" spans="1:15" ht="22" customHeight="1">
      <c r="A532" t="str">
        <f t="shared" si="32"/>
        <v>SL-00528</v>
      </c>
      <c r="B532" s="40" t="s">
        <v>1762</v>
      </c>
      <c r="C532" s="24" t="str">
        <f>IF(B532="","",IFERROR(_xlfn.XLOOKUP(B532,PT_Master!#REF!,PT_Master!B:B),""))</f>
        <v/>
      </c>
      <c r="D532" s="24" t="str">
        <f>IF(C532="","",IFERROR(_xlfn.XLOOKUP(C532,PT_Master!A:A,PT_Master!C:C),""))</f>
        <v/>
      </c>
      <c r="E532" s="40" t="s">
        <v>1504</v>
      </c>
      <c r="F532" s="40" t="s">
        <v>1878</v>
      </c>
      <c r="G532" s="24" t="str">
        <f>IF(F532="","",IFERROR(_xlfn.XLOOKUP(F532,SVC_RateCard!A:A,SVC_RateCard!B:B),"Service Code not found"))</f>
        <v>Urine Routine</v>
      </c>
      <c r="H532" s="24" t="str">
        <f>IF(F532="","",IFERROR(_xlfn.XLOOKUP(F532,SVC_RateCard!A:A,SVC_RateCard!C:C),""))</f>
        <v>Laboratory</v>
      </c>
      <c r="I532" s="40" t="s">
        <v>235</v>
      </c>
      <c r="J532" s="40">
        <v>1</v>
      </c>
      <c r="K532" s="25">
        <f>IF(F532="","",IFERROR(_xlfn.XLOOKUP(F532,SVC_RateCard!A:A,SVC_RateCard!I:I),0))</f>
        <v>157.5</v>
      </c>
      <c r="L532" s="17">
        <f t="shared" si="33"/>
        <v>157.5</v>
      </c>
      <c r="M532" s="26">
        <f>IF(F532="","",IFERROR(_xlfn.XLOOKUP(F532,SVC_RateCard!A:A,SVC_RateCard!G:G),0))</f>
        <v>5</v>
      </c>
      <c r="N532" s="17">
        <f t="shared" si="34"/>
        <v>7.875</v>
      </c>
      <c r="O532" s="17">
        <f t="shared" si="35"/>
        <v>157.5</v>
      </c>
    </row>
    <row r="533" spans="1:15" ht="22" customHeight="1">
      <c r="A533" t="str">
        <f t="shared" si="32"/>
        <v>SL-00529</v>
      </c>
      <c r="B533" s="39" t="s">
        <v>1762</v>
      </c>
      <c r="C533" s="24" t="str">
        <f>IF(B533="","",IFERROR(_xlfn.XLOOKUP(B533,PT_Master!#REF!,PT_Master!B:B),""))</f>
        <v/>
      </c>
      <c r="D533" s="24" t="str">
        <f>IF(C533="","",IFERROR(_xlfn.XLOOKUP(C533,PT_Master!A:A,PT_Master!C:C),""))</f>
        <v/>
      </c>
      <c r="E533" s="39" t="s">
        <v>1504</v>
      </c>
      <c r="F533" s="39" t="s">
        <v>1868</v>
      </c>
      <c r="G533" s="24" t="str">
        <f>IF(F533="","",IFERROR(_xlfn.XLOOKUP(F533,SVC_RateCard!A:A,SVC_RateCard!B:B),"Service Code not found"))</f>
        <v>Liver Function Test</v>
      </c>
      <c r="H533" s="24" t="str">
        <f>IF(F533="","",IFERROR(_xlfn.XLOOKUP(F533,SVC_RateCard!A:A,SVC_RateCard!C:C),""))</f>
        <v>Laboratory</v>
      </c>
      <c r="I533" s="39" t="s">
        <v>235</v>
      </c>
      <c r="J533" s="39">
        <v>1</v>
      </c>
      <c r="K533" s="25">
        <f>IF(F533="","",IFERROR(_xlfn.XLOOKUP(F533,SVC_RateCard!A:A,SVC_RateCard!I:I),0))</f>
        <v>546</v>
      </c>
      <c r="L533" s="17">
        <f t="shared" si="33"/>
        <v>546</v>
      </c>
      <c r="M533" s="26">
        <f>IF(F533="","",IFERROR(_xlfn.XLOOKUP(F533,SVC_RateCard!A:A,SVC_RateCard!G:G),0))</f>
        <v>5</v>
      </c>
      <c r="N533" s="17">
        <f t="shared" si="34"/>
        <v>27.3</v>
      </c>
      <c r="O533" s="17">
        <f t="shared" si="35"/>
        <v>546</v>
      </c>
    </row>
    <row r="534" spans="1:15" ht="22" customHeight="1">
      <c r="A534" t="str">
        <f t="shared" si="32"/>
        <v>SL-00530</v>
      </c>
      <c r="B534" s="40" t="s">
        <v>1763</v>
      </c>
      <c r="C534" s="24" t="str">
        <f>IF(B534="","",IFERROR(_xlfn.XLOOKUP(B534,PT_Master!#REF!,PT_Master!B:B),""))</f>
        <v/>
      </c>
      <c r="D534" s="24" t="str">
        <f>IF(C534="","",IFERROR(_xlfn.XLOOKUP(C534,PT_Master!A:A,PT_Master!C:C),""))</f>
        <v/>
      </c>
      <c r="E534" s="40" t="s">
        <v>1913</v>
      </c>
      <c r="F534" s="40" t="s">
        <v>1860</v>
      </c>
      <c r="G534" s="24" t="str">
        <f>IF(F534="","",IFERROR(_xlfn.XLOOKUP(F534,SVC_RateCard!A:A,SVC_RateCard!B:B),"Service Code not found"))</f>
        <v>Emergency Consultation</v>
      </c>
      <c r="H534" s="24" t="str">
        <f>IF(F534="","",IFERROR(_xlfn.XLOOKUP(F534,SVC_RateCard!A:A,SVC_RateCard!C:C),""))</f>
        <v>Emergency</v>
      </c>
      <c r="I534" s="40" t="s">
        <v>232</v>
      </c>
      <c r="J534" s="40">
        <v>1</v>
      </c>
      <c r="K534" s="25">
        <f>IF(F534="","",IFERROR(_xlfn.XLOOKUP(F534,SVC_RateCard!A:A,SVC_RateCard!I:I),0))</f>
        <v>1200</v>
      </c>
      <c r="L534" s="17">
        <f t="shared" si="33"/>
        <v>1200</v>
      </c>
      <c r="M534" s="26">
        <f>IF(F534="","",IFERROR(_xlfn.XLOOKUP(F534,SVC_RateCard!A:A,SVC_RateCard!G:G),0))</f>
        <v>0</v>
      </c>
      <c r="N534" s="17">
        <f t="shared" si="34"/>
        <v>0</v>
      </c>
      <c r="O534" s="17">
        <f t="shared" si="35"/>
        <v>1200</v>
      </c>
    </row>
    <row r="535" spans="1:15" ht="22" customHeight="1">
      <c r="A535" t="str">
        <f t="shared" si="32"/>
        <v>SL-00531</v>
      </c>
      <c r="B535" s="39" t="s">
        <v>1763</v>
      </c>
      <c r="C535" s="24" t="str">
        <f>IF(B535="","",IFERROR(_xlfn.XLOOKUP(B535,PT_Master!#REF!,PT_Master!B:B),""))</f>
        <v/>
      </c>
      <c r="D535" s="24" t="str">
        <f>IF(C535="","",IFERROR(_xlfn.XLOOKUP(C535,PT_Master!A:A,PT_Master!C:C),""))</f>
        <v/>
      </c>
      <c r="E535" s="39" t="s">
        <v>578</v>
      </c>
      <c r="F535" s="39" t="s">
        <v>1842</v>
      </c>
      <c r="G535" s="24" t="str">
        <f>IF(F535="","",IFERROR(_xlfn.XLOOKUP(F535,SVC_RateCard!A:A,SVC_RateCard!B:B),"Service Code not found"))</f>
        <v>Treadmill Stress Test</v>
      </c>
      <c r="H535" s="24" t="str">
        <f>IF(F535="","",IFERROR(_xlfn.XLOOKUP(F535,SVC_RateCard!A:A,SVC_RateCard!C:C),""))</f>
        <v>Procedure</v>
      </c>
      <c r="I535" s="39" t="s">
        <v>232</v>
      </c>
      <c r="J535" s="39">
        <v>1</v>
      </c>
      <c r="K535" s="25">
        <f>IF(F535="","",IFERROR(_xlfn.XLOOKUP(F535,SVC_RateCard!A:A,SVC_RateCard!I:I),0))</f>
        <v>2310</v>
      </c>
      <c r="L535" s="17">
        <f t="shared" si="33"/>
        <v>2310</v>
      </c>
      <c r="M535" s="26">
        <f>IF(F535="","",IFERROR(_xlfn.XLOOKUP(F535,SVC_RateCard!A:A,SVC_RateCard!G:G),0))</f>
        <v>5</v>
      </c>
      <c r="N535" s="17">
        <f t="shared" si="34"/>
        <v>115.5</v>
      </c>
      <c r="O535" s="17">
        <f t="shared" si="35"/>
        <v>2310</v>
      </c>
    </row>
    <row r="536" spans="1:15" ht="22" customHeight="1">
      <c r="A536" t="str">
        <f t="shared" si="32"/>
        <v>SL-00532</v>
      </c>
      <c r="B536" s="40" t="s">
        <v>1763</v>
      </c>
      <c r="C536" s="24" t="str">
        <f>IF(B536="","",IFERROR(_xlfn.XLOOKUP(B536,PT_Master!#REF!,PT_Master!B:B),""))</f>
        <v/>
      </c>
      <c r="D536" s="24" t="str">
        <f>IF(C536="","",IFERROR(_xlfn.XLOOKUP(C536,PT_Master!A:A,PT_Master!C:C),""))</f>
        <v/>
      </c>
      <c r="E536" s="40" t="s">
        <v>604</v>
      </c>
      <c r="F536" s="40" t="s">
        <v>1878</v>
      </c>
      <c r="G536" s="24" t="str">
        <f>IF(F536="","",IFERROR(_xlfn.XLOOKUP(F536,SVC_RateCard!A:A,SVC_RateCard!B:B),"Service Code not found"))</f>
        <v>Urine Routine</v>
      </c>
      <c r="H536" s="24" t="str">
        <f>IF(F536="","",IFERROR(_xlfn.XLOOKUP(F536,SVC_RateCard!A:A,SVC_RateCard!C:C),""))</f>
        <v>Laboratory</v>
      </c>
      <c r="I536" s="40" t="s">
        <v>232</v>
      </c>
      <c r="J536" s="40">
        <v>1</v>
      </c>
      <c r="K536" s="25">
        <f>IF(F536="","",IFERROR(_xlfn.XLOOKUP(F536,SVC_RateCard!A:A,SVC_RateCard!I:I),0))</f>
        <v>157.5</v>
      </c>
      <c r="L536" s="17">
        <f t="shared" si="33"/>
        <v>157.5</v>
      </c>
      <c r="M536" s="26">
        <f>IF(F536="","",IFERROR(_xlfn.XLOOKUP(F536,SVC_RateCard!A:A,SVC_RateCard!G:G),0))</f>
        <v>5</v>
      </c>
      <c r="N536" s="17">
        <f t="shared" si="34"/>
        <v>7.875</v>
      </c>
      <c r="O536" s="17">
        <f t="shared" si="35"/>
        <v>157.5</v>
      </c>
    </row>
    <row r="537" spans="1:15" ht="22" customHeight="1">
      <c r="A537" t="str">
        <f t="shared" si="32"/>
        <v>SL-00533</v>
      </c>
      <c r="B537" s="39" t="s">
        <v>1763</v>
      </c>
      <c r="C537" s="24" t="str">
        <f>IF(B537="","",IFERROR(_xlfn.XLOOKUP(B537,PT_Master!#REF!,PT_Master!B:B),""))</f>
        <v/>
      </c>
      <c r="D537" s="24" t="str">
        <f>IF(C537="","",IFERROR(_xlfn.XLOOKUP(C537,PT_Master!A:A,PT_Master!C:C),""))</f>
        <v/>
      </c>
      <c r="E537" s="39" t="s">
        <v>1914</v>
      </c>
      <c r="F537" s="39" t="s">
        <v>1874</v>
      </c>
      <c r="G537" s="24" t="str">
        <f>IF(F537="","",IFERROR(_xlfn.XLOOKUP(F537,SVC_RateCard!A:A,SVC_RateCard!B:B),"Service Code not found"))</f>
        <v>Catheterisation</v>
      </c>
      <c r="H537" s="24" t="str">
        <f>IF(F537="","",IFERROR(_xlfn.XLOOKUP(F537,SVC_RateCard!A:A,SVC_RateCard!C:C),""))</f>
        <v>Procedure</v>
      </c>
      <c r="I537" s="39" t="s">
        <v>232</v>
      </c>
      <c r="J537" s="39">
        <v>1</v>
      </c>
      <c r="K537" s="25">
        <f>IF(F537="","",IFERROR(_xlfn.XLOOKUP(F537,SVC_RateCard!A:A,SVC_RateCard!I:I),0))</f>
        <v>525</v>
      </c>
      <c r="L537" s="17">
        <f t="shared" si="33"/>
        <v>525</v>
      </c>
      <c r="M537" s="26">
        <f>IF(F537="","",IFERROR(_xlfn.XLOOKUP(F537,SVC_RateCard!A:A,SVC_RateCard!G:G),0))</f>
        <v>5</v>
      </c>
      <c r="N537" s="17">
        <f t="shared" si="34"/>
        <v>26.25</v>
      </c>
      <c r="O537" s="17">
        <f t="shared" si="35"/>
        <v>525</v>
      </c>
    </row>
    <row r="538" spans="1:15" ht="22" customHeight="1">
      <c r="A538" t="str">
        <f t="shared" si="32"/>
        <v>SL-00534</v>
      </c>
      <c r="B538" s="40" t="s">
        <v>1763</v>
      </c>
      <c r="C538" s="24" t="str">
        <f>IF(B538="","",IFERROR(_xlfn.XLOOKUP(B538,PT_Master!#REF!,PT_Master!B:B),""))</f>
        <v/>
      </c>
      <c r="D538" s="24" t="str">
        <f>IF(C538="","",IFERROR(_xlfn.XLOOKUP(C538,PT_Master!A:A,PT_Master!C:C),""))</f>
        <v/>
      </c>
      <c r="E538" s="40" t="s">
        <v>1552</v>
      </c>
      <c r="F538" s="40" t="s">
        <v>1835</v>
      </c>
      <c r="G538" s="24" t="str">
        <f>IF(F538="","",IFERROR(_xlfn.XLOOKUP(F538,SVC_RateCard!A:A,SVC_RateCard!B:B),"Service Code not found"))</f>
        <v>Endoscopy (Upper GI)</v>
      </c>
      <c r="H538" s="24" t="str">
        <f>IF(F538="","",IFERROR(_xlfn.XLOOKUP(F538,SVC_RateCard!A:A,SVC_RateCard!C:C),""))</f>
        <v>Procedure</v>
      </c>
      <c r="I538" s="40" t="s">
        <v>232</v>
      </c>
      <c r="J538" s="40">
        <v>1</v>
      </c>
      <c r="K538" s="25">
        <f>IF(F538="","",IFERROR(_xlfn.XLOOKUP(F538,SVC_RateCard!A:A,SVC_RateCard!I:I),0))</f>
        <v>3675</v>
      </c>
      <c r="L538" s="17">
        <f t="shared" si="33"/>
        <v>3675</v>
      </c>
      <c r="M538" s="26">
        <f>IF(F538="","",IFERROR(_xlfn.XLOOKUP(F538,SVC_RateCard!A:A,SVC_RateCard!G:G),0))</f>
        <v>5</v>
      </c>
      <c r="N538" s="17">
        <f t="shared" si="34"/>
        <v>183.75</v>
      </c>
      <c r="O538" s="17">
        <f t="shared" si="35"/>
        <v>3675</v>
      </c>
    </row>
    <row r="539" spans="1:15" ht="22" customHeight="1">
      <c r="A539" t="str">
        <f t="shared" si="32"/>
        <v>SL-00535</v>
      </c>
      <c r="B539" s="39" t="s">
        <v>1763</v>
      </c>
      <c r="C539" s="24" t="str">
        <f>IF(B539="","",IFERROR(_xlfn.XLOOKUP(B539,PT_Master!#REF!,PT_Master!B:B),""))</f>
        <v/>
      </c>
      <c r="D539" s="24" t="str">
        <f>IF(C539="","",IFERROR(_xlfn.XLOOKUP(C539,PT_Master!A:A,PT_Master!C:C),""))</f>
        <v/>
      </c>
      <c r="E539" s="39" t="s">
        <v>578</v>
      </c>
      <c r="F539" s="39" t="s">
        <v>1858</v>
      </c>
      <c r="G539" s="24" t="str">
        <f>IF(F539="","",IFERROR(_xlfn.XLOOKUP(F539,SVC_RateCard!A:A,SVC_RateCard!B:B),"Service Code not found"))</f>
        <v>PTCA / Angioplasty</v>
      </c>
      <c r="H539" s="24" t="str">
        <f>IF(F539="","",IFERROR(_xlfn.XLOOKUP(F539,SVC_RateCard!A:A,SVC_RateCard!C:C),""))</f>
        <v>Surgery</v>
      </c>
      <c r="I539" s="39" t="s">
        <v>232</v>
      </c>
      <c r="J539" s="39">
        <v>1</v>
      </c>
      <c r="K539" s="25">
        <f>IF(F539="","",IFERROR(_xlfn.XLOOKUP(F539,SVC_RateCard!A:A,SVC_RateCard!I:I),0))</f>
        <v>189000</v>
      </c>
      <c r="L539" s="17">
        <f t="shared" si="33"/>
        <v>189000</v>
      </c>
      <c r="M539" s="26">
        <f>IF(F539="","",IFERROR(_xlfn.XLOOKUP(F539,SVC_RateCard!A:A,SVC_RateCard!G:G),0))</f>
        <v>5</v>
      </c>
      <c r="N539" s="17">
        <f t="shared" si="34"/>
        <v>9450</v>
      </c>
      <c r="O539" s="17">
        <f t="shared" si="35"/>
        <v>189000</v>
      </c>
    </row>
    <row r="540" spans="1:15" ht="22" customHeight="1">
      <c r="A540" t="str">
        <f t="shared" si="32"/>
        <v>SL-00536</v>
      </c>
      <c r="B540" s="40" t="s">
        <v>1763</v>
      </c>
      <c r="C540" s="24" t="str">
        <f>IF(B540="","",IFERROR(_xlfn.XLOOKUP(B540,PT_Master!#REF!,PT_Master!B:B),""))</f>
        <v/>
      </c>
      <c r="D540" s="24" t="str">
        <f>IF(C540="","",IFERROR(_xlfn.XLOOKUP(C540,PT_Master!A:A,PT_Master!C:C),""))</f>
        <v/>
      </c>
      <c r="E540" s="40" t="s">
        <v>1545</v>
      </c>
      <c r="F540" s="40" t="s">
        <v>1877</v>
      </c>
      <c r="G540" s="24" t="str">
        <f>IF(F540="","",IFERROR(_xlfn.XLOOKUP(F540,SVC_RateCard!A:A,SVC_RateCard!B:B),"Service Code not found"))</f>
        <v>Laparoscopic Cholecystectomy</v>
      </c>
      <c r="H540" s="24" t="str">
        <f>IF(F540="","",IFERROR(_xlfn.XLOOKUP(F540,SVC_RateCard!A:A,SVC_RateCard!C:C),""))</f>
        <v>Surgery</v>
      </c>
      <c r="I540" s="40" t="s">
        <v>232</v>
      </c>
      <c r="J540" s="40">
        <v>1</v>
      </c>
      <c r="K540" s="25">
        <f>IF(F540="","",IFERROR(_xlfn.XLOOKUP(F540,SVC_RateCard!A:A,SVC_RateCard!I:I),0))</f>
        <v>44100</v>
      </c>
      <c r="L540" s="17">
        <f t="shared" si="33"/>
        <v>44100</v>
      </c>
      <c r="M540" s="26">
        <f>IF(F540="","",IFERROR(_xlfn.XLOOKUP(F540,SVC_RateCard!A:A,SVC_RateCard!G:G),0))</f>
        <v>5</v>
      </c>
      <c r="N540" s="17">
        <f t="shared" si="34"/>
        <v>2205</v>
      </c>
      <c r="O540" s="17">
        <f t="shared" si="35"/>
        <v>44100</v>
      </c>
    </row>
    <row r="541" spans="1:15" ht="22" customHeight="1">
      <c r="A541" t="str">
        <f t="shared" si="32"/>
        <v>SL-00537</v>
      </c>
      <c r="B541" s="39" t="s">
        <v>1763</v>
      </c>
      <c r="C541" s="24" t="str">
        <f>IF(B541="","",IFERROR(_xlfn.XLOOKUP(B541,PT_Master!#REF!,PT_Master!B:B),""))</f>
        <v/>
      </c>
      <c r="D541" s="24" t="str">
        <f>IF(C541="","",IFERROR(_xlfn.XLOOKUP(C541,PT_Master!A:A,PT_Master!C:C),""))</f>
        <v/>
      </c>
      <c r="E541" s="39" t="s">
        <v>1493</v>
      </c>
      <c r="F541" s="39" t="s">
        <v>1868</v>
      </c>
      <c r="G541" s="24" t="str">
        <f>IF(F541="","",IFERROR(_xlfn.XLOOKUP(F541,SVC_RateCard!A:A,SVC_RateCard!B:B),"Service Code not found"))</f>
        <v>Liver Function Test</v>
      </c>
      <c r="H541" s="24" t="str">
        <f>IF(F541="","",IFERROR(_xlfn.XLOOKUP(F541,SVC_RateCard!A:A,SVC_RateCard!C:C),""))</f>
        <v>Laboratory</v>
      </c>
      <c r="I541" s="39" t="s">
        <v>232</v>
      </c>
      <c r="J541" s="39">
        <v>1</v>
      </c>
      <c r="K541" s="25">
        <f>IF(F541="","",IFERROR(_xlfn.XLOOKUP(F541,SVC_RateCard!A:A,SVC_RateCard!I:I),0))</f>
        <v>546</v>
      </c>
      <c r="L541" s="17">
        <f t="shared" si="33"/>
        <v>546</v>
      </c>
      <c r="M541" s="26">
        <f>IF(F541="","",IFERROR(_xlfn.XLOOKUP(F541,SVC_RateCard!A:A,SVC_RateCard!G:G),0))</f>
        <v>5</v>
      </c>
      <c r="N541" s="17">
        <f t="shared" si="34"/>
        <v>27.3</v>
      </c>
      <c r="O541" s="17">
        <f t="shared" si="35"/>
        <v>546</v>
      </c>
    </row>
    <row r="542" spans="1:15" ht="22" customHeight="1">
      <c r="A542" t="str">
        <f t="shared" si="32"/>
        <v>SL-00538</v>
      </c>
      <c r="B542" s="40" t="s">
        <v>1764</v>
      </c>
      <c r="C542" s="24" t="str">
        <f>IF(B542="","",IFERROR(_xlfn.XLOOKUP(B542,PT_Master!#REF!,PT_Master!B:B),""))</f>
        <v/>
      </c>
      <c r="D542" s="24" t="str">
        <f>IF(C542="","",IFERROR(_xlfn.XLOOKUP(C542,PT_Master!A:A,PT_Master!C:C),""))</f>
        <v/>
      </c>
      <c r="E542" s="40" t="s">
        <v>1498</v>
      </c>
      <c r="F542" s="40" t="s">
        <v>1850</v>
      </c>
      <c r="G542" s="24" t="str">
        <f>IF(F542="","",IFERROR(_xlfn.XLOOKUP(F542,SVC_RateCard!A:A,SVC_RateCard!B:B),"Service Code not found"))</f>
        <v>Cardiology Consultation</v>
      </c>
      <c r="H542" s="24" t="str">
        <f>IF(F542="","",IFERROR(_xlfn.XLOOKUP(F542,SVC_RateCard!A:A,SVC_RateCard!C:C),""))</f>
        <v>Consultation</v>
      </c>
      <c r="I542" s="40" t="s">
        <v>166</v>
      </c>
      <c r="J542" s="40">
        <v>1</v>
      </c>
      <c r="K542" s="25">
        <f>IF(F542="","",IFERROR(_xlfn.XLOOKUP(F542,SVC_RateCard!A:A,SVC_RateCard!I:I),0))</f>
        <v>800</v>
      </c>
      <c r="L542" s="17">
        <f t="shared" si="33"/>
        <v>800</v>
      </c>
      <c r="M542" s="26">
        <f>IF(F542="","",IFERROR(_xlfn.XLOOKUP(F542,SVC_RateCard!A:A,SVC_RateCard!G:G),0))</f>
        <v>0</v>
      </c>
      <c r="N542" s="17">
        <f t="shared" si="34"/>
        <v>0</v>
      </c>
      <c r="O542" s="17">
        <f t="shared" si="35"/>
        <v>800</v>
      </c>
    </row>
    <row r="543" spans="1:15" ht="22" customHeight="1">
      <c r="A543" t="str">
        <f t="shared" si="32"/>
        <v>SL-00539</v>
      </c>
      <c r="B543" s="39" t="s">
        <v>1764</v>
      </c>
      <c r="C543" s="24" t="str">
        <f>IF(B543="","",IFERROR(_xlfn.XLOOKUP(B543,PT_Master!#REF!,PT_Master!B:B),""))</f>
        <v/>
      </c>
      <c r="D543" s="24" t="str">
        <f>IF(C543="","",IFERROR(_xlfn.XLOOKUP(C543,PT_Master!A:A,PT_Master!C:C),""))</f>
        <v/>
      </c>
      <c r="E543" s="39" t="s">
        <v>1527</v>
      </c>
      <c r="F543" s="39" t="s">
        <v>1854</v>
      </c>
      <c r="G543" s="24" t="str">
        <f>IF(F543="","",IFERROR(_xlfn.XLOOKUP(F543,SVC_RateCard!A:A,SVC_RateCard!B:B),"Service Code not found"))</f>
        <v>MRI Spine Lumbar</v>
      </c>
      <c r="H543" s="24" t="str">
        <f>IF(F543="","",IFERROR(_xlfn.XLOOKUP(F543,SVC_RateCard!A:A,SVC_RateCard!C:C),""))</f>
        <v>Radiology</v>
      </c>
      <c r="I543" s="39" t="s">
        <v>166</v>
      </c>
      <c r="J543" s="39">
        <v>1</v>
      </c>
      <c r="K543" s="25">
        <f>IF(F543="","",IFERROR(_xlfn.XLOOKUP(F543,SVC_RateCard!A:A,SVC_RateCard!I:I),0))</f>
        <v>6496</v>
      </c>
      <c r="L543" s="17">
        <f t="shared" si="33"/>
        <v>6496</v>
      </c>
      <c r="M543" s="26">
        <f>IF(F543="","",IFERROR(_xlfn.XLOOKUP(F543,SVC_RateCard!A:A,SVC_RateCard!G:G),0))</f>
        <v>12</v>
      </c>
      <c r="N543" s="17">
        <f t="shared" si="34"/>
        <v>779.52</v>
      </c>
      <c r="O543" s="17">
        <f t="shared" si="35"/>
        <v>6496</v>
      </c>
    </row>
    <row r="544" spans="1:15" ht="22" customHeight="1">
      <c r="A544" t="str">
        <f t="shared" si="32"/>
        <v>SL-00540</v>
      </c>
      <c r="B544" s="40" t="s">
        <v>1764</v>
      </c>
      <c r="C544" s="24" t="str">
        <f>IF(B544="","",IFERROR(_xlfn.XLOOKUP(B544,PT_Master!#REF!,PT_Master!B:B),""))</f>
        <v/>
      </c>
      <c r="D544" s="24" t="str">
        <f>IF(C544="","",IFERROR(_xlfn.XLOOKUP(C544,PT_Master!A:A,PT_Master!C:C),""))</f>
        <v/>
      </c>
      <c r="E544" s="40" t="s">
        <v>1498</v>
      </c>
      <c r="F544" s="40" t="s">
        <v>1868</v>
      </c>
      <c r="G544" s="24" t="str">
        <f>IF(F544="","",IFERROR(_xlfn.XLOOKUP(F544,SVC_RateCard!A:A,SVC_RateCard!B:B),"Service Code not found"))</f>
        <v>Liver Function Test</v>
      </c>
      <c r="H544" s="24" t="str">
        <f>IF(F544="","",IFERROR(_xlfn.XLOOKUP(F544,SVC_RateCard!A:A,SVC_RateCard!C:C),""))</f>
        <v>Laboratory</v>
      </c>
      <c r="I544" s="40" t="s">
        <v>166</v>
      </c>
      <c r="J544" s="40">
        <v>1</v>
      </c>
      <c r="K544" s="25">
        <f>IF(F544="","",IFERROR(_xlfn.XLOOKUP(F544,SVC_RateCard!A:A,SVC_RateCard!I:I),0))</f>
        <v>546</v>
      </c>
      <c r="L544" s="17">
        <f t="shared" si="33"/>
        <v>546</v>
      </c>
      <c r="M544" s="26">
        <f>IF(F544="","",IFERROR(_xlfn.XLOOKUP(F544,SVC_RateCard!A:A,SVC_RateCard!G:G),0))</f>
        <v>5</v>
      </c>
      <c r="N544" s="17">
        <f t="shared" si="34"/>
        <v>27.3</v>
      </c>
      <c r="O544" s="17">
        <f t="shared" si="35"/>
        <v>546</v>
      </c>
    </row>
    <row r="545" spans="1:15" ht="22" customHeight="1">
      <c r="A545" t="str">
        <f t="shared" si="32"/>
        <v>SL-00541</v>
      </c>
      <c r="B545" s="39" t="s">
        <v>1764</v>
      </c>
      <c r="C545" s="24" t="str">
        <f>IF(B545="","",IFERROR(_xlfn.XLOOKUP(B545,PT_Master!#REF!,PT_Master!B:B),""))</f>
        <v/>
      </c>
      <c r="D545" s="24" t="str">
        <f>IF(C545="","",IFERROR(_xlfn.XLOOKUP(C545,PT_Master!A:A,PT_Master!C:C),""))</f>
        <v/>
      </c>
      <c r="E545" s="39" t="s">
        <v>1915</v>
      </c>
      <c r="F545" s="39" t="s">
        <v>1852</v>
      </c>
      <c r="G545" s="24" t="str">
        <f>IF(F545="","",IFERROR(_xlfn.XLOOKUP(F545,SVC_RateCard!A:A,SVC_RateCard!B:B),"Service Code not found"))</f>
        <v>X-Ray Spine LS</v>
      </c>
      <c r="H545" s="24" t="str">
        <f>IF(F545="","",IFERROR(_xlfn.XLOOKUP(F545,SVC_RateCard!A:A,SVC_RateCard!C:C),""))</f>
        <v>Radiology</v>
      </c>
      <c r="I545" s="39" t="s">
        <v>166</v>
      </c>
      <c r="J545" s="39">
        <v>1</v>
      </c>
      <c r="K545" s="25">
        <f>IF(F545="","",IFERROR(_xlfn.XLOOKUP(F545,SVC_RateCard!A:A,SVC_RateCard!I:I),0))</f>
        <v>560</v>
      </c>
      <c r="L545" s="17">
        <f t="shared" si="33"/>
        <v>560</v>
      </c>
      <c r="M545" s="26">
        <f>IF(F545="","",IFERROR(_xlfn.XLOOKUP(F545,SVC_RateCard!A:A,SVC_RateCard!G:G),0))</f>
        <v>12</v>
      </c>
      <c r="N545" s="17">
        <f t="shared" si="34"/>
        <v>67.2</v>
      </c>
      <c r="O545" s="17">
        <f t="shared" si="35"/>
        <v>560</v>
      </c>
    </row>
    <row r="546" spans="1:15" ht="22" customHeight="1">
      <c r="A546" t="str">
        <f t="shared" si="32"/>
        <v>SL-00542</v>
      </c>
      <c r="B546" s="40" t="s">
        <v>1764</v>
      </c>
      <c r="C546" s="24" t="str">
        <f>IF(B546="","",IFERROR(_xlfn.XLOOKUP(B546,PT_Master!#REF!,PT_Master!B:B),""))</f>
        <v/>
      </c>
      <c r="D546" s="24" t="str">
        <f>IF(C546="","",IFERROR(_xlfn.XLOOKUP(C546,PT_Master!A:A,PT_Master!C:C),""))</f>
        <v/>
      </c>
      <c r="E546" s="40" t="s">
        <v>1916</v>
      </c>
      <c r="F546" s="40" t="s">
        <v>1837</v>
      </c>
      <c r="G546" s="24" t="str">
        <f>IF(F546="","",IFERROR(_xlfn.XLOOKUP(F546,SVC_RateCard!A:A,SVC_RateCard!B:B),"Service Code not found"))</f>
        <v>IV Cannula Insertion</v>
      </c>
      <c r="H546" s="24" t="str">
        <f>IF(F546="","",IFERROR(_xlfn.XLOOKUP(F546,SVC_RateCard!A:A,SVC_RateCard!C:C),""))</f>
        <v>Procedure</v>
      </c>
      <c r="I546" s="40" t="s">
        <v>166</v>
      </c>
      <c r="J546" s="40">
        <v>1</v>
      </c>
      <c r="K546" s="25">
        <f>IF(F546="","",IFERROR(_xlfn.XLOOKUP(F546,SVC_RateCard!A:A,SVC_RateCard!I:I),0))</f>
        <v>210</v>
      </c>
      <c r="L546" s="17">
        <f t="shared" si="33"/>
        <v>210</v>
      </c>
      <c r="M546" s="26">
        <f>IF(F546="","",IFERROR(_xlfn.XLOOKUP(F546,SVC_RateCard!A:A,SVC_RateCard!G:G),0))</f>
        <v>5</v>
      </c>
      <c r="N546" s="17">
        <f t="shared" si="34"/>
        <v>10.5</v>
      </c>
      <c r="O546" s="17">
        <f t="shared" si="35"/>
        <v>210</v>
      </c>
    </row>
    <row r="547" spans="1:15" ht="22" customHeight="1">
      <c r="A547" t="str">
        <f t="shared" si="32"/>
        <v>SL-00543</v>
      </c>
      <c r="B547" s="39" t="s">
        <v>1764</v>
      </c>
      <c r="C547" s="24" t="str">
        <f>IF(B547="","",IFERROR(_xlfn.XLOOKUP(B547,PT_Master!#REF!,PT_Master!B:B),""))</f>
        <v/>
      </c>
      <c r="D547" s="24" t="str">
        <f>IF(C547="","",IFERROR(_xlfn.XLOOKUP(C547,PT_Master!A:A,PT_Master!C:C),""))</f>
        <v/>
      </c>
      <c r="E547" s="39" t="s">
        <v>1917</v>
      </c>
      <c r="F547" s="39" t="s">
        <v>1858</v>
      </c>
      <c r="G547" s="24" t="str">
        <f>IF(F547="","",IFERROR(_xlfn.XLOOKUP(F547,SVC_RateCard!A:A,SVC_RateCard!B:B),"Service Code not found"))</f>
        <v>PTCA / Angioplasty</v>
      </c>
      <c r="H547" s="24" t="str">
        <f>IF(F547="","",IFERROR(_xlfn.XLOOKUP(F547,SVC_RateCard!A:A,SVC_RateCard!C:C),""))</f>
        <v>Surgery</v>
      </c>
      <c r="I547" s="39" t="s">
        <v>166</v>
      </c>
      <c r="J547" s="39">
        <v>1</v>
      </c>
      <c r="K547" s="25">
        <f>IF(F547="","",IFERROR(_xlfn.XLOOKUP(F547,SVC_RateCard!A:A,SVC_RateCard!I:I),0))</f>
        <v>189000</v>
      </c>
      <c r="L547" s="17">
        <f t="shared" si="33"/>
        <v>189000</v>
      </c>
      <c r="M547" s="26">
        <f>IF(F547="","",IFERROR(_xlfn.XLOOKUP(F547,SVC_RateCard!A:A,SVC_RateCard!G:G),0))</f>
        <v>5</v>
      </c>
      <c r="N547" s="17">
        <f t="shared" si="34"/>
        <v>9450</v>
      </c>
      <c r="O547" s="17">
        <f t="shared" si="35"/>
        <v>189000</v>
      </c>
    </row>
    <row r="548" spans="1:15" ht="22" customHeight="1">
      <c r="A548" t="str">
        <f t="shared" si="32"/>
        <v>SL-00544</v>
      </c>
      <c r="B548" s="40" t="s">
        <v>1764</v>
      </c>
      <c r="C548" s="24" t="str">
        <f>IF(B548="","",IFERROR(_xlfn.XLOOKUP(B548,PT_Master!#REF!,PT_Master!B:B),""))</f>
        <v/>
      </c>
      <c r="D548" s="24" t="str">
        <f>IF(C548="","",IFERROR(_xlfn.XLOOKUP(C548,PT_Master!A:A,PT_Master!C:C),""))</f>
        <v/>
      </c>
      <c r="E548" s="40" t="s">
        <v>1917</v>
      </c>
      <c r="F548" s="40" t="s">
        <v>1869</v>
      </c>
      <c r="G548" s="24" t="str">
        <f>IF(F548="","",IFERROR(_xlfn.XLOOKUP(F548,SVC_RateCard!A:A,SVC_RateCard!B:B),"Service Code not found"))</f>
        <v>ICU - Daily</v>
      </c>
      <c r="H548" s="24" t="str">
        <f>IF(F548="","",IFERROR(_xlfn.XLOOKUP(F548,SVC_RateCard!A:A,SVC_RateCard!C:C),""))</f>
        <v>Room Charge</v>
      </c>
      <c r="I548" s="40" t="s">
        <v>166</v>
      </c>
      <c r="J548" s="40">
        <v>11</v>
      </c>
      <c r="K548" s="25">
        <f>IF(F548="","",IFERROR(_xlfn.XLOOKUP(F548,SVC_RateCard!A:A,SVC_RateCard!I:I),0))</f>
        <v>8000</v>
      </c>
      <c r="L548" s="17">
        <f t="shared" si="33"/>
        <v>88000</v>
      </c>
      <c r="M548" s="26">
        <f>IF(F548="","",IFERROR(_xlfn.XLOOKUP(F548,SVC_RateCard!A:A,SVC_RateCard!G:G),0))</f>
        <v>0</v>
      </c>
      <c r="N548" s="17">
        <f t="shared" si="34"/>
        <v>0</v>
      </c>
      <c r="O548" s="17">
        <f t="shared" si="35"/>
        <v>88000</v>
      </c>
    </row>
    <row r="549" spans="1:15" ht="22" customHeight="1">
      <c r="A549" t="str">
        <f t="shared" si="32"/>
        <v>SL-00545</v>
      </c>
      <c r="B549" s="39" t="s">
        <v>1764</v>
      </c>
      <c r="C549" s="24" t="str">
        <f>IF(B549="","",IFERROR(_xlfn.XLOOKUP(B549,PT_Master!#REF!,PT_Master!B:B),""))</f>
        <v/>
      </c>
      <c r="D549" s="24" t="str">
        <f>IF(C549="","",IFERROR(_xlfn.XLOOKUP(C549,PT_Master!A:A,PT_Master!C:C),""))</f>
        <v/>
      </c>
      <c r="E549" s="39" t="s">
        <v>587</v>
      </c>
      <c r="F549" s="39" t="s">
        <v>1846</v>
      </c>
      <c r="G549" s="24" t="str">
        <f>IF(F549="","",IFERROR(_xlfn.XLOOKUP(F549,SVC_RateCard!A:A,SVC_RateCard!B:B),"Service Code not found"))</f>
        <v>Blood Transfusion</v>
      </c>
      <c r="H549" s="24" t="str">
        <f>IF(F549="","",IFERROR(_xlfn.XLOOKUP(F549,SVC_RateCard!A:A,SVC_RateCard!C:C),""))</f>
        <v>Procedure</v>
      </c>
      <c r="I549" s="39" t="s">
        <v>166</v>
      </c>
      <c r="J549" s="39">
        <v>1</v>
      </c>
      <c r="K549" s="25">
        <f>IF(F549="","",IFERROR(_xlfn.XLOOKUP(F549,SVC_RateCard!A:A,SVC_RateCard!I:I),0))</f>
        <v>1575</v>
      </c>
      <c r="L549" s="17">
        <f t="shared" si="33"/>
        <v>1575</v>
      </c>
      <c r="M549" s="26">
        <f>IF(F549="","",IFERROR(_xlfn.XLOOKUP(F549,SVC_RateCard!A:A,SVC_RateCard!G:G),0))</f>
        <v>5</v>
      </c>
      <c r="N549" s="17">
        <f t="shared" si="34"/>
        <v>78.75</v>
      </c>
      <c r="O549" s="17">
        <f t="shared" si="35"/>
        <v>1575</v>
      </c>
    </row>
    <row r="550" spans="1:15" ht="22" customHeight="1">
      <c r="A550" t="str">
        <f t="shared" si="32"/>
        <v>SL-00546</v>
      </c>
      <c r="B550" s="40" t="s">
        <v>1764</v>
      </c>
      <c r="C550" s="24" t="str">
        <f>IF(B550="","",IFERROR(_xlfn.XLOOKUP(B550,PT_Master!#REF!,PT_Master!B:B),""))</f>
        <v/>
      </c>
      <c r="D550" s="24" t="str">
        <f>IF(C550="","",IFERROR(_xlfn.XLOOKUP(C550,PT_Master!A:A,PT_Master!C:C),""))</f>
        <v/>
      </c>
      <c r="E550" s="40" t="s">
        <v>567</v>
      </c>
      <c r="F550" s="40" t="s">
        <v>1841</v>
      </c>
      <c r="G550" s="24" t="str">
        <f>IF(F550="","",IFERROR(_xlfn.XLOOKUP(F550,SVC_RateCard!A:A,SVC_RateCard!B:B),"Service Code not found"))</f>
        <v>Kidney Function Test</v>
      </c>
      <c r="H550" s="24" t="str">
        <f>IF(F550="","",IFERROR(_xlfn.XLOOKUP(F550,SVC_RateCard!A:A,SVC_RateCard!C:C),""))</f>
        <v>Laboratory</v>
      </c>
      <c r="I550" s="40" t="s">
        <v>166</v>
      </c>
      <c r="J550" s="40">
        <v>1</v>
      </c>
      <c r="K550" s="25">
        <f>IF(F550="","",IFERROR(_xlfn.XLOOKUP(F550,SVC_RateCard!A:A,SVC_RateCard!I:I),0))</f>
        <v>504</v>
      </c>
      <c r="L550" s="17">
        <f t="shared" si="33"/>
        <v>504</v>
      </c>
      <c r="M550" s="26">
        <f>IF(F550="","",IFERROR(_xlfn.XLOOKUP(F550,SVC_RateCard!A:A,SVC_RateCard!G:G),0))</f>
        <v>5</v>
      </c>
      <c r="N550" s="17">
        <f t="shared" si="34"/>
        <v>25.2</v>
      </c>
      <c r="O550" s="17">
        <f t="shared" si="35"/>
        <v>504</v>
      </c>
    </row>
    <row r="551" spans="1:15" ht="22" customHeight="1">
      <c r="A551" t="str">
        <f t="shared" si="32"/>
        <v>SL-00547</v>
      </c>
      <c r="B551" s="39" t="s">
        <v>1764</v>
      </c>
      <c r="C551" s="24" t="str">
        <f>IF(B551="","",IFERROR(_xlfn.XLOOKUP(B551,PT_Master!#REF!,PT_Master!B:B),""))</f>
        <v/>
      </c>
      <c r="D551" s="24" t="str">
        <f>IF(C551="","",IFERROR(_xlfn.XLOOKUP(C551,PT_Master!A:A,PT_Master!C:C),""))</f>
        <v/>
      </c>
      <c r="E551" s="39" t="s">
        <v>567</v>
      </c>
      <c r="F551" s="39" t="s">
        <v>1835</v>
      </c>
      <c r="G551" s="24" t="str">
        <f>IF(F551="","",IFERROR(_xlfn.XLOOKUP(F551,SVC_RateCard!A:A,SVC_RateCard!B:B),"Service Code not found"))</f>
        <v>Endoscopy (Upper GI)</v>
      </c>
      <c r="H551" s="24" t="str">
        <f>IF(F551="","",IFERROR(_xlfn.XLOOKUP(F551,SVC_RateCard!A:A,SVC_RateCard!C:C),""))</f>
        <v>Procedure</v>
      </c>
      <c r="I551" s="39" t="s">
        <v>166</v>
      </c>
      <c r="J551" s="39">
        <v>1</v>
      </c>
      <c r="K551" s="25">
        <f>IF(F551="","",IFERROR(_xlfn.XLOOKUP(F551,SVC_RateCard!A:A,SVC_RateCard!I:I),0))</f>
        <v>3675</v>
      </c>
      <c r="L551" s="17">
        <f t="shared" si="33"/>
        <v>3675</v>
      </c>
      <c r="M551" s="26">
        <f>IF(F551="","",IFERROR(_xlfn.XLOOKUP(F551,SVC_RateCard!A:A,SVC_RateCard!G:G),0))</f>
        <v>5</v>
      </c>
      <c r="N551" s="17">
        <f t="shared" si="34"/>
        <v>183.75</v>
      </c>
      <c r="O551" s="17">
        <f t="shared" si="35"/>
        <v>3675</v>
      </c>
    </row>
    <row r="552" spans="1:15" ht="22" customHeight="1">
      <c r="A552" t="str">
        <f t="shared" si="32"/>
        <v>SL-00548</v>
      </c>
      <c r="B552" s="40" t="s">
        <v>1764</v>
      </c>
      <c r="C552" s="24" t="str">
        <f>IF(B552="","",IFERROR(_xlfn.XLOOKUP(B552,PT_Master!#REF!,PT_Master!B:B),""))</f>
        <v/>
      </c>
      <c r="D552" s="24" t="str">
        <f>IF(C552="","",IFERROR(_xlfn.XLOOKUP(C552,PT_Master!A:A,PT_Master!C:C),""))</f>
        <v/>
      </c>
      <c r="E552" s="40" t="s">
        <v>1916</v>
      </c>
      <c r="F552" s="40" t="s">
        <v>1870</v>
      </c>
      <c r="G552" s="24" t="str">
        <f>IF(F552="","",IFERROR(_xlfn.XLOOKUP(F552,SVC_RateCard!A:A,SVC_RateCard!B:B),"Service Code not found"))</f>
        <v>Wound Dressing</v>
      </c>
      <c r="H552" s="24" t="str">
        <f>IF(F552="","",IFERROR(_xlfn.XLOOKUP(F552,SVC_RateCard!A:A,SVC_RateCard!C:C),""))</f>
        <v>Procedure</v>
      </c>
      <c r="I552" s="40" t="s">
        <v>166</v>
      </c>
      <c r="J552" s="40">
        <v>1</v>
      </c>
      <c r="K552" s="25">
        <f>IF(F552="","",IFERROR(_xlfn.XLOOKUP(F552,SVC_RateCard!A:A,SVC_RateCard!I:I),0))</f>
        <v>262.5</v>
      </c>
      <c r="L552" s="17">
        <f t="shared" si="33"/>
        <v>262.5</v>
      </c>
      <c r="M552" s="26">
        <f>IF(F552="","",IFERROR(_xlfn.XLOOKUP(F552,SVC_RateCard!A:A,SVC_RateCard!G:G),0))</f>
        <v>5</v>
      </c>
      <c r="N552" s="17">
        <f t="shared" si="34"/>
        <v>13.125</v>
      </c>
      <c r="O552" s="17">
        <f t="shared" si="35"/>
        <v>262.5</v>
      </c>
    </row>
    <row r="553" spans="1:15" ht="22" customHeight="1">
      <c r="A553" t="str">
        <f t="shared" si="32"/>
        <v>SL-00549</v>
      </c>
      <c r="B553" s="39" t="s">
        <v>1764</v>
      </c>
      <c r="C553" s="24" t="str">
        <f>IF(B553="","",IFERROR(_xlfn.XLOOKUP(B553,PT_Master!#REF!,PT_Master!B:B),""))</f>
        <v/>
      </c>
      <c r="D553" s="24" t="str">
        <f>IF(C553="","",IFERROR(_xlfn.XLOOKUP(C553,PT_Master!A:A,PT_Master!C:C),""))</f>
        <v/>
      </c>
      <c r="E553" s="39" t="s">
        <v>1498</v>
      </c>
      <c r="F553" s="39" t="s">
        <v>1880</v>
      </c>
      <c r="G553" s="24" t="str">
        <f>IF(F553="","",IFERROR(_xlfn.XLOOKUP(F553,SVC_RateCard!A:A,SVC_RateCard!B:B),"Service Code not found"))</f>
        <v>Caesarean Section</v>
      </c>
      <c r="H553" s="24" t="str">
        <f>IF(F553="","",IFERROR(_xlfn.XLOOKUP(F553,SVC_RateCard!A:A,SVC_RateCard!C:C),""))</f>
        <v>Surgery</v>
      </c>
      <c r="I553" s="39" t="s">
        <v>166</v>
      </c>
      <c r="J553" s="39">
        <v>1</v>
      </c>
      <c r="K553" s="25">
        <f>IF(F553="","",IFERROR(_xlfn.XLOOKUP(F553,SVC_RateCard!A:A,SVC_RateCard!I:I),0))</f>
        <v>47250</v>
      </c>
      <c r="L553" s="17">
        <f t="shared" si="33"/>
        <v>47250</v>
      </c>
      <c r="M553" s="26">
        <f>IF(F553="","",IFERROR(_xlfn.XLOOKUP(F553,SVC_RateCard!A:A,SVC_RateCard!G:G),0))</f>
        <v>5</v>
      </c>
      <c r="N553" s="17">
        <f t="shared" si="34"/>
        <v>2362.5</v>
      </c>
      <c r="O553" s="17">
        <f t="shared" si="35"/>
        <v>47250</v>
      </c>
    </row>
    <row r="554" spans="1:15" ht="22" customHeight="1">
      <c r="A554" t="str">
        <f t="shared" si="32"/>
        <v>SL-00550</v>
      </c>
      <c r="B554" s="40" t="s">
        <v>1765</v>
      </c>
      <c r="C554" s="24" t="str">
        <f>IF(B554="","",IFERROR(_xlfn.XLOOKUP(B554,PT_Master!#REF!,PT_Master!B:B),""))</f>
        <v/>
      </c>
      <c r="D554" s="24" t="str">
        <f>IF(C554="","",IFERROR(_xlfn.XLOOKUP(C554,PT_Master!A:A,PT_Master!C:C),""))</f>
        <v/>
      </c>
      <c r="E554" s="40" t="s">
        <v>496</v>
      </c>
      <c r="F554" s="40" t="s">
        <v>1831</v>
      </c>
      <c r="G554" s="24" t="str">
        <f>IF(F554="","",IFERROR(_xlfn.XLOOKUP(F554,SVC_RateCard!A:A,SVC_RateCard!B:B),"Service Code not found"))</f>
        <v>General Consultation</v>
      </c>
      <c r="H554" s="24" t="str">
        <f>IF(F554="","",IFERROR(_xlfn.XLOOKUP(F554,SVC_RateCard!A:A,SVC_RateCard!C:C),""))</f>
        <v>Consultation</v>
      </c>
      <c r="I554" s="40" t="s">
        <v>229</v>
      </c>
      <c r="J554" s="40">
        <v>1</v>
      </c>
      <c r="K554" s="25">
        <f>IF(F554="","",IFERROR(_xlfn.XLOOKUP(F554,SVC_RateCard!A:A,SVC_RateCard!I:I),0))</f>
        <v>500</v>
      </c>
      <c r="L554" s="17">
        <f t="shared" si="33"/>
        <v>500</v>
      </c>
      <c r="M554" s="26">
        <f>IF(F554="","",IFERROR(_xlfn.XLOOKUP(F554,SVC_RateCard!A:A,SVC_RateCard!G:G),0))</f>
        <v>0</v>
      </c>
      <c r="N554" s="17">
        <f t="shared" si="34"/>
        <v>0</v>
      </c>
      <c r="O554" s="17">
        <f t="shared" si="35"/>
        <v>500</v>
      </c>
    </row>
    <row r="555" spans="1:15" ht="22" customHeight="1">
      <c r="A555" t="str">
        <f t="shared" si="32"/>
        <v>SL-00551</v>
      </c>
      <c r="B555" s="39" t="s">
        <v>1765</v>
      </c>
      <c r="C555" s="24" t="str">
        <f>IF(B555="","",IFERROR(_xlfn.XLOOKUP(B555,PT_Master!#REF!,PT_Master!B:B),""))</f>
        <v/>
      </c>
      <c r="D555" s="24" t="str">
        <f>IF(C555="","",IFERROR(_xlfn.XLOOKUP(C555,PT_Master!A:A,PT_Master!C:C),""))</f>
        <v/>
      </c>
      <c r="E555" s="39" t="s">
        <v>496</v>
      </c>
      <c r="F555" s="39" t="s">
        <v>1872</v>
      </c>
      <c r="G555" s="24" t="str">
        <f>IF(F555="","",IFERROR(_xlfn.XLOOKUP(F555,SVC_RateCard!A:A,SVC_RateCard!B:B),"Service Code not found"))</f>
        <v>Oxygen Therapy - Per Day</v>
      </c>
      <c r="H555" s="24" t="str">
        <f>IF(F555="","",IFERROR(_xlfn.XLOOKUP(F555,SVC_RateCard!A:A,SVC_RateCard!C:C),""))</f>
        <v>Procedure</v>
      </c>
      <c r="I555" s="39" t="s">
        <v>229</v>
      </c>
      <c r="J555" s="39">
        <v>1</v>
      </c>
      <c r="K555" s="25">
        <f>IF(F555="","",IFERROR(_xlfn.XLOOKUP(F555,SVC_RateCard!A:A,SVC_RateCard!I:I),0))</f>
        <v>630</v>
      </c>
      <c r="L555" s="17">
        <f t="shared" si="33"/>
        <v>630</v>
      </c>
      <c r="M555" s="26">
        <f>IF(F555="","",IFERROR(_xlfn.XLOOKUP(F555,SVC_RateCard!A:A,SVC_RateCard!G:G),0))</f>
        <v>5</v>
      </c>
      <c r="N555" s="17">
        <f t="shared" si="34"/>
        <v>31.5</v>
      </c>
      <c r="O555" s="17">
        <f t="shared" si="35"/>
        <v>630</v>
      </c>
    </row>
    <row r="556" spans="1:15" ht="22" customHeight="1">
      <c r="A556" t="str">
        <f t="shared" si="32"/>
        <v>SL-00552</v>
      </c>
      <c r="B556" s="40" t="s">
        <v>1765</v>
      </c>
      <c r="C556" s="24" t="str">
        <f>IF(B556="","",IFERROR(_xlfn.XLOOKUP(B556,PT_Master!#REF!,PT_Master!B:B),""))</f>
        <v/>
      </c>
      <c r="D556" s="24" t="str">
        <f>IF(C556="","",IFERROR(_xlfn.XLOOKUP(C556,PT_Master!A:A,PT_Master!C:C),""))</f>
        <v/>
      </c>
      <c r="E556" s="40" t="s">
        <v>496</v>
      </c>
      <c r="F556" s="40" t="s">
        <v>1847</v>
      </c>
      <c r="G556" s="24" t="str">
        <f>IF(F556="","",IFERROR(_xlfn.XLOOKUP(F556,SVC_RateCard!A:A,SVC_RateCard!B:B),"Service Code not found"))</f>
        <v>2D Echocardiography</v>
      </c>
      <c r="H556" s="24" t="str">
        <f>IF(F556="","",IFERROR(_xlfn.XLOOKUP(F556,SVC_RateCard!A:A,SVC_RateCard!C:C),""))</f>
        <v>Radiology</v>
      </c>
      <c r="I556" s="40" t="s">
        <v>229</v>
      </c>
      <c r="J556" s="40">
        <v>1</v>
      </c>
      <c r="K556" s="25">
        <f>IF(F556="","",IFERROR(_xlfn.XLOOKUP(F556,SVC_RateCard!A:A,SVC_RateCard!I:I),0))</f>
        <v>2800</v>
      </c>
      <c r="L556" s="17">
        <f t="shared" si="33"/>
        <v>2800</v>
      </c>
      <c r="M556" s="26">
        <f>IF(F556="","",IFERROR(_xlfn.XLOOKUP(F556,SVC_RateCard!A:A,SVC_RateCard!G:G),0))</f>
        <v>12</v>
      </c>
      <c r="N556" s="17">
        <f t="shared" si="34"/>
        <v>336</v>
      </c>
      <c r="O556" s="17">
        <f t="shared" si="35"/>
        <v>2800</v>
      </c>
    </row>
    <row r="557" spans="1:15" ht="22" customHeight="1">
      <c r="A557" t="str">
        <f t="shared" si="32"/>
        <v>SL-00553</v>
      </c>
      <c r="B557" s="39" t="s">
        <v>1766</v>
      </c>
      <c r="C557" s="24" t="str">
        <f>IF(B557="","",IFERROR(_xlfn.XLOOKUP(B557,PT_Master!#REF!,PT_Master!B:B),""))</f>
        <v/>
      </c>
      <c r="D557" s="24" t="str">
        <f>IF(C557="","",IFERROR(_xlfn.XLOOKUP(C557,PT_Master!A:A,PT_Master!C:C),""))</f>
        <v/>
      </c>
      <c r="E557" s="39" t="s">
        <v>1506</v>
      </c>
      <c r="F557" s="39" t="s">
        <v>1850</v>
      </c>
      <c r="G557" s="24" t="str">
        <f>IF(F557="","",IFERROR(_xlfn.XLOOKUP(F557,SVC_RateCard!A:A,SVC_RateCard!B:B),"Service Code not found"))</f>
        <v>Cardiology Consultation</v>
      </c>
      <c r="H557" s="24" t="str">
        <f>IF(F557="","",IFERROR(_xlfn.XLOOKUP(F557,SVC_RateCard!A:A,SVC_RateCard!C:C),""))</f>
        <v>Consultation</v>
      </c>
      <c r="I557" s="39" t="s">
        <v>235</v>
      </c>
      <c r="J557" s="39">
        <v>1</v>
      </c>
      <c r="K557" s="25">
        <f>IF(F557="","",IFERROR(_xlfn.XLOOKUP(F557,SVC_RateCard!A:A,SVC_RateCard!I:I),0))</f>
        <v>800</v>
      </c>
      <c r="L557" s="17">
        <f t="shared" si="33"/>
        <v>800</v>
      </c>
      <c r="M557" s="26">
        <f>IF(F557="","",IFERROR(_xlfn.XLOOKUP(F557,SVC_RateCard!A:A,SVC_RateCard!G:G),0))</f>
        <v>0</v>
      </c>
      <c r="N557" s="17">
        <f t="shared" si="34"/>
        <v>0</v>
      </c>
      <c r="O557" s="17">
        <f t="shared" si="35"/>
        <v>800</v>
      </c>
    </row>
    <row r="558" spans="1:15" ht="22" customHeight="1">
      <c r="A558" t="str">
        <f t="shared" si="32"/>
        <v>SL-00554</v>
      </c>
      <c r="B558" s="40" t="s">
        <v>1766</v>
      </c>
      <c r="C558" s="24" t="str">
        <f>IF(B558="","",IFERROR(_xlfn.XLOOKUP(B558,PT_Master!#REF!,PT_Master!B:B),""))</f>
        <v/>
      </c>
      <c r="D558" s="24" t="str">
        <f>IF(C558="","",IFERROR(_xlfn.XLOOKUP(C558,PT_Master!A:A,PT_Master!C:C),""))</f>
        <v/>
      </c>
      <c r="E558" s="40" t="s">
        <v>1506</v>
      </c>
      <c r="F558" s="40" t="s">
        <v>1869</v>
      </c>
      <c r="G558" s="24" t="str">
        <f>IF(F558="","",IFERROR(_xlfn.XLOOKUP(F558,SVC_RateCard!A:A,SVC_RateCard!B:B),"Service Code not found"))</f>
        <v>ICU - Daily</v>
      </c>
      <c r="H558" s="24" t="str">
        <f>IF(F558="","",IFERROR(_xlfn.XLOOKUP(F558,SVC_RateCard!A:A,SVC_RateCard!C:C),""))</f>
        <v>Room Charge</v>
      </c>
      <c r="I558" s="40" t="s">
        <v>235</v>
      </c>
      <c r="J558" s="40">
        <v>1</v>
      </c>
      <c r="K558" s="25">
        <f>IF(F558="","",IFERROR(_xlfn.XLOOKUP(F558,SVC_RateCard!A:A,SVC_RateCard!I:I),0))</f>
        <v>8000</v>
      </c>
      <c r="L558" s="17">
        <f t="shared" si="33"/>
        <v>8000</v>
      </c>
      <c r="M558" s="26">
        <f>IF(F558="","",IFERROR(_xlfn.XLOOKUP(F558,SVC_RateCard!A:A,SVC_RateCard!G:G),0))</f>
        <v>0</v>
      </c>
      <c r="N558" s="17">
        <f t="shared" si="34"/>
        <v>0</v>
      </c>
      <c r="O558" s="17">
        <f t="shared" si="35"/>
        <v>8000</v>
      </c>
    </row>
    <row r="559" spans="1:15" ht="22" customHeight="1">
      <c r="A559" t="str">
        <f t="shared" si="32"/>
        <v>SL-00555</v>
      </c>
      <c r="B559" s="39" t="s">
        <v>1766</v>
      </c>
      <c r="C559" s="24" t="str">
        <f>IF(B559="","",IFERROR(_xlfn.XLOOKUP(B559,PT_Master!#REF!,PT_Master!B:B),""))</f>
        <v/>
      </c>
      <c r="D559" s="24" t="str">
        <f>IF(C559="","",IFERROR(_xlfn.XLOOKUP(C559,PT_Master!A:A,PT_Master!C:C),""))</f>
        <v/>
      </c>
      <c r="E559" s="39" t="s">
        <v>1506</v>
      </c>
      <c r="F559" s="39" t="s">
        <v>1842</v>
      </c>
      <c r="G559" s="24" t="str">
        <f>IF(F559="","",IFERROR(_xlfn.XLOOKUP(F559,SVC_RateCard!A:A,SVC_RateCard!B:B),"Service Code not found"))</f>
        <v>Treadmill Stress Test</v>
      </c>
      <c r="H559" s="24" t="str">
        <f>IF(F559="","",IFERROR(_xlfn.XLOOKUP(F559,SVC_RateCard!A:A,SVC_RateCard!C:C),""))</f>
        <v>Procedure</v>
      </c>
      <c r="I559" s="39" t="s">
        <v>235</v>
      </c>
      <c r="J559" s="39">
        <v>1</v>
      </c>
      <c r="K559" s="25">
        <f>IF(F559="","",IFERROR(_xlfn.XLOOKUP(F559,SVC_RateCard!A:A,SVC_RateCard!I:I),0))</f>
        <v>2310</v>
      </c>
      <c r="L559" s="17">
        <f t="shared" si="33"/>
        <v>2310</v>
      </c>
      <c r="M559" s="26">
        <f>IF(F559="","",IFERROR(_xlfn.XLOOKUP(F559,SVC_RateCard!A:A,SVC_RateCard!G:G),0))</f>
        <v>5</v>
      </c>
      <c r="N559" s="17">
        <f t="shared" si="34"/>
        <v>115.5</v>
      </c>
      <c r="O559" s="17">
        <f t="shared" si="35"/>
        <v>2310</v>
      </c>
    </row>
    <row r="560" spans="1:15" ht="22" customHeight="1">
      <c r="A560" t="str">
        <f t="shared" si="32"/>
        <v>SL-00556</v>
      </c>
      <c r="B560" s="40" t="s">
        <v>1766</v>
      </c>
      <c r="C560" s="24" t="str">
        <f>IF(B560="","",IFERROR(_xlfn.XLOOKUP(B560,PT_Master!#REF!,PT_Master!B:B),""))</f>
        <v/>
      </c>
      <c r="D560" s="24" t="str">
        <f>IF(C560="","",IFERROR(_xlfn.XLOOKUP(C560,PT_Master!A:A,PT_Master!C:C),""))</f>
        <v/>
      </c>
      <c r="E560" s="40" t="s">
        <v>1506</v>
      </c>
      <c r="F560" s="40" t="s">
        <v>1867</v>
      </c>
      <c r="G560" s="24" t="str">
        <f>IF(F560="","",IFERROR(_xlfn.XLOOKUP(F560,SVC_RateCard!A:A,SVC_RateCard!B:B),"Service Code not found"))</f>
        <v>Emergency Bay - Daily</v>
      </c>
      <c r="H560" s="24" t="str">
        <f>IF(F560="","",IFERROR(_xlfn.XLOOKUP(F560,SVC_RateCard!A:A,SVC_RateCard!C:C),""))</f>
        <v>Room Charge</v>
      </c>
      <c r="I560" s="40" t="s">
        <v>235</v>
      </c>
      <c r="J560" s="40">
        <v>1</v>
      </c>
      <c r="K560" s="25">
        <f>IF(F560="","",IFERROR(_xlfn.XLOOKUP(F560,SVC_RateCard!A:A,SVC_RateCard!I:I),0))</f>
        <v>2000</v>
      </c>
      <c r="L560" s="17">
        <f t="shared" si="33"/>
        <v>2000</v>
      </c>
      <c r="M560" s="26">
        <f>IF(F560="","",IFERROR(_xlfn.XLOOKUP(F560,SVC_RateCard!A:A,SVC_RateCard!G:G),0))</f>
        <v>0</v>
      </c>
      <c r="N560" s="17">
        <f t="shared" si="34"/>
        <v>0</v>
      </c>
      <c r="O560" s="17">
        <f t="shared" si="35"/>
        <v>2000</v>
      </c>
    </row>
    <row r="561" spans="1:15" ht="22" customHeight="1">
      <c r="A561" t="str">
        <f t="shared" si="32"/>
        <v>SL-00557</v>
      </c>
      <c r="B561" s="39" t="s">
        <v>1766</v>
      </c>
      <c r="C561" s="24" t="str">
        <f>IF(B561="","",IFERROR(_xlfn.XLOOKUP(B561,PT_Master!#REF!,PT_Master!B:B),""))</f>
        <v/>
      </c>
      <c r="D561" s="24" t="str">
        <f>IF(C561="","",IFERROR(_xlfn.XLOOKUP(C561,PT_Master!A:A,PT_Master!C:C),""))</f>
        <v/>
      </c>
      <c r="E561" s="39" t="s">
        <v>1506</v>
      </c>
      <c r="F561" s="39" t="s">
        <v>1837</v>
      </c>
      <c r="G561" s="24" t="str">
        <f>IF(F561="","",IFERROR(_xlfn.XLOOKUP(F561,SVC_RateCard!A:A,SVC_RateCard!B:B),"Service Code not found"))</f>
        <v>IV Cannula Insertion</v>
      </c>
      <c r="H561" s="24" t="str">
        <f>IF(F561="","",IFERROR(_xlfn.XLOOKUP(F561,SVC_RateCard!A:A,SVC_RateCard!C:C),""))</f>
        <v>Procedure</v>
      </c>
      <c r="I561" s="39" t="s">
        <v>235</v>
      </c>
      <c r="J561" s="39">
        <v>1</v>
      </c>
      <c r="K561" s="25">
        <f>IF(F561="","",IFERROR(_xlfn.XLOOKUP(F561,SVC_RateCard!A:A,SVC_RateCard!I:I),0))</f>
        <v>210</v>
      </c>
      <c r="L561" s="17">
        <f t="shared" si="33"/>
        <v>210</v>
      </c>
      <c r="M561" s="26">
        <f>IF(F561="","",IFERROR(_xlfn.XLOOKUP(F561,SVC_RateCard!A:A,SVC_RateCard!G:G),0))</f>
        <v>5</v>
      </c>
      <c r="N561" s="17">
        <f t="shared" si="34"/>
        <v>10.5</v>
      </c>
      <c r="O561" s="17">
        <f t="shared" si="35"/>
        <v>210</v>
      </c>
    </row>
    <row r="562" spans="1:15" ht="22" customHeight="1">
      <c r="A562" t="str">
        <f t="shared" si="32"/>
        <v>SL-00558</v>
      </c>
      <c r="B562" s="40" t="s">
        <v>1766</v>
      </c>
      <c r="C562" s="24" t="str">
        <f>IF(B562="","",IFERROR(_xlfn.XLOOKUP(B562,PT_Master!#REF!,PT_Master!B:B),""))</f>
        <v/>
      </c>
      <c r="D562" s="24" t="str">
        <f>IF(C562="","",IFERROR(_xlfn.XLOOKUP(C562,PT_Master!A:A,PT_Master!C:C),""))</f>
        <v/>
      </c>
      <c r="E562" s="40" t="s">
        <v>1506</v>
      </c>
      <c r="F562" s="40" t="s">
        <v>1854</v>
      </c>
      <c r="G562" s="24" t="str">
        <f>IF(F562="","",IFERROR(_xlfn.XLOOKUP(F562,SVC_RateCard!A:A,SVC_RateCard!B:B),"Service Code not found"))</f>
        <v>MRI Spine Lumbar</v>
      </c>
      <c r="H562" s="24" t="str">
        <f>IF(F562="","",IFERROR(_xlfn.XLOOKUP(F562,SVC_RateCard!A:A,SVC_RateCard!C:C),""))</f>
        <v>Radiology</v>
      </c>
      <c r="I562" s="40" t="s">
        <v>235</v>
      </c>
      <c r="J562" s="40">
        <v>1</v>
      </c>
      <c r="K562" s="25">
        <f>IF(F562="","",IFERROR(_xlfn.XLOOKUP(F562,SVC_RateCard!A:A,SVC_RateCard!I:I),0))</f>
        <v>6496</v>
      </c>
      <c r="L562" s="17">
        <f t="shared" si="33"/>
        <v>6496</v>
      </c>
      <c r="M562" s="26">
        <f>IF(F562="","",IFERROR(_xlfn.XLOOKUP(F562,SVC_RateCard!A:A,SVC_RateCard!G:G),0))</f>
        <v>12</v>
      </c>
      <c r="N562" s="17">
        <f t="shared" si="34"/>
        <v>779.52</v>
      </c>
      <c r="O562" s="17">
        <f t="shared" si="35"/>
        <v>6496</v>
      </c>
    </row>
    <row r="563" spans="1:15" ht="22" customHeight="1">
      <c r="A563" t="str">
        <f t="shared" si="32"/>
        <v>SL-00559</v>
      </c>
      <c r="B563" s="39" t="s">
        <v>1767</v>
      </c>
      <c r="C563" s="24" t="str">
        <f>IF(B563="","",IFERROR(_xlfn.XLOOKUP(B563,PT_Master!#REF!,PT_Master!B:B),""))</f>
        <v/>
      </c>
      <c r="D563" s="24" t="str">
        <f>IF(C563="","",IFERROR(_xlfn.XLOOKUP(C563,PT_Master!A:A,PT_Master!C:C),""))</f>
        <v/>
      </c>
      <c r="E563" s="39" t="s">
        <v>1507</v>
      </c>
      <c r="F563" s="39" t="s">
        <v>1876</v>
      </c>
      <c r="G563" s="24" t="str">
        <f>IF(F563="","",IFERROR(_xlfn.XLOOKUP(F563,SVC_RateCard!A:A,SVC_RateCard!B:B),"Service Code not found"))</f>
        <v>Gynaecology Consultation</v>
      </c>
      <c r="H563" s="24" t="str">
        <f>IF(F563="","",IFERROR(_xlfn.XLOOKUP(F563,SVC_RateCard!A:A,SVC_RateCard!C:C),""))</f>
        <v>Consultation</v>
      </c>
      <c r="I563" s="39" t="s">
        <v>228</v>
      </c>
      <c r="J563" s="39">
        <v>1</v>
      </c>
      <c r="K563" s="25">
        <f>IF(F563="","",IFERROR(_xlfn.XLOOKUP(F563,SVC_RateCard!A:A,SVC_RateCard!I:I),0))</f>
        <v>700</v>
      </c>
      <c r="L563" s="17">
        <f t="shared" si="33"/>
        <v>700</v>
      </c>
      <c r="M563" s="26">
        <f>IF(F563="","",IFERROR(_xlfn.XLOOKUP(F563,SVC_RateCard!A:A,SVC_RateCard!G:G),0))</f>
        <v>0</v>
      </c>
      <c r="N563" s="17">
        <f t="shared" si="34"/>
        <v>0</v>
      </c>
      <c r="O563" s="17">
        <f t="shared" si="35"/>
        <v>700</v>
      </c>
    </row>
    <row r="564" spans="1:15" ht="22" customHeight="1">
      <c r="A564" t="str">
        <f t="shared" si="32"/>
        <v>SL-00560</v>
      </c>
      <c r="B564" s="40" t="s">
        <v>1767</v>
      </c>
      <c r="C564" s="24" t="str">
        <f>IF(B564="","",IFERROR(_xlfn.XLOOKUP(B564,PT_Master!#REF!,PT_Master!B:B),""))</f>
        <v/>
      </c>
      <c r="D564" s="24" t="str">
        <f>IF(C564="","",IFERROR(_xlfn.XLOOKUP(C564,PT_Master!A:A,PT_Master!C:C),""))</f>
        <v/>
      </c>
      <c r="E564" s="40" t="s">
        <v>1507</v>
      </c>
      <c r="F564" s="40" t="s">
        <v>1856</v>
      </c>
      <c r="G564" s="24" t="str">
        <f>IF(F564="","",IFERROR(_xlfn.XLOOKUP(F564,SVC_RateCard!A:A,SVC_RateCard!B:B),"Service Code not found"))</f>
        <v>CT Scan Abdomen</v>
      </c>
      <c r="H564" s="24" t="str">
        <f>IF(F564="","",IFERROR(_xlfn.XLOOKUP(F564,SVC_RateCard!A:A,SVC_RateCard!C:C),""))</f>
        <v>Radiology</v>
      </c>
      <c r="I564" s="40" t="s">
        <v>228</v>
      </c>
      <c r="J564" s="40">
        <v>1</v>
      </c>
      <c r="K564" s="25">
        <f>IF(F564="","",IFERROR(_xlfn.XLOOKUP(F564,SVC_RateCard!A:A,SVC_RateCard!I:I),0))</f>
        <v>6160</v>
      </c>
      <c r="L564" s="17">
        <f t="shared" si="33"/>
        <v>6160</v>
      </c>
      <c r="M564" s="26">
        <f>IF(F564="","",IFERROR(_xlfn.XLOOKUP(F564,SVC_RateCard!A:A,SVC_RateCard!G:G),0))</f>
        <v>12</v>
      </c>
      <c r="N564" s="17">
        <f t="shared" si="34"/>
        <v>739.2</v>
      </c>
      <c r="O564" s="17">
        <f t="shared" si="35"/>
        <v>6160</v>
      </c>
    </row>
    <row r="565" spans="1:15" ht="22" customHeight="1">
      <c r="A565" t="str">
        <f t="shared" si="32"/>
        <v>SL-00561</v>
      </c>
      <c r="B565" s="39" t="s">
        <v>1767</v>
      </c>
      <c r="C565" s="24" t="str">
        <f>IF(B565="","",IFERROR(_xlfn.XLOOKUP(B565,PT_Master!#REF!,PT_Master!B:B),""))</f>
        <v/>
      </c>
      <c r="D565" s="24" t="str">
        <f>IF(C565="","",IFERROR(_xlfn.XLOOKUP(C565,PT_Master!A:A,PT_Master!C:C),""))</f>
        <v/>
      </c>
      <c r="E565" s="39" t="s">
        <v>1507</v>
      </c>
      <c r="F565" s="39" t="s">
        <v>1873</v>
      </c>
      <c r="G565" s="24" t="str">
        <f>IF(F565="","",IFERROR(_xlfn.XLOOKUP(F565,SVC_RateCard!A:A,SVC_RateCard!B:B),"Service Code not found"))</f>
        <v>Normal Delivery</v>
      </c>
      <c r="H565" s="24" t="str">
        <f>IF(F565="","",IFERROR(_xlfn.XLOOKUP(F565,SVC_RateCard!A:A,SVC_RateCard!C:C),""))</f>
        <v>Surgery</v>
      </c>
      <c r="I565" s="39" t="s">
        <v>228</v>
      </c>
      <c r="J565" s="39">
        <v>1</v>
      </c>
      <c r="K565" s="25">
        <f>IF(F565="","",IFERROR(_xlfn.XLOOKUP(F565,SVC_RateCard!A:A,SVC_RateCard!I:I),0))</f>
        <v>25000</v>
      </c>
      <c r="L565" s="17">
        <f t="shared" si="33"/>
        <v>25000</v>
      </c>
      <c r="M565" s="26">
        <f>IF(F565="","",IFERROR(_xlfn.XLOOKUP(F565,SVC_RateCard!A:A,SVC_RateCard!G:G),0))</f>
        <v>0</v>
      </c>
      <c r="N565" s="17">
        <f t="shared" si="34"/>
        <v>0</v>
      </c>
      <c r="O565" s="17">
        <f t="shared" si="35"/>
        <v>25000</v>
      </c>
    </row>
    <row r="566" spans="1:15" ht="22" customHeight="1">
      <c r="A566" t="str">
        <f t="shared" si="32"/>
        <v>SL-00562</v>
      </c>
      <c r="B566" s="40" t="s">
        <v>1767</v>
      </c>
      <c r="C566" s="24" t="str">
        <f>IF(B566="","",IFERROR(_xlfn.XLOOKUP(B566,PT_Master!#REF!,PT_Master!B:B),""))</f>
        <v/>
      </c>
      <c r="D566" s="24" t="str">
        <f>IF(C566="","",IFERROR(_xlfn.XLOOKUP(C566,PT_Master!A:A,PT_Master!C:C),""))</f>
        <v/>
      </c>
      <c r="E566" s="40" t="s">
        <v>1507</v>
      </c>
      <c r="F566" s="40" t="s">
        <v>1840</v>
      </c>
      <c r="G566" s="24" t="str">
        <f>IF(F566="","",IFERROR(_xlfn.XLOOKUP(F566,SVC_RateCard!A:A,SVC_RateCard!B:B),"Service Code not found"))</f>
        <v>CT Scan Brain</v>
      </c>
      <c r="H566" s="24" t="str">
        <f>IF(F566="","",IFERROR(_xlfn.XLOOKUP(F566,SVC_RateCard!A:A,SVC_RateCard!C:C),""))</f>
        <v>Radiology</v>
      </c>
      <c r="I566" s="40" t="s">
        <v>228</v>
      </c>
      <c r="J566" s="40">
        <v>1</v>
      </c>
      <c r="K566" s="25">
        <f>IF(F566="","",IFERROR(_xlfn.XLOOKUP(F566,SVC_RateCard!A:A,SVC_RateCard!I:I),0))</f>
        <v>5040</v>
      </c>
      <c r="L566" s="17">
        <f t="shared" si="33"/>
        <v>5040</v>
      </c>
      <c r="M566" s="26">
        <f>IF(F566="","",IFERROR(_xlfn.XLOOKUP(F566,SVC_RateCard!A:A,SVC_RateCard!G:G),0))</f>
        <v>12</v>
      </c>
      <c r="N566" s="17">
        <f t="shared" si="34"/>
        <v>604.79999999999995</v>
      </c>
      <c r="O566" s="17">
        <f t="shared" si="35"/>
        <v>5040</v>
      </c>
    </row>
    <row r="567" spans="1:15" ht="22" customHeight="1">
      <c r="A567" t="str">
        <f t="shared" si="32"/>
        <v>SL-00563</v>
      </c>
      <c r="B567" s="39" t="s">
        <v>1767</v>
      </c>
      <c r="C567" s="24" t="str">
        <f>IF(B567="","",IFERROR(_xlfn.XLOOKUP(B567,PT_Master!#REF!,PT_Master!B:B),""))</f>
        <v/>
      </c>
      <c r="D567" s="24" t="str">
        <f>IF(C567="","",IFERROR(_xlfn.XLOOKUP(C567,PT_Master!A:A,PT_Master!C:C),""))</f>
        <v/>
      </c>
      <c r="E567" s="39" t="s">
        <v>1507</v>
      </c>
      <c r="F567" s="39" t="s">
        <v>1839</v>
      </c>
      <c r="G567" s="24" t="str">
        <f>IF(F567="","",IFERROR(_xlfn.XLOOKUP(F567,SVC_RateCard!A:A,SVC_RateCard!B:B),"Service Code not found"))</f>
        <v>Nebulisation</v>
      </c>
      <c r="H567" s="24" t="str">
        <f>IF(F567="","",IFERROR(_xlfn.XLOOKUP(F567,SVC_RateCard!A:A,SVC_RateCard!C:C),""))</f>
        <v>Procedure</v>
      </c>
      <c r="I567" s="39" t="s">
        <v>228</v>
      </c>
      <c r="J567" s="39">
        <v>1</v>
      </c>
      <c r="K567" s="25">
        <f>IF(F567="","",IFERROR(_xlfn.XLOOKUP(F567,SVC_RateCard!A:A,SVC_RateCard!I:I),0))</f>
        <v>157.5</v>
      </c>
      <c r="L567" s="17">
        <f t="shared" si="33"/>
        <v>157.5</v>
      </c>
      <c r="M567" s="26">
        <f>IF(F567="","",IFERROR(_xlfn.XLOOKUP(F567,SVC_RateCard!A:A,SVC_RateCard!G:G),0))</f>
        <v>5</v>
      </c>
      <c r="N567" s="17">
        <f t="shared" si="34"/>
        <v>7.875</v>
      </c>
      <c r="O567" s="17">
        <f t="shared" si="35"/>
        <v>157.5</v>
      </c>
    </row>
    <row r="568" spans="1:15" ht="22" customHeight="1">
      <c r="A568" t="str">
        <f t="shared" si="32"/>
        <v>SL-00564</v>
      </c>
      <c r="B568" s="40" t="s">
        <v>1768</v>
      </c>
      <c r="C568" s="24" t="str">
        <f>IF(B568="","",IFERROR(_xlfn.XLOOKUP(B568,PT_Master!#REF!,PT_Master!B:B),""))</f>
        <v/>
      </c>
      <c r="D568" s="24" t="str">
        <f>IF(C568="","",IFERROR(_xlfn.XLOOKUP(C568,PT_Master!A:A,PT_Master!C:C),""))</f>
        <v/>
      </c>
      <c r="E568" s="40" t="s">
        <v>521</v>
      </c>
      <c r="F568" s="40" t="s">
        <v>1850</v>
      </c>
      <c r="G568" s="24" t="str">
        <f>IF(F568="","",IFERROR(_xlfn.XLOOKUP(F568,SVC_RateCard!A:A,SVC_RateCard!B:B),"Service Code not found"))</f>
        <v>Cardiology Consultation</v>
      </c>
      <c r="H568" s="24" t="str">
        <f>IF(F568="","",IFERROR(_xlfn.XLOOKUP(F568,SVC_RateCard!A:A,SVC_RateCard!C:C),""))</f>
        <v>Consultation</v>
      </c>
      <c r="I568" s="40" t="s">
        <v>166</v>
      </c>
      <c r="J568" s="40">
        <v>1</v>
      </c>
      <c r="K568" s="25">
        <f>IF(F568="","",IFERROR(_xlfn.XLOOKUP(F568,SVC_RateCard!A:A,SVC_RateCard!I:I),0))</f>
        <v>800</v>
      </c>
      <c r="L568" s="17">
        <f t="shared" si="33"/>
        <v>800</v>
      </c>
      <c r="M568" s="26">
        <f>IF(F568="","",IFERROR(_xlfn.XLOOKUP(F568,SVC_RateCard!A:A,SVC_RateCard!G:G),0))</f>
        <v>0</v>
      </c>
      <c r="N568" s="17">
        <f t="shared" si="34"/>
        <v>0</v>
      </c>
      <c r="O568" s="17">
        <f t="shared" si="35"/>
        <v>800</v>
      </c>
    </row>
    <row r="569" spans="1:15" ht="22" customHeight="1">
      <c r="A569" t="str">
        <f t="shared" si="32"/>
        <v>SL-00565</v>
      </c>
      <c r="B569" s="39" t="s">
        <v>1768</v>
      </c>
      <c r="C569" s="24" t="str">
        <f>IF(B569="","",IFERROR(_xlfn.XLOOKUP(B569,PT_Master!#REF!,PT_Master!B:B),""))</f>
        <v/>
      </c>
      <c r="D569" s="24" t="str">
        <f>IF(C569="","",IFERROR(_xlfn.XLOOKUP(C569,PT_Master!A:A,PT_Master!C:C),""))</f>
        <v/>
      </c>
      <c r="E569" s="39" t="s">
        <v>521</v>
      </c>
      <c r="F569" s="39" t="s">
        <v>1842</v>
      </c>
      <c r="G569" s="24" t="str">
        <f>IF(F569="","",IFERROR(_xlfn.XLOOKUP(F569,SVC_RateCard!A:A,SVC_RateCard!B:B),"Service Code not found"))</f>
        <v>Treadmill Stress Test</v>
      </c>
      <c r="H569" s="24" t="str">
        <f>IF(F569="","",IFERROR(_xlfn.XLOOKUP(F569,SVC_RateCard!A:A,SVC_RateCard!C:C),""))</f>
        <v>Procedure</v>
      </c>
      <c r="I569" s="39" t="s">
        <v>166</v>
      </c>
      <c r="J569" s="39">
        <v>1</v>
      </c>
      <c r="K569" s="25">
        <f>IF(F569="","",IFERROR(_xlfn.XLOOKUP(F569,SVC_RateCard!A:A,SVC_RateCard!I:I),0))</f>
        <v>2310</v>
      </c>
      <c r="L569" s="17">
        <f t="shared" si="33"/>
        <v>2310</v>
      </c>
      <c r="M569" s="26">
        <f>IF(F569="","",IFERROR(_xlfn.XLOOKUP(F569,SVC_RateCard!A:A,SVC_RateCard!G:G),0))</f>
        <v>5</v>
      </c>
      <c r="N569" s="17">
        <f t="shared" si="34"/>
        <v>115.5</v>
      </c>
      <c r="O569" s="17">
        <f t="shared" si="35"/>
        <v>2310</v>
      </c>
    </row>
    <row r="570" spans="1:15" ht="22" customHeight="1">
      <c r="A570" t="str">
        <f t="shared" si="32"/>
        <v>SL-00566</v>
      </c>
      <c r="B570" s="40" t="s">
        <v>1768</v>
      </c>
      <c r="C570" s="24" t="str">
        <f>IF(B570="","",IFERROR(_xlfn.XLOOKUP(B570,PT_Master!#REF!,PT_Master!B:B),""))</f>
        <v/>
      </c>
      <c r="D570" s="24" t="str">
        <f>IF(C570="","",IFERROR(_xlfn.XLOOKUP(C570,PT_Master!A:A,PT_Master!C:C),""))</f>
        <v/>
      </c>
      <c r="E570" s="40" t="s">
        <v>521</v>
      </c>
      <c r="F570" s="40" t="s">
        <v>1877</v>
      </c>
      <c r="G570" s="24" t="str">
        <f>IF(F570="","",IFERROR(_xlfn.XLOOKUP(F570,SVC_RateCard!A:A,SVC_RateCard!B:B),"Service Code not found"))</f>
        <v>Laparoscopic Cholecystectomy</v>
      </c>
      <c r="H570" s="24" t="str">
        <f>IF(F570="","",IFERROR(_xlfn.XLOOKUP(F570,SVC_RateCard!A:A,SVC_RateCard!C:C),""))</f>
        <v>Surgery</v>
      </c>
      <c r="I570" s="40" t="s">
        <v>166</v>
      </c>
      <c r="J570" s="40">
        <v>1</v>
      </c>
      <c r="K570" s="25">
        <f>IF(F570="","",IFERROR(_xlfn.XLOOKUP(F570,SVC_RateCard!A:A,SVC_RateCard!I:I),0))</f>
        <v>44100</v>
      </c>
      <c r="L570" s="17">
        <f t="shared" si="33"/>
        <v>44100</v>
      </c>
      <c r="M570" s="26">
        <f>IF(F570="","",IFERROR(_xlfn.XLOOKUP(F570,SVC_RateCard!A:A,SVC_RateCard!G:G),0))</f>
        <v>5</v>
      </c>
      <c r="N570" s="17">
        <f t="shared" si="34"/>
        <v>2205</v>
      </c>
      <c r="O570" s="17">
        <f t="shared" si="35"/>
        <v>44100</v>
      </c>
    </row>
    <row r="571" spans="1:15" ht="22" customHeight="1">
      <c r="A571" t="str">
        <f t="shared" si="32"/>
        <v>SL-00567</v>
      </c>
      <c r="B571" s="39" t="s">
        <v>1768</v>
      </c>
      <c r="C571" s="24" t="str">
        <f>IF(B571="","",IFERROR(_xlfn.XLOOKUP(B571,PT_Master!#REF!,PT_Master!B:B),""))</f>
        <v/>
      </c>
      <c r="D571" s="24" t="str">
        <f>IF(C571="","",IFERROR(_xlfn.XLOOKUP(C571,PT_Master!A:A,PT_Master!C:C),""))</f>
        <v/>
      </c>
      <c r="E571" s="39" t="s">
        <v>521</v>
      </c>
      <c r="F571" s="39" t="s">
        <v>1845</v>
      </c>
      <c r="G571" s="24" t="str">
        <f>IF(F571="","",IFERROR(_xlfn.XLOOKUP(F571,SVC_RateCard!A:A,SVC_RateCard!B:B),"Service Code not found"))</f>
        <v>Semi-Private Room - Daily</v>
      </c>
      <c r="H571" s="24" t="str">
        <f>IF(F571="","",IFERROR(_xlfn.XLOOKUP(F571,SVC_RateCard!A:A,SVC_RateCard!C:C),""))</f>
        <v>Room Charge</v>
      </c>
      <c r="I571" s="39" t="s">
        <v>166</v>
      </c>
      <c r="J571" s="39">
        <v>1</v>
      </c>
      <c r="K571" s="25">
        <f>IF(F571="","",IFERROR(_xlfn.XLOOKUP(F571,SVC_RateCard!A:A,SVC_RateCard!I:I),0))</f>
        <v>1800</v>
      </c>
      <c r="L571" s="17">
        <f t="shared" si="33"/>
        <v>1800</v>
      </c>
      <c r="M571" s="26">
        <f>IF(F571="","",IFERROR(_xlfn.XLOOKUP(F571,SVC_RateCard!A:A,SVC_RateCard!G:G),0))</f>
        <v>0</v>
      </c>
      <c r="N571" s="17">
        <f t="shared" si="34"/>
        <v>0</v>
      </c>
      <c r="O571" s="17">
        <f t="shared" si="35"/>
        <v>1800</v>
      </c>
    </row>
    <row r="572" spans="1:15" ht="22" customHeight="1">
      <c r="A572" t="str">
        <f t="shared" si="32"/>
        <v>SL-00568</v>
      </c>
      <c r="B572" s="40" t="s">
        <v>1768</v>
      </c>
      <c r="C572" s="24" t="str">
        <f>IF(B572="","",IFERROR(_xlfn.XLOOKUP(B572,PT_Master!#REF!,PT_Master!B:B),""))</f>
        <v/>
      </c>
      <c r="D572" s="24" t="str">
        <f>IF(C572="","",IFERROR(_xlfn.XLOOKUP(C572,PT_Master!A:A,PT_Master!C:C),""))</f>
        <v/>
      </c>
      <c r="E572" s="40" t="s">
        <v>521</v>
      </c>
      <c r="F572" s="40" t="s">
        <v>1858</v>
      </c>
      <c r="G572" s="24" t="str">
        <f>IF(F572="","",IFERROR(_xlfn.XLOOKUP(F572,SVC_RateCard!A:A,SVC_RateCard!B:B),"Service Code not found"))</f>
        <v>PTCA / Angioplasty</v>
      </c>
      <c r="H572" s="24" t="str">
        <f>IF(F572="","",IFERROR(_xlfn.XLOOKUP(F572,SVC_RateCard!A:A,SVC_RateCard!C:C),""))</f>
        <v>Surgery</v>
      </c>
      <c r="I572" s="40" t="s">
        <v>166</v>
      </c>
      <c r="J572" s="40">
        <v>1</v>
      </c>
      <c r="K572" s="25">
        <f>IF(F572="","",IFERROR(_xlfn.XLOOKUP(F572,SVC_RateCard!A:A,SVC_RateCard!I:I),0))</f>
        <v>189000</v>
      </c>
      <c r="L572" s="17">
        <f t="shared" si="33"/>
        <v>189000</v>
      </c>
      <c r="M572" s="26">
        <f>IF(F572="","",IFERROR(_xlfn.XLOOKUP(F572,SVC_RateCard!A:A,SVC_RateCard!G:G),0))</f>
        <v>5</v>
      </c>
      <c r="N572" s="17">
        <f t="shared" si="34"/>
        <v>9450</v>
      </c>
      <c r="O572" s="17">
        <f t="shared" si="35"/>
        <v>189000</v>
      </c>
    </row>
    <row r="573" spans="1:15" ht="22" customHeight="1">
      <c r="A573" t="str">
        <f t="shared" si="32"/>
        <v>SL-00569</v>
      </c>
      <c r="B573" s="39" t="s">
        <v>1768</v>
      </c>
      <c r="C573" s="24" t="str">
        <f>IF(B573="","",IFERROR(_xlfn.XLOOKUP(B573,PT_Master!#REF!,PT_Master!B:B),""))</f>
        <v/>
      </c>
      <c r="D573" s="24" t="str">
        <f>IF(C573="","",IFERROR(_xlfn.XLOOKUP(C573,PT_Master!A:A,PT_Master!C:C),""))</f>
        <v/>
      </c>
      <c r="E573" s="39" t="s">
        <v>521</v>
      </c>
      <c r="F573" s="39" t="s">
        <v>1872</v>
      </c>
      <c r="G573" s="24" t="str">
        <f>IF(F573="","",IFERROR(_xlfn.XLOOKUP(F573,SVC_RateCard!A:A,SVC_RateCard!B:B),"Service Code not found"))</f>
        <v>Oxygen Therapy - Per Day</v>
      </c>
      <c r="H573" s="24" t="str">
        <f>IF(F573="","",IFERROR(_xlfn.XLOOKUP(F573,SVC_RateCard!A:A,SVC_RateCard!C:C),""))</f>
        <v>Procedure</v>
      </c>
      <c r="I573" s="39" t="s">
        <v>166</v>
      </c>
      <c r="J573" s="39">
        <v>1</v>
      </c>
      <c r="K573" s="25">
        <f>IF(F573="","",IFERROR(_xlfn.XLOOKUP(F573,SVC_RateCard!A:A,SVC_RateCard!I:I),0))</f>
        <v>630</v>
      </c>
      <c r="L573" s="17">
        <f t="shared" si="33"/>
        <v>630</v>
      </c>
      <c r="M573" s="26">
        <f>IF(F573="","",IFERROR(_xlfn.XLOOKUP(F573,SVC_RateCard!A:A,SVC_RateCard!G:G),0))</f>
        <v>5</v>
      </c>
      <c r="N573" s="17">
        <f t="shared" si="34"/>
        <v>31.5</v>
      </c>
      <c r="O573" s="17">
        <f t="shared" si="35"/>
        <v>630</v>
      </c>
    </row>
    <row r="574" spans="1:15" ht="22" customHeight="1">
      <c r="A574" t="str">
        <f t="shared" si="32"/>
        <v>SL-00570</v>
      </c>
      <c r="B574" s="40" t="s">
        <v>1769</v>
      </c>
      <c r="C574" s="24" t="str">
        <f>IF(B574="","",IFERROR(_xlfn.XLOOKUP(B574,PT_Master!#REF!,PT_Master!B:B),""))</f>
        <v/>
      </c>
      <c r="D574" s="24" t="str">
        <f>IF(C574="","",IFERROR(_xlfn.XLOOKUP(C574,PT_Master!A:A,PT_Master!C:C),""))</f>
        <v/>
      </c>
      <c r="E574" s="40" t="s">
        <v>589</v>
      </c>
      <c r="F574" s="40" t="s">
        <v>1876</v>
      </c>
      <c r="G574" s="24" t="str">
        <f>IF(F574="","",IFERROR(_xlfn.XLOOKUP(F574,SVC_RateCard!A:A,SVC_RateCard!B:B),"Service Code not found"))</f>
        <v>Gynaecology Consultation</v>
      </c>
      <c r="H574" s="24" t="str">
        <f>IF(F574="","",IFERROR(_xlfn.XLOOKUP(F574,SVC_RateCard!A:A,SVC_RateCard!C:C),""))</f>
        <v>Consultation</v>
      </c>
      <c r="I574" s="40" t="s">
        <v>228</v>
      </c>
      <c r="J574" s="40">
        <v>1</v>
      </c>
      <c r="K574" s="25">
        <f>IF(F574="","",IFERROR(_xlfn.XLOOKUP(F574,SVC_RateCard!A:A,SVC_RateCard!I:I),0))</f>
        <v>700</v>
      </c>
      <c r="L574" s="17">
        <f t="shared" si="33"/>
        <v>700</v>
      </c>
      <c r="M574" s="26">
        <f>IF(F574="","",IFERROR(_xlfn.XLOOKUP(F574,SVC_RateCard!A:A,SVC_RateCard!G:G),0))</f>
        <v>0</v>
      </c>
      <c r="N574" s="17">
        <f t="shared" si="34"/>
        <v>0</v>
      </c>
      <c r="O574" s="17">
        <f t="shared" si="35"/>
        <v>700</v>
      </c>
    </row>
    <row r="575" spans="1:15" ht="22" customHeight="1">
      <c r="A575" t="str">
        <f t="shared" si="32"/>
        <v>SL-00571</v>
      </c>
      <c r="B575" s="39" t="s">
        <v>1769</v>
      </c>
      <c r="C575" s="24" t="str">
        <f>IF(B575="","",IFERROR(_xlfn.XLOOKUP(B575,PT_Master!#REF!,PT_Master!B:B),""))</f>
        <v/>
      </c>
      <c r="D575" s="24" t="str">
        <f>IF(C575="","",IFERROR(_xlfn.XLOOKUP(C575,PT_Master!A:A,PT_Master!C:C),""))</f>
        <v/>
      </c>
      <c r="E575" s="39" t="s">
        <v>589</v>
      </c>
      <c r="F575" s="39" t="s">
        <v>1869</v>
      </c>
      <c r="G575" s="24" t="str">
        <f>IF(F575="","",IFERROR(_xlfn.XLOOKUP(F575,SVC_RateCard!A:A,SVC_RateCard!B:B),"Service Code not found"))</f>
        <v>ICU - Daily</v>
      </c>
      <c r="H575" s="24" t="str">
        <f>IF(F575="","",IFERROR(_xlfn.XLOOKUP(F575,SVC_RateCard!A:A,SVC_RateCard!C:C),""))</f>
        <v>Room Charge</v>
      </c>
      <c r="I575" s="39" t="s">
        <v>228</v>
      </c>
      <c r="J575" s="39">
        <v>1</v>
      </c>
      <c r="K575" s="25">
        <f>IF(F575="","",IFERROR(_xlfn.XLOOKUP(F575,SVC_RateCard!A:A,SVC_RateCard!I:I),0))</f>
        <v>8000</v>
      </c>
      <c r="L575" s="17">
        <f t="shared" si="33"/>
        <v>8000</v>
      </c>
      <c r="M575" s="26">
        <f>IF(F575="","",IFERROR(_xlfn.XLOOKUP(F575,SVC_RateCard!A:A,SVC_RateCard!G:G),0))</f>
        <v>0</v>
      </c>
      <c r="N575" s="17">
        <f t="shared" si="34"/>
        <v>0</v>
      </c>
      <c r="O575" s="17">
        <f t="shared" si="35"/>
        <v>8000</v>
      </c>
    </row>
    <row r="576" spans="1:15" ht="22" customHeight="1">
      <c r="A576" t="str">
        <f t="shared" si="32"/>
        <v>SL-00572</v>
      </c>
      <c r="B576" s="40" t="s">
        <v>1769</v>
      </c>
      <c r="C576" s="24" t="str">
        <f>IF(B576="","",IFERROR(_xlfn.XLOOKUP(B576,PT_Master!#REF!,PT_Master!B:B),""))</f>
        <v/>
      </c>
      <c r="D576" s="24" t="str">
        <f>IF(C576="","",IFERROR(_xlfn.XLOOKUP(C576,PT_Master!A:A,PT_Master!C:C),""))</f>
        <v/>
      </c>
      <c r="E576" s="40" t="s">
        <v>589</v>
      </c>
      <c r="F576" s="40" t="s">
        <v>1844</v>
      </c>
      <c r="G576" s="24" t="str">
        <f>IF(F576="","",IFERROR(_xlfn.XLOOKUP(F576,SVC_RateCard!A:A,SVC_RateCard!B:B),"Service Code not found"))</f>
        <v>Appendectomy</v>
      </c>
      <c r="H576" s="24" t="str">
        <f>IF(F576="","",IFERROR(_xlfn.XLOOKUP(F576,SVC_RateCard!A:A,SVC_RateCard!C:C),""))</f>
        <v>Surgery</v>
      </c>
      <c r="I576" s="40" t="s">
        <v>228</v>
      </c>
      <c r="J576" s="40">
        <v>1</v>
      </c>
      <c r="K576" s="25">
        <f>IF(F576="","",IFERROR(_xlfn.XLOOKUP(F576,SVC_RateCard!A:A,SVC_RateCard!I:I),0))</f>
        <v>36750</v>
      </c>
      <c r="L576" s="17">
        <f t="shared" si="33"/>
        <v>36750</v>
      </c>
      <c r="M576" s="26">
        <f>IF(F576="","",IFERROR(_xlfn.XLOOKUP(F576,SVC_RateCard!A:A,SVC_RateCard!G:G),0))</f>
        <v>5</v>
      </c>
      <c r="N576" s="17">
        <f t="shared" si="34"/>
        <v>1837.5</v>
      </c>
      <c r="O576" s="17">
        <f t="shared" si="35"/>
        <v>36750</v>
      </c>
    </row>
    <row r="577" spans="1:15" ht="22" customHeight="1">
      <c r="A577" t="str">
        <f t="shared" si="32"/>
        <v>SL-00573</v>
      </c>
      <c r="B577" s="39" t="s">
        <v>1770</v>
      </c>
      <c r="C577" s="24" t="str">
        <f>IF(B577="","",IFERROR(_xlfn.XLOOKUP(B577,PT_Master!#REF!,PT_Master!B:B),""))</f>
        <v/>
      </c>
      <c r="D577" s="24" t="str">
        <f>IF(C577="","",IFERROR(_xlfn.XLOOKUP(C577,PT_Master!A:A,PT_Master!C:C),""))</f>
        <v/>
      </c>
      <c r="E577" s="39" t="s">
        <v>1508</v>
      </c>
      <c r="F577" s="39" t="s">
        <v>1834</v>
      </c>
      <c r="G577" s="24" t="str">
        <f>IF(F577="","",IFERROR(_xlfn.XLOOKUP(F577,SVC_RateCard!A:A,SVC_RateCard!B:B),"Service Code not found"))</f>
        <v>Orthopaedics Consultation</v>
      </c>
      <c r="H577" s="24" t="str">
        <f>IF(F577="","",IFERROR(_xlfn.XLOOKUP(F577,SVC_RateCard!A:A,SVC_RateCard!C:C),""))</f>
        <v>Consultation</v>
      </c>
      <c r="I577" s="39" t="s">
        <v>236</v>
      </c>
      <c r="J577" s="39">
        <v>1</v>
      </c>
      <c r="K577" s="25">
        <f>IF(F577="","",IFERROR(_xlfn.XLOOKUP(F577,SVC_RateCard!A:A,SVC_RateCard!I:I),0))</f>
        <v>650</v>
      </c>
      <c r="L577" s="17">
        <f t="shared" si="33"/>
        <v>650</v>
      </c>
      <c r="M577" s="26">
        <f>IF(F577="","",IFERROR(_xlfn.XLOOKUP(F577,SVC_RateCard!A:A,SVC_RateCard!G:G),0))</f>
        <v>0</v>
      </c>
      <c r="N577" s="17">
        <f t="shared" si="34"/>
        <v>0</v>
      </c>
      <c r="O577" s="17">
        <f t="shared" si="35"/>
        <v>650</v>
      </c>
    </row>
    <row r="578" spans="1:15" ht="22" customHeight="1">
      <c r="A578" t="str">
        <f t="shared" si="32"/>
        <v>SL-00574</v>
      </c>
      <c r="B578" s="40" t="s">
        <v>1770</v>
      </c>
      <c r="C578" s="24" t="str">
        <f>IF(B578="","",IFERROR(_xlfn.XLOOKUP(B578,PT_Master!#REF!,PT_Master!B:B),""))</f>
        <v/>
      </c>
      <c r="D578" s="24" t="str">
        <f>IF(C578="","",IFERROR(_xlfn.XLOOKUP(C578,PT_Master!A:A,PT_Master!C:C),""))</f>
        <v/>
      </c>
      <c r="E578" s="40" t="s">
        <v>1508</v>
      </c>
      <c r="F578" s="40" t="s">
        <v>1848</v>
      </c>
      <c r="G578" s="24" t="str">
        <f>IF(F578="","",IFERROR(_xlfn.XLOOKUP(F578,SVC_RateCard!A:A,SVC_RateCard!B:B),"Service Code not found"))</f>
        <v>Complete Blood Count (CBC)</v>
      </c>
      <c r="H578" s="24" t="str">
        <f>IF(F578="","",IFERROR(_xlfn.XLOOKUP(F578,SVC_RateCard!A:A,SVC_RateCard!C:C),""))</f>
        <v>Laboratory</v>
      </c>
      <c r="I578" s="40" t="s">
        <v>236</v>
      </c>
      <c r="J578" s="40">
        <v>1</v>
      </c>
      <c r="K578" s="25">
        <f>IF(F578="","",IFERROR(_xlfn.XLOOKUP(F578,SVC_RateCard!A:A,SVC_RateCard!I:I),0))</f>
        <v>367.5</v>
      </c>
      <c r="L578" s="17">
        <f t="shared" si="33"/>
        <v>367.5</v>
      </c>
      <c r="M578" s="26">
        <f>IF(F578="","",IFERROR(_xlfn.XLOOKUP(F578,SVC_RateCard!A:A,SVC_RateCard!G:G),0))</f>
        <v>5</v>
      </c>
      <c r="N578" s="17">
        <f t="shared" si="34"/>
        <v>18.375</v>
      </c>
      <c r="O578" s="17">
        <f t="shared" si="35"/>
        <v>367.5</v>
      </c>
    </row>
    <row r="579" spans="1:15" ht="22" customHeight="1">
      <c r="A579" t="str">
        <f t="shared" si="32"/>
        <v>SL-00575</v>
      </c>
      <c r="B579" s="39" t="s">
        <v>1770</v>
      </c>
      <c r="C579" s="24" t="str">
        <f>IF(B579="","",IFERROR(_xlfn.XLOOKUP(B579,PT_Master!#REF!,PT_Master!B:B),""))</f>
        <v/>
      </c>
      <c r="D579" s="24" t="str">
        <f>IF(C579="","",IFERROR(_xlfn.XLOOKUP(C579,PT_Master!A:A,PT_Master!C:C),""))</f>
        <v/>
      </c>
      <c r="E579" s="39" t="s">
        <v>1508</v>
      </c>
      <c r="F579" s="39" t="s">
        <v>1862</v>
      </c>
      <c r="G579" s="24" t="str">
        <f>IF(F579="","",IFERROR(_xlfn.XLOOKUP(F579,SVC_RateCard!A:A,SVC_RateCard!B:B),"Service Code not found"))</f>
        <v>Private Room - Daily</v>
      </c>
      <c r="H579" s="24" t="str">
        <f>IF(F579="","",IFERROR(_xlfn.XLOOKUP(F579,SVC_RateCard!A:A,SVC_RateCard!C:C),""))</f>
        <v>Room Charge</v>
      </c>
      <c r="I579" s="39" t="s">
        <v>236</v>
      </c>
      <c r="J579" s="39">
        <v>1</v>
      </c>
      <c r="K579" s="25">
        <f>IF(F579="","",IFERROR(_xlfn.XLOOKUP(F579,SVC_RateCard!A:A,SVC_RateCard!I:I),0))</f>
        <v>3500</v>
      </c>
      <c r="L579" s="17">
        <f t="shared" si="33"/>
        <v>3500</v>
      </c>
      <c r="M579" s="26">
        <f>IF(F579="","",IFERROR(_xlfn.XLOOKUP(F579,SVC_RateCard!A:A,SVC_RateCard!G:G),0))</f>
        <v>0</v>
      </c>
      <c r="N579" s="17">
        <f t="shared" si="34"/>
        <v>0</v>
      </c>
      <c r="O579" s="17">
        <f t="shared" si="35"/>
        <v>3500</v>
      </c>
    </row>
    <row r="580" spans="1:15" ht="22" customHeight="1">
      <c r="A580" t="str">
        <f t="shared" si="32"/>
        <v>SL-00576</v>
      </c>
      <c r="B580" s="40" t="s">
        <v>1770</v>
      </c>
      <c r="C580" s="24" t="str">
        <f>IF(B580="","",IFERROR(_xlfn.XLOOKUP(B580,PT_Master!#REF!,PT_Master!B:B),""))</f>
        <v/>
      </c>
      <c r="D580" s="24" t="str">
        <f>IF(C580="","",IFERROR(_xlfn.XLOOKUP(C580,PT_Master!A:A,PT_Master!C:C),""))</f>
        <v/>
      </c>
      <c r="E580" s="40" t="s">
        <v>1508</v>
      </c>
      <c r="F580" s="40" t="s">
        <v>1871</v>
      </c>
      <c r="G580" s="24" t="str">
        <f>IF(F580="","",IFERROR(_xlfn.XLOOKUP(F580,SVC_RateCard!A:A,SVC_RateCard!B:B),"Service Code not found"))</f>
        <v>Ultrasound Abdomen</v>
      </c>
      <c r="H580" s="24" t="str">
        <f>IF(F580="","",IFERROR(_xlfn.XLOOKUP(F580,SVC_RateCard!A:A,SVC_RateCard!C:C),""))</f>
        <v>Radiology</v>
      </c>
      <c r="I580" s="40" t="s">
        <v>236</v>
      </c>
      <c r="J580" s="40">
        <v>1</v>
      </c>
      <c r="K580" s="25">
        <f>IF(F580="","",IFERROR(_xlfn.XLOOKUP(F580,SVC_RateCard!A:A,SVC_RateCard!I:I),0))</f>
        <v>1344</v>
      </c>
      <c r="L580" s="17">
        <f t="shared" si="33"/>
        <v>1344</v>
      </c>
      <c r="M580" s="26">
        <f>IF(F580="","",IFERROR(_xlfn.XLOOKUP(F580,SVC_RateCard!A:A,SVC_RateCard!G:G),0))</f>
        <v>12</v>
      </c>
      <c r="N580" s="17">
        <f t="shared" si="34"/>
        <v>161.28</v>
      </c>
      <c r="O580" s="17">
        <f t="shared" si="35"/>
        <v>1344</v>
      </c>
    </row>
    <row r="581" spans="1:15" ht="22" customHeight="1">
      <c r="A581" t="str">
        <f t="shared" si="32"/>
        <v>SL-00577</v>
      </c>
      <c r="B581" s="39" t="s">
        <v>1771</v>
      </c>
      <c r="C581" s="24" t="str">
        <f>IF(B581="","",IFERROR(_xlfn.XLOOKUP(B581,PT_Master!#REF!,PT_Master!B:B),""))</f>
        <v/>
      </c>
      <c r="D581" s="24" t="str">
        <f>IF(C581="","",IFERROR(_xlfn.XLOOKUP(C581,PT_Master!A:A,PT_Master!C:C),""))</f>
        <v/>
      </c>
      <c r="E581" s="39" t="s">
        <v>1509</v>
      </c>
      <c r="F581" s="39" t="s">
        <v>1876</v>
      </c>
      <c r="G581" s="24" t="str">
        <f>IF(F581="","",IFERROR(_xlfn.XLOOKUP(F581,SVC_RateCard!A:A,SVC_RateCard!B:B),"Service Code not found"))</f>
        <v>Gynaecology Consultation</v>
      </c>
      <c r="H581" s="24" t="str">
        <f>IF(F581="","",IFERROR(_xlfn.XLOOKUP(F581,SVC_RateCard!A:A,SVC_RateCard!C:C),""))</f>
        <v>Consultation</v>
      </c>
      <c r="I581" s="39" t="s">
        <v>228</v>
      </c>
      <c r="J581" s="39">
        <v>1</v>
      </c>
      <c r="K581" s="25">
        <f>IF(F581="","",IFERROR(_xlfn.XLOOKUP(F581,SVC_RateCard!A:A,SVC_RateCard!I:I),0))</f>
        <v>700</v>
      </c>
      <c r="L581" s="17">
        <f t="shared" si="33"/>
        <v>700</v>
      </c>
      <c r="M581" s="26">
        <f>IF(F581="","",IFERROR(_xlfn.XLOOKUP(F581,SVC_RateCard!A:A,SVC_RateCard!G:G),0))</f>
        <v>0</v>
      </c>
      <c r="N581" s="17">
        <f t="shared" si="34"/>
        <v>0</v>
      </c>
      <c r="O581" s="17">
        <f t="shared" si="35"/>
        <v>700</v>
      </c>
    </row>
    <row r="582" spans="1:15" ht="22" customHeight="1">
      <c r="A582" t="str">
        <f t="shared" ref="A582:A645" si="36">IF(B582="","","SL-"&amp;TEXT(ROW(A578),"00000"))</f>
        <v>SL-00578</v>
      </c>
      <c r="B582" s="40" t="s">
        <v>1771</v>
      </c>
      <c r="C582" s="24" t="str">
        <f>IF(B582="","",IFERROR(_xlfn.XLOOKUP(B582,PT_Master!#REF!,PT_Master!B:B),""))</f>
        <v/>
      </c>
      <c r="D582" s="24" t="str">
        <f>IF(C582="","",IFERROR(_xlfn.XLOOKUP(C582,PT_Master!A:A,PT_Master!C:C),""))</f>
        <v/>
      </c>
      <c r="E582" s="40" t="s">
        <v>1509</v>
      </c>
      <c r="F582" s="40" t="s">
        <v>1839</v>
      </c>
      <c r="G582" s="24" t="str">
        <f>IF(F582="","",IFERROR(_xlfn.XLOOKUP(F582,SVC_RateCard!A:A,SVC_RateCard!B:B),"Service Code not found"))</f>
        <v>Nebulisation</v>
      </c>
      <c r="H582" s="24" t="str">
        <f>IF(F582="","",IFERROR(_xlfn.XLOOKUP(F582,SVC_RateCard!A:A,SVC_RateCard!C:C),""))</f>
        <v>Procedure</v>
      </c>
      <c r="I582" s="40" t="s">
        <v>228</v>
      </c>
      <c r="J582" s="40">
        <v>1</v>
      </c>
      <c r="K582" s="25">
        <f>IF(F582="","",IFERROR(_xlfn.XLOOKUP(F582,SVC_RateCard!A:A,SVC_RateCard!I:I),0))</f>
        <v>157.5</v>
      </c>
      <c r="L582" s="17">
        <f t="shared" ref="L582:L645" si="37">IF(OR(J582="",K582=""),"",J582*K582)</f>
        <v>157.5</v>
      </c>
      <c r="M582" s="26">
        <f>IF(F582="","",IFERROR(_xlfn.XLOOKUP(F582,SVC_RateCard!A:A,SVC_RateCard!G:G),0))</f>
        <v>5</v>
      </c>
      <c r="N582" s="17">
        <f t="shared" ref="N582:N645" si="38">IF(L582="","",IFERROR(L582*M582/100,0))</f>
        <v>7.875</v>
      </c>
      <c r="O582" s="17">
        <f t="shared" ref="O582:O645" si="39">IF(L582="","",L582)</f>
        <v>157.5</v>
      </c>
    </row>
    <row r="583" spans="1:15" ht="22" customHeight="1">
      <c r="A583" t="str">
        <f t="shared" si="36"/>
        <v>SL-00579</v>
      </c>
      <c r="B583" s="39" t="s">
        <v>1771</v>
      </c>
      <c r="C583" s="24" t="str">
        <f>IF(B583="","",IFERROR(_xlfn.XLOOKUP(B583,PT_Master!#REF!,PT_Master!B:B),""))</f>
        <v/>
      </c>
      <c r="D583" s="24" t="str">
        <f>IF(C583="","",IFERROR(_xlfn.XLOOKUP(C583,PT_Master!A:A,PT_Master!C:C),""))</f>
        <v/>
      </c>
      <c r="E583" s="39" t="s">
        <v>1509</v>
      </c>
      <c r="F583" s="39" t="s">
        <v>1835</v>
      </c>
      <c r="G583" s="24" t="str">
        <f>IF(F583="","",IFERROR(_xlfn.XLOOKUP(F583,SVC_RateCard!A:A,SVC_RateCard!B:B),"Service Code not found"))</f>
        <v>Endoscopy (Upper GI)</v>
      </c>
      <c r="H583" s="24" t="str">
        <f>IF(F583="","",IFERROR(_xlfn.XLOOKUP(F583,SVC_RateCard!A:A,SVC_RateCard!C:C),""))</f>
        <v>Procedure</v>
      </c>
      <c r="I583" s="39" t="s">
        <v>228</v>
      </c>
      <c r="J583" s="39">
        <v>1</v>
      </c>
      <c r="K583" s="25">
        <f>IF(F583="","",IFERROR(_xlfn.XLOOKUP(F583,SVC_RateCard!A:A,SVC_RateCard!I:I),0))</f>
        <v>3675</v>
      </c>
      <c r="L583" s="17">
        <f t="shared" si="37"/>
        <v>3675</v>
      </c>
      <c r="M583" s="26">
        <f>IF(F583="","",IFERROR(_xlfn.XLOOKUP(F583,SVC_RateCard!A:A,SVC_RateCard!G:G),0))</f>
        <v>5</v>
      </c>
      <c r="N583" s="17">
        <f t="shared" si="38"/>
        <v>183.75</v>
      </c>
      <c r="O583" s="17">
        <f t="shared" si="39"/>
        <v>3675</v>
      </c>
    </row>
    <row r="584" spans="1:15" ht="22" customHeight="1">
      <c r="A584" t="str">
        <f t="shared" si="36"/>
        <v>SL-00580</v>
      </c>
      <c r="B584" s="40" t="s">
        <v>1771</v>
      </c>
      <c r="C584" s="24" t="str">
        <f>IF(B584="","",IFERROR(_xlfn.XLOOKUP(B584,PT_Master!#REF!,PT_Master!B:B),""))</f>
        <v/>
      </c>
      <c r="D584" s="24" t="str">
        <f>IF(C584="","",IFERROR(_xlfn.XLOOKUP(C584,PT_Master!A:A,PT_Master!C:C),""))</f>
        <v/>
      </c>
      <c r="E584" s="40" t="s">
        <v>1509</v>
      </c>
      <c r="F584" s="40" t="s">
        <v>1836</v>
      </c>
      <c r="G584" s="24" t="str">
        <f>IF(F584="","",IFERROR(_xlfn.XLOOKUP(F584,SVC_RateCard!A:A,SVC_RateCard!B:B),"Service Code not found"))</f>
        <v>Lipid Profile</v>
      </c>
      <c r="H584" s="24" t="str">
        <f>IF(F584="","",IFERROR(_xlfn.XLOOKUP(F584,SVC_RateCard!A:A,SVC_RateCard!C:C),""))</f>
        <v>Laboratory</v>
      </c>
      <c r="I584" s="40" t="s">
        <v>228</v>
      </c>
      <c r="J584" s="40">
        <v>1</v>
      </c>
      <c r="K584" s="25">
        <f>IF(F584="","",IFERROR(_xlfn.XLOOKUP(F584,SVC_RateCard!A:A,SVC_RateCard!I:I),0))</f>
        <v>472.5</v>
      </c>
      <c r="L584" s="17">
        <f t="shared" si="37"/>
        <v>472.5</v>
      </c>
      <c r="M584" s="26">
        <f>IF(F584="","",IFERROR(_xlfn.XLOOKUP(F584,SVC_RateCard!A:A,SVC_RateCard!G:G),0))</f>
        <v>5</v>
      </c>
      <c r="N584" s="17">
        <f t="shared" si="38"/>
        <v>23.625</v>
      </c>
      <c r="O584" s="17">
        <f t="shared" si="39"/>
        <v>472.5</v>
      </c>
    </row>
    <row r="585" spans="1:15" ht="22" customHeight="1">
      <c r="A585" t="str">
        <f t="shared" si="36"/>
        <v>SL-00581</v>
      </c>
      <c r="B585" s="39" t="s">
        <v>1771</v>
      </c>
      <c r="C585" s="24" t="str">
        <f>IF(B585="","",IFERROR(_xlfn.XLOOKUP(B585,PT_Master!#REF!,PT_Master!B:B),""))</f>
        <v/>
      </c>
      <c r="D585" s="24" t="str">
        <f>IF(C585="","",IFERROR(_xlfn.XLOOKUP(C585,PT_Master!A:A,PT_Master!C:C),""))</f>
        <v/>
      </c>
      <c r="E585" s="39" t="s">
        <v>1509</v>
      </c>
      <c r="F585" s="39" t="s">
        <v>1868</v>
      </c>
      <c r="G585" s="24" t="str">
        <f>IF(F585="","",IFERROR(_xlfn.XLOOKUP(F585,SVC_RateCard!A:A,SVC_RateCard!B:B),"Service Code not found"))</f>
        <v>Liver Function Test</v>
      </c>
      <c r="H585" s="24" t="str">
        <f>IF(F585="","",IFERROR(_xlfn.XLOOKUP(F585,SVC_RateCard!A:A,SVC_RateCard!C:C),""))</f>
        <v>Laboratory</v>
      </c>
      <c r="I585" s="39" t="s">
        <v>228</v>
      </c>
      <c r="J585" s="39">
        <v>1</v>
      </c>
      <c r="K585" s="25">
        <f>IF(F585="","",IFERROR(_xlfn.XLOOKUP(F585,SVC_RateCard!A:A,SVC_RateCard!I:I),0))</f>
        <v>546</v>
      </c>
      <c r="L585" s="17">
        <f t="shared" si="37"/>
        <v>546</v>
      </c>
      <c r="M585" s="26">
        <f>IF(F585="","",IFERROR(_xlfn.XLOOKUP(F585,SVC_RateCard!A:A,SVC_RateCard!G:G),0))</f>
        <v>5</v>
      </c>
      <c r="N585" s="17">
        <f t="shared" si="38"/>
        <v>27.3</v>
      </c>
      <c r="O585" s="17">
        <f t="shared" si="39"/>
        <v>546</v>
      </c>
    </row>
    <row r="586" spans="1:15" ht="22" customHeight="1">
      <c r="A586" t="str">
        <f t="shared" si="36"/>
        <v>SL-00582</v>
      </c>
      <c r="B586" s="40" t="s">
        <v>1771</v>
      </c>
      <c r="C586" s="24" t="str">
        <f>IF(B586="","",IFERROR(_xlfn.XLOOKUP(B586,PT_Master!#REF!,PT_Master!B:B),""))</f>
        <v/>
      </c>
      <c r="D586" s="24" t="str">
        <f>IF(C586="","",IFERROR(_xlfn.XLOOKUP(C586,PT_Master!A:A,PT_Master!C:C),""))</f>
        <v/>
      </c>
      <c r="E586" s="40" t="s">
        <v>1509</v>
      </c>
      <c r="F586" s="40" t="s">
        <v>1875</v>
      </c>
      <c r="G586" s="24" t="str">
        <f>IF(F586="","",IFERROR(_xlfn.XLOOKUP(F586,SVC_RateCard!A:A,SVC_RateCard!B:B),"Service Code not found"))</f>
        <v>X-Ray Knee AP Lateral</v>
      </c>
      <c r="H586" s="24" t="str">
        <f>IF(F586="","",IFERROR(_xlfn.XLOOKUP(F586,SVC_RateCard!A:A,SVC_RateCard!C:C),""))</f>
        <v>Radiology</v>
      </c>
      <c r="I586" s="40" t="s">
        <v>228</v>
      </c>
      <c r="J586" s="40">
        <v>1</v>
      </c>
      <c r="K586" s="25">
        <f>IF(F586="","",IFERROR(_xlfn.XLOOKUP(F586,SVC_RateCard!A:A,SVC_RateCard!I:I),0))</f>
        <v>504</v>
      </c>
      <c r="L586" s="17">
        <f t="shared" si="37"/>
        <v>504</v>
      </c>
      <c r="M586" s="26">
        <f>IF(F586="","",IFERROR(_xlfn.XLOOKUP(F586,SVC_RateCard!A:A,SVC_RateCard!G:G),0))</f>
        <v>12</v>
      </c>
      <c r="N586" s="17">
        <f t="shared" si="38"/>
        <v>60.48</v>
      </c>
      <c r="O586" s="17">
        <f t="shared" si="39"/>
        <v>504</v>
      </c>
    </row>
    <row r="587" spans="1:15" ht="22" customHeight="1">
      <c r="A587" t="str">
        <f t="shared" si="36"/>
        <v>SL-00583</v>
      </c>
      <c r="B587" s="39" t="s">
        <v>1771</v>
      </c>
      <c r="C587" s="24" t="str">
        <f>IF(B587="","",IFERROR(_xlfn.XLOOKUP(B587,PT_Master!#REF!,PT_Master!B:B),""))</f>
        <v/>
      </c>
      <c r="D587" s="24" t="str">
        <f>IF(C587="","",IFERROR(_xlfn.XLOOKUP(C587,PT_Master!A:A,PT_Master!C:C),""))</f>
        <v/>
      </c>
      <c r="E587" s="39" t="s">
        <v>1509</v>
      </c>
      <c r="F587" s="39" t="s">
        <v>1869</v>
      </c>
      <c r="G587" s="24" t="str">
        <f>IF(F587="","",IFERROR(_xlfn.XLOOKUP(F587,SVC_RateCard!A:A,SVC_RateCard!B:B),"Service Code not found"))</f>
        <v>ICU - Daily</v>
      </c>
      <c r="H587" s="24" t="str">
        <f>IF(F587="","",IFERROR(_xlfn.XLOOKUP(F587,SVC_RateCard!A:A,SVC_RateCard!C:C),""))</f>
        <v>Room Charge</v>
      </c>
      <c r="I587" s="39" t="s">
        <v>228</v>
      </c>
      <c r="J587" s="39">
        <v>1</v>
      </c>
      <c r="K587" s="25">
        <f>IF(F587="","",IFERROR(_xlfn.XLOOKUP(F587,SVC_RateCard!A:A,SVC_RateCard!I:I),0))</f>
        <v>8000</v>
      </c>
      <c r="L587" s="17">
        <f t="shared" si="37"/>
        <v>8000</v>
      </c>
      <c r="M587" s="26">
        <f>IF(F587="","",IFERROR(_xlfn.XLOOKUP(F587,SVC_RateCard!A:A,SVC_RateCard!G:G),0))</f>
        <v>0</v>
      </c>
      <c r="N587" s="17">
        <f t="shared" si="38"/>
        <v>0</v>
      </c>
      <c r="O587" s="17">
        <f t="shared" si="39"/>
        <v>8000</v>
      </c>
    </row>
    <row r="588" spans="1:15" ht="22" customHeight="1">
      <c r="A588" t="str">
        <f t="shared" si="36"/>
        <v>SL-00584</v>
      </c>
      <c r="B588" s="40" t="s">
        <v>1771</v>
      </c>
      <c r="C588" s="24" t="str">
        <f>IF(B588="","",IFERROR(_xlfn.XLOOKUP(B588,PT_Master!#REF!,PT_Master!B:B),""))</f>
        <v/>
      </c>
      <c r="D588" s="24" t="str">
        <f>IF(C588="","",IFERROR(_xlfn.XLOOKUP(C588,PT_Master!A:A,PT_Master!C:C),""))</f>
        <v/>
      </c>
      <c r="E588" s="40" t="s">
        <v>1509</v>
      </c>
      <c r="F588" s="40" t="s">
        <v>1841</v>
      </c>
      <c r="G588" s="24" t="str">
        <f>IF(F588="","",IFERROR(_xlfn.XLOOKUP(F588,SVC_RateCard!A:A,SVC_RateCard!B:B),"Service Code not found"))</f>
        <v>Kidney Function Test</v>
      </c>
      <c r="H588" s="24" t="str">
        <f>IF(F588="","",IFERROR(_xlfn.XLOOKUP(F588,SVC_RateCard!A:A,SVC_RateCard!C:C),""))</f>
        <v>Laboratory</v>
      </c>
      <c r="I588" s="40" t="s">
        <v>228</v>
      </c>
      <c r="J588" s="40">
        <v>1</v>
      </c>
      <c r="K588" s="25">
        <f>IF(F588="","",IFERROR(_xlfn.XLOOKUP(F588,SVC_RateCard!A:A,SVC_RateCard!I:I),0))</f>
        <v>504</v>
      </c>
      <c r="L588" s="17">
        <f t="shared" si="37"/>
        <v>504</v>
      </c>
      <c r="M588" s="26">
        <f>IF(F588="","",IFERROR(_xlfn.XLOOKUP(F588,SVC_RateCard!A:A,SVC_RateCard!G:G),0))</f>
        <v>5</v>
      </c>
      <c r="N588" s="17">
        <f t="shared" si="38"/>
        <v>25.2</v>
      </c>
      <c r="O588" s="17">
        <f t="shared" si="39"/>
        <v>504</v>
      </c>
    </row>
    <row r="589" spans="1:15" ht="22" customHeight="1">
      <c r="A589" t="str">
        <f t="shared" si="36"/>
        <v>SL-00585</v>
      </c>
      <c r="B589" s="39" t="s">
        <v>1772</v>
      </c>
      <c r="C589" s="24" t="str">
        <f>IF(B589="","",IFERROR(_xlfn.XLOOKUP(B589,PT_Master!#REF!,PT_Master!B:B),""))</f>
        <v/>
      </c>
      <c r="D589" s="24" t="str">
        <f>IF(C589="","",IFERROR(_xlfn.XLOOKUP(C589,PT_Master!A:A,PT_Master!C:C),""))</f>
        <v/>
      </c>
      <c r="E589" s="39" t="s">
        <v>1464</v>
      </c>
      <c r="F589" s="39" t="s">
        <v>1850</v>
      </c>
      <c r="G589" s="24" t="str">
        <f>IF(F589="","",IFERROR(_xlfn.XLOOKUP(F589,SVC_RateCard!A:A,SVC_RateCard!B:B),"Service Code not found"))</f>
        <v>Cardiology Consultation</v>
      </c>
      <c r="H589" s="24" t="str">
        <f>IF(F589="","",IFERROR(_xlfn.XLOOKUP(F589,SVC_RateCard!A:A,SVC_RateCard!C:C),""))</f>
        <v>Consultation</v>
      </c>
      <c r="I589" s="39" t="s">
        <v>235</v>
      </c>
      <c r="J589" s="39">
        <v>1</v>
      </c>
      <c r="K589" s="25">
        <f>IF(F589="","",IFERROR(_xlfn.XLOOKUP(F589,SVC_RateCard!A:A,SVC_RateCard!I:I),0))</f>
        <v>800</v>
      </c>
      <c r="L589" s="17">
        <f t="shared" si="37"/>
        <v>800</v>
      </c>
      <c r="M589" s="26">
        <f>IF(F589="","",IFERROR(_xlfn.XLOOKUP(F589,SVC_RateCard!A:A,SVC_RateCard!G:G),0))</f>
        <v>0</v>
      </c>
      <c r="N589" s="17">
        <f t="shared" si="38"/>
        <v>0</v>
      </c>
      <c r="O589" s="17">
        <f t="shared" si="39"/>
        <v>800</v>
      </c>
    </row>
    <row r="590" spans="1:15" ht="22" customHeight="1">
      <c r="A590" t="str">
        <f t="shared" si="36"/>
        <v>SL-00586</v>
      </c>
      <c r="B590" s="40" t="s">
        <v>1772</v>
      </c>
      <c r="C590" s="24" t="str">
        <f>IF(B590="","",IFERROR(_xlfn.XLOOKUP(B590,PT_Master!#REF!,PT_Master!B:B),""))</f>
        <v/>
      </c>
      <c r="D590" s="24" t="str">
        <f>IF(C590="","",IFERROR(_xlfn.XLOOKUP(C590,PT_Master!A:A,PT_Master!C:C),""))</f>
        <v/>
      </c>
      <c r="E590" s="40" t="s">
        <v>1464</v>
      </c>
      <c r="F590" s="40" t="s">
        <v>1835</v>
      </c>
      <c r="G590" s="24" t="str">
        <f>IF(F590="","",IFERROR(_xlfn.XLOOKUP(F590,SVC_RateCard!A:A,SVC_RateCard!B:B),"Service Code not found"))</f>
        <v>Endoscopy (Upper GI)</v>
      </c>
      <c r="H590" s="24" t="str">
        <f>IF(F590="","",IFERROR(_xlfn.XLOOKUP(F590,SVC_RateCard!A:A,SVC_RateCard!C:C),""))</f>
        <v>Procedure</v>
      </c>
      <c r="I590" s="40" t="s">
        <v>235</v>
      </c>
      <c r="J590" s="40">
        <v>1</v>
      </c>
      <c r="K590" s="25">
        <f>IF(F590="","",IFERROR(_xlfn.XLOOKUP(F590,SVC_RateCard!A:A,SVC_RateCard!I:I),0))</f>
        <v>3675</v>
      </c>
      <c r="L590" s="17">
        <f t="shared" si="37"/>
        <v>3675</v>
      </c>
      <c r="M590" s="26">
        <f>IF(F590="","",IFERROR(_xlfn.XLOOKUP(F590,SVC_RateCard!A:A,SVC_RateCard!G:G),0))</f>
        <v>5</v>
      </c>
      <c r="N590" s="17">
        <f t="shared" si="38"/>
        <v>183.75</v>
      </c>
      <c r="O590" s="17">
        <f t="shared" si="39"/>
        <v>3675</v>
      </c>
    </row>
    <row r="591" spans="1:15" ht="22" customHeight="1">
      <c r="A591" t="str">
        <f t="shared" si="36"/>
        <v>SL-00587</v>
      </c>
      <c r="B591" s="39" t="s">
        <v>1772</v>
      </c>
      <c r="C591" s="24" t="str">
        <f>IF(B591="","",IFERROR(_xlfn.XLOOKUP(B591,PT_Master!#REF!,PT_Master!B:B),""))</f>
        <v/>
      </c>
      <c r="D591" s="24" t="str">
        <f>IF(C591="","",IFERROR(_xlfn.XLOOKUP(C591,PT_Master!A:A,PT_Master!C:C),""))</f>
        <v/>
      </c>
      <c r="E591" s="39" t="s">
        <v>1464</v>
      </c>
      <c r="F591" s="39" t="s">
        <v>1863</v>
      </c>
      <c r="G591" s="24" t="str">
        <f>IF(F591="","",IFERROR(_xlfn.XLOOKUP(F591,SVC_RateCard!A:A,SVC_RateCard!B:B),"Service Code not found"))</f>
        <v>Blood Culture</v>
      </c>
      <c r="H591" s="24" t="str">
        <f>IF(F591="","",IFERROR(_xlfn.XLOOKUP(F591,SVC_RateCard!A:A,SVC_RateCard!C:C),""))</f>
        <v>Laboratory</v>
      </c>
      <c r="I591" s="39" t="s">
        <v>235</v>
      </c>
      <c r="J591" s="39">
        <v>1</v>
      </c>
      <c r="K591" s="25">
        <f>IF(F591="","",IFERROR(_xlfn.XLOOKUP(F591,SVC_RateCard!A:A,SVC_RateCard!I:I),0))</f>
        <v>840</v>
      </c>
      <c r="L591" s="17">
        <f t="shared" si="37"/>
        <v>840</v>
      </c>
      <c r="M591" s="26">
        <f>IF(F591="","",IFERROR(_xlfn.XLOOKUP(F591,SVC_RateCard!A:A,SVC_RateCard!G:G),0))</f>
        <v>5</v>
      </c>
      <c r="N591" s="17">
        <f t="shared" si="38"/>
        <v>42</v>
      </c>
      <c r="O591" s="17">
        <f t="shared" si="39"/>
        <v>840</v>
      </c>
    </row>
    <row r="592" spans="1:15" ht="22" customHeight="1">
      <c r="A592" t="str">
        <f t="shared" si="36"/>
        <v>SL-00588</v>
      </c>
      <c r="B592" s="40" t="s">
        <v>1772</v>
      </c>
      <c r="C592" s="24" t="str">
        <f>IF(B592="","",IFERROR(_xlfn.XLOOKUP(B592,PT_Master!#REF!,PT_Master!B:B),""))</f>
        <v/>
      </c>
      <c r="D592" s="24" t="str">
        <f>IF(C592="","",IFERROR(_xlfn.XLOOKUP(C592,PT_Master!A:A,PT_Master!C:C),""))</f>
        <v/>
      </c>
      <c r="E592" s="40" t="s">
        <v>1464</v>
      </c>
      <c r="F592" s="40" t="s">
        <v>1873</v>
      </c>
      <c r="G592" s="24" t="str">
        <f>IF(F592="","",IFERROR(_xlfn.XLOOKUP(F592,SVC_RateCard!A:A,SVC_RateCard!B:B),"Service Code not found"))</f>
        <v>Normal Delivery</v>
      </c>
      <c r="H592" s="24" t="str">
        <f>IF(F592="","",IFERROR(_xlfn.XLOOKUP(F592,SVC_RateCard!A:A,SVC_RateCard!C:C),""))</f>
        <v>Surgery</v>
      </c>
      <c r="I592" s="40" t="s">
        <v>235</v>
      </c>
      <c r="J592" s="40">
        <v>1</v>
      </c>
      <c r="K592" s="25">
        <f>IF(F592="","",IFERROR(_xlfn.XLOOKUP(F592,SVC_RateCard!A:A,SVC_RateCard!I:I),0))</f>
        <v>25000</v>
      </c>
      <c r="L592" s="17">
        <f t="shared" si="37"/>
        <v>25000</v>
      </c>
      <c r="M592" s="26">
        <f>IF(F592="","",IFERROR(_xlfn.XLOOKUP(F592,SVC_RateCard!A:A,SVC_RateCard!G:G),0))</f>
        <v>0</v>
      </c>
      <c r="N592" s="17">
        <f t="shared" si="38"/>
        <v>0</v>
      </c>
      <c r="O592" s="17">
        <f t="shared" si="39"/>
        <v>25000</v>
      </c>
    </row>
    <row r="593" spans="1:15" ht="22" customHeight="1">
      <c r="A593" t="str">
        <f t="shared" si="36"/>
        <v>SL-00589</v>
      </c>
      <c r="B593" s="39" t="s">
        <v>1773</v>
      </c>
      <c r="C593" s="24" t="str">
        <f>IF(B593="","",IFERROR(_xlfn.XLOOKUP(B593,PT_Master!#REF!,PT_Master!B:B),""))</f>
        <v/>
      </c>
      <c r="D593" s="24" t="str">
        <f>IF(C593="","",IFERROR(_xlfn.XLOOKUP(C593,PT_Master!A:A,PT_Master!C:C),""))</f>
        <v/>
      </c>
      <c r="E593" s="39" t="s">
        <v>1510</v>
      </c>
      <c r="F593" s="39" t="s">
        <v>1831</v>
      </c>
      <c r="G593" s="24" t="str">
        <f>IF(F593="","",IFERROR(_xlfn.XLOOKUP(F593,SVC_RateCard!A:A,SVC_RateCard!B:B),"Service Code not found"))</f>
        <v>General Consultation</v>
      </c>
      <c r="H593" s="24" t="str">
        <f>IF(F593="","",IFERROR(_xlfn.XLOOKUP(F593,SVC_RateCard!A:A,SVC_RateCard!C:C),""))</f>
        <v>Consultation</v>
      </c>
      <c r="I593" s="39" t="s">
        <v>234</v>
      </c>
      <c r="J593" s="39">
        <v>1</v>
      </c>
      <c r="K593" s="25">
        <f>IF(F593="","",IFERROR(_xlfn.XLOOKUP(F593,SVC_RateCard!A:A,SVC_RateCard!I:I),0))</f>
        <v>500</v>
      </c>
      <c r="L593" s="17">
        <f t="shared" si="37"/>
        <v>500</v>
      </c>
      <c r="M593" s="26">
        <f>IF(F593="","",IFERROR(_xlfn.XLOOKUP(F593,SVC_RateCard!A:A,SVC_RateCard!G:G),0))</f>
        <v>0</v>
      </c>
      <c r="N593" s="17">
        <f t="shared" si="38"/>
        <v>0</v>
      </c>
      <c r="O593" s="17">
        <f t="shared" si="39"/>
        <v>500</v>
      </c>
    </row>
    <row r="594" spans="1:15" ht="22" customHeight="1">
      <c r="A594" t="str">
        <f t="shared" si="36"/>
        <v>SL-00590</v>
      </c>
      <c r="B594" s="40" t="s">
        <v>1773</v>
      </c>
      <c r="C594" s="24" t="str">
        <f>IF(B594="","",IFERROR(_xlfn.XLOOKUP(B594,PT_Master!#REF!,PT_Master!B:B),""))</f>
        <v/>
      </c>
      <c r="D594" s="24" t="str">
        <f>IF(C594="","",IFERROR(_xlfn.XLOOKUP(C594,PT_Master!A:A,PT_Master!C:C),""))</f>
        <v/>
      </c>
      <c r="E594" s="40" t="s">
        <v>1555</v>
      </c>
      <c r="F594" s="40" t="s">
        <v>1849</v>
      </c>
      <c r="G594" s="24" t="str">
        <f>IF(F594="","",IFERROR(_xlfn.XLOOKUP(F594,SVC_RateCard!A:A,SVC_RateCard!B:B),"Service Code not found"))</f>
        <v>ECG 12-Lead</v>
      </c>
      <c r="H594" s="24" t="str">
        <f>IF(F594="","",IFERROR(_xlfn.XLOOKUP(F594,SVC_RateCard!A:A,SVC_RateCard!C:C),""))</f>
        <v>Procedure</v>
      </c>
      <c r="I594" s="40" t="s">
        <v>234</v>
      </c>
      <c r="J594" s="40">
        <v>1</v>
      </c>
      <c r="K594" s="25">
        <f>IF(F594="","",IFERROR(_xlfn.XLOOKUP(F594,SVC_RateCard!A:A,SVC_RateCard!I:I),0))</f>
        <v>315</v>
      </c>
      <c r="L594" s="17">
        <f t="shared" si="37"/>
        <v>315</v>
      </c>
      <c r="M594" s="26">
        <f>IF(F594="","",IFERROR(_xlfn.XLOOKUP(F594,SVC_RateCard!A:A,SVC_RateCard!G:G),0))</f>
        <v>5</v>
      </c>
      <c r="N594" s="17">
        <f t="shared" si="38"/>
        <v>15.75</v>
      </c>
      <c r="O594" s="17">
        <f t="shared" si="39"/>
        <v>315</v>
      </c>
    </row>
    <row r="595" spans="1:15" ht="22" customHeight="1">
      <c r="A595" t="str">
        <f t="shared" si="36"/>
        <v>SL-00591</v>
      </c>
      <c r="B595" s="39" t="s">
        <v>1773</v>
      </c>
      <c r="C595" s="24" t="str">
        <f>IF(B595="","",IFERROR(_xlfn.XLOOKUP(B595,PT_Master!#REF!,PT_Master!B:B),""))</f>
        <v/>
      </c>
      <c r="D595" s="24" t="str">
        <f>IF(C595="","",IFERROR(_xlfn.XLOOKUP(C595,PT_Master!A:A,PT_Master!C:C),""))</f>
        <v/>
      </c>
      <c r="E595" s="39" t="s">
        <v>1555</v>
      </c>
      <c r="F595" s="39" t="s">
        <v>1848</v>
      </c>
      <c r="G595" s="24" t="str">
        <f>IF(F595="","",IFERROR(_xlfn.XLOOKUP(F595,SVC_RateCard!A:A,SVC_RateCard!B:B),"Service Code not found"))</f>
        <v>Complete Blood Count (CBC)</v>
      </c>
      <c r="H595" s="24" t="str">
        <f>IF(F595="","",IFERROR(_xlfn.XLOOKUP(F595,SVC_RateCard!A:A,SVC_RateCard!C:C),""))</f>
        <v>Laboratory</v>
      </c>
      <c r="I595" s="39" t="s">
        <v>234</v>
      </c>
      <c r="J595" s="39">
        <v>1</v>
      </c>
      <c r="K595" s="25">
        <f>IF(F595="","",IFERROR(_xlfn.XLOOKUP(F595,SVC_RateCard!A:A,SVC_RateCard!I:I),0))</f>
        <v>367.5</v>
      </c>
      <c r="L595" s="17">
        <f t="shared" si="37"/>
        <v>367.5</v>
      </c>
      <c r="M595" s="26">
        <f>IF(F595="","",IFERROR(_xlfn.XLOOKUP(F595,SVC_RateCard!A:A,SVC_RateCard!G:G),0))</f>
        <v>5</v>
      </c>
      <c r="N595" s="17">
        <f t="shared" si="38"/>
        <v>18.375</v>
      </c>
      <c r="O595" s="17">
        <f t="shared" si="39"/>
        <v>367.5</v>
      </c>
    </row>
    <row r="596" spans="1:15" ht="22" customHeight="1">
      <c r="A596" t="str">
        <f t="shared" si="36"/>
        <v>SL-00592</v>
      </c>
      <c r="B596" s="40" t="s">
        <v>1773</v>
      </c>
      <c r="C596" s="24" t="str">
        <f>IF(B596="","",IFERROR(_xlfn.XLOOKUP(B596,PT_Master!#REF!,PT_Master!B:B),""))</f>
        <v/>
      </c>
      <c r="D596" s="24" t="str">
        <f>IF(C596="","",IFERROR(_xlfn.XLOOKUP(C596,PT_Master!A:A,PT_Master!C:C),""))</f>
        <v/>
      </c>
      <c r="E596" s="40" t="s">
        <v>1510</v>
      </c>
      <c r="F596" s="40" t="s">
        <v>1840</v>
      </c>
      <c r="G596" s="24" t="str">
        <f>IF(F596="","",IFERROR(_xlfn.XLOOKUP(F596,SVC_RateCard!A:A,SVC_RateCard!B:B),"Service Code not found"))</f>
        <v>CT Scan Brain</v>
      </c>
      <c r="H596" s="24" t="str">
        <f>IF(F596="","",IFERROR(_xlfn.XLOOKUP(F596,SVC_RateCard!A:A,SVC_RateCard!C:C),""))</f>
        <v>Radiology</v>
      </c>
      <c r="I596" s="40" t="s">
        <v>234</v>
      </c>
      <c r="J596" s="40">
        <v>1</v>
      </c>
      <c r="K596" s="25">
        <f>IF(F596="","",IFERROR(_xlfn.XLOOKUP(F596,SVC_RateCard!A:A,SVC_RateCard!I:I),0))</f>
        <v>5040</v>
      </c>
      <c r="L596" s="17">
        <f t="shared" si="37"/>
        <v>5040</v>
      </c>
      <c r="M596" s="26">
        <f>IF(F596="","",IFERROR(_xlfn.XLOOKUP(F596,SVC_RateCard!A:A,SVC_RateCard!G:G),0))</f>
        <v>12</v>
      </c>
      <c r="N596" s="17">
        <f t="shared" si="38"/>
        <v>604.79999999999995</v>
      </c>
      <c r="O596" s="17">
        <f t="shared" si="39"/>
        <v>5040</v>
      </c>
    </row>
    <row r="597" spans="1:15" ht="22" customHeight="1">
      <c r="A597" t="str">
        <f t="shared" si="36"/>
        <v>SL-00593</v>
      </c>
      <c r="B597" s="39" t="s">
        <v>1773</v>
      </c>
      <c r="C597" s="24" t="str">
        <f>IF(B597="","",IFERROR(_xlfn.XLOOKUP(B597,PT_Master!#REF!,PT_Master!B:B),""))</f>
        <v/>
      </c>
      <c r="D597" s="24" t="str">
        <f>IF(C597="","",IFERROR(_xlfn.XLOOKUP(C597,PT_Master!A:A,PT_Master!C:C),""))</f>
        <v/>
      </c>
      <c r="E597" s="39" t="s">
        <v>1510</v>
      </c>
      <c r="F597" s="39" t="s">
        <v>1856</v>
      </c>
      <c r="G597" s="24" t="str">
        <f>IF(F597="","",IFERROR(_xlfn.XLOOKUP(F597,SVC_RateCard!A:A,SVC_RateCard!B:B),"Service Code not found"))</f>
        <v>CT Scan Abdomen</v>
      </c>
      <c r="H597" s="24" t="str">
        <f>IF(F597="","",IFERROR(_xlfn.XLOOKUP(F597,SVC_RateCard!A:A,SVC_RateCard!C:C),""))</f>
        <v>Radiology</v>
      </c>
      <c r="I597" s="39" t="s">
        <v>234</v>
      </c>
      <c r="J597" s="39">
        <v>1</v>
      </c>
      <c r="K597" s="25">
        <f>IF(F597="","",IFERROR(_xlfn.XLOOKUP(F597,SVC_RateCard!A:A,SVC_RateCard!I:I),0))</f>
        <v>6160</v>
      </c>
      <c r="L597" s="17">
        <f t="shared" si="37"/>
        <v>6160</v>
      </c>
      <c r="M597" s="26">
        <f>IF(F597="","",IFERROR(_xlfn.XLOOKUP(F597,SVC_RateCard!A:A,SVC_RateCard!G:G),0))</f>
        <v>12</v>
      </c>
      <c r="N597" s="17">
        <f t="shared" si="38"/>
        <v>739.2</v>
      </c>
      <c r="O597" s="17">
        <f t="shared" si="39"/>
        <v>6160</v>
      </c>
    </row>
    <row r="598" spans="1:15" ht="22" customHeight="1">
      <c r="A598" t="str">
        <f t="shared" si="36"/>
        <v>SL-00594</v>
      </c>
      <c r="B598" s="40" t="s">
        <v>1773</v>
      </c>
      <c r="C598" s="24" t="str">
        <f>IF(B598="","",IFERROR(_xlfn.XLOOKUP(B598,PT_Master!#REF!,PT_Master!B:B),""))</f>
        <v/>
      </c>
      <c r="D598" s="24" t="str">
        <f>IF(C598="","",IFERROR(_xlfn.XLOOKUP(C598,PT_Master!A:A,PT_Master!C:C),""))</f>
        <v/>
      </c>
      <c r="E598" s="40" t="s">
        <v>1510</v>
      </c>
      <c r="F598" s="40" t="s">
        <v>1874</v>
      </c>
      <c r="G598" s="24" t="str">
        <f>IF(F598="","",IFERROR(_xlfn.XLOOKUP(F598,SVC_RateCard!A:A,SVC_RateCard!B:B),"Service Code not found"))</f>
        <v>Catheterisation</v>
      </c>
      <c r="H598" s="24" t="str">
        <f>IF(F598="","",IFERROR(_xlfn.XLOOKUP(F598,SVC_RateCard!A:A,SVC_RateCard!C:C),""))</f>
        <v>Procedure</v>
      </c>
      <c r="I598" s="40" t="s">
        <v>234</v>
      </c>
      <c r="J598" s="40">
        <v>1</v>
      </c>
      <c r="K598" s="25">
        <f>IF(F598="","",IFERROR(_xlfn.XLOOKUP(F598,SVC_RateCard!A:A,SVC_RateCard!I:I),0))</f>
        <v>525</v>
      </c>
      <c r="L598" s="17">
        <f t="shared" si="37"/>
        <v>525</v>
      </c>
      <c r="M598" s="26">
        <f>IF(F598="","",IFERROR(_xlfn.XLOOKUP(F598,SVC_RateCard!A:A,SVC_RateCard!G:G),0))</f>
        <v>5</v>
      </c>
      <c r="N598" s="17">
        <f t="shared" si="38"/>
        <v>26.25</v>
      </c>
      <c r="O598" s="17">
        <f t="shared" si="39"/>
        <v>525</v>
      </c>
    </row>
    <row r="599" spans="1:15" ht="22" customHeight="1">
      <c r="A599" t="str">
        <f t="shared" si="36"/>
        <v>SL-00595</v>
      </c>
      <c r="B599" s="39" t="s">
        <v>1773</v>
      </c>
      <c r="C599" s="24" t="str">
        <f>IF(B599="","",IFERROR(_xlfn.XLOOKUP(B599,PT_Master!#REF!,PT_Master!B:B),""))</f>
        <v/>
      </c>
      <c r="D599" s="24" t="str">
        <f>IF(C599="","",IFERROR(_xlfn.XLOOKUP(C599,PT_Master!A:A,PT_Master!C:C),""))</f>
        <v/>
      </c>
      <c r="E599" s="39" t="s">
        <v>1510</v>
      </c>
      <c r="F599" s="39" t="s">
        <v>1851</v>
      </c>
      <c r="G599" s="24" t="str">
        <f>IF(F599="","",IFERROR(_xlfn.XLOOKUP(F599,SVC_RateCard!A:A,SVC_RateCard!B:B),"Service Code not found"))</f>
        <v>Blood Glucose - Fasting</v>
      </c>
      <c r="H599" s="24" t="str">
        <f>IF(F599="","",IFERROR(_xlfn.XLOOKUP(F599,SVC_RateCard!A:A,SVC_RateCard!C:C),""))</f>
        <v>Laboratory</v>
      </c>
      <c r="I599" s="39" t="s">
        <v>234</v>
      </c>
      <c r="J599" s="39">
        <v>1</v>
      </c>
      <c r="K599" s="25">
        <f>IF(F599="","",IFERROR(_xlfn.XLOOKUP(F599,SVC_RateCard!A:A,SVC_RateCard!I:I),0))</f>
        <v>126</v>
      </c>
      <c r="L599" s="17">
        <f t="shared" si="37"/>
        <v>126</v>
      </c>
      <c r="M599" s="26">
        <f>IF(F599="","",IFERROR(_xlfn.XLOOKUP(F599,SVC_RateCard!A:A,SVC_RateCard!G:G),0))</f>
        <v>5</v>
      </c>
      <c r="N599" s="17">
        <f t="shared" si="38"/>
        <v>6.3</v>
      </c>
      <c r="O599" s="17">
        <f t="shared" si="39"/>
        <v>126</v>
      </c>
    </row>
    <row r="600" spans="1:15" ht="22" customHeight="1">
      <c r="A600" t="str">
        <f t="shared" si="36"/>
        <v>SL-00596</v>
      </c>
      <c r="B600" s="40" t="s">
        <v>1773</v>
      </c>
      <c r="C600" s="24" t="str">
        <f>IF(B600="","",IFERROR(_xlfn.XLOOKUP(B600,PT_Master!#REF!,PT_Master!B:B),""))</f>
        <v/>
      </c>
      <c r="D600" s="24" t="str">
        <f>IF(C600="","",IFERROR(_xlfn.XLOOKUP(C600,PT_Master!A:A,PT_Master!C:C),""))</f>
        <v/>
      </c>
      <c r="E600" s="40" t="s">
        <v>1510</v>
      </c>
      <c r="F600" s="40" t="s">
        <v>1859</v>
      </c>
      <c r="G600" s="24" t="str">
        <f>IF(F600="","",IFERROR(_xlfn.XLOOKUP(F600,SVC_RateCard!A:A,SVC_RateCard!B:B),"Service Code not found"))</f>
        <v>Hip Replacement</v>
      </c>
      <c r="H600" s="24" t="str">
        <f>IF(F600="","",IFERROR(_xlfn.XLOOKUP(F600,SVC_RateCard!A:A,SVC_RateCard!C:C),""))</f>
        <v>Surgery</v>
      </c>
      <c r="I600" s="40" t="s">
        <v>234</v>
      </c>
      <c r="J600" s="40">
        <v>1</v>
      </c>
      <c r="K600" s="25">
        <f>IF(F600="","",IFERROR(_xlfn.XLOOKUP(F600,SVC_RateCard!A:A,SVC_RateCard!I:I),0))</f>
        <v>141750</v>
      </c>
      <c r="L600" s="17">
        <f t="shared" si="37"/>
        <v>141750</v>
      </c>
      <c r="M600" s="26">
        <f>IF(F600="","",IFERROR(_xlfn.XLOOKUP(F600,SVC_RateCard!A:A,SVC_RateCard!G:G),0))</f>
        <v>5</v>
      </c>
      <c r="N600" s="17">
        <f t="shared" si="38"/>
        <v>7087.5</v>
      </c>
      <c r="O600" s="17">
        <f t="shared" si="39"/>
        <v>141750</v>
      </c>
    </row>
    <row r="601" spans="1:15" ht="22" customHeight="1">
      <c r="A601" t="str">
        <f t="shared" si="36"/>
        <v>SL-00597</v>
      </c>
      <c r="B601" s="39" t="s">
        <v>1774</v>
      </c>
      <c r="C601" s="24" t="str">
        <f>IF(B601="","",IFERROR(_xlfn.XLOOKUP(B601,PT_Master!#REF!,PT_Master!B:B),""))</f>
        <v/>
      </c>
      <c r="D601" s="24" t="str">
        <f>IF(C601="","",IFERROR(_xlfn.XLOOKUP(C601,PT_Master!A:A,PT_Master!C:C),""))</f>
        <v/>
      </c>
      <c r="E601" s="39" t="s">
        <v>1511</v>
      </c>
      <c r="F601" s="39" t="s">
        <v>1834</v>
      </c>
      <c r="G601" s="24" t="str">
        <f>IF(F601="","",IFERROR(_xlfn.XLOOKUP(F601,SVC_RateCard!A:A,SVC_RateCard!B:B),"Service Code not found"))</f>
        <v>Orthopaedics Consultation</v>
      </c>
      <c r="H601" s="24" t="str">
        <f>IF(F601="","",IFERROR(_xlfn.XLOOKUP(F601,SVC_RateCard!A:A,SVC_RateCard!C:C),""))</f>
        <v>Consultation</v>
      </c>
      <c r="I601" s="39" t="s">
        <v>236</v>
      </c>
      <c r="J601" s="39">
        <v>1</v>
      </c>
      <c r="K601" s="25">
        <f>IF(F601="","",IFERROR(_xlfn.XLOOKUP(F601,SVC_RateCard!A:A,SVC_RateCard!I:I),0))</f>
        <v>650</v>
      </c>
      <c r="L601" s="17">
        <f t="shared" si="37"/>
        <v>650</v>
      </c>
      <c r="M601" s="26">
        <f>IF(F601="","",IFERROR(_xlfn.XLOOKUP(F601,SVC_RateCard!A:A,SVC_RateCard!G:G),0))</f>
        <v>0</v>
      </c>
      <c r="N601" s="17">
        <f t="shared" si="38"/>
        <v>0</v>
      </c>
      <c r="O601" s="17">
        <f t="shared" si="39"/>
        <v>650</v>
      </c>
    </row>
    <row r="602" spans="1:15" ht="22" customHeight="1">
      <c r="A602" t="str">
        <f t="shared" si="36"/>
        <v>SL-00598</v>
      </c>
      <c r="B602" s="40" t="s">
        <v>1774</v>
      </c>
      <c r="C602" s="24" t="str">
        <f>IF(B602="","",IFERROR(_xlfn.XLOOKUP(B602,PT_Master!#REF!,PT_Master!B:B),""))</f>
        <v/>
      </c>
      <c r="D602" s="24" t="str">
        <f>IF(C602="","",IFERROR(_xlfn.XLOOKUP(C602,PT_Master!A:A,PT_Master!C:C),""))</f>
        <v/>
      </c>
      <c r="E602" s="40" t="s">
        <v>1511</v>
      </c>
      <c r="F602" s="40" t="s">
        <v>1875</v>
      </c>
      <c r="G602" s="24" t="str">
        <f>IF(F602="","",IFERROR(_xlfn.XLOOKUP(F602,SVC_RateCard!A:A,SVC_RateCard!B:B),"Service Code not found"))</f>
        <v>X-Ray Knee AP Lateral</v>
      </c>
      <c r="H602" s="24" t="str">
        <f>IF(F602="","",IFERROR(_xlfn.XLOOKUP(F602,SVC_RateCard!A:A,SVC_RateCard!C:C),""))</f>
        <v>Radiology</v>
      </c>
      <c r="I602" s="40" t="s">
        <v>236</v>
      </c>
      <c r="J602" s="40">
        <v>1</v>
      </c>
      <c r="K602" s="25">
        <f>IF(F602="","",IFERROR(_xlfn.XLOOKUP(F602,SVC_RateCard!A:A,SVC_RateCard!I:I),0))</f>
        <v>504</v>
      </c>
      <c r="L602" s="17">
        <f t="shared" si="37"/>
        <v>504</v>
      </c>
      <c r="M602" s="26">
        <f>IF(F602="","",IFERROR(_xlfn.XLOOKUP(F602,SVC_RateCard!A:A,SVC_RateCard!G:G),0))</f>
        <v>12</v>
      </c>
      <c r="N602" s="17">
        <f t="shared" si="38"/>
        <v>60.48</v>
      </c>
      <c r="O602" s="17">
        <f t="shared" si="39"/>
        <v>504</v>
      </c>
    </row>
    <row r="603" spans="1:15" ht="22" customHeight="1">
      <c r="A603" t="str">
        <f t="shared" si="36"/>
        <v>SL-00599</v>
      </c>
      <c r="B603" s="39" t="s">
        <v>1774</v>
      </c>
      <c r="C603" s="24" t="str">
        <f>IF(B603="","",IFERROR(_xlfn.XLOOKUP(B603,PT_Master!#REF!,PT_Master!B:B),""))</f>
        <v/>
      </c>
      <c r="D603" s="24" t="str">
        <f>IF(C603="","",IFERROR(_xlfn.XLOOKUP(C603,PT_Master!A:A,PT_Master!C:C),""))</f>
        <v/>
      </c>
      <c r="E603" s="39" t="s">
        <v>1511</v>
      </c>
      <c r="F603" s="39" t="s">
        <v>1864</v>
      </c>
      <c r="G603" s="24" t="str">
        <f>IF(F603="","",IFERROR(_xlfn.XLOOKUP(F603,SVC_RateCard!A:A,SVC_RateCard!B:B),"Service Code not found"))</f>
        <v>Physiotherapy Session</v>
      </c>
      <c r="H603" s="24" t="str">
        <f>IF(F603="","",IFERROR(_xlfn.XLOOKUP(F603,SVC_RateCard!A:A,SVC_RateCard!C:C),""))</f>
        <v>Procedure</v>
      </c>
      <c r="I603" s="39" t="s">
        <v>236</v>
      </c>
      <c r="J603" s="39">
        <v>1</v>
      </c>
      <c r="K603" s="25">
        <f>IF(F603="","",IFERROR(_xlfn.XLOOKUP(F603,SVC_RateCard!A:A,SVC_RateCard!I:I),0))</f>
        <v>944</v>
      </c>
      <c r="L603" s="17">
        <f t="shared" si="37"/>
        <v>944</v>
      </c>
      <c r="M603" s="26">
        <f>IF(F603="","",IFERROR(_xlfn.XLOOKUP(F603,SVC_RateCard!A:A,SVC_RateCard!G:G),0))</f>
        <v>18</v>
      </c>
      <c r="N603" s="17">
        <f t="shared" si="38"/>
        <v>169.92</v>
      </c>
      <c r="O603" s="17">
        <f t="shared" si="39"/>
        <v>944</v>
      </c>
    </row>
    <row r="604" spans="1:15" ht="22" customHeight="1">
      <c r="A604" t="str">
        <f t="shared" si="36"/>
        <v>SL-00600</v>
      </c>
      <c r="B604" s="40" t="s">
        <v>1775</v>
      </c>
      <c r="C604" s="24" t="str">
        <f>IF(B604="","",IFERROR(_xlfn.XLOOKUP(B604,PT_Master!#REF!,PT_Master!B:B),""))</f>
        <v/>
      </c>
      <c r="D604" s="24" t="str">
        <f>IF(C604="","",IFERROR(_xlfn.XLOOKUP(C604,PT_Master!A:A,PT_Master!C:C),""))</f>
        <v/>
      </c>
      <c r="E604" s="40" t="s">
        <v>609</v>
      </c>
      <c r="F604" s="40" t="s">
        <v>1831</v>
      </c>
      <c r="G604" s="24" t="str">
        <f>IF(F604="","",IFERROR(_xlfn.XLOOKUP(F604,SVC_RateCard!A:A,SVC_RateCard!B:B),"Service Code not found"))</f>
        <v>General Consultation</v>
      </c>
      <c r="H604" s="24" t="str">
        <f>IF(F604="","",IFERROR(_xlfn.XLOOKUP(F604,SVC_RateCard!A:A,SVC_RateCard!C:C),""))</f>
        <v>Consultation</v>
      </c>
      <c r="I604" s="40" t="s">
        <v>233</v>
      </c>
      <c r="J604" s="40">
        <v>1</v>
      </c>
      <c r="K604" s="25">
        <f>IF(F604="","",IFERROR(_xlfn.XLOOKUP(F604,SVC_RateCard!A:A,SVC_RateCard!I:I),0))</f>
        <v>500</v>
      </c>
      <c r="L604" s="17">
        <f t="shared" si="37"/>
        <v>500</v>
      </c>
      <c r="M604" s="26">
        <f>IF(F604="","",IFERROR(_xlfn.XLOOKUP(F604,SVC_RateCard!A:A,SVC_RateCard!G:G),0))</f>
        <v>0</v>
      </c>
      <c r="N604" s="17">
        <f t="shared" si="38"/>
        <v>0</v>
      </c>
      <c r="O604" s="17">
        <f t="shared" si="39"/>
        <v>500</v>
      </c>
    </row>
    <row r="605" spans="1:15" ht="22" customHeight="1">
      <c r="A605" t="str">
        <f t="shared" si="36"/>
        <v>SL-00601</v>
      </c>
      <c r="B605" s="39" t="s">
        <v>1775</v>
      </c>
      <c r="C605" s="24" t="str">
        <f>IF(B605="","",IFERROR(_xlfn.XLOOKUP(B605,PT_Master!#REF!,PT_Master!B:B),""))</f>
        <v/>
      </c>
      <c r="D605" s="24" t="str">
        <f>IF(C605="","",IFERROR(_xlfn.XLOOKUP(C605,PT_Master!A:A,PT_Master!C:C),""))</f>
        <v/>
      </c>
      <c r="E605" s="39" t="s">
        <v>606</v>
      </c>
      <c r="F605" s="39" t="s">
        <v>1857</v>
      </c>
      <c r="G605" s="24" t="str">
        <f>IF(F605="","",IFERROR(_xlfn.XLOOKUP(F605,SVC_RateCard!A:A,SVC_RateCard!B:B),"Service Code not found"))</f>
        <v>HbA1c Test</v>
      </c>
      <c r="H605" s="24" t="str">
        <f>IF(F605="","",IFERROR(_xlfn.XLOOKUP(F605,SVC_RateCard!A:A,SVC_RateCard!C:C),""))</f>
        <v>Laboratory</v>
      </c>
      <c r="I605" s="39" t="s">
        <v>233</v>
      </c>
      <c r="J605" s="39">
        <v>1</v>
      </c>
      <c r="K605" s="25">
        <f>IF(F605="","",IFERROR(_xlfn.XLOOKUP(F605,SVC_RateCard!A:A,SVC_RateCard!I:I),0))</f>
        <v>399</v>
      </c>
      <c r="L605" s="17">
        <f t="shared" si="37"/>
        <v>399</v>
      </c>
      <c r="M605" s="26">
        <f>IF(F605="","",IFERROR(_xlfn.XLOOKUP(F605,SVC_RateCard!A:A,SVC_RateCard!G:G),0))</f>
        <v>5</v>
      </c>
      <c r="N605" s="17">
        <f t="shared" si="38"/>
        <v>19.95</v>
      </c>
      <c r="O605" s="17">
        <f t="shared" si="39"/>
        <v>399</v>
      </c>
    </row>
    <row r="606" spans="1:15" ht="22" customHeight="1">
      <c r="A606" t="str">
        <f t="shared" si="36"/>
        <v>SL-00602</v>
      </c>
      <c r="B606" s="40" t="s">
        <v>1775</v>
      </c>
      <c r="C606" s="24" t="str">
        <f>IF(B606="","",IFERROR(_xlfn.XLOOKUP(B606,PT_Master!#REF!,PT_Master!B:B),""))</f>
        <v/>
      </c>
      <c r="D606" s="24" t="str">
        <f>IF(C606="","",IFERROR(_xlfn.XLOOKUP(C606,PT_Master!A:A,PT_Master!C:C),""))</f>
        <v/>
      </c>
      <c r="E606" s="40" t="s">
        <v>493</v>
      </c>
      <c r="F606" s="40" t="s">
        <v>1838</v>
      </c>
      <c r="G606" s="24" t="str">
        <f>IF(F606="","",IFERROR(_xlfn.XLOOKUP(F606,SVC_RateCard!A:A,SVC_RateCard!B:B),"Service Code not found"))</f>
        <v>General Ward - Daily</v>
      </c>
      <c r="H606" s="24" t="str">
        <f>IF(F606="","",IFERROR(_xlfn.XLOOKUP(F606,SVC_RateCard!A:A,SVC_RateCard!C:C),""))</f>
        <v>Room Charge</v>
      </c>
      <c r="I606" s="40" t="s">
        <v>233</v>
      </c>
      <c r="J606" s="40">
        <v>12</v>
      </c>
      <c r="K606" s="25">
        <f>IF(F606="","",IFERROR(_xlfn.XLOOKUP(F606,SVC_RateCard!A:A,SVC_RateCard!I:I),0))</f>
        <v>800</v>
      </c>
      <c r="L606" s="17">
        <f t="shared" si="37"/>
        <v>9600</v>
      </c>
      <c r="M606" s="26">
        <f>IF(F606="","",IFERROR(_xlfn.XLOOKUP(F606,SVC_RateCard!A:A,SVC_RateCard!G:G),0))</f>
        <v>0</v>
      </c>
      <c r="N606" s="17">
        <f t="shared" si="38"/>
        <v>0</v>
      </c>
      <c r="O606" s="17">
        <f t="shared" si="39"/>
        <v>9600</v>
      </c>
    </row>
    <row r="607" spans="1:15" ht="22" customHeight="1">
      <c r="A607" t="str">
        <f t="shared" si="36"/>
        <v>SL-00603</v>
      </c>
      <c r="B607" s="39" t="s">
        <v>1775</v>
      </c>
      <c r="C607" s="24" t="str">
        <f>IF(B607="","",IFERROR(_xlfn.XLOOKUP(B607,PT_Master!#REF!,PT_Master!B:B),""))</f>
        <v/>
      </c>
      <c r="D607" s="24" t="str">
        <f>IF(C607="","",IFERROR(_xlfn.XLOOKUP(C607,PT_Master!A:A,PT_Master!C:C),""))</f>
        <v/>
      </c>
      <c r="E607" s="39" t="s">
        <v>494</v>
      </c>
      <c r="F607" s="39" t="s">
        <v>1880</v>
      </c>
      <c r="G607" s="24" t="str">
        <f>IF(F607="","",IFERROR(_xlfn.XLOOKUP(F607,SVC_RateCard!A:A,SVC_RateCard!B:B),"Service Code not found"))</f>
        <v>Caesarean Section</v>
      </c>
      <c r="H607" s="24" t="str">
        <f>IF(F607="","",IFERROR(_xlfn.XLOOKUP(F607,SVC_RateCard!A:A,SVC_RateCard!C:C),""))</f>
        <v>Surgery</v>
      </c>
      <c r="I607" s="39" t="s">
        <v>233</v>
      </c>
      <c r="J607" s="39">
        <v>1</v>
      </c>
      <c r="K607" s="25">
        <f>IF(F607="","",IFERROR(_xlfn.XLOOKUP(F607,SVC_RateCard!A:A,SVC_RateCard!I:I),0))</f>
        <v>47250</v>
      </c>
      <c r="L607" s="17">
        <f t="shared" si="37"/>
        <v>47250</v>
      </c>
      <c r="M607" s="26">
        <f>IF(F607="","",IFERROR(_xlfn.XLOOKUP(F607,SVC_RateCard!A:A,SVC_RateCard!G:G),0))</f>
        <v>5</v>
      </c>
      <c r="N607" s="17">
        <f t="shared" si="38"/>
        <v>2362.5</v>
      </c>
      <c r="O607" s="17">
        <f t="shared" si="39"/>
        <v>47250</v>
      </c>
    </row>
    <row r="608" spans="1:15" ht="22" customHeight="1">
      <c r="A608" t="str">
        <f t="shared" si="36"/>
        <v>SL-00604</v>
      </c>
      <c r="B608" s="40" t="s">
        <v>1775</v>
      </c>
      <c r="C608" s="24" t="str">
        <f>IF(B608="","",IFERROR(_xlfn.XLOOKUP(B608,PT_Master!#REF!,PT_Master!B:B),""))</f>
        <v/>
      </c>
      <c r="D608" s="24" t="str">
        <f>IF(C608="","",IFERROR(_xlfn.XLOOKUP(C608,PT_Master!A:A,PT_Master!C:C),""))</f>
        <v/>
      </c>
      <c r="E608" s="40" t="s">
        <v>606</v>
      </c>
      <c r="F608" s="40" t="s">
        <v>1843</v>
      </c>
      <c r="G608" s="24" t="str">
        <f>IF(F608="","",IFERROR(_xlfn.XLOOKUP(F608,SVC_RateCard!A:A,SVC_RateCard!B:B),"Service Code not found"))</f>
        <v>Holter Monitoring 24hr</v>
      </c>
      <c r="H608" s="24" t="str">
        <f>IF(F608="","",IFERROR(_xlfn.XLOOKUP(F608,SVC_RateCard!A:A,SVC_RateCard!C:C),""))</f>
        <v>Procedure</v>
      </c>
      <c r="I608" s="40" t="s">
        <v>233</v>
      </c>
      <c r="J608" s="40">
        <v>1</v>
      </c>
      <c r="K608" s="25">
        <f>IF(F608="","",IFERROR(_xlfn.XLOOKUP(F608,SVC_RateCard!A:A,SVC_RateCard!I:I),0))</f>
        <v>1890</v>
      </c>
      <c r="L608" s="17">
        <f t="shared" si="37"/>
        <v>1890</v>
      </c>
      <c r="M608" s="26">
        <f>IF(F608="","",IFERROR(_xlfn.XLOOKUP(F608,SVC_RateCard!A:A,SVC_RateCard!G:G),0))</f>
        <v>5</v>
      </c>
      <c r="N608" s="17">
        <f t="shared" si="38"/>
        <v>94.5</v>
      </c>
      <c r="O608" s="17">
        <f t="shared" si="39"/>
        <v>1890</v>
      </c>
    </row>
    <row r="609" spans="1:15" ht="22" customHeight="1">
      <c r="A609" t="str">
        <f t="shared" si="36"/>
        <v>SL-00605</v>
      </c>
      <c r="B609" s="39" t="s">
        <v>1775</v>
      </c>
      <c r="C609" s="24" t="str">
        <f>IF(B609="","",IFERROR(_xlfn.XLOOKUP(B609,PT_Master!#REF!,PT_Master!B:B),""))</f>
        <v/>
      </c>
      <c r="D609" s="24" t="str">
        <f>IF(C609="","",IFERROR(_xlfn.XLOOKUP(C609,PT_Master!A:A,PT_Master!C:C),""))</f>
        <v/>
      </c>
      <c r="E609" s="39" t="s">
        <v>1918</v>
      </c>
      <c r="F609" s="39" t="s">
        <v>1836</v>
      </c>
      <c r="G609" s="24" t="str">
        <f>IF(F609="","",IFERROR(_xlfn.XLOOKUP(F609,SVC_RateCard!A:A,SVC_RateCard!B:B),"Service Code not found"))</f>
        <v>Lipid Profile</v>
      </c>
      <c r="H609" s="24" t="str">
        <f>IF(F609="","",IFERROR(_xlfn.XLOOKUP(F609,SVC_RateCard!A:A,SVC_RateCard!C:C),""))</f>
        <v>Laboratory</v>
      </c>
      <c r="I609" s="39" t="s">
        <v>233</v>
      </c>
      <c r="J609" s="39">
        <v>1</v>
      </c>
      <c r="K609" s="25">
        <f>IF(F609="","",IFERROR(_xlfn.XLOOKUP(F609,SVC_RateCard!A:A,SVC_RateCard!I:I),0))</f>
        <v>472.5</v>
      </c>
      <c r="L609" s="17">
        <f t="shared" si="37"/>
        <v>472.5</v>
      </c>
      <c r="M609" s="26">
        <f>IF(F609="","",IFERROR(_xlfn.XLOOKUP(F609,SVC_RateCard!A:A,SVC_RateCard!G:G),0))</f>
        <v>5</v>
      </c>
      <c r="N609" s="17">
        <f t="shared" si="38"/>
        <v>23.625</v>
      </c>
      <c r="O609" s="17">
        <f t="shared" si="39"/>
        <v>472.5</v>
      </c>
    </row>
    <row r="610" spans="1:15" ht="22" customHeight="1">
      <c r="A610" t="str">
        <f t="shared" si="36"/>
        <v>SL-00606</v>
      </c>
      <c r="B610" s="40" t="s">
        <v>1775</v>
      </c>
      <c r="C610" s="24" t="str">
        <f>IF(B610="","",IFERROR(_xlfn.XLOOKUP(B610,PT_Master!#REF!,PT_Master!B:B),""))</f>
        <v/>
      </c>
      <c r="D610" s="24" t="str">
        <f>IF(C610="","",IFERROR(_xlfn.XLOOKUP(C610,PT_Master!A:A,PT_Master!C:C),""))</f>
        <v/>
      </c>
      <c r="E610" s="40" t="s">
        <v>494</v>
      </c>
      <c r="F610" s="40" t="s">
        <v>1849</v>
      </c>
      <c r="G610" s="24" t="str">
        <f>IF(F610="","",IFERROR(_xlfn.XLOOKUP(F610,SVC_RateCard!A:A,SVC_RateCard!B:B),"Service Code not found"))</f>
        <v>ECG 12-Lead</v>
      </c>
      <c r="H610" s="24" t="str">
        <f>IF(F610="","",IFERROR(_xlfn.XLOOKUP(F610,SVC_RateCard!A:A,SVC_RateCard!C:C),""))</f>
        <v>Procedure</v>
      </c>
      <c r="I610" s="40" t="s">
        <v>233</v>
      </c>
      <c r="J610" s="40">
        <v>1</v>
      </c>
      <c r="K610" s="25">
        <f>IF(F610="","",IFERROR(_xlfn.XLOOKUP(F610,SVC_RateCard!A:A,SVC_RateCard!I:I),0))</f>
        <v>315</v>
      </c>
      <c r="L610" s="17">
        <f t="shared" si="37"/>
        <v>315</v>
      </c>
      <c r="M610" s="26">
        <f>IF(F610="","",IFERROR(_xlfn.XLOOKUP(F610,SVC_RateCard!A:A,SVC_RateCard!G:G),0))</f>
        <v>5</v>
      </c>
      <c r="N610" s="17">
        <f t="shared" si="38"/>
        <v>15.75</v>
      </c>
      <c r="O610" s="17">
        <f t="shared" si="39"/>
        <v>315</v>
      </c>
    </row>
    <row r="611" spans="1:15" ht="22" customHeight="1">
      <c r="A611" t="str">
        <f t="shared" si="36"/>
        <v>SL-00607</v>
      </c>
      <c r="B611" s="39" t="s">
        <v>1776</v>
      </c>
      <c r="C611" s="24" t="str">
        <f>IF(B611="","",IFERROR(_xlfn.XLOOKUP(B611,PT_Master!#REF!,PT_Master!B:B),""))</f>
        <v/>
      </c>
      <c r="D611" s="24" t="str">
        <f>IF(C611="","",IFERROR(_xlfn.XLOOKUP(C611,PT_Master!A:A,PT_Master!C:C),""))</f>
        <v/>
      </c>
      <c r="E611" s="39" t="s">
        <v>583</v>
      </c>
      <c r="F611" s="39" t="s">
        <v>1834</v>
      </c>
      <c r="G611" s="24" t="str">
        <f>IF(F611="","",IFERROR(_xlfn.XLOOKUP(F611,SVC_RateCard!A:A,SVC_RateCard!B:B),"Service Code not found"))</f>
        <v>Orthopaedics Consultation</v>
      </c>
      <c r="H611" s="24" t="str">
        <f>IF(F611="","",IFERROR(_xlfn.XLOOKUP(F611,SVC_RateCard!A:A,SVC_RateCard!C:C),""))</f>
        <v>Consultation</v>
      </c>
      <c r="I611" s="39" t="s">
        <v>236</v>
      </c>
      <c r="J611" s="39">
        <v>1</v>
      </c>
      <c r="K611" s="25">
        <f>IF(F611="","",IFERROR(_xlfn.XLOOKUP(F611,SVC_RateCard!A:A,SVC_RateCard!I:I),0))</f>
        <v>650</v>
      </c>
      <c r="L611" s="17">
        <f t="shared" si="37"/>
        <v>650</v>
      </c>
      <c r="M611" s="26">
        <f>IF(F611="","",IFERROR(_xlfn.XLOOKUP(F611,SVC_RateCard!A:A,SVC_RateCard!G:G),0))</f>
        <v>0</v>
      </c>
      <c r="N611" s="17">
        <f t="shared" si="38"/>
        <v>0</v>
      </c>
      <c r="O611" s="17">
        <f t="shared" si="39"/>
        <v>650</v>
      </c>
    </row>
    <row r="612" spans="1:15" ht="22" customHeight="1">
      <c r="A612" t="str">
        <f t="shared" si="36"/>
        <v>SL-00608</v>
      </c>
      <c r="B612" s="40" t="s">
        <v>1776</v>
      </c>
      <c r="C612" s="24" t="str">
        <f>IF(B612="","",IFERROR(_xlfn.XLOOKUP(B612,PT_Master!#REF!,PT_Master!B:B),""))</f>
        <v/>
      </c>
      <c r="D612" s="24" t="str">
        <f>IF(C612="","",IFERROR(_xlfn.XLOOKUP(C612,PT_Master!A:A,PT_Master!C:C),""))</f>
        <v/>
      </c>
      <c r="E612" s="40" t="s">
        <v>583</v>
      </c>
      <c r="F612" s="40" t="s">
        <v>1853</v>
      </c>
      <c r="G612" s="24" t="str">
        <f>IF(F612="","",IFERROR(_xlfn.XLOOKUP(F612,SVC_RateCard!A:A,SVC_RateCard!B:B),"Service Code not found"))</f>
        <v>MRI Brain with Contrast</v>
      </c>
      <c r="H612" s="24" t="str">
        <f>IF(F612="","",IFERROR(_xlfn.XLOOKUP(F612,SVC_RateCard!A:A,SVC_RateCard!C:C),""))</f>
        <v>Radiology</v>
      </c>
      <c r="I612" s="40" t="s">
        <v>236</v>
      </c>
      <c r="J612" s="40">
        <v>1</v>
      </c>
      <c r="K612" s="25">
        <f>IF(F612="","",IFERROR(_xlfn.XLOOKUP(F612,SVC_RateCard!A:A,SVC_RateCard!I:I),0))</f>
        <v>7280</v>
      </c>
      <c r="L612" s="17">
        <f t="shared" si="37"/>
        <v>7280</v>
      </c>
      <c r="M612" s="26">
        <f>IF(F612="","",IFERROR(_xlfn.XLOOKUP(F612,SVC_RateCard!A:A,SVC_RateCard!G:G),0))</f>
        <v>12</v>
      </c>
      <c r="N612" s="17">
        <f t="shared" si="38"/>
        <v>873.6</v>
      </c>
      <c r="O612" s="17">
        <f t="shared" si="39"/>
        <v>7280</v>
      </c>
    </row>
    <row r="613" spans="1:15" ht="22" customHeight="1">
      <c r="A613" t="str">
        <f t="shared" si="36"/>
        <v>SL-00609</v>
      </c>
      <c r="B613" s="39" t="s">
        <v>1776</v>
      </c>
      <c r="C613" s="24" t="str">
        <f>IF(B613="","",IFERROR(_xlfn.XLOOKUP(B613,PT_Master!#REF!,PT_Master!B:B),""))</f>
        <v/>
      </c>
      <c r="D613" s="24" t="str">
        <f>IF(C613="","",IFERROR(_xlfn.XLOOKUP(C613,PT_Master!A:A,PT_Master!C:C),""))</f>
        <v/>
      </c>
      <c r="E613" s="39" t="s">
        <v>583</v>
      </c>
      <c r="F613" s="39" t="s">
        <v>1865</v>
      </c>
      <c r="G613" s="24" t="str">
        <f>IF(F613="","",IFERROR(_xlfn.XLOOKUP(F613,SVC_RateCard!A:A,SVC_RateCard!B:B),"Service Code not found"))</f>
        <v>Knee Replacement (Unilateral)</v>
      </c>
      <c r="H613" s="24" t="str">
        <f>IF(F613="","",IFERROR(_xlfn.XLOOKUP(F613,SVC_RateCard!A:A,SVC_RateCard!C:C),""))</f>
        <v>Surgery</v>
      </c>
      <c r="I613" s="39" t="s">
        <v>236</v>
      </c>
      <c r="J613" s="39">
        <v>1</v>
      </c>
      <c r="K613" s="25">
        <f>IF(F613="","",IFERROR(_xlfn.XLOOKUP(F613,SVC_RateCard!A:A,SVC_RateCard!I:I),0))</f>
        <v>126000</v>
      </c>
      <c r="L613" s="17">
        <f t="shared" si="37"/>
        <v>126000</v>
      </c>
      <c r="M613" s="26">
        <f>IF(F613="","",IFERROR(_xlfn.XLOOKUP(F613,SVC_RateCard!A:A,SVC_RateCard!G:G),0))</f>
        <v>5</v>
      </c>
      <c r="N613" s="17">
        <f t="shared" si="38"/>
        <v>6300</v>
      </c>
      <c r="O613" s="17">
        <f t="shared" si="39"/>
        <v>126000</v>
      </c>
    </row>
    <row r="614" spans="1:15" ht="22" customHeight="1">
      <c r="A614" t="str">
        <f t="shared" si="36"/>
        <v>SL-00610</v>
      </c>
      <c r="B614" s="40" t="s">
        <v>1776</v>
      </c>
      <c r="C614" s="24" t="str">
        <f>IF(B614="","",IFERROR(_xlfn.XLOOKUP(B614,PT_Master!#REF!,PT_Master!B:B),""))</f>
        <v/>
      </c>
      <c r="D614" s="24" t="str">
        <f>IF(C614="","",IFERROR(_xlfn.XLOOKUP(C614,PT_Master!A:A,PT_Master!C:C),""))</f>
        <v/>
      </c>
      <c r="E614" s="40" t="s">
        <v>583</v>
      </c>
      <c r="F614" s="40" t="s">
        <v>1847</v>
      </c>
      <c r="G614" s="24" t="str">
        <f>IF(F614="","",IFERROR(_xlfn.XLOOKUP(F614,SVC_RateCard!A:A,SVC_RateCard!B:B),"Service Code not found"))</f>
        <v>2D Echocardiography</v>
      </c>
      <c r="H614" s="24" t="str">
        <f>IF(F614="","",IFERROR(_xlfn.XLOOKUP(F614,SVC_RateCard!A:A,SVC_RateCard!C:C),""))</f>
        <v>Radiology</v>
      </c>
      <c r="I614" s="40" t="s">
        <v>236</v>
      </c>
      <c r="J614" s="40">
        <v>1</v>
      </c>
      <c r="K614" s="25">
        <f>IF(F614="","",IFERROR(_xlfn.XLOOKUP(F614,SVC_RateCard!A:A,SVC_RateCard!I:I),0))</f>
        <v>2800</v>
      </c>
      <c r="L614" s="17">
        <f t="shared" si="37"/>
        <v>2800</v>
      </c>
      <c r="M614" s="26">
        <f>IF(F614="","",IFERROR(_xlfn.XLOOKUP(F614,SVC_RateCard!A:A,SVC_RateCard!G:G),0))</f>
        <v>12</v>
      </c>
      <c r="N614" s="17">
        <f t="shared" si="38"/>
        <v>336</v>
      </c>
      <c r="O614" s="17">
        <f t="shared" si="39"/>
        <v>2800</v>
      </c>
    </row>
    <row r="615" spans="1:15" ht="22" customHeight="1">
      <c r="A615" t="str">
        <f t="shared" si="36"/>
        <v>SL-00611</v>
      </c>
      <c r="B615" s="39" t="s">
        <v>1777</v>
      </c>
      <c r="C615" s="24" t="str">
        <f>IF(B615="","",IFERROR(_xlfn.XLOOKUP(B615,PT_Master!#REF!,PT_Master!B:B),""))</f>
        <v/>
      </c>
      <c r="D615" s="24" t="str">
        <f>IF(C615="","",IFERROR(_xlfn.XLOOKUP(C615,PT_Master!A:A,PT_Master!C:C),""))</f>
        <v/>
      </c>
      <c r="E615" s="39" t="s">
        <v>603</v>
      </c>
      <c r="F615" s="39" t="s">
        <v>1831</v>
      </c>
      <c r="G615" s="24" t="str">
        <f>IF(F615="","",IFERROR(_xlfn.XLOOKUP(F615,SVC_RateCard!A:A,SVC_RateCard!B:B),"Service Code not found"))</f>
        <v>General Consultation</v>
      </c>
      <c r="H615" s="24" t="str">
        <f>IF(F615="","",IFERROR(_xlfn.XLOOKUP(F615,SVC_RateCard!A:A,SVC_RateCard!C:C),""))</f>
        <v>Consultation</v>
      </c>
      <c r="I615" s="39" t="s">
        <v>233</v>
      </c>
      <c r="J615" s="39">
        <v>1</v>
      </c>
      <c r="K615" s="25">
        <f>IF(F615="","",IFERROR(_xlfn.XLOOKUP(F615,SVC_RateCard!A:A,SVC_RateCard!I:I),0))</f>
        <v>500</v>
      </c>
      <c r="L615" s="17">
        <f t="shared" si="37"/>
        <v>500</v>
      </c>
      <c r="M615" s="26">
        <f>IF(F615="","",IFERROR(_xlfn.XLOOKUP(F615,SVC_RateCard!A:A,SVC_RateCard!G:G),0))</f>
        <v>0</v>
      </c>
      <c r="N615" s="17">
        <f t="shared" si="38"/>
        <v>0</v>
      </c>
      <c r="O615" s="17">
        <f t="shared" si="39"/>
        <v>500</v>
      </c>
    </row>
    <row r="616" spans="1:15" ht="22" customHeight="1">
      <c r="A616" t="str">
        <f t="shared" si="36"/>
        <v>SL-00612</v>
      </c>
      <c r="B616" s="40" t="s">
        <v>1777</v>
      </c>
      <c r="C616" s="24" t="str">
        <f>IF(B616="","",IFERROR(_xlfn.XLOOKUP(B616,PT_Master!#REF!,PT_Master!B:B),""))</f>
        <v/>
      </c>
      <c r="D616" s="24" t="str">
        <f>IF(C616="","",IFERROR(_xlfn.XLOOKUP(C616,PT_Master!A:A,PT_Master!C:C),""))</f>
        <v/>
      </c>
      <c r="E616" s="40" t="s">
        <v>608</v>
      </c>
      <c r="F616" s="40" t="s">
        <v>1865</v>
      </c>
      <c r="G616" s="24" t="str">
        <f>IF(F616="","",IFERROR(_xlfn.XLOOKUP(F616,SVC_RateCard!A:A,SVC_RateCard!B:B),"Service Code not found"))</f>
        <v>Knee Replacement (Unilateral)</v>
      </c>
      <c r="H616" s="24" t="str">
        <f>IF(F616="","",IFERROR(_xlfn.XLOOKUP(F616,SVC_RateCard!A:A,SVC_RateCard!C:C),""))</f>
        <v>Surgery</v>
      </c>
      <c r="I616" s="40" t="s">
        <v>233</v>
      </c>
      <c r="J616" s="40">
        <v>1</v>
      </c>
      <c r="K616" s="25">
        <f>IF(F616="","",IFERROR(_xlfn.XLOOKUP(F616,SVC_RateCard!A:A,SVC_RateCard!I:I),0))</f>
        <v>126000</v>
      </c>
      <c r="L616" s="17">
        <f t="shared" si="37"/>
        <v>126000</v>
      </c>
      <c r="M616" s="26">
        <f>IF(F616="","",IFERROR(_xlfn.XLOOKUP(F616,SVC_RateCard!A:A,SVC_RateCard!G:G),0))</f>
        <v>5</v>
      </c>
      <c r="N616" s="17">
        <f t="shared" si="38"/>
        <v>6300</v>
      </c>
      <c r="O616" s="17">
        <f t="shared" si="39"/>
        <v>126000</v>
      </c>
    </row>
    <row r="617" spans="1:15" ht="22" customHeight="1">
      <c r="A617" t="str">
        <f t="shared" si="36"/>
        <v>SL-00613</v>
      </c>
      <c r="B617" s="39" t="s">
        <v>1777</v>
      </c>
      <c r="C617" s="24" t="str">
        <f>IF(B617="","",IFERROR(_xlfn.XLOOKUP(B617,PT_Master!#REF!,PT_Master!B:B),""))</f>
        <v/>
      </c>
      <c r="D617" s="24" t="str">
        <f>IF(C617="","",IFERROR(_xlfn.XLOOKUP(C617,PT_Master!A:A,PT_Master!C:C),""))</f>
        <v/>
      </c>
      <c r="E617" s="39" t="s">
        <v>603</v>
      </c>
      <c r="F617" s="39" t="s">
        <v>1843</v>
      </c>
      <c r="G617" s="24" t="str">
        <f>IF(F617="","",IFERROR(_xlfn.XLOOKUP(F617,SVC_RateCard!A:A,SVC_RateCard!B:B),"Service Code not found"))</f>
        <v>Holter Monitoring 24hr</v>
      </c>
      <c r="H617" s="24" t="str">
        <f>IF(F617="","",IFERROR(_xlfn.XLOOKUP(F617,SVC_RateCard!A:A,SVC_RateCard!C:C),""))</f>
        <v>Procedure</v>
      </c>
      <c r="I617" s="39" t="s">
        <v>233</v>
      </c>
      <c r="J617" s="39">
        <v>1</v>
      </c>
      <c r="K617" s="25">
        <f>IF(F617="","",IFERROR(_xlfn.XLOOKUP(F617,SVC_RateCard!A:A,SVC_RateCard!I:I),0))</f>
        <v>1890</v>
      </c>
      <c r="L617" s="17">
        <f t="shared" si="37"/>
        <v>1890</v>
      </c>
      <c r="M617" s="26">
        <f>IF(F617="","",IFERROR(_xlfn.XLOOKUP(F617,SVC_RateCard!A:A,SVC_RateCard!G:G),0))</f>
        <v>5</v>
      </c>
      <c r="N617" s="17">
        <f t="shared" si="38"/>
        <v>94.5</v>
      </c>
      <c r="O617" s="17">
        <f t="shared" si="39"/>
        <v>1890</v>
      </c>
    </row>
    <row r="618" spans="1:15" ht="22" customHeight="1">
      <c r="A618" t="str">
        <f t="shared" si="36"/>
        <v>SL-00614</v>
      </c>
      <c r="B618" s="40" t="s">
        <v>1777</v>
      </c>
      <c r="C618" s="24" t="str">
        <f>IF(B618="","",IFERROR(_xlfn.XLOOKUP(B618,PT_Master!#REF!,PT_Master!B:B),""))</f>
        <v/>
      </c>
      <c r="D618" s="24" t="str">
        <f>IF(C618="","",IFERROR(_xlfn.XLOOKUP(C618,PT_Master!A:A,PT_Master!C:C),""))</f>
        <v/>
      </c>
      <c r="E618" s="40" t="s">
        <v>603</v>
      </c>
      <c r="F618" s="40" t="s">
        <v>1854</v>
      </c>
      <c r="G618" s="24" t="str">
        <f>IF(F618="","",IFERROR(_xlfn.XLOOKUP(F618,SVC_RateCard!A:A,SVC_RateCard!B:B),"Service Code not found"))</f>
        <v>MRI Spine Lumbar</v>
      </c>
      <c r="H618" s="24" t="str">
        <f>IF(F618="","",IFERROR(_xlfn.XLOOKUP(F618,SVC_RateCard!A:A,SVC_RateCard!C:C),""))</f>
        <v>Radiology</v>
      </c>
      <c r="I618" s="40" t="s">
        <v>233</v>
      </c>
      <c r="J618" s="40">
        <v>1</v>
      </c>
      <c r="K618" s="25">
        <f>IF(F618="","",IFERROR(_xlfn.XLOOKUP(F618,SVC_RateCard!A:A,SVC_RateCard!I:I),0))</f>
        <v>6496</v>
      </c>
      <c r="L618" s="17">
        <f t="shared" si="37"/>
        <v>6496</v>
      </c>
      <c r="M618" s="26">
        <f>IF(F618="","",IFERROR(_xlfn.XLOOKUP(F618,SVC_RateCard!A:A,SVC_RateCard!G:G),0))</f>
        <v>12</v>
      </c>
      <c r="N618" s="17">
        <f t="shared" si="38"/>
        <v>779.52</v>
      </c>
      <c r="O618" s="17">
        <f t="shared" si="39"/>
        <v>6496</v>
      </c>
    </row>
    <row r="619" spans="1:15" ht="22" customHeight="1">
      <c r="A619" t="str">
        <f t="shared" si="36"/>
        <v>SL-00615</v>
      </c>
      <c r="B619" s="39" t="s">
        <v>1777</v>
      </c>
      <c r="C619" s="24" t="str">
        <f>IF(B619="","",IFERROR(_xlfn.XLOOKUP(B619,PT_Master!#REF!,PT_Master!B:B),""))</f>
        <v/>
      </c>
      <c r="D619" s="24" t="str">
        <f>IF(C619="","",IFERROR(_xlfn.XLOOKUP(C619,PT_Master!A:A,PT_Master!C:C),""))</f>
        <v/>
      </c>
      <c r="E619" s="39" t="s">
        <v>603</v>
      </c>
      <c r="F619" s="39" t="s">
        <v>1841</v>
      </c>
      <c r="G619" s="24" t="str">
        <f>IF(F619="","",IFERROR(_xlfn.XLOOKUP(F619,SVC_RateCard!A:A,SVC_RateCard!B:B),"Service Code not found"))</f>
        <v>Kidney Function Test</v>
      </c>
      <c r="H619" s="24" t="str">
        <f>IF(F619="","",IFERROR(_xlfn.XLOOKUP(F619,SVC_RateCard!A:A,SVC_RateCard!C:C),""))</f>
        <v>Laboratory</v>
      </c>
      <c r="I619" s="39" t="s">
        <v>233</v>
      </c>
      <c r="J619" s="39">
        <v>1</v>
      </c>
      <c r="K619" s="25">
        <f>IF(F619="","",IFERROR(_xlfn.XLOOKUP(F619,SVC_RateCard!A:A,SVC_RateCard!I:I),0))</f>
        <v>504</v>
      </c>
      <c r="L619" s="17">
        <f t="shared" si="37"/>
        <v>504</v>
      </c>
      <c r="M619" s="26">
        <f>IF(F619="","",IFERROR(_xlfn.XLOOKUP(F619,SVC_RateCard!A:A,SVC_RateCard!G:G),0))</f>
        <v>5</v>
      </c>
      <c r="N619" s="17">
        <f t="shared" si="38"/>
        <v>25.2</v>
      </c>
      <c r="O619" s="17">
        <f t="shared" si="39"/>
        <v>504</v>
      </c>
    </row>
    <row r="620" spans="1:15" ht="22" customHeight="1">
      <c r="A620" t="str">
        <f t="shared" si="36"/>
        <v>SL-00616</v>
      </c>
      <c r="B620" s="40" t="s">
        <v>1777</v>
      </c>
      <c r="C620" s="24" t="str">
        <f>IF(B620="","",IFERROR(_xlfn.XLOOKUP(B620,PT_Master!#REF!,PT_Master!B:B),""))</f>
        <v/>
      </c>
      <c r="D620" s="24" t="str">
        <f>IF(C620="","",IFERROR(_xlfn.XLOOKUP(C620,PT_Master!A:A,PT_Master!C:C),""))</f>
        <v/>
      </c>
      <c r="E620" s="40" t="s">
        <v>603</v>
      </c>
      <c r="F620" s="40" t="s">
        <v>1877</v>
      </c>
      <c r="G620" s="24" t="str">
        <f>IF(F620="","",IFERROR(_xlfn.XLOOKUP(F620,SVC_RateCard!A:A,SVC_RateCard!B:B),"Service Code not found"))</f>
        <v>Laparoscopic Cholecystectomy</v>
      </c>
      <c r="H620" s="24" t="str">
        <f>IF(F620="","",IFERROR(_xlfn.XLOOKUP(F620,SVC_RateCard!A:A,SVC_RateCard!C:C),""))</f>
        <v>Surgery</v>
      </c>
      <c r="I620" s="40" t="s">
        <v>233</v>
      </c>
      <c r="J620" s="40">
        <v>1</v>
      </c>
      <c r="K620" s="25">
        <f>IF(F620="","",IFERROR(_xlfn.XLOOKUP(F620,SVC_RateCard!A:A,SVC_RateCard!I:I),0))</f>
        <v>44100</v>
      </c>
      <c r="L620" s="17">
        <f t="shared" si="37"/>
        <v>44100</v>
      </c>
      <c r="M620" s="26">
        <f>IF(F620="","",IFERROR(_xlfn.XLOOKUP(F620,SVC_RateCard!A:A,SVC_RateCard!G:G),0))</f>
        <v>5</v>
      </c>
      <c r="N620" s="17">
        <f t="shared" si="38"/>
        <v>2205</v>
      </c>
      <c r="O620" s="17">
        <f t="shared" si="39"/>
        <v>44100</v>
      </c>
    </row>
    <row r="621" spans="1:15" ht="22" customHeight="1">
      <c r="A621" t="str">
        <f t="shared" si="36"/>
        <v>SL-00617</v>
      </c>
      <c r="B621" s="39" t="s">
        <v>1777</v>
      </c>
      <c r="C621" s="24" t="str">
        <f>IF(B621="","",IFERROR(_xlfn.XLOOKUP(B621,PT_Master!#REF!,PT_Master!B:B),""))</f>
        <v/>
      </c>
      <c r="D621" s="24" t="str">
        <f>IF(C621="","",IFERROR(_xlfn.XLOOKUP(C621,PT_Master!A:A,PT_Master!C:C),""))</f>
        <v/>
      </c>
      <c r="E621" s="39" t="s">
        <v>603</v>
      </c>
      <c r="F621" s="39" t="s">
        <v>1855</v>
      </c>
      <c r="G621" s="24" t="str">
        <f>IF(F621="","",IFERROR(_xlfn.XLOOKUP(F621,SVC_RateCard!A:A,SVC_RateCard!B:B),"Service Code not found"))</f>
        <v>Dengue NS1 Antigen</v>
      </c>
      <c r="H621" s="24" t="str">
        <f>IF(F621="","",IFERROR(_xlfn.XLOOKUP(F621,SVC_RateCard!A:A,SVC_RateCard!C:C),""))</f>
        <v>Laboratory</v>
      </c>
      <c r="I621" s="39" t="s">
        <v>233</v>
      </c>
      <c r="J621" s="39">
        <v>1</v>
      </c>
      <c r="K621" s="25">
        <f>IF(F621="","",IFERROR(_xlfn.XLOOKUP(F621,SVC_RateCard!A:A,SVC_RateCard!I:I),0))</f>
        <v>945</v>
      </c>
      <c r="L621" s="17">
        <f t="shared" si="37"/>
        <v>945</v>
      </c>
      <c r="M621" s="26">
        <f>IF(F621="","",IFERROR(_xlfn.XLOOKUP(F621,SVC_RateCard!A:A,SVC_RateCard!G:G),0))</f>
        <v>5</v>
      </c>
      <c r="N621" s="17">
        <f t="shared" si="38"/>
        <v>47.25</v>
      </c>
      <c r="O621" s="17">
        <f t="shared" si="39"/>
        <v>945</v>
      </c>
    </row>
    <row r="622" spans="1:15" ht="22" customHeight="1">
      <c r="A622" t="str">
        <f t="shared" si="36"/>
        <v>SL-00618</v>
      </c>
      <c r="B622" s="40" t="s">
        <v>1777</v>
      </c>
      <c r="C622" s="24" t="str">
        <f>IF(B622="","",IFERROR(_xlfn.XLOOKUP(B622,PT_Master!#REF!,PT_Master!B:B),""))</f>
        <v/>
      </c>
      <c r="D622" s="24" t="str">
        <f>IF(C622="","",IFERROR(_xlfn.XLOOKUP(C622,PT_Master!A:A,PT_Master!C:C),""))</f>
        <v/>
      </c>
      <c r="E622" s="40" t="s">
        <v>603</v>
      </c>
      <c r="F622" s="40" t="s">
        <v>1872</v>
      </c>
      <c r="G622" s="24" t="str">
        <f>IF(F622="","",IFERROR(_xlfn.XLOOKUP(F622,SVC_RateCard!A:A,SVC_RateCard!B:B),"Service Code not found"))</f>
        <v>Oxygen Therapy - Per Day</v>
      </c>
      <c r="H622" s="24" t="str">
        <f>IF(F622="","",IFERROR(_xlfn.XLOOKUP(F622,SVC_RateCard!A:A,SVC_RateCard!C:C),""))</f>
        <v>Procedure</v>
      </c>
      <c r="I622" s="40" t="s">
        <v>233</v>
      </c>
      <c r="J622" s="40">
        <v>2</v>
      </c>
      <c r="K622" s="25">
        <f>IF(F622="","",IFERROR(_xlfn.XLOOKUP(F622,SVC_RateCard!A:A,SVC_RateCard!I:I),0))</f>
        <v>630</v>
      </c>
      <c r="L622" s="17">
        <f t="shared" si="37"/>
        <v>1260</v>
      </c>
      <c r="M622" s="26">
        <f>IF(F622="","",IFERROR(_xlfn.XLOOKUP(F622,SVC_RateCard!A:A,SVC_RateCard!G:G),0))</f>
        <v>5</v>
      </c>
      <c r="N622" s="17">
        <f t="shared" si="38"/>
        <v>63</v>
      </c>
      <c r="O622" s="17">
        <f t="shared" si="39"/>
        <v>1260</v>
      </c>
    </row>
    <row r="623" spans="1:15" ht="22" customHeight="1">
      <c r="A623" t="str">
        <f t="shared" si="36"/>
        <v>SL-00619</v>
      </c>
      <c r="B623" s="39" t="s">
        <v>1777</v>
      </c>
      <c r="C623" s="24" t="str">
        <f>IF(B623="","",IFERROR(_xlfn.XLOOKUP(B623,PT_Master!#REF!,PT_Master!B:B),""))</f>
        <v/>
      </c>
      <c r="D623" s="24" t="str">
        <f>IF(C623="","",IFERROR(_xlfn.XLOOKUP(C623,PT_Master!A:A,PT_Master!C:C),""))</f>
        <v/>
      </c>
      <c r="E623" s="39" t="s">
        <v>603</v>
      </c>
      <c r="F623" s="39" t="s">
        <v>1856</v>
      </c>
      <c r="G623" s="24" t="str">
        <f>IF(F623="","",IFERROR(_xlfn.XLOOKUP(F623,SVC_RateCard!A:A,SVC_RateCard!B:B),"Service Code not found"))</f>
        <v>CT Scan Abdomen</v>
      </c>
      <c r="H623" s="24" t="str">
        <f>IF(F623="","",IFERROR(_xlfn.XLOOKUP(F623,SVC_RateCard!A:A,SVC_RateCard!C:C),""))</f>
        <v>Radiology</v>
      </c>
      <c r="I623" s="39" t="s">
        <v>233</v>
      </c>
      <c r="J623" s="39">
        <v>1</v>
      </c>
      <c r="K623" s="25">
        <f>IF(F623="","",IFERROR(_xlfn.XLOOKUP(F623,SVC_RateCard!A:A,SVC_RateCard!I:I),0))</f>
        <v>6160</v>
      </c>
      <c r="L623" s="17">
        <f t="shared" si="37"/>
        <v>6160</v>
      </c>
      <c r="M623" s="26">
        <f>IF(F623="","",IFERROR(_xlfn.XLOOKUP(F623,SVC_RateCard!A:A,SVC_RateCard!G:G),0))</f>
        <v>12</v>
      </c>
      <c r="N623" s="17">
        <f t="shared" si="38"/>
        <v>739.2</v>
      </c>
      <c r="O623" s="17">
        <f t="shared" si="39"/>
        <v>6160</v>
      </c>
    </row>
    <row r="624" spans="1:15" ht="22" customHeight="1">
      <c r="A624" t="str">
        <f t="shared" si="36"/>
        <v>SL-00620</v>
      </c>
      <c r="B624" s="40" t="s">
        <v>1777</v>
      </c>
      <c r="C624" s="24" t="str">
        <f>IF(B624="","",IFERROR(_xlfn.XLOOKUP(B624,PT_Master!#REF!,PT_Master!B:B),""))</f>
        <v/>
      </c>
      <c r="D624" s="24" t="str">
        <f>IF(C624="","",IFERROR(_xlfn.XLOOKUP(C624,PT_Master!A:A,PT_Master!C:C),""))</f>
        <v/>
      </c>
      <c r="E624" s="40" t="s">
        <v>608</v>
      </c>
      <c r="F624" s="40" t="s">
        <v>1861</v>
      </c>
      <c r="G624" s="24" t="str">
        <f>IF(F624="","",IFERROR(_xlfn.XLOOKUP(F624,SVC_RateCard!A:A,SVC_RateCard!B:B),"Service Code not found"))</f>
        <v>Thyroid Profile (T3 T4 TSH)</v>
      </c>
      <c r="H624" s="24" t="str">
        <f>IF(F624="","",IFERROR(_xlfn.XLOOKUP(F624,SVC_RateCard!A:A,SVC_RateCard!C:C),""))</f>
        <v>Laboratory</v>
      </c>
      <c r="I624" s="40" t="s">
        <v>233</v>
      </c>
      <c r="J624" s="40">
        <v>1</v>
      </c>
      <c r="K624" s="25">
        <f>IF(F624="","",IFERROR(_xlfn.XLOOKUP(F624,SVC_RateCard!A:A,SVC_RateCard!I:I),0))</f>
        <v>682.5</v>
      </c>
      <c r="L624" s="17">
        <f t="shared" si="37"/>
        <v>682.5</v>
      </c>
      <c r="M624" s="26">
        <f>IF(F624="","",IFERROR(_xlfn.XLOOKUP(F624,SVC_RateCard!A:A,SVC_RateCard!G:G),0))</f>
        <v>5</v>
      </c>
      <c r="N624" s="17">
        <f t="shared" si="38"/>
        <v>34.125</v>
      </c>
      <c r="O624" s="17">
        <f t="shared" si="39"/>
        <v>682.5</v>
      </c>
    </row>
    <row r="625" spans="1:15" ht="22" customHeight="1">
      <c r="A625" t="str">
        <f t="shared" si="36"/>
        <v>SL-00621</v>
      </c>
      <c r="B625" s="39" t="s">
        <v>1778</v>
      </c>
      <c r="C625" s="24" t="str">
        <f>IF(B625="","",IFERROR(_xlfn.XLOOKUP(B625,PT_Master!#REF!,PT_Master!B:B),""))</f>
        <v/>
      </c>
      <c r="D625" s="24" t="str">
        <f>IF(C625="","",IFERROR(_xlfn.XLOOKUP(C625,PT_Master!A:A,PT_Master!C:C),""))</f>
        <v/>
      </c>
      <c r="E625" s="39" t="s">
        <v>504</v>
      </c>
      <c r="F625" s="39" t="s">
        <v>1831</v>
      </c>
      <c r="G625" s="24" t="str">
        <f>IF(F625="","",IFERROR(_xlfn.XLOOKUP(F625,SVC_RateCard!A:A,SVC_RateCard!B:B),"Service Code not found"))</f>
        <v>General Consultation</v>
      </c>
      <c r="H625" s="24" t="str">
        <f>IF(F625="","",IFERROR(_xlfn.XLOOKUP(F625,SVC_RateCard!A:A,SVC_RateCard!C:C),""))</f>
        <v>Consultation</v>
      </c>
      <c r="I625" s="39" t="s">
        <v>234</v>
      </c>
      <c r="J625" s="39">
        <v>1</v>
      </c>
      <c r="K625" s="25">
        <f>IF(F625="","",IFERROR(_xlfn.XLOOKUP(F625,SVC_RateCard!A:A,SVC_RateCard!I:I),0))</f>
        <v>500</v>
      </c>
      <c r="L625" s="17">
        <f t="shared" si="37"/>
        <v>500</v>
      </c>
      <c r="M625" s="26">
        <f>IF(F625="","",IFERROR(_xlfn.XLOOKUP(F625,SVC_RateCard!A:A,SVC_RateCard!G:G),0))</f>
        <v>0</v>
      </c>
      <c r="N625" s="17">
        <f t="shared" si="38"/>
        <v>0</v>
      </c>
      <c r="O625" s="17">
        <f t="shared" si="39"/>
        <v>500</v>
      </c>
    </row>
    <row r="626" spans="1:15" ht="22" customHeight="1">
      <c r="A626" t="str">
        <f t="shared" si="36"/>
        <v>SL-00622</v>
      </c>
      <c r="B626" s="40" t="s">
        <v>1778</v>
      </c>
      <c r="C626" s="24" t="str">
        <f>IF(B626="","",IFERROR(_xlfn.XLOOKUP(B626,PT_Master!#REF!,PT_Master!B:B),""))</f>
        <v/>
      </c>
      <c r="D626" s="24" t="str">
        <f>IF(C626="","",IFERROR(_xlfn.XLOOKUP(C626,PT_Master!A:A,PT_Master!C:C),""))</f>
        <v/>
      </c>
      <c r="E626" s="40" t="s">
        <v>504</v>
      </c>
      <c r="F626" s="40" t="s">
        <v>1851</v>
      </c>
      <c r="G626" s="24" t="str">
        <f>IF(F626="","",IFERROR(_xlfn.XLOOKUP(F626,SVC_RateCard!A:A,SVC_RateCard!B:B),"Service Code not found"))</f>
        <v>Blood Glucose - Fasting</v>
      </c>
      <c r="H626" s="24" t="str">
        <f>IF(F626="","",IFERROR(_xlfn.XLOOKUP(F626,SVC_RateCard!A:A,SVC_RateCard!C:C),""))</f>
        <v>Laboratory</v>
      </c>
      <c r="I626" s="40" t="s">
        <v>234</v>
      </c>
      <c r="J626" s="40">
        <v>1</v>
      </c>
      <c r="K626" s="25">
        <f>IF(F626="","",IFERROR(_xlfn.XLOOKUP(F626,SVC_RateCard!A:A,SVC_RateCard!I:I),0))</f>
        <v>126</v>
      </c>
      <c r="L626" s="17">
        <f t="shared" si="37"/>
        <v>126</v>
      </c>
      <c r="M626" s="26">
        <f>IF(F626="","",IFERROR(_xlfn.XLOOKUP(F626,SVC_RateCard!A:A,SVC_RateCard!G:G),0))</f>
        <v>5</v>
      </c>
      <c r="N626" s="17">
        <f t="shared" si="38"/>
        <v>6.3</v>
      </c>
      <c r="O626" s="17">
        <f t="shared" si="39"/>
        <v>126</v>
      </c>
    </row>
    <row r="627" spans="1:15" ht="22" customHeight="1">
      <c r="A627" t="str">
        <f t="shared" si="36"/>
        <v>SL-00623</v>
      </c>
      <c r="B627" s="39" t="s">
        <v>1778</v>
      </c>
      <c r="C627" s="24" t="str">
        <f>IF(B627="","",IFERROR(_xlfn.XLOOKUP(B627,PT_Master!#REF!,PT_Master!B:B),""))</f>
        <v/>
      </c>
      <c r="D627" s="24" t="str">
        <f>IF(C627="","",IFERROR(_xlfn.XLOOKUP(C627,PT_Master!A:A,PT_Master!C:C),""))</f>
        <v/>
      </c>
      <c r="E627" s="39" t="s">
        <v>504</v>
      </c>
      <c r="F627" s="39" t="s">
        <v>1866</v>
      </c>
      <c r="G627" s="24" t="str">
        <f>IF(F627="","",IFERROR(_xlfn.XLOOKUP(F627,SVC_RateCard!A:A,SVC_RateCard!B:B),"Service Code not found"))</f>
        <v>X-Ray Chest PA</v>
      </c>
      <c r="H627" s="24" t="str">
        <f>IF(F627="","",IFERROR(_xlfn.XLOOKUP(F627,SVC_RateCard!A:A,SVC_RateCard!C:C),""))</f>
        <v>Radiology</v>
      </c>
      <c r="I627" s="39" t="s">
        <v>234</v>
      </c>
      <c r="J627" s="39">
        <v>1</v>
      </c>
      <c r="K627" s="25">
        <f>IF(F627="","",IFERROR(_xlfn.XLOOKUP(F627,SVC_RateCard!A:A,SVC_RateCard!I:I),0))</f>
        <v>448</v>
      </c>
      <c r="L627" s="17">
        <f t="shared" si="37"/>
        <v>448</v>
      </c>
      <c r="M627" s="26">
        <f>IF(F627="","",IFERROR(_xlfn.XLOOKUP(F627,SVC_RateCard!A:A,SVC_RateCard!G:G),0))</f>
        <v>12</v>
      </c>
      <c r="N627" s="17">
        <f t="shared" si="38"/>
        <v>53.76</v>
      </c>
      <c r="O627" s="17">
        <f t="shared" si="39"/>
        <v>448</v>
      </c>
    </row>
    <row r="628" spans="1:15" ht="22" customHeight="1">
      <c r="A628" t="str">
        <f t="shared" si="36"/>
        <v>SL-00624</v>
      </c>
      <c r="B628" s="40" t="s">
        <v>1778</v>
      </c>
      <c r="C628" s="24" t="str">
        <f>IF(B628="","",IFERROR(_xlfn.XLOOKUP(B628,PT_Master!#REF!,PT_Master!B:B),""))</f>
        <v/>
      </c>
      <c r="D628" s="24" t="str">
        <f>IF(C628="","",IFERROR(_xlfn.XLOOKUP(C628,PT_Master!A:A,PT_Master!C:C),""))</f>
        <v/>
      </c>
      <c r="E628" s="40" t="s">
        <v>504</v>
      </c>
      <c r="F628" s="40" t="s">
        <v>1854</v>
      </c>
      <c r="G628" s="24" t="str">
        <f>IF(F628="","",IFERROR(_xlfn.XLOOKUP(F628,SVC_RateCard!A:A,SVC_RateCard!B:B),"Service Code not found"))</f>
        <v>MRI Spine Lumbar</v>
      </c>
      <c r="H628" s="24" t="str">
        <f>IF(F628="","",IFERROR(_xlfn.XLOOKUP(F628,SVC_RateCard!A:A,SVC_RateCard!C:C),""))</f>
        <v>Radiology</v>
      </c>
      <c r="I628" s="40" t="s">
        <v>234</v>
      </c>
      <c r="J628" s="40">
        <v>1</v>
      </c>
      <c r="K628" s="25">
        <f>IF(F628="","",IFERROR(_xlfn.XLOOKUP(F628,SVC_RateCard!A:A,SVC_RateCard!I:I),0))</f>
        <v>6496</v>
      </c>
      <c r="L628" s="17">
        <f t="shared" si="37"/>
        <v>6496</v>
      </c>
      <c r="M628" s="26">
        <f>IF(F628="","",IFERROR(_xlfn.XLOOKUP(F628,SVC_RateCard!A:A,SVC_RateCard!G:G),0))</f>
        <v>12</v>
      </c>
      <c r="N628" s="17">
        <f t="shared" si="38"/>
        <v>779.52</v>
      </c>
      <c r="O628" s="17">
        <f t="shared" si="39"/>
        <v>6496</v>
      </c>
    </row>
    <row r="629" spans="1:15" ht="22" customHeight="1">
      <c r="A629" t="str">
        <f t="shared" si="36"/>
        <v>SL-00625</v>
      </c>
      <c r="B629" s="39" t="s">
        <v>1778</v>
      </c>
      <c r="C629" s="24" t="str">
        <f>IF(B629="","",IFERROR(_xlfn.XLOOKUP(B629,PT_Master!#REF!,PT_Master!B:B),""))</f>
        <v/>
      </c>
      <c r="D629" s="24" t="str">
        <f>IF(C629="","",IFERROR(_xlfn.XLOOKUP(C629,PT_Master!A:A,PT_Master!C:C),""))</f>
        <v/>
      </c>
      <c r="E629" s="39" t="s">
        <v>504</v>
      </c>
      <c r="F629" s="39" t="s">
        <v>1865</v>
      </c>
      <c r="G629" s="24" t="str">
        <f>IF(F629="","",IFERROR(_xlfn.XLOOKUP(F629,SVC_RateCard!A:A,SVC_RateCard!B:B),"Service Code not found"))</f>
        <v>Knee Replacement (Unilateral)</v>
      </c>
      <c r="H629" s="24" t="str">
        <f>IF(F629="","",IFERROR(_xlfn.XLOOKUP(F629,SVC_RateCard!A:A,SVC_RateCard!C:C),""))</f>
        <v>Surgery</v>
      </c>
      <c r="I629" s="39" t="s">
        <v>234</v>
      </c>
      <c r="J629" s="39">
        <v>1</v>
      </c>
      <c r="K629" s="25">
        <f>IF(F629="","",IFERROR(_xlfn.XLOOKUP(F629,SVC_RateCard!A:A,SVC_RateCard!I:I),0))</f>
        <v>126000</v>
      </c>
      <c r="L629" s="17">
        <f t="shared" si="37"/>
        <v>126000</v>
      </c>
      <c r="M629" s="26">
        <f>IF(F629="","",IFERROR(_xlfn.XLOOKUP(F629,SVC_RateCard!A:A,SVC_RateCard!G:G),0))</f>
        <v>5</v>
      </c>
      <c r="N629" s="17">
        <f t="shared" si="38"/>
        <v>6300</v>
      </c>
      <c r="O629" s="17">
        <f t="shared" si="39"/>
        <v>126000</v>
      </c>
    </row>
    <row r="630" spans="1:15" ht="22" customHeight="1">
      <c r="A630" t="str">
        <f t="shared" si="36"/>
        <v>SL-00626</v>
      </c>
      <c r="B630" s="40" t="s">
        <v>1779</v>
      </c>
      <c r="C630" s="24" t="str">
        <f>IF(B630="","",IFERROR(_xlfn.XLOOKUP(B630,PT_Master!#REF!,PT_Master!B:B),""))</f>
        <v/>
      </c>
      <c r="D630" s="24" t="str">
        <f>IF(C630="","",IFERROR(_xlfn.XLOOKUP(C630,PT_Master!A:A,PT_Master!C:C),""))</f>
        <v/>
      </c>
      <c r="E630" s="40" t="s">
        <v>1919</v>
      </c>
      <c r="F630" s="40" t="s">
        <v>1879</v>
      </c>
      <c r="G630" s="24" t="str">
        <f>IF(F630="","",IFERROR(_xlfn.XLOOKUP(F630,SVC_RateCard!A:A,SVC_RateCard!B:B),"Service Code not found"))</f>
        <v>Paediatrics Consultation</v>
      </c>
      <c r="H630" s="24" t="str">
        <f>IF(F630="","",IFERROR(_xlfn.XLOOKUP(F630,SVC_RateCard!A:A,SVC_RateCard!C:C),""))</f>
        <v>Consultation</v>
      </c>
      <c r="I630" s="40" t="s">
        <v>1192</v>
      </c>
      <c r="J630" s="40">
        <v>1</v>
      </c>
      <c r="K630" s="25">
        <f>IF(F630="","",IFERROR(_xlfn.XLOOKUP(F630,SVC_RateCard!A:A,SVC_RateCard!I:I),0))</f>
        <v>600</v>
      </c>
      <c r="L630" s="17">
        <f t="shared" si="37"/>
        <v>600</v>
      </c>
      <c r="M630" s="26">
        <f>IF(F630="","",IFERROR(_xlfn.XLOOKUP(F630,SVC_RateCard!A:A,SVC_RateCard!G:G),0))</f>
        <v>0</v>
      </c>
      <c r="N630" s="17">
        <f t="shared" si="38"/>
        <v>0</v>
      </c>
      <c r="O630" s="17">
        <f t="shared" si="39"/>
        <v>600</v>
      </c>
    </row>
    <row r="631" spans="1:15" ht="22" customHeight="1">
      <c r="A631" t="str">
        <f t="shared" si="36"/>
        <v>SL-00627</v>
      </c>
      <c r="B631" s="39" t="s">
        <v>1779</v>
      </c>
      <c r="C631" s="24" t="str">
        <f>IF(B631="","",IFERROR(_xlfn.XLOOKUP(B631,PT_Master!#REF!,PT_Master!B:B),""))</f>
        <v/>
      </c>
      <c r="D631" s="24" t="str">
        <f>IF(C631="","",IFERROR(_xlfn.XLOOKUP(C631,PT_Master!A:A,PT_Master!C:C),""))</f>
        <v/>
      </c>
      <c r="E631" s="39" t="s">
        <v>1885</v>
      </c>
      <c r="F631" s="39" t="s">
        <v>1874</v>
      </c>
      <c r="G631" s="24" t="str">
        <f>IF(F631="","",IFERROR(_xlfn.XLOOKUP(F631,SVC_RateCard!A:A,SVC_RateCard!B:B),"Service Code not found"))</f>
        <v>Catheterisation</v>
      </c>
      <c r="H631" s="24" t="str">
        <f>IF(F631="","",IFERROR(_xlfn.XLOOKUP(F631,SVC_RateCard!A:A,SVC_RateCard!C:C),""))</f>
        <v>Procedure</v>
      </c>
      <c r="I631" s="39" t="s">
        <v>1192</v>
      </c>
      <c r="J631" s="39">
        <v>1</v>
      </c>
      <c r="K631" s="25">
        <f>IF(F631="","",IFERROR(_xlfn.XLOOKUP(F631,SVC_RateCard!A:A,SVC_RateCard!I:I),0))</f>
        <v>525</v>
      </c>
      <c r="L631" s="17">
        <f t="shared" si="37"/>
        <v>525</v>
      </c>
      <c r="M631" s="26">
        <f>IF(F631="","",IFERROR(_xlfn.XLOOKUP(F631,SVC_RateCard!A:A,SVC_RateCard!G:G),0))</f>
        <v>5</v>
      </c>
      <c r="N631" s="17">
        <f t="shared" si="38"/>
        <v>26.25</v>
      </c>
      <c r="O631" s="17">
        <f t="shared" si="39"/>
        <v>525</v>
      </c>
    </row>
    <row r="632" spans="1:15" ht="22" customHeight="1">
      <c r="A632" t="str">
        <f t="shared" si="36"/>
        <v>SL-00628</v>
      </c>
      <c r="B632" s="40" t="s">
        <v>1779</v>
      </c>
      <c r="C632" s="24" t="str">
        <f>IF(B632="","",IFERROR(_xlfn.XLOOKUP(B632,PT_Master!#REF!,PT_Master!B:B),""))</f>
        <v/>
      </c>
      <c r="D632" s="24" t="str">
        <f>IF(C632="","",IFERROR(_xlfn.XLOOKUP(C632,PT_Master!A:A,PT_Master!C:C),""))</f>
        <v/>
      </c>
      <c r="E632" s="40" t="s">
        <v>1919</v>
      </c>
      <c r="F632" s="40" t="s">
        <v>1868</v>
      </c>
      <c r="G632" s="24" t="str">
        <f>IF(F632="","",IFERROR(_xlfn.XLOOKUP(F632,SVC_RateCard!A:A,SVC_RateCard!B:B),"Service Code not found"))</f>
        <v>Liver Function Test</v>
      </c>
      <c r="H632" s="24" t="str">
        <f>IF(F632="","",IFERROR(_xlfn.XLOOKUP(F632,SVC_RateCard!A:A,SVC_RateCard!C:C),""))</f>
        <v>Laboratory</v>
      </c>
      <c r="I632" s="40" t="s">
        <v>1192</v>
      </c>
      <c r="J632" s="40">
        <v>1</v>
      </c>
      <c r="K632" s="25">
        <f>IF(F632="","",IFERROR(_xlfn.XLOOKUP(F632,SVC_RateCard!A:A,SVC_RateCard!I:I),0))</f>
        <v>546</v>
      </c>
      <c r="L632" s="17">
        <f t="shared" si="37"/>
        <v>546</v>
      </c>
      <c r="M632" s="26">
        <f>IF(F632="","",IFERROR(_xlfn.XLOOKUP(F632,SVC_RateCard!A:A,SVC_RateCard!G:G),0))</f>
        <v>5</v>
      </c>
      <c r="N632" s="17">
        <f t="shared" si="38"/>
        <v>27.3</v>
      </c>
      <c r="O632" s="17">
        <f t="shared" si="39"/>
        <v>546</v>
      </c>
    </row>
    <row r="633" spans="1:15" ht="22" customHeight="1">
      <c r="A633" t="str">
        <f t="shared" si="36"/>
        <v>SL-00629</v>
      </c>
      <c r="B633" s="39" t="s">
        <v>1779</v>
      </c>
      <c r="C633" s="24" t="str">
        <f>IF(B633="","",IFERROR(_xlfn.XLOOKUP(B633,PT_Master!#REF!,PT_Master!B:B),""))</f>
        <v/>
      </c>
      <c r="D633" s="24" t="str">
        <f>IF(C633="","",IFERROR(_xlfn.XLOOKUP(C633,PT_Master!A:A,PT_Master!C:C),""))</f>
        <v/>
      </c>
      <c r="E633" s="39" t="s">
        <v>1538</v>
      </c>
      <c r="F633" s="39" t="s">
        <v>1858</v>
      </c>
      <c r="G633" s="24" t="str">
        <f>IF(F633="","",IFERROR(_xlfn.XLOOKUP(F633,SVC_RateCard!A:A,SVC_RateCard!B:B),"Service Code not found"))</f>
        <v>PTCA / Angioplasty</v>
      </c>
      <c r="H633" s="24" t="str">
        <f>IF(F633="","",IFERROR(_xlfn.XLOOKUP(F633,SVC_RateCard!A:A,SVC_RateCard!C:C),""))</f>
        <v>Surgery</v>
      </c>
      <c r="I633" s="39" t="s">
        <v>1192</v>
      </c>
      <c r="J633" s="39">
        <v>1</v>
      </c>
      <c r="K633" s="25">
        <f>IF(F633="","",IFERROR(_xlfn.XLOOKUP(F633,SVC_RateCard!A:A,SVC_RateCard!I:I),0))</f>
        <v>189000</v>
      </c>
      <c r="L633" s="17">
        <f t="shared" si="37"/>
        <v>189000</v>
      </c>
      <c r="M633" s="26">
        <f>IF(F633="","",IFERROR(_xlfn.XLOOKUP(F633,SVC_RateCard!A:A,SVC_RateCard!G:G),0))</f>
        <v>5</v>
      </c>
      <c r="N633" s="17">
        <f t="shared" si="38"/>
        <v>9450</v>
      </c>
      <c r="O633" s="17">
        <f t="shared" si="39"/>
        <v>189000</v>
      </c>
    </row>
    <row r="634" spans="1:15" ht="22" customHeight="1">
      <c r="A634" t="str">
        <f t="shared" si="36"/>
        <v>SL-00630</v>
      </c>
      <c r="B634" s="40" t="s">
        <v>1779</v>
      </c>
      <c r="C634" s="24" t="str">
        <f>IF(B634="","",IFERROR(_xlfn.XLOOKUP(B634,PT_Master!#REF!,PT_Master!B:B),""))</f>
        <v/>
      </c>
      <c r="D634" s="24" t="str">
        <f>IF(C634="","",IFERROR(_xlfn.XLOOKUP(C634,PT_Master!A:A,PT_Master!C:C),""))</f>
        <v/>
      </c>
      <c r="E634" s="40" t="s">
        <v>507</v>
      </c>
      <c r="F634" s="40" t="s">
        <v>1875</v>
      </c>
      <c r="G634" s="24" t="str">
        <f>IF(F634="","",IFERROR(_xlfn.XLOOKUP(F634,SVC_RateCard!A:A,SVC_RateCard!B:B),"Service Code not found"))</f>
        <v>X-Ray Knee AP Lateral</v>
      </c>
      <c r="H634" s="24" t="str">
        <f>IF(F634="","",IFERROR(_xlfn.XLOOKUP(F634,SVC_RateCard!A:A,SVC_RateCard!C:C),""))</f>
        <v>Radiology</v>
      </c>
      <c r="I634" s="40" t="s">
        <v>1192</v>
      </c>
      <c r="J634" s="40">
        <v>1</v>
      </c>
      <c r="K634" s="25">
        <f>IF(F634="","",IFERROR(_xlfn.XLOOKUP(F634,SVC_RateCard!A:A,SVC_RateCard!I:I),0))</f>
        <v>504</v>
      </c>
      <c r="L634" s="17">
        <f t="shared" si="37"/>
        <v>504</v>
      </c>
      <c r="M634" s="26">
        <f>IF(F634="","",IFERROR(_xlfn.XLOOKUP(F634,SVC_RateCard!A:A,SVC_RateCard!G:G),0))</f>
        <v>12</v>
      </c>
      <c r="N634" s="17">
        <f t="shared" si="38"/>
        <v>60.48</v>
      </c>
      <c r="O634" s="17">
        <f t="shared" si="39"/>
        <v>504</v>
      </c>
    </row>
    <row r="635" spans="1:15" ht="22" customHeight="1">
      <c r="A635" t="str">
        <f t="shared" si="36"/>
        <v>SL-00631</v>
      </c>
      <c r="B635" s="39" t="s">
        <v>1779</v>
      </c>
      <c r="C635" s="24" t="str">
        <f>IF(B635="","",IFERROR(_xlfn.XLOOKUP(B635,PT_Master!#REF!,PT_Master!B:B),""))</f>
        <v/>
      </c>
      <c r="D635" s="24" t="str">
        <f>IF(C635="","",IFERROR(_xlfn.XLOOKUP(C635,PT_Master!A:A,PT_Master!C:C),""))</f>
        <v/>
      </c>
      <c r="E635" s="39" t="s">
        <v>1886</v>
      </c>
      <c r="F635" s="39" t="s">
        <v>1849</v>
      </c>
      <c r="G635" s="24" t="str">
        <f>IF(F635="","",IFERROR(_xlfn.XLOOKUP(F635,SVC_RateCard!A:A,SVC_RateCard!B:B),"Service Code not found"))</f>
        <v>ECG 12-Lead</v>
      </c>
      <c r="H635" s="24" t="str">
        <f>IF(F635="","",IFERROR(_xlfn.XLOOKUP(F635,SVC_RateCard!A:A,SVC_RateCard!C:C),""))</f>
        <v>Procedure</v>
      </c>
      <c r="I635" s="39" t="s">
        <v>1192</v>
      </c>
      <c r="J635" s="39">
        <v>1</v>
      </c>
      <c r="K635" s="25">
        <f>IF(F635="","",IFERROR(_xlfn.XLOOKUP(F635,SVC_RateCard!A:A,SVC_RateCard!I:I),0))</f>
        <v>315</v>
      </c>
      <c r="L635" s="17">
        <f t="shared" si="37"/>
        <v>315</v>
      </c>
      <c r="M635" s="26">
        <f>IF(F635="","",IFERROR(_xlfn.XLOOKUP(F635,SVC_RateCard!A:A,SVC_RateCard!G:G),0))</f>
        <v>5</v>
      </c>
      <c r="N635" s="17">
        <f t="shared" si="38"/>
        <v>15.75</v>
      </c>
      <c r="O635" s="17">
        <f t="shared" si="39"/>
        <v>315</v>
      </c>
    </row>
    <row r="636" spans="1:15" ht="22" customHeight="1">
      <c r="A636" t="str">
        <f t="shared" si="36"/>
        <v>SL-00632</v>
      </c>
      <c r="B636" s="40" t="s">
        <v>1779</v>
      </c>
      <c r="C636" s="24" t="str">
        <f>IF(B636="","",IFERROR(_xlfn.XLOOKUP(B636,PT_Master!#REF!,PT_Master!B:B),""))</f>
        <v/>
      </c>
      <c r="D636" s="24" t="str">
        <f>IF(C636="","",IFERROR(_xlfn.XLOOKUP(C636,PT_Master!A:A,PT_Master!C:C),""))</f>
        <v/>
      </c>
      <c r="E636" s="40" t="s">
        <v>1885</v>
      </c>
      <c r="F636" s="40" t="s">
        <v>1851</v>
      </c>
      <c r="G636" s="24" t="str">
        <f>IF(F636="","",IFERROR(_xlfn.XLOOKUP(F636,SVC_RateCard!A:A,SVC_RateCard!B:B),"Service Code not found"))</f>
        <v>Blood Glucose - Fasting</v>
      </c>
      <c r="H636" s="24" t="str">
        <f>IF(F636="","",IFERROR(_xlfn.XLOOKUP(F636,SVC_RateCard!A:A,SVC_RateCard!C:C),""))</f>
        <v>Laboratory</v>
      </c>
      <c r="I636" s="40" t="s">
        <v>1192</v>
      </c>
      <c r="J636" s="40">
        <v>1</v>
      </c>
      <c r="K636" s="25">
        <f>IF(F636="","",IFERROR(_xlfn.XLOOKUP(F636,SVC_RateCard!A:A,SVC_RateCard!I:I),0))</f>
        <v>126</v>
      </c>
      <c r="L636" s="17">
        <f t="shared" si="37"/>
        <v>126</v>
      </c>
      <c r="M636" s="26">
        <f>IF(F636="","",IFERROR(_xlfn.XLOOKUP(F636,SVC_RateCard!A:A,SVC_RateCard!G:G),0))</f>
        <v>5</v>
      </c>
      <c r="N636" s="17">
        <f t="shared" si="38"/>
        <v>6.3</v>
      </c>
      <c r="O636" s="17">
        <f t="shared" si="39"/>
        <v>126</v>
      </c>
    </row>
    <row r="637" spans="1:15" ht="22" customHeight="1">
      <c r="A637" t="str">
        <f t="shared" si="36"/>
        <v>SL-00633</v>
      </c>
      <c r="B637" s="39" t="s">
        <v>1779</v>
      </c>
      <c r="C637" s="24" t="str">
        <f>IF(B637="","",IFERROR(_xlfn.XLOOKUP(B637,PT_Master!#REF!,PT_Master!B:B),""))</f>
        <v/>
      </c>
      <c r="D637" s="24" t="str">
        <f>IF(C637="","",IFERROR(_xlfn.XLOOKUP(C637,PT_Master!A:A,PT_Master!C:C),""))</f>
        <v/>
      </c>
      <c r="E637" s="39" t="s">
        <v>1516</v>
      </c>
      <c r="F637" s="39" t="s">
        <v>1843</v>
      </c>
      <c r="G637" s="24" t="str">
        <f>IF(F637="","",IFERROR(_xlfn.XLOOKUP(F637,SVC_RateCard!A:A,SVC_RateCard!B:B),"Service Code not found"))</f>
        <v>Holter Monitoring 24hr</v>
      </c>
      <c r="H637" s="24" t="str">
        <f>IF(F637="","",IFERROR(_xlfn.XLOOKUP(F637,SVC_RateCard!A:A,SVC_RateCard!C:C),""))</f>
        <v>Procedure</v>
      </c>
      <c r="I637" s="39" t="s">
        <v>1192</v>
      </c>
      <c r="J637" s="39">
        <v>1</v>
      </c>
      <c r="K637" s="25">
        <f>IF(F637="","",IFERROR(_xlfn.XLOOKUP(F637,SVC_RateCard!A:A,SVC_RateCard!I:I),0))</f>
        <v>1890</v>
      </c>
      <c r="L637" s="17">
        <f t="shared" si="37"/>
        <v>1890</v>
      </c>
      <c r="M637" s="26">
        <f>IF(F637="","",IFERROR(_xlfn.XLOOKUP(F637,SVC_RateCard!A:A,SVC_RateCard!G:G),0))</f>
        <v>5</v>
      </c>
      <c r="N637" s="17">
        <f t="shared" si="38"/>
        <v>94.5</v>
      </c>
      <c r="O637" s="17">
        <f t="shared" si="39"/>
        <v>1890</v>
      </c>
    </row>
    <row r="638" spans="1:15" ht="22" customHeight="1">
      <c r="A638" t="str">
        <f t="shared" si="36"/>
        <v>SL-00634</v>
      </c>
      <c r="B638" s="40" t="s">
        <v>1779</v>
      </c>
      <c r="C638" s="24" t="str">
        <f>IF(B638="","",IFERROR(_xlfn.XLOOKUP(B638,PT_Master!#REF!,PT_Master!B:B),""))</f>
        <v/>
      </c>
      <c r="D638" s="24" t="str">
        <f>IF(C638="","",IFERROR(_xlfn.XLOOKUP(C638,PT_Master!A:A,PT_Master!C:C),""))</f>
        <v/>
      </c>
      <c r="E638" s="40" t="s">
        <v>1884</v>
      </c>
      <c r="F638" s="40" t="s">
        <v>1869</v>
      </c>
      <c r="G638" s="24" t="str">
        <f>IF(F638="","",IFERROR(_xlfn.XLOOKUP(F638,SVC_RateCard!A:A,SVC_RateCard!B:B),"Service Code not found"))</f>
        <v>ICU - Daily</v>
      </c>
      <c r="H638" s="24" t="str">
        <f>IF(F638="","",IFERROR(_xlfn.XLOOKUP(F638,SVC_RateCard!A:A,SVC_RateCard!C:C),""))</f>
        <v>Room Charge</v>
      </c>
      <c r="I638" s="40" t="s">
        <v>1192</v>
      </c>
      <c r="J638" s="40">
        <v>10</v>
      </c>
      <c r="K638" s="25">
        <f>IF(F638="","",IFERROR(_xlfn.XLOOKUP(F638,SVC_RateCard!A:A,SVC_RateCard!I:I),0))</f>
        <v>8000</v>
      </c>
      <c r="L638" s="17">
        <f t="shared" si="37"/>
        <v>80000</v>
      </c>
      <c r="M638" s="26">
        <f>IF(F638="","",IFERROR(_xlfn.XLOOKUP(F638,SVC_RateCard!A:A,SVC_RateCard!G:G),0))</f>
        <v>0</v>
      </c>
      <c r="N638" s="17">
        <f t="shared" si="38"/>
        <v>0</v>
      </c>
      <c r="O638" s="17">
        <f t="shared" si="39"/>
        <v>80000</v>
      </c>
    </row>
    <row r="639" spans="1:15" ht="22" customHeight="1">
      <c r="A639" t="str">
        <f t="shared" si="36"/>
        <v>SL-00635</v>
      </c>
      <c r="B639" s="39" t="s">
        <v>1780</v>
      </c>
      <c r="C639" s="24" t="str">
        <f>IF(B639="","",IFERROR(_xlfn.XLOOKUP(B639,PT_Master!#REF!,PT_Master!B:B),""))</f>
        <v/>
      </c>
      <c r="D639" s="24" t="str">
        <f>IF(C639="","",IFERROR(_xlfn.XLOOKUP(C639,PT_Master!A:A,PT_Master!C:C),""))</f>
        <v/>
      </c>
      <c r="E639" s="39" t="s">
        <v>604</v>
      </c>
      <c r="F639" s="39" t="s">
        <v>1831</v>
      </c>
      <c r="G639" s="24" t="str">
        <f>IF(F639="","",IFERROR(_xlfn.XLOOKUP(F639,SVC_RateCard!A:A,SVC_RateCard!B:B),"Service Code not found"))</f>
        <v>General Consultation</v>
      </c>
      <c r="H639" s="24" t="str">
        <f>IF(F639="","",IFERROR(_xlfn.XLOOKUP(F639,SVC_RateCard!A:A,SVC_RateCard!C:C),""))</f>
        <v>Consultation</v>
      </c>
      <c r="I639" s="39" t="s">
        <v>233</v>
      </c>
      <c r="J639" s="39">
        <v>1</v>
      </c>
      <c r="K639" s="25">
        <f>IF(F639="","",IFERROR(_xlfn.XLOOKUP(F639,SVC_RateCard!A:A,SVC_RateCard!I:I),0))</f>
        <v>500</v>
      </c>
      <c r="L639" s="17">
        <f t="shared" si="37"/>
        <v>500</v>
      </c>
      <c r="M639" s="26">
        <f>IF(F639="","",IFERROR(_xlfn.XLOOKUP(F639,SVC_RateCard!A:A,SVC_RateCard!G:G),0))</f>
        <v>0</v>
      </c>
      <c r="N639" s="17">
        <f t="shared" si="38"/>
        <v>0</v>
      </c>
      <c r="O639" s="17">
        <f t="shared" si="39"/>
        <v>500</v>
      </c>
    </row>
    <row r="640" spans="1:15" ht="22" customHeight="1">
      <c r="A640" t="str">
        <f t="shared" si="36"/>
        <v>SL-00636</v>
      </c>
      <c r="B640" s="40" t="s">
        <v>1780</v>
      </c>
      <c r="C640" s="24" t="str">
        <f>IF(B640="","",IFERROR(_xlfn.XLOOKUP(B640,PT_Master!#REF!,PT_Master!B:B),""))</f>
        <v/>
      </c>
      <c r="D640" s="24" t="str">
        <f>IF(C640="","",IFERROR(_xlfn.XLOOKUP(C640,PT_Master!A:A,PT_Master!C:C),""))</f>
        <v/>
      </c>
      <c r="E640" s="40" t="s">
        <v>597</v>
      </c>
      <c r="F640" s="40" t="s">
        <v>1874</v>
      </c>
      <c r="G640" s="24" t="str">
        <f>IF(F640="","",IFERROR(_xlfn.XLOOKUP(F640,SVC_RateCard!A:A,SVC_RateCard!B:B),"Service Code not found"))</f>
        <v>Catheterisation</v>
      </c>
      <c r="H640" s="24" t="str">
        <f>IF(F640="","",IFERROR(_xlfn.XLOOKUP(F640,SVC_RateCard!A:A,SVC_RateCard!C:C),""))</f>
        <v>Procedure</v>
      </c>
      <c r="I640" s="40" t="s">
        <v>233</v>
      </c>
      <c r="J640" s="40">
        <v>1</v>
      </c>
      <c r="K640" s="25">
        <f>IF(F640="","",IFERROR(_xlfn.XLOOKUP(F640,SVC_RateCard!A:A,SVC_RateCard!I:I),0))</f>
        <v>525</v>
      </c>
      <c r="L640" s="17">
        <f t="shared" si="37"/>
        <v>525</v>
      </c>
      <c r="M640" s="26">
        <f>IF(F640="","",IFERROR(_xlfn.XLOOKUP(F640,SVC_RateCard!A:A,SVC_RateCard!G:G),0))</f>
        <v>5</v>
      </c>
      <c r="N640" s="17">
        <f t="shared" si="38"/>
        <v>26.25</v>
      </c>
      <c r="O640" s="17">
        <f t="shared" si="39"/>
        <v>525</v>
      </c>
    </row>
    <row r="641" spans="1:15" ht="22" customHeight="1">
      <c r="A641" t="str">
        <f t="shared" si="36"/>
        <v>SL-00637</v>
      </c>
      <c r="B641" s="39" t="s">
        <v>1780</v>
      </c>
      <c r="C641" s="24" t="str">
        <f>IF(B641="","",IFERROR(_xlfn.XLOOKUP(B641,PT_Master!#REF!,PT_Master!B:B),""))</f>
        <v/>
      </c>
      <c r="D641" s="24" t="str">
        <f>IF(C641="","",IFERROR(_xlfn.XLOOKUP(C641,PT_Master!A:A,PT_Master!C:C),""))</f>
        <v/>
      </c>
      <c r="E641" s="39" t="s">
        <v>597</v>
      </c>
      <c r="F641" s="39" t="s">
        <v>1856</v>
      </c>
      <c r="G641" s="24" t="str">
        <f>IF(F641="","",IFERROR(_xlfn.XLOOKUP(F641,SVC_RateCard!A:A,SVC_RateCard!B:B),"Service Code not found"))</f>
        <v>CT Scan Abdomen</v>
      </c>
      <c r="H641" s="24" t="str">
        <f>IF(F641="","",IFERROR(_xlfn.XLOOKUP(F641,SVC_RateCard!A:A,SVC_RateCard!C:C),""))</f>
        <v>Radiology</v>
      </c>
      <c r="I641" s="39" t="s">
        <v>233</v>
      </c>
      <c r="J641" s="39">
        <v>1</v>
      </c>
      <c r="K641" s="25">
        <f>IF(F641="","",IFERROR(_xlfn.XLOOKUP(F641,SVC_RateCard!A:A,SVC_RateCard!I:I),0))</f>
        <v>6160</v>
      </c>
      <c r="L641" s="17">
        <f t="shared" si="37"/>
        <v>6160</v>
      </c>
      <c r="M641" s="26">
        <f>IF(F641="","",IFERROR(_xlfn.XLOOKUP(F641,SVC_RateCard!A:A,SVC_RateCard!G:G),0))</f>
        <v>12</v>
      </c>
      <c r="N641" s="17">
        <f t="shared" si="38"/>
        <v>739.2</v>
      </c>
      <c r="O641" s="17">
        <f t="shared" si="39"/>
        <v>6160</v>
      </c>
    </row>
    <row r="642" spans="1:15" ht="22" customHeight="1">
      <c r="A642" t="str">
        <f t="shared" si="36"/>
        <v>SL-00638</v>
      </c>
      <c r="B642" s="40" t="s">
        <v>1780</v>
      </c>
      <c r="C642" s="24" t="str">
        <f>IF(B642="","",IFERROR(_xlfn.XLOOKUP(B642,PT_Master!#REF!,PT_Master!B:B),""))</f>
        <v/>
      </c>
      <c r="D642" s="24" t="str">
        <f>IF(C642="","",IFERROR(_xlfn.XLOOKUP(C642,PT_Master!A:A,PT_Master!C:C),""))</f>
        <v/>
      </c>
      <c r="E642" s="40" t="s">
        <v>1913</v>
      </c>
      <c r="F642" s="40" t="s">
        <v>1861</v>
      </c>
      <c r="G642" s="24" t="str">
        <f>IF(F642="","",IFERROR(_xlfn.XLOOKUP(F642,SVC_RateCard!A:A,SVC_RateCard!B:B),"Service Code not found"))</f>
        <v>Thyroid Profile (T3 T4 TSH)</v>
      </c>
      <c r="H642" s="24" t="str">
        <f>IF(F642="","",IFERROR(_xlfn.XLOOKUP(F642,SVC_RateCard!A:A,SVC_RateCard!C:C),""))</f>
        <v>Laboratory</v>
      </c>
      <c r="I642" s="40" t="s">
        <v>233</v>
      </c>
      <c r="J642" s="40">
        <v>1</v>
      </c>
      <c r="K642" s="25">
        <f>IF(F642="","",IFERROR(_xlfn.XLOOKUP(F642,SVC_RateCard!A:A,SVC_RateCard!I:I),0))</f>
        <v>682.5</v>
      </c>
      <c r="L642" s="17">
        <f t="shared" si="37"/>
        <v>682.5</v>
      </c>
      <c r="M642" s="26">
        <f>IF(F642="","",IFERROR(_xlfn.XLOOKUP(F642,SVC_RateCard!A:A,SVC_RateCard!G:G),0))</f>
        <v>5</v>
      </c>
      <c r="N642" s="17">
        <f t="shared" si="38"/>
        <v>34.125</v>
      </c>
      <c r="O642" s="17">
        <f t="shared" si="39"/>
        <v>682.5</v>
      </c>
    </row>
    <row r="643" spans="1:15" ht="22" customHeight="1">
      <c r="A643" t="str">
        <f t="shared" si="36"/>
        <v>SL-00639</v>
      </c>
      <c r="B643" s="39" t="s">
        <v>1780</v>
      </c>
      <c r="C643" s="24" t="str">
        <f>IF(B643="","",IFERROR(_xlfn.XLOOKUP(B643,PT_Master!#REF!,PT_Master!B:B),""))</f>
        <v/>
      </c>
      <c r="D643" s="24" t="str">
        <f>IF(C643="","",IFERROR(_xlfn.XLOOKUP(C643,PT_Master!A:A,PT_Master!C:C),""))</f>
        <v/>
      </c>
      <c r="E643" s="39" t="s">
        <v>1914</v>
      </c>
      <c r="F643" s="39" t="s">
        <v>1853</v>
      </c>
      <c r="G643" s="24" t="str">
        <f>IF(F643="","",IFERROR(_xlfn.XLOOKUP(F643,SVC_RateCard!A:A,SVC_RateCard!B:B),"Service Code not found"))</f>
        <v>MRI Brain with Contrast</v>
      </c>
      <c r="H643" s="24" t="str">
        <f>IF(F643="","",IFERROR(_xlfn.XLOOKUP(F643,SVC_RateCard!A:A,SVC_RateCard!C:C),""))</f>
        <v>Radiology</v>
      </c>
      <c r="I643" s="39" t="s">
        <v>233</v>
      </c>
      <c r="J643" s="39">
        <v>1</v>
      </c>
      <c r="K643" s="25">
        <f>IF(F643="","",IFERROR(_xlfn.XLOOKUP(F643,SVC_RateCard!A:A,SVC_RateCard!I:I),0))</f>
        <v>7280</v>
      </c>
      <c r="L643" s="17">
        <f t="shared" si="37"/>
        <v>7280</v>
      </c>
      <c r="M643" s="26">
        <f>IF(F643="","",IFERROR(_xlfn.XLOOKUP(F643,SVC_RateCard!A:A,SVC_RateCard!G:G),0))</f>
        <v>12</v>
      </c>
      <c r="N643" s="17">
        <f t="shared" si="38"/>
        <v>873.6</v>
      </c>
      <c r="O643" s="17">
        <f t="shared" si="39"/>
        <v>7280</v>
      </c>
    </row>
    <row r="644" spans="1:15" ht="22" customHeight="1">
      <c r="A644" t="str">
        <f t="shared" si="36"/>
        <v>SL-00640</v>
      </c>
      <c r="B644" s="40" t="s">
        <v>1781</v>
      </c>
      <c r="C644" s="24" t="str">
        <f>IF(B644="","",IFERROR(_xlfn.XLOOKUP(B644,PT_Master!#REF!,PT_Master!B:B),""))</f>
        <v/>
      </c>
      <c r="D644" s="24" t="str">
        <f>IF(C644="","",IFERROR(_xlfn.XLOOKUP(C644,PT_Master!A:A,PT_Master!C:C),""))</f>
        <v/>
      </c>
      <c r="E644" s="40" t="s">
        <v>536</v>
      </c>
      <c r="F644" s="40" t="s">
        <v>1850</v>
      </c>
      <c r="G644" s="24" t="str">
        <f>IF(F644="","",IFERROR(_xlfn.XLOOKUP(F644,SVC_RateCard!A:A,SVC_RateCard!B:B),"Service Code not found"))</f>
        <v>Cardiology Consultation</v>
      </c>
      <c r="H644" s="24" t="str">
        <f>IF(F644="","",IFERROR(_xlfn.XLOOKUP(F644,SVC_RateCard!A:A,SVC_RateCard!C:C),""))</f>
        <v>Consultation</v>
      </c>
      <c r="I644" s="40" t="s">
        <v>166</v>
      </c>
      <c r="J644" s="40">
        <v>1</v>
      </c>
      <c r="K644" s="25">
        <f>IF(F644="","",IFERROR(_xlfn.XLOOKUP(F644,SVC_RateCard!A:A,SVC_RateCard!I:I),0))</f>
        <v>800</v>
      </c>
      <c r="L644" s="17">
        <f t="shared" si="37"/>
        <v>800</v>
      </c>
      <c r="M644" s="26">
        <f>IF(F644="","",IFERROR(_xlfn.XLOOKUP(F644,SVC_RateCard!A:A,SVC_RateCard!G:G),0))</f>
        <v>0</v>
      </c>
      <c r="N644" s="17">
        <f t="shared" si="38"/>
        <v>0</v>
      </c>
      <c r="O644" s="17">
        <f t="shared" si="39"/>
        <v>800</v>
      </c>
    </row>
    <row r="645" spans="1:15" ht="22" customHeight="1">
      <c r="A645" t="str">
        <f t="shared" si="36"/>
        <v>SL-00641</v>
      </c>
      <c r="B645" s="39" t="s">
        <v>1781</v>
      </c>
      <c r="C645" s="24" t="str">
        <f>IF(B645="","",IFERROR(_xlfn.XLOOKUP(B645,PT_Master!#REF!,PT_Master!B:B),""))</f>
        <v/>
      </c>
      <c r="D645" s="24" t="str">
        <f>IF(C645="","",IFERROR(_xlfn.XLOOKUP(C645,PT_Master!A:A,PT_Master!C:C),""))</f>
        <v/>
      </c>
      <c r="E645" s="39" t="s">
        <v>536</v>
      </c>
      <c r="F645" s="39" t="s">
        <v>1861</v>
      </c>
      <c r="G645" s="24" t="str">
        <f>IF(F645="","",IFERROR(_xlfn.XLOOKUP(F645,SVC_RateCard!A:A,SVC_RateCard!B:B),"Service Code not found"))</f>
        <v>Thyroid Profile (T3 T4 TSH)</v>
      </c>
      <c r="H645" s="24" t="str">
        <f>IF(F645="","",IFERROR(_xlfn.XLOOKUP(F645,SVC_RateCard!A:A,SVC_RateCard!C:C),""))</f>
        <v>Laboratory</v>
      </c>
      <c r="I645" s="39" t="s">
        <v>166</v>
      </c>
      <c r="J645" s="39">
        <v>1</v>
      </c>
      <c r="K645" s="25">
        <f>IF(F645="","",IFERROR(_xlfn.XLOOKUP(F645,SVC_RateCard!A:A,SVC_RateCard!I:I),0))</f>
        <v>682.5</v>
      </c>
      <c r="L645" s="17">
        <f t="shared" si="37"/>
        <v>682.5</v>
      </c>
      <c r="M645" s="26">
        <f>IF(F645="","",IFERROR(_xlfn.XLOOKUP(F645,SVC_RateCard!A:A,SVC_RateCard!G:G),0))</f>
        <v>5</v>
      </c>
      <c r="N645" s="17">
        <f t="shared" si="38"/>
        <v>34.125</v>
      </c>
      <c r="O645" s="17">
        <f t="shared" si="39"/>
        <v>682.5</v>
      </c>
    </row>
    <row r="646" spans="1:15" ht="22" customHeight="1">
      <c r="A646" t="str">
        <f t="shared" ref="A646:A709" si="40">IF(B646="","","SL-"&amp;TEXT(ROW(A642),"00000"))</f>
        <v>SL-00642</v>
      </c>
      <c r="B646" s="40" t="s">
        <v>1781</v>
      </c>
      <c r="C646" s="24" t="str">
        <f>IF(B646="","",IFERROR(_xlfn.XLOOKUP(B646,PT_Master!#REF!,PT_Master!B:B),""))</f>
        <v/>
      </c>
      <c r="D646" s="24" t="str">
        <f>IF(C646="","",IFERROR(_xlfn.XLOOKUP(C646,PT_Master!A:A,PT_Master!C:C),""))</f>
        <v/>
      </c>
      <c r="E646" s="40" t="s">
        <v>536</v>
      </c>
      <c r="F646" s="40" t="s">
        <v>1870</v>
      </c>
      <c r="G646" s="24" t="str">
        <f>IF(F646="","",IFERROR(_xlfn.XLOOKUP(F646,SVC_RateCard!A:A,SVC_RateCard!B:B),"Service Code not found"))</f>
        <v>Wound Dressing</v>
      </c>
      <c r="H646" s="24" t="str">
        <f>IF(F646="","",IFERROR(_xlfn.XLOOKUP(F646,SVC_RateCard!A:A,SVC_RateCard!C:C),""))</f>
        <v>Procedure</v>
      </c>
      <c r="I646" s="40" t="s">
        <v>166</v>
      </c>
      <c r="J646" s="40">
        <v>1</v>
      </c>
      <c r="K646" s="25">
        <f>IF(F646="","",IFERROR(_xlfn.XLOOKUP(F646,SVC_RateCard!A:A,SVC_RateCard!I:I),0))</f>
        <v>262.5</v>
      </c>
      <c r="L646" s="17">
        <f t="shared" ref="L646:L709" si="41">IF(OR(J646="",K646=""),"",J646*K646)</f>
        <v>262.5</v>
      </c>
      <c r="M646" s="26">
        <f>IF(F646="","",IFERROR(_xlfn.XLOOKUP(F646,SVC_RateCard!A:A,SVC_RateCard!G:G),0))</f>
        <v>5</v>
      </c>
      <c r="N646" s="17">
        <f t="shared" ref="N646:N709" si="42">IF(L646="","",IFERROR(L646*M646/100,0))</f>
        <v>13.125</v>
      </c>
      <c r="O646" s="17">
        <f t="shared" ref="O646:O709" si="43">IF(L646="","",L646)</f>
        <v>262.5</v>
      </c>
    </row>
    <row r="647" spans="1:15" ht="22" customHeight="1">
      <c r="A647" t="str">
        <f t="shared" si="40"/>
        <v>SL-00643</v>
      </c>
      <c r="B647" s="39" t="s">
        <v>1781</v>
      </c>
      <c r="C647" s="24" t="str">
        <f>IF(B647="","",IFERROR(_xlfn.XLOOKUP(B647,PT_Master!#REF!,PT_Master!B:B),""))</f>
        <v/>
      </c>
      <c r="D647" s="24" t="str">
        <f>IF(C647="","",IFERROR(_xlfn.XLOOKUP(C647,PT_Master!A:A,PT_Master!C:C),""))</f>
        <v/>
      </c>
      <c r="E647" s="39" t="s">
        <v>536</v>
      </c>
      <c r="F647" s="39" t="s">
        <v>1839</v>
      </c>
      <c r="G647" s="24" t="str">
        <f>IF(F647="","",IFERROR(_xlfn.XLOOKUP(F647,SVC_RateCard!A:A,SVC_RateCard!B:B),"Service Code not found"))</f>
        <v>Nebulisation</v>
      </c>
      <c r="H647" s="24" t="str">
        <f>IF(F647="","",IFERROR(_xlfn.XLOOKUP(F647,SVC_RateCard!A:A,SVC_RateCard!C:C),""))</f>
        <v>Procedure</v>
      </c>
      <c r="I647" s="39" t="s">
        <v>166</v>
      </c>
      <c r="J647" s="39">
        <v>1</v>
      </c>
      <c r="K647" s="25">
        <f>IF(F647="","",IFERROR(_xlfn.XLOOKUP(F647,SVC_RateCard!A:A,SVC_RateCard!I:I),0))</f>
        <v>157.5</v>
      </c>
      <c r="L647" s="17">
        <f t="shared" si="41"/>
        <v>157.5</v>
      </c>
      <c r="M647" s="26">
        <f>IF(F647="","",IFERROR(_xlfn.XLOOKUP(F647,SVC_RateCard!A:A,SVC_RateCard!G:G),0))</f>
        <v>5</v>
      </c>
      <c r="N647" s="17">
        <f t="shared" si="42"/>
        <v>7.875</v>
      </c>
      <c r="O647" s="17">
        <f t="shared" si="43"/>
        <v>157.5</v>
      </c>
    </row>
    <row r="648" spans="1:15" ht="22" customHeight="1">
      <c r="A648" t="str">
        <f t="shared" si="40"/>
        <v>SL-00644</v>
      </c>
      <c r="B648" s="40" t="s">
        <v>1781</v>
      </c>
      <c r="C648" s="24" t="str">
        <f>IF(B648="","",IFERROR(_xlfn.XLOOKUP(B648,PT_Master!#REF!,PT_Master!B:B),""))</f>
        <v/>
      </c>
      <c r="D648" s="24" t="str">
        <f>IF(C648="","",IFERROR(_xlfn.XLOOKUP(C648,PT_Master!A:A,PT_Master!C:C),""))</f>
        <v/>
      </c>
      <c r="E648" s="40" t="s">
        <v>536</v>
      </c>
      <c r="F648" s="40" t="s">
        <v>1869</v>
      </c>
      <c r="G648" s="24" t="str">
        <f>IF(F648="","",IFERROR(_xlfn.XLOOKUP(F648,SVC_RateCard!A:A,SVC_RateCard!B:B),"Service Code not found"))</f>
        <v>ICU - Daily</v>
      </c>
      <c r="H648" s="24" t="str">
        <f>IF(F648="","",IFERROR(_xlfn.XLOOKUP(F648,SVC_RateCard!A:A,SVC_RateCard!C:C),""))</f>
        <v>Room Charge</v>
      </c>
      <c r="I648" s="40" t="s">
        <v>166</v>
      </c>
      <c r="J648" s="40">
        <v>1</v>
      </c>
      <c r="K648" s="25">
        <f>IF(F648="","",IFERROR(_xlfn.XLOOKUP(F648,SVC_RateCard!A:A,SVC_RateCard!I:I),0))</f>
        <v>8000</v>
      </c>
      <c r="L648" s="17">
        <f t="shared" si="41"/>
        <v>8000</v>
      </c>
      <c r="M648" s="26">
        <f>IF(F648="","",IFERROR(_xlfn.XLOOKUP(F648,SVC_RateCard!A:A,SVC_RateCard!G:G),0))</f>
        <v>0</v>
      </c>
      <c r="N648" s="17">
        <f t="shared" si="42"/>
        <v>0</v>
      </c>
      <c r="O648" s="17">
        <f t="shared" si="43"/>
        <v>8000</v>
      </c>
    </row>
    <row r="649" spans="1:15" ht="22" customHeight="1">
      <c r="A649" t="str">
        <f t="shared" si="40"/>
        <v>SL-00645</v>
      </c>
      <c r="B649" s="39" t="s">
        <v>1782</v>
      </c>
      <c r="C649" s="24" t="str">
        <f>IF(B649="","",IFERROR(_xlfn.XLOOKUP(B649,PT_Master!#REF!,PT_Master!B:B),""))</f>
        <v/>
      </c>
      <c r="D649" s="24" t="str">
        <f>IF(C649="","",IFERROR(_xlfn.XLOOKUP(C649,PT_Master!A:A,PT_Master!C:C),""))</f>
        <v/>
      </c>
      <c r="E649" s="39" t="s">
        <v>1920</v>
      </c>
      <c r="F649" s="39" t="s">
        <v>1831</v>
      </c>
      <c r="G649" s="24" t="str">
        <f>IF(F649="","",IFERROR(_xlfn.XLOOKUP(F649,SVC_RateCard!A:A,SVC_RateCard!B:B),"Service Code not found"))</f>
        <v>General Consultation</v>
      </c>
      <c r="H649" s="24" t="str">
        <f>IF(F649="","",IFERROR(_xlfn.XLOOKUP(F649,SVC_RateCard!A:A,SVC_RateCard!C:C),""))</f>
        <v>Consultation</v>
      </c>
      <c r="I649" s="39" t="s">
        <v>233</v>
      </c>
      <c r="J649" s="39">
        <v>1</v>
      </c>
      <c r="K649" s="25">
        <f>IF(F649="","",IFERROR(_xlfn.XLOOKUP(F649,SVC_RateCard!A:A,SVC_RateCard!I:I),0))</f>
        <v>500</v>
      </c>
      <c r="L649" s="17">
        <f t="shared" si="41"/>
        <v>500</v>
      </c>
      <c r="M649" s="26">
        <f>IF(F649="","",IFERROR(_xlfn.XLOOKUP(F649,SVC_RateCard!A:A,SVC_RateCard!G:G),0))</f>
        <v>0</v>
      </c>
      <c r="N649" s="17">
        <f t="shared" si="42"/>
        <v>0</v>
      </c>
      <c r="O649" s="17">
        <f t="shared" si="43"/>
        <v>500</v>
      </c>
    </row>
    <row r="650" spans="1:15" ht="22" customHeight="1">
      <c r="A650" t="str">
        <f t="shared" si="40"/>
        <v>SL-00646</v>
      </c>
      <c r="B650" s="40" t="s">
        <v>1782</v>
      </c>
      <c r="C650" s="24" t="str">
        <f>IF(B650="","",IFERROR(_xlfn.XLOOKUP(B650,PT_Master!#REF!,PT_Master!B:B),""))</f>
        <v/>
      </c>
      <c r="D650" s="24" t="str">
        <f>IF(C650="","",IFERROR(_xlfn.XLOOKUP(C650,PT_Master!A:A,PT_Master!C:C),""))</f>
        <v/>
      </c>
      <c r="E650" s="40" t="s">
        <v>572</v>
      </c>
      <c r="F650" s="40" t="s">
        <v>1832</v>
      </c>
      <c r="G650" s="24" t="str">
        <f>IF(F650="","",IFERROR(_xlfn.XLOOKUP(F650,SVC_RateCard!A:A,SVC_RateCard!B:B),"Service Code not found"))</f>
        <v>Malaria Antigen Test</v>
      </c>
      <c r="H650" s="24" t="str">
        <f>IF(F650="","",IFERROR(_xlfn.XLOOKUP(F650,SVC_RateCard!A:A,SVC_RateCard!C:C),""))</f>
        <v>Laboratory</v>
      </c>
      <c r="I650" s="40" t="s">
        <v>233</v>
      </c>
      <c r="J650" s="40">
        <v>1</v>
      </c>
      <c r="K650" s="25">
        <f>IF(F650="","",IFERROR(_xlfn.XLOOKUP(F650,SVC_RateCard!A:A,SVC_RateCard!I:I),0))</f>
        <v>420</v>
      </c>
      <c r="L650" s="17">
        <f t="shared" si="41"/>
        <v>420</v>
      </c>
      <c r="M650" s="26">
        <f>IF(F650="","",IFERROR(_xlfn.XLOOKUP(F650,SVC_RateCard!A:A,SVC_RateCard!G:G),0))</f>
        <v>5</v>
      </c>
      <c r="N650" s="17">
        <f t="shared" si="42"/>
        <v>21</v>
      </c>
      <c r="O650" s="17">
        <f t="shared" si="43"/>
        <v>420</v>
      </c>
    </row>
    <row r="651" spans="1:15" ht="22" customHeight="1">
      <c r="A651" t="str">
        <f t="shared" si="40"/>
        <v>SL-00647</v>
      </c>
      <c r="B651" s="39" t="s">
        <v>1782</v>
      </c>
      <c r="C651" s="24" t="str">
        <f>IF(B651="","",IFERROR(_xlfn.XLOOKUP(B651,PT_Master!#REF!,PT_Master!B:B),""))</f>
        <v/>
      </c>
      <c r="D651" s="24" t="str">
        <f>IF(C651="","",IFERROR(_xlfn.XLOOKUP(C651,PT_Master!A:A,PT_Master!C:C),""))</f>
        <v/>
      </c>
      <c r="E651" s="39" t="s">
        <v>1920</v>
      </c>
      <c r="F651" s="39" t="s">
        <v>1836</v>
      </c>
      <c r="G651" s="24" t="str">
        <f>IF(F651="","",IFERROR(_xlfn.XLOOKUP(F651,SVC_RateCard!A:A,SVC_RateCard!B:B),"Service Code not found"))</f>
        <v>Lipid Profile</v>
      </c>
      <c r="H651" s="24" t="str">
        <f>IF(F651="","",IFERROR(_xlfn.XLOOKUP(F651,SVC_RateCard!A:A,SVC_RateCard!C:C),""))</f>
        <v>Laboratory</v>
      </c>
      <c r="I651" s="39" t="s">
        <v>233</v>
      </c>
      <c r="J651" s="39">
        <v>1</v>
      </c>
      <c r="K651" s="25">
        <f>IF(F651="","",IFERROR(_xlfn.XLOOKUP(F651,SVC_RateCard!A:A,SVC_RateCard!I:I),0))</f>
        <v>472.5</v>
      </c>
      <c r="L651" s="17">
        <f t="shared" si="41"/>
        <v>472.5</v>
      </c>
      <c r="M651" s="26">
        <f>IF(F651="","",IFERROR(_xlfn.XLOOKUP(F651,SVC_RateCard!A:A,SVC_RateCard!G:G),0))</f>
        <v>5</v>
      </c>
      <c r="N651" s="17">
        <f t="shared" si="42"/>
        <v>23.625</v>
      </c>
      <c r="O651" s="17">
        <f t="shared" si="43"/>
        <v>472.5</v>
      </c>
    </row>
    <row r="652" spans="1:15" ht="22" customHeight="1">
      <c r="A652" t="str">
        <f t="shared" si="40"/>
        <v>SL-00648</v>
      </c>
      <c r="B652" s="40" t="s">
        <v>1782</v>
      </c>
      <c r="C652" s="24" t="str">
        <f>IF(B652="","",IFERROR(_xlfn.XLOOKUP(B652,PT_Master!#REF!,PT_Master!B:B),""))</f>
        <v/>
      </c>
      <c r="D652" s="24" t="str">
        <f>IF(C652="","",IFERROR(_xlfn.XLOOKUP(C652,PT_Master!A:A,PT_Master!C:C),""))</f>
        <v/>
      </c>
      <c r="E652" s="40" t="s">
        <v>561</v>
      </c>
      <c r="F652" s="40" t="s">
        <v>1848</v>
      </c>
      <c r="G652" s="24" t="str">
        <f>IF(F652="","",IFERROR(_xlfn.XLOOKUP(F652,SVC_RateCard!A:A,SVC_RateCard!B:B),"Service Code not found"))</f>
        <v>Complete Blood Count (CBC)</v>
      </c>
      <c r="H652" s="24" t="str">
        <f>IF(F652="","",IFERROR(_xlfn.XLOOKUP(F652,SVC_RateCard!A:A,SVC_RateCard!C:C),""))</f>
        <v>Laboratory</v>
      </c>
      <c r="I652" s="40" t="s">
        <v>233</v>
      </c>
      <c r="J652" s="40">
        <v>1</v>
      </c>
      <c r="K652" s="25">
        <f>IF(F652="","",IFERROR(_xlfn.XLOOKUP(F652,SVC_RateCard!A:A,SVC_RateCard!I:I),0))</f>
        <v>367.5</v>
      </c>
      <c r="L652" s="17">
        <f t="shared" si="41"/>
        <v>367.5</v>
      </c>
      <c r="M652" s="26">
        <f>IF(F652="","",IFERROR(_xlfn.XLOOKUP(F652,SVC_RateCard!A:A,SVC_RateCard!G:G),0))</f>
        <v>5</v>
      </c>
      <c r="N652" s="17">
        <f t="shared" si="42"/>
        <v>18.375</v>
      </c>
      <c r="O652" s="17">
        <f t="shared" si="43"/>
        <v>367.5</v>
      </c>
    </row>
    <row r="653" spans="1:15" ht="22" customHeight="1">
      <c r="A653" t="str">
        <f t="shared" si="40"/>
        <v>SL-00649</v>
      </c>
      <c r="B653" s="39" t="s">
        <v>1782</v>
      </c>
      <c r="C653" s="24" t="str">
        <f>IF(B653="","",IFERROR(_xlfn.XLOOKUP(B653,PT_Master!#REF!,PT_Master!B:B),""))</f>
        <v/>
      </c>
      <c r="D653" s="24" t="str">
        <f>IF(C653="","",IFERROR(_xlfn.XLOOKUP(C653,PT_Master!A:A,PT_Master!C:C),""))</f>
        <v/>
      </c>
      <c r="E653" s="39" t="s">
        <v>572</v>
      </c>
      <c r="F653" s="39" t="s">
        <v>1846</v>
      </c>
      <c r="G653" s="24" t="str">
        <f>IF(F653="","",IFERROR(_xlfn.XLOOKUP(F653,SVC_RateCard!A:A,SVC_RateCard!B:B),"Service Code not found"))</f>
        <v>Blood Transfusion</v>
      </c>
      <c r="H653" s="24" t="str">
        <f>IF(F653="","",IFERROR(_xlfn.XLOOKUP(F653,SVC_RateCard!A:A,SVC_RateCard!C:C),""))</f>
        <v>Procedure</v>
      </c>
      <c r="I653" s="39" t="s">
        <v>233</v>
      </c>
      <c r="J653" s="39">
        <v>1</v>
      </c>
      <c r="K653" s="25">
        <f>IF(F653="","",IFERROR(_xlfn.XLOOKUP(F653,SVC_RateCard!A:A,SVC_RateCard!I:I),0))</f>
        <v>1575</v>
      </c>
      <c r="L653" s="17">
        <f t="shared" si="41"/>
        <v>1575</v>
      </c>
      <c r="M653" s="26">
        <f>IF(F653="","",IFERROR(_xlfn.XLOOKUP(F653,SVC_RateCard!A:A,SVC_RateCard!G:G),0))</f>
        <v>5</v>
      </c>
      <c r="N653" s="17">
        <f t="shared" si="42"/>
        <v>78.75</v>
      </c>
      <c r="O653" s="17">
        <f t="shared" si="43"/>
        <v>1575</v>
      </c>
    </row>
    <row r="654" spans="1:15" ht="22" customHeight="1">
      <c r="A654" t="str">
        <f t="shared" si="40"/>
        <v>SL-00650</v>
      </c>
      <c r="B654" s="40" t="s">
        <v>1783</v>
      </c>
      <c r="C654" s="24" t="str">
        <f>IF(B654="","",IFERROR(_xlfn.XLOOKUP(B654,PT_Master!#REF!,PT_Master!B:B),""))</f>
        <v/>
      </c>
      <c r="D654" s="24" t="str">
        <f>IF(C654="","",IFERROR(_xlfn.XLOOKUP(C654,PT_Master!A:A,PT_Master!C:C),""))</f>
        <v/>
      </c>
      <c r="E654" s="40" t="s">
        <v>1477</v>
      </c>
      <c r="F654" s="40" t="s">
        <v>1831</v>
      </c>
      <c r="G654" s="24" t="str">
        <f>IF(F654="","",IFERROR(_xlfn.XLOOKUP(F654,SVC_RateCard!A:A,SVC_RateCard!B:B),"Service Code not found"))</f>
        <v>General Consultation</v>
      </c>
      <c r="H654" s="24" t="str">
        <f>IF(F654="","",IFERROR(_xlfn.XLOOKUP(F654,SVC_RateCard!A:A,SVC_RateCard!C:C),""))</f>
        <v>Consultation</v>
      </c>
      <c r="I654" s="40" t="s">
        <v>233</v>
      </c>
      <c r="J654" s="40">
        <v>1</v>
      </c>
      <c r="K654" s="25">
        <f>IF(F654="","",IFERROR(_xlfn.XLOOKUP(F654,SVC_RateCard!A:A,SVC_RateCard!I:I),0))</f>
        <v>500</v>
      </c>
      <c r="L654" s="17">
        <f t="shared" si="41"/>
        <v>500</v>
      </c>
      <c r="M654" s="26">
        <f>IF(F654="","",IFERROR(_xlfn.XLOOKUP(F654,SVC_RateCard!A:A,SVC_RateCard!G:G),0))</f>
        <v>0</v>
      </c>
      <c r="N654" s="17">
        <f t="shared" si="42"/>
        <v>0</v>
      </c>
      <c r="O654" s="17">
        <f t="shared" si="43"/>
        <v>500</v>
      </c>
    </row>
    <row r="655" spans="1:15" ht="22" customHeight="1">
      <c r="A655" t="str">
        <f t="shared" si="40"/>
        <v>SL-00651</v>
      </c>
      <c r="B655" s="39" t="s">
        <v>1783</v>
      </c>
      <c r="C655" s="24" t="str">
        <f>IF(B655="","",IFERROR(_xlfn.XLOOKUP(B655,PT_Master!#REF!,PT_Master!B:B),""))</f>
        <v/>
      </c>
      <c r="D655" s="24" t="str">
        <f>IF(C655="","",IFERROR(_xlfn.XLOOKUP(C655,PT_Master!A:A,PT_Master!C:C),""))</f>
        <v/>
      </c>
      <c r="E655" s="39" t="s">
        <v>540</v>
      </c>
      <c r="F655" s="39" t="s">
        <v>1838</v>
      </c>
      <c r="G655" s="24" t="str">
        <f>IF(F655="","",IFERROR(_xlfn.XLOOKUP(F655,SVC_RateCard!A:A,SVC_RateCard!B:B),"Service Code not found"))</f>
        <v>General Ward - Daily</v>
      </c>
      <c r="H655" s="24" t="str">
        <f>IF(F655="","",IFERROR(_xlfn.XLOOKUP(F655,SVC_RateCard!A:A,SVC_RateCard!C:C),""))</f>
        <v>Room Charge</v>
      </c>
      <c r="I655" s="39" t="s">
        <v>233</v>
      </c>
      <c r="J655" s="39">
        <v>6</v>
      </c>
      <c r="K655" s="25">
        <f>IF(F655="","",IFERROR(_xlfn.XLOOKUP(F655,SVC_RateCard!A:A,SVC_RateCard!I:I),0))</f>
        <v>800</v>
      </c>
      <c r="L655" s="17">
        <f t="shared" si="41"/>
        <v>4800</v>
      </c>
      <c r="M655" s="26">
        <f>IF(F655="","",IFERROR(_xlfn.XLOOKUP(F655,SVC_RateCard!A:A,SVC_RateCard!G:G),0))</f>
        <v>0</v>
      </c>
      <c r="N655" s="17">
        <f t="shared" si="42"/>
        <v>0</v>
      </c>
      <c r="O655" s="17">
        <f t="shared" si="43"/>
        <v>4800</v>
      </c>
    </row>
    <row r="656" spans="1:15" ht="22" customHeight="1">
      <c r="A656" t="str">
        <f t="shared" si="40"/>
        <v>SL-00652</v>
      </c>
      <c r="B656" s="40" t="s">
        <v>1783</v>
      </c>
      <c r="C656" s="24" t="str">
        <f>IF(B656="","",IFERROR(_xlfn.XLOOKUP(B656,PT_Master!#REF!,PT_Master!B:B),""))</f>
        <v/>
      </c>
      <c r="D656" s="24" t="str">
        <f>IF(C656="","",IFERROR(_xlfn.XLOOKUP(C656,PT_Master!A:A,PT_Master!C:C),""))</f>
        <v/>
      </c>
      <c r="E656" s="40" t="s">
        <v>1912</v>
      </c>
      <c r="F656" s="40" t="s">
        <v>1861</v>
      </c>
      <c r="G656" s="24" t="str">
        <f>IF(F656="","",IFERROR(_xlfn.XLOOKUP(F656,SVC_RateCard!A:A,SVC_RateCard!B:B),"Service Code not found"))</f>
        <v>Thyroid Profile (T3 T4 TSH)</v>
      </c>
      <c r="H656" s="24" t="str">
        <f>IF(F656="","",IFERROR(_xlfn.XLOOKUP(F656,SVC_RateCard!A:A,SVC_RateCard!C:C),""))</f>
        <v>Laboratory</v>
      </c>
      <c r="I656" s="40" t="s">
        <v>233</v>
      </c>
      <c r="J656" s="40">
        <v>1</v>
      </c>
      <c r="K656" s="25">
        <f>IF(F656="","",IFERROR(_xlfn.XLOOKUP(F656,SVC_RateCard!A:A,SVC_RateCard!I:I),0))</f>
        <v>682.5</v>
      </c>
      <c r="L656" s="17">
        <f t="shared" si="41"/>
        <v>682.5</v>
      </c>
      <c r="M656" s="26">
        <f>IF(F656="","",IFERROR(_xlfn.XLOOKUP(F656,SVC_RateCard!A:A,SVC_RateCard!G:G),0))</f>
        <v>5</v>
      </c>
      <c r="N656" s="17">
        <f t="shared" si="42"/>
        <v>34.125</v>
      </c>
      <c r="O656" s="17">
        <f t="shared" si="43"/>
        <v>682.5</v>
      </c>
    </row>
    <row r="657" spans="1:15" ht="22" customHeight="1">
      <c r="A657" t="str">
        <f t="shared" si="40"/>
        <v>SL-00653</v>
      </c>
      <c r="B657" s="39" t="s">
        <v>1783</v>
      </c>
      <c r="C657" s="24" t="str">
        <f>IF(B657="","",IFERROR(_xlfn.XLOOKUP(B657,PT_Master!#REF!,PT_Master!B:B),""))</f>
        <v/>
      </c>
      <c r="D657" s="24" t="str">
        <f>IF(C657="","",IFERROR(_xlfn.XLOOKUP(C657,PT_Master!A:A,PT_Master!C:C),""))</f>
        <v/>
      </c>
      <c r="E657" s="39" t="s">
        <v>540</v>
      </c>
      <c r="F657" s="39" t="s">
        <v>1836</v>
      </c>
      <c r="G657" s="24" t="str">
        <f>IF(F657="","",IFERROR(_xlfn.XLOOKUP(F657,SVC_RateCard!A:A,SVC_RateCard!B:B),"Service Code not found"))</f>
        <v>Lipid Profile</v>
      </c>
      <c r="H657" s="24" t="str">
        <f>IF(F657="","",IFERROR(_xlfn.XLOOKUP(F657,SVC_RateCard!A:A,SVC_RateCard!C:C),""))</f>
        <v>Laboratory</v>
      </c>
      <c r="I657" s="39" t="s">
        <v>233</v>
      </c>
      <c r="J657" s="39">
        <v>1</v>
      </c>
      <c r="K657" s="25">
        <f>IF(F657="","",IFERROR(_xlfn.XLOOKUP(F657,SVC_RateCard!A:A,SVC_RateCard!I:I),0))</f>
        <v>472.5</v>
      </c>
      <c r="L657" s="17">
        <f t="shared" si="41"/>
        <v>472.5</v>
      </c>
      <c r="M657" s="26">
        <f>IF(F657="","",IFERROR(_xlfn.XLOOKUP(F657,SVC_RateCard!A:A,SVC_RateCard!G:G),0))</f>
        <v>5</v>
      </c>
      <c r="N657" s="17">
        <f t="shared" si="42"/>
        <v>23.625</v>
      </c>
      <c r="O657" s="17">
        <f t="shared" si="43"/>
        <v>472.5</v>
      </c>
    </row>
    <row r="658" spans="1:15" ht="22" customHeight="1">
      <c r="A658" t="str">
        <f t="shared" si="40"/>
        <v>SL-00654</v>
      </c>
      <c r="B658" s="40" t="s">
        <v>1783</v>
      </c>
      <c r="C658" s="24" t="str">
        <f>IF(B658="","",IFERROR(_xlfn.XLOOKUP(B658,PT_Master!#REF!,PT_Master!B:B),""))</f>
        <v/>
      </c>
      <c r="D658" s="24" t="str">
        <f>IF(C658="","",IFERROR(_xlfn.XLOOKUP(C658,PT_Master!A:A,PT_Master!C:C),""))</f>
        <v/>
      </c>
      <c r="E658" s="40" t="s">
        <v>1904</v>
      </c>
      <c r="F658" s="40" t="s">
        <v>1863</v>
      </c>
      <c r="G658" s="24" t="str">
        <f>IF(F658="","",IFERROR(_xlfn.XLOOKUP(F658,SVC_RateCard!A:A,SVC_RateCard!B:B),"Service Code not found"))</f>
        <v>Blood Culture</v>
      </c>
      <c r="H658" s="24" t="str">
        <f>IF(F658="","",IFERROR(_xlfn.XLOOKUP(F658,SVC_RateCard!A:A,SVC_RateCard!C:C),""))</f>
        <v>Laboratory</v>
      </c>
      <c r="I658" s="40" t="s">
        <v>233</v>
      </c>
      <c r="J658" s="40">
        <v>1</v>
      </c>
      <c r="K658" s="25">
        <f>IF(F658="","",IFERROR(_xlfn.XLOOKUP(F658,SVC_RateCard!A:A,SVC_RateCard!I:I),0))</f>
        <v>840</v>
      </c>
      <c r="L658" s="17">
        <f t="shared" si="41"/>
        <v>840</v>
      </c>
      <c r="M658" s="26">
        <f>IF(F658="","",IFERROR(_xlfn.XLOOKUP(F658,SVC_RateCard!A:A,SVC_RateCard!G:G),0))</f>
        <v>5</v>
      </c>
      <c r="N658" s="17">
        <f t="shared" si="42"/>
        <v>42</v>
      </c>
      <c r="O658" s="17">
        <f t="shared" si="43"/>
        <v>840</v>
      </c>
    </row>
    <row r="659" spans="1:15" ht="22" customHeight="1">
      <c r="A659" t="str">
        <f t="shared" si="40"/>
        <v>SL-00655</v>
      </c>
      <c r="B659" s="39" t="s">
        <v>1783</v>
      </c>
      <c r="C659" s="24" t="str">
        <f>IF(B659="","",IFERROR(_xlfn.XLOOKUP(B659,PT_Master!#REF!,PT_Master!B:B),""))</f>
        <v/>
      </c>
      <c r="D659" s="24" t="str">
        <f>IF(C659="","",IFERROR(_xlfn.XLOOKUP(C659,PT_Master!A:A,PT_Master!C:C),""))</f>
        <v/>
      </c>
      <c r="E659" s="39" t="s">
        <v>1921</v>
      </c>
      <c r="F659" s="39" t="s">
        <v>1842</v>
      </c>
      <c r="G659" s="24" t="str">
        <f>IF(F659="","",IFERROR(_xlfn.XLOOKUP(F659,SVC_RateCard!A:A,SVC_RateCard!B:B),"Service Code not found"))</f>
        <v>Treadmill Stress Test</v>
      </c>
      <c r="H659" s="24" t="str">
        <f>IF(F659="","",IFERROR(_xlfn.XLOOKUP(F659,SVC_RateCard!A:A,SVC_RateCard!C:C),""))</f>
        <v>Procedure</v>
      </c>
      <c r="I659" s="39" t="s">
        <v>233</v>
      </c>
      <c r="J659" s="39">
        <v>1</v>
      </c>
      <c r="K659" s="25">
        <f>IF(F659="","",IFERROR(_xlfn.XLOOKUP(F659,SVC_RateCard!A:A,SVC_RateCard!I:I),0))</f>
        <v>2310</v>
      </c>
      <c r="L659" s="17">
        <f t="shared" si="41"/>
        <v>2310</v>
      </c>
      <c r="M659" s="26">
        <f>IF(F659="","",IFERROR(_xlfn.XLOOKUP(F659,SVC_RateCard!A:A,SVC_RateCard!G:G),0))</f>
        <v>5</v>
      </c>
      <c r="N659" s="17">
        <f t="shared" si="42"/>
        <v>115.5</v>
      </c>
      <c r="O659" s="17">
        <f t="shared" si="43"/>
        <v>2310</v>
      </c>
    </row>
    <row r="660" spans="1:15" ht="22" customHeight="1">
      <c r="A660" t="str">
        <f t="shared" si="40"/>
        <v>SL-00656</v>
      </c>
      <c r="B660" s="40" t="s">
        <v>1783</v>
      </c>
      <c r="C660" s="24" t="str">
        <f>IF(B660="","",IFERROR(_xlfn.XLOOKUP(B660,PT_Master!#REF!,PT_Master!B:B),""))</f>
        <v/>
      </c>
      <c r="D660" s="24" t="str">
        <f>IF(C660="","",IFERROR(_xlfn.XLOOKUP(C660,PT_Master!A:A,PT_Master!C:C),""))</f>
        <v/>
      </c>
      <c r="E660" s="40" t="s">
        <v>540</v>
      </c>
      <c r="F660" s="40" t="s">
        <v>1845</v>
      </c>
      <c r="G660" s="24" t="str">
        <f>IF(F660="","",IFERROR(_xlfn.XLOOKUP(F660,SVC_RateCard!A:A,SVC_RateCard!B:B),"Service Code not found"))</f>
        <v>Semi-Private Room - Daily</v>
      </c>
      <c r="H660" s="24" t="str">
        <f>IF(F660="","",IFERROR(_xlfn.XLOOKUP(F660,SVC_RateCard!A:A,SVC_RateCard!C:C),""))</f>
        <v>Room Charge</v>
      </c>
      <c r="I660" s="40" t="s">
        <v>233</v>
      </c>
      <c r="J660" s="40">
        <v>6</v>
      </c>
      <c r="K660" s="25">
        <f>IF(F660="","",IFERROR(_xlfn.XLOOKUP(F660,SVC_RateCard!A:A,SVC_RateCard!I:I),0))</f>
        <v>1800</v>
      </c>
      <c r="L660" s="17">
        <f t="shared" si="41"/>
        <v>10800</v>
      </c>
      <c r="M660" s="26">
        <f>IF(F660="","",IFERROR(_xlfn.XLOOKUP(F660,SVC_RateCard!A:A,SVC_RateCard!G:G),0))</f>
        <v>0</v>
      </c>
      <c r="N660" s="17">
        <f t="shared" si="42"/>
        <v>0</v>
      </c>
      <c r="O660" s="17">
        <f t="shared" si="43"/>
        <v>10800</v>
      </c>
    </row>
    <row r="661" spans="1:15" ht="22" customHeight="1">
      <c r="A661" t="str">
        <f t="shared" si="40"/>
        <v>SL-00657</v>
      </c>
      <c r="B661" s="39" t="s">
        <v>1784</v>
      </c>
      <c r="C661" s="24" t="str">
        <f>IF(B661="","",IFERROR(_xlfn.XLOOKUP(B661,PT_Master!#REF!,PT_Master!B:B),""))</f>
        <v/>
      </c>
      <c r="D661" s="24" t="str">
        <f>IF(C661="","",IFERROR(_xlfn.XLOOKUP(C661,PT_Master!A:A,PT_Master!C:C),""))</f>
        <v/>
      </c>
      <c r="E661" s="39" t="s">
        <v>539</v>
      </c>
      <c r="F661" s="39" t="s">
        <v>1860</v>
      </c>
      <c r="G661" s="24" t="str">
        <f>IF(F661="","",IFERROR(_xlfn.XLOOKUP(F661,SVC_RateCard!A:A,SVC_RateCard!B:B),"Service Code not found"))</f>
        <v>Emergency Consultation</v>
      </c>
      <c r="H661" s="24" t="str">
        <f>IF(F661="","",IFERROR(_xlfn.XLOOKUP(F661,SVC_RateCard!A:A,SVC_RateCard!C:C),""))</f>
        <v>Emergency</v>
      </c>
      <c r="I661" s="39" t="s">
        <v>232</v>
      </c>
      <c r="J661" s="39">
        <v>1</v>
      </c>
      <c r="K661" s="25">
        <f>IF(F661="","",IFERROR(_xlfn.XLOOKUP(F661,SVC_RateCard!A:A,SVC_RateCard!I:I),0))</f>
        <v>1200</v>
      </c>
      <c r="L661" s="17">
        <f t="shared" si="41"/>
        <v>1200</v>
      </c>
      <c r="M661" s="26">
        <f>IF(F661="","",IFERROR(_xlfn.XLOOKUP(F661,SVC_RateCard!A:A,SVC_RateCard!G:G),0))</f>
        <v>0</v>
      </c>
      <c r="N661" s="17">
        <f t="shared" si="42"/>
        <v>0</v>
      </c>
      <c r="O661" s="17">
        <f t="shared" si="43"/>
        <v>1200</v>
      </c>
    </row>
    <row r="662" spans="1:15" ht="22" customHeight="1">
      <c r="A662" t="str">
        <f t="shared" si="40"/>
        <v>SL-00658</v>
      </c>
      <c r="B662" s="40" t="s">
        <v>1784</v>
      </c>
      <c r="C662" s="24" t="str">
        <f>IF(B662="","",IFERROR(_xlfn.XLOOKUP(B662,PT_Master!#REF!,PT_Master!B:B),""))</f>
        <v/>
      </c>
      <c r="D662" s="24" t="str">
        <f>IF(C662="","",IFERROR(_xlfn.XLOOKUP(C662,PT_Master!A:A,PT_Master!C:C),""))</f>
        <v/>
      </c>
      <c r="E662" s="40" t="s">
        <v>493</v>
      </c>
      <c r="F662" s="40" t="s">
        <v>1844</v>
      </c>
      <c r="G662" s="24" t="str">
        <f>IF(F662="","",IFERROR(_xlfn.XLOOKUP(F662,SVC_RateCard!A:A,SVC_RateCard!B:B),"Service Code not found"))</f>
        <v>Appendectomy</v>
      </c>
      <c r="H662" s="24" t="str">
        <f>IF(F662="","",IFERROR(_xlfn.XLOOKUP(F662,SVC_RateCard!A:A,SVC_RateCard!C:C),""))</f>
        <v>Surgery</v>
      </c>
      <c r="I662" s="40" t="s">
        <v>232</v>
      </c>
      <c r="J662" s="40">
        <v>1</v>
      </c>
      <c r="K662" s="25">
        <f>IF(F662="","",IFERROR(_xlfn.XLOOKUP(F662,SVC_RateCard!A:A,SVC_RateCard!I:I),0))</f>
        <v>36750</v>
      </c>
      <c r="L662" s="17">
        <f t="shared" si="41"/>
        <v>36750</v>
      </c>
      <c r="M662" s="26">
        <f>IF(F662="","",IFERROR(_xlfn.XLOOKUP(F662,SVC_RateCard!A:A,SVC_RateCard!G:G),0))</f>
        <v>5</v>
      </c>
      <c r="N662" s="17">
        <f t="shared" si="42"/>
        <v>1837.5</v>
      </c>
      <c r="O662" s="17">
        <f t="shared" si="43"/>
        <v>36750</v>
      </c>
    </row>
    <row r="663" spans="1:15" ht="22" customHeight="1">
      <c r="A663" t="str">
        <f t="shared" si="40"/>
        <v>SL-00659</v>
      </c>
      <c r="B663" s="39" t="s">
        <v>1784</v>
      </c>
      <c r="C663" s="24" t="str">
        <f>IF(B663="","",IFERROR(_xlfn.XLOOKUP(B663,PT_Master!#REF!,PT_Master!B:B),""))</f>
        <v/>
      </c>
      <c r="D663" s="24" t="str">
        <f>IF(C663="","",IFERROR(_xlfn.XLOOKUP(C663,PT_Master!A:A,PT_Master!C:C),""))</f>
        <v/>
      </c>
      <c r="E663" s="39" t="s">
        <v>1485</v>
      </c>
      <c r="F663" s="39" t="s">
        <v>1839</v>
      </c>
      <c r="G663" s="24" t="str">
        <f>IF(F663="","",IFERROR(_xlfn.XLOOKUP(F663,SVC_RateCard!A:A,SVC_RateCard!B:B),"Service Code not found"))</f>
        <v>Nebulisation</v>
      </c>
      <c r="H663" s="24" t="str">
        <f>IF(F663="","",IFERROR(_xlfn.XLOOKUP(F663,SVC_RateCard!A:A,SVC_RateCard!C:C),""))</f>
        <v>Procedure</v>
      </c>
      <c r="I663" s="39" t="s">
        <v>232</v>
      </c>
      <c r="J663" s="39">
        <v>1</v>
      </c>
      <c r="K663" s="25">
        <f>IF(F663="","",IFERROR(_xlfn.XLOOKUP(F663,SVC_RateCard!A:A,SVC_RateCard!I:I),0))</f>
        <v>157.5</v>
      </c>
      <c r="L663" s="17">
        <f t="shared" si="41"/>
        <v>157.5</v>
      </c>
      <c r="M663" s="26">
        <f>IF(F663="","",IFERROR(_xlfn.XLOOKUP(F663,SVC_RateCard!A:A,SVC_RateCard!G:G),0))</f>
        <v>5</v>
      </c>
      <c r="N663" s="17">
        <f t="shared" si="42"/>
        <v>7.875</v>
      </c>
      <c r="O663" s="17">
        <f t="shared" si="43"/>
        <v>157.5</v>
      </c>
    </row>
    <row r="664" spans="1:15" ht="22" customHeight="1">
      <c r="A664" t="str">
        <f t="shared" si="40"/>
        <v>SL-00660</v>
      </c>
      <c r="B664" s="40" t="s">
        <v>1784</v>
      </c>
      <c r="C664" s="24" t="str">
        <f>IF(B664="","",IFERROR(_xlfn.XLOOKUP(B664,PT_Master!#REF!,PT_Master!B:B),""))</f>
        <v/>
      </c>
      <c r="D664" s="24" t="str">
        <f>IF(C664="","",IFERROR(_xlfn.XLOOKUP(C664,PT_Master!A:A,PT_Master!C:C),""))</f>
        <v/>
      </c>
      <c r="E664" s="40" t="s">
        <v>1485</v>
      </c>
      <c r="F664" s="40" t="s">
        <v>1847</v>
      </c>
      <c r="G664" s="24" t="str">
        <f>IF(F664="","",IFERROR(_xlfn.XLOOKUP(F664,SVC_RateCard!A:A,SVC_RateCard!B:B),"Service Code not found"))</f>
        <v>2D Echocardiography</v>
      </c>
      <c r="H664" s="24" t="str">
        <f>IF(F664="","",IFERROR(_xlfn.XLOOKUP(F664,SVC_RateCard!A:A,SVC_RateCard!C:C),""))</f>
        <v>Radiology</v>
      </c>
      <c r="I664" s="40" t="s">
        <v>232</v>
      </c>
      <c r="J664" s="40">
        <v>1</v>
      </c>
      <c r="K664" s="25">
        <f>IF(F664="","",IFERROR(_xlfn.XLOOKUP(F664,SVC_RateCard!A:A,SVC_RateCard!I:I),0))</f>
        <v>2800</v>
      </c>
      <c r="L664" s="17">
        <f t="shared" si="41"/>
        <v>2800</v>
      </c>
      <c r="M664" s="26">
        <f>IF(F664="","",IFERROR(_xlfn.XLOOKUP(F664,SVC_RateCard!A:A,SVC_RateCard!G:G),0))</f>
        <v>12</v>
      </c>
      <c r="N664" s="17">
        <f t="shared" si="42"/>
        <v>336</v>
      </c>
      <c r="O664" s="17">
        <f t="shared" si="43"/>
        <v>2800</v>
      </c>
    </row>
    <row r="665" spans="1:15" ht="22" customHeight="1">
      <c r="A665" t="str">
        <f t="shared" si="40"/>
        <v>SL-00661</v>
      </c>
      <c r="B665" s="39" t="s">
        <v>1784</v>
      </c>
      <c r="C665" s="24" t="str">
        <f>IF(B665="","",IFERROR(_xlfn.XLOOKUP(B665,PT_Master!#REF!,PT_Master!B:B),""))</f>
        <v/>
      </c>
      <c r="D665" s="24" t="str">
        <f>IF(C665="","",IFERROR(_xlfn.XLOOKUP(C665,PT_Master!A:A,PT_Master!C:C),""))</f>
        <v/>
      </c>
      <c r="E665" s="39" t="s">
        <v>1485</v>
      </c>
      <c r="F665" s="39" t="s">
        <v>1843</v>
      </c>
      <c r="G665" s="24" t="str">
        <f>IF(F665="","",IFERROR(_xlfn.XLOOKUP(F665,SVC_RateCard!A:A,SVC_RateCard!B:B),"Service Code not found"))</f>
        <v>Holter Monitoring 24hr</v>
      </c>
      <c r="H665" s="24" t="str">
        <f>IF(F665="","",IFERROR(_xlfn.XLOOKUP(F665,SVC_RateCard!A:A,SVC_RateCard!C:C),""))</f>
        <v>Procedure</v>
      </c>
      <c r="I665" s="39" t="s">
        <v>232</v>
      </c>
      <c r="J665" s="39">
        <v>1</v>
      </c>
      <c r="K665" s="25">
        <f>IF(F665="","",IFERROR(_xlfn.XLOOKUP(F665,SVC_RateCard!A:A,SVC_RateCard!I:I),0))</f>
        <v>1890</v>
      </c>
      <c r="L665" s="17">
        <f t="shared" si="41"/>
        <v>1890</v>
      </c>
      <c r="M665" s="26">
        <f>IF(F665="","",IFERROR(_xlfn.XLOOKUP(F665,SVC_RateCard!A:A,SVC_RateCard!G:G),0))</f>
        <v>5</v>
      </c>
      <c r="N665" s="17">
        <f t="shared" si="42"/>
        <v>94.5</v>
      </c>
      <c r="O665" s="17">
        <f t="shared" si="43"/>
        <v>1890</v>
      </c>
    </row>
    <row r="666" spans="1:15" ht="22" customHeight="1">
      <c r="A666" t="str">
        <f t="shared" si="40"/>
        <v>SL-00662</v>
      </c>
      <c r="B666" s="40" t="s">
        <v>1784</v>
      </c>
      <c r="C666" s="24" t="str">
        <f>IF(B666="","",IFERROR(_xlfn.XLOOKUP(B666,PT_Master!#REF!,PT_Master!B:B),""))</f>
        <v/>
      </c>
      <c r="D666" s="24" t="str">
        <f>IF(C666="","",IFERROR(_xlfn.XLOOKUP(C666,PT_Master!A:A,PT_Master!C:C),""))</f>
        <v/>
      </c>
      <c r="E666" s="40" t="s">
        <v>539</v>
      </c>
      <c r="F666" s="40" t="s">
        <v>1856</v>
      </c>
      <c r="G666" s="24" t="str">
        <f>IF(F666="","",IFERROR(_xlfn.XLOOKUP(F666,SVC_RateCard!A:A,SVC_RateCard!B:B),"Service Code not found"))</f>
        <v>CT Scan Abdomen</v>
      </c>
      <c r="H666" s="24" t="str">
        <f>IF(F666="","",IFERROR(_xlfn.XLOOKUP(F666,SVC_RateCard!A:A,SVC_RateCard!C:C),""))</f>
        <v>Radiology</v>
      </c>
      <c r="I666" s="40" t="s">
        <v>232</v>
      </c>
      <c r="J666" s="40">
        <v>1</v>
      </c>
      <c r="K666" s="25">
        <f>IF(F666="","",IFERROR(_xlfn.XLOOKUP(F666,SVC_RateCard!A:A,SVC_RateCard!I:I),0))</f>
        <v>6160</v>
      </c>
      <c r="L666" s="17">
        <f t="shared" si="41"/>
        <v>6160</v>
      </c>
      <c r="M666" s="26">
        <f>IF(F666="","",IFERROR(_xlfn.XLOOKUP(F666,SVC_RateCard!A:A,SVC_RateCard!G:G),0))</f>
        <v>12</v>
      </c>
      <c r="N666" s="17">
        <f t="shared" si="42"/>
        <v>739.2</v>
      </c>
      <c r="O666" s="17">
        <f t="shared" si="43"/>
        <v>6160</v>
      </c>
    </row>
    <row r="667" spans="1:15" ht="22" customHeight="1">
      <c r="A667" t="str">
        <f t="shared" si="40"/>
        <v>SL-00663</v>
      </c>
      <c r="B667" s="39" t="s">
        <v>1785</v>
      </c>
      <c r="C667" s="24" t="str">
        <f>IF(B667="","",IFERROR(_xlfn.XLOOKUP(B667,PT_Master!#REF!,PT_Master!B:B),""))</f>
        <v/>
      </c>
      <c r="D667" s="24" t="str">
        <f>IF(C667="","",IFERROR(_xlfn.XLOOKUP(C667,PT_Master!A:A,PT_Master!C:C),""))</f>
        <v/>
      </c>
      <c r="E667" s="39" t="s">
        <v>1513</v>
      </c>
      <c r="F667" s="39" t="s">
        <v>1831</v>
      </c>
      <c r="G667" s="24" t="str">
        <f>IF(F667="","",IFERROR(_xlfn.XLOOKUP(F667,SVC_RateCard!A:A,SVC_RateCard!B:B),"Service Code not found"))</f>
        <v>General Consultation</v>
      </c>
      <c r="H667" s="24" t="str">
        <f>IF(F667="","",IFERROR(_xlfn.XLOOKUP(F667,SVC_RateCard!A:A,SVC_RateCard!C:C),""))</f>
        <v>Consultation</v>
      </c>
      <c r="I667" s="39" t="s">
        <v>229</v>
      </c>
      <c r="J667" s="39">
        <v>1</v>
      </c>
      <c r="K667" s="25">
        <f>IF(F667="","",IFERROR(_xlfn.XLOOKUP(F667,SVC_RateCard!A:A,SVC_RateCard!I:I),0))</f>
        <v>500</v>
      </c>
      <c r="L667" s="17">
        <f t="shared" si="41"/>
        <v>500</v>
      </c>
      <c r="M667" s="26">
        <f>IF(F667="","",IFERROR(_xlfn.XLOOKUP(F667,SVC_RateCard!A:A,SVC_RateCard!G:G),0))</f>
        <v>0</v>
      </c>
      <c r="N667" s="17">
        <f t="shared" si="42"/>
        <v>0</v>
      </c>
      <c r="O667" s="17">
        <f t="shared" si="43"/>
        <v>500</v>
      </c>
    </row>
    <row r="668" spans="1:15" ht="22" customHeight="1">
      <c r="A668" t="str">
        <f t="shared" si="40"/>
        <v>SL-00664</v>
      </c>
      <c r="B668" s="40" t="s">
        <v>1785</v>
      </c>
      <c r="C668" s="24" t="str">
        <f>IF(B668="","",IFERROR(_xlfn.XLOOKUP(B668,PT_Master!#REF!,PT_Master!B:B),""))</f>
        <v/>
      </c>
      <c r="D668" s="24" t="str">
        <f>IF(C668="","",IFERROR(_xlfn.XLOOKUP(C668,PT_Master!A:A,PT_Master!C:C),""))</f>
        <v/>
      </c>
      <c r="E668" s="40" t="s">
        <v>1513</v>
      </c>
      <c r="F668" s="40" t="s">
        <v>1848</v>
      </c>
      <c r="G668" s="24" t="str">
        <f>IF(F668="","",IFERROR(_xlfn.XLOOKUP(F668,SVC_RateCard!A:A,SVC_RateCard!B:B),"Service Code not found"))</f>
        <v>Complete Blood Count (CBC)</v>
      </c>
      <c r="H668" s="24" t="str">
        <f>IF(F668="","",IFERROR(_xlfn.XLOOKUP(F668,SVC_RateCard!A:A,SVC_RateCard!C:C),""))</f>
        <v>Laboratory</v>
      </c>
      <c r="I668" s="40" t="s">
        <v>229</v>
      </c>
      <c r="J668" s="40">
        <v>1</v>
      </c>
      <c r="K668" s="25">
        <f>IF(F668="","",IFERROR(_xlfn.XLOOKUP(F668,SVC_RateCard!A:A,SVC_RateCard!I:I),0))</f>
        <v>367.5</v>
      </c>
      <c r="L668" s="17">
        <f t="shared" si="41"/>
        <v>367.5</v>
      </c>
      <c r="M668" s="26">
        <f>IF(F668="","",IFERROR(_xlfn.XLOOKUP(F668,SVC_RateCard!A:A,SVC_RateCard!G:G),0))</f>
        <v>5</v>
      </c>
      <c r="N668" s="17">
        <f t="shared" si="42"/>
        <v>18.375</v>
      </c>
      <c r="O668" s="17">
        <f t="shared" si="43"/>
        <v>367.5</v>
      </c>
    </row>
    <row r="669" spans="1:15" ht="22" customHeight="1">
      <c r="A669" t="str">
        <f t="shared" si="40"/>
        <v>SL-00665</v>
      </c>
      <c r="B669" s="39" t="s">
        <v>1785</v>
      </c>
      <c r="C669" s="24" t="str">
        <f>IF(B669="","",IFERROR(_xlfn.XLOOKUP(B669,PT_Master!#REF!,PT_Master!B:B),""))</f>
        <v/>
      </c>
      <c r="D669" s="24" t="str">
        <f>IF(C669="","",IFERROR(_xlfn.XLOOKUP(C669,PT_Master!A:A,PT_Master!C:C),""))</f>
        <v/>
      </c>
      <c r="E669" s="39" t="s">
        <v>1513</v>
      </c>
      <c r="F669" s="39" t="s">
        <v>1866</v>
      </c>
      <c r="G669" s="24" t="str">
        <f>IF(F669="","",IFERROR(_xlfn.XLOOKUP(F669,SVC_RateCard!A:A,SVC_RateCard!B:B),"Service Code not found"))</f>
        <v>X-Ray Chest PA</v>
      </c>
      <c r="H669" s="24" t="str">
        <f>IF(F669="","",IFERROR(_xlfn.XLOOKUP(F669,SVC_RateCard!A:A,SVC_RateCard!C:C),""))</f>
        <v>Radiology</v>
      </c>
      <c r="I669" s="39" t="s">
        <v>229</v>
      </c>
      <c r="J669" s="39">
        <v>1</v>
      </c>
      <c r="K669" s="25">
        <f>IF(F669="","",IFERROR(_xlfn.XLOOKUP(F669,SVC_RateCard!A:A,SVC_RateCard!I:I),0))</f>
        <v>448</v>
      </c>
      <c r="L669" s="17">
        <f t="shared" si="41"/>
        <v>448</v>
      </c>
      <c r="M669" s="26">
        <f>IF(F669="","",IFERROR(_xlfn.XLOOKUP(F669,SVC_RateCard!A:A,SVC_RateCard!G:G),0))</f>
        <v>12</v>
      </c>
      <c r="N669" s="17">
        <f t="shared" si="42"/>
        <v>53.76</v>
      </c>
      <c r="O669" s="17">
        <f t="shared" si="43"/>
        <v>448</v>
      </c>
    </row>
    <row r="670" spans="1:15" ht="22" customHeight="1">
      <c r="A670" t="str">
        <f t="shared" si="40"/>
        <v>SL-00666</v>
      </c>
      <c r="B670" s="40" t="s">
        <v>1785</v>
      </c>
      <c r="C670" s="24" t="str">
        <f>IF(B670="","",IFERROR(_xlfn.XLOOKUP(B670,PT_Master!#REF!,PT_Master!B:B),""))</f>
        <v/>
      </c>
      <c r="D670" s="24" t="str">
        <f>IF(C670="","",IFERROR(_xlfn.XLOOKUP(C670,PT_Master!A:A,PT_Master!C:C),""))</f>
        <v/>
      </c>
      <c r="E670" s="40" t="s">
        <v>1513</v>
      </c>
      <c r="F670" s="40" t="s">
        <v>1845</v>
      </c>
      <c r="G670" s="24" t="str">
        <f>IF(F670="","",IFERROR(_xlfn.XLOOKUP(F670,SVC_RateCard!A:A,SVC_RateCard!B:B),"Service Code not found"))</f>
        <v>Semi-Private Room - Daily</v>
      </c>
      <c r="H670" s="24" t="str">
        <f>IF(F670="","",IFERROR(_xlfn.XLOOKUP(F670,SVC_RateCard!A:A,SVC_RateCard!C:C),""))</f>
        <v>Room Charge</v>
      </c>
      <c r="I670" s="40" t="s">
        <v>229</v>
      </c>
      <c r="J670" s="40">
        <v>1</v>
      </c>
      <c r="K670" s="25">
        <f>IF(F670="","",IFERROR(_xlfn.XLOOKUP(F670,SVC_RateCard!A:A,SVC_RateCard!I:I),0))</f>
        <v>1800</v>
      </c>
      <c r="L670" s="17">
        <f t="shared" si="41"/>
        <v>1800</v>
      </c>
      <c r="M670" s="26">
        <f>IF(F670="","",IFERROR(_xlfn.XLOOKUP(F670,SVC_RateCard!A:A,SVC_RateCard!G:G),0))</f>
        <v>0</v>
      </c>
      <c r="N670" s="17">
        <f t="shared" si="42"/>
        <v>0</v>
      </c>
      <c r="O670" s="17">
        <f t="shared" si="43"/>
        <v>1800</v>
      </c>
    </row>
    <row r="671" spans="1:15" ht="22" customHeight="1">
      <c r="A671" t="str">
        <f t="shared" si="40"/>
        <v>SL-00667</v>
      </c>
      <c r="B671" s="39" t="s">
        <v>1785</v>
      </c>
      <c r="C671" s="24" t="str">
        <f>IF(B671="","",IFERROR(_xlfn.XLOOKUP(B671,PT_Master!#REF!,PT_Master!B:B),""))</f>
        <v/>
      </c>
      <c r="D671" s="24" t="str">
        <f>IF(C671="","",IFERROR(_xlfn.XLOOKUP(C671,PT_Master!A:A,PT_Master!C:C),""))</f>
        <v/>
      </c>
      <c r="E671" s="39" t="s">
        <v>1513</v>
      </c>
      <c r="F671" s="39" t="s">
        <v>1849</v>
      </c>
      <c r="G671" s="24" t="str">
        <f>IF(F671="","",IFERROR(_xlfn.XLOOKUP(F671,SVC_RateCard!A:A,SVC_RateCard!B:B),"Service Code not found"))</f>
        <v>ECG 12-Lead</v>
      </c>
      <c r="H671" s="24" t="str">
        <f>IF(F671="","",IFERROR(_xlfn.XLOOKUP(F671,SVC_RateCard!A:A,SVC_RateCard!C:C),""))</f>
        <v>Procedure</v>
      </c>
      <c r="I671" s="39" t="s">
        <v>229</v>
      </c>
      <c r="J671" s="39">
        <v>1</v>
      </c>
      <c r="K671" s="25">
        <f>IF(F671="","",IFERROR(_xlfn.XLOOKUP(F671,SVC_RateCard!A:A,SVC_RateCard!I:I),0))</f>
        <v>315</v>
      </c>
      <c r="L671" s="17">
        <f t="shared" si="41"/>
        <v>315</v>
      </c>
      <c r="M671" s="26">
        <f>IF(F671="","",IFERROR(_xlfn.XLOOKUP(F671,SVC_RateCard!A:A,SVC_RateCard!G:G),0))</f>
        <v>5</v>
      </c>
      <c r="N671" s="17">
        <f t="shared" si="42"/>
        <v>15.75</v>
      </c>
      <c r="O671" s="17">
        <f t="shared" si="43"/>
        <v>315</v>
      </c>
    </row>
    <row r="672" spans="1:15" ht="22" customHeight="1">
      <c r="A672" t="str">
        <f t="shared" si="40"/>
        <v>SL-00668</v>
      </c>
      <c r="B672" s="40" t="s">
        <v>1785</v>
      </c>
      <c r="C672" s="24" t="str">
        <f>IF(B672="","",IFERROR(_xlfn.XLOOKUP(B672,PT_Master!#REF!,PT_Master!B:B),""))</f>
        <v/>
      </c>
      <c r="D672" s="24" t="str">
        <f>IF(C672="","",IFERROR(_xlfn.XLOOKUP(C672,PT_Master!A:A,PT_Master!C:C),""))</f>
        <v/>
      </c>
      <c r="E672" s="40" t="s">
        <v>1513</v>
      </c>
      <c r="F672" s="40" t="s">
        <v>1844</v>
      </c>
      <c r="G672" s="24" t="str">
        <f>IF(F672="","",IFERROR(_xlfn.XLOOKUP(F672,SVC_RateCard!A:A,SVC_RateCard!B:B),"Service Code not found"))</f>
        <v>Appendectomy</v>
      </c>
      <c r="H672" s="24" t="str">
        <f>IF(F672="","",IFERROR(_xlfn.XLOOKUP(F672,SVC_RateCard!A:A,SVC_RateCard!C:C),""))</f>
        <v>Surgery</v>
      </c>
      <c r="I672" s="40" t="s">
        <v>229</v>
      </c>
      <c r="J672" s="40">
        <v>1</v>
      </c>
      <c r="K672" s="25">
        <f>IF(F672="","",IFERROR(_xlfn.XLOOKUP(F672,SVC_RateCard!A:A,SVC_RateCard!I:I),0))</f>
        <v>36750</v>
      </c>
      <c r="L672" s="17">
        <f t="shared" si="41"/>
        <v>36750</v>
      </c>
      <c r="M672" s="26">
        <f>IF(F672="","",IFERROR(_xlfn.XLOOKUP(F672,SVC_RateCard!A:A,SVC_RateCard!G:G),0))</f>
        <v>5</v>
      </c>
      <c r="N672" s="17">
        <f t="shared" si="42"/>
        <v>1837.5</v>
      </c>
      <c r="O672" s="17">
        <f t="shared" si="43"/>
        <v>36750</v>
      </c>
    </row>
    <row r="673" spans="1:15" ht="22" customHeight="1">
      <c r="A673" t="str">
        <f t="shared" si="40"/>
        <v>SL-00669</v>
      </c>
      <c r="B673" s="39" t="s">
        <v>1785</v>
      </c>
      <c r="C673" s="24" t="str">
        <f>IF(B673="","",IFERROR(_xlfn.XLOOKUP(B673,PT_Master!#REF!,PT_Master!B:B),""))</f>
        <v/>
      </c>
      <c r="D673" s="24" t="str">
        <f>IF(C673="","",IFERROR(_xlfn.XLOOKUP(C673,PT_Master!A:A,PT_Master!C:C),""))</f>
        <v/>
      </c>
      <c r="E673" s="39" t="s">
        <v>1513</v>
      </c>
      <c r="F673" s="39" t="s">
        <v>1847</v>
      </c>
      <c r="G673" s="24" t="str">
        <f>IF(F673="","",IFERROR(_xlfn.XLOOKUP(F673,SVC_RateCard!A:A,SVC_RateCard!B:B),"Service Code not found"))</f>
        <v>2D Echocardiography</v>
      </c>
      <c r="H673" s="24" t="str">
        <f>IF(F673="","",IFERROR(_xlfn.XLOOKUP(F673,SVC_RateCard!A:A,SVC_RateCard!C:C),""))</f>
        <v>Radiology</v>
      </c>
      <c r="I673" s="39" t="s">
        <v>229</v>
      </c>
      <c r="J673" s="39">
        <v>1</v>
      </c>
      <c r="K673" s="25">
        <f>IF(F673="","",IFERROR(_xlfn.XLOOKUP(F673,SVC_RateCard!A:A,SVC_RateCard!I:I),0))</f>
        <v>2800</v>
      </c>
      <c r="L673" s="17">
        <f t="shared" si="41"/>
        <v>2800</v>
      </c>
      <c r="M673" s="26">
        <f>IF(F673="","",IFERROR(_xlfn.XLOOKUP(F673,SVC_RateCard!A:A,SVC_RateCard!G:G),0))</f>
        <v>12</v>
      </c>
      <c r="N673" s="17">
        <f t="shared" si="42"/>
        <v>336</v>
      </c>
      <c r="O673" s="17">
        <f t="shared" si="43"/>
        <v>2800</v>
      </c>
    </row>
    <row r="674" spans="1:15" ht="22" customHeight="1">
      <c r="A674" t="str">
        <f t="shared" si="40"/>
        <v>SL-00670</v>
      </c>
      <c r="B674" s="40" t="s">
        <v>1785</v>
      </c>
      <c r="C674" s="24" t="str">
        <f>IF(B674="","",IFERROR(_xlfn.XLOOKUP(B674,PT_Master!#REF!,PT_Master!B:B),""))</f>
        <v/>
      </c>
      <c r="D674" s="24" t="str">
        <f>IF(C674="","",IFERROR(_xlfn.XLOOKUP(C674,PT_Master!A:A,PT_Master!C:C),""))</f>
        <v/>
      </c>
      <c r="E674" s="40" t="s">
        <v>1513</v>
      </c>
      <c r="F674" s="40" t="s">
        <v>1864</v>
      </c>
      <c r="G674" s="24" t="str">
        <f>IF(F674="","",IFERROR(_xlfn.XLOOKUP(F674,SVC_RateCard!A:A,SVC_RateCard!B:B),"Service Code not found"))</f>
        <v>Physiotherapy Session</v>
      </c>
      <c r="H674" s="24" t="str">
        <f>IF(F674="","",IFERROR(_xlfn.XLOOKUP(F674,SVC_RateCard!A:A,SVC_RateCard!C:C),""))</f>
        <v>Procedure</v>
      </c>
      <c r="I674" s="40" t="s">
        <v>229</v>
      </c>
      <c r="J674" s="40">
        <v>1</v>
      </c>
      <c r="K674" s="25">
        <f>IF(F674="","",IFERROR(_xlfn.XLOOKUP(F674,SVC_RateCard!A:A,SVC_RateCard!I:I),0))</f>
        <v>944</v>
      </c>
      <c r="L674" s="17">
        <f t="shared" si="41"/>
        <v>944</v>
      </c>
      <c r="M674" s="26">
        <f>IF(F674="","",IFERROR(_xlfn.XLOOKUP(F674,SVC_RateCard!A:A,SVC_RateCard!G:G),0))</f>
        <v>18</v>
      </c>
      <c r="N674" s="17">
        <f t="shared" si="42"/>
        <v>169.92</v>
      </c>
      <c r="O674" s="17">
        <f t="shared" si="43"/>
        <v>944</v>
      </c>
    </row>
    <row r="675" spans="1:15" ht="22" customHeight="1">
      <c r="A675" t="str">
        <f t="shared" si="40"/>
        <v>SL-00671</v>
      </c>
      <c r="B675" s="39" t="s">
        <v>1785</v>
      </c>
      <c r="C675" s="24" t="str">
        <f>IF(B675="","",IFERROR(_xlfn.XLOOKUP(B675,PT_Master!#REF!,PT_Master!B:B),""))</f>
        <v/>
      </c>
      <c r="D675" s="24" t="str">
        <f>IF(C675="","",IFERROR(_xlfn.XLOOKUP(C675,PT_Master!A:A,PT_Master!C:C),""))</f>
        <v/>
      </c>
      <c r="E675" s="39" t="s">
        <v>1513</v>
      </c>
      <c r="F675" s="39" t="s">
        <v>1862</v>
      </c>
      <c r="G675" s="24" t="str">
        <f>IF(F675="","",IFERROR(_xlfn.XLOOKUP(F675,SVC_RateCard!A:A,SVC_RateCard!B:B),"Service Code not found"))</f>
        <v>Private Room - Daily</v>
      </c>
      <c r="H675" s="24" t="str">
        <f>IF(F675="","",IFERROR(_xlfn.XLOOKUP(F675,SVC_RateCard!A:A,SVC_RateCard!C:C),""))</f>
        <v>Room Charge</v>
      </c>
      <c r="I675" s="39" t="s">
        <v>229</v>
      </c>
      <c r="J675" s="39">
        <v>1</v>
      </c>
      <c r="K675" s="25">
        <f>IF(F675="","",IFERROR(_xlfn.XLOOKUP(F675,SVC_RateCard!A:A,SVC_RateCard!I:I),0))</f>
        <v>3500</v>
      </c>
      <c r="L675" s="17">
        <f t="shared" si="41"/>
        <v>3500</v>
      </c>
      <c r="M675" s="26">
        <f>IF(F675="","",IFERROR(_xlfn.XLOOKUP(F675,SVC_RateCard!A:A,SVC_RateCard!G:G),0))</f>
        <v>0</v>
      </c>
      <c r="N675" s="17">
        <f t="shared" si="42"/>
        <v>0</v>
      </c>
      <c r="O675" s="17">
        <f t="shared" si="43"/>
        <v>3500</v>
      </c>
    </row>
    <row r="676" spans="1:15" ht="22" customHeight="1">
      <c r="A676" t="str">
        <f t="shared" si="40"/>
        <v>SL-00672</v>
      </c>
      <c r="B676" s="40" t="s">
        <v>1785</v>
      </c>
      <c r="C676" s="24" t="str">
        <f>IF(B676="","",IFERROR(_xlfn.XLOOKUP(B676,PT_Master!#REF!,PT_Master!B:B),""))</f>
        <v/>
      </c>
      <c r="D676" s="24" t="str">
        <f>IF(C676="","",IFERROR(_xlfn.XLOOKUP(C676,PT_Master!A:A,PT_Master!C:C),""))</f>
        <v/>
      </c>
      <c r="E676" s="40" t="s">
        <v>1513</v>
      </c>
      <c r="F676" s="40" t="s">
        <v>1865</v>
      </c>
      <c r="G676" s="24" t="str">
        <f>IF(F676="","",IFERROR(_xlfn.XLOOKUP(F676,SVC_RateCard!A:A,SVC_RateCard!B:B),"Service Code not found"))</f>
        <v>Knee Replacement (Unilateral)</v>
      </c>
      <c r="H676" s="24" t="str">
        <f>IF(F676="","",IFERROR(_xlfn.XLOOKUP(F676,SVC_RateCard!A:A,SVC_RateCard!C:C),""))</f>
        <v>Surgery</v>
      </c>
      <c r="I676" s="40" t="s">
        <v>229</v>
      </c>
      <c r="J676" s="40">
        <v>1</v>
      </c>
      <c r="K676" s="25">
        <f>IF(F676="","",IFERROR(_xlfn.XLOOKUP(F676,SVC_RateCard!A:A,SVC_RateCard!I:I),0))</f>
        <v>126000</v>
      </c>
      <c r="L676" s="17">
        <f t="shared" si="41"/>
        <v>126000</v>
      </c>
      <c r="M676" s="26">
        <f>IF(F676="","",IFERROR(_xlfn.XLOOKUP(F676,SVC_RateCard!A:A,SVC_RateCard!G:G),0))</f>
        <v>5</v>
      </c>
      <c r="N676" s="17">
        <f t="shared" si="42"/>
        <v>6300</v>
      </c>
      <c r="O676" s="17">
        <f t="shared" si="43"/>
        <v>126000</v>
      </c>
    </row>
    <row r="677" spans="1:15" ht="22" customHeight="1">
      <c r="A677" t="str">
        <f t="shared" si="40"/>
        <v>SL-00673</v>
      </c>
      <c r="B677" s="39" t="s">
        <v>1785</v>
      </c>
      <c r="C677" s="24" t="str">
        <f>IF(B677="","",IFERROR(_xlfn.XLOOKUP(B677,PT_Master!#REF!,PT_Master!B:B),""))</f>
        <v/>
      </c>
      <c r="D677" s="24" t="str">
        <f>IF(C677="","",IFERROR(_xlfn.XLOOKUP(C677,PT_Master!A:A,PT_Master!C:C),""))</f>
        <v/>
      </c>
      <c r="E677" s="39" t="s">
        <v>1513</v>
      </c>
      <c r="F677" s="39" t="s">
        <v>1857</v>
      </c>
      <c r="G677" s="24" t="str">
        <f>IF(F677="","",IFERROR(_xlfn.XLOOKUP(F677,SVC_RateCard!A:A,SVC_RateCard!B:B),"Service Code not found"))</f>
        <v>HbA1c Test</v>
      </c>
      <c r="H677" s="24" t="str">
        <f>IF(F677="","",IFERROR(_xlfn.XLOOKUP(F677,SVC_RateCard!A:A,SVC_RateCard!C:C),""))</f>
        <v>Laboratory</v>
      </c>
      <c r="I677" s="39" t="s">
        <v>229</v>
      </c>
      <c r="J677" s="39">
        <v>1</v>
      </c>
      <c r="K677" s="25">
        <f>IF(F677="","",IFERROR(_xlfn.XLOOKUP(F677,SVC_RateCard!A:A,SVC_RateCard!I:I),0))</f>
        <v>399</v>
      </c>
      <c r="L677" s="17">
        <f t="shared" si="41"/>
        <v>399</v>
      </c>
      <c r="M677" s="26">
        <f>IF(F677="","",IFERROR(_xlfn.XLOOKUP(F677,SVC_RateCard!A:A,SVC_RateCard!G:G),0))</f>
        <v>5</v>
      </c>
      <c r="N677" s="17">
        <f t="shared" si="42"/>
        <v>19.95</v>
      </c>
      <c r="O677" s="17">
        <f t="shared" si="43"/>
        <v>399</v>
      </c>
    </row>
    <row r="678" spans="1:15" ht="22" customHeight="1">
      <c r="A678" t="str">
        <f t="shared" si="40"/>
        <v>SL-00674</v>
      </c>
      <c r="B678" s="40" t="s">
        <v>1785</v>
      </c>
      <c r="C678" s="24" t="str">
        <f>IF(B678="","",IFERROR(_xlfn.XLOOKUP(B678,PT_Master!#REF!,PT_Master!B:B),""))</f>
        <v/>
      </c>
      <c r="D678" s="24" t="str">
        <f>IF(C678="","",IFERROR(_xlfn.XLOOKUP(C678,PT_Master!A:A,PT_Master!C:C),""))</f>
        <v/>
      </c>
      <c r="E678" s="40" t="s">
        <v>1513</v>
      </c>
      <c r="F678" s="40" t="s">
        <v>1873</v>
      </c>
      <c r="G678" s="24" t="str">
        <f>IF(F678="","",IFERROR(_xlfn.XLOOKUP(F678,SVC_RateCard!A:A,SVC_RateCard!B:B),"Service Code not found"))</f>
        <v>Normal Delivery</v>
      </c>
      <c r="H678" s="24" t="str">
        <f>IF(F678="","",IFERROR(_xlfn.XLOOKUP(F678,SVC_RateCard!A:A,SVC_RateCard!C:C),""))</f>
        <v>Surgery</v>
      </c>
      <c r="I678" s="40" t="s">
        <v>229</v>
      </c>
      <c r="J678" s="40">
        <v>1</v>
      </c>
      <c r="K678" s="25">
        <f>IF(F678="","",IFERROR(_xlfn.XLOOKUP(F678,SVC_RateCard!A:A,SVC_RateCard!I:I),0))</f>
        <v>25000</v>
      </c>
      <c r="L678" s="17">
        <f t="shared" si="41"/>
        <v>25000</v>
      </c>
      <c r="M678" s="26">
        <f>IF(F678="","",IFERROR(_xlfn.XLOOKUP(F678,SVC_RateCard!A:A,SVC_RateCard!G:G),0))</f>
        <v>0</v>
      </c>
      <c r="N678" s="17">
        <f t="shared" si="42"/>
        <v>0</v>
      </c>
      <c r="O678" s="17">
        <f t="shared" si="43"/>
        <v>25000</v>
      </c>
    </row>
    <row r="679" spans="1:15" ht="22" customHeight="1">
      <c r="A679" t="str">
        <f t="shared" si="40"/>
        <v>SL-00675</v>
      </c>
      <c r="B679" s="39" t="s">
        <v>1786</v>
      </c>
      <c r="C679" s="24" t="str">
        <f>IF(B679="","",IFERROR(_xlfn.XLOOKUP(B679,PT_Master!#REF!,PT_Master!B:B),""))</f>
        <v/>
      </c>
      <c r="D679" s="24" t="str">
        <f>IF(C679="","",IFERROR(_xlfn.XLOOKUP(C679,PT_Master!A:A,PT_Master!C:C),""))</f>
        <v/>
      </c>
      <c r="E679" s="39" t="s">
        <v>1514</v>
      </c>
      <c r="F679" s="39" t="s">
        <v>1860</v>
      </c>
      <c r="G679" s="24" t="str">
        <f>IF(F679="","",IFERROR(_xlfn.XLOOKUP(F679,SVC_RateCard!A:A,SVC_RateCard!B:B),"Service Code not found"))</f>
        <v>Emergency Consultation</v>
      </c>
      <c r="H679" s="24" t="str">
        <f>IF(F679="","",IFERROR(_xlfn.XLOOKUP(F679,SVC_RateCard!A:A,SVC_RateCard!C:C),""))</f>
        <v>Emergency</v>
      </c>
      <c r="I679" s="39" t="s">
        <v>232</v>
      </c>
      <c r="J679" s="39">
        <v>1</v>
      </c>
      <c r="K679" s="25">
        <f>IF(F679="","",IFERROR(_xlfn.XLOOKUP(F679,SVC_RateCard!A:A,SVC_RateCard!I:I),0))</f>
        <v>1200</v>
      </c>
      <c r="L679" s="17">
        <f t="shared" si="41"/>
        <v>1200</v>
      </c>
      <c r="M679" s="26">
        <f>IF(F679="","",IFERROR(_xlfn.XLOOKUP(F679,SVC_RateCard!A:A,SVC_RateCard!G:G),0))</f>
        <v>0</v>
      </c>
      <c r="N679" s="17">
        <f t="shared" si="42"/>
        <v>0</v>
      </c>
      <c r="O679" s="17">
        <f t="shared" si="43"/>
        <v>1200</v>
      </c>
    </row>
    <row r="680" spans="1:15" ht="22" customHeight="1">
      <c r="A680" t="str">
        <f t="shared" si="40"/>
        <v>SL-00676</v>
      </c>
      <c r="B680" s="40" t="s">
        <v>1786</v>
      </c>
      <c r="C680" s="24" t="str">
        <f>IF(B680="","",IFERROR(_xlfn.XLOOKUP(B680,PT_Master!#REF!,PT_Master!B:B),""))</f>
        <v/>
      </c>
      <c r="D680" s="24" t="str">
        <f>IF(C680="","",IFERROR(_xlfn.XLOOKUP(C680,PT_Master!A:A,PT_Master!C:C),""))</f>
        <v/>
      </c>
      <c r="E680" s="40" t="s">
        <v>1514</v>
      </c>
      <c r="F680" s="40" t="s">
        <v>1875</v>
      </c>
      <c r="G680" s="24" t="str">
        <f>IF(F680="","",IFERROR(_xlfn.XLOOKUP(F680,SVC_RateCard!A:A,SVC_RateCard!B:B),"Service Code not found"))</f>
        <v>X-Ray Knee AP Lateral</v>
      </c>
      <c r="H680" s="24" t="str">
        <f>IF(F680="","",IFERROR(_xlfn.XLOOKUP(F680,SVC_RateCard!A:A,SVC_RateCard!C:C),""))</f>
        <v>Radiology</v>
      </c>
      <c r="I680" s="40" t="s">
        <v>232</v>
      </c>
      <c r="J680" s="40">
        <v>1</v>
      </c>
      <c r="K680" s="25">
        <f>IF(F680="","",IFERROR(_xlfn.XLOOKUP(F680,SVC_RateCard!A:A,SVC_RateCard!I:I),0))</f>
        <v>504</v>
      </c>
      <c r="L680" s="17">
        <f t="shared" si="41"/>
        <v>504</v>
      </c>
      <c r="M680" s="26">
        <f>IF(F680="","",IFERROR(_xlfn.XLOOKUP(F680,SVC_RateCard!A:A,SVC_RateCard!G:G),0))</f>
        <v>12</v>
      </c>
      <c r="N680" s="17">
        <f t="shared" si="42"/>
        <v>60.48</v>
      </c>
      <c r="O680" s="17">
        <f t="shared" si="43"/>
        <v>504</v>
      </c>
    </row>
    <row r="681" spans="1:15" ht="22" customHeight="1">
      <c r="A681" t="str">
        <f t="shared" si="40"/>
        <v>SL-00677</v>
      </c>
      <c r="B681" s="39" t="s">
        <v>1786</v>
      </c>
      <c r="C681" s="24" t="str">
        <f>IF(B681="","",IFERROR(_xlfn.XLOOKUP(B681,PT_Master!#REF!,PT_Master!B:B),""))</f>
        <v/>
      </c>
      <c r="D681" s="24" t="str">
        <f>IF(C681="","",IFERROR(_xlfn.XLOOKUP(C681,PT_Master!A:A,PT_Master!C:C),""))</f>
        <v/>
      </c>
      <c r="E681" s="39" t="s">
        <v>1514</v>
      </c>
      <c r="F681" s="39" t="s">
        <v>1873</v>
      </c>
      <c r="G681" s="24" t="str">
        <f>IF(F681="","",IFERROR(_xlfn.XLOOKUP(F681,SVC_RateCard!A:A,SVC_RateCard!B:B),"Service Code not found"))</f>
        <v>Normal Delivery</v>
      </c>
      <c r="H681" s="24" t="str">
        <f>IF(F681="","",IFERROR(_xlfn.XLOOKUP(F681,SVC_RateCard!A:A,SVC_RateCard!C:C),""))</f>
        <v>Surgery</v>
      </c>
      <c r="I681" s="39" t="s">
        <v>232</v>
      </c>
      <c r="J681" s="39">
        <v>1</v>
      </c>
      <c r="K681" s="25">
        <f>IF(F681="","",IFERROR(_xlfn.XLOOKUP(F681,SVC_RateCard!A:A,SVC_RateCard!I:I),0))</f>
        <v>25000</v>
      </c>
      <c r="L681" s="17">
        <f t="shared" si="41"/>
        <v>25000</v>
      </c>
      <c r="M681" s="26">
        <f>IF(F681="","",IFERROR(_xlfn.XLOOKUP(F681,SVC_RateCard!A:A,SVC_RateCard!G:G),0))</f>
        <v>0</v>
      </c>
      <c r="N681" s="17">
        <f t="shared" si="42"/>
        <v>0</v>
      </c>
      <c r="O681" s="17">
        <f t="shared" si="43"/>
        <v>25000</v>
      </c>
    </row>
    <row r="682" spans="1:15" ht="22" customHeight="1">
      <c r="A682" t="str">
        <f t="shared" si="40"/>
        <v>SL-00678</v>
      </c>
      <c r="B682" s="40" t="s">
        <v>1786</v>
      </c>
      <c r="C682" s="24" t="str">
        <f>IF(B682="","",IFERROR(_xlfn.XLOOKUP(B682,PT_Master!#REF!,PT_Master!B:B),""))</f>
        <v/>
      </c>
      <c r="D682" s="24" t="str">
        <f>IF(C682="","",IFERROR(_xlfn.XLOOKUP(C682,PT_Master!A:A,PT_Master!C:C),""))</f>
        <v/>
      </c>
      <c r="E682" s="40" t="s">
        <v>1514</v>
      </c>
      <c r="F682" s="40" t="s">
        <v>1835</v>
      </c>
      <c r="G682" s="24" t="str">
        <f>IF(F682="","",IFERROR(_xlfn.XLOOKUP(F682,SVC_RateCard!A:A,SVC_RateCard!B:B),"Service Code not found"))</f>
        <v>Endoscopy (Upper GI)</v>
      </c>
      <c r="H682" s="24" t="str">
        <f>IF(F682="","",IFERROR(_xlfn.XLOOKUP(F682,SVC_RateCard!A:A,SVC_RateCard!C:C),""))</f>
        <v>Procedure</v>
      </c>
      <c r="I682" s="40" t="s">
        <v>232</v>
      </c>
      <c r="J682" s="40">
        <v>1</v>
      </c>
      <c r="K682" s="25">
        <f>IF(F682="","",IFERROR(_xlfn.XLOOKUP(F682,SVC_RateCard!A:A,SVC_RateCard!I:I),0))</f>
        <v>3675</v>
      </c>
      <c r="L682" s="17">
        <f t="shared" si="41"/>
        <v>3675</v>
      </c>
      <c r="M682" s="26">
        <f>IF(F682="","",IFERROR(_xlfn.XLOOKUP(F682,SVC_RateCard!A:A,SVC_RateCard!G:G),0))</f>
        <v>5</v>
      </c>
      <c r="N682" s="17">
        <f t="shared" si="42"/>
        <v>183.75</v>
      </c>
      <c r="O682" s="17">
        <f t="shared" si="43"/>
        <v>3675</v>
      </c>
    </row>
    <row r="683" spans="1:15" ht="22" customHeight="1">
      <c r="A683" t="str">
        <f t="shared" si="40"/>
        <v>SL-00679</v>
      </c>
      <c r="B683" s="39" t="s">
        <v>1786</v>
      </c>
      <c r="C683" s="24" t="str">
        <f>IF(B683="","",IFERROR(_xlfn.XLOOKUP(B683,PT_Master!#REF!,PT_Master!B:B),""))</f>
        <v/>
      </c>
      <c r="D683" s="24" t="str">
        <f>IF(C683="","",IFERROR(_xlfn.XLOOKUP(C683,PT_Master!A:A,PT_Master!C:C),""))</f>
        <v/>
      </c>
      <c r="E683" s="39" t="s">
        <v>1514</v>
      </c>
      <c r="F683" s="39" t="s">
        <v>1847</v>
      </c>
      <c r="G683" s="24" t="str">
        <f>IF(F683="","",IFERROR(_xlfn.XLOOKUP(F683,SVC_RateCard!A:A,SVC_RateCard!B:B),"Service Code not found"))</f>
        <v>2D Echocardiography</v>
      </c>
      <c r="H683" s="24" t="str">
        <f>IF(F683="","",IFERROR(_xlfn.XLOOKUP(F683,SVC_RateCard!A:A,SVC_RateCard!C:C),""))</f>
        <v>Radiology</v>
      </c>
      <c r="I683" s="39" t="s">
        <v>232</v>
      </c>
      <c r="J683" s="39">
        <v>1</v>
      </c>
      <c r="K683" s="25">
        <f>IF(F683="","",IFERROR(_xlfn.XLOOKUP(F683,SVC_RateCard!A:A,SVC_RateCard!I:I),0))</f>
        <v>2800</v>
      </c>
      <c r="L683" s="17">
        <f t="shared" si="41"/>
        <v>2800</v>
      </c>
      <c r="M683" s="26">
        <f>IF(F683="","",IFERROR(_xlfn.XLOOKUP(F683,SVC_RateCard!A:A,SVC_RateCard!G:G),0))</f>
        <v>12</v>
      </c>
      <c r="N683" s="17">
        <f t="shared" si="42"/>
        <v>336</v>
      </c>
      <c r="O683" s="17">
        <f t="shared" si="43"/>
        <v>2800</v>
      </c>
    </row>
    <row r="684" spans="1:15" ht="22" customHeight="1">
      <c r="A684" t="str">
        <f t="shared" si="40"/>
        <v>SL-00680</v>
      </c>
      <c r="B684" s="40" t="s">
        <v>1787</v>
      </c>
      <c r="C684" s="24" t="str">
        <f>IF(B684="","",IFERROR(_xlfn.XLOOKUP(B684,PT_Master!#REF!,PT_Master!B:B),""))</f>
        <v/>
      </c>
      <c r="D684" s="24" t="str">
        <f>IF(C684="","",IFERROR(_xlfn.XLOOKUP(C684,PT_Master!A:A,PT_Master!C:C),""))</f>
        <v/>
      </c>
      <c r="E684" s="40" t="s">
        <v>581</v>
      </c>
      <c r="F684" s="40" t="s">
        <v>1876</v>
      </c>
      <c r="G684" s="24" t="str">
        <f>IF(F684="","",IFERROR(_xlfn.XLOOKUP(F684,SVC_RateCard!A:A,SVC_RateCard!B:B),"Service Code not found"))</f>
        <v>Gynaecology Consultation</v>
      </c>
      <c r="H684" s="24" t="str">
        <f>IF(F684="","",IFERROR(_xlfn.XLOOKUP(F684,SVC_RateCard!A:A,SVC_RateCard!C:C),""))</f>
        <v>Consultation</v>
      </c>
      <c r="I684" s="40" t="s">
        <v>228</v>
      </c>
      <c r="J684" s="40">
        <v>1</v>
      </c>
      <c r="K684" s="25">
        <f>IF(F684="","",IFERROR(_xlfn.XLOOKUP(F684,SVC_RateCard!A:A,SVC_RateCard!I:I),0))</f>
        <v>700</v>
      </c>
      <c r="L684" s="17">
        <f t="shared" si="41"/>
        <v>700</v>
      </c>
      <c r="M684" s="26">
        <f>IF(F684="","",IFERROR(_xlfn.XLOOKUP(F684,SVC_RateCard!A:A,SVC_RateCard!G:G),0))</f>
        <v>0</v>
      </c>
      <c r="N684" s="17">
        <f t="shared" si="42"/>
        <v>0</v>
      </c>
      <c r="O684" s="17">
        <f t="shared" si="43"/>
        <v>700</v>
      </c>
    </row>
    <row r="685" spans="1:15" ht="22" customHeight="1">
      <c r="A685" t="str">
        <f t="shared" si="40"/>
        <v>SL-00681</v>
      </c>
      <c r="B685" s="39" t="s">
        <v>1787</v>
      </c>
      <c r="C685" s="24" t="str">
        <f>IF(B685="","",IFERROR(_xlfn.XLOOKUP(B685,PT_Master!#REF!,PT_Master!B:B),""))</f>
        <v/>
      </c>
      <c r="D685" s="24" t="str">
        <f>IF(C685="","",IFERROR(_xlfn.XLOOKUP(C685,PT_Master!A:A,PT_Master!C:C),""))</f>
        <v/>
      </c>
      <c r="E685" s="39" t="s">
        <v>581</v>
      </c>
      <c r="F685" s="39" t="s">
        <v>1842</v>
      </c>
      <c r="G685" s="24" t="str">
        <f>IF(F685="","",IFERROR(_xlfn.XLOOKUP(F685,SVC_RateCard!A:A,SVC_RateCard!B:B),"Service Code not found"))</f>
        <v>Treadmill Stress Test</v>
      </c>
      <c r="H685" s="24" t="str">
        <f>IF(F685="","",IFERROR(_xlfn.XLOOKUP(F685,SVC_RateCard!A:A,SVC_RateCard!C:C),""))</f>
        <v>Procedure</v>
      </c>
      <c r="I685" s="39" t="s">
        <v>228</v>
      </c>
      <c r="J685" s="39">
        <v>1</v>
      </c>
      <c r="K685" s="25">
        <f>IF(F685="","",IFERROR(_xlfn.XLOOKUP(F685,SVC_RateCard!A:A,SVC_RateCard!I:I),0))</f>
        <v>2310</v>
      </c>
      <c r="L685" s="17">
        <f t="shared" si="41"/>
        <v>2310</v>
      </c>
      <c r="M685" s="26">
        <f>IF(F685="","",IFERROR(_xlfn.XLOOKUP(F685,SVC_RateCard!A:A,SVC_RateCard!G:G),0))</f>
        <v>5</v>
      </c>
      <c r="N685" s="17">
        <f t="shared" si="42"/>
        <v>115.5</v>
      </c>
      <c r="O685" s="17">
        <f t="shared" si="43"/>
        <v>2310</v>
      </c>
    </row>
    <row r="686" spans="1:15" ht="22" customHeight="1">
      <c r="A686" t="str">
        <f t="shared" si="40"/>
        <v>SL-00682</v>
      </c>
      <c r="B686" s="40" t="s">
        <v>1787</v>
      </c>
      <c r="C686" s="24" t="str">
        <f>IF(B686="","",IFERROR(_xlfn.XLOOKUP(B686,PT_Master!#REF!,PT_Master!B:B),""))</f>
        <v/>
      </c>
      <c r="D686" s="24" t="str">
        <f>IF(C686="","",IFERROR(_xlfn.XLOOKUP(C686,PT_Master!A:A,PT_Master!C:C),""))</f>
        <v/>
      </c>
      <c r="E686" s="40" t="s">
        <v>581</v>
      </c>
      <c r="F686" s="40" t="s">
        <v>1880</v>
      </c>
      <c r="G686" s="24" t="str">
        <f>IF(F686="","",IFERROR(_xlfn.XLOOKUP(F686,SVC_RateCard!A:A,SVC_RateCard!B:B),"Service Code not found"))</f>
        <v>Caesarean Section</v>
      </c>
      <c r="H686" s="24" t="str">
        <f>IF(F686="","",IFERROR(_xlfn.XLOOKUP(F686,SVC_RateCard!A:A,SVC_RateCard!C:C),""))</f>
        <v>Surgery</v>
      </c>
      <c r="I686" s="40" t="s">
        <v>228</v>
      </c>
      <c r="J686" s="40">
        <v>1</v>
      </c>
      <c r="K686" s="25">
        <f>IF(F686="","",IFERROR(_xlfn.XLOOKUP(F686,SVC_RateCard!A:A,SVC_RateCard!I:I),0))</f>
        <v>47250</v>
      </c>
      <c r="L686" s="17">
        <f t="shared" si="41"/>
        <v>47250</v>
      </c>
      <c r="M686" s="26">
        <f>IF(F686="","",IFERROR(_xlfn.XLOOKUP(F686,SVC_RateCard!A:A,SVC_RateCard!G:G),0))</f>
        <v>5</v>
      </c>
      <c r="N686" s="17">
        <f t="shared" si="42"/>
        <v>2362.5</v>
      </c>
      <c r="O686" s="17">
        <f t="shared" si="43"/>
        <v>47250</v>
      </c>
    </row>
    <row r="687" spans="1:15" ht="22" customHeight="1">
      <c r="A687" t="str">
        <f t="shared" si="40"/>
        <v>SL-00683</v>
      </c>
      <c r="B687" s="39" t="s">
        <v>1787</v>
      </c>
      <c r="C687" s="24" t="str">
        <f>IF(B687="","",IFERROR(_xlfn.XLOOKUP(B687,PT_Master!#REF!,PT_Master!B:B),""))</f>
        <v/>
      </c>
      <c r="D687" s="24" t="str">
        <f>IF(C687="","",IFERROR(_xlfn.XLOOKUP(C687,PT_Master!A:A,PT_Master!C:C),""))</f>
        <v/>
      </c>
      <c r="E687" s="39" t="s">
        <v>581</v>
      </c>
      <c r="F687" s="39" t="s">
        <v>1864</v>
      </c>
      <c r="G687" s="24" t="str">
        <f>IF(F687="","",IFERROR(_xlfn.XLOOKUP(F687,SVC_RateCard!A:A,SVC_RateCard!B:B),"Service Code not found"))</f>
        <v>Physiotherapy Session</v>
      </c>
      <c r="H687" s="24" t="str">
        <f>IF(F687="","",IFERROR(_xlfn.XLOOKUP(F687,SVC_RateCard!A:A,SVC_RateCard!C:C),""))</f>
        <v>Procedure</v>
      </c>
      <c r="I687" s="39" t="s">
        <v>228</v>
      </c>
      <c r="J687" s="39">
        <v>1</v>
      </c>
      <c r="K687" s="25">
        <f>IF(F687="","",IFERROR(_xlfn.XLOOKUP(F687,SVC_RateCard!A:A,SVC_RateCard!I:I),0))</f>
        <v>944</v>
      </c>
      <c r="L687" s="17">
        <f t="shared" si="41"/>
        <v>944</v>
      </c>
      <c r="M687" s="26">
        <f>IF(F687="","",IFERROR(_xlfn.XLOOKUP(F687,SVC_RateCard!A:A,SVC_RateCard!G:G),0))</f>
        <v>18</v>
      </c>
      <c r="N687" s="17">
        <f t="shared" si="42"/>
        <v>169.92</v>
      </c>
      <c r="O687" s="17">
        <f t="shared" si="43"/>
        <v>944</v>
      </c>
    </row>
    <row r="688" spans="1:15" ht="22" customHeight="1">
      <c r="A688" t="str">
        <f t="shared" si="40"/>
        <v>SL-00684</v>
      </c>
      <c r="B688" s="40" t="s">
        <v>1787</v>
      </c>
      <c r="C688" s="24" t="str">
        <f>IF(B688="","",IFERROR(_xlfn.XLOOKUP(B688,PT_Master!#REF!,PT_Master!B:B),""))</f>
        <v/>
      </c>
      <c r="D688" s="24" t="str">
        <f>IF(C688="","",IFERROR(_xlfn.XLOOKUP(C688,PT_Master!A:A,PT_Master!C:C),""))</f>
        <v/>
      </c>
      <c r="E688" s="40" t="s">
        <v>1514</v>
      </c>
      <c r="F688" s="40" t="s">
        <v>1833</v>
      </c>
      <c r="G688" s="24" t="str">
        <f>IF(F688="","",IFERROR(_xlfn.XLOOKUP(F688,SVC_RateCard!A:A,SVC_RateCard!B:B),"Service Code not found"))</f>
        <v>Ultrasound Obstetric</v>
      </c>
      <c r="H688" s="24" t="str">
        <f>IF(F688="","",IFERROR(_xlfn.XLOOKUP(F688,SVC_RateCard!A:A,SVC_RateCard!C:C),""))</f>
        <v>Radiology</v>
      </c>
      <c r="I688" s="40" t="s">
        <v>228</v>
      </c>
      <c r="J688" s="40">
        <v>1</v>
      </c>
      <c r="K688" s="25">
        <f>IF(F688="","",IFERROR(_xlfn.XLOOKUP(F688,SVC_RateCard!A:A,SVC_RateCard!I:I),0))</f>
        <v>1568</v>
      </c>
      <c r="L688" s="17">
        <f t="shared" si="41"/>
        <v>1568</v>
      </c>
      <c r="M688" s="26">
        <f>IF(F688="","",IFERROR(_xlfn.XLOOKUP(F688,SVC_RateCard!A:A,SVC_RateCard!G:G),0))</f>
        <v>12</v>
      </c>
      <c r="N688" s="17">
        <f t="shared" si="42"/>
        <v>188.16</v>
      </c>
      <c r="O688" s="17">
        <f t="shared" si="43"/>
        <v>1568</v>
      </c>
    </row>
    <row r="689" spans="1:15" ht="22" customHeight="1">
      <c r="A689" t="str">
        <f t="shared" si="40"/>
        <v>SL-00685</v>
      </c>
      <c r="B689" s="39" t="s">
        <v>1787</v>
      </c>
      <c r="C689" s="24" t="str">
        <f>IF(B689="","",IFERROR(_xlfn.XLOOKUP(B689,PT_Master!#REF!,PT_Master!B:B),""))</f>
        <v/>
      </c>
      <c r="D689" s="24" t="str">
        <f>IF(C689="","",IFERROR(_xlfn.XLOOKUP(C689,PT_Master!A:A,PT_Master!C:C),""))</f>
        <v/>
      </c>
      <c r="E689" s="39" t="s">
        <v>1514</v>
      </c>
      <c r="F689" s="39" t="s">
        <v>1871</v>
      </c>
      <c r="G689" s="24" t="str">
        <f>IF(F689="","",IFERROR(_xlfn.XLOOKUP(F689,SVC_RateCard!A:A,SVC_RateCard!B:B),"Service Code not found"))</f>
        <v>Ultrasound Abdomen</v>
      </c>
      <c r="H689" s="24" t="str">
        <f>IF(F689="","",IFERROR(_xlfn.XLOOKUP(F689,SVC_RateCard!A:A,SVC_RateCard!C:C),""))</f>
        <v>Radiology</v>
      </c>
      <c r="I689" s="39" t="s">
        <v>228</v>
      </c>
      <c r="J689" s="39">
        <v>1</v>
      </c>
      <c r="K689" s="25">
        <f>IF(F689="","",IFERROR(_xlfn.XLOOKUP(F689,SVC_RateCard!A:A,SVC_RateCard!I:I),0))</f>
        <v>1344</v>
      </c>
      <c r="L689" s="17">
        <f t="shared" si="41"/>
        <v>1344</v>
      </c>
      <c r="M689" s="26">
        <f>IF(F689="","",IFERROR(_xlfn.XLOOKUP(F689,SVC_RateCard!A:A,SVC_RateCard!G:G),0))</f>
        <v>12</v>
      </c>
      <c r="N689" s="17">
        <f t="shared" si="42"/>
        <v>161.28</v>
      </c>
      <c r="O689" s="17">
        <f t="shared" si="43"/>
        <v>1344</v>
      </c>
    </row>
    <row r="690" spans="1:15" ht="22" customHeight="1">
      <c r="A690" t="str">
        <f t="shared" si="40"/>
        <v>SL-00686</v>
      </c>
      <c r="B690" s="40" t="s">
        <v>1787</v>
      </c>
      <c r="C690" s="24" t="str">
        <f>IF(B690="","",IFERROR(_xlfn.XLOOKUP(B690,PT_Master!#REF!,PT_Master!B:B),""))</f>
        <v/>
      </c>
      <c r="D690" s="24" t="str">
        <f>IF(C690="","",IFERROR(_xlfn.XLOOKUP(C690,PT_Master!A:A,PT_Master!C:C),""))</f>
        <v/>
      </c>
      <c r="E690" s="40" t="s">
        <v>1514</v>
      </c>
      <c r="F690" s="40" t="s">
        <v>1832</v>
      </c>
      <c r="G690" s="24" t="str">
        <f>IF(F690="","",IFERROR(_xlfn.XLOOKUP(F690,SVC_RateCard!A:A,SVC_RateCard!B:B),"Service Code not found"))</f>
        <v>Malaria Antigen Test</v>
      </c>
      <c r="H690" s="24" t="str">
        <f>IF(F690="","",IFERROR(_xlfn.XLOOKUP(F690,SVC_RateCard!A:A,SVC_RateCard!C:C),""))</f>
        <v>Laboratory</v>
      </c>
      <c r="I690" s="40" t="s">
        <v>228</v>
      </c>
      <c r="J690" s="40">
        <v>1</v>
      </c>
      <c r="K690" s="25">
        <f>IF(F690="","",IFERROR(_xlfn.XLOOKUP(F690,SVC_RateCard!A:A,SVC_RateCard!I:I),0))</f>
        <v>420</v>
      </c>
      <c r="L690" s="17">
        <f t="shared" si="41"/>
        <v>420</v>
      </c>
      <c r="M690" s="26">
        <f>IF(F690="","",IFERROR(_xlfn.XLOOKUP(F690,SVC_RateCard!A:A,SVC_RateCard!G:G),0))</f>
        <v>5</v>
      </c>
      <c r="N690" s="17">
        <f t="shared" si="42"/>
        <v>21</v>
      </c>
      <c r="O690" s="17">
        <f t="shared" si="43"/>
        <v>420</v>
      </c>
    </row>
    <row r="691" spans="1:15" ht="22" customHeight="1">
      <c r="A691" t="str">
        <f t="shared" si="40"/>
        <v>SL-00687</v>
      </c>
      <c r="B691" s="39" t="s">
        <v>1788</v>
      </c>
      <c r="C691" s="24" t="str">
        <f>IF(B691="","",IFERROR(_xlfn.XLOOKUP(B691,PT_Master!#REF!,PT_Master!B:B),""))</f>
        <v/>
      </c>
      <c r="D691" s="24" t="str">
        <f>IF(C691="","",IFERROR(_xlfn.XLOOKUP(C691,PT_Master!A:A,PT_Master!C:C),""))</f>
        <v/>
      </c>
      <c r="E691" s="39" t="s">
        <v>1508</v>
      </c>
      <c r="F691" s="39" t="s">
        <v>1834</v>
      </c>
      <c r="G691" s="24" t="str">
        <f>IF(F691="","",IFERROR(_xlfn.XLOOKUP(F691,SVC_RateCard!A:A,SVC_RateCard!B:B),"Service Code not found"))</f>
        <v>Orthopaedics Consultation</v>
      </c>
      <c r="H691" s="24" t="str">
        <f>IF(F691="","",IFERROR(_xlfn.XLOOKUP(F691,SVC_RateCard!A:A,SVC_RateCard!C:C),""))</f>
        <v>Consultation</v>
      </c>
      <c r="I691" s="39" t="s">
        <v>236</v>
      </c>
      <c r="J691" s="39">
        <v>1</v>
      </c>
      <c r="K691" s="25">
        <f>IF(F691="","",IFERROR(_xlfn.XLOOKUP(F691,SVC_RateCard!A:A,SVC_RateCard!I:I),0))</f>
        <v>650</v>
      </c>
      <c r="L691" s="17">
        <f t="shared" si="41"/>
        <v>650</v>
      </c>
      <c r="M691" s="26">
        <f>IF(F691="","",IFERROR(_xlfn.XLOOKUP(F691,SVC_RateCard!A:A,SVC_RateCard!G:G),0))</f>
        <v>0</v>
      </c>
      <c r="N691" s="17">
        <f t="shared" si="42"/>
        <v>0</v>
      </c>
      <c r="O691" s="17">
        <f t="shared" si="43"/>
        <v>650</v>
      </c>
    </row>
    <row r="692" spans="1:15" ht="22" customHeight="1">
      <c r="A692" t="str">
        <f t="shared" si="40"/>
        <v>SL-00688</v>
      </c>
      <c r="B692" s="40" t="s">
        <v>1788</v>
      </c>
      <c r="C692" s="24" t="str">
        <f>IF(B692="","",IFERROR(_xlfn.XLOOKUP(B692,PT_Master!#REF!,PT_Master!B:B),""))</f>
        <v/>
      </c>
      <c r="D692" s="24" t="str">
        <f>IF(C692="","",IFERROR(_xlfn.XLOOKUP(C692,PT_Master!A:A,PT_Master!C:C),""))</f>
        <v/>
      </c>
      <c r="E692" s="40" t="s">
        <v>1508</v>
      </c>
      <c r="F692" s="40" t="s">
        <v>1848</v>
      </c>
      <c r="G692" s="24" t="str">
        <f>IF(F692="","",IFERROR(_xlfn.XLOOKUP(F692,SVC_RateCard!A:A,SVC_RateCard!B:B),"Service Code not found"))</f>
        <v>Complete Blood Count (CBC)</v>
      </c>
      <c r="H692" s="24" t="str">
        <f>IF(F692="","",IFERROR(_xlfn.XLOOKUP(F692,SVC_RateCard!A:A,SVC_RateCard!C:C),""))</f>
        <v>Laboratory</v>
      </c>
      <c r="I692" s="40" t="s">
        <v>236</v>
      </c>
      <c r="J692" s="40">
        <v>1</v>
      </c>
      <c r="K692" s="25">
        <f>IF(F692="","",IFERROR(_xlfn.XLOOKUP(F692,SVC_RateCard!A:A,SVC_RateCard!I:I),0))</f>
        <v>367.5</v>
      </c>
      <c r="L692" s="17">
        <f t="shared" si="41"/>
        <v>367.5</v>
      </c>
      <c r="M692" s="26">
        <f>IF(F692="","",IFERROR(_xlfn.XLOOKUP(F692,SVC_RateCard!A:A,SVC_RateCard!G:G),0))</f>
        <v>5</v>
      </c>
      <c r="N692" s="17">
        <f t="shared" si="42"/>
        <v>18.375</v>
      </c>
      <c r="O692" s="17">
        <f t="shared" si="43"/>
        <v>367.5</v>
      </c>
    </row>
    <row r="693" spans="1:15" ht="22" customHeight="1">
      <c r="A693" t="str">
        <f t="shared" si="40"/>
        <v>SL-00689</v>
      </c>
      <c r="B693" s="39" t="s">
        <v>1788</v>
      </c>
      <c r="C693" s="24" t="str">
        <f>IF(B693="","",IFERROR(_xlfn.XLOOKUP(B693,PT_Master!#REF!,PT_Master!B:B),""))</f>
        <v/>
      </c>
      <c r="D693" s="24" t="str">
        <f>IF(C693="","",IFERROR(_xlfn.XLOOKUP(C693,PT_Master!A:A,PT_Master!C:C),""))</f>
        <v/>
      </c>
      <c r="E693" s="39" t="s">
        <v>1508</v>
      </c>
      <c r="F693" s="39" t="s">
        <v>1843</v>
      </c>
      <c r="G693" s="24" t="str">
        <f>IF(F693="","",IFERROR(_xlfn.XLOOKUP(F693,SVC_RateCard!A:A,SVC_RateCard!B:B),"Service Code not found"))</f>
        <v>Holter Monitoring 24hr</v>
      </c>
      <c r="H693" s="24" t="str">
        <f>IF(F693="","",IFERROR(_xlfn.XLOOKUP(F693,SVC_RateCard!A:A,SVC_RateCard!C:C),""))</f>
        <v>Procedure</v>
      </c>
      <c r="I693" s="39" t="s">
        <v>236</v>
      </c>
      <c r="J693" s="39">
        <v>1</v>
      </c>
      <c r="K693" s="25">
        <f>IF(F693="","",IFERROR(_xlfn.XLOOKUP(F693,SVC_RateCard!A:A,SVC_RateCard!I:I),0))</f>
        <v>1890</v>
      </c>
      <c r="L693" s="17">
        <f t="shared" si="41"/>
        <v>1890</v>
      </c>
      <c r="M693" s="26">
        <f>IF(F693="","",IFERROR(_xlfn.XLOOKUP(F693,SVC_RateCard!A:A,SVC_RateCard!G:G),0))</f>
        <v>5</v>
      </c>
      <c r="N693" s="17">
        <f t="shared" si="42"/>
        <v>94.5</v>
      </c>
      <c r="O693" s="17">
        <f t="shared" si="43"/>
        <v>1890</v>
      </c>
    </row>
    <row r="694" spans="1:15" ht="22" customHeight="1">
      <c r="A694" t="str">
        <f t="shared" si="40"/>
        <v>SL-00690</v>
      </c>
      <c r="B694" s="40" t="s">
        <v>1789</v>
      </c>
      <c r="C694" s="24" t="str">
        <f>IF(B694="","",IFERROR(_xlfn.XLOOKUP(B694,PT_Master!#REF!,PT_Master!B:B),""))</f>
        <v/>
      </c>
      <c r="D694" s="24" t="str">
        <f>IF(C694="","",IFERROR(_xlfn.XLOOKUP(C694,PT_Master!A:A,PT_Master!C:C),""))</f>
        <v/>
      </c>
      <c r="E694" s="40" t="s">
        <v>1491</v>
      </c>
      <c r="F694" s="40" t="s">
        <v>1834</v>
      </c>
      <c r="G694" s="24" t="str">
        <f>IF(F694="","",IFERROR(_xlfn.XLOOKUP(F694,SVC_RateCard!A:A,SVC_RateCard!B:B),"Service Code not found"))</f>
        <v>Orthopaedics Consultation</v>
      </c>
      <c r="H694" s="24" t="str">
        <f>IF(F694="","",IFERROR(_xlfn.XLOOKUP(F694,SVC_RateCard!A:A,SVC_RateCard!C:C),""))</f>
        <v>Consultation</v>
      </c>
      <c r="I694" s="40" t="s">
        <v>236</v>
      </c>
      <c r="J694" s="40">
        <v>1</v>
      </c>
      <c r="K694" s="25">
        <f>IF(F694="","",IFERROR(_xlfn.XLOOKUP(F694,SVC_RateCard!A:A,SVC_RateCard!I:I),0))</f>
        <v>650</v>
      </c>
      <c r="L694" s="17">
        <f t="shared" si="41"/>
        <v>650</v>
      </c>
      <c r="M694" s="26">
        <f>IF(F694="","",IFERROR(_xlfn.XLOOKUP(F694,SVC_RateCard!A:A,SVC_RateCard!G:G),0))</f>
        <v>0</v>
      </c>
      <c r="N694" s="17">
        <f t="shared" si="42"/>
        <v>0</v>
      </c>
      <c r="O694" s="17">
        <f t="shared" si="43"/>
        <v>650</v>
      </c>
    </row>
    <row r="695" spans="1:15" ht="22" customHeight="1">
      <c r="A695" t="str">
        <f t="shared" si="40"/>
        <v>SL-00691</v>
      </c>
      <c r="B695" s="39" t="s">
        <v>1789</v>
      </c>
      <c r="C695" s="24" t="str">
        <f>IF(B695="","",IFERROR(_xlfn.XLOOKUP(B695,PT_Master!#REF!,PT_Master!B:B),""))</f>
        <v/>
      </c>
      <c r="D695" s="24" t="str">
        <f>IF(C695="","",IFERROR(_xlfn.XLOOKUP(C695,PT_Master!A:A,PT_Master!C:C),""))</f>
        <v/>
      </c>
      <c r="E695" s="39" t="s">
        <v>1491</v>
      </c>
      <c r="F695" s="39" t="s">
        <v>1853</v>
      </c>
      <c r="G695" s="24" t="str">
        <f>IF(F695="","",IFERROR(_xlfn.XLOOKUP(F695,SVC_RateCard!A:A,SVC_RateCard!B:B),"Service Code not found"))</f>
        <v>MRI Brain with Contrast</v>
      </c>
      <c r="H695" s="24" t="str">
        <f>IF(F695="","",IFERROR(_xlfn.XLOOKUP(F695,SVC_RateCard!A:A,SVC_RateCard!C:C),""))</f>
        <v>Radiology</v>
      </c>
      <c r="I695" s="39" t="s">
        <v>236</v>
      </c>
      <c r="J695" s="39">
        <v>1</v>
      </c>
      <c r="K695" s="25">
        <f>IF(F695="","",IFERROR(_xlfn.XLOOKUP(F695,SVC_RateCard!A:A,SVC_RateCard!I:I),0))</f>
        <v>7280</v>
      </c>
      <c r="L695" s="17">
        <f t="shared" si="41"/>
        <v>7280</v>
      </c>
      <c r="M695" s="26">
        <f>IF(F695="","",IFERROR(_xlfn.XLOOKUP(F695,SVC_RateCard!A:A,SVC_RateCard!G:G),0))</f>
        <v>12</v>
      </c>
      <c r="N695" s="17">
        <f t="shared" si="42"/>
        <v>873.6</v>
      </c>
      <c r="O695" s="17">
        <f t="shared" si="43"/>
        <v>7280</v>
      </c>
    </row>
    <row r="696" spans="1:15" ht="22" customHeight="1">
      <c r="A696" t="str">
        <f t="shared" si="40"/>
        <v>SL-00692</v>
      </c>
      <c r="B696" s="40" t="s">
        <v>1789</v>
      </c>
      <c r="C696" s="24" t="str">
        <f>IF(B696="","",IFERROR(_xlfn.XLOOKUP(B696,PT_Master!#REF!,PT_Master!B:B),""))</f>
        <v/>
      </c>
      <c r="D696" s="24" t="str">
        <f>IF(C696="","",IFERROR(_xlfn.XLOOKUP(C696,PT_Master!A:A,PT_Master!C:C),""))</f>
        <v/>
      </c>
      <c r="E696" s="40" t="s">
        <v>1491</v>
      </c>
      <c r="F696" s="40" t="s">
        <v>1844</v>
      </c>
      <c r="G696" s="24" t="str">
        <f>IF(F696="","",IFERROR(_xlfn.XLOOKUP(F696,SVC_RateCard!A:A,SVC_RateCard!B:B),"Service Code not found"))</f>
        <v>Appendectomy</v>
      </c>
      <c r="H696" s="24" t="str">
        <f>IF(F696="","",IFERROR(_xlfn.XLOOKUP(F696,SVC_RateCard!A:A,SVC_RateCard!C:C),""))</f>
        <v>Surgery</v>
      </c>
      <c r="I696" s="40" t="s">
        <v>236</v>
      </c>
      <c r="J696" s="40">
        <v>1</v>
      </c>
      <c r="K696" s="25">
        <f>IF(F696="","",IFERROR(_xlfn.XLOOKUP(F696,SVC_RateCard!A:A,SVC_RateCard!I:I),0))</f>
        <v>36750</v>
      </c>
      <c r="L696" s="17">
        <f t="shared" si="41"/>
        <v>36750</v>
      </c>
      <c r="M696" s="26">
        <f>IF(F696="","",IFERROR(_xlfn.XLOOKUP(F696,SVC_RateCard!A:A,SVC_RateCard!G:G),0))</f>
        <v>5</v>
      </c>
      <c r="N696" s="17">
        <f t="shared" si="42"/>
        <v>1837.5</v>
      </c>
      <c r="O696" s="17">
        <f t="shared" si="43"/>
        <v>36750</v>
      </c>
    </row>
    <row r="697" spans="1:15" ht="22" customHeight="1">
      <c r="A697" t="str">
        <f t="shared" si="40"/>
        <v>SL-00693</v>
      </c>
      <c r="B697" s="39" t="s">
        <v>1789</v>
      </c>
      <c r="C697" s="24" t="str">
        <f>IF(B697="","",IFERROR(_xlfn.XLOOKUP(B697,PT_Master!#REF!,PT_Master!B:B),""))</f>
        <v/>
      </c>
      <c r="D697" s="24" t="str">
        <f>IF(C697="","",IFERROR(_xlfn.XLOOKUP(C697,PT_Master!A:A,PT_Master!C:C),""))</f>
        <v/>
      </c>
      <c r="E697" s="39" t="s">
        <v>1491</v>
      </c>
      <c r="F697" s="39" t="s">
        <v>1841</v>
      </c>
      <c r="G697" s="24" t="str">
        <f>IF(F697="","",IFERROR(_xlfn.XLOOKUP(F697,SVC_RateCard!A:A,SVC_RateCard!B:B),"Service Code not found"))</f>
        <v>Kidney Function Test</v>
      </c>
      <c r="H697" s="24" t="str">
        <f>IF(F697="","",IFERROR(_xlfn.XLOOKUP(F697,SVC_RateCard!A:A,SVC_RateCard!C:C),""))</f>
        <v>Laboratory</v>
      </c>
      <c r="I697" s="39" t="s">
        <v>236</v>
      </c>
      <c r="J697" s="39">
        <v>1</v>
      </c>
      <c r="K697" s="25">
        <f>IF(F697="","",IFERROR(_xlfn.XLOOKUP(F697,SVC_RateCard!A:A,SVC_RateCard!I:I),0))</f>
        <v>504</v>
      </c>
      <c r="L697" s="17">
        <f t="shared" si="41"/>
        <v>504</v>
      </c>
      <c r="M697" s="26">
        <f>IF(F697="","",IFERROR(_xlfn.XLOOKUP(F697,SVC_RateCard!A:A,SVC_RateCard!G:G),0))</f>
        <v>5</v>
      </c>
      <c r="N697" s="17">
        <f t="shared" si="42"/>
        <v>25.2</v>
      </c>
      <c r="O697" s="17">
        <f t="shared" si="43"/>
        <v>504</v>
      </c>
    </row>
    <row r="698" spans="1:15" ht="22" customHeight="1">
      <c r="A698" t="str">
        <f t="shared" si="40"/>
        <v>SL-00694</v>
      </c>
      <c r="B698" s="40" t="s">
        <v>1789</v>
      </c>
      <c r="C698" s="24" t="str">
        <f>IF(B698="","",IFERROR(_xlfn.XLOOKUP(B698,PT_Master!#REF!,PT_Master!B:B),""))</f>
        <v/>
      </c>
      <c r="D698" s="24" t="str">
        <f>IF(C698="","",IFERROR(_xlfn.XLOOKUP(C698,PT_Master!A:A,PT_Master!C:C),""))</f>
        <v/>
      </c>
      <c r="E698" s="40" t="s">
        <v>1491</v>
      </c>
      <c r="F698" s="40" t="s">
        <v>1842</v>
      </c>
      <c r="G698" s="24" t="str">
        <f>IF(F698="","",IFERROR(_xlfn.XLOOKUP(F698,SVC_RateCard!A:A,SVC_RateCard!B:B),"Service Code not found"))</f>
        <v>Treadmill Stress Test</v>
      </c>
      <c r="H698" s="24" t="str">
        <f>IF(F698="","",IFERROR(_xlfn.XLOOKUP(F698,SVC_RateCard!A:A,SVC_RateCard!C:C),""))</f>
        <v>Procedure</v>
      </c>
      <c r="I698" s="40" t="s">
        <v>236</v>
      </c>
      <c r="J698" s="40">
        <v>1</v>
      </c>
      <c r="K698" s="25">
        <f>IF(F698="","",IFERROR(_xlfn.XLOOKUP(F698,SVC_RateCard!A:A,SVC_RateCard!I:I),0))</f>
        <v>2310</v>
      </c>
      <c r="L698" s="17">
        <f t="shared" si="41"/>
        <v>2310</v>
      </c>
      <c r="M698" s="26">
        <f>IF(F698="","",IFERROR(_xlfn.XLOOKUP(F698,SVC_RateCard!A:A,SVC_RateCard!G:G),0))</f>
        <v>5</v>
      </c>
      <c r="N698" s="17">
        <f t="shared" si="42"/>
        <v>115.5</v>
      </c>
      <c r="O698" s="17">
        <f t="shared" si="43"/>
        <v>2310</v>
      </c>
    </row>
    <row r="699" spans="1:15" ht="22" customHeight="1">
      <c r="A699" t="str">
        <f t="shared" si="40"/>
        <v>SL-00695</v>
      </c>
      <c r="B699" s="39" t="s">
        <v>1789</v>
      </c>
      <c r="C699" s="24" t="str">
        <f>IF(B699="","",IFERROR(_xlfn.XLOOKUP(B699,PT_Master!#REF!,PT_Master!B:B),""))</f>
        <v/>
      </c>
      <c r="D699" s="24" t="str">
        <f>IF(C699="","",IFERROR(_xlfn.XLOOKUP(C699,PT_Master!A:A,PT_Master!C:C),""))</f>
        <v/>
      </c>
      <c r="E699" s="39" t="s">
        <v>1491</v>
      </c>
      <c r="F699" s="39" t="s">
        <v>1833</v>
      </c>
      <c r="G699" s="24" t="str">
        <f>IF(F699="","",IFERROR(_xlfn.XLOOKUP(F699,SVC_RateCard!A:A,SVC_RateCard!B:B),"Service Code not found"))</f>
        <v>Ultrasound Obstetric</v>
      </c>
      <c r="H699" s="24" t="str">
        <f>IF(F699="","",IFERROR(_xlfn.XLOOKUP(F699,SVC_RateCard!A:A,SVC_RateCard!C:C),""))</f>
        <v>Radiology</v>
      </c>
      <c r="I699" s="39" t="s">
        <v>236</v>
      </c>
      <c r="J699" s="39">
        <v>1</v>
      </c>
      <c r="K699" s="25">
        <f>IF(F699="","",IFERROR(_xlfn.XLOOKUP(F699,SVC_RateCard!A:A,SVC_RateCard!I:I),0))</f>
        <v>1568</v>
      </c>
      <c r="L699" s="17">
        <f t="shared" si="41"/>
        <v>1568</v>
      </c>
      <c r="M699" s="26">
        <f>IF(F699="","",IFERROR(_xlfn.XLOOKUP(F699,SVC_RateCard!A:A,SVC_RateCard!G:G),0))</f>
        <v>12</v>
      </c>
      <c r="N699" s="17">
        <f t="shared" si="42"/>
        <v>188.16</v>
      </c>
      <c r="O699" s="17">
        <f t="shared" si="43"/>
        <v>1568</v>
      </c>
    </row>
    <row r="700" spans="1:15" ht="22" customHeight="1">
      <c r="A700" t="str">
        <f t="shared" si="40"/>
        <v>SL-00696</v>
      </c>
      <c r="B700" s="40" t="s">
        <v>1789</v>
      </c>
      <c r="C700" s="24" t="str">
        <f>IF(B700="","",IFERROR(_xlfn.XLOOKUP(B700,PT_Master!#REF!,PT_Master!B:B),""))</f>
        <v/>
      </c>
      <c r="D700" s="24" t="str">
        <f>IF(C700="","",IFERROR(_xlfn.XLOOKUP(C700,PT_Master!A:A,PT_Master!C:C),""))</f>
        <v/>
      </c>
      <c r="E700" s="40" t="s">
        <v>522</v>
      </c>
      <c r="F700" s="40" t="s">
        <v>1851</v>
      </c>
      <c r="G700" s="24" t="str">
        <f>IF(F700="","",IFERROR(_xlfn.XLOOKUP(F700,SVC_RateCard!A:A,SVC_RateCard!B:B),"Service Code not found"))</f>
        <v>Blood Glucose - Fasting</v>
      </c>
      <c r="H700" s="24" t="str">
        <f>IF(F700="","",IFERROR(_xlfn.XLOOKUP(F700,SVC_RateCard!A:A,SVC_RateCard!C:C),""))</f>
        <v>Laboratory</v>
      </c>
      <c r="I700" s="40" t="s">
        <v>236</v>
      </c>
      <c r="J700" s="40">
        <v>1</v>
      </c>
      <c r="K700" s="25">
        <f>IF(F700="","",IFERROR(_xlfn.XLOOKUP(F700,SVC_RateCard!A:A,SVC_RateCard!I:I),0))</f>
        <v>126</v>
      </c>
      <c r="L700" s="17">
        <f t="shared" si="41"/>
        <v>126</v>
      </c>
      <c r="M700" s="26">
        <f>IF(F700="","",IFERROR(_xlfn.XLOOKUP(F700,SVC_RateCard!A:A,SVC_RateCard!G:G),0))</f>
        <v>5</v>
      </c>
      <c r="N700" s="17">
        <f t="shared" si="42"/>
        <v>6.3</v>
      </c>
      <c r="O700" s="17">
        <f t="shared" si="43"/>
        <v>126</v>
      </c>
    </row>
    <row r="701" spans="1:15" ht="22" customHeight="1">
      <c r="A701" t="str">
        <f t="shared" si="40"/>
        <v>SL-00697</v>
      </c>
      <c r="B701" s="39" t="s">
        <v>1789</v>
      </c>
      <c r="C701" s="24" t="str">
        <f>IF(B701="","",IFERROR(_xlfn.XLOOKUP(B701,PT_Master!#REF!,PT_Master!B:B),""))</f>
        <v/>
      </c>
      <c r="D701" s="24" t="str">
        <f>IF(C701="","",IFERROR(_xlfn.XLOOKUP(C701,PT_Master!A:A,PT_Master!C:C),""))</f>
        <v/>
      </c>
      <c r="E701" s="39" t="s">
        <v>522</v>
      </c>
      <c r="F701" s="39" t="s">
        <v>1869</v>
      </c>
      <c r="G701" s="24" t="str">
        <f>IF(F701="","",IFERROR(_xlfn.XLOOKUP(F701,SVC_RateCard!A:A,SVC_RateCard!B:B),"Service Code not found"))</f>
        <v>ICU - Daily</v>
      </c>
      <c r="H701" s="24" t="str">
        <f>IF(F701="","",IFERROR(_xlfn.XLOOKUP(F701,SVC_RateCard!A:A,SVC_RateCard!C:C),""))</f>
        <v>Room Charge</v>
      </c>
      <c r="I701" s="39" t="s">
        <v>236</v>
      </c>
      <c r="J701" s="39">
        <v>2</v>
      </c>
      <c r="K701" s="25">
        <f>IF(F701="","",IFERROR(_xlfn.XLOOKUP(F701,SVC_RateCard!A:A,SVC_RateCard!I:I),0))</f>
        <v>8000</v>
      </c>
      <c r="L701" s="17">
        <f t="shared" si="41"/>
        <v>16000</v>
      </c>
      <c r="M701" s="26">
        <f>IF(F701="","",IFERROR(_xlfn.XLOOKUP(F701,SVC_RateCard!A:A,SVC_RateCard!G:G),0))</f>
        <v>0</v>
      </c>
      <c r="N701" s="17">
        <f t="shared" si="42"/>
        <v>0</v>
      </c>
      <c r="O701" s="17">
        <f t="shared" si="43"/>
        <v>16000</v>
      </c>
    </row>
    <row r="702" spans="1:15" ht="22" customHeight="1">
      <c r="A702" t="str">
        <f t="shared" si="40"/>
        <v>SL-00698</v>
      </c>
      <c r="B702" s="40" t="s">
        <v>1790</v>
      </c>
      <c r="C702" s="24" t="str">
        <f>IF(B702="","",IFERROR(_xlfn.XLOOKUP(B702,PT_Master!#REF!,PT_Master!B:B),""))</f>
        <v/>
      </c>
      <c r="D702" s="24" t="str">
        <f>IF(C702="","",IFERROR(_xlfn.XLOOKUP(C702,PT_Master!A:A,PT_Master!C:C),""))</f>
        <v/>
      </c>
      <c r="E702" s="40" t="s">
        <v>1515</v>
      </c>
      <c r="F702" s="40" t="s">
        <v>1831</v>
      </c>
      <c r="G702" s="24" t="str">
        <f>IF(F702="","",IFERROR(_xlfn.XLOOKUP(F702,SVC_RateCard!A:A,SVC_RateCard!B:B),"Service Code not found"))</f>
        <v>General Consultation</v>
      </c>
      <c r="H702" s="24" t="str">
        <f>IF(F702="","",IFERROR(_xlfn.XLOOKUP(F702,SVC_RateCard!A:A,SVC_RateCard!C:C),""))</f>
        <v>Consultation</v>
      </c>
      <c r="I702" s="40" t="s">
        <v>234</v>
      </c>
      <c r="J702" s="40">
        <v>1</v>
      </c>
      <c r="K702" s="25">
        <f>IF(F702="","",IFERROR(_xlfn.XLOOKUP(F702,SVC_RateCard!A:A,SVC_RateCard!I:I),0))</f>
        <v>500</v>
      </c>
      <c r="L702" s="17">
        <f t="shared" si="41"/>
        <v>500</v>
      </c>
      <c r="M702" s="26">
        <f>IF(F702="","",IFERROR(_xlfn.XLOOKUP(F702,SVC_RateCard!A:A,SVC_RateCard!G:G),0))</f>
        <v>0</v>
      </c>
      <c r="N702" s="17">
        <f t="shared" si="42"/>
        <v>0</v>
      </c>
      <c r="O702" s="17">
        <f t="shared" si="43"/>
        <v>500</v>
      </c>
    </row>
    <row r="703" spans="1:15" ht="22" customHeight="1">
      <c r="A703" t="str">
        <f t="shared" si="40"/>
        <v>SL-00699</v>
      </c>
      <c r="B703" s="39" t="s">
        <v>1790</v>
      </c>
      <c r="C703" s="24" t="str">
        <f>IF(B703="","",IFERROR(_xlfn.XLOOKUP(B703,PT_Master!#REF!,PT_Master!B:B),""))</f>
        <v/>
      </c>
      <c r="D703" s="24" t="str">
        <f>IF(C703="","",IFERROR(_xlfn.XLOOKUP(C703,PT_Master!A:A,PT_Master!C:C),""))</f>
        <v/>
      </c>
      <c r="E703" s="39" t="s">
        <v>1515</v>
      </c>
      <c r="F703" s="39" t="s">
        <v>1838</v>
      </c>
      <c r="G703" s="24" t="str">
        <f>IF(F703="","",IFERROR(_xlfn.XLOOKUP(F703,SVC_RateCard!A:A,SVC_RateCard!B:B),"Service Code not found"))</f>
        <v>General Ward - Daily</v>
      </c>
      <c r="H703" s="24" t="str">
        <f>IF(F703="","",IFERROR(_xlfn.XLOOKUP(F703,SVC_RateCard!A:A,SVC_RateCard!C:C),""))</f>
        <v>Room Charge</v>
      </c>
      <c r="I703" s="39" t="s">
        <v>234</v>
      </c>
      <c r="J703" s="39">
        <v>1</v>
      </c>
      <c r="K703" s="25">
        <f>IF(F703="","",IFERROR(_xlfn.XLOOKUP(F703,SVC_RateCard!A:A,SVC_RateCard!I:I),0))</f>
        <v>800</v>
      </c>
      <c r="L703" s="17">
        <f t="shared" si="41"/>
        <v>800</v>
      </c>
      <c r="M703" s="26">
        <f>IF(F703="","",IFERROR(_xlfn.XLOOKUP(F703,SVC_RateCard!A:A,SVC_RateCard!G:G),0))</f>
        <v>0</v>
      </c>
      <c r="N703" s="17">
        <f t="shared" si="42"/>
        <v>0</v>
      </c>
      <c r="O703" s="17">
        <f t="shared" si="43"/>
        <v>800</v>
      </c>
    </row>
    <row r="704" spans="1:15" ht="22" customHeight="1">
      <c r="A704" t="str">
        <f t="shared" si="40"/>
        <v>SL-00700</v>
      </c>
      <c r="B704" s="40" t="s">
        <v>1790</v>
      </c>
      <c r="C704" s="24" t="str">
        <f>IF(B704="","",IFERROR(_xlfn.XLOOKUP(B704,PT_Master!#REF!,PT_Master!B:B),""))</f>
        <v/>
      </c>
      <c r="D704" s="24" t="str">
        <f>IF(C704="","",IFERROR(_xlfn.XLOOKUP(C704,PT_Master!A:A,PT_Master!C:C),""))</f>
        <v/>
      </c>
      <c r="E704" s="40" t="s">
        <v>1515</v>
      </c>
      <c r="F704" s="40" t="s">
        <v>1873</v>
      </c>
      <c r="G704" s="24" t="str">
        <f>IF(F704="","",IFERROR(_xlfn.XLOOKUP(F704,SVC_RateCard!A:A,SVC_RateCard!B:B),"Service Code not found"))</f>
        <v>Normal Delivery</v>
      </c>
      <c r="H704" s="24" t="str">
        <f>IF(F704="","",IFERROR(_xlfn.XLOOKUP(F704,SVC_RateCard!A:A,SVC_RateCard!C:C),""))</f>
        <v>Surgery</v>
      </c>
      <c r="I704" s="40" t="s">
        <v>234</v>
      </c>
      <c r="J704" s="40">
        <v>1</v>
      </c>
      <c r="K704" s="25">
        <f>IF(F704="","",IFERROR(_xlfn.XLOOKUP(F704,SVC_RateCard!A:A,SVC_RateCard!I:I),0))</f>
        <v>25000</v>
      </c>
      <c r="L704" s="17">
        <f t="shared" si="41"/>
        <v>25000</v>
      </c>
      <c r="M704" s="26">
        <f>IF(F704="","",IFERROR(_xlfn.XLOOKUP(F704,SVC_RateCard!A:A,SVC_RateCard!G:G),0))</f>
        <v>0</v>
      </c>
      <c r="N704" s="17">
        <f t="shared" si="42"/>
        <v>0</v>
      </c>
      <c r="O704" s="17">
        <f t="shared" si="43"/>
        <v>25000</v>
      </c>
    </row>
    <row r="705" spans="1:15" ht="22" customHeight="1">
      <c r="A705" t="str">
        <f t="shared" si="40"/>
        <v>SL-00701</v>
      </c>
      <c r="B705" s="39" t="s">
        <v>1790</v>
      </c>
      <c r="C705" s="24" t="str">
        <f>IF(B705="","",IFERROR(_xlfn.XLOOKUP(B705,PT_Master!#REF!,PT_Master!B:B),""))</f>
        <v/>
      </c>
      <c r="D705" s="24" t="str">
        <f>IF(C705="","",IFERROR(_xlfn.XLOOKUP(C705,PT_Master!A:A,PT_Master!C:C),""))</f>
        <v/>
      </c>
      <c r="E705" s="39" t="s">
        <v>1515</v>
      </c>
      <c r="F705" s="39" t="s">
        <v>1853</v>
      </c>
      <c r="G705" s="24" t="str">
        <f>IF(F705="","",IFERROR(_xlfn.XLOOKUP(F705,SVC_RateCard!A:A,SVC_RateCard!B:B),"Service Code not found"))</f>
        <v>MRI Brain with Contrast</v>
      </c>
      <c r="H705" s="24" t="str">
        <f>IF(F705="","",IFERROR(_xlfn.XLOOKUP(F705,SVC_RateCard!A:A,SVC_RateCard!C:C),""))</f>
        <v>Radiology</v>
      </c>
      <c r="I705" s="39" t="s">
        <v>234</v>
      </c>
      <c r="J705" s="39">
        <v>1</v>
      </c>
      <c r="K705" s="25">
        <f>IF(F705="","",IFERROR(_xlfn.XLOOKUP(F705,SVC_RateCard!A:A,SVC_RateCard!I:I),0))</f>
        <v>7280</v>
      </c>
      <c r="L705" s="17">
        <f t="shared" si="41"/>
        <v>7280</v>
      </c>
      <c r="M705" s="26">
        <f>IF(F705="","",IFERROR(_xlfn.XLOOKUP(F705,SVC_RateCard!A:A,SVC_RateCard!G:G),0))</f>
        <v>12</v>
      </c>
      <c r="N705" s="17">
        <f t="shared" si="42"/>
        <v>873.6</v>
      </c>
      <c r="O705" s="17">
        <f t="shared" si="43"/>
        <v>7280</v>
      </c>
    </row>
    <row r="706" spans="1:15" ht="22" customHeight="1">
      <c r="A706" t="str">
        <f t="shared" si="40"/>
        <v>SL-00702</v>
      </c>
      <c r="B706" s="40" t="s">
        <v>1791</v>
      </c>
      <c r="C706" s="24" t="str">
        <f>IF(B706="","",IFERROR(_xlfn.XLOOKUP(B706,PT_Master!#REF!,PT_Master!B:B),""))</f>
        <v/>
      </c>
      <c r="D706" s="24" t="str">
        <f>IF(C706="","",IFERROR(_xlfn.XLOOKUP(C706,PT_Master!A:A,PT_Master!C:C),""))</f>
        <v/>
      </c>
      <c r="E706" s="40" t="s">
        <v>1482</v>
      </c>
      <c r="F706" s="40" t="s">
        <v>1834</v>
      </c>
      <c r="G706" s="24" t="str">
        <f>IF(F706="","",IFERROR(_xlfn.XLOOKUP(F706,SVC_RateCard!A:A,SVC_RateCard!B:B),"Service Code not found"))</f>
        <v>Orthopaedics Consultation</v>
      </c>
      <c r="H706" s="24" t="str">
        <f>IF(F706="","",IFERROR(_xlfn.XLOOKUP(F706,SVC_RateCard!A:A,SVC_RateCard!C:C),""))</f>
        <v>Consultation</v>
      </c>
      <c r="I706" s="40" t="s">
        <v>236</v>
      </c>
      <c r="J706" s="40">
        <v>1</v>
      </c>
      <c r="K706" s="25">
        <f>IF(F706="","",IFERROR(_xlfn.XLOOKUP(F706,SVC_RateCard!A:A,SVC_RateCard!I:I),0))</f>
        <v>650</v>
      </c>
      <c r="L706" s="17">
        <f t="shared" si="41"/>
        <v>650</v>
      </c>
      <c r="M706" s="26">
        <f>IF(F706="","",IFERROR(_xlfn.XLOOKUP(F706,SVC_RateCard!A:A,SVC_RateCard!G:G),0))</f>
        <v>0</v>
      </c>
      <c r="N706" s="17">
        <f t="shared" si="42"/>
        <v>0</v>
      </c>
      <c r="O706" s="17">
        <f t="shared" si="43"/>
        <v>650</v>
      </c>
    </row>
    <row r="707" spans="1:15" ht="22" customHeight="1">
      <c r="A707" t="str">
        <f t="shared" si="40"/>
        <v>SL-00703</v>
      </c>
      <c r="B707" s="39" t="s">
        <v>1791</v>
      </c>
      <c r="C707" s="24" t="str">
        <f>IF(B707="","",IFERROR(_xlfn.XLOOKUP(B707,PT_Master!#REF!,PT_Master!B:B),""))</f>
        <v/>
      </c>
      <c r="D707" s="24" t="str">
        <f>IF(C707="","",IFERROR(_xlfn.XLOOKUP(C707,PT_Master!A:A,PT_Master!C:C),""))</f>
        <v/>
      </c>
      <c r="E707" s="39" t="s">
        <v>1482</v>
      </c>
      <c r="F707" s="39" t="s">
        <v>1870</v>
      </c>
      <c r="G707" s="24" t="str">
        <f>IF(F707="","",IFERROR(_xlfn.XLOOKUP(F707,SVC_RateCard!A:A,SVC_RateCard!B:B),"Service Code not found"))</f>
        <v>Wound Dressing</v>
      </c>
      <c r="H707" s="24" t="str">
        <f>IF(F707="","",IFERROR(_xlfn.XLOOKUP(F707,SVC_RateCard!A:A,SVC_RateCard!C:C),""))</f>
        <v>Procedure</v>
      </c>
      <c r="I707" s="39" t="s">
        <v>236</v>
      </c>
      <c r="J707" s="39">
        <v>1</v>
      </c>
      <c r="K707" s="25">
        <f>IF(F707="","",IFERROR(_xlfn.XLOOKUP(F707,SVC_RateCard!A:A,SVC_RateCard!I:I),0))</f>
        <v>262.5</v>
      </c>
      <c r="L707" s="17">
        <f t="shared" si="41"/>
        <v>262.5</v>
      </c>
      <c r="M707" s="26">
        <f>IF(F707="","",IFERROR(_xlfn.XLOOKUP(F707,SVC_RateCard!A:A,SVC_RateCard!G:G),0))</f>
        <v>5</v>
      </c>
      <c r="N707" s="17">
        <f t="shared" si="42"/>
        <v>13.125</v>
      </c>
      <c r="O707" s="17">
        <f t="shared" si="43"/>
        <v>262.5</v>
      </c>
    </row>
    <row r="708" spans="1:15" ht="22" customHeight="1">
      <c r="A708" t="str">
        <f t="shared" si="40"/>
        <v>SL-00704</v>
      </c>
      <c r="B708" s="40" t="s">
        <v>1791</v>
      </c>
      <c r="C708" s="24" t="str">
        <f>IF(B708="","",IFERROR(_xlfn.XLOOKUP(B708,PT_Master!#REF!,PT_Master!B:B),""))</f>
        <v/>
      </c>
      <c r="D708" s="24" t="str">
        <f>IF(C708="","",IFERROR(_xlfn.XLOOKUP(C708,PT_Master!A:A,PT_Master!C:C),""))</f>
        <v/>
      </c>
      <c r="E708" s="40" t="s">
        <v>1530</v>
      </c>
      <c r="F708" s="40" t="s">
        <v>1838</v>
      </c>
      <c r="G708" s="24" t="str">
        <f>IF(F708="","",IFERROR(_xlfn.XLOOKUP(F708,SVC_RateCard!A:A,SVC_RateCard!B:B),"Service Code not found"))</f>
        <v>General Ward - Daily</v>
      </c>
      <c r="H708" s="24" t="str">
        <f>IF(F708="","",IFERROR(_xlfn.XLOOKUP(F708,SVC_RateCard!A:A,SVC_RateCard!C:C),""))</f>
        <v>Room Charge</v>
      </c>
      <c r="I708" s="40" t="s">
        <v>236</v>
      </c>
      <c r="J708" s="40">
        <v>10</v>
      </c>
      <c r="K708" s="25">
        <f>IF(F708="","",IFERROR(_xlfn.XLOOKUP(F708,SVC_RateCard!A:A,SVC_RateCard!I:I),0))</f>
        <v>800</v>
      </c>
      <c r="L708" s="17">
        <f t="shared" si="41"/>
        <v>8000</v>
      </c>
      <c r="M708" s="26">
        <f>IF(F708="","",IFERROR(_xlfn.XLOOKUP(F708,SVC_RateCard!A:A,SVC_RateCard!G:G),0))</f>
        <v>0</v>
      </c>
      <c r="N708" s="17">
        <f t="shared" si="42"/>
        <v>0</v>
      </c>
      <c r="O708" s="17">
        <f t="shared" si="43"/>
        <v>8000</v>
      </c>
    </row>
    <row r="709" spans="1:15" ht="22" customHeight="1">
      <c r="A709" t="str">
        <f t="shared" si="40"/>
        <v>SL-00705</v>
      </c>
      <c r="B709" s="39" t="s">
        <v>1791</v>
      </c>
      <c r="C709" s="24" t="str">
        <f>IF(B709="","",IFERROR(_xlfn.XLOOKUP(B709,PT_Master!#REF!,PT_Master!B:B),""))</f>
        <v/>
      </c>
      <c r="D709" s="24" t="str">
        <f>IF(C709="","",IFERROR(_xlfn.XLOOKUP(C709,PT_Master!A:A,PT_Master!C:C),""))</f>
        <v/>
      </c>
      <c r="E709" s="39" t="s">
        <v>1530</v>
      </c>
      <c r="F709" s="39" t="s">
        <v>1855</v>
      </c>
      <c r="G709" s="24" t="str">
        <f>IF(F709="","",IFERROR(_xlfn.XLOOKUP(F709,SVC_RateCard!A:A,SVC_RateCard!B:B),"Service Code not found"))</f>
        <v>Dengue NS1 Antigen</v>
      </c>
      <c r="H709" s="24" t="str">
        <f>IF(F709="","",IFERROR(_xlfn.XLOOKUP(F709,SVC_RateCard!A:A,SVC_RateCard!C:C),""))</f>
        <v>Laboratory</v>
      </c>
      <c r="I709" s="39" t="s">
        <v>236</v>
      </c>
      <c r="J709" s="39">
        <v>1</v>
      </c>
      <c r="K709" s="25">
        <f>IF(F709="","",IFERROR(_xlfn.XLOOKUP(F709,SVC_RateCard!A:A,SVC_RateCard!I:I),0))</f>
        <v>945</v>
      </c>
      <c r="L709" s="17">
        <f t="shared" si="41"/>
        <v>945</v>
      </c>
      <c r="M709" s="26">
        <f>IF(F709="","",IFERROR(_xlfn.XLOOKUP(F709,SVC_RateCard!A:A,SVC_RateCard!G:G),0))</f>
        <v>5</v>
      </c>
      <c r="N709" s="17">
        <f t="shared" si="42"/>
        <v>47.25</v>
      </c>
      <c r="O709" s="17">
        <f t="shared" si="43"/>
        <v>945</v>
      </c>
    </row>
    <row r="710" spans="1:15" ht="22" customHeight="1">
      <c r="A710" t="str">
        <f t="shared" ref="A710:A773" si="44">IF(B710="","","SL-"&amp;TEXT(ROW(A706),"00000"))</f>
        <v>SL-00706</v>
      </c>
      <c r="B710" s="40" t="s">
        <v>1791</v>
      </c>
      <c r="C710" s="24" t="str">
        <f>IF(B710="","",IFERROR(_xlfn.XLOOKUP(B710,PT_Master!#REF!,PT_Master!B:B),""))</f>
        <v/>
      </c>
      <c r="D710" s="24" t="str">
        <f>IF(C710="","",IFERROR(_xlfn.XLOOKUP(C710,PT_Master!A:A,PT_Master!C:C),""))</f>
        <v/>
      </c>
      <c r="E710" s="40" t="s">
        <v>1482</v>
      </c>
      <c r="F710" s="40" t="s">
        <v>1869</v>
      </c>
      <c r="G710" s="24" t="str">
        <f>IF(F710="","",IFERROR(_xlfn.XLOOKUP(F710,SVC_RateCard!A:A,SVC_RateCard!B:B),"Service Code not found"))</f>
        <v>ICU - Daily</v>
      </c>
      <c r="H710" s="24" t="str">
        <f>IF(F710="","",IFERROR(_xlfn.XLOOKUP(F710,SVC_RateCard!A:A,SVC_RateCard!C:C),""))</f>
        <v>Room Charge</v>
      </c>
      <c r="I710" s="40" t="s">
        <v>236</v>
      </c>
      <c r="J710" s="40">
        <v>10</v>
      </c>
      <c r="K710" s="25">
        <f>IF(F710="","",IFERROR(_xlfn.XLOOKUP(F710,SVC_RateCard!A:A,SVC_RateCard!I:I),0))</f>
        <v>8000</v>
      </c>
      <c r="L710" s="17">
        <f t="shared" ref="L710:L773" si="45">IF(OR(J710="",K710=""),"",J710*K710)</f>
        <v>80000</v>
      </c>
      <c r="M710" s="26">
        <f>IF(F710="","",IFERROR(_xlfn.XLOOKUP(F710,SVC_RateCard!A:A,SVC_RateCard!G:G),0))</f>
        <v>0</v>
      </c>
      <c r="N710" s="17">
        <f t="shared" ref="N710:N773" si="46">IF(L710="","",IFERROR(L710*M710/100,0))</f>
        <v>0</v>
      </c>
      <c r="O710" s="17">
        <f t="shared" ref="O710:O773" si="47">IF(L710="","",L710)</f>
        <v>80000</v>
      </c>
    </row>
    <row r="711" spans="1:15" ht="22" customHeight="1">
      <c r="A711" t="str">
        <f t="shared" si="44"/>
        <v>SL-00707</v>
      </c>
      <c r="B711" s="39" t="s">
        <v>1792</v>
      </c>
      <c r="C711" s="24" t="str">
        <f>IF(B711="","",IFERROR(_xlfn.XLOOKUP(B711,PT_Master!#REF!,PT_Master!B:B),""))</f>
        <v/>
      </c>
      <c r="D711" s="24" t="str">
        <f>IF(C711="","",IFERROR(_xlfn.XLOOKUP(C711,PT_Master!A:A,PT_Master!C:C),""))</f>
        <v/>
      </c>
      <c r="E711" s="39" t="s">
        <v>1516</v>
      </c>
      <c r="F711" s="39" t="s">
        <v>1831</v>
      </c>
      <c r="G711" s="24" t="str">
        <f>IF(F711="","",IFERROR(_xlfn.XLOOKUP(F711,SVC_RateCard!A:A,SVC_RateCard!B:B),"Service Code not found"))</f>
        <v>General Consultation</v>
      </c>
      <c r="H711" s="24" t="str">
        <f>IF(F711="","",IFERROR(_xlfn.XLOOKUP(F711,SVC_RateCard!A:A,SVC_RateCard!C:C),""))</f>
        <v>Consultation</v>
      </c>
      <c r="I711" s="39" t="s">
        <v>233</v>
      </c>
      <c r="J711" s="39">
        <v>1</v>
      </c>
      <c r="K711" s="25">
        <f>IF(F711="","",IFERROR(_xlfn.XLOOKUP(F711,SVC_RateCard!A:A,SVC_RateCard!I:I),0))</f>
        <v>500</v>
      </c>
      <c r="L711" s="17">
        <f t="shared" si="45"/>
        <v>500</v>
      </c>
      <c r="M711" s="26">
        <f>IF(F711="","",IFERROR(_xlfn.XLOOKUP(F711,SVC_RateCard!A:A,SVC_RateCard!G:G),0))</f>
        <v>0</v>
      </c>
      <c r="N711" s="17">
        <f t="shared" si="46"/>
        <v>0</v>
      </c>
      <c r="O711" s="17">
        <f t="shared" si="47"/>
        <v>500</v>
      </c>
    </row>
    <row r="712" spans="1:15" ht="22" customHeight="1">
      <c r="A712" t="str">
        <f t="shared" si="44"/>
        <v>SL-00708</v>
      </c>
      <c r="B712" s="40" t="s">
        <v>1792</v>
      </c>
      <c r="C712" s="24" t="str">
        <f>IF(B712="","",IFERROR(_xlfn.XLOOKUP(B712,PT_Master!#REF!,PT_Master!B:B),""))</f>
        <v/>
      </c>
      <c r="D712" s="24" t="str">
        <f>IF(C712="","",IFERROR(_xlfn.XLOOKUP(C712,PT_Master!A:A,PT_Master!C:C),""))</f>
        <v/>
      </c>
      <c r="E712" s="40" t="s">
        <v>1516</v>
      </c>
      <c r="F712" s="40" t="s">
        <v>1848</v>
      </c>
      <c r="G712" s="24" t="str">
        <f>IF(F712="","",IFERROR(_xlfn.XLOOKUP(F712,SVC_RateCard!A:A,SVC_RateCard!B:B),"Service Code not found"))</f>
        <v>Complete Blood Count (CBC)</v>
      </c>
      <c r="H712" s="24" t="str">
        <f>IF(F712="","",IFERROR(_xlfn.XLOOKUP(F712,SVC_RateCard!A:A,SVC_RateCard!C:C),""))</f>
        <v>Laboratory</v>
      </c>
      <c r="I712" s="40" t="s">
        <v>233</v>
      </c>
      <c r="J712" s="40">
        <v>1</v>
      </c>
      <c r="K712" s="25">
        <f>IF(F712="","",IFERROR(_xlfn.XLOOKUP(F712,SVC_RateCard!A:A,SVC_RateCard!I:I),0))</f>
        <v>367.5</v>
      </c>
      <c r="L712" s="17">
        <f t="shared" si="45"/>
        <v>367.5</v>
      </c>
      <c r="M712" s="26">
        <f>IF(F712="","",IFERROR(_xlfn.XLOOKUP(F712,SVC_RateCard!A:A,SVC_RateCard!G:G),0))</f>
        <v>5</v>
      </c>
      <c r="N712" s="17">
        <f t="shared" si="46"/>
        <v>18.375</v>
      </c>
      <c r="O712" s="17">
        <f t="shared" si="47"/>
        <v>367.5</v>
      </c>
    </row>
    <row r="713" spans="1:15" ht="22" customHeight="1">
      <c r="A713" t="str">
        <f t="shared" si="44"/>
        <v>SL-00709</v>
      </c>
      <c r="B713" s="39" t="s">
        <v>1792</v>
      </c>
      <c r="C713" s="24" t="str">
        <f>IF(B713="","",IFERROR(_xlfn.XLOOKUP(B713,PT_Master!#REF!,PT_Master!B:B),""))</f>
        <v/>
      </c>
      <c r="D713" s="24" t="str">
        <f>IF(C713="","",IFERROR(_xlfn.XLOOKUP(C713,PT_Master!A:A,PT_Master!C:C),""))</f>
        <v/>
      </c>
      <c r="E713" s="39" t="s">
        <v>1516</v>
      </c>
      <c r="F713" s="39" t="s">
        <v>1859</v>
      </c>
      <c r="G713" s="24" t="str">
        <f>IF(F713="","",IFERROR(_xlfn.XLOOKUP(F713,SVC_RateCard!A:A,SVC_RateCard!B:B),"Service Code not found"))</f>
        <v>Hip Replacement</v>
      </c>
      <c r="H713" s="24" t="str">
        <f>IF(F713="","",IFERROR(_xlfn.XLOOKUP(F713,SVC_RateCard!A:A,SVC_RateCard!C:C),""))</f>
        <v>Surgery</v>
      </c>
      <c r="I713" s="39" t="s">
        <v>233</v>
      </c>
      <c r="J713" s="39">
        <v>1</v>
      </c>
      <c r="K713" s="25">
        <f>IF(F713="","",IFERROR(_xlfn.XLOOKUP(F713,SVC_RateCard!A:A,SVC_RateCard!I:I),0))</f>
        <v>141750</v>
      </c>
      <c r="L713" s="17">
        <f t="shared" si="45"/>
        <v>141750</v>
      </c>
      <c r="M713" s="26">
        <f>IF(F713="","",IFERROR(_xlfn.XLOOKUP(F713,SVC_RateCard!A:A,SVC_RateCard!G:G),0))</f>
        <v>5</v>
      </c>
      <c r="N713" s="17">
        <f t="shared" si="46"/>
        <v>7087.5</v>
      </c>
      <c r="O713" s="17">
        <f t="shared" si="47"/>
        <v>141750</v>
      </c>
    </row>
    <row r="714" spans="1:15" ht="22" customHeight="1">
      <c r="A714" t="str">
        <f t="shared" si="44"/>
        <v>SL-00710</v>
      </c>
      <c r="B714" s="40" t="s">
        <v>1792</v>
      </c>
      <c r="C714" s="24" t="str">
        <f>IF(B714="","",IFERROR(_xlfn.XLOOKUP(B714,PT_Master!#REF!,PT_Master!B:B),""))</f>
        <v/>
      </c>
      <c r="D714" s="24" t="str">
        <f>IF(C714="","",IFERROR(_xlfn.XLOOKUP(C714,PT_Master!A:A,PT_Master!C:C),""))</f>
        <v/>
      </c>
      <c r="E714" s="40" t="s">
        <v>1516</v>
      </c>
      <c r="F714" s="40" t="s">
        <v>1872</v>
      </c>
      <c r="G714" s="24" t="str">
        <f>IF(F714="","",IFERROR(_xlfn.XLOOKUP(F714,SVC_RateCard!A:A,SVC_RateCard!B:B),"Service Code not found"))</f>
        <v>Oxygen Therapy - Per Day</v>
      </c>
      <c r="H714" s="24" t="str">
        <f>IF(F714="","",IFERROR(_xlfn.XLOOKUP(F714,SVC_RateCard!A:A,SVC_RateCard!C:C),""))</f>
        <v>Procedure</v>
      </c>
      <c r="I714" s="40" t="s">
        <v>233</v>
      </c>
      <c r="J714" s="40">
        <v>1</v>
      </c>
      <c r="K714" s="25">
        <f>IF(F714="","",IFERROR(_xlfn.XLOOKUP(F714,SVC_RateCard!A:A,SVC_RateCard!I:I),0))</f>
        <v>630</v>
      </c>
      <c r="L714" s="17">
        <f t="shared" si="45"/>
        <v>630</v>
      </c>
      <c r="M714" s="26">
        <f>IF(F714="","",IFERROR(_xlfn.XLOOKUP(F714,SVC_RateCard!A:A,SVC_RateCard!G:G),0))</f>
        <v>5</v>
      </c>
      <c r="N714" s="17">
        <f t="shared" si="46"/>
        <v>31.5</v>
      </c>
      <c r="O714" s="17">
        <f t="shared" si="47"/>
        <v>630</v>
      </c>
    </row>
    <row r="715" spans="1:15" ht="22" customHeight="1">
      <c r="A715" t="str">
        <f t="shared" si="44"/>
        <v>SL-00711</v>
      </c>
      <c r="B715" s="39" t="s">
        <v>1792</v>
      </c>
      <c r="C715" s="24" t="str">
        <f>IF(B715="","",IFERROR(_xlfn.XLOOKUP(B715,PT_Master!#REF!,PT_Master!B:B),""))</f>
        <v/>
      </c>
      <c r="D715" s="24" t="str">
        <f>IF(C715="","",IFERROR(_xlfn.XLOOKUP(C715,PT_Master!A:A,PT_Master!C:C),""))</f>
        <v/>
      </c>
      <c r="E715" s="39" t="s">
        <v>1516</v>
      </c>
      <c r="F715" s="39" t="s">
        <v>1835</v>
      </c>
      <c r="G715" s="24" t="str">
        <f>IF(F715="","",IFERROR(_xlfn.XLOOKUP(F715,SVC_RateCard!A:A,SVC_RateCard!B:B),"Service Code not found"))</f>
        <v>Endoscopy (Upper GI)</v>
      </c>
      <c r="H715" s="24" t="str">
        <f>IF(F715="","",IFERROR(_xlfn.XLOOKUP(F715,SVC_RateCard!A:A,SVC_RateCard!C:C),""))</f>
        <v>Procedure</v>
      </c>
      <c r="I715" s="39" t="s">
        <v>233</v>
      </c>
      <c r="J715" s="39">
        <v>1</v>
      </c>
      <c r="K715" s="25">
        <f>IF(F715="","",IFERROR(_xlfn.XLOOKUP(F715,SVC_RateCard!A:A,SVC_RateCard!I:I),0))</f>
        <v>3675</v>
      </c>
      <c r="L715" s="17">
        <f t="shared" si="45"/>
        <v>3675</v>
      </c>
      <c r="M715" s="26">
        <f>IF(F715="","",IFERROR(_xlfn.XLOOKUP(F715,SVC_RateCard!A:A,SVC_RateCard!G:G),0))</f>
        <v>5</v>
      </c>
      <c r="N715" s="17">
        <f t="shared" si="46"/>
        <v>183.75</v>
      </c>
      <c r="O715" s="17">
        <f t="shared" si="47"/>
        <v>3675</v>
      </c>
    </row>
    <row r="716" spans="1:15" ht="22" customHeight="1">
      <c r="A716" t="str">
        <f t="shared" si="44"/>
        <v>SL-00712</v>
      </c>
      <c r="B716" s="40" t="s">
        <v>1792</v>
      </c>
      <c r="C716" s="24" t="str">
        <f>IF(B716="","",IFERROR(_xlfn.XLOOKUP(B716,PT_Master!#REF!,PT_Master!B:B),""))</f>
        <v/>
      </c>
      <c r="D716" s="24" t="str">
        <f>IF(C716="","",IFERROR(_xlfn.XLOOKUP(C716,PT_Master!A:A,PT_Master!C:C),""))</f>
        <v/>
      </c>
      <c r="E716" s="40" t="s">
        <v>1516</v>
      </c>
      <c r="F716" s="40" t="s">
        <v>1867</v>
      </c>
      <c r="G716" s="24" t="str">
        <f>IF(F716="","",IFERROR(_xlfn.XLOOKUP(F716,SVC_RateCard!A:A,SVC_RateCard!B:B),"Service Code not found"))</f>
        <v>Emergency Bay - Daily</v>
      </c>
      <c r="H716" s="24" t="str">
        <f>IF(F716="","",IFERROR(_xlfn.XLOOKUP(F716,SVC_RateCard!A:A,SVC_RateCard!C:C),""))</f>
        <v>Room Charge</v>
      </c>
      <c r="I716" s="40" t="s">
        <v>233</v>
      </c>
      <c r="J716" s="40">
        <v>1</v>
      </c>
      <c r="K716" s="25">
        <f>IF(F716="","",IFERROR(_xlfn.XLOOKUP(F716,SVC_RateCard!A:A,SVC_RateCard!I:I),0))</f>
        <v>2000</v>
      </c>
      <c r="L716" s="17">
        <f t="shared" si="45"/>
        <v>2000</v>
      </c>
      <c r="M716" s="26">
        <f>IF(F716="","",IFERROR(_xlfn.XLOOKUP(F716,SVC_RateCard!A:A,SVC_RateCard!G:G),0))</f>
        <v>0</v>
      </c>
      <c r="N716" s="17">
        <f t="shared" si="46"/>
        <v>0</v>
      </c>
      <c r="O716" s="17">
        <f t="shared" si="47"/>
        <v>2000</v>
      </c>
    </row>
    <row r="717" spans="1:15" ht="22" customHeight="1">
      <c r="A717" t="str">
        <f t="shared" si="44"/>
        <v>SL-00713</v>
      </c>
      <c r="B717" s="39" t="s">
        <v>1793</v>
      </c>
      <c r="C717" s="24" t="str">
        <f>IF(B717="","",IFERROR(_xlfn.XLOOKUP(B717,PT_Master!#REF!,PT_Master!B:B),""))</f>
        <v/>
      </c>
      <c r="D717" s="24" t="str">
        <f>IF(C717="","",IFERROR(_xlfn.XLOOKUP(C717,PT_Master!A:A,PT_Master!C:C),""))</f>
        <v/>
      </c>
      <c r="E717" s="39" t="s">
        <v>1496</v>
      </c>
      <c r="F717" s="39" t="s">
        <v>1831</v>
      </c>
      <c r="G717" s="24" t="str">
        <f>IF(F717="","",IFERROR(_xlfn.XLOOKUP(F717,SVC_RateCard!A:A,SVC_RateCard!B:B),"Service Code not found"))</f>
        <v>General Consultation</v>
      </c>
      <c r="H717" s="24" t="str">
        <f>IF(F717="","",IFERROR(_xlfn.XLOOKUP(F717,SVC_RateCard!A:A,SVC_RateCard!C:C),""))</f>
        <v>Consultation</v>
      </c>
      <c r="I717" s="39" t="s">
        <v>233</v>
      </c>
      <c r="J717" s="39">
        <v>1</v>
      </c>
      <c r="K717" s="25">
        <f>IF(F717="","",IFERROR(_xlfn.XLOOKUP(F717,SVC_RateCard!A:A,SVC_RateCard!I:I),0))</f>
        <v>500</v>
      </c>
      <c r="L717" s="17">
        <f t="shared" si="45"/>
        <v>500</v>
      </c>
      <c r="M717" s="26">
        <f>IF(F717="","",IFERROR(_xlfn.XLOOKUP(F717,SVC_RateCard!A:A,SVC_RateCard!G:G),0))</f>
        <v>0</v>
      </c>
      <c r="N717" s="17">
        <f t="shared" si="46"/>
        <v>0</v>
      </c>
      <c r="O717" s="17">
        <f t="shared" si="47"/>
        <v>500</v>
      </c>
    </row>
    <row r="718" spans="1:15" ht="22" customHeight="1">
      <c r="A718" t="str">
        <f t="shared" si="44"/>
        <v>SL-00714</v>
      </c>
      <c r="B718" s="40" t="s">
        <v>1793</v>
      </c>
      <c r="C718" s="24" t="str">
        <f>IF(B718="","",IFERROR(_xlfn.XLOOKUP(B718,PT_Master!#REF!,PT_Master!B:B),""))</f>
        <v/>
      </c>
      <c r="D718" s="24" t="str">
        <f>IF(C718="","",IFERROR(_xlfn.XLOOKUP(C718,PT_Master!A:A,PT_Master!C:C),""))</f>
        <v/>
      </c>
      <c r="E718" s="40" t="s">
        <v>1496</v>
      </c>
      <c r="F718" s="40" t="s">
        <v>1858</v>
      </c>
      <c r="G718" s="24" t="str">
        <f>IF(F718="","",IFERROR(_xlfn.XLOOKUP(F718,SVC_RateCard!A:A,SVC_RateCard!B:B),"Service Code not found"))</f>
        <v>PTCA / Angioplasty</v>
      </c>
      <c r="H718" s="24" t="str">
        <f>IF(F718="","",IFERROR(_xlfn.XLOOKUP(F718,SVC_RateCard!A:A,SVC_RateCard!C:C),""))</f>
        <v>Surgery</v>
      </c>
      <c r="I718" s="40" t="s">
        <v>233</v>
      </c>
      <c r="J718" s="40">
        <v>1</v>
      </c>
      <c r="K718" s="25">
        <f>IF(F718="","",IFERROR(_xlfn.XLOOKUP(F718,SVC_RateCard!A:A,SVC_RateCard!I:I),0))</f>
        <v>189000</v>
      </c>
      <c r="L718" s="17">
        <f t="shared" si="45"/>
        <v>189000</v>
      </c>
      <c r="M718" s="26">
        <f>IF(F718="","",IFERROR(_xlfn.XLOOKUP(F718,SVC_RateCard!A:A,SVC_RateCard!G:G),0))</f>
        <v>5</v>
      </c>
      <c r="N718" s="17">
        <f t="shared" si="46"/>
        <v>9450</v>
      </c>
      <c r="O718" s="17">
        <f t="shared" si="47"/>
        <v>189000</v>
      </c>
    </row>
    <row r="719" spans="1:15" ht="22" customHeight="1">
      <c r="A719" t="str">
        <f t="shared" si="44"/>
        <v>SL-00715</v>
      </c>
      <c r="B719" s="39" t="s">
        <v>1793</v>
      </c>
      <c r="C719" s="24" t="str">
        <f>IF(B719="","",IFERROR(_xlfn.XLOOKUP(B719,PT_Master!#REF!,PT_Master!B:B),""))</f>
        <v/>
      </c>
      <c r="D719" s="24" t="str">
        <f>IF(C719="","",IFERROR(_xlfn.XLOOKUP(C719,PT_Master!A:A,PT_Master!C:C),""))</f>
        <v/>
      </c>
      <c r="E719" s="39" t="s">
        <v>1496</v>
      </c>
      <c r="F719" s="39" t="s">
        <v>1840</v>
      </c>
      <c r="G719" s="24" t="str">
        <f>IF(F719="","",IFERROR(_xlfn.XLOOKUP(F719,SVC_RateCard!A:A,SVC_RateCard!B:B),"Service Code not found"))</f>
        <v>CT Scan Brain</v>
      </c>
      <c r="H719" s="24" t="str">
        <f>IF(F719="","",IFERROR(_xlfn.XLOOKUP(F719,SVC_RateCard!A:A,SVC_RateCard!C:C),""))</f>
        <v>Radiology</v>
      </c>
      <c r="I719" s="39" t="s">
        <v>233</v>
      </c>
      <c r="J719" s="39">
        <v>1</v>
      </c>
      <c r="K719" s="25">
        <f>IF(F719="","",IFERROR(_xlfn.XLOOKUP(F719,SVC_RateCard!A:A,SVC_RateCard!I:I),0))</f>
        <v>5040</v>
      </c>
      <c r="L719" s="17">
        <f t="shared" si="45"/>
        <v>5040</v>
      </c>
      <c r="M719" s="26">
        <f>IF(F719="","",IFERROR(_xlfn.XLOOKUP(F719,SVC_RateCard!A:A,SVC_RateCard!G:G),0))</f>
        <v>12</v>
      </c>
      <c r="N719" s="17">
        <f t="shared" si="46"/>
        <v>604.79999999999995</v>
      </c>
      <c r="O719" s="17">
        <f t="shared" si="47"/>
        <v>5040</v>
      </c>
    </row>
    <row r="720" spans="1:15" ht="22" customHeight="1">
      <c r="A720" t="str">
        <f t="shared" si="44"/>
        <v>SL-00716</v>
      </c>
      <c r="B720" s="40" t="s">
        <v>1793</v>
      </c>
      <c r="C720" s="24" t="str">
        <f>IF(B720="","",IFERROR(_xlfn.XLOOKUP(B720,PT_Master!#REF!,PT_Master!B:B),""))</f>
        <v/>
      </c>
      <c r="D720" s="24" t="str">
        <f>IF(C720="","",IFERROR(_xlfn.XLOOKUP(C720,PT_Master!A:A,PT_Master!C:C),""))</f>
        <v/>
      </c>
      <c r="E720" s="40" t="s">
        <v>1496</v>
      </c>
      <c r="F720" s="40" t="s">
        <v>1843</v>
      </c>
      <c r="G720" s="24" t="str">
        <f>IF(F720="","",IFERROR(_xlfn.XLOOKUP(F720,SVC_RateCard!A:A,SVC_RateCard!B:B),"Service Code not found"))</f>
        <v>Holter Monitoring 24hr</v>
      </c>
      <c r="H720" s="24" t="str">
        <f>IF(F720="","",IFERROR(_xlfn.XLOOKUP(F720,SVC_RateCard!A:A,SVC_RateCard!C:C),""))</f>
        <v>Procedure</v>
      </c>
      <c r="I720" s="40" t="s">
        <v>233</v>
      </c>
      <c r="J720" s="40">
        <v>1</v>
      </c>
      <c r="K720" s="25">
        <f>IF(F720="","",IFERROR(_xlfn.XLOOKUP(F720,SVC_RateCard!A:A,SVC_RateCard!I:I),0))</f>
        <v>1890</v>
      </c>
      <c r="L720" s="17">
        <f t="shared" si="45"/>
        <v>1890</v>
      </c>
      <c r="M720" s="26">
        <f>IF(F720="","",IFERROR(_xlfn.XLOOKUP(F720,SVC_RateCard!A:A,SVC_RateCard!G:G),0))</f>
        <v>5</v>
      </c>
      <c r="N720" s="17">
        <f t="shared" si="46"/>
        <v>94.5</v>
      </c>
      <c r="O720" s="17">
        <f t="shared" si="47"/>
        <v>1890</v>
      </c>
    </row>
    <row r="721" spans="1:15" ht="22" customHeight="1">
      <c r="A721" t="str">
        <f t="shared" si="44"/>
        <v>SL-00717</v>
      </c>
      <c r="B721" s="39" t="s">
        <v>1793</v>
      </c>
      <c r="C721" s="24" t="str">
        <f>IF(B721="","",IFERROR(_xlfn.XLOOKUP(B721,PT_Master!#REF!,PT_Master!B:B),""))</f>
        <v/>
      </c>
      <c r="D721" s="24" t="str">
        <f>IF(C721="","",IFERROR(_xlfn.XLOOKUP(C721,PT_Master!A:A,PT_Master!C:C),""))</f>
        <v/>
      </c>
      <c r="E721" s="39" t="s">
        <v>1496</v>
      </c>
      <c r="F721" s="39" t="s">
        <v>1847</v>
      </c>
      <c r="G721" s="24" t="str">
        <f>IF(F721="","",IFERROR(_xlfn.XLOOKUP(F721,SVC_RateCard!A:A,SVC_RateCard!B:B),"Service Code not found"))</f>
        <v>2D Echocardiography</v>
      </c>
      <c r="H721" s="24" t="str">
        <f>IF(F721="","",IFERROR(_xlfn.XLOOKUP(F721,SVC_RateCard!A:A,SVC_RateCard!C:C),""))</f>
        <v>Radiology</v>
      </c>
      <c r="I721" s="39" t="s">
        <v>233</v>
      </c>
      <c r="J721" s="39">
        <v>1</v>
      </c>
      <c r="K721" s="25">
        <f>IF(F721="","",IFERROR(_xlfn.XLOOKUP(F721,SVC_RateCard!A:A,SVC_RateCard!I:I),0))</f>
        <v>2800</v>
      </c>
      <c r="L721" s="17">
        <f t="shared" si="45"/>
        <v>2800</v>
      </c>
      <c r="M721" s="26">
        <f>IF(F721="","",IFERROR(_xlfn.XLOOKUP(F721,SVC_RateCard!A:A,SVC_RateCard!G:G),0))</f>
        <v>12</v>
      </c>
      <c r="N721" s="17">
        <f t="shared" si="46"/>
        <v>336</v>
      </c>
      <c r="O721" s="17">
        <f t="shared" si="47"/>
        <v>2800</v>
      </c>
    </row>
    <row r="722" spans="1:15" ht="22" customHeight="1">
      <c r="A722" t="str">
        <f t="shared" si="44"/>
        <v>SL-00718</v>
      </c>
      <c r="B722" s="40" t="s">
        <v>1793</v>
      </c>
      <c r="C722" s="24" t="str">
        <f>IF(B722="","",IFERROR(_xlfn.XLOOKUP(B722,PT_Master!#REF!,PT_Master!B:B),""))</f>
        <v/>
      </c>
      <c r="D722" s="24" t="str">
        <f>IF(C722="","",IFERROR(_xlfn.XLOOKUP(C722,PT_Master!A:A,PT_Master!C:C),""))</f>
        <v/>
      </c>
      <c r="E722" s="40" t="s">
        <v>1496</v>
      </c>
      <c r="F722" s="40" t="s">
        <v>1880</v>
      </c>
      <c r="G722" s="24" t="str">
        <f>IF(F722="","",IFERROR(_xlfn.XLOOKUP(F722,SVC_RateCard!A:A,SVC_RateCard!B:B),"Service Code not found"))</f>
        <v>Caesarean Section</v>
      </c>
      <c r="H722" s="24" t="str">
        <f>IF(F722="","",IFERROR(_xlfn.XLOOKUP(F722,SVC_RateCard!A:A,SVC_RateCard!C:C),""))</f>
        <v>Surgery</v>
      </c>
      <c r="I722" s="40" t="s">
        <v>233</v>
      </c>
      <c r="J722" s="40">
        <v>1</v>
      </c>
      <c r="K722" s="25">
        <f>IF(F722="","",IFERROR(_xlfn.XLOOKUP(F722,SVC_RateCard!A:A,SVC_RateCard!I:I),0))</f>
        <v>47250</v>
      </c>
      <c r="L722" s="17">
        <f t="shared" si="45"/>
        <v>47250</v>
      </c>
      <c r="M722" s="26">
        <f>IF(F722="","",IFERROR(_xlfn.XLOOKUP(F722,SVC_RateCard!A:A,SVC_RateCard!G:G),0))</f>
        <v>5</v>
      </c>
      <c r="N722" s="17">
        <f t="shared" si="46"/>
        <v>2362.5</v>
      </c>
      <c r="O722" s="17">
        <f t="shared" si="47"/>
        <v>47250</v>
      </c>
    </row>
    <row r="723" spans="1:15" ht="22" customHeight="1">
      <c r="A723" t="str">
        <f t="shared" si="44"/>
        <v>SL-00719</v>
      </c>
      <c r="B723" s="39" t="s">
        <v>1794</v>
      </c>
      <c r="C723" s="24" t="str">
        <f>IF(B723="","",IFERROR(_xlfn.XLOOKUP(B723,PT_Master!#REF!,PT_Master!B:B),""))</f>
        <v/>
      </c>
      <c r="D723" s="24" t="str">
        <f>IF(C723="","",IFERROR(_xlfn.XLOOKUP(C723,PT_Master!A:A,PT_Master!C:C),""))</f>
        <v/>
      </c>
      <c r="E723" s="39" t="s">
        <v>1516</v>
      </c>
      <c r="F723" s="39" t="s">
        <v>1850</v>
      </c>
      <c r="G723" s="24" t="str">
        <f>IF(F723="","",IFERROR(_xlfn.XLOOKUP(F723,SVC_RateCard!A:A,SVC_RateCard!B:B),"Service Code not found"))</f>
        <v>Cardiology Consultation</v>
      </c>
      <c r="H723" s="24" t="str">
        <f>IF(F723="","",IFERROR(_xlfn.XLOOKUP(F723,SVC_RateCard!A:A,SVC_RateCard!C:C),""))</f>
        <v>Consultation</v>
      </c>
      <c r="I723" s="39" t="s">
        <v>166</v>
      </c>
      <c r="J723" s="39">
        <v>1</v>
      </c>
      <c r="K723" s="25">
        <f>IF(F723="","",IFERROR(_xlfn.XLOOKUP(F723,SVC_RateCard!A:A,SVC_RateCard!I:I),0))</f>
        <v>800</v>
      </c>
      <c r="L723" s="17">
        <f t="shared" si="45"/>
        <v>800</v>
      </c>
      <c r="M723" s="26">
        <f>IF(F723="","",IFERROR(_xlfn.XLOOKUP(F723,SVC_RateCard!A:A,SVC_RateCard!G:G),0))</f>
        <v>0</v>
      </c>
      <c r="N723" s="17">
        <f t="shared" si="46"/>
        <v>0</v>
      </c>
      <c r="O723" s="17">
        <f t="shared" si="47"/>
        <v>800</v>
      </c>
    </row>
    <row r="724" spans="1:15" ht="22" customHeight="1">
      <c r="A724" t="str">
        <f t="shared" si="44"/>
        <v>SL-00720</v>
      </c>
      <c r="B724" s="40" t="s">
        <v>1794</v>
      </c>
      <c r="C724" s="24" t="str">
        <f>IF(B724="","",IFERROR(_xlfn.XLOOKUP(B724,PT_Master!#REF!,PT_Master!B:B),""))</f>
        <v/>
      </c>
      <c r="D724" s="24" t="str">
        <f>IF(C724="","",IFERROR(_xlfn.XLOOKUP(C724,PT_Master!A:A,PT_Master!C:C),""))</f>
        <v/>
      </c>
      <c r="E724" s="40" t="s">
        <v>1516</v>
      </c>
      <c r="F724" s="40" t="s">
        <v>1845</v>
      </c>
      <c r="G724" s="24" t="str">
        <f>IF(F724="","",IFERROR(_xlfn.XLOOKUP(F724,SVC_RateCard!A:A,SVC_RateCard!B:B),"Service Code not found"))</f>
        <v>Semi-Private Room - Daily</v>
      </c>
      <c r="H724" s="24" t="str">
        <f>IF(F724="","",IFERROR(_xlfn.XLOOKUP(F724,SVC_RateCard!A:A,SVC_RateCard!C:C),""))</f>
        <v>Room Charge</v>
      </c>
      <c r="I724" s="40" t="s">
        <v>166</v>
      </c>
      <c r="J724" s="40">
        <v>1</v>
      </c>
      <c r="K724" s="25">
        <f>IF(F724="","",IFERROR(_xlfn.XLOOKUP(F724,SVC_RateCard!A:A,SVC_RateCard!I:I),0))</f>
        <v>1800</v>
      </c>
      <c r="L724" s="17">
        <f t="shared" si="45"/>
        <v>1800</v>
      </c>
      <c r="M724" s="26">
        <f>IF(F724="","",IFERROR(_xlfn.XLOOKUP(F724,SVC_RateCard!A:A,SVC_RateCard!G:G),0))</f>
        <v>0</v>
      </c>
      <c r="N724" s="17">
        <f t="shared" si="46"/>
        <v>0</v>
      </c>
      <c r="O724" s="17">
        <f t="shared" si="47"/>
        <v>1800</v>
      </c>
    </row>
    <row r="725" spans="1:15" ht="22" customHeight="1">
      <c r="A725" t="str">
        <f t="shared" si="44"/>
        <v>SL-00721</v>
      </c>
      <c r="B725" s="39" t="s">
        <v>1794</v>
      </c>
      <c r="C725" s="24" t="str">
        <f>IF(B725="","",IFERROR(_xlfn.XLOOKUP(B725,PT_Master!#REF!,PT_Master!B:B),""))</f>
        <v/>
      </c>
      <c r="D725" s="24" t="str">
        <f>IF(C725="","",IFERROR(_xlfn.XLOOKUP(C725,PT_Master!A:A,PT_Master!C:C),""))</f>
        <v/>
      </c>
      <c r="E725" s="39" t="s">
        <v>1516</v>
      </c>
      <c r="F725" s="39" t="s">
        <v>1842</v>
      </c>
      <c r="G725" s="24" t="str">
        <f>IF(F725="","",IFERROR(_xlfn.XLOOKUP(F725,SVC_RateCard!A:A,SVC_RateCard!B:B),"Service Code not found"))</f>
        <v>Treadmill Stress Test</v>
      </c>
      <c r="H725" s="24" t="str">
        <f>IF(F725="","",IFERROR(_xlfn.XLOOKUP(F725,SVC_RateCard!A:A,SVC_RateCard!C:C),""))</f>
        <v>Procedure</v>
      </c>
      <c r="I725" s="39" t="s">
        <v>166</v>
      </c>
      <c r="J725" s="39">
        <v>1</v>
      </c>
      <c r="K725" s="25">
        <f>IF(F725="","",IFERROR(_xlfn.XLOOKUP(F725,SVC_RateCard!A:A,SVC_RateCard!I:I),0))</f>
        <v>2310</v>
      </c>
      <c r="L725" s="17">
        <f t="shared" si="45"/>
        <v>2310</v>
      </c>
      <c r="M725" s="26">
        <f>IF(F725="","",IFERROR(_xlfn.XLOOKUP(F725,SVC_RateCard!A:A,SVC_RateCard!G:G),0))</f>
        <v>5</v>
      </c>
      <c r="N725" s="17">
        <f t="shared" si="46"/>
        <v>115.5</v>
      </c>
      <c r="O725" s="17">
        <f t="shared" si="47"/>
        <v>2310</v>
      </c>
    </row>
    <row r="726" spans="1:15" ht="22" customHeight="1">
      <c r="A726" t="str">
        <f t="shared" si="44"/>
        <v>SL-00722</v>
      </c>
      <c r="B726" s="40" t="s">
        <v>1795</v>
      </c>
      <c r="C726" s="24" t="str">
        <f>IF(B726="","",IFERROR(_xlfn.XLOOKUP(B726,PT_Master!#REF!,PT_Master!B:B),""))</f>
        <v/>
      </c>
      <c r="D726" s="24" t="str">
        <f>IF(C726="","",IFERROR(_xlfn.XLOOKUP(C726,PT_Master!A:A,PT_Master!C:C),""))</f>
        <v/>
      </c>
      <c r="E726" s="40" t="s">
        <v>1492</v>
      </c>
      <c r="F726" s="40" t="s">
        <v>1831</v>
      </c>
      <c r="G726" s="24" t="str">
        <f>IF(F726="","",IFERROR(_xlfn.XLOOKUP(F726,SVC_RateCard!A:A,SVC_RateCard!B:B),"Service Code not found"))</f>
        <v>General Consultation</v>
      </c>
      <c r="H726" s="24" t="str">
        <f>IF(F726="","",IFERROR(_xlfn.XLOOKUP(F726,SVC_RateCard!A:A,SVC_RateCard!C:C),""))</f>
        <v>Consultation</v>
      </c>
      <c r="I726" s="40" t="s">
        <v>233</v>
      </c>
      <c r="J726" s="40">
        <v>1</v>
      </c>
      <c r="K726" s="25">
        <f>IF(F726="","",IFERROR(_xlfn.XLOOKUP(F726,SVC_RateCard!A:A,SVC_RateCard!I:I),0))</f>
        <v>500</v>
      </c>
      <c r="L726" s="17">
        <f t="shared" si="45"/>
        <v>500</v>
      </c>
      <c r="M726" s="26">
        <f>IF(F726="","",IFERROR(_xlfn.XLOOKUP(F726,SVC_RateCard!A:A,SVC_RateCard!G:G),0))</f>
        <v>0</v>
      </c>
      <c r="N726" s="17">
        <f t="shared" si="46"/>
        <v>0</v>
      </c>
      <c r="O726" s="17">
        <f t="shared" si="47"/>
        <v>500</v>
      </c>
    </row>
    <row r="727" spans="1:15" ht="22" customHeight="1">
      <c r="A727" t="str">
        <f t="shared" si="44"/>
        <v>SL-00723</v>
      </c>
      <c r="B727" s="39" t="s">
        <v>1795</v>
      </c>
      <c r="C727" s="24" t="str">
        <f>IF(B727="","",IFERROR(_xlfn.XLOOKUP(B727,PT_Master!#REF!,PT_Master!B:B),""))</f>
        <v/>
      </c>
      <c r="D727" s="24" t="str">
        <f>IF(C727="","",IFERROR(_xlfn.XLOOKUP(C727,PT_Master!A:A,PT_Master!C:C),""))</f>
        <v/>
      </c>
      <c r="E727" s="39" t="s">
        <v>1492</v>
      </c>
      <c r="F727" s="39" t="s">
        <v>1851</v>
      </c>
      <c r="G727" s="24" t="str">
        <f>IF(F727="","",IFERROR(_xlfn.XLOOKUP(F727,SVC_RateCard!A:A,SVC_RateCard!B:B),"Service Code not found"))</f>
        <v>Blood Glucose - Fasting</v>
      </c>
      <c r="H727" s="24" t="str">
        <f>IF(F727="","",IFERROR(_xlfn.XLOOKUP(F727,SVC_RateCard!A:A,SVC_RateCard!C:C),""))</f>
        <v>Laboratory</v>
      </c>
      <c r="I727" s="39" t="s">
        <v>233</v>
      </c>
      <c r="J727" s="39">
        <v>1</v>
      </c>
      <c r="K727" s="25">
        <f>IF(F727="","",IFERROR(_xlfn.XLOOKUP(F727,SVC_RateCard!A:A,SVC_RateCard!I:I),0))</f>
        <v>126</v>
      </c>
      <c r="L727" s="17">
        <f t="shared" si="45"/>
        <v>126</v>
      </c>
      <c r="M727" s="26">
        <f>IF(F727="","",IFERROR(_xlfn.XLOOKUP(F727,SVC_RateCard!A:A,SVC_RateCard!G:G),0))</f>
        <v>5</v>
      </c>
      <c r="N727" s="17">
        <f t="shared" si="46"/>
        <v>6.3</v>
      </c>
      <c r="O727" s="17">
        <f t="shared" si="47"/>
        <v>126</v>
      </c>
    </row>
    <row r="728" spans="1:15" ht="22" customHeight="1">
      <c r="A728" t="str">
        <f t="shared" si="44"/>
        <v>SL-00724</v>
      </c>
      <c r="B728" s="40" t="s">
        <v>1795</v>
      </c>
      <c r="C728" s="24" t="str">
        <f>IF(B728="","",IFERROR(_xlfn.XLOOKUP(B728,PT_Master!#REF!,PT_Master!B:B),""))</f>
        <v/>
      </c>
      <c r="D728" s="24" t="str">
        <f>IF(C728="","",IFERROR(_xlfn.XLOOKUP(C728,PT_Master!A:A,PT_Master!C:C),""))</f>
        <v/>
      </c>
      <c r="E728" s="40" t="s">
        <v>1492</v>
      </c>
      <c r="F728" s="40" t="s">
        <v>1844</v>
      </c>
      <c r="G728" s="24" t="str">
        <f>IF(F728="","",IFERROR(_xlfn.XLOOKUP(F728,SVC_RateCard!A:A,SVC_RateCard!B:B),"Service Code not found"))</f>
        <v>Appendectomy</v>
      </c>
      <c r="H728" s="24" t="str">
        <f>IF(F728="","",IFERROR(_xlfn.XLOOKUP(F728,SVC_RateCard!A:A,SVC_RateCard!C:C),""))</f>
        <v>Surgery</v>
      </c>
      <c r="I728" s="40" t="s">
        <v>233</v>
      </c>
      <c r="J728" s="40">
        <v>1</v>
      </c>
      <c r="K728" s="25">
        <f>IF(F728="","",IFERROR(_xlfn.XLOOKUP(F728,SVC_RateCard!A:A,SVC_RateCard!I:I),0))</f>
        <v>36750</v>
      </c>
      <c r="L728" s="17">
        <f t="shared" si="45"/>
        <v>36750</v>
      </c>
      <c r="M728" s="26">
        <f>IF(F728="","",IFERROR(_xlfn.XLOOKUP(F728,SVC_RateCard!A:A,SVC_RateCard!G:G),0))</f>
        <v>5</v>
      </c>
      <c r="N728" s="17">
        <f t="shared" si="46"/>
        <v>1837.5</v>
      </c>
      <c r="O728" s="17">
        <f t="shared" si="47"/>
        <v>36750</v>
      </c>
    </row>
    <row r="729" spans="1:15" ht="22" customHeight="1">
      <c r="A729" t="str">
        <f t="shared" si="44"/>
        <v>SL-00725</v>
      </c>
      <c r="B729" s="39" t="s">
        <v>1796</v>
      </c>
      <c r="C729" s="24" t="str">
        <f>IF(B729="","",IFERROR(_xlfn.XLOOKUP(B729,PT_Master!#REF!,PT_Master!B:B),""))</f>
        <v/>
      </c>
      <c r="D729" s="24" t="str">
        <f>IF(C729="","",IFERROR(_xlfn.XLOOKUP(C729,PT_Master!A:A,PT_Master!C:C),""))</f>
        <v/>
      </c>
      <c r="E729" s="39" t="s">
        <v>1510</v>
      </c>
      <c r="F729" s="39" t="s">
        <v>1834</v>
      </c>
      <c r="G729" s="24" t="str">
        <f>IF(F729="","",IFERROR(_xlfn.XLOOKUP(F729,SVC_RateCard!A:A,SVC_RateCard!B:B),"Service Code not found"))</f>
        <v>Orthopaedics Consultation</v>
      </c>
      <c r="H729" s="24" t="str">
        <f>IF(F729="","",IFERROR(_xlfn.XLOOKUP(F729,SVC_RateCard!A:A,SVC_RateCard!C:C),""))</f>
        <v>Consultation</v>
      </c>
      <c r="I729" s="39" t="s">
        <v>236</v>
      </c>
      <c r="J729" s="39">
        <v>1</v>
      </c>
      <c r="K729" s="25">
        <f>IF(F729="","",IFERROR(_xlfn.XLOOKUP(F729,SVC_RateCard!A:A,SVC_RateCard!I:I),0))</f>
        <v>650</v>
      </c>
      <c r="L729" s="17">
        <f t="shared" si="45"/>
        <v>650</v>
      </c>
      <c r="M729" s="26">
        <f>IF(F729="","",IFERROR(_xlfn.XLOOKUP(F729,SVC_RateCard!A:A,SVC_RateCard!G:G),0))</f>
        <v>0</v>
      </c>
      <c r="N729" s="17">
        <f t="shared" si="46"/>
        <v>0</v>
      </c>
      <c r="O729" s="17">
        <f t="shared" si="47"/>
        <v>650</v>
      </c>
    </row>
    <row r="730" spans="1:15" ht="22" customHeight="1">
      <c r="A730" t="str">
        <f t="shared" si="44"/>
        <v>SL-00726</v>
      </c>
      <c r="B730" s="40" t="s">
        <v>1796</v>
      </c>
      <c r="C730" s="24" t="str">
        <f>IF(B730="","",IFERROR(_xlfn.XLOOKUP(B730,PT_Master!#REF!,PT_Master!B:B),""))</f>
        <v/>
      </c>
      <c r="D730" s="24" t="str">
        <f>IF(C730="","",IFERROR(_xlfn.XLOOKUP(C730,PT_Master!A:A,PT_Master!C:C),""))</f>
        <v/>
      </c>
      <c r="E730" s="40" t="s">
        <v>1510</v>
      </c>
      <c r="F730" s="40" t="s">
        <v>1845</v>
      </c>
      <c r="G730" s="24" t="str">
        <f>IF(F730="","",IFERROR(_xlfn.XLOOKUP(F730,SVC_RateCard!A:A,SVC_RateCard!B:B),"Service Code not found"))</f>
        <v>Semi-Private Room - Daily</v>
      </c>
      <c r="H730" s="24" t="str">
        <f>IF(F730="","",IFERROR(_xlfn.XLOOKUP(F730,SVC_RateCard!A:A,SVC_RateCard!C:C),""))</f>
        <v>Room Charge</v>
      </c>
      <c r="I730" s="40" t="s">
        <v>236</v>
      </c>
      <c r="J730" s="40">
        <v>1</v>
      </c>
      <c r="K730" s="25">
        <f>IF(F730="","",IFERROR(_xlfn.XLOOKUP(F730,SVC_RateCard!A:A,SVC_RateCard!I:I),0))</f>
        <v>1800</v>
      </c>
      <c r="L730" s="17">
        <f t="shared" si="45"/>
        <v>1800</v>
      </c>
      <c r="M730" s="26">
        <f>IF(F730="","",IFERROR(_xlfn.XLOOKUP(F730,SVC_RateCard!A:A,SVC_RateCard!G:G),0))</f>
        <v>0</v>
      </c>
      <c r="N730" s="17">
        <f t="shared" si="46"/>
        <v>0</v>
      </c>
      <c r="O730" s="17">
        <f t="shared" si="47"/>
        <v>1800</v>
      </c>
    </row>
    <row r="731" spans="1:15" ht="22" customHeight="1">
      <c r="A731" t="str">
        <f t="shared" si="44"/>
        <v>SL-00727</v>
      </c>
      <c r="B731" s="39" t="s">
        <v>1796</v>
      </c>
      <c r="C731" s="24" t="str">
        <f>IF(B731="","",IFERROR(_xlfn.XLOOKUP(B731,PT_Master!#REF!,PT_Master!B:B),""))</f>
        <v/>
      </c>
      <c r="D731" s="24" t="str">
        <f>IF(C731="","",IFERROR(_xlfn.XLOOKUP(C731,PT_Master!A:A,PT_Master!C:C),""))</f>
        <v/>
      </c>
      <c r="E731" s="39" t="s">
        <v>1510</v>
      </c>
      <c r="F731" s="39" t="s">
        <v>1843</v>
      </c>
      <c r="G731" s="24" t="str">
        <f>IF(F731="","",IFERROR(_xlfn.XLOOKUP(F731,SVC_RateCard!A:A,SVC_RateCard!B:B),"Service Code not found"))</f>
        <v>Holter Monitoring 24hr</v>
      </c>
      <c r="H731" s="24" t="str">
        <f>IF(F731="","",IFERROR(_xlfn.XLOOKUP(F731,SVC_RateCard!A:A,SVC_RateCard!C:C),""))</f>
        <v>Procedure</v>
      </c>
      <c r="I731" s="39" t="s">
        <v>236</v>
      </c>
      <c r="J731" s="39">
        <v>1</v>
      </c>
      <c r="K731" s="25">
        <f>IF(F731="","",IFERROR(_xlfn.XLOOKUP(F731,SVC_RateCard!A:A,SVC_RateCard!I:I),0))</f>
        <v>1890</v>
      </c>
      <c r="L731" s="17">
        <f t="shared" si="45"/>
        <v>1890</v>
      </c>
      <c r="M731" s="26">
        <f>IF(F731="","",IFERROR(_xlfn.XLOOKUP(F731,SVC_RateCard!A:A,SVC_RateCard!G:G),0))</f>
        <v>5</v>
      </c>
      <c r="N731" s="17">
        <f t="shared" si="46"/>
        <v>94.5</v>
      </c>
      <c r="O731" s="17">
        <f t="shared" si="47"/>
        <v>1890</v>
      </c>
    </row>
    <row r="732" spans="1:15" ht="22" customHeight="1">
      <c r="A732" t="str">
        <f t="shared" si="44"/>
        <v>SL-00728</v>
      </c>
      <c r="B732" s="40" t="s">
        <v>1797</v>
      </c>
      <c r="C732" s="24" t="str">
        <f>IF(B732="","",IFERROR(_xlfn.XLOOKUP(B732,PT_Master!#REF!,PT_Master!B:B),""))</f>
        <v/>
      </c>
      <c r="D732" s="24" t="str">
        <f>IF(C732="","",IFERROR(_xlfn.XLOOKUP(C732,PT_Master!A:A,PT_Master!C:C),""))</f>
        <v/>
      </c>
      <c r="E732" s="40" t="s">
        <v>1517</v>
      </c>
      <c r="F732" s="40" t="s">
        <v>1834</v>
      </c>
      <c r="G732" s="24" t="str">
        <f>IF(F732="","",IFERROR(_xlfn.XLOOKUP(F732,SVC_RateCard!A:A,SVC_RateCard!B:B),"Service Code not found"))</f>
        <v>Orthopaedics Consultation</v>
      </c>
      <c r="H732" s="24" t="str">
        <f>IF(F732="","",IFERROR(_xlfn.XLOOKUP(F732,SVC_RateCard!A:A,SVC_RateCard!C:C),""))</f>
        <v>Consultation</v>
      </c>
      <c r="I732" s="40" t="s">
        <v>236</v>
      </c>
      <c r="J732" s="40">
        <v>1</v>
      </c>
      <c r="K732" s="25">
        <f>IF(F732="","",IFERROR(_xlfn.XLOOKUP(F732,SVC_RateCard!A:A,SVC_RateCard!I:I),0))</f>
        <v>650</v>
      </c>
      <c r="L732" s="17">
        <f t="shared" si="45"/>
        <v>650</v>
      </c>
      <c r="M732" s="26">
        <f>IF(F732="","",IFERROR(_xlfn.XLOOKUP(F732,SVC_RateCard!A:A,SVC_RateCard!G:G),0))</f>
        <v>0</v>
      </c>
      <c r="N732" s="17">
        <f t="shared" si="46"/>
        <v>0</v>
      </c>
      <c r="O732" s="17">
        <f t="shared" si="47"/>
        <v>650</v>
      </c>
    </row>
    <row r="733" spans="1:15" ht="22" customHeight="1">
      <c r="A733" t="str">
        <f t="shared" si="44"/>
        <v>SL-00729</v>
      </c>
      <c r="B733" s="39" t="s">
        <v>1797</v>
      </c>
      <c r="C733" s="24" t="str">
        <f>IF(B733="","",IFERROR(_xlfn.XLOOKUP(B733,PT_Master!#REF!,PT_Master!B:B),""))</f>
        <v/>
      </c>
      <c r="D733" s="24" t="str">
        <f>IF(C733="","",IFERROR(_xlfn.XLOOKUP(C733,PT_Master!A:A,PT_Master!C:C),""))</f>
        <v/>
      </c>
      <c r="E733" s="39" t="s">
        <v>1517</v>
      </c>
      <c r="F733" s="39" t="s">
        <v>1839</v>
      </c>
      <c r="G733" s="24" t="str">
        <f>IF(F733="","",IFERROR(_xlfn.XLOOKUP(F733,SVC_RateCard!A:A,SVC_RateCard!B:B),"Service Code not found"))</f>
        <v>Nebulisation</v>
      </c>
      <c r="H733" s="24" t="str">
        <f>IF(F733="","",IFERROR(_xlfn.XLOOKUP(F733,SVC_RateCard!A:A,SVC_RateCard!C:C),""))</f>
        <v>Procedure</v>
      </c>
      <c r="I733" s="39" t="s">
        <v>236</v>
      </c>
      <c r="J733" s="39">
        <v>1</v>
      </c>
      <c r="K733" s="25">
        <f>IF(F733="","",IFERROR(_xlfn.XLOOKUP(F733,SVC_RateCard!A:A,SVC_RateCard!I:I),0))</f>
        <v>157.5</v>
      </c>
      <c r="L733" s="17">
        <f t="shared" si="45"/>
        <v>157.5</v>
      </c>
      <c r="M733" s="26">
        <f>IF(F733="","",IFERROR(_xlfn.XLOOKUP(F733,SVC_RateCard!A:A,SVC_RateCard!G:G),0))</f>
        <v>5</v>
      </c>
      <c r="N733" s="17">
        <f t="shared" si="46"/>
        <v>7.875</v>
      </c>
      <c r="O733" s="17">
        <f t="shared" si="47"/>
        <v>157.5</v>
      </c>
    </row>
    <row r="734" spans="1:15" ht="22" customHeight="1">
      <c r="A734" t="str">
        <f t="shared" si="44"/>
        <v>SL-00730</v>
      </c>
      <c r="B734" s="40" t="s">
        <v>1797</v>
      </c>
      <c r="C734" s="24" t="str">
        <f>IF(B734="","",IFERROR(_xlfn.XLOOKUP(B734,PT_Master!#REF!,PT_Master!B:B),""))</f>
        <v/>
      </c>
      <c r="D734" s="24" t="str">
        <f>IF(C734="","",IFERROR(_xlfn.XLOOKUP(C734,PT_Master!A:A,PT_Master!C:C),""))</f>
        <v/>
      </c>
      <c r="E734" s="40" t="s">
        <v>1517</v>
      </c>
      <c r="F734" s="40" t="s">
        <v>1847</v>
      </c>
      <c r="G734" s="24" t="str">
        <f>IF(F734="","",IFERROR(_xlfn.XLOOKUP(F734,SVC_RateCard!A:A,SVC_RateCard!B:B),"Service Code not found"))</f>
        <v>2D Echocardiography</v>
      </c>
      <c r="H734" s="24" t="str">
        <f>IF(F734="","",IFERROR(_xlfn.XLOOKUP(F734,SVC_RateCard!A:A,SVC_RateCard!C:C),""))</f>
        <v>Radiology</v>
      </c>
      <c r="I734" s="40" t="s">
        <v>236</v>
      </c>
      <c r="J734" s="40">
        <v>1</v>
      </c>
      <c r="K734" s="25">
        <f>IF(F734="","",IFERROR(_xlfn.XLOOKUP(F734,SVC_RateCard!A:A,SVC_RateCard!I:I),0))</f>
        <v>2800</v>
      </c>
      <c r="L734" s="17">
        <f t="shared" si="45"/>
        <v>2800</v>
      </c>
      <c r="M734" s="26">
        <f>IF(F734="","",IFERROR(_xlfn.XLOOKUP(F734,SVC_RateCard!A:A,SVC_RateCard!G:G),0))</f>
        <v>12</v>
      </c>
      <c r="N734" s="17">
        <f t="shared" si="46"/>
        <v>336</v>
      </c>
      <c r="O734" s="17">
        <f t="shared" si="47"/>
        <v>2800</v>
      </c>
    </row>
    <row r="735" spans="1:15" ht="22" customHeight="1">
      <c r="A735" t="str">
        <f t="shared" si="44"/>
        <v>SL-00731</v>
      </c>
      <c r="B735" s="39" t="s">
        <v>1798</v>
      </c>
      <c r="C735" s="24" t="str">
        <f>IF(B735="","",IFERROR(_xlfn.XLOOKUP(B735,PT_Master!#REF!,PT_Master!B:B),""))</f>
        <v/>
      </c>
      <c r="D735" s="24" t="str">
        <f>IF(C735="","",IFERROR(_xlfn.XLOOKUP(C735,PT_Master!A:A,PT_Master!C:C),""))</f>
        <v/>
      </c>
      <c r="E735" s="39" t="s">
        <v>1463</v>
      </c>
      <c r="F735" s="39" t="s">
        <v>1834</v>
      </c>
      <c r="G735" s="24" t="str">
        <f>IF(F735="","",IFERROR(_xlfn.XLOOKUP(F735,SVC_RateCard!A:A,SVC_RateCard!B:B),"Service Code not found"))</f>
        <v>Orthopaedics Consultation</v>
      </c>
      <c r="H735" s="24" t="str">
        <f>IF(F735="","",IFERROR(_xlfn.XLOOKUP(F735,SVC_RateCard!A:A,SVC_RateCard!C:C),""))</f>
        <v>Consultation</v>
      </c>
      <c r="I735" s="39" t="s">
        <v>236</v>
      </c>
      <c r="J735" s="39">
        <v>1</v>
      </c>
      <c r="K735" s="25">
        <f>IF(F735="","",IFERROR(_xlfn.XLOOKUP(F735,SVC_RateCard!A:A,SVC_RateCard!I:I),0))</f>
        <v>650</v>
      </c>
      <c r="L735" s="17">
        <f t="shared" si="45"/>
        <v>650</v>
      </c>
      <c r="M735" s="26">
        <f>IF(F735="","",IFERROR(_xlfn.XLOOKUP(F735,SVC_RateCard!A:A,SVC_RateCard!G:G),0))</f>
        <v>0</v>
      </c>
      <c r="N735" s="17">
        <f t="shared" si="46"/>
        <v>0</v>
      </c>
      <c r="O735" s="17">
        <f t="shared" si="47"/>
        <v>650</v>
      </c>
    </row>
    <row r="736" spans="1:15" ht="22" customHeight="1">
      <c r="A736" t="str">
        <f t="shared" si="44"/>
        <v>SL-00732</v>
      </c>
      <c r="B736" s="40" t="s">
        <v>1798</v>
      </c>
      <c r="C736" s="24" t="str">
        <f>IF(B736="","",IFERROR(_xlfn.XLOOKUP(B736,PT_Master!#REF!,PT_Master!B:B),""))</f>
        <v/>
      </c>
      <c r="D736" s="24" t="str">
        <f>IF(C736="","",IFERROR(_xlfn.XLOOKUP(C736,PT_Master!A:A,PT_Master!C:C),""))</f>
        <v/>
      </c>
      <c r="E736" s="40" t="s">
        <v>1463</v>
      </c>
      <c r="F736" s="40" t="s">
        <v>1856</v>
      </c>
      <c r="G736" s="24" t="str">
        <f>IF(F736="","",IFERROR(_xlfn.XLOOKUP(F736,SVC_RateCard!A:A,SVC_RateCard!B:B),"Service Code not found"))</f>
        <v>CT Scan Abdomen</v>
      </c>
      <c r="H736" s="24" t="str">
        <f>IF(F736="","",IFERROR(_xlfn.XLOOKUP(F736,SVC_RateCard!A:A,SVC_RateCard!C:C),""))</f>
        <v>Radiology</v>
      </c>
      <c r="I736" s="40" t="s">
        <v>236</v>
      </c>
      <c r="J736" s="40">
        <v>1</v>
      </c>
      <c r="K736" s="25">
        <f>IF(F736="","",IFERROR(_xlfn.XLOOKUP(F736,SVC_RateCard!A:A,SVC_RateCard!I:I),0))</f>
        <v>6160</v>
      </c>
      <c r="L736" s="17">
        <f t="shared" si="45"/>
        <v>6160</v>
      </c>
      <c r="M736" s="26">
        <f>IF(F736="","",IFERROR(_xlfn.XLOOKUP(F736,SVC_RateCard!A:A,SVC_RateCard!G:G),0))</f>
        <v>12</v>
      </c>
      <c r="N736" s="17">
        <f t="shared" si="46"/>
        <v>739.2</v>
      </c>
      <c r="O736" s="17">
        <f t="shared" si="47"/>
        <v>6160</v>
      </c>
    </row>
    <row r="737" spans="1:15" ht="22" customHeight="1">
      <c r="A737" t="str">
        <f t="shared" si="44"/>
        <v>SL-00733</v>
      </c>
      <c r="B737" s="39" t="s">
        <v>1798</v>
      </c>
      <c r="C737" s="24" t="str">
        <f>IF(B737="","",IFERROR(_xlfn.XLOOKUP(B737,PT_Master!#REF!,PT_Master!B:B),""))</f>
        <v/>
      </c>
      <c r="D737" s="24" t="str">
        <f>IF(C737="","",IFERROR(_xlfn.XLOOKUP(C737,PT_Master!A:A,PT_Master!C:C),""))</f>
        <v/>
      </c>
      <c r="E737" s="39" t="s">
        <v>1466</v>
      </c>
      <c r="F737" s="39" t="s">
        <v>1880</v>
      </c>
      <c r="G737" s="24" t="str">
        <f>IF(F737="","",IFERROR(_xlfn.XLOOKUP(F737,SVC_RateCard!A:A,SVC_RateCard!B:B),"Service Code not found"))</f>
        <v>Caesarean Section</v>
      </c>
      <c r="H737" s="24" t="str">
        <f>IF(F737="","",IFERROR(_xlfn.XLOOKUP(F737,SVC_RateCard!A:A,SVC_RateCard!C:C),""))</f>
        <v>Surgery</v>
      </c>
      <c r="I737" s="39" t="s">
        <v>236</v>
      </c>
      <c r="J737" s="39">
        <v>1</v>
      </c>
      <c r="K737" s="25">
        <f>IF(F737="","",IFERROR(_xlfn.XLOOKUP(F737,SVC_RateCard!A:A,SVC_RateCard!I:I),0))</f>
        <v>47250</v>
      </c>
      <c r="L737" s="17">
        <f t="shared" si="45"/>
        <v>47250</v>
      </c>
      <c r="M737" s="26">
        <f>IF(F737="","",IFERROR(_xlfn.XLOOKUP(F737,SVC_RateCard!A:A,SVC_RateCard!G:G),0))</f>
        <v>5</v>
      </c>
      <c r="N737" s="17">
        <f t="shared" si="46"/>
        <v>2362.5</v>
      </c>
      <c r="O737" s="17">
        <f t="shared" si="47"/>
        <v>47250</v>
      </c>
    </row>
    <row r="738" spans="1:15" ht="22" customHeight="1">
      <c r="A738" t="str">
        <f t="shared" si="44"/>
        <v>SL-00734</v>
      </c>
      <c r="B738" s="40" t="s">
        <v>1798</v>
      </c>
      <c r="C738" s="24" t="str">
        <f>IF(B738="","",IFERROR(_xlfn.XLOOKUP(B738,PT_Master!#REF!,PT_Master!B:B),""))</f>
        <v/>
      </c>
      <c r="D738" s="24" t="str">
        <f>IF(C738="","",IFERROR(_xlfn.XLOOKUP(C738,PT_Master!A:A,PT_Master!C:C),""))</f>
        <v/>
      </c>
      <c r="E738" s="40" t="s">
        <v>1901</v>
      </c>
      <c r="F738" s="40" t="s">
        <v>1854</v>
      </c>
      <c r="G738" s="24" t="str">
        <f>IF(F738="","",IFERROR(_xlfn.XLOOKUP(F738,SVC_RateCard!A:A,SVC_RateCard!B:B),"Service Code not found"))</f>
        <v>MRI Spine Lumbar</v>
      </c>
      <c r="H738" s="24" t="str">
        <f>IF(F738="","",IFERROR(_xlfn.XLOOKUP(F738,SVC_RateCard!A:A,SVC_RateCard!C:C),""))</f>
        <v>Radiology</v>
      </c>
      <c r="I738" s="40" t="s">
        <v>236</v>
      </c>
      <c r="J738" s="40">
        <v>1</v>
      </c>
      <c r="K738" s="25">
        <f>IF(F738="","",IFERROR(_xlfn.XLOOKUP(F738,SVC_RateCard!A:A,SVC_RateCard!I:I),0))</f>
        <v>6496</v>
      </c>
      <c r="L738" s="17">
        <f t="shared" si="45"/>
        <v>6496</v>
      </c>
      <c r="M738" s="26">
        <f>IF(F738="","",IFERROR(_xlfn.XLOOKUP(F738,SVC_RateCard!A:A,SVC_RateCard!G:G),0))</f>
        <v>12</v>
      </c>
      <c r="N738" s="17">
        <f t="shared" si="46"/>
        <v>779.52</v>
      </c>
      <c r="O738" s="17">
        <f t="shared" si="47"/>
        <v>6496</v>
      </c>
    </row>
    <row r="739" spans="1:15" ht="22" customHeight="1">
      <c r="A739" t="str">
        <f t="shared" si="44"/>
        <v>SL-00735</v>
      </c>
      <c r="B739" s="39" t="s">
        <v>1798</v>
      </c>
      <c r="C739" s="24" t="str">
        <f>IF(B739="","",IFERROR(_xlfn.XLOOKUP(B739,PT_Master!#REF!,PT_Master!B:B),""))</f>
        <v/>
      </c>
      <c r="D739" s="24" t="str">
        <f>IF(C739="","",IFERROR(_xlfn.XLOOKUP(C739,PT_Master!A:A,PT_Master!C:C),""))</f>
        <v/>
      </c>
      <c r="E739" s="39" t="s">
        <v>1901</v>
      </c>
      <c r="F739" s="39" t="s">
        <v>1848</v>
      </c>
      <c r="G739" s="24" t="str">
        <f>IF(F739="","",IFERROR(_xlfn.XLOOKUP(F739,SVC_RateCard!A:A,SVC_RateCard!B:B),"Service Code not found"))</f>
        <v>Complete Blood Count (CBC)</v>
      </c>
      <c r="H739" s="24" t="str">
        <f>IF(F739="","",IFERROR(_xlfn.XLOOKUP(F739,SVC_RateCard!A:A,SVC_RateCard!C:C),""))</f>
        <v>Laboratory</v>
      </c>
      <c r="I739" s="39" t="s">
        <v>236</v>
      </c>
      <c r="J739" s="39">
        <v>1</v>
      </c>
      <c r="K739" s="25">
        <f>IF(F739="","",IFERROR(_xlfn.XLOOKUP(F739,SVC_RateCard!A:A,SVC_RateCard!I:I),0))</f>
        <v>367.5</v>
      </c>
      <c r="L739" s="17">
        <f t="shared" si="45"/>
        <v>367.5</v>
      </c>
      <c r="M739" s="26">
        <f>IF(F739="","",IFERROR(_xlfn.XLOOKUP(F739,SVC_RateCard!A:A,SVC_RateCard!G:G),0))</f>
        <v>5</v>
      </c>
      <c r="N739" s="17">
        <f t="shared" si="46"/>
        <v>18.375</v>
      </c>
      <c r="O739" s="17">
        <f t="shared" si="47"/>
        <v>367.5</v>
      </c>
    </row>
    <row r="740" spans="1:15" ht="22" customHeight="1">
      <c r="A740" t="str">
        <f t="shared" si="44"/>
        <v>SL-00736</v>
      </c>
      <c r="B740" s="40" t="s">
        <v>1798</v>
      </c>
      <c r="C740" s="24" t="str">
        <f>IF(B740="","",IFERROR(_xlfn.XLOOKUP(B740,PT_Master!#REF!,PT_Master!B:B),""))</f>
        <v/>
      </c>
      <c r="D740" s="24" t="str">
        <f>IF(C740="","",IFERROR(_xlfn.XLOOKUP(C740,PT_Master!A:A,PT_Master!C:C),""))</f>
        <v/>
      </c>
      <c r="E740" s="40" t="s">
        <v>1899</v>
      </c>
      <c r="F740" s="40" t="s">
        <v>1863</v>
      </c>
      <c r="G740" s="24" t="str">
        <f>IF(F740="","",IFERROR(_xlfn.XLOOKUP(F740,SVC_RateCard!A:A,SVC_RateCard!B:B),"Service Code not found"))</f>
        <v>Blood Culture</v>
      </c>
      <c r="H740" s="24" t="str">
        <f>IF(F740="","",IFERROR(_xlfn.XLOOKUP(F740,SVC_RateCard!A:A,SVC_RateCard!C:C),""))</f>
        <v>Laboratory</v>
      </c>
      <c r="I740" s="40" t="s">
        <v>236</v>
      </c>
      <c r="J740" s="40">
        <v>1</v>
      </c>
      <c r="K740" s="25">
        <f>IF(F740="","",IFERROR(_xlfn.XLOOKUP(F740,SVC_RateCard!A:A,SVC_RateCard!I:I),0))</f>
        <v>840</v>
      </c>
      <c r="L740" s="17">
        <f t="shared" si="45"/>
        <v>840</v>
      </c>
      <c r="M740" s="26">
        <f>IF(F740="","",IFERROR(_xlfn.XLOOKUP(F740,SVC_RateCard!A:A,SVC_RateCard!G:G),0))</f>
        <v>5</v>
      </c>
      <c r="N740" s="17">
        <f t="shared" si="46"/>
        <v>42</v>
      </c>
      <c r="O740" s="17">
        <f t="shared" si="47"/>
        <v>840</v>
      </c>
    </row>
    <row r="741" spans="1:15" ht="22" customHeight="1">
      <c r="A741" t="str">
        <f t="shared" si="44"/>
        <v>SL-00737</v>
      </c>
      <c r="B741" s="39" t="s">
        <v>1799</v>
      </c>
      <c r="C741" s="24" t="str">
        <f>IF(B741="","",IFERROR(_xlfn.XLOOKUP(B741,PT_Master!#REF!,PT_Master!B:B),""))</f>
        <v/>
      </c>
      <c r="D741" s="24" t="str">
        <f>IF(C741="","",IFERROR(_xlfn.XLOOKUP(C741,PT_Master!A:A,PT_Master!C:C),""))</f>
        <v/>
      </c>
      <c r="E741" s="39" t="s">
        <v>1459</v>
      </c>
      <c r="F741" s="39" t="s">
        <v>1860</v>
      </c>
      <c r="G741" s="24" t="str">
        <f>IF(F741="","",IFERROR(_xlfn.XLOOKUP(F741,SVC_RateCard!A:A,SVC_RateCard!B:B),"Service Code not found"))</f>
        <v>Emergency Consultation</v>
      </c>
      <c r="H741" s="24" t="str">
        <f>IF(F741="","",IFERROR(_xlfn.XLOOKUP(F741,SVC_RateCard!A:A,SVC_RateCard!C:C),""))</f>
        <v>Emergency</v>
      </c>
      <c r="I741" s="39" t="s">
        <v>232</v>
      </c>
      <c r="J741" s="39">
        <v>1</v>
      </c>
      <c r="K741" s="25">
        <f>IF(F741="","",IFERROR(_xlfn.XLOOKUP(F741,SVC_RateCard!A:A,SVC_RateCard!I:I),0))</f>
        <v>1200</v>
      </c>
      <c r="L741" s="17">
        <f t="shared" si="45"/>
        <v>1200</v>
      </c>
      <c r="M741" s="26">
        <f>IF(F741="","",IFERROR(_xlfn.XLOOKUP(F741,SVC_RateCard!A:A,SVC_RateCard!G:G),0))</f>
        <v>0</v>
      </c>
      <c r="N741" s="17">
        <f t="shared" si="46"/>
        <v>0</v>
      </c>
      <c r="O741" s="17">
        <f t="shared" si="47"/>
        <v>1200</v>
      </c>
    </row>
    <row r="742" spans="1:15" ht="22" customHeight="1">
      <c r="A742" t="str">
        <f t="shared" si="44"/>
        <v>SL-00738</v>
      </c>
      <c r="B742" s="40" t="s">
        <v>1799</v>
      </c>
      <c r="C742" s="24" t="str">
        <f>IF(B742="","",IFERROR(_xlfn.XLOOKUP(B742,PT_Master!#REF!,PT_Master!B:B),""))</f>
        <v/>
      </c>
      <c r="D742" s="24" t="str">
        <f>IF(C742="","",IFERROR(_xlfn.XLOOKUP(C742,PT_Master!A:A,PT_Master!C:C),""))</f>
        <v/>
      </c>
      <c r="E742" s="40" t="s">
        <v>1517</v>
      </c>
      <c r="F742" s="40" t="s">
        <v>1865</v>
      </c>
      <c r="G742" s="24" t="str">
        <f>IF(F742="","",IFERROR(_xlfn.XLOOKUP(F742,SVC_RateCard!A:A,SVC_RateCard!B:B),"Service Code not found"))</f>
        <v>Knee Replacement (Unilateral)</v>
      </c>
      <c r="H742" s="24" t="str">
        <f>IF(F742="","",IFERROR(_xlfn.XLOOKUP(F742,SVC_RateCard!A:A,SVC_RateCard!C:C),""))</f>
        <v>Surgery</v>
      </c>
      <c r="I742" s="40" t="s">
        <v>232</v>
      </c>
      <c r="J742" s="40">
        <v>1</v>
      </c>
      <c r="K742" s="25">
        <f>IF(F742="","",IFERROR(_xlfn.XLOOKUP(F742,SVC_RateCard!A:A,SVC_RateCard!I:I),0))</f>
        <v>126000</v>
      </c>
      <c r="L742" s="17">
        <f t="shared" si="45"/>
        <v>126000</v>
      </c>
      <c r="M742" s="26">
        <f>IF(F742="","",IFERROR(_xlfn.XLOOKUP(F742,SVC_RateCard!A:A,SVC_RateCard!G:G),0))</f>
        <v>5</v>
      </c>
      <c r="N742" s="17">
        <f t="shared" si="46"/>
        <v>6300</v>
      </c>
      <c r="O742" s="17">
        <f t="shared" si="47"/>
        <v>126000</v>
      </c>
    </row>
    <row r="743" spans="1:15" ht="22" customHeight="1">
      <c r="A743" t="str">
        <f t="shared" si="44"/>
        <v>SL-00739</v>
      </c>
      <c r="B743" s="39" t="s">
        <v>1799</v>
      </c>
      <c r="C743" s="24" t="str">
        <f>IF(B743="","",IFERROR(_xlfn.XLOOKUP(B743,PT_Master!#REF!,PT_Master!B:B),""))</f>
        <v/>
      </c>
      <c r="D743" s="24" t="str">
        <f>IF(C743="","",IFERROR(_xlfn.XLOOKUP(C743,PT_Master!A:A,PT_Master!C:C),""))</f>
        <v/>
      </c>
      <c r="E743" s="39" t="s">
        <v>1459</v>
      </c>
      <c r="F743" s="39" t="s">
        <v>1843</v>
      </c>
      <c r="G743" s="24" t="str">
        <f>IF(F743="","",IFERROR(_xlfn.XLOOKUP(F743,SVC_RateCard!A:A,SVC_RateCard!B:B),"Service Code not found"))</f>
        <v>Holter Monitoring 24hr</v>
      </c>
      <c r="H743" s="24" t="str">
        <f>IF(F743="","",IFERROR(_xlfn.XLOOKUP(F743,SVC_RateCard!A:A,SVC_RateCard!C:C),""))</f>
        <v>Procedure</v>
      </c>
      <c r="I743" s="39" t="s">
        <v>232</v>
      </c>
      <c r="J743" s="39">
        <v>1</v>
      </c>
      <c r="K743" s="25">
        <f>IF(F743="","",IFERROR(_xlfn.XLOOKUP(F743,SVC_RateCard!A:A,SVC_RateCard!I:I),0))</f>
        <v>1890</v>
      </c>
      <c r="L743" s="17">
        <f t="shared" si="45"/>
        <v>1890</v>
      </c>
      <c r="M743" s="26">
        <f>IF(F743="","",IFERROR(_xlfn.XLOOKUP(F743,SVC_RateCard!A:A,SVC_RateCard!G:G),0))</f>
        <v>5</v>
      </c>
      <c r="N743" s="17">
        <f t="shared" si="46"/>
        <v>94.5</v>
      </c>
      <c r="O743" s="17">
        <f t="shared" si="47"/>
        <v>1890</v>
      </c>
    </row>
    <row r="744" spans="1:15" ht="22" customHeight="1">
      <c r="A744" t="str">
        <f t="shared" si="44"/>
        <v>SL-00740</v>
      </c>
      <c r="B744" s="40" t="s">
        <v>1799</v>
      </c>
      <c r="C744" s="24" t="str">
        <f>IF(B744="","",IFERROR(_xlfn.XLOOKUP(B744,PT_Master!#REF!,PT_Master!B:B),""))</f>
        <v/>
      </c>
      <c r="D744" s="24" t="str">
        <f>IF(C744="","",IFERROR(_xlfn.XLOOKUP(C744,PT_Master!A:A,PT_Master!C:C),""))</f>
        <v/>
      </c>
      <c r="E744" s="40" t="s">
        <v>505</v>
      </c>
      <c r="F744" s="40" t="s">
        <v>1867</v>
      </c>
      <c r="G744" s="24" t="str">
        <f>IF(F744="","",IFERROR(_xlfn.XLOOKUP(F744,SVC_RateCard!A:A,SVC_RateCard!B:B),"Service Code not found"))</f>
        <v>Emergency Bay - Daily</v>
      </c>
      <c r="H744" s="24" t="str">
        <f>IF(F744="","",IFERROR(_xlfn.XLOOKUP(F744,SVC_RateCard!A:A,SVC_RateCard!C:C),""))</f>
        <v>Room Charge</v>
      </c>
      <c r="I744" s="40" t="s">
        <v>232</v>
      </c>
      <c r="J744" s="40">
        <v>10</v>
      </c>
      <c r="K744" s="25">
        <f>IF(F744="","",IFERROR(_xlfn.XLOOKUP(F744,SVC_RateCard!A:A,SVC_RateCard!I:I),0))</f>
        <v>2000</v>
      </c>
      <c r="L744" s="17">
        <f t="shared" si="45"/>
        <v>20000</v>
      </c>
      <c r="M744" s="26">
        <f>IF(F744="","",IFERROR(_xlfn.XLOOKUP(F744,SVC_RateCard!A:A,SVC_RateCard!G:G),0))</f>
        <v>0</v>
      </c>
      <c r="N744" s="17">
        <f t="shared" si="46"/>
        <v>0</v>
      </c>
      <c r="O744" s="17">
        <f t="shared" si="47"/>
        <v>20000</v>
      </c>
    </row>
    <row r="745" spans="1:15" ht="22" customHeight="1">
      <c r="A745" t="str">
        <f t="shared" si="44"/>
        <v>SL-00741</v>
      </c>
      <c r="B745" s="39" t="s">
        <v>1799</v>
      </c>
      <c r="C745" s="24" t="str">
        <f>IF(B745="","",IFERROR(_xlfn.XLOOKUP(B745,PT_Master!#REF!,PT_Master!B:B),""))</f>
        <v/>
      </c>
      <c r="D745" s="24" t="str">
        <f>IF(C745="","",IFERROR(_xlfn.XLOOKUP(C745,PT_Master!A:A,PT_Master!C:C),""))</f>
        <v/>
      </c>
      <c r="E745" s="39" t="s">
        <v>505</v>
      </c>
      <c r="F745" s="39" t="s">
        <v>1877</v>
      </c>
      <c r="G745" s="24" t="str">
        <f>IF(F745="","",IFERROR(_xlfn.XLOOKUP(F745,SVC_RateCard!A:A,SVC_RateCard!B:B),"Service Code not found"))</f>
        <v>Laparoscopic Cholecystectomy</v>
      </c>
      <c r="H745" s="24" t="str">
        <f>IF(F745="","",IFERROR(_xlfn.XLOOKUP(F745,SVC_RateCard!A:A,SVC_RateCard!C:C),""))</f>
        <v>Surgery</v>
      </c>
      <c r="I745" s="39" t="s">
        <v>232</v>
      </c>
      <c r="J745" s="39">
        <v>1</v>
      </c>
      <c r="K745" s="25">
        <f>IF(F745="","",IFERROR(_xlfn.XLOOKUP(F745,SVC_RateCard!A:A,SVC_RateCard!I:I),0))</f>
        <v>44100</v>
      </c>
      <c r="L745" s="17">
        <f t="shared" si="45"/>
        <v>44100</v>
      </c>
      <c r="M745" s="26">
        <f>IF(F745="","",IFERROR(_xlfn.XLOOKUP(F745,SVC_RateCard!A:A,SVC_RateCard!G:G),0))</f>
        <v>5</v>
      </c>
      <c r="N745" s="17">
        <f t="shared" si="46"/>
        <v>2205</v>
      </c>
      <c r="O745" s="17">
        <f t="shared" si="47"/>
        <v>44100</v>
      </c>
    </row>
    <row r="746" spans="1:15" ht="22" customHeight="1">
      <c r="A746" t="str">
        <f t="shared" si="44"/>
        <v>SL-00742</v>
      </c>
      <c r="B746" s="40" t="s">
        <v>1799</v>
      </c>
      <c r="C746" s="24" t="str">
        <f>IF(B746="","",IFERROR(_xlfn.XLOOKUP(B746,PT_Master!#REF!,PT_Master!B:B),""))</f>
        <v/>
      </c>
      <c r="D746" s="24" t="str">
        <f>IF(C746="","",IFERROR(_xlfn.XLOOKUP(C746,PT_Master!A:A,PT_Master!C:C),""))</f>
        <v/>
      </c>
      <c r="E746" s="40" t="s">
        <v>1459</v>
      </c>
      <c r="F746" s="40" t="s">
        <v>1842</v>
      </c>
      <c r="G746" s="24" t="str">
        <f>IF(F746="","",IFERROR(_xlfn.XLOOKUP(F746,SVC_RateCard!A:A,SVC_RateCard!B:B),"Service Code not found"))</f>
        <v>Treadmill Stress Test</v>
      </c>
      <c r="H746" s="24" t="str">
        <f>IF(F746="","",IFERROR(_xlfn.XLOOKUP(F746,SVC_RateCard!A:A,SVC_RateCard!C:C),""))</f>
        <v>Procedure</v>
      </c>
      <c r="I746" s="40" t="s">
        <v>232</v>
      </c>
      <c r="J746" s="40">
        <v>1</v>
      </c>
      <c r="K746" s="25">
        <f>IF(F746="","",IFERROR(_xlfn.XLOOKUP(F746,SVC_RateCard!A:A,SVC_RateCard!I:I),0))</f>
        <v>2310</v>
      </c>
      <c r="L746" s="17">
        <f t="shared" si="45"/>
        <v>2310</v>
      </c>
      <c r="M746" s="26">
        <f>IF(F746="","",IFERROR(_xlfn.XLOOKUP(F746,SVC_RateCard!A:A,SVC_RateCard!G:G),0))</f>
        <v>5</v>
      </c>
      <c r="N746" s="17">
        <f t="shared" si="46"/>
        <v>115.5</v>
      </c>
      <c r="O746" s="17">
        <f t="shared" si="47"/>
        <v>2310</v>
      </c>
    </row>
    <row r="747" spans="1:15" ht="22" customHeight="1">
      <c r="A747" t="str">
        <f t="shared" si="44"/>
        <v>SL-00743</v>
      </c>
      <c r="B747" s="39" t="s">
        <v>1799</v>
      </c>
      <c r="C747" s="24" t="str">
        <f>IF(B747="","",IFERROR(_xlfn.XLOOKUP(B747,PT_Master!#REF!,PT_Master!B:B),""))</f>
        <v/>
      </c>
      <c r="D747" s="24" t="str">
        <f>IF(C747="","",IFERROR(_xlfn.XLOOKUP(C747,PT_Master!A:A,PT_Master!C:C),""))</f>
        <v/>
      </c>
      <c r="E747" s="39" t="s">
        <v>1922</v>
      </c>
      <c r="F747" s="39" t="s">
        <v>1832</v>
      </c>
      <c r="G747" s="24" t="str">
        <f>IF(F747="","",IFERROR(_xlfn.XLOOKUP(F747,SVC_RateCard!A:A,SVC_RateCard!B:B),"Service Code not found"))</f>
        <v>Malaria Antigen Test</v>
      </c>
      <c r="H747" s="24" t="str">
        <f>IF(F747="","",IFERROR(_xlfn.XLOOKUP(F747,SVC_RateCard!A:A,SVC_RateCard!C:C),""))</f>
        <v>Laboratory</v>
      </c>
      <c r="I747" s="39" t="s">
        <v>232</v>
      </c>
      <c r="J747" s="39">
        <v>1</v>
      </c>
      <c r="K747" s="25">
        <f>IF(F747="","",IFERROR(_xlfn.XLOOKUP(F747,SVC_RateCard!A:A,SVC_RateCard!I:I),0))</f>
        <v>420</v>
      </c>
      <c r="L747" s="17">
        <f t="shared" si="45"/>
        <v>420</v>
      </c>
      <c r="M747" s="26">
        <f>IF(F747="","",IFERROR(_xlfn.XLOOKUP(F747,SVC_RateCard!A:A,SVC_RateCard!G:G),0))</f>
        <v>5</v>
      </c>
      <c r="N747" s="17">
        <f t="shared" si="46"/>
        <v>21</v>
      </c>
      <c r="O747" s="17">
        <f t="shared" si="47"/>
        <v>420</v>
      </c>
    </row>
    <row r="748" spans="1:15" ht="22" customHeight="1">
      <c r="A748" t="str">
        <f t="shared" si="44"/>
        <v>SL-00744</v>
      </c>
      <c r="B748" s="40" t="s">
        <v>1799</v>
      </c>
      <c r="C748" s="24" t="str">
        <f>IF(B748="","",IFERROR(_xlfn.XLOOKUP(B748,PT_Master!#REF!,PT_Master!B:B),""))</f>
        <v/>
      </c>
      <c r="D748" s="24" t="str">
        <f>IF(C748="","",IFERROR(_xlfn.XLOOKUP(C748,PT_Master!A:A,PT_Master!C:C),""))</f>
        <v/>
      </c>
      <c r="E748" s="40" t="s">
        <v>1923</v>
      </c>
      <c r="F748" s="40" t="s">
        <v>1864</v>
      </c>
      <c r="G748" s="24" t="str">
        <f>IF(F748="","",IFERROR(_xlfn.XLOOKUP(F748,SVC_RateCard!A:A,SVC_RateCard!B:B),"Service Code not found"))</f>
        <v>Physiotherapy Session</v>
      </c>
      <c r="H748" s="24" t="str">
        <f>IF(F748="","",IFERROR(_xlfn.XLOOKUP(F748,SVC_RateCard!A:A,SVC_RateCard!C:C),""))</f>
        <v>Procedure</v>
      </c>
      <c r="I748" s="40" t="s">
        <v>232</v>
      </c>
      <c r="J748" s="40">
        <v>1</v>
      </c>
      <c r="K748" s="25">
        <f>IF(F748="","",IFERROR(_xlfn.XLOOKUP(F748,SVC_RateCard!A:A,SVC_RateCard!I:I),0))</f>
        <v>944</v>
      </c>
      <c r="L748" s="17">
        <f t="shared" si="45"/>
        <v>944</v>
      </c>
      <c r="M748" s="26">
        <f>IF(F748="","",IFERROR(_xlfn.XLOOKUP(F748,SVC_RateCard!A:A,SVC_RateCard!G:G),0))</f>
        <v>18</v>
      </c>
      <c r="N748" s="17">
        <f t="shared" si="46"/>
        <v>169.92</v>
      </c>
      <c r="O748" s="17">
        <f t="shared" si="47"/>
        <v>944</v>
      </c>
    </row>
    <row r="749" spans="1:15" ht="22" customHeight="1">
      <c r="A749" t="str">
        <f t="shared" si="44"/>
        <v>SL-00745</v>
      </c>
      <c r="B749" s="39" t="s">
        <v>1799</v>
      </c>
      <c r="C749" s="24" t="str">
        <f>IF(B749="","",IFERROR(_xlfn.XLOOKUP(B749,PT_Master!#REF!,PT_Master!B:B),""))</f>
        <v/>
      </c>
      <c r="D749" s="24" t="str">
        <f>IF(C749="","",IFERROR(_xlfn.XLOOKUP(C749,PT_Master!A:A,PT_Master!C:C),""))</f>
        <v/>
      </c>
      <c r="E749" s="39" t="s">
        <v>505</v>
      </c>
      <c r="F749" s="39" t="s">
        <v>1846</v>
      </c>
      <c r="G749" s="24" t="str">
        <f>IF(F749="","",IFERROR(_xlfn.XLOOKUP(F749,SVC_RateCard!A:A,SVC_RateCard!B:B),"Service Code not found"))</f>
        <v>Blood Transfusion</v>
      </c>
      <c r="H749" s="24" t="str">
        <f>IF(F749="","",IFERROR(_xlfn.XLOOKUP(F749,SVC_RateCard!A:A,SVC_RateCard!C:C),""))</f>
        <v>Procedure</v>
      </c>
      <c r="I749" s="39" t="s">
        <v>232</v>
      </c>
      <c r="J749" s="39">
        <v>1</v>
      </c>
      <c r="K749" s="25">
        <f>IF(F749="","",IFERROR(_xlfn.XLOOKUP(F749,SVC_RateCard!A:A,SVC_RateCard!I:I),0))</f>
        <v>1575</v>
      </c>
      <c r="L749" s="17">
        <f t="shared" si="45"/>
        <v>1575</v>
      </c>
      <c r="M749" s="26">
        <f>IF(F749="","",IFERROR(_xlfn.XLOOKUP(F749,SVC_RateCard!A:A,SVC_RateCard!G:G),0))</f>
        <v>5</v>
      </c>
      <c r="N749" s="17">
        <f t="shared" si="46"/>
        <v>78.75</v>
      </c>
      <c r="O749" s="17">
        <f t="shared" si="47"/>
        <v>1575</v>
      </c>
    </row>
    <row r="750" spans="1:15" ht="22" customHeight="1">
      <c r="A750" t="str">
        <f t="shared" si="44"/>
        <v>SL-00746</v>
      </c>
      <c r="B750" s="40" t="s">
        <v>1800</v>
      </c>
      <c r="C750" s="24" t="str">
        <f>IF(B750="","",IFERROR(_xlfn.XLOOKUP(B750,PT_Master!#REF!,PT_Master!B:B),""))</f>
        <v/>
      </c>
      <c r="D750" s="24" t="str">
        <f>IF(C750="","",IFERROR(_xlfn.XLOOKUP(C750,PT_Master!A:A,PT_Master!C:C),""))</f>
        <v/>
      </c>
      <c r="E750" s="40" t="s">
        <v>1520</v>
      </c>
      <c r="F750" s="40" t="s">
        <v>1876</v>
      </c>
      <c r="G750" s="24" t="str">
        <f>IF(F750="","",IFERROR(_xlfn.XLOOKUP(F750,SVC_RateCard!A:A,SVC_RateCard!B:B),"Service Code not found"))</f>
        <v>Gynaecology Consultation</v>
      </c>
      <c r="H750" s="24" t="str">
        <f>IF(F750="","",IFERROR(_xlfn.XLOOKUP(F750,SVC_RateCard!A:A,SVC_RateCard!C:C),""))</f>
        <v>Consultation</v>
      </c>
      <c r="I750" s="40" t="s">
        <v>228</v>
      </c>
      <c r="J750" s="40">
        <v>1</v>
      </c>
      <c r="K750" s="25">
        <f>IF(F750="","",IFERROR(_xlfn.XLOOKUP(F750,SVC_RateCard!A:A,SVC_RateCard!I:I),0))</f>
        <v>700</v>
      </c>
      <c r="L750" s="17">
        <f t="shared" si="45"/>
        <v>700</v>
      </c>
      <c r="M750" s="26">
        <f>IF(F750="","",IFERROR(_xlfn.XLOOKUP(F750,SVC_RateCard!A:A,SVC_RateCard!G:G),0))</f>
        <v>0</v>
      </c>
      <c r="N750" s="17">
        <f t="shared" si="46"/>
        <v>0</v>
      </c>
      <c r="O750" s="17">
        <f t="shared" si="47"/>
        <v>700</v>
      </c>
    </row>
    <row r="751" spans="1:15" ht="22" customHeight="1">
      <c r="A751" t="str">
        <f t="shared" si="44"/>
        <v>SL-00747</v>
      </c>
      <c r="B751" s="39" t="s">
        <v>1800</v>
      </c>
      <c r="C751" s="24" t="str">
        <f>IF(B751="","",IFERROR(_xlfn.XLOOKUP(B751,PT_Master!#REF!,PT_Master!B:B),""))</f>
        <v/>
      </c>
      <c r="D751" s="24" t="str">
        <f>IF(C751="","",IFERROR(_xlfn.XLOOKUP(C751,PT_Master!A:A,PT_Master!C:C),""))</f>
        <v/>
      </c>
      <c r="E751" s="39" t="s">
        <v>1520</v>
      </c>
      <c r="F751" s="39" t="s">
        <v>1852</v>
      </c>
      <c r="G751" s="24" t="str">
        <f>IF(F751="","",IFERROR(_xlfn.XLOOKUP(F751,SVC_RateCard!A:A,SVC_RateCard!B:B),"Service Code not found"))</f>
        <v>X-Ray Spine LS</v>
      </c>
      <c r="H751" s="24" t="str">
        <f>IF(F751="","",IFERROR(_xlfn.XLOOKUP(F751,SVC_RateCard!A:A,SVC_RateCard!C:C),""))</f>
        <v>Radiology</v>
      </c>
      <c r="I751" s="39" t="s">
        <v>228</v>
      </c>
      <c r="J751" s="39">
        <v>1</v>
      </c>
      <c r="K751" s="25">
        <f>IF(F751="","",IFERROR(_xlfn.XLOOKUP(F751,SVC_RateCard!A:A,SVC_RateCard!I:I),0))</f>
        <v>560</v>
      </c>
      <c r="L751" s="17">
        <f t="shared" si="45"/>
        <v>560</v>
      </c>
      <c r="M751" s="26">
        <f>IF(F751="","",IFERROR(_xlfn.XLOOKUP(F751,SVC_RateCard!A:A,SVC_RateCard!G:G),0))</f>
        <v>12</v>
      </c>
      <c r="N751" s="17">
        <f t="shared" si="46"/>
        <v>67.2</v>
      </c>
      <c r="O751" s="17">
        <f t="shared" si="47"/>
        <v>560</v>
      </c>
    </row>
    <row r="752" spans="1:15" ht="22" customHeight="1">
      <c r="A752" t="str">
        <f t="shared" si="44"/>
        <v>SL-00748</v>
      </c>
      <c r="B752" s="40" t="s">
        <v>1800</v>
      </c>
      <c r="C752" s="24" t="str">
        <f>IF(B752="","",IFERROR(_xlfn.XLOOKUP(B752,PT_Master!#REF!,PT_Master!B:B),""))</f>
        <v/>
      </c>
      <c r="D752" s="24" t="str">
        <f>IF(C752="","",IFERROR(_xlfn.XLOOKUP(C752,PT_Master!A:A,PT_Master!C:C),""))</f>
        <v/>
      </c>
      <c r="E752" s="40" t="s">
        <v>1520</v>
      </c>
      <c r="F752" s="40" t="s">
        <v>1866</v>
      </c>
      <c r="G752" s="24" t="str">
        <f>IF(F752="","",IFERROR(_xlfn.XLOOKUP(F752,SVC_RateCard!A:A,SVC_RateCard!B:B),"Service Code not found"))</f>
        <v>X-Ray Chest PA</v>
      </c>
      <c r="H752" s="24" t="str">
        <f>IF(F752="","",IFERROR(_xlfn.XLOOKUP(F752,SVC_RateCard!A:A,SVC_RateCard!C:C),""))</f>
        <v>Radiology</v>
      </c>
      <c r="I752" s="40" t="s">
        <v>228</v>
      </c>
      <c r="J752" s="40">
        <v>1</v>
      </c>
      <c r="K752" s="25">
        <f>IF(F752="","",IFERROR(_xlfn.XLOOKUP(F752,SVC_RateCard!A:A,SVC_RateCard!I:I),0))</f>
        <v>448</v>
      </c>
      <c r="L752" s="17">
        <f t="shared" si="45"/>
        <v>448</v>
      </c>
      <c r="M752" s="26">
        <f>IF(F752="","",IFERROR(_xlfn.XLOOKUP(F752,SVC_RateCard!A:A,SVC_RateCard!G:G),0))</f>
        <v>12</v>
      </c>
      <c r="N752" s="17">
        <f t="shared" si="46"/>
        <v>53.76</v>
      </c>
      <c r="O752" s="17">
        <f t="shared" si="47"/>
        <v>448</v>
      </c>
    </row>
    <row r="753" spans="1:15" ht="22" customHeight="1">
      <c r="A753" t="str">
        <f t="shared" si="44"/>
        <v>SL-00749</v>
      </c>
      <c r="B753" s="39" t="s">
        <v>1800</v>
      </c>
      <c r="C753" s="24" t="str">
        <f>IF(B753="","",IFERROR(_xlfn.XLOOKUP(B753,PT_Master!#REF!,PT_Master!B:B),""))</f>
        <v/>
      </c>
      <c r="D753" s="24" t="str">
        <f>IF(C753="","",IFERROR(_xlfn.XLOOKUP(C753,PT_Master!A:A,PT_Master!C:C),""))</f>
        <v/>
      </c>
      <c r="E753" s="39" t="s">
        <v>1520</v>
      </c>
      <c r="F753" s="39" t="s">
        <v>1856</v>
      </c>
      <c r="G753" s="24" t="str">
        <f>IF(F753="","",IFERROR(_xlfn.XLOOKUP(F753,SVC_RateCard!A:A,SVC_RateCard!B:B),"Service Code not found"))</f>
        <v>CT Scan Abdomen</v>
      </c>
      <c r="H753" s="24" t="str">
        <f>IF(F753="","",IFERROR(_xlfn.XLOOKUP(F753,SVC_RateCard!A:A,SVC_RateCard!C:C),""))</f>
        <v>Radiology</v>
      </c>
      <c r="I753" s="39" t="s">
        <v>228</v>
      </c>
      <c r="J753" s="39">
        <v>1</v>
      </c>
      <c r="K753" s="25">
        <f>IF(F753="","",IFERROR(_xlfn.XLOOKUP(F753,SVC_RateCard!A:A,SVC_RateCard!I:I),0))</f>
        <v>6160</v>
      </c>
      <c r="L753" s="17">
        <f t="shared" si="45"/>
        <v>6160</v>
      </c>
      <c r="M753" s="26">
        <f>IF(F753="","",IFERROR(_xlfn.XLOOKUP(F753,SVC_RateCard!A:A,SVC_RateCard!G:G),0))</f>
        <v>12</v>
      </c>
      <c r="N753" s="17">
        <f t="shared" si="46"/>
        <v>739.2</v>
      </c>
      <c r="O753" s="17">
        <f t="shared" si="47"/>
        <v>6160</v>
      </c>
    </row>
    <row r="754" spans="1:15" ht="22" customHeight="1">
      <c r="A754" t="str">
        <f t="shared" si="44"/>
        <v>SL-00750</v>
      </c>
      <c r="B754" s="40" t="s">
        <v>1800</v>
      </c>
      <c r="C754" s="24" t="str">
        <f>IF(B754="","",IFERROR(_xlfn.XLOOKUP(B754,PT_Master!#REF!,PT_Master!B:B),""))</f>
        <v/>
      </c>
      <c r="D754" s="24" t="str">
        <f>IF(C754="","",IFERROR(_xlfn.XLOOKUP(C754,PT_Master!A:A,PT_Master!C:C),""))</f>
        <v/>
      </c>
      <c r="E754" s="40" t="s">
        <v>1520</v>
      </c>
      <c r="F754" s="40" t="s">
        <v>1880</v>
      </c>
      <c r="G754" s="24" t="str">
        <f>IF(F754="","",IFERROR(_xlfn.XLOOKUP(F754,SVC_RateCard!A:A,SVC_RateCard!B:B),"Service Code not found"))</f>
        <v>Caesarean Section</v>
      </c>
      <c r="H754" s="24" t="str">
        <f>IF(F754="","",IFERROR(_xlfn.XLOOKUP(F754,SVC_RateCard!A:A,SVC_RateCard!C:C),""))</f>
        <v>Surgery</v>
      </c>
      <c r="I754" s="40" t="s">
        <v>228</v>
      </c>
      <c r="J754" s="40">
        <v>1</v>
      </c>
      <c r="K754" s="25">
        <f>IF(F754="","",IFERROR(_xlfn.XLOOKUP(F754,SVC_RateCard!A:A,SVC_RateCard!I:I),0))</f>
        <v>47250</v>
      </c>
      <c r="L754" s="17">
        <f t="shared" si="45"/>
        <v>47250</v>
      </c>
      <c r="M754" s="26">
        <f>IF(F754="","",IFERROR(_xlfn.XLOOKUP(F754,SVC_RateCard!A:A,SVC_RateCard!G:G),0))</f>
        <v>5</v>
      </c>
      <c r="N754" s="17">
        <f t="shared" si="46"/>
        <v>2362.5</v>
      </c>
      <c r="O754" s="17">
        <f t="shared" si="47"/>
        <v>47250</v>
      </c>
    </row>
    <row r="755" spans="1:15" ht="22" customHeight="1">
      <c r="A755" t="str">
        <f t="shared" si="44"/>
        <v>SL-00751</v>
      </c>
      <c r="B755" s="39" t="s">
        <v>1801</v>
      </c>
      <c r="C755" s="24" t="str">
        <f>IF(B755="","",IFERROR(_xlfn.XLOOKUP(B755,PT_Master!#REF!,PT_Master!B:B),""))</f>
        <v/>
      </c>
      <c r="D755" s="24" t="str">
        <f>IF(C755="","",IFERROR(_xlfn.XLOOKUP(C755,PT_Master!A:A,PT_Master!C:C),""))</f>
        <v/>
      </c>
      <c r="E755" s="39" t="s">
        <v>538</v>
      </c>
      <c r="F755" s="39" t="s">
        <v>1834</v>
      </c>
      <c r="G755" s="24" t="str">
        <f>IF(F755="","",IFERROR(_xlfn.XLOOKUP(F755,SVC_RateCard!A:A,SVC_RateCard!B:B),"Service Code not found"))</f>
        <v>Orthopaedics Consultation</v>
      </c>
      <c r="H755" s="24" t="str">
        <f>IF(F755="","",IFERROR(_xlfn.XLOOKUP(F755,SVC_RateCard!A:A,SVC_RateCard!C:C),""))</f>
        <v>Consultation</v>
      </c>
      <c r="I755" s="39" t="s">
        <v>231</v>
      </c>
      <c r="J755" s="39">
        <v>1</v>
      </c>
      <c r="K755" s="25">
        <f>IF(F755="","",IFERROR(_xlfn.XLOOKUP(F755,SVC_RateCard!A:A,SVC_RateCard!I:I),0))</f>
        <v>650</v>
      </c>
      <c r="L755" s="17">
        <f t="shared" si="45"/>
        <v>650</v>
      </c>
      <c r="M755" s="26">
        <f>IF(F755="","",IFERROR(_xlfn.XLOOKUP(F755,SVC_RateCard!A:A,SVC_RateCard!G:G),0))</f>
        <v>0</v>
      </c>
      <c r="N755" s="17">
        <f t="shared" si="46"/>
        <v>0</v>
      </c>
      <c r="O755" s="17">
        <f t="shared" si="47"/>
        <v>650</v>
      </c>
    </row>
    <row r="756" spans="1:15" ht="22" customHeight="1">
      <c r="A756" t="str">
        <f t="shared" si="44"/>
        <v>SL-00752</v>
      </c>
      <c r="B756" s="40" t="s">
        <v>1801</v>
      </c>
      <c r="C756" s="24" t="str">
        <f>IF(B756="","",IFERROR(_xlfn.XLOOKUP(B756,PT_Master!#REF!,PT_Master!B:B),""))</f>
        <v/>
      </c>
      <c r="D756" s="24" t="str">
        <f>IF(C756="","",IFERROR(_xlfn.XLOOKUP(C756,PT_Master!A:A,PT_Master!C:C),""))</f>
        <v/>
      </c>
      <c r="E756" s="40" t="s">
        <v>538</v>
      </c>
      <c r="F756" s="40" t="s">
        <v>1862</v>
      </c>
      <c r="G756" s="24" t="str">
        <f>IF(F756="","",IFERROR(_xlfn.XLOOKUP(F756,SVC_RateCard!A:A,SVC_RateCard!B:B),"Service Code not found"))</f>
        <v>Private Room - Daily</v>
      </c>
      <c r="H756" s="24" t="str">
        <f>IF(F756="","",IFERROR(_xlfn.XLOOKUP(F756,SVC_RateCard!A:A,SVC_RateCard!C:C),""))</f>
        <v>Room Charge</v>
      </c>
      <c r="I756" s="40" t="s">
        <v>231</v>
      </c>
      <c r="J756" s="40">
        <v>12</v>
      </c>
      <c r="K756" s="25">
        <f>IF(F756="","",IFERROR(_xlfn.XLOOKUP(F756,SVC_RateCard!A:A,SVC_RateCard!I:I),0))</f>
        <v>3500</v>
      </c>
      <c r="L756" s="17">
        <f t="shared" si="45"/>
        <v>42000</v>
      </c>
      <c r="M756" s="26">
        <f>IF(F756="","",IFERROR(_xlfn.XLOOKUP(F756,SVC_RateCard!A:A,SVC_RateCard!G:G),0))</f>
        <v>0</v>
      </c>
      <c r="N756" s="17">
        <f t="shared" si="46"/>
        <v>0</v>
      </c>
      <c r="O756" s="17">
        <f t="shared" si="47"/>
        <v>42000</v>
      </c>
    </row>
    <row r="757" spans="1:15" ht="22" customHeight="1">
      <c r="A757" t="str">
        <f t="shared" si="44"/>
        <v>SL-00753</v>
      </c>
      <c r="B757" s="39" t="s">
        <v>1801</v>
      </c>
      <c r="C757" s="24" t="str">
        <f>IF(B757="","",IFERROR(_xlfn.XLOOKUP(B757,PT_Master!#REF!,PT_Master!B:B),""))</f>
        <v/>
      </c>
      <c r="D757" s="24" t="str">
        <f>IF(C757="","",IFERROR(_xlfn.XLOOKUP(C757,PT_Master!A:A,PT_Master!C:C),""))</f>
        <v/>
      </c>
      <c r="E757" s="39" t="s">
        <v>536</v>
      </c>
      <c r="F757" s="39" t="s">
        <v>1843</v>
      </c>
      <c r="G757" s="24" t="str">
        <f>IF(F757="","",IFERROR(_xlfn.XLOOKUP(F757,SVC_RateCard!A:A,SVC_RateCard!B:B),"Service Code not found"))</f>
        <v>Holter Monitoring 24hr</v>
      </c>
      <c r="H757" s="24" t="str">
        <f>IF(F757="","",IFERROR(_xlfn.XLOOKUP(F757,SVC_RateCard!A:A,SVC_RateCard!C:C),""))</f>
        <v>Procedure</v>
      </c>
      <c r="I757" s="39" t="s">
        <v>231</v>
      </c>
      <c r="J757" s="39">
        <v>1</v>
      </c>
      <c r="K757" s="25">
        <f>IF(F757="","",IFERROR(_xlfn.XLOOKUP(F757,SVC_RateCard!A:A,SVC_RateCard!I:I),0))</f>
        <v>1890</v>
      </c>
      <c r="L757" s="17">
        <f t="shared" si="45"/>
        <v>1890</v>
      </c>
      <c r="M757" s="26">
        <f>IF(F757="","",IFERROR(_xlfn.XLOOKUP(F757,SVC_RateCard!A:A,SVC_RateCard!G:G),0))</f>
        <v>5</v>
      </c>
      <c r="N757" s="17">
        <f t="shared" si="46"/>
        <v>94.5</v>
      </c>
      <c r="O757" s="17">
        <f t="shared" si="47"/>
        <v>1890</v>
      </c>
    </row>
    <row r="758" spans="1:15" ht="22" customHeight="1">
      <c r="A758" t="str">
        <f t="shared" si="44"/>
        <v>SL-00754</v>
      </c>
      <c r="B758" s="40" t="s">
        <v>1801</v>
      </c>
      <c r="C758" s="24" t="str">
        <f>IF(B758="","",IFERROR(_xlfn.XLOOKUP(B758,PT_Master!#REF!,PT_Master!B:B),""))</f>
        <v/>
      </c>
      <c r="D758" s="24" t="str">
        <f>IF(C758="","",IFERROR(_xlfn.XLOOKUP(C758,PT_Master!A:A,PT_Master!C:C),""))</f>
        <v/>
      </c>
      <c r="E758" s="40" t="s">
        <v>1480</v>
      </c>
      <c r="F758" s="40" t="s">
        <v>1875</v>
      </c>
      <c r="G758" s="24" t="str">
        <f>IF(F758="","",IFERROR(_xlfn.XLOOKUP(F758,SVC_RateCard!A:A,SVC_RateCard!B:B),"Service Code not found"))</f>
        <v>X-Ray Knee AP Lateral</v>
      </c>
      <c r="H758" s="24" t="str">
        <f>IF(F758="","",IFERROR(_xlfn.XLOOKUP(F758,SVC_RateCard!A:A,SVC_RateCard!C:C),""))</f>
        <v>Radiology</v>
      </c>
      <c r="I758" s="40" t="s">
        <v>231</v>
      </c>
      <c r="J758" s="40">
        <v>1</v>
      </c>
      <c r="K758" s="25">
        <f>IF(F758="","",IFERROR(_xlfn.XLOOKUP(F758,SVC_RateCard!A:A,SVC_RateCard!I:I),0))</f>
        <v>504</v>
      </c>
      <c r="L758" s="17">
        <f t="shared" si="45"/>
        <v>504</v>
      </c>
      <c r="M758" s="26">
        <f>IF(F758="","",IFERROR(_xlfn.XLOOKUP(F758,SVC_RateCard!A:A,SVC_RateCard!G:G),0))</f>
        <v>12</v>
      </c>
      <c r="N758" s="17">
        <f t="shared" si="46"/>
        <v>60.48</v>
      </c>
      <c r="O758" s="17">
        <f t="shared" si="47"/>
        <v>504</v>
      </c>
    </row>
    <row r="759" spans="1:15" ht="22" customHeight="1">
      <c r="A759" t="str">
        <f t="shared" si="44"/>
        <v>SL-00755</v>
      </c>
      <c r="B759" s="39" t="s">
        <v>1801</v>
      </c>
      <c r="C759" s="24" t="str">
        <f>IF(B759="","",IFERROR(_xlfn.XLOOKUP(B759,PT_Master!#REF!,PT_Master!B:B),""))</f>
        <v/>
      </c>
      <c r="D759" s="24" t="str">
        <f>IF(C759="","",IFERROR(_xlfn.XLOOKUP(C759,PT_Master!A:A,PT_Master!C:C),""))</f>
        <v/>
      </c>
      <c r="E759" s="39" t="s">
        <v>536</v>
      </c>
      <c r="F759" s="39" t="s">
        <v>1880</v>
      </c>
      <c r="G759" s="24" t="str">
        <f>IF(F759="","",IFERROR(_xlfn.XLOOKUP(F759,SVC_RateCard!A:A,SVC_RateCard!B:B),"Service Code not found"))</f>
        <v>Caesarean Section</v>
      </c>
      <c r="H759" s="24" t="str">
        <f>IF(F759="","",IFERROR(_xlfn.XLOOKUP(F759,SVC_RateCard!A:A,SVC_RateCard!C:C),""))</f>
        <v>Surgery</v>
      </c>
      <c r="I759" s="39" t="s">
        <v>231</v>
      </c>
      <c r="J759" s="39">
        <v>1</v>
      </c>
      <c r="K759" s="25">
        <f>IF(F759="","",IFERROR(_xlfn.XLOOKUP(F759,SVC_RateCard!A:A,SVC_RateCard!I:I),0))</f>
        <v>47250</v>
      </c>
      <c r="L759" s="17">
        <f t="shared" si="45"/>
        <v>47250</v>
      </c>
      <c r="M759" s="26">
        <f>IF(F759="","",IFERROR(_xlfn.XLOOKUP(F759,SVC_RateCard!A:A,SVC_RateCard!G:G),0))</f>
        <v>5</v>
      </c>
      <c r="N759" s="17">
        <f t="shared" si="46"/>
        <v>2362.5</v>
      </c>
      <c r="O759" s="17">
        <f t="shared" si="47"/>
        <v>47250</v>
      </c>
    </row>
    <row r="760" spans="1:15" ht="22" customHeight="1">
      <c r="A760" t="str">
        <f t="shared" si="44"/>
        <v>SL-00756</v>
      </c>
      <c r="B760" s="40" t="s">
        <v>1801</v>
      </c>
      <c r="C760" s="24" t="str">
        <f>IF(B760="","",IFERROR(_xlfn.XLOOKUP(B760,PT_Master!#REF!,PT_Master!B:B),""))</f>
        <v/>
      </c>
      <c r="D760" s="24" t="str">
        <f>IF(C760="","",IFERROR(_xlfn.XLOOKUP(C760,PT_Master!A:A,PT_Master!C:C),""))</f>
        <v/>
      </c>
      <c r="E760" s="40" t="s">
        <v>1532</v>
      </c>
      <c r="F760" s="40" t="s">
        <v>1851</v>
      </c>
      <c r="G760" s="24" t="str">
        <f>IF(F760="","",IFERROR(_xlfn.XLOOKUP(F760,SVC_RateCard!A:A,SVC_RateCard!B:B),"Service Code not found"))</f>
        <v>Blood Glucose - Fasting</v>
      </c>
      <c r="H760" s="24" t="str">
        <f>IF(F760="","",IFERROR(_xlfn.XLOOKUP(F760,SVC_RateCard!A:A,SVC_RateCard!C:C),""))</f>
        <v>Laboratory</v>
      </c>
      <c r="I760" s="40" t="s">
        <v>231</v>
      </c>
      <c r="J760" s="40">
        <v>1</v>
      </c>
      <c r="K760" s="25">
        <f>IF(F760="","",IFERROR(_xlfn.XLOOKUP(F760,SVC_RateCard!A:A,SVC_RateCard!I:I),0))</f>
        <v>126</v>
      </c>
      <c r="L760" s="17">
        <f t="shared" si="45"/>
        <v>126</v>
      </c>
      <c r="M760" s="26">
        <f>IF(F760="","",IFERROR(_xlfn.XLOOKUP(F760,SVC_RateCard!A:A,SVC_RateCard!G:G),0))</f>
        <v>5</v>
      </c>
      <c r="N760" s="17">
        <f t="shared" si="46"/>
        <v>6.3</v>
      </c>
      <c r="O760" s="17">
        <f t="shared" si="47"/>
        <v>126</v>
      </c>
    </row>
    <row r="761" spans="1:15" ht="22" customHeight="1">
      <c r="A761" t="str">
        <f t="shared" si="44"/>
        <v>SL-00757</v>
      </c>
      <c r="B761" s="39" t="s">
        <v>1801</v>
      </c>
      <c r="C761" s="24" t="str">
        <f>IF(B761="","",IFERROR(_xlfn.XLOOKUP(B761,PT_Master!#REF!,PT_Master!B:B),""))</f>
        <v/>
      </c>
      <c r="D761" s="24" t="str">
        <f>IF(C761="","",IFERROR(_xlfn.XLOOKUP(C761,PT_Master!A:A,PT_Master!C:C),""))</f>
        <v/>
      </c>
      <c r="E761" s="39" t="s">
        <v>1510</v>
      </c>
      <c r="F761" s="39" t="s">
        <v>1873</v>
      </c>
      <c r="G761" s="24" t="str">
        <f>IF(F761="","",IFERROR(_xlfn.XLOOKUP(F761,SVC_RateCard!A:A,SVC_RateCard!B:B),"Service Code not found"))</f>
        <v>Normal Delivery</v>
      </c>
      <c r="H761" s="24" t="str">
        <f>IF(F761="","",IFERROR(_xlfn.XLOOKUP(F761,SVC_RateCard!A:A,SVC_RateCard!C:C),""))</f>
        <v>Surgery</v>
      </c>
      <c r="I761" s="39" t="s">
        <v>231</v>
      </c>
      <c r="J761" s="39">
        <v>1</v>
      </c>
      <c r="K761" s="25">
        <f>IF(F761="","",IFERROR(_xlfn.XLOOKUP(F761,SVC_RateCard!A:A,SVC_RateCard!I:I),0))</f>
        <v>25000</v>
      </c>
      <c r="L761" s="17">
        <f t="shared" si="45"/>
        <v>25000</v>
      </c>
      <c r="M761" s="26">
        <f>IF(F761="","",IFERROR(_xlfn.XLOOKUP(F761,SVC_RateCard!A:A,SVC_RateCard!G:G),0))</f>
        <v>0</v>
      </c>
      <c r="N761" s="17">
        <f t="shared" si="46"/>
        <v>0</v>
      </c>
      <c r="O761" s="17">
        <f t="shared" si="47"/>
        <v>25000</v>
      </c>
    </row>
    <row r="762" spans="1:15" ht="22" customHeight="1">
      <c r="A762" t="str">
        <f t="shared" si="44"/>
        <v>SL-00758</v>
      </c>
      <c r="B762" s="40" t="s">
        <v>1801</v>
      </c>
      <c r="C762" s="24" t="str">
        <f>IF(B762="","",IFERROR(_xlfn.XLOOKUP(B762,PT_Master!#REF!,PT_Master!B:B),""))</f>
        <v/>
      </c>
      <c r="D762" s="24" t="str">
        <f>IF(C762="","",IFERROR(_xlfn.XLOOKUP(C762,PT_Master!A:A,PT_Master!C:C),""))</f>
        <v/>
      </c>
      <c r="E762" s="40" t="s">
        <v>1924</v>
      </c>
      <c r="F762" s="40" t="s">
        <v>1864</v>
      </c>
      <c r="G762" s="24" t="str">
        <f>IF(F762="","",IFERROR(_xlfn.XLOOKUP(F762,SVC_RateCard!A:A,SVC_RateCard!B:B),"Service Code not found"))</f>
        <v>Physiotherapy Session</v>
      </c>
      <c r="H762" s="24" t="str">
        <f>IF(F762="","",IFERROR(_xlfn.XLOOKUP(F762,SVC_RateCard!A:A,SVC_RateCard!C:C),""))</f>
        <v>Procedure</v>
      </c>
      <c r="I762" s="40" t="s">
        <v>231</v>
      </c>
      <c r="J762" s="40">
        <v>1</v>
      </c>
      <c r="K762" s="25">
        <f>IF(F762="","",IFERROR(_xlfn.XLOOKUP(F762,SVC_RateCard!A:A,SVC_RateCard!I:I),0))</f>
        <v>944</v>
      </c>
      <c r="L762" s="17">
        <f t="shared" si="45"/>
        <v>944</v>
      </c>
      <c r="M762" s="26">
        <f>IF(F762="","",IFERROR(_xlfn.XLOOKUP(F762,SVC_RateCard!A:A,SVC_RateCard!G:G),0))</f>
        <v>18</v>
      </c>
      <c r="N762" s="17">
        <f t="shared" si="46"/>
        <v>169.92</v>
      </c>
      <c r="O762" s="17">
        <f t="shared" si="47"/>
        <v>944</v>
      </c>
    </row>
    <row r="763" spans="1:15" ht="22" customHeight="1">
      <c r="A763" t="str">
        <f t="shared" si="44"/>
        <v>SL-00759</v>
      </c>
      <c r="B763" s="39" t="s">
        <v>1801</v>
      </c>
      <c r="C763" s="24" t="str">
        <f>IF(B763="","",IFERROR(_xlfn.XLOOKUP(B763,PT_Master!#REF!,PT_Master!B:B),""))</f>
        <v/>
      </c>
      <c r="D763" s="24" t="str">
        <f>IF(C763="","",IFERROR(_xlfn.XLOOKUP(C763,PT_Master!A:A,PT_Master!C:C),""))</f>
        <v/>
      </c>
      <c r="E763" s="39" t="s">
        <v>1925</v>
      </c>
      <c r="F763" s="39" t="s">
        <v>1839</v>
      </c>
      <c r="G763" s="24" t="str">
        <f>IF(F763="","",IFERROR(_xlfn.XLOOKUP(F763,SVC_RateCard!A:A,SVC_RateCard!B:B),"Service Code not found"))</f>
        <v>Nebulisation</v>
      </c>
      <c r="H763" s="24" t="str">
        <f>IF(F763="","",IFERROR(_xlfn.XLOOKUP(F763,SVC_RateCard!A:A,SVC_RateCard!C:C),""))</f>
        <v>Procedure</v>
      </c>
      <c r="I763" s="39" t="s">
        <v>231</v>
      </c>
      <c r="J763" s="39">
        <v>1</v>
      </c>
      <c r="K763" s="25">
        <f>IF(F763="","",IFERROR(_xlfn.XLOOKUP(F763,SVC_RateCard!A:A,SVC_RateCard!I:I),0))</f>
        <v>157.5</v>
      </c>
      <c r="L763" s="17">
        <f t="shared" si="45"/>
        <v>157.5</v>
      </c>
      <c r="M763" s="26">
        <f>IF(F763="","",IFERROR(_xlfn.XLOOKUP(F763,SVC_RateCard!A:A,SVC_RateCard!G:G),0))</f>
        <v>5</v>
      </c>
      <c r="N763" s="17">
        <f t="shared" si="46"/>
        <v>7.875</v>
      </c>
      <c r="O763" s="17">
        <f t="shared" si="47"/>
        <v>157.5</v>
      </c>
    </row>
    <row r="764" spans="1:15" ht="22" customHeight="1">
      <c r="A764" t="str">
        <f t="shared" si="44"/>
        <v>SL-00760</v>
      </c>
      <c r="B764" s="40" t="s">
        <v>1802</v>
      </c>
      <c r="C764" s="24" t="str">
        <f>IF(B764="","",IFERROR(_xlfn.XLOOKUP(B764,PT_Master!#REF!,PT_Master!B:B),""))</f>
        <v/>
      </c>
      <c r="D764" s="24" t="str">
        <f>IF(C764="","",IFERROR(_xlfn.XLOOKUP(C764,PT_Master!A:A,PT_Master!C:C),""))</f>
        <v/>
      </c>
      <c r="E764" s="40" t="s">
        <v>600</v>
      </c>
      <c r="F764" s="40" t="s">
        <v>1831</v>
      </c>
      <c r="G764" s="24" t="str">
        <f>IF(F764="","",IFERROR(_xlfn.XLOOKUP(F764,SVC_RateCard!A:A,SVC_RateCard!B:B),"Service Code not found"))</f>
        <v>General Consultation</v>
      </c>
      <c r="H764" s="24" t="str">
        <f>IF(F764="","",IFERROR(_xlfn.XLOOKUP(F764,SVC_RateCard!A:A,SVC_RateCard!C:C),""))</f>
        <v>Consultation</v>
      </c>
      <c r="I764" s="40" t="s">
        <v>233</v>
      </c>
      <c r="J764" s="40">
        <v>1</v>
      </c>
      <c r="K764" s="25">
        <f>IF(F764="","",IFERROR(_xlfn.XLOOKUP(F764,SVC_RateCard!A:A,SVC_RateCard!I:I),0))</f>
        <v>500</v>
      </c>
      <c r="L764" s="17">
        <f t="shared" si="45"/>
        <v>500</v>
      </c>
      <c r="M764" s="26">
        <f>IF(F764="","",IFERROR(_xlfn.XLOOKUP(F764,SVC_RateCard!A:A,SVC_RateCard!G:G),0))</f>
        <v>0</v>
      </c>
      <c r="N764" s="17">
        <f t="shared" si="46"/>
        <v>0</v>
      </c>
      <c r="O764" s="17">
        <f t="shared" si="47"/>
        <v>500</v>
      </c>
    </row>
    <row r="765" spans="1:15" ht="22" customHeight="1">
      <c r="A765" t="str">
        <f t="shared" si="44"/>
        <v>SL-00761</v>
      </c>
      <c r="B765" s="39" t="s">
        <v>1802</v>
      </c>
      <c r="C765" s="24" t="str">
        <f>IF(B765="","",IFERROR(_xlfn.XLOOKUP(B765,PT_Master!#REF!,PT_Master!B:B),""))</f>
        <v/>
      </c>
      <c r="D765" s="24" t="str">
        <f>IF(C765="","",IFERROR(_xlfn.XLOOKUP(C765,PT_Master!A:A,PT_Master!C:C),""))</f>
        <v/>
      </c>
      <c r="E765" s="39" t="s">
        <v>600</v>
      </c>
      <c r="F765" s="39" t="s">
        <v>1867</v>
      </c>
      <c r="G765" s="24" t="str">
        <f>IF(F765="","",IFERROR(_xlfn.XLOOKUP(F765,SVC_RateCard!A:A,SVC_RateCard!B:B),"Service Code not found"))</f>
        <v>Emergency Bay - Daily</v>
      </c>
      <c r="H765" s="24" t="str">
        <f>IF(F765="","",IFERROR(_xlfn.XLOOKUP(F765,SVC_RateCard!A:A,SVC_RateCard!C:C),""))</f>
        <v>Room Charge</v>
      </c>
      <c r="I765" s="39" t="s">
        <v>233</v>
      </c>
      <c r="J765" s="39">
        <v>10</v>
      </c>
      <c r="K765" s="25">
        <f>IF(F765="","",IFERROR(_xlfn.XLOOKUP(F765,SVC_RateCard!A:A,SVC_RateCard!I:I),0))</f>
        <v>2000</v>
      </c>
      <c r="L765" s="17">
        <f t="shared" si="45"/>
        <v>20000</v>
      </c>
      <c r="M765" s="26">
        <f>IF(F765="","",IFERROR(_xlfn.XLOOKUP(F765,SVC_RateCard!A:A,SVC_RateCard!G:G),0))</f>
        <v>0</v>
      </c>
      <c r="N765" s="17">
        <f t="shared" si="46"/>
        <v>0</v>
      </c>
      <c r="O765" s="17">
        <f t="shared" si="47"/>
        <v>20000</v>
      </c>
    </row>
    <row r="766" spans="1:15" ht="22" customHeight="1">
      <c r="A766" t="str">
        <f t="shared" si="44"/>
        <v>SL-00762</v>
      </c>
      <c r="B766" s="40" t="s">
        <v>1802</v>
      </c>
      <c r="C766" s="24" t="str">
        <f>IF(B766="","",IFERROR(_xlfn.XLOOKUP(B766,PT_Master!#REF!,PT_Master!B:B),""))</f>
        <v/>
      </c>
      <c r="D766" s="24" t="str">
        <f>IF(C766="","",IFERROR(_xlfn.XLOOKUP(C766,PT_Master!A:A,PT_Master!C:C),""))</f>
        <v/>
      </c>
      <c r="E766" s="40" t="s">
        <v>1555</v>
      </c>
      <c r="F766" s="40" t="s">
        <v>1859</v>
      </c>
      <c r="G766" s="24" t="str">
        <f>IF(F766="","",IFERROR(_xlfn.XLOOKUP(F766,SVC_RateCard!A:A,SVC_RateCard!B:B),"Service Code not found"))</f>
        <v>Hip Replacement</v>
      </c>
      <c r="H766" s="24" t="str">
        <f>IF(F766="","",IFERROR(_xlfn.XLOOKUP(F766,SVC_RateCard!A:A,SVC_RateCard!C:C),""))</f>
        <v>Surgery</v>
      </c>
      <c r="I766" s="40" t="s">
        <v>233</v>
      </c>
      <c r="J766" s="40">
        <v>1</v>
      </c>
      <c r="K766" s="25">
        <f>IF(F766="","",IFERROR(_xlfn.XLOOKUP(F766,SVC_RateCard!A:A,SVC_RateCard!I:I),0))</f>
        <v>141750</v>
      </c>
      <c r="L766" s="17">
        <f t="shared" si="45"/>
        <v>141750</v>
      </c>
      <c r="M766" s="26">
        <f>IF(F766="","",IFERROR(_xlfn.XLOOKUP(F766,SVC_RateCard!A:A,SVC_RateCard!G:G),0))</f>
        <v>5</v>
      </c>
      <c r="N766" s="17">
        <f t="shared" si="46"/>
        <v>7087.5</v>
      </c>
      <c r="O766" s="17">
        <f t="shared" si="47"/>
        <v>141750</v>
      </c>
    </row>
    <row r="767" spans="1:15" ht="22" customHeight="1">
      <c r="A767" t="str">
        <f t="shared" si="44"/>
        <v>SL-00763</v>
      </c>
      <c r="B767" s="39" t="s">
        <v>1802</v>
      </c>
      <c r="C767" s="24" t="str">
        <f>IF(B767="","",IFERROR(_xlfn.XLOOKUP(B767,PT_Master!#REF!,PT_Master!B:B),""))</f>
        <v/>
      </c>
      <c r="D767" s="24" t="str">
        <f>IF(C767="","",IFERROR(_xlfn.XLOOKUP(C767,PT_Master!A:A,PT_Master!C:C),""))</f>
        <v/>
      </c>
      <c r="E767" s="39" t="s">
        <v>1551</v>
      </c>
      <c r="F767" s="39" t="s">
        <v>1847</v>
      </c>
      <c r="G767" s="24" t="str">
        <f>IF(F767="","",IFERROR(_xlfn.XLOOKUP(F767,SVC_RateCard!A:A,SVC_RateCard!B:B),"Service Code not found"))</f>
        <v>2D Echocardiography</v>
      </c>
      <c r="H767" s="24" t="str">
        <f>IF(F767="","",IFERROR(_xlfn.XLOOKUP(F767,SVC_RateCard!A:A,SVC_RateCard!C:C),""))</f>
        <v>Radiology</v>
      </c>
      <c r="I767" s="39" t="s">
        <v>233</v>
      </c>
      <c r="J767" s="39">
        <v>1</v>
      </c>
      <c r="K767" s="25">
        <f>IF(F767="","",IFERROR(_xlfn.XLOOKUP(F767,SVC_RateCard!A:A,SVC_RateCard!I:I),0))</f>
        <v>2800</v>
      </c>
      <c r="L767" s="17">
        <f t="shared" si="45"/>
        <v>2800</v>
      </c>
      <c r="M767" s="26">
        <f>IF(F767="","",IFERROR(_xlfn.XLOOKUP(F767,SVC_RateCard!A:A,SVC_RateCard!G:G),0))</f>
        <v>12</v>
      </c>
      <c r="N767" s="17">
        <f t="shared" si="46"/>
        <v>336</v>
      </c>
      <c r="O767" s="17">
        <f t="shared" si="47"/>
        <v>2800</v>
      </c>
    </row>
    <row r="768" spans="1:15" ht="22" customHeight="1">
      <c r="A768" t="str">
        <f t="shared" si="44"/>
        <v>SL-00764</v>
      </c>
      <c r="B768" s="40" t="s">
        <v>1802</v>
      </c>
      <c r="C768" s="24" t="str">
        <f>IF(B768="","",IFERROR(_xlfn.XLOOKUP(B768,PT_Master!#REF!,PT_Master!B:B),""))</f>
        <v/>
      </c>
      <c r="D768" s="24" t="str">
        <f>IF(C768="","",IFERROR(_xlfn.XLOOKUP(C768,PT_Master!A:A,PT_Master!C:C),""))</f>
        <v/>
      </c>
      <c r="E768" s="40" t="s">
        <v>600</v>
      </c>
      <c r="F768" s="40" t="s">
        <v>1880</v>
      </c>
      <c r="G768" s="24" t="str">
        <f>IF(F768="","",IFERROR(_xlfn.XLOOKUP(F768,SVC_RateCard!A:A,SVC_RateCard!B:B),"Service Code not found"))</f>
        <v>Caesarean Section</v>
      </c>
      <c r="H768" s="24" t="str">
        <f>IF(F768="","",IFERROR(_xlfn.XLOOKUP(F768,SVC_RateCard!A:A,SVC_RateCard!C:C),""))</f>
        <v>Surgery</v>
      </c>
      <c r="I768" s="40" t="s">
        <v>233</v>
      </c>
      <c r="J768" s="40">
        <v>1</v>
      </c>
      <c r="K768" s="25">
        <f>IF(F768="","",IFERROR(_xlfn.XLOOKUP(F768,SVC_RateCard!A:A,SVC_RateCard!I:I),0))</f>
        <v>47250</v>
      </c>
      <c r="L768" s="17">
        <f t="shared" si="45"/>
        <v>47250</v>
      </c>
      <c r="M768" s="26">
        <f>IF(F768="","",IFERROR(_xlfn.XLOOKUP(F768,SVC_RateCard!A:A,SVC_RateCard!G:G),0))</f>
        <v>5</v>
      </c>
      <c r="N768" s="17">
        <f t="shared" si="46"/>
        <v>2362.5</v>
      </c>
      <c r="O768" s="17">
        <f t="shared" si="47"/>
        <v>47250</v>
      </c>
    </row>
    <row r="769" spans="1:15" ht="22" customHeight="1">
      <c r="A769" t="str">
        <f t="shared" si="44"/>
        <v>SL-00765</v>
      </c>
      <c r="B769" s="39" t="s">
        <v>1803</v>
      </c>
      <c r="C769" s="24" t="str">
        <f>IF(B769="","",IFERROR(_xlfn.XLOOKUP(B769,PT_Master!#REF!,PT_Master!B:B),""))</f>
        <v/>
      </c>
      <c r="D769" s="24" t="str">
        <f>IF(C769="","",IFERROR(_xlfn.XLOOKUP(C769,PT_Master!A:A,PT_Master!C:C),""))</f>
        <v/>
      </c>
      <c r="E769" s="39" t="s">
        <v>1926</v>
      </c>
      <c r="F769" s="39" t="s">
        <v>1850</v>
      </c>
      <c r="G769" s="24" t="str">
        <f>IF(F769="","",IFERROR(_xlfn.XLOOKUP(F769,SVC_RateCard!A:A,SVC_RateCard!B:B),"Service Code not found"))</f>
        <v>Cardiology Consultation</v>
      </c>
      <c r="H769" s="24" t="str">
        <f>IF(F769="","",IFERROR(_xlfn.XLOOKUP(F769,SVC_RateCard!A:A,SVC_RateCard!C:C),""))</f>
        <v>Consultation</v>
      </c>
      <c r="I769" s="39" t="s">
        <v>166</v>
      </c>
      <c r="J769" s="39">
        <v>1</v>
      </c>
      <c r="K769" s="25">
        <f>IF(F769="","",IFERROR(_xlfn.XLOOKUP(F769,SVC_RateCard!A:A,SVC_RateCard!I:I),0))</f>
        <v>800</v>
      </c>
      <c r="L769" s="17">
        <f t="shared" si="45"/>
        <v>800</v>
      </c>
      <c r="M769" s="26">
        <f>IF(F769="","",IFERROR(_xlfn.XLOOKUP(F769,SVC_RateCard!A:A,SVC_RateCard!G:G),0))</f>
        <v>0</v>
      </c>
      <c r="N769" s="17">
        <f t="shared" si="46"/>
        <v>0</v>
      </c>
      <c r="O769" s="17">
        <f t="shared" si="47"/>
        <v>800</v>
      </c>
    </row>
    <row r="770" spans="1:15" ht="22" customHeight="1">
      <c r="A770" t="str">
        <f t="shared" si="44"/>
        <v>SL-00766</v>
      </c>
      <c r="B770" s="40" t="s">
        <v>1803</v>
      </c>
      <c r="C770" s="24" t="str">
        <f>IF(B770="","",IFERROR(_xlfn.XLOOKUP(B770,PT_Master!#REF!,PT_Master!B:B),""))</f>
        <v/>
      </c>
      <c r="D770" s="24" t="str">
        <f>IF(C770="","",IFERROR(_xlfn.XLOOKUP(C770,PT_Master!A:A,PT_Master!C:C),""))</f>
        <v/>
      </c>
      <c r="E770" s="40" t="s">
        <v>492</v>
      </c>
      <c r="F770" s="40" t="s">
        <v>1872</v>
      </c>
      <c r="G770" s="24" t="str">
        <f>IF(F770="","",IFERROR(_xlfn.XLOOKUP(F770,SVC_RateCard!A:A,SVC_RateCard!B:B),"Service Code not found"))</f>
        <v>Oxygen Therapy - Per Day</v>
      </c>
      <c r="H770" s="24" t="str">
        <f>IF(F770="","",IFERROR(_xlfn.XLOOKUP(F770,SVC_RateCard!A:A,SVC_RateCard!C:C),""))</f>
        <v>Procedure</v>
      </c>
      <c r="I770" s="40" t="s">
        <v>166</v>
      </c>
      <c r="J770" s="40">
        <v>5</v>
      </c>
      <c r="K770" s="25">
        <f>IF(F770="","",IFERROR(_xlfn.XLOOKUP(F770,SVC_RateCard!A:A,SVC_RateCard!I:I),0))</f>
        <v>630</v>
      </c>
      <c r="L770" s="17">
        <f t="shared" si="45"/>
        <v>3150</v>
      </c>
      <c r="M770" s="26">
        <f>IF(F770="","",IFERROR(_xlfn.XLOOKUP(F770,SVC_RateCard!A:A,SVC_RateCard!G:G),0))</f>
        <v>5</v>
      </c>
      <c r="N770" s="17">
        <f t="shared" si="46"/>
        <v>157.5</v>
      </c>
      <c r="O770" s="17">
        <f t="shared" si="47"/>
        <v>3150</v>
      </c>
    </row>
    <row r="771" spans="1:15" ht="22" customHeight="1">
      <c r="A771" t="str">
        <f t="shared" si="44"/>
        <v>SL-00767</v>
      </c>
      <c r="B771" s="39" t="s">
        <v>1803</v>
      </c>
      <c r="C771" s="24" t="str">
        <f>IF(B771="","",IFERROR(_xlfn.XLOOKUP(B771,PT_Master!#REF!,PT_Master!B:B),""))</f>
        <v/>
      </c>
      <c r="D771" s="24" t="str">
        <f>IF(C771="","",IFERROR(_xlfn.XLOOKUP(C771,PT_Master!A:A,PT_Master!C:C),""))</f>
        <v/>
      </c>
      <c r="E771" s="39" t="s">
        <v>514</v>
      </c>
      <c r="F771" s="39" t="s">
        <v>1849</v>
      </c>
      <c r="G771" s="24" t="str">
        <f>IF(F771="","",IFERROR(_xlfn.XLOOKUP(F771,SVC_RateCard!A:A,SVC_RateCard!B:B),"Service Code not found"))</f>
        <v>ECG 12-Lead</v>
      </c>
      <c r="H771" s="24" t="str">
        <f>IF(F771="","",IFERROR(_xlfn.XLOOKUP(F771,SVC_RateCard!A:A,SVC_RateCard!C:C),""))</f>
        <v>Procedure</v>
      </c>
      <c r="I771" s="39" t="s">
        <v>166</v>
      </c>
      <c r="J771" s="39">
        <v>1</v>
      </c>
      <c r="K771" s="25">
        <f>IF(F771="","",IFERROR(_xlfn.XLOOKUP(F771,SVC_RateCard!A:A,SVC_RateCard!I:I),0))</f>
        <v>315</v>
      </c>
      <c r="L771" s="17">
        <f t="shared" si="45"/>
        <v>315</v>
      </c>
      <c r="M771" s="26">
        <f>IF(F771="","",IFERROR(_xlfn.XLOOKUP(F771,SVC_RateCard!A:A,SVC_RateCard!G:G),0))</f>
        <v>5</v>
      </c>
      <c r="N771" s="17">
        <f t="shared" si="46"/>
        <v>15.75</v>
      </c>
      <c r="O771" s="17">
        <f t="shared" si="47"/>
        <v>315</v>
      </c>
    </row>
    <row r="772" spans="1:15" ht="22" customHeight="1">
      <c r="A772" t="str">
        <f t="shared" si="44"/>
        <v>SL-00768</v>
      </c>
      <c r="B772" s="40" t="s">
        <v>1803</v>
      </c>
      <c r="C772" s="24" t="str">
        <f>IF(B772="","",IFERROR(_xlfn.XLOOKUP(B772,PT_Master!#REF!,PT_Master!B:B),""))</f>
        <v/>
      </c>
      <c r="D772" s="24" t="str">
        <f>IF(C772="","",IFERROR(_xlfn.XLOOKUP(C772,PT_Master!A:A,PT_Master!C:C),""))</f>
        <v/>
      </c>
      <c r="E772" s="40" t="s">
        <v>492</v>
      </c>
      <c r="F772" s="40" t="s">
        <v>1848</v>
      </c>
      <c r="G772" s="24" t="str">
        <f>IF(F772="","",IFERROR(_xlfn.XLOOKUP(F772,SVC_RateCard!A:A,SVC_RateCard!B:B),"Service Code not found"))</f>
        <v>Complete Blood Count (CBC)</v>
      </c>
      <c r="H772" s="24" t="str">
        <f>IF(F772="","",IFERROR(_xlfn.XLOOKUP(F772,SVC_RateCard!A:A,SVC_RateCard!C:C),""))</f>
        <v>Laboratory</v>
      </c>
      <c r="I772" s="40" t="s">
        <v>166</v>
      </c>
      <c r="J772" s="40">
        <v>1</v>
      </c>
      <c r="K772" s="25">
        <f>IF(F772="","",IFERROR(_xlfn.XLOOKUP(F772,SVC_RateCard!A:A,SVC_RateCard!I:I),0))</f>
        <v>367.5</v>
      </c>
      <c r="L772" s="17">
        <f t="shared" si="45"/>
        <v>367.5</v>
      </c>
      <c r="M772" s="26">
        <f>IF(F772="","",IFERROR(_xlfn.XLOOKUP(F772,SVC_RateCard!A:A,SVC_RateCard!G:G),0))</f>
        <v>5</v>
      </c>
      <c r="N772" s="17">
        <f t="shared" si="46"/>
        <v>18.375</v>
      </c>
      <c r="O772" s="17">
        <f t="shared" si="47"/>
        <v>367.5</v>
      </c>
    </row>
    <row r="773" spans="1:15" ht="22" customHeight="1">
      <c r="A773" t="str">
        <f t="shared" si="44"/>
        <v>SL-00769</v>
      </c>
      <c r="B773" s="39" t="s">
        <v>1803</v>
      </c>
      <c r="C773" s="24" t="str">
        <f>IF(B773="","",IFERROR(_xlfn.XLOOKUP(B773,PT_Master!#REF!,PT_Master!B:B),""))</f>
        <v/>
      </c>
      <c r="D773" s="24" t="str">
        <f>IF(C773="","",IFERROR(_xlfn.XLOOKUP(C773,PT_Master!A:A,PT_Master!C:C),""))</f>
        <v/>
      </c>
      <c r="E773" s="39" t="s">
        <v>492</v>
      </c>
      <c r="F773" s="39" t="s">
        <v>1861</v>
      </c>
      <c r="G773" s="24" t="str">
        <f>IF(F773="","",IFERROR(_xlfn.XLOOKUP(F773,SVC_RateCard!A:A,SVC_RateCard!B:B),"Service Code not found"))</f>
        <v>Thyroid Profile (T3 T4 TSH)</v>
      </c>
      <c r="H773" s="24" t="str">
        <f>IF(F773="","",IFERROR(_xlfn.XLOOKUP(F773,SVC_RateCard!A:A,SVC_RateCard!C:C),""))</f>
        <v>Laboratory</v>
      </c>
      <c r="I773" s="39" t="s">
        <v>166</v>
      </c>
      <c r="J773" s="39">
        <v>1</v>
      </c>
      <c r="K773" s="25">
        <f>IF(F773="","",IFERROR(_xlfn.XLOOKUP(F773,SVC_RateCard!A:A,SVC_RateCard!I:I),0))</f>
        <v>682.5</v>
      </c>
      <c r="L773" s="17">
        <f t="shared" si="45"/>
        <v>682.5</v>
      </c>
      <c r="M773" s="26">
        <f>IF(F773="","",IFERROR(_xlfn.XLOOKUP(F773,SVC_RateCard!A:A,SVC_RateCard!G:G),0))</f>
        <v>5</v>
      </c>
      <c r="N773" s="17">
        <f t="shared" si="46"/>
        <v>34.125</v>
      </c>
      <c r="O773" s="17">
        <f t="shared" si="47"/>
        <v>682.5</v>
      </c>
    </row>
    <row r="774" spans="1:15" ht="22" customHeight="1">
      <c r="A774" t="str">
        <f t="shared" ref="A774:A837" si="48">IF(B774="","","SL-"&amp;TEXT(ROW(A770),"00000"))</f>
        <v>SL-00770</v>
      </c>
      <c r="B774" s="40" t="s">
        <v>1803</v>
      </c>
      <c r="C774" s="24" t="str">
        <f>IF(B774="","",IFERROR(_xlfn.XLOOKUP(B774,PT_Master!#REF!,PT_Master!B:B),""))</f>
        <v/>
      </c>
      <c r="D774" s="24" t="str">
        <f>IF(C774="","",IFERROR(_xlfn.XLOOKUP(C774,PT_Master!A:A,PT_Master!C:C),""))</f>
        <v/>
      </c>
      <c r="E774" s="40" t="s">
        <v>514</v>
      </c>
      <c r="F774" s="40" t="s">
        <v>1854</v>
      </c>
      <c r="G774" s="24" t="str">
        <f>IF(F774="","",IFERROR(_xlfn.XLOOKUP(F774,SVC_RateCard!A:A,SVC_RateCard!B:B),"Service Code not found"))</f>
        <v>MRI Spine Lumbar</v>
      </c>
      <c r="H774" s="24" t="str">
        <f>IF(F774="","",IFERROR(_xlfn.XLOOKUP(F774,SVC_RateCard!A:A,SVC_RateCard!C:C),""))</f>
        <v>Radiology</v>
      </c>
      <c r="I774" s="40" t="s">
        <v>166</v>
      </c>
      <c r="J774" s="40">
        <v>1</v>
      </c>
      <c r="K774" s="25">
        <f>IF(F774="","",IFERROR(_xlfn.XLOOKUP(F774,SVC_RateCard!A:A,SVC_RateCard!I:I),0))</f>
        <v>6496</v>
      </c>
      <c r="L774" s="17">
        <f t="shared" ref="L774:L837" si="49">IF(OR(J774="",K774=""),"",J774*K774)</f>
        <v>6496</v>
      </c>
      <c r="M774" s="26">
        <f>IF(F774="","",IFERROR(_xlfn.XLOOKUP(F774,SVC_RateCard!A:A,SVC_RateCard!G:G),0))</f>
        <v>12</v>
      </c>
      <c r="N774" s="17">
        <f t="shared" ref="N774:N837" si="50">IF(L774="","",IFERROR(L774*M774/100,0))</f>
        <v>779.52</v>
      </c>
      <c r="O774" s="17">
        <f t="shared" ref="O774:O837" si="51">IF(L774="","",L774)</f>
        <v>6496</v>
      </c>
    </row>
    <row r="775" spans="1:15" ht="22" customHeight="1">
      <c r="A775" t="str">
        <f t="shared" si="48"/>
        <v>SL-00771</v>
      </c>
      <c r="B775" s="39" t="s">
        <v>1803</v>
      </c>
      <c r="C775" s="24" t="str">
        <f>IF(B775="","",IFERROR(_xlfn.XLOOKUP(B775,PT_Master!#REF!,PT_Master!B:B),""))</f>
        <v/>
      </c>
      <c r="D775" s="24" t="str">
        <f>IF(C775="","",IFERROR(_xlfn.XLOOKUP(C775,PT_Master!A:A,PT_Master!C:C),""))</f>
        <v/>
      </c>
      <c r="E775" s="39" t="s">
        <v>1521</v>
      </c>
      <c r="F775" s="39" t="s">
        <v>1856</v>
      </c>
      <c r="G775" s="24" t="str">
        <f>IF(F775="","",IFERROR(_xlfn.XLOOKUP(F775,SVC_RateCard!A:A,SVC_RateCard!B:B),"Service Code not found"))</f>
        <v>CT Scan Abdomen</v>
      </c>
      <c r="H775" s="24" t="str">
        <f>IF(F775="","",IFERROR(_xlfn.XLOOKUP(F775,SVC_RateCard!A:A,SVC_RateCard!C:C),""))</f>
        <v>Radiology</v>
      </c>
      <c r="I775" s="39" t="s">
        <v>166</v>
      </c>
      <c r="J775" s="39">
        <v>1</v>
      </c>
      <c r="K775" s="25">
        <f>IF(F775="","",IFERROR(_xlfn.XLOOKUP(F775,SVC_RateCard!A:A,SVC_RateCard!I:I),0))</f>
        <v>6160</v>
      </c>
      <c r="L775" s="17">
        <f t="shared" si="49"/>
        <v>6160</v>
      </c>
      <c r="M775" s="26">
        <f>IF(F775="","",IFERROR(_xlfn.XLOOKUP(F775,SVC_RateCard!A:A,SVC_RateCard!G:G),0))</f>
        <v>12</v>
      </c>
      <c r="N775" s="17">
        <f t="shared" si="50"/>
        <v>739.2</v>
      </c>
      <c r="O775" s="17">
        <f t="shared" si="51"/>
        <v>6160</v>
      </c>
    </row>
    <row r="776" spans="1:15" ht="22" customHeight="1">
      <c r="A776" t="str">
        <f t="shared" si="48"/>
        <v>SL-00772</v>
      </c>
      <c r="B776" s="40" t="s">
        <v>1804</v>
      </c>
      <c r="C776" s="24" t="str">
        <f>IF(B776="","",IFERROR(_xlfn.XLOOKUP(B776,PT_Master!#REF!,PT_Master!B:B),""))</f>
        <v/>
      </c>
      <c r="D776" s="24" t="str">
        <f>IF(C776="","",IFERROR(_xlfn.XLOOKUP(C776,PT_Master!A:A,PT_Master!C:C),""))</f>
        <v/>
      </c>
      <c r="E776" s="40" t="s">
        <v>1522</v>
      </c>
      <c r="F776" s="40" t="s">
        <v>1860</v>
      </c>
      <c r="G776" s="24" t="str">
        <f>IF(F776="","",IFERROR(_xlfn.XLOOKUP(F776,SVC_RateCard!A:A,SVC_RateCard!B:B),"Service Code not found"))</f>
        <v>Emergency Consultation</v>
      </c>
      <c r="H776" s="24" t="str">
        <f>IF(F776="","",IFERROR(_xlfn.XLOOKUP(F776,SVC_RateCard!A:A,SVC_RateCard!C:C),""))</f>
        <v>Emergency</v>
      </c>
      <c r="I776" s="40" t="s">
        <v>232</v>
      </c>
      <c r="J776" s="40">
        <v>1</v>
      </c>
      <c r="K776" s="25">
        <f>IF(F776="","",IFERROR(_xlfn.XLOOKUP(F776,SVC_RateCard!A:A,SVC_RateCard!I:I),0))</f>
        <v>1200</v>
      </c>
      <c r="L776" s="17">
        <f t="shared" si="49"/>
        <v>1200</v>
      </c>
      <c r="M776" s="26">
        <f>IF(F776="","",IFERROR(_xlfn.XLOOKUP(F776,SVC_RateCard!A:A,SVC_RateCard!G:G),0))</f>
        <v>0</v>
      </c>
      <c r="N776" s="17">
        <f t="shared" si="50"/>
        <v>0</v>
      </c>
      <c r="O776" s="17">
        <f t="shared" si="51"/>
        <v>1200</v>
      </c>
    </row>
    <row r="777" spans="1:15" ht="22" customHeight="1">
      <c r="A777" t="str">
        <f t="shared" si="48"/>
        <v>SL-00773</v>
      </c>
      <c r="B777" s="39" t="s">
        <v>1804</v>
      </c>
      <c r="C777" s="24" t="str">
        <f>IF(B777="","",IFERROR(_xlfn.XLOOKUP(B777,PT_Master!#REF!,PT_Master!B:B),""))</f>
        <v/>
      </c>
      <c r="D777" s="24" t="str">
        <f>IF(C777="","",IFERROR(_xlfn.XLOOKUP(C777,PT_Master!A:A,PT_Master!C:C),""))</f>
        <v/>
      </c>
      <c r="E777" s="39" t="s">
        <v>1522</v>
      </c>
      <c r="F777" s="39" t="s">
        <v>1858</v>
      </c>
      <c r="G777" s="24" t="str">
        <f>IF(F777="","",IFERROR(_xlfn.XLOOKUP(F777,SVC_RateCard!A:A,SVC_RateCard!B:B),"Service Code not found"))</f>
        <v>PTCA / Angioplasty</v>
      </c>
      <c r="H777" s="24" t="str">
        <f>IF(F777="","",IFERROR(_xlfn.XLOOKUP(F777,SVC_RateCard!A:A,SVC_RateCard!C:C),""))</f>
        <v>Surgery</v>
      </c>
      <c r="I777" s="39" t="s">
        <v>232</v>
      </c>
      <c r="J777" s="39">
        <v>1</v>
      </c>
      <c r="K777" s="25">
        <f>IF(F777="","",IFERROR(_xlfn.XLOOKUP(F777,SVC_RateCard!A:A,SVC_RateCard!I:I),0))</f>
        <v>189000</v>
      </c>
      <c r="L777" s="17">
        <f t="shared" si="49"/>
        <v>189000</v>
      </c>
      <c r="M777" s="26">
        <f>IF(F777="","",IFERROR(_xlfn.XLOOKUP(F777,SVC_RateCard!A:A,SVC_RateCard!G:G),0))</f>
        <v>5</v>
      </c>
      <c r="N777" s="17">
        <f t="shared" si="50"/>
        <v>9450</v>
      </c>
      <c r="O777" s="17">
        <f t="shared" si="51"/>
        <v>189000</v>
      </c>
    </row>
    <row r="778" spans="1:15" ht="22" customHeight="1">
      <c r="A778" t="str">
        <f t="shared" si="48"/>
        <v>SL-00774</v>
      </c>
      <c r="B778" s="40" t="s">
        <v>1804</v>
      </c>
      <c r="C778" s="24" t="str">
        <f>IF(B778="","",IFERROR(_xlfn.XLOOKUP(B778,PT_Master!#REF!,PT_Master!B:B),""))</f>
        <v/>
      </c>
      <c r="D778" s="24" t="str">
        <f>IF(C778="","",IFERROR(_xlfn.XLOOKUP(C778,PT_Master!A:A,PT_Master!C:C),""))</f>
        <v/>
      </c>
      <c r="E778" s="40" t="s">
        <v>1522</v>
      </c>
      <c r="F778" s="40" t="s">
        <v>1872</v>
      </c>
      <c r="G778" s="24" t="str">
        <f>IF(F778="","",IFERROR(_xlfn.XLOOKUP(F778,SVC_RateCard!A:A,SVC_RateCard!B:B),"Service Code not found"))</f>
        <v>Oxygen Therapy - Per Day</v>
      </c>
      <c r="H778" s="24" t="str">
        <f>IF(F778="","",IFERROR(_xlfn.XLOOKUP(F778,SVC_RateCard!A:A,SVC_RateCard!C:C),""))</f>
        <v>Procedure</v>
      </c>
      <c r="I778" s="40" t="s">
        <v>232</v>
      </c>
      <c r="J778" s="40">
        <v>1</v>
      </c>
      <c r="K778" s="25">
        <f>IF(F778="","",IFERROR(_xlfn.XLOOKUP(F778,SVC_RateCard!A:A,SVC_RateCard!I:I),0))</f>
        <v>630</v>
      </c>
      <c r="L778" s="17">
        <f t="shared" si="49"/>
        <v>630</v>
      </c>
      <c r="M778" s="26">
        <f>IF(F778="","",IFERROR(_xlfn.XLOOKUP(F778,SVC_RateCard!A:A,SVC_RateCard!G:G),0))</f>
        <v>5</v>
      </c>
      <c r="N778" s="17">
        <f t="shared" si="50"/>
        <v>31.5</v>
      </c>
      <c r="O778" s="17">
        <f t="shared" si="51"/>
        <v>630</v>
      </c>
    </row>
    <row r="779" spans="1:15" ht="22" customHeight="1">
      <c r="A779" t="str">
        <f t="shared" si="48"/>
        <v>SL-00775</v>
      </c>
      <c r="B779" s="39" t="s">
        <v>1805</v>
      </c>
      <c r="C779" s="24" t="str">
        <f>IF(B779="","",IFERROR(_xlfn.XLOOKUP(B779,PT_Master!#REF!,PT_Master!B:B),""))</f>
        <v/>
      </c>
      <c r="D779" s="24" t="str">
        <f>IF(C779="","",IFERROR(_xlfn.XLOOKUP(C779,PT_Master!A:A,PT_Master!C:C),""))</f>
        <v/>
      </c>
      <c r="E779" s="39" t="s">
        <v>1458</v>
      </c>
      <c r="F779" s="39" t="s">
        <v>1834</v>
      </c>
      <c r="G779" s="24" t="str">
        <f>IF(F779="","",IFERROR(_xlfn.XLOOKUP(F779,SVC_RateCard!A:A,SVC_RateCard!B:B),"Service Code not found"))</f>
        <v>Orthopaedics Consultation</v>
      </c>
      <c r="H779" s="24" t="str">
        <f>IF(F779="","",IFERROR(_xlfn.XLOOKUP(F779,SVC_RateCard!A:A,SVC_RateCard!C:C),""))</f>
        <v>Consultation</v>
      </c>
      <c r="I779" s="39" t="s">
        <v>236</v>
      </c>
      <c r="J779" s="39">
        <v>1</v>
      </c>
      <c r="K779" s="25">
        <f>IF(F779="","",IFERROR(_xlfn.XLOOKUP(F779,SVC_RateCard!A:A,SVC_RateCard!I:I),0))</f>
        <v>650</v>
      </c>
      <c r="L779" s="17">
        <f t="shared" si="49"/>
        <v>650</v>
      </c>
      <c r="M779" s="26">
        <f>IF(F779="","",IFERROR(_xlfn.XLOOKUP(F779,SVC_RateCard!A:A,SVC_RateCard!G:G),0))</f>
        <v>0</v>
      </c>
      <c r="N779" s="17">
        <f t="shared" si="50"/>
        <v>0</v>
      </c>
      <c r="O779" s="17">
        <f t="shared" si="51"/>
        <v>650</v>
      </c>
    </row>
    <row r="780" spans="1:15" ht="22" customHeight="1">
      <c r="A780" t="str">
        <f t="shared" si="48"/>
        <v>SL-00776</v>
      </c>
      <c r="B780" s="40" t="s">
        <v>1805</v>
      </c>
      <c r="C780" s="24" t="str">
        <f>IF(B780="","",IFERROR(_xlfn.XLOOKUP(B780,PT_Master!#REF!,PT_Master!B:B),""))</f>
        <v/>
      </c>
      <c r="D780" s="24" t="str">
        <f>IF(C780="","",IFERROR(_xlfn.XLOOKUP(C780,PT_Master!A:A,PT_Master!C:C),""))</f>
        <v/>
      </c>
      <c r="E780" s="40" t="s">
        <v>1907</v>
      </c>
      <c r="F780" s="40" t="s">
        <v>1880</v>
      </c>
      <c r="G780" s="24" t="str">
        <f>IF(F780="","",IFERROR(_xlfn.XLOOKUP(F780,SVC_RateCard!A:A,SVC_RateCard!B:B),"Service Code not found"))</f>
        <v>Caesarean Section</v>
      </c>
      <c r="H780" s="24" t="str">
        <f>IF(F780="","",IFERROR(_xlfn.XLOOKUP(F780,SVC_RateCard!A:A,SVC_RateCard!C:C),""))</f>
        <v>Surgery</v>
      </c>
      <c r="I780" s="40" t="s">
        <v>236</v>
      </c>
      <c r="J780" s="40">
        <v>1</v>
      </c>
      <c r="K780" s="25">
        <f>IF(F780="","",IFERROR(_xlfn.XLOOKUP(F780,SVC_RateCard!A:A,SVC_RateCard!I:I),0))</f>
        <v>47250</v>
      </c>
      <c r="L780" s="17">
        <f t="shared" si="49"/>
        <v>47250</v>
      </c>
      <c r="M780" s="26">
        <f>IF(F780="","",IFERROR(_xlfn.XLOOKUP(F780,SVC_RateCard!A:A,SVC_RateCard!G:G),0))</f>
        <v>5</v>
      </c>
      <c r="N780" s="17">
        <f t="shared" si="50"/>
        <v>2362.5</v>
      </c>
      <c r="O780" s="17">
        <f t="shared" si="51"/>
        <v>47250</v>
      </c>
    </row>
    <row r="781" spans="1:15" ht="22" customHeight="1">
      <c r="A781" t="str">
        <f t="shared" si="48"/>
        <v>SL-00777</v>
      </c>
      <c r="B781" s="39" t="s">
        <v>1805</v>
      </c>
      <c r="C781" s="24" t="str">
        <f>IF(B781="","",IFERROR(_xlfn.XLOOKUP(B781,PT_Master!#REF!,PT_Master!B:B),""))</f>
        <v/>
      </c>
      <c r="D781" s="24" t="str">
        <f>IF(C781="","",IFERROR(_xlfn.XLOOKUP(C781,PT_Master!A:A,PT_Master!C:C),""))</f>
        <v/>
      </c>
      <c r="E781" s="39" t="s">
        <v>1458</v>
      </c>
      <c r="F781" s="39" t="s">
        <v>1849</v>
      </c>
      <c r="G781" s="24" t="str">
        <f>IF(F781="","",IFERROR(_xlfn.XLOOKUP(F781,SVC_RateCard!A:A,SVC_RateCard!B:B),"Service Code not found"))</f>
        <v>ECG 12-Lead</v>
      </c>
      <c r="H781" s="24" t="str">
        <f>IF(F781="","",IFERROR(_xlfn.XLOOKUP(F781,SVC_RateCard!A:A,SVC_RateCard!C:C),""))</f>
        <v>Procedure</v>
      </c>
      <c r="I781" s="39" t="s">
        <v>236</v>
      </c>
      <c r="J781" s="39">
        <v>1</v>
      </c>
      <c r="K781" s="25">
        <f>IF(F781="","",IFERROR(_xlfn.XLOOKUP(F781,SVC_RateCard!A:A,SVC_RateCard!I:I),0))</f>
        <v>315</v>
      </c>
      <c r="L781" s="17">
        <f t="shared" si="49"/>
        <v>315</v>
      </c>
      <c r="M781" s="26">
        <f>IF(F781="","",IFERROR(_xlfn.XLOOKUP(F781,SVC_RateCard!A:A,SVC_RateCard!G:G),0))</f>
        <v>5</v>
      </c>
      <c r="N781" s="17">
        <f t="shared" si="50"/>
        <v>15.75</v>
      </c>
      <c r="O781" s="17">
        <f t="shared" si="51"/>
        <v>315</v>
      </c>
    </row>
    <row r="782" spans="1:15" ht="22" customHeight="1">
      <c r="A782" t="str">
        <f t="shared" si="48"/>
        <v>SL-00778</v>
      </c>
      <c r="B782" s="40" t="s">
        <v>1805</v>
      </c>
      <c r="C782" s="24" t="str">
        <f>IF(B782="","",IFERROR(_xlfn.XLOOKUP(B782,PT_Master!#REF!,PT_Master!B:B),""))</f>
        <v/>
      </c>
      <c r="D782" s="24" t="str">
        <f>IF(C782="","",IFERROR(_xlfn.XLOOKUP(C782,PT_Master!A:A,PT_Master!C:C),""))</f>
        <v/>
      </c>
      <c r="E782" s="40" t="s">
        <v>1458</v>
      </c>
      <c r="F782" s="40" t="s">
        <v>1846</v>
      </c>
      <c r="G782" s="24" t="str">
        <f>IF(F782="","",IFERROR(_xlfn.XLOOKUP(F782,SVC_RateCard!A:A,SVC_RateCard!B:B),"Service Code not found"))</f>
        <v>Blood Transfusion</v>
      </c>
      <c r="H782" s="24" t="str">
        <f>IF(F782="","",IFERROR(_xlfn.XLOOKUP(F782,SVC_RateCard!A:A,SVC_RateCard!C:C),""))</f>
        <v>Procedure</v>
      </c>
      <c r="I782" s="40" t="s">
        <v>236</v>
      </c>
      <c r="J782" s="40">
        <v>1</v>
      </c>
      <c r="K782" s="25">
        <f>IF(F782="","",IFERROR(_xlfn.XLOOKUP(F782,SVC_RateCard!A:A,SVC_RateCard!I:I),0))</f>
        <v>1575</v>
      </c>
      <c r="L782" s="17">
        <f t="shared" si="49"/>
        <v>1575</v>
      </c>
      <c r="M782" s="26">
        <f>IF(F782="","",IFERROR(_xlfn.XLOOKUP(F782,SVC_RateCard!A:A,SVC_RateCard!G:G),0))</f>
        <v>5</v>
      </c>
      <c r="N782" s="17">
        <f t="shared" si="50"/>
        <v>78.75</v>
      </c>
      <c r="O782" s="17">
        <f t="shared" si="51"/>
        <v>1575</v>
      </c>
    </row>
    <row r="783" spans="1:15" ht="22" customHeight="1">
      <c r="A783" t="str">
        <f t="shared" si="48"/>
        <v>SL-00779</v>
      </c>
      <c r="B783" s="39" t="s">
        <v>1805</v>
      </c>
      <c r="C783" s="24" t="str">
        <f>IF(B783="","",IFERROR(_xlfn.XLOOKUP(B783,PT_Master!#REF!,PT_Master!B:B),""))</f>
        <v/>
      </c>
      <c r="D783" s="24" t="str">
        <f>IF(C783="","",IFERROR(_xlfn.XLOOKUP(C783,PT_Master!A:A,PT_Master!C:C),""))</f>
        <v/>
      </c>
      <c r="E783" s="39" t="s">
        <v>1907</v>
      </c>
      <c r="F783" s="39" t="s">
        <v>1835</v>
      </c>
      <c r="G783" s="24" t="str">
        <f>IF(F783="","",IFERROR(_xlfn.XLOOKUP(F783,SVC_RateCard!A:A,SVC_RateCard!B:B),"Service Code not found"))</f>
        <v>Endoscopy (Upper GI)</v>
      </c>
      <c r="H783" s="24" t="str">
        <f>IF(F783="","",IFERROR(_xlfn.XLOOKUP(F783,SVC_RateCard!A:A,SVC_RateCard!C:C),""))</f>
        <v>Procedure</v>
      </c>
      <c r="I783" s="39" t="s">
        <v>236</v>
      </c>
      <c r="J783" s="39">
        <v>1</v>
      </c>
      <c r="K783" s="25">
        <f>IF(F783="","",IFERROR(_xlfn.XLOOKUP(F783,SVC_RateCard!A:A,SVC_RateCard!I:I),0))</f>
        <v>3675</v>
      </c>
      <c r="L783" s="17">
        <f t="shared" si="49"/>
        <v>3675</v>
      </c>
      <c r="M783" s="26">
        <f>IF(F783="","",IFERROR(_xlfn.XLOOKUP(F783,SVC_RateCard!A:A,SVC_RateCard!G:G),0))</f>
        <v>5</v>
      </c>
      <c r="N783" s="17">
        <f t="shared" si="50"/>
        <v>183.75</v>
      </c>
      <c r="O783" s="17">
        <f t="shared" si="51"/>
        <v>3675</v>
      </c>
    </row>
    <row r="784" spans="1:15" ht="22" customHeight="1">
      <c r="A784" t="str">
        <f t="shared" si="48"/>
        <v>SL-00780</v>
      </c>
      <c r="B784" s="40" t="s">
        <v>1805</v>
      </c>
      <c r="C784" s="24" t="str">
        <f>IF(B784="","",IFERROR(_xlfn.XLOOKUP(B784,PT_Master!#REF!,PT_Master!B:B),""))</f>
        <v/>
      </c>
      <c r="D784" s="24" t="str">
        <f>IF(C784="","",IFERROR(_xlfn.XLOOKUP(C784,PT_Master!A:A,PT_Master!C:C),""))</f>
        <v/>
      </c>
      <c r="E784" s="40" t="s">
        <v>1458</v>
      </c>
      <c r="F784" s="40" t="s">
        <v>1870</v>
      </c>
      <c r="G784" s="24" t="str">
        <f>IF(F784="","",IFERROR(_xlfn.XLOOKUP(F784,SVC_RateCard!A:A,SVC_RateCard!B:B),"Service Code not found"))</f>
        <v>Wound Dressing</v>
      </c>
      <c r="H784" s="24" t="str">
        <f>IF(F784="","",IFERROR(_xlfn.XLOOKUP(F784,SVC_RateCard!A:A,SVC_RateCard!C:C),""))</f>
        <v>Procedure</v>
      </c>
      <c r="I784" s="40" t="s">
        <v>236</v>
      </c>
      <c r="J784" s="40">
        <v>1</v>
      </c>
      <c r="K784" s="25">
        <f>IF(F784="","",IFERROR(_xlfn.XLOOKUP(F784,SVC_RateCard!A:A,SVC_RateCard!I:I),0))</f>
        <v>262.5</v>
      </c>
      <c r="L784" s="17">
        <f t="shared" si="49"/>
        <v>262.5</v>
      </c>
      <c r="M784" s="26">
        <f>IF(F784="","",IFERROR(_xlfn.XLOOKUP(F784,SVC_RateCard!A:A,SVC_RateCard!G:G),0))</f>
        <v>5</v>
      </c>
      <c r="N784" s="17">
        <f t="shared" si="50"/>
        <v>13.125</v>
      </c>
      <c r="O784" s="17">
        <f t="shared" si="51"/>
        <v>262.5</v>
      </c>
    </row>
    <row r="785" spans="1:15" ht="22" customHeight="1">
      <c r="A785" t="str">
        <f t="shared" si="48"/>
        <v>SL-00781</v>
      </c>
      <c r="B785" s="39" t="s">
        <v>1805</v>
      </c>
      <c r="C785" s="24" t="str">
        <f>IF(B785="","",IFERROR(_xlfn.XLOOKUP(B785,PT_Master!#REF!,PT_Master!B:B),""))</f>
        <v/>
      </c>
      <c r="D785" s="24" t="str">
        <f>IF(C785="","",IFERROR(_xlfn.XLOOKUP(C785,PT_Master!A:A,PT_Master!C:C),""))</f>
        <v/>
      </c>
      <c r="E785" s="39" t="s">
        <v>1504</v>
      </c>
      <c r="F785" s="39" t="s">
        <v>1868</v>
      </c>
      <c r="G785" s="24" t="str">
        <f>IF(F785="","",IFERROR(_xlfn.XLOOKUP(F785,SVC_RateCard!A:A,SVC_RateCard!B:B),"Service Code not found"))</f>
        <v>Liver Function Test</v>
      </c>
      <c r="H785" s="24" t="str">
        <f>IF(F785="","",IFERROR(_xlfn.XLOOKUP(F785,SVC_RateCard!A:A,SVC_RateCard!C:C),""))</f>
        <v>Laboratory</v>
      </c>
      <c r="I785" s="39" t="s">
        <v>236</v>
      </c>
      <c r="J785" s="39">
        <v>1</v>
      </c>
      <c r="K785" s="25">
        <f>IF(F785="","",IFERROR(_xlfn.XLOOKUP(F785,SVC_RateCard!A:A,SVC_RateCard!I:I),0))</f>
        <v>546</v>
      </c>
      <c r="L785" s="17">
        <f t="shared" si="49"/>
        <v>546</v>
      </c>
      <c r="M785" s="26">
        <f>IF(F785="","",IFERROR(_xlfn.XLOOKUP(F785,SVC_RateCard!A:A,SVC_RateCard!G:G),0))</f>
        <v>5</v>
      </c>
      <c r="N785" s="17">
        <f t="shared" si="50"/>
        <v>27.3</v>
      </c>
      <c r="O785" s="17">
        <f t="shared" si="51"/>
        <v>546</v>
      </c>
    </row>
    <row r="786" spans="1:15" ht="22" customHeight="1">
      <c r="A786" t="str">
        <f t="shared" si="48"/>
        <v>SL-00782</v>
      </c>
      <c r="B786" s="40" t="s">
        <v>1805</v>
      </c>
      <c r="C786" s="24" t="str">
        <f>IF(B786="","",IFERROR(_xlfn.XLOOKUP(B786,PT_Master!#REF!,PT_Master!B:B),""))</f>
        <v/>
      </c>
      <c r="D786" s="24" t="str">
        <f>IF(C786="","",IFERROR(_xlfn.XLOOKUP(C786,PT_Master!A:A,PT_Master!C:C),""))</f>
        <v/>
      </c>
      <c r="E786" s="40" t="s">
        <v>1458</v>
      </c>
      <c r="F786" s="40" t="s">
        <v>1836</v>
      </c>
      <c r="G786" s="24" t="str">
        <f>IF(F786="","",IFERROR(_xlfn.XLOOKUP(F786,SVC_RateCard!A:A,SVC_RateCard!B:B),"Service Code not found"))</f>
        <v>Lipid Profile</v>
      </c>
      <c r="H786" s="24" t="str">
        <f>IF(F786="","",IFERROR(_xlfn.XLOOKUP(F786,SVC_RateCard!A:A,SVC_RateCard!C:C),""))</f>
        <v>Laboratory</v>
      </c>
      <c r="I786" s="40" t="s">
        <v>236</v>
      </c>
      <c r="J786" s="40">
        <v>1</v>
      </c>
      <c r="K786" s="25">
        <f>IF(F786="","",IFERROR(_xlfn.XLOOKUP(F786,SVC_RateCard!A:A,SVC_RateCard!I:I),0))</f>
        <v>472.5</v>
      </c>
      <c r="L786" s="17">
        <f t="shared" si="49"/>
        <v>472.5</v>
      </c>
      <c r="M786" s="26">
        <f>IF(F786="","",IFERROR(_xlfn.XLOOKUP(F786,SVC_RateCard!A:A,SVC_RateCard!G:G),0))</f>
        <v>5</v>
      </c>
      <c r="N786" s="17">
        <f t="shared" si="50"/>
        <v>23.625</v>
      </c>
      <c r="O786" s="17">
        <f t="shared" si="51"/>
        <v>472.5</v>
      </c>
    </row>
    <row r="787" spans="1:15" ht="22" customHeight="1">
      <c r="A787" t="str">
        <f t="shared" si="48"/>
        <v>SL-00783</v>
      </c>
      <c r="B787" s="39" t="s">
        <v>1805</v>
      </c>
      <c r="C787" s="24" t="str">
        <f>IF(B787="","",IFERROR(_xlfn.XLOOKUP(B787,PT_Master!#REF!,PT_Master!B:B),""))</f>
        <v/>
      </c>
      <c r="D787" s="24" t="str">
        <f>IF(C787="","",IFERROR(_xlfn.XLOOKUP(C787,PT_Master!A:A,PT_Master!C:C),""))</f>
        <v/>
      </c>
      <c r="E787" s="39" t="s">
        <v>1458</v>
      </c>
      <c r="F787" s="39" t="s">
        <v>1855</v>
      </c>
      <c r="G787" s="24" t="str">
        <f>IF(F787="","",IFERROR(_xlfn.XLOOKUP(F787,SVC_RateCard!A:A,SVC_RateCard!B:B),"Service Code not found"))</f>
        <v>Dengue NS1 Antigen</v>
      </c>
      <c r="H787" s="24" t="str">
        <f>IF(F787="","",IFERROR(_xlfn.XLOOKUP(F787,SVC_RateCard!A:A,SVC_RateCard!C:C),""))</f>
        <v>Laboratory</v>
      </c>
      <c r="I787" s="39" t="s">
        <v>236</v>
      </c>
      <c r="J787" s="39">
        <v>1</v>
      </c>
      <c r="K787" s="25">
        <f>IF(F787="","",IFERROR(_xlfn.XLOOKUP(F787,SVC_RateCard!A:A,SVC_RateCard!I:I),0))</f>
        <v>945</v>
      </c>
      <c r="L787" s="17">
        <f t="shared" si="49"/>
        <v>945</v>
      </c>
      <c r="M787" s="26">
        <f>IF(F787="","",IFERROR(_xlfn.XLOOKUP(F787,SVC_RateCard!A:A,SVC_RateCard!G:G),0))</f>
        <v>5</v>
      </c>
      <c r="N787" s="17">
        <f t="shared" si="50"/>
        <v>47.25</v>
      </c>
      <c r="O787" s="17">
        <f t="shared" si="51"/>
        <v>945</v>
      </c>
    </row>
    <row r="788" spans="1:15" ht="22" customHeight="1">
      <c r="A788" t="str">
        <f t="shared" si="48"/>
        <v>SL-00784</v>
      </c>
      <c r="B788" s="40" t="s">
        <v>1806</v>
      </c>
      <c r="C788" s="24" t="str">
        <f>IF(B788="","",IFERROR(_xlfn.XLOOKUP(B788,PT_Master!#REF!,PT_Master!B:B),""))</f>
        <v/>
      </c>
      <c r="D788" s="24" t="str">
        <f>IF(C788="","",IFERROR(_xlfn.XLOOKUP(C788,PT_Master!A:A,PT_Master!C:C),""))</f>
        <v/>
      </c>
      <c r="E788" s="40" t="s">
        <v>564</v>
      </c>
      <c r="F788" s="40" t="s">
        <v>1860</v>
      </c>
      <c r="G788" s="24" t="str">
        <f>IF(F788="","",IFERROR(_xlfn.XLOOKUP(F788,SVC_RateCard!A:A,SVC_RateCard!B:B),"Service Code not found"))</f>
        <v>Emergency Consultation</v>
      </c>
      <c r="H788" s="24" t="str">
        <f>IF(F788="","",IFERROR(_xlfn.XLOOKUP(F788,SVC_RateCard!A:A,SVC_RateCard!C:C),""))</f>
        <v>Emergency</v>
      </c>
      <c r="I788" s="40" t="s">
        <v>232</v>
      </c>
      <c r="J788" s="40">
        <v>1</v>
      </c>
      <c r="K788" s="25">
        <f>IF(F788="","",IFERROR(_xlfn.XLOOKUP(F788,SVC_RateCard!A:A,SVC_RateCard!I:I),0))</f>
        <v>1200</v>
      </c>
      <c r="L788" s="17">
        <f t="shared" si="49"/>
        <v>1200</v>
      </c>
      <c r="M788" s="26">
        <f>IF(F788="","",IFERROR(_xlfn.XLOOKUP(F788,SVC_RateCard!A:A,SVC_RateCard!G:G),0))</f>
        <v>0</v>
      </c>
      <c r="N788" s="17">
        <f t="shared" si="50"/>
        <v>0</v>
      </c>
      <c r="O788" s="17">
        <f t="shared" si="51"/>
        <v>1200</v>
      </c>
    </row>
    <row r="789" spans="1:15" ht="22" customHeight="1">
      <c r="A789" t="str">
        <f t="shared" si="48"/>
        <v>SL-00785</v>
      </c>
      <c r="B789" s="39" t="s">
        <v>1806</v>
      </c>
      <c r="C789" s="24" t="str">
        <f>IF(B789="","",IFERROR(_xlfn.XLOOKUP(B789,PT_Master!#REF!,PT_Master!B:B),""))</f>
        <v/>
      </c>
      <c r="D789" s="24" t="str">
        <f>IF(C789="","",IFERROR(_xlfn.XLOOKUP(C789,PT_Master!A:A,PT_Master!C:C),""))</f>
        <v/>
      </c>
      <c r="E789" s="39" t="s">
        <v>564</v>
      </c>
      <c r="F789" s="39" t="s">
        <v>1835</v>
      </c>
      <c r="G789" s="24" t="str">
        <f>IF(F789="","",IFERROR(_xlfn.XLOOKUP(F789,SVC_RateCard!A:A,SVC_RateCard!B:B),"Service Code not found"))</f>
        <v>Endoscopy (Upper GI)</v>
      </c>
      <c r="H789" s="24" t="str">
        <f>IF(F789="","",IFERROR(_xlfn.XLOOKUP(F789,SVC_RateCard!A:A,SVC_RateCard!C:C),""))</f>
        <v>Procedure</v>
      </c>
      <c r="I789" s="39" t="s">
        <v>232</v>
      </c>
      <c r="J789" s="39">
        <v>1</v>
      </c>
      <c r="K789" s="25">
        <f>IF(F789="","",IFERROR(_xlfn.XLOOKUP(F789,SVC_RateCard!A:A,SVC_RateCard!I:I),0))</f>
        <v>3675</v>
      </c>
      <c r="L789" s="17">
        <f t="shared" si="49"/>
        <v>3675</v>
      </c>
      <c r="M789" s="26">
        <f>IF(F789="","",IFERROR(_xlfn.XLOOKUP(F789,SVC_RateCard!A:A,SVC_RateCard!G:G),0))</f>
        <v>5</v>
      </c>
      <c r="N789" s="17">
        <f t="shared" si="50"/>
        <v>183.75</v>
      </c>
      <c r="O789" s="17">
        <f t="shared" si="51"/>
        <v>3675</v>
      </c>
    </row>
    <row r="790" spans="1:15" ht="22" customHeight="1">
      <c r="A790" t="str">
        <f t="shared" si="48"/>
        <v>SL-00786</v>
      </c>
      <c r="B790" s="40" t="s">
        <v>1806</v>
      </c>
      <c r="C790" s="24" t="str">
        <f>IF(B790="","",IFERROR(_xlfn.XLOOKUP(B790,PT_Master!#REF!,PT_Master!B:B),""))</f>
        <v/>
      </c>
      <c r="D790" s="24" t="str">
        <f>IF(C790="","",IFERROR(_xlfn.XLOOKUP(C790,PT_Master!A:A,PT_Master!C:C),""))</f>
        <v/>
      </c>
      <c r="E790" s="40" t="s">
        <v>564</v>
      </c>
      <c r="F790" s="40" t="s">
        <v>1851</v>
      </c>
      <c r="G790" s="24" t="str">
        <f>IF(F790="","",IFERROR(_xlfn.XLOOKUP(F790,SVC_RateCard!A:A,SVC_RateCard!B:B),"Service Code not found"))</f>
        <v>Blood Glucose - Fasting</v>
      </c>
      <c r="H790" s="24" t="str">
        <f>IF(F790="","",IFERROR(_xlfn.XLOOKUP(F790,SVC_RateCard!A:A,SVC_RateCard!C:C),""))</f>
        <v>Laboratory</v>
      </c>
      <c r="I790" s="40" t="s">
        <v>232</v>
      </c>
      <c r="J790" s="40">
        <v>1</v>
      </c>
      <c r="K790" s="25">
        <f>IF(F790="","",IFERROR(_xlfn.XLOOKUP(F790,SVC_RateCard!A:A,SVC_RateCard!I:I),0))</f>
        <v>126</v>
      </c>
      <c r="L790" s="17">
        <f t="shared" si="49"/>
        <v>126</v>
      </c>
      <c r="M790" s="26">
        <f>IF(F790="","",IFERROR(_xlfn.XLOOKUP(F790,SVC_RateCard!A:A,SVC_RateCard!G:G),0))</f>
        <v>5</v>
      </c>
      <c r="N790" s="17">
        <f t="shared" si="50"/>
        <v>6.3</v>
      </c>
      <c r="O790" s="17">
        <f t="shared" si="51"/>
        <v>126</v>
      </c>
    </row>
    <row r="791" spans="1:15" ht="22" customHeight="1">
      <c r="A791" t="str">
        <f t="shared" si="48"/>
        <v>SL-00787</v>
      </c>
      <c r="B791" s="39" t="s">
        <v>1806</v>
      </c>
      <c r="C791" s="24" t="str">
        <f>IF(B791="","",IFERROR(_xlfn.XLOOKUP(B791,PT_Master!#REF!,PT_Master!B:B),""))</f>
        <v/>
      </c>
      <c r="D791" s="24" t="str">
        <f>IF(C791="","",IFERROR(_xlfn.XLOOKUP(C791,PT_Master!A:A,PT_Master!C:C),""))</f>
        <v/>
      </c>
      <c r="E791" s="39" t="s">
        <v>564</v>
      </c>
      <c r="F791" s="39" t="s">
        <v>1853</v>
      </c>
      <c r="G791" s="24" t="str">
        <f>IF(F791="","",IFERROR(_xlfn.XLOOKUP(F791,SVC_RateCard!A:A,SVC_RateCard!B:B),"Service Code not found"))</f>
        <v>MRI Brain with Contrast</v>
      </c>
      <c r="H791" s="24" t="str">
        <f>IF(F791="","",IFERROR(_xlfn.XLOOKUP(F791,SVC_RateCard!A:A,SVC_RateCard!C:C),""))</f>
        <v>Radiology</v>
      </c>
      <c r="I791" s="39" t="s">
        <v>232</v>
      </c>
      <c r="J791" s="39">
        <v>1</v>
      </c>
      <c r="K791" s="25">
        <f>IF(F791="","",IFERROR(_xlfn.XLOOKUP(F791,SVC_RateCard!A:A,SVC_RateCard!I:I),0))</f>
        <v>7280</v>
      </c>
      <c r="L791" s="17">
        <f t="shared" si="49"/>
        <v>7280</v>
      </c>
      <c r="M791" s="26">
        <f>IF(F791="","",IFERROR(_xlfn.XLOOKUP(F791,SVC_RateCard!A:A,SVC_RateCard!G:G),0))</f>
        <v>12</v>
      </c>
      <c r="N791" s="17">
        <f t="shared" si="50"/>
        <v>873.6</v>
      </c>
      <c r="O791" s="17">
        <f t="shared" si="51"/>
        <v>7280</v>
      </c>
    </row>
    <row r="792" spans="1:15" ht="22" customHeight="1">
      <c r="A792" t="str">
        <f t="shared" si="48"/>
        <v>SL-00788</v>
      </c>
      <c r="B792" s="40" t="s">
        <v>1807</v>
      </c>
      <c r="C792" s="24" t="str">
        <f>IF(B792="","",IFERROR(_xlfn.XLOOKUP(B792,PT_Master!#REF!,PT_Master!B:B),""))</f>
        <v/>
      </c>
      <c r="D792" s="24" t="str">
        <f>IF(C792="","",IFERROR(_xlfn.XLOOKUP(C792,PT_Master!A:A,PT_Master!C:C),""))</f>
        <v/>
      </c>
      <c r="E792" s="40" t="s">
        <v>1485</v>
      </c>
      <c r="F792" s="40" t="s">
        <v>1879</v>
      </c>
      <c r="G792" s="24" t="str">
        <f>IF(F792="","",IFERROR(_xlfn.XLOOKUP(F792,SVC_RateCard!A:A,SVC_RateCard!B:B),"Service Code not found"))</f>
        <v>Paediatrics Consultation</v>
      </c>
      <c r="H792" s="24" t="str">
        <f>IF(F792="","",IFERROR(_xlfn.XLOOKUP(F792,SVC_RateCard!A:A,SVC_RateCard!C:C),""))</f>
        <v>Consultation</v>
      </c>
      <c r="I792" s="40" t="s">
        <v>1192</v>
      </c>
      <c r="J792" s="40">
        <v>1</v>
      </c>
      <c r="K792" s="25">
        <f>IF(F792="","",IFERROR(_xlfn.XLOOKUP(F792,SVC_RateCard!A:A,SVC_RateCard!I:I),0))</f>
        <v>600</v>
      </c>
      <c r="L792" s="17">
        <f t="shared" si="49"/>
        <v>600</v>
      </c>
      <c r="M792" s="26">
        <f>IF(F792="","",IFERROR(_xlfn.XLOOKUP(F792,SVC_RateCard!A:A,SVC_RateCard!G:G),0))</f>
        <v>0</v>
      </c>
      <c r="N792" s="17">
        <f t="shared" si="50"/>
        <v>0</v>
      </c>
      <c r="O792" s="17">
        <f t="shared" si="51"/>
        <v>600</v>
      </c>
    </row>
    <row r="793" spans="1:15" ht="22" customHeight="1">
      <c r="A793" t="str">
        <f t="shared" si="48"/>
        <v>SL-00789</v>
      </c>
      <c r="B793" s="39" t="s">
        <v>1807</v>
      </c>
      <c r="C793" s="24" t="str">
        <f>IF(B793="","",IFERROR(_xlfn.XLOOKUP(B793,PT_Master!#REF!,PT_Master!B:B),""))</f>
        <v/>
      </c>
      <c r="D793" s="24" t="str">
        <f>IF(C793="","",IFERROR(_xlfn.XLOOKUP(C793,PT_Master!A:A,PT_Master!C:C),""))</f>
        <v/>
      </c>
      <c r="E793" s="39" t="s">
        <v>1485</v>
      </c>
      <c r="F793" s="39" t="s">
        <v>1833</v>
      </c>
      <c r="G793" s="24" t="str">
        <f>IF(F793="","",IFERROR(_xlfn.XLOOKUP(F793,SVC_RateCard!A:A,SVC_RateCard!B:B),"Service Code not found"))</f>
        <v>Ultrasound Obstetric</v>
      </c>
      <c r="H793" s="24" t="str">
        <f>IF(F793="","",IFERROR(_xlfn.XLOOKUP(F793,SVC_RateCard!A:A,SVC_RateCard!C:C),""))</f>
        <v>Radiology</v>
      </c>
      <c r="I793" s="39" t="s">
        <v>1192</v>
      </c>
      <c r="J793" s="39">
        <v>1</v>
      </c>
      <c r="K793" s="25">
        <f>IF(F793="","",IFERROR(_xlfn.XLOOKUP(F793,SVC_RateCard!A:A,SVC_RateCard!I:I),0))</f>
        <v>1568</v>
      </c>
      <c r="L793" s="17">
        <f t="shared" si="49"/>
        <v>1568</v>
      </c>
      <c r="M793" s="26">
        <f>IF(F793="","",IFERROR(_xlfn.XLOOKUP(F793,SVC_RateCard!A:A,SVC_RateCard!G:G),0))</f>
        <v>12</v>
      </c>
      <c r="N793" s="17">
        <f t="shared" si="50"/>
        <v>188.16</v>
      </c>
      <c r="O793" s="17">
        <f t="shared" si="51"/>
        <v>1568</v>
      </c>
    </row>
    <row r="794" spans="1:15" ht="22" customHeight="1">
      <c r="A794" t="str">
        <f t="shared" si="48"/>
        <v>SL-00790</v>
      </c>
      <c r="B794" s="40" t="s">
        <v>1807</v>
      </c>
      <c r="C794" s="24" t="str">
        <f>IF(B794="","",IFERROR(_xlfn.XLOOKUP(B794,PT_Master!#REF!,PT_Master!B:B),""))</f>
        <v/>
      </c>
      <c r="D794" s="24" t="str">
        <f>IF(C794="","",IFERROR(_xlfn.XLOOKUP(C794,PT_Master!A:A,PT_Master!C:C),""))</f>
        <v/>
      </c>
      <c r="E794" s="40" t="s">
        <v>1485</v>
      </c>
      <c r="F794" s="40" t="s">
        <v>1869</v>
      </c>
      <c r="G794" s="24" t="str">
        <f>IF(F794="","",IFERROR(_xlfn.XLOOKUP(F794,SVC_RateCard!A:A,SVC_RateCard!B:B),"Service Code not found"))</f>
        <v>ICU - Daily</v>
      </c>
      <c r="H794" s="24" t="str">
        <f>IF(F794="","",IFERROR(_xlfn.XLOOKUP(F794,SVC_RateCard!A:A,SVC_RateCard!C:C),""))</f>
        <v>Room Charge</v>
      </c>
      <c r="I794" s="40" t="s">
        <v>1192</v>
      </c>
      <c r="J794" s="40">
        <v>1</v>
      </c>
      <c r="K794" s="25">
        <f>IF(F794="","",IFERROR(_xlfn.XLOOKUP(F794,SVC_RateCard!A:A,SVC_RateCard!I:I),0))</f>
        <v>8000</v>
      </c>
      <c r="L794" s="17">
        <f t="shared" si="49"/>
        <v>8000</v>
      </c>
      <c r="M794" s="26">
        <f>IF(F794="","",IFERROR(_xlfn.XLOOKUP(F794,SVC_RateCard!A:A,SVC_RateCard!G:G),0))</f>
        <v>0</v>
      </c>
      <c r="N794" s="17">
        <f t="shared" si="50"/>
        <v>0</v>
      </c>
      <c r="O794" s="17">
        <f t="shared" si="51"/>
        <v>8000</v>
      </c>
    </row>
    <row r="795" spans="1:15" ht="22" customHeight="1">
      <c r="A795" t="str">
        <f t="shared" si="48"/>
        <v>SL-00791</v>
      </c>
      <c r="B795" s="39" t="s">
        <v>1807</v>
      </c>
      <c r="C795" s="24" t="str">
        <f>IF(B795="","",IFERROR(_xlfn.XLOOKUP(B795,PT_Master!#REF!,PT_Master!B:B),""))</f>
        <v/>
      </c>
      <c r="D795" s="24" t="str">
        <f>IF(C795="","",IFERROR(_xlfn.XLOOKUP(C795,PT_Master!A:A,PT_Master!C:C),""))</f>
        <v/>
      </c>
      <c r="E795" s="39" t="s">
        <v>1485</v>
      </c>
      <c r="F795" s="39" t="s">
        <v>1863</v>
      </c>
      <c r="G795" s="24" t="str">
        <f>IF(F795="","",IFERROR(_xlfn.XLOOKUP(F795,SVC_RateCard!A:A,SVC_RateCard!B:B),"Service Code not found"))</f>
        <v>Blood Culture</v>
      </c>
      <c r="H795" s="24" t="str">
        <f>IF(F795="","",IFERROR(_xlfn.XLOOKUP(F795,SVC_RateCard!A:A,SVC_RateCard!C:C),""))</f>
        <v>Laboratory</v>
      </c>
      <c r="I795" s="39" t="s">
        <v>1192</v>
      </c>
      <c r="J795" s="39">
        <v>1</v>
      </c>
      <c r="K795" s="25">
        <f>IF(F795="","",IFERROR(_xlfn.XLOOKUP(F795,SVC_RateCard!A:A,SVC_RateCard!I:I),0))</f>
        <v>840</v>
      </c>
      <c r="L795" s="17">
        <f t="shared" si="49"/>
        <v>840</v>
      </c>
      <c r="M795" s="26">
        <f>IF(F795="","",IFERROR(_xlfn.XLOOKUP(F795,SVC_RateCard!A:A,SVC_RateCard!G:G),0))</f>
        <v>5</v>
      </c>
      <c r="N795" s="17">
        <f t="shared" si="50"/>
        <v>42</v>
      </c>
      <c r="O795" s="17">
        <f t="shared" si="51"/>
        <v>840</v>
      </c>
    </row>
    <row r="796" spans="1:15" ht="22" customHeight="1">
      <c r="A796" t="str">
        <f t="shared" si="48"/>
        <v>SL-00792</v>
      </c>
      <c r="B796" s="40" t="s">
        <v>1807</v>
      </c>
      <c r="C796" s="24" t="str">
        <f>IF(B796="","",IFERROR(_xlfn.XLOOKUP(B796,PT_Master!#REF!,PT_Master!B:B),""))</f>
        <v/>
      </c>
      <c r="D796" s="24" t="str">
        <f>IF(C796="","",IFERROR(_xlfn.XLOOKUP(C796,PT_Master!A:A,PT_Master!C:C),""))</f>
        <v/>
      </c>
      <c r="E796" s="40" t="s">
        <v>1485</v>
      </c>
      <c r="F796" s="40" t="s">
        <v>1839</v>
      </c>
      <c r="G796" s="24" t="str">
        <f>IF(F796="","",IFERROR(_xlfn.XLOOKUP(F796,SVC_RateCard!A:A,SVC_RateCard!B:B),"Service Code not found"))</f>
        <v>Nebulisation</v>
      </c>
      <c r="H796" s="24" t="str">
        <f>IF(F796="","",IFERROR(_xlfn.XLOOKUP(F796,SVC_RateCard!A:A,SVC_RateCard!C:C),""))</f>
        <v>Procedure</v>
      </c>
      <c r="I796" s="40" t="s">
        <v>1192</v>
      </c>
      <c r="J796" s="40">
        <v>1</v>
      </c>
      <c r="K796" s="25">
        <f>IF(F796="","",IFERROR(_xlfn.XLOOKUP(F796,SVC_RateCard!A:A,SVC_RateCard!I:I),0))</f>
        <v>157.5</v>
      </c>
      <c r="L796" s="17">
        <f t="shared" si="49"/>
        <v>157.5</v>
      </c>
      <c r="M796" s="26">
        <f>IF(F796="","",IFERROR(_xlfn.XLOOKUP(F796,SVC_RateCard!A:A,SVC_RateCard!G:G),0))</f>
        <v>5</v>
      </c>
      <c r="N796" s="17">
        <f t="shared" si="50"/>
        <v>7.875</v>
      </c>
      <c r="O796" s="17">
        <f t="shared" si="51"/>
        <v>157.5</v>
      </c>
    </row>
    <row r="797" spans="1:15" ht="22" customHeight="1">
      <c r="A797" t="str">
        <f t="shared" si="48"/>
        <v>SL-00793</v>
      </c>
      <c r="B797" s="39" t="s">
        <v>1808</v>
      </c>
      <c r="C797" s="24" t="str">
        <f>IF(B797="","",IFERROR(_xlfn.XLOOKUP(B797,PT_Master!#REF!,PT_Master!B:B),""))</f>
        <v/>
      </c>
      <c r="D797" s="24" t="str">
        <f>IF(C797="","",IFERROR(_xlfn.XLOOKUP(C797,PT_Master!A:A,PT_Master!C:C),""))</f>
        <v/>
      </c>
      <c r="E797" s="39" t="s">
        <v>1927</v>
      </c>
      <c r="F797" s="39" t="s">
        <v>1834</v>
      </c>
      <c r="G797" s="24" t="str">
        <f>IF(F797="","",IFERROR(_xlfn.XLOOKUP(F797,SVC_RateCard!A:A,SVC_RateCard!B:B),"Service Code not found"))</f>
        <v>Orthopaedics Consultation</v>
      </c>
      <c r="H797" s="24" t="str">
        <f>IF(F797="","",IFERROR(_xlfn.XLOOKUP(F797,SVC_RateCard!A:A,SVC_RateCard!C:C),""))</f>
        <v>Consultation</v>
      </c>
      <c r="I797" s="39" t="s">
        <v>231</v>
      </c>
      <c r="J797" s="39">
        <v>1</v>
      </c>
      <c r="K797" s="25">
        <f>IF(F797="","",IFERROR(_xlfn.XLOOKUP(F797,SVC_RateCard!A:A,SVC_RateCard!I:I),0))</f>
        <v>650</v>
      </c>
      <c r="L797" s="17">
        <f t="shared" si="49"/>
        <v>650</v>
      </c>
      <c r="M797" s="26">
        <f>IF(F797="","",IFERROR(_xlfn.XLOOKUP(F797,SVC_RateCard!A:A,SVC_RateCard!G:G),0))</f>
        <v>0</v>
      </c>
      <c r="N797" s="17">
        <f t="shared" si="50"/>
        <v>0</v>
      </c>
      <c r="O797" s="17">
        <f t="shared" si="51"/>
        <v>650</v>
      </c>
    </row>
    <row r="798" spans="1:15" ht="22" customHeight="1">
      <c r="A798" t="str">
        <f t="shared" si="48"/>
        <v>SL-00794</v>
      </c>
      <c r="B798" s="40" t="s">
        <v>1808</v>
      </c>
      <c r="C798" s="24" t="str">
        <f>IF(B798="","",IFERROR(_xlfn.XLOOKUP(B798,PT_Master!#REF!,PT_Master!B:B),""))</f>
        <v/>
      </c>
      <c r="D798" s="24" t="str">
        <f>IF(C798="","",IFERROR(_xlfn.XLOOKUP(C798,PT_Master!A:A,PT_Master!C:C),""))</f>
        <v/>
      </c>
      <c r="E798" s="40" t="s">
        <v>594</v>
      </c>
      <c r="F798" s="40" t="s">
        <v>1856</v>
      </c>
      <c r="G798" s="24" t="str">
        <f>IF(F798="","",IFERROR(_xlfn.XLOOKUP(F798,SVC_RateCard!A:A,SVC_RateCard!B:B),"Service Code not found"))</f>
        <v>CT Scan Abdomen</v>
      </c>
      <c r="H798" s="24" t="str">
        <f>IF(F798="","",IFERROR(_xlfn.XLOOKUP(F798,SVC_RateCard!A:A,SVC_RateCard!C:C),""))</f>
        <v>Radiology</v>
      </c>
      <c r="I798" s="40" t="s">
        <v>231</v>
      </c>
      <c r="J798" s="40">
        <v>1</v>
      </c>
      <c r="K798" s="25">
        <f>IF(F798="","",IFERROR(_xlfn.XLOOKUP(F798,SVC_RateCard!A:A,SVC_RateCard!I:I),0))</f>
        <v>6160</v>
      </c>
      <c r="L798" s="17">
        <f t="shared" si="49"/>
        <v>6160</v>
      </c>
      <c r="M798" s="26">
        <f>IF(F798="","",IFERROR(_xlfn.XLOOKUP(F798,SVC_RateCard!A:A,SVC_RateCard!G:G),0))</f>
        <v>12</v>
      </c>
      <c r="N798" s="17">
        <f t="shared" si="50"/>
        <v>739.2</v>
      </c>
      <c r="O798" s="17">
        <f t="shared" si="51"/>
        <v>6160</v>
      </c>
    </row>
    <row r="799" spans="1:15" ht="22" customHeight="1">
      <c r="A799" t="str">
        <f t="shared" si="48"/>
        <v>SL-00795</v>
      </c>
      <c r="B799" s="39" t="s">
        <v>1808</v>
      </c>
      <c r="C799" s="24" t="str">
        <f>IF(B799="","",IFERROR(_xlfn.XLOOKUP(B799,PT_Master!#REF!,PT_Master!B:B),""))</f>
        <v/>
      </c>
      <c r="D799" s="24" t="str">
        <f>IF(C799="","",IFERROR(_xlfn.XLOOKUP(C799,PT_Master!A:A,PT_Master!C:C),""))</f>
        <v/>
      </c>
      <c r="E799" s="39" t="s">
        <v>594</v>
      </c>
      <c r="F799" s="39" t="s">
        <v>1849</v>
      </c>
      <c r="G799" s="24" t="str">
        <f>IF(F799="","",IFERROR(_xlfn.XLOOKUP(F799,SVC_RateCard!A:A,SVC_RateCard!B:B),"Service Code not found"))</f>
        <v>ECG 12-Lead</v>
      </c>
      <c r="H799" s="24" t="str">
        <f>IF(F799="","",IFERROR(_xlfn.XLOOKUP(F799,SVC_RateCard!A:A,SVC_RateCard!C:C),""))</f>
        <v>Procedure</v>
      </c>
      <c r="I799" s="39" t="s">
        <v>231</v>
      </c>
      <c r="J799" s="39">
        <v>1</v>
      </c>
      <c r="K799" s="25">
        <f>IF(F799="","",IFERROR(_xlfn.XLOOKUP(F799,SVC_RateCard!A:A,SVC_RateCard!I:I),0))</f>
        <v>315</v>
      </c>
      <c r="L799" s="17">
        <f t="shared" si="49"/>
        <v>315</v>
      </c>
      <c r="M799" s="26">
        <f>IF(F799="","",IFERROR(_xlfn.XLOOKUP(F799,SVC_RateCard!A:A,SVC_RateCard!G:G),0))</f>
        <v>5</v>
      </c>
      <c r="N799" s="17">
        <f t="shared" si="50"/>
        <v>15.75</v>
      </c>
      <c r="O799" s="17">
        <f t="shared" si="51"/>
        <v>315</v>
      </c>
    </row>
    <row r="800" spans="1:15" ht="22" customHeight="1">
      <c r="A800" t="str">
        <f t="shared" si="48"/>
        <v>SL-00796</v>
      </c>
      <c r="B800" s="40" t="s">
        <v>1808</v>
      </c>
      <c r="C800" s="24" t="str">
        <f>IF(B800="","",IFERROR(_xlfn.XLOOKUP(B800,PT_Master!#REF!,PT_Master!B:B),""))</f>
        <v/>
      </c>
      <c r="D800" s="24" t="str">
        <f>IF(C800="","",IFERROR(_xlfn.XLOOKUP(C800,PT_Master!A:A,PT_Master!C:C),""))</f>
        <v/>
      </c>
      <c r="E800" s="40" t="s">
        <v>594</v>
      </c>
      <c r="F800" s="40" t="s">
        <v>1863</v>
      </c>
      <c r="G800" s="24" t="str">
        <f>IF(F800="","",IFERROR(_xlfn.XLOOKUP(F800,SVC_RateCard!A:A,SVC_RateCard!B:B),"Service Code not found"))</f>
        <v>Blood Culture</v>
      </c>
      <c r="H800" s="24" t="str">
        <f>IF(F800="","",IFERROR(_xlfn.XLOOKUP(F800,SVC_RateCard!A:A,SVC_RateCard!C:C),""))</f>
        <v>Laboratory</v>
      </c>
      <c r="I800" s="40" t="s">
        <v>231</v>
      </c>
      <c r="J800" s="40">
        <v>1</v>
      </c>
      <c r="K800" s="25">
        <f>IF(F800="","",IFERROR(_xlfn.XLOOKUP(F800,SVC_RateCard!A:A,SVC_RateCard!I:I),0))</f>
        <v>840</v>
      </c>
      <c r="L800" s="17">
        <f t="shared" si="49"/>
        <v>840</v>
      </c>
      <c r="M800" s="26">
        <f>IF(F800="","",IFERROR(_xlfn.XLOOKUP(F800,SVC_RateCard!A:A,SVC_RateCard!G:G),0))</f>
        <v>5</v>
      </c>
      <c r="N800" s="17">
        <f t="shared" si="50"/>
        <v>42</v>
      </c>
      <c r="O800" s="17">
        <f t="shared" si="51"/>
        <v>840</v>
      </c>
    </row>
    <row r="801" spans="1:15" ht="22" customHeight="1">
      <c r="A801" t="str">
        <f t="shared" si="48"/>
        <v>SL-00797</v>
      </c>
      <c r="B801" s="39" t="s">
        <v>1808</v>
      </c>
      <c r="C801" s="24" t="str">
        <f>IF(B801="","",IFERROR(_xlfn.XLOOKUP(B801,PT_Master!#REF!,PT_Master!B:B),""))</f>
        <v/>
      </c>
      <c r="D801" s="24" t="str">
        <f>IF(C801="","",IFERROR(_xlfn.XLOOKUP(C801,PT_Master!A:A,PT_Master!C:C),""))</f>
        <v/>
      </c>
      <c r="E801" s="39" t="s">
        <v>594</v>
      </c>
      <c r="F801" s="39" t="s">
        <v>1875</v>
      </c>
      <c r="G801" s="24" t="str">
        <f>IF(F801="","",IFERROR(_xlfn.XLOOKUP(F801,SVC_RateCard!A:A,SVC_RateCard!B:B),"Service Code not found"))</f>
        <v>X-Ray Knee AP Lateral</v>
      </c>
      <c r="H801" s="24" t="str">
        <f>IF(F801="","",IFERROR(_xlfn.XLOOKUP(F801,SVC_RateCard!A:A,SVC_RateCard!C:C),""))</f>
        <v>Radiology</v>
      </c>
      <c r="I801" s="39" t="s">
        <v>231</v>
      </c>
      <c r="J801" s="39">
        <v>1</v>
      </c>
      <c r="K801" s="25">
        <f>IF(F801="","",IFERROR(_xlfn.XLOOKUP(F801,SVC_RateCard!A:A,SVC_RateCard!I:I),0))</f>
        <v>504</v>
      </c>
      <c r="L801" s="17">
        <f t="shared" si="49"/>
        <v>504</v>
      </c>
      <c r="M801" s="26">
        <f>IF(F801="","",IFERROR(_xlfn.XLOOKUP(F801,SVC_RateCard!A:A,SVC_RateCard!G:G),0))</f>
        <v>12</v>
      </c>
      <c r="N801" s="17">
        <f t="shared" si="50"/>
        <v>60.48</v>
      </c>
      <c r="O801" s="17">
        <f t="shared" si="51"/>
        <v>504</v>
      </c>
    </row>
    <row r="802" spans="1:15" ht="22" customHeight="1">
      <c r="A802" t="str">
        <f t="shared" si="48"/>
        <v>SL-00798</v>
      </c>
      <c r="B802" s="40" t="s">
        <v>1808</v>
      </c>
      <c r="C802" s="24" t="str">
        <f>IF(B802="","",IFERROR(_xlfn.XLOOKUP(B802,PT_Master!#REF!,PT_Master!B:B),""))</f>
        <v/>
      </c>
      <c r="D802" s="24" t="str">
        <f>IF(C802="","",IFERROR(_xlfn.XLOOKUP(C802,PT_Master!A:A,PT_Master!C:C),""))</f>
        <v/>
      </c>
      <c r="E802" s="40" t="s">
        <v>1927</v>
      </c>
      <c r="F802" s="40" t="s">
        <v>1852</v>
      </c>
      <c r="G802" s="24" t="str">
        <f>IF(F802="","",IFERROR(_xlfn.XLOOKUP(F802,SVC_RateCard!A:A,SVC_RateCard!B:B),"Service Code not found"))</f>
        <v>X-Ray Spine LS</v>
      </c>
      <c r="H802" s="24" t="str">
        <f>IF(F802="","",IFERROR(_xlfn.XLOOKUP(F802,SVC_RateCard!A:A,SVC_RateCard!C:C),""))</f>
        <v>Radiology</v>
      </c>
      <c r="I802" s="40" t="s">
        <v>231</v>
      </c>
      <c r="J802" s="40">
        <v>1</v>
      </c>
      <c r="K802" s="25">
        <f>IF(F802="","",IFERROR(_xlfn.XLOOKUP(F802,SVC_RateCard!A:A,SVC_RateCard!I:I),0))</f>
        <v>560</v>
      </c>
      <c r="L802" s="17">
        <f t="shared" si="49"/>
        <v>560</v>
      </c>
      <c r="M802" s="26">
        <f>IF(F802="","",IFERROR(_xlfn.XLOOKUP(F802,SVC_RateCard!A:A,SVC_RateCard!G:G),0))</f>
        <v>12</v>
      </c>
      <c r="N802" s="17">
        <f t="shared" si="50"/>
        <v>67.2</v>
      </c>
      <c r="O802" s="17">
        <f t="shared" si="51"/>
        <v>560</v>
      </c>
    </row>
    <row r="803" spans="1:15" ht="22" customHeight="1">
      <c r="A803" t="str">
        <f t="shared" si="48"/>
        <v>SL-00799</v>
      </c>
      <c r="B803" s="39" t="s">
        <v>1808</v>
      </c>
      <c r="C803" s="24" t="str">
        <f>IF(B803="","",IFERROR(_xlfn.XLOOKUP(B803,PT_Master!#REF!,PT_Master!B:B),""))</f>
        <v/>
      </c>
      <c r="D803" s="24" t="str">
        <f>IF(C803="","",IFERROR(_xlfn.XLOOKUP(C803,PT_Master!A:A,PT_Master!C:C),""))</f>
        <v/>
      </c>
      <c r="E803" s="39" t="s">
        <v>1927</v>
      </c>
      <c r="F803" s="39" t="s">
        <v>1873</v>
      </c>
      <c r="G803" s="24" t="str">
        <f>IF(F803="","",IFERROR(_xlfn.XLOOKUP(F803,SVC_RateCard!A:A,SVC_RateCard!B:B),"Service Code not found"))</f>
        <v>Normal Delivery</v>
      </c>
      <c r="H803" s="24" t="str">
        <f>IF(F803="","",IFERROR(_xlfn.XLOOKUP(F803,SVC_RateCard!A:A,SVC_RateCard!C:C),""))</f>
        <v>Surgery</v>
      </c>
      <c r="I803" s="39" t="s">
        <v>231</v>
      </c>
      <c r="J803" s="39">
        <v>1</v>
      </c>
      <c r="K803" s="25">
        <f>IF(F803="","",IFERROR(_xlfn.XLOOKUP(F803,SVC_RateCard!A:A,SVC_RateCard!I:I),0))</f>
        <v>25000</v>
      </c>
      <c r="L803" s="17">
        <f t="shared" si="49"/>
        <v>25000</v>
      </c>
      <c r="M803" s="26">
        <f>IF(F803="","",IFERROR(_xlfn.XLOOKUP(F803,SVC_RateCard!A:A,SVC_RateCard!G:G),0))</f>
        <v>0</v>
      </c>
      <c r="N803" s="17">
        <f t="shared" si="50"/>
        <v>0</v>
      </c>
      <c r="O803" s="17">
        <f t="shared" si="51"/>
        <v>25000</v>
      </c>
    </row>
    <row r="804" spans="1:15" ht="22" customHeight="1">
      <c r="A804" t="str">
        <f t="shared" si="48"/>
        <v>SL-00800</v>
      </c>
      <c r="B804" s="40" t="s">
        <v>1808</v>
      </c>
      <c r="C804" s="24" t="str">
        <f>IF(B804="","",IFERROR(_xlfn.XLOOKUP(B804,PT_Master!#REF!,PT_Master!B:B),""))</f>
        <v/>
      </c>
      <c r="D804" s="24" t="str">
        <f>IF(C804="","",IFERROR(_xlfn.XLOOKUP(C804,PT_Master!A:A,PT_Master!C:C),""))</f>
        <v/>
      </c>
      <c r="E804" s="40" t="s">
        <v>594</v>
      </c>
      <c r="F804" s="40" t="s">
        <v>1874</v>
      </c>
      <c r="G804" s="24" t="str">
        <f>IF(F804="","",IFERROR(_xlfn.XLOOKUP(F804,SVC_RateCard!A:A,SVC_RateCard!B:B),"Service Code not found"))</f>
        <v>Catheterisation</v>
      </c>
      <c r="H804" s="24" t="str">
        <f>IF(F804="","",IFERROR(_xlfn.XLOOKUP(F804,SVC_RateCard!A:A,SVC_RateCard!C:C),""))</f>
        <v>Procedure</v>
      </c>
      <c r="I804" s="40" t="s">
        <v>231</v>
      </c>
      <c r="J804" s="40">
        <v>1</v>
      </c>
      <c r="K804" s="25">
        <f>IF(F804="","",IFERROR(_xlfn.XLOOKUP(F804,SVC_RateCard!A:A,SVC_RateCard!I:I),0))</f>
        <v>525</v>
      </c>
      <c r="L804" s="17">
        <f t="shared" si="49"/>
        <v>525</v>
      </c>
      <c r="M804" s="26">
        <f>IF(F804="","",IFERROR(_xlfn.XLOOKUP(F804,SVC_RateCard!A:A,SVC_RateCard!G:G),0))</f>
        <v>5</v>
      </c>
      <c r="N804" s="17">
        <f t="shared" si="50"/>
        <v>26.25</v>
      </c>
      <c r="O804" s="17">
        <f t="shared" si="51"/>
        <v>525</v>
      </c>
    </row>
    <row r="805" spans="1:15" ht="22" customHeight="1">
      <c r="A805" t="str">
        <f t="shared" si="48"/>
        <v>SL-00801</v>
      </c>
      <c r="B805" s="39" t="s">
        <v>1808</v>
      </c>
      <c r="C805" s="24" t="str">
        <f>IF(B805="","",IFERROR(_xlfn.XLOOKUP(B805,PT_Master!#REF!,PT_Master!B:B),""))</f>
        <v/>
      </c>
      <c r="D805" s="24" t="str">
        <f>IF(C805="","",IFERROR(_xlfn.XLOOKUP(C805,PT_Master!A:A,PT_Master!C:C),""))</f>
        <v/>
      </c>
      <c r="E805" s="39" t="s">
        <v>594</v>
      </c>
      <c r="F805" s="39" t="s">
        <v>1871</v>
      </c>
      <c r="G805" s="24" t="str">
        <f>IF(F805="","",IFERROR(_xlfn.XLOOKUP(F805,SVC_RateCard!A:A,SVC_RateCard!B:B),"Service Code not found"))</f>
        <v>Ultrasound Abdomen</v>
      </c>
      <c r="H805" s="24" t="str">
        <f>IF(F805="","",IFERROR(_xlfn.XLOOKUP(F805,SVC_RateCard!A:A,SVC_RateCard!C:C),""))</f>
        <v>Radiology</v>
      </c>
      <c r="I805" s="39" t="s">
        <v>231</v>
      </c>
      <c r="J805" s="39">
        <v>1</v>
      </c>
      <c r="K805" s="25">
        <f>IF(F805="","",IFERROR(_xlfn.XLOOKUP(F805,SVC_RateCard!A:A,SVC_RateCard!I:I),0))</f>
        <v>1344</v>
      </c>
      <c r="L805" s="17">
        <f t="shared" si="49"/>
        <v>1344</v>
      </c>
      <c r="M805" s="26">
        <f>IF(F805="","",IFERROR(_xlfn.XLOOKUP(F805,SVC_RateCard!A:A,SVC_RateCard!G:G),0))</f>
        <v>12</v>
      </c>
      <c r="N805" s="17">
        <f t="shared" si="50"/>
        <v>161.28</v>
      </c>
      <c r="O805" s="17">
        <f t="shared" si="51"/>
        <v>1344</v>
      </c>
    </row>
    <row r="806" spans="1:15" ht="22" customHeight="1">
      <c r="A806" t="str">
        <f t="shared" si="48"/>
        <v>SL-00802</v>
      </c>
      <c r="B806" s="40" t="s">
        <v>1808</v>
      </c>
      <c r="C806" s="24" t="str">
        <f>IF(B806="","",IFERROR(_xlfn.XLOOKUP(B806,PT_Master!#REF!,PT_Master!B:B),""))</f>
        <v/>
      </c>
      <c r="D806" s="24" t="str">
        <f>IF(C806="","",IFERROR(_xlfn.XLOOKUP(C806,PT_Master!A:A,PT_Master!C:C),""))</f>
        <v/>
      </c>
      <c r="E806" s="40" t="s">
        <v>594</v>
      </c>
      <c r="F806" s="40" t="s">
        <v>1837</v>
      </c>
      <c r="G806" s="24" t="str">
        <f>IF(F806="","",IFERROR(_xlfn.XLOOKUP(F806,SVC_RateCard!A:A,SVC_RateCard!B:B),"Service Code not found"))</f>
        <v>IV Cannula Insertion</v>
      </c>
      <c r="H806" s="24" t="str">
        <f>IF(F806="","",IFERROR(_xlfn.XLOOKUP(F806,SVC_RateCard!A:A,SVC_RateCard!C:C),""))</f>
        <v>Procedure</v>
      </c>
      <c r="I806" s="40" t="s">
        <v>231</v>
      </c>
      <c r="J806" s="40">
        <v>1</v>
      </c>
      <c r="K806" s="25">
        <f>IF(F806="","",IFERROR(_xlfn.XLOOKUP(F806,SVC_RateCard!A:A,SVC_RateCard!I:I),0))</f>
        <v>210</v>
      </c>
      <c r="L806" s="17">
        <f t="shared" si="49"/>
        <v>210</v>
      </c>
      <c r="M806" s="26">
        <f>IF(F806="","",IFERROR(_xlfn.XLOOKUP(F806,SVC_RateCard!A:A,SVC_RateCard!G:G),0))</f>
        <v>5</v>
      </c>
      <c r="N806" s="17">
        <f t="shared" si="50"/>
        <v>10.5</v>
      </c>
      <c r="O806" s="17">
        <f t="shared" si="51"/>
        <v>210</v>
      </c>
    </row>
    <row r="807" spans="1:15" ht="22" customHeight="1">
      <c r="A807" t="str">
        <f t="shared" si="48"/>
        <v>SL-00803</v>
      </c>
      <c r="B807" s="39" t="s">
        <v>1809</v>
      </c>
      <c r="C807" s="24" t="str">
        <f>IF(B807="","",IFERROR(_xlfn.XLOOKUP(B807,PT_Master!#REF!,PT_Master!B:B),""))</f>
        <v/>
      </c>
      <c r="D807" s="24" t="str">
        <f>IF(C807="","",IFERROR(_xlfn.XLOOKUP(C807,PT_Master!A:A,PT_Master!C:C),""))</f>
        <v/>
      </c>
      <c r="E807" s="39" t="s">
        <v>545</v>
      </c>
      <c r="F807" s="39" t="s">
        <v>1876</v>
      </c>
      <c r="G807" s="24" t="str">
        <f>IF(F807="","",IFERROR(_xlfn.XLOOKUP(F807,SVC_RateCard!A:A,SVC_RateCard!B:B),"Service Code not found"))</f>
        <v>Gynaecology Consultation</v>
      </c>
      <c r="H807" s="24" t="str">
        <f>IF(F807="","",IFERROR(_xlfn.XLOOKUP(F807,SVC_RateCard!A:A,SVC_RateCard!C:C),""))</f>
        <v>Consultation</v>
      </c>
      <c r="I807" s="39" t="s">
        <v>228</v>
      </c>
      <c r="J807" s="39">
        <v>1</v>
      </c>
      <c r="K807" s="25">
        <f>IF(F807="","",IFERROR(_xlfn.XLOOKUP(F807,SVC_RateCard!A:A,SVC_RateCard!I:I),0))</f>
        <v>700</v>
      </c>
      <c r="L807" s="17">
        <f t="shared" si="49"/>
        <v>700</v>
      </c>
      <c r="M807" s="26">
        <f>IF(F807="","",IFERROR(_xlfn.XLOOKUP(F807,SVC_RateCard!A:A,SVC_RateCard!G:G),0))</f>
        <v>0</v>
      </c>
      <c r="N807" s="17">
        <f t="shared" si="50"/>
        <v>0</v>
      </c>
      <c r="O807" s="17">
        <f t="shared" si="51"/>
        <v>700</v>
      </c>
    </row>
    <row r="808" spans="1:15" ht="22" customHeight="1">
      <c r="A808" t="str">
        <f t="shared" si="48"/>
        <v>SL-00804</v>
      </c>
      <c r="B808" s="40" t="s">
        <v>1809</v>
      </c>
      <c r="C808" s="24" t="str">
        <f>IF(B808="","",IFERROR(_xlfn.XLOOKUP(B808,PT_Master!#REF!,PT_Master!B:B),""))</f>
        <v/>
      </c>
      <c r="D808" s="24" t="str">
        <f>IF(C808="","",IFERROR(_xlfn.XLOOKUP(C808,PT_Master!A:A,PT_Master!C:C),""))</f>
        <v/>
      </c>
      <c r="E808" s="40" t="s">
        <v>1928</v>
      </c>
      <c r="F808" s="40" t="s">
        <v>1873</v>
      </c>
      <c r="G808" s="24" t="str">
        <f>IF(F808="","",IFERROR(_xlfn.XLOOKUP(F808,SVC_RateCard!A:A,SVC_RateCard!B:B),"Service Code not found"))</f>
        <v>Normal Delivery</v>
      </c>
      <c r="H808" s="24" t="str">
        <f>IF(F808="","",IFERROR(_xlfn.XLOOKUP(F808,SVC_RateCard!A:A,SVC_RateCard!C:C),""))</f>
        <v>Surgery</v>
      </c>
      <c r="I808" s="40" t="s">
        <v>228</v>
      </c>
      <c r="J808" s="40">
        <v>1</v>
      </c>
      <c r="K808" s="25">
        <f>IF(F808="","",IFERROR(_xlfn.XLOOKUP(F808,SVC_RateCard!A:A,SVC_RateCard!I:I),0))</f>
        <v>25000</v>
      </c>
      <c r="L808" s="17">
        <f t="shared" si="49"/>
        <v>25000</v>
      </c>
      <c r="M808" s="26">
        <f>IF(F808="","",IFERROR(_xlfn.XLOOKUP(F808,SVC_RateCard!A:A,SVC_RateCard!G:G),0))</f>
        <v>0</v>
      </c>
      <c r="N808" s="17">
        <f t="shared" si="50"/>
        <v>0</v>
      </c>
      <c r="O808" s="17">
        <f t="shared" si="51"/>
        <v>25000</v>
      </c>
    </row>
    <row r="809" spans="1:15" ht="22" customHeight="1">
      <c r="A809" t="str">
        <f t="shared" si="48"/>
        <v>SL-00805</v>
      </c>
      <c r="B809" s="39" t="s">
        <v>1809</v>
      </c>
      <c r="C809" s="24" t="str">
        <f>IF(B809="","",IFERROR(_xlfn.XLOOKUP(B809,PT_Master!#REF!,PT_Master!B:B),""))</f>
        <v/>
      </c>
      <c r="D809" s="24" t="str">
        <f>IF(C809="","",IFERROR(_xlfn.XLOOKUP(C809,PT_Master!A:A,PT_Master!C:C),""))</f>
        <v/>
      </c>
      <c r="E809" s="39" t="s">
        <v>545</v>
      </c>
      <c r="F809" s="39" t="s">
        <v>1833</v>
      </c>
      <c r="G809" s="24" t="str">
        <f>IF(F809="","",IFERROR(_xlfn.XLOOKUP(F809,SVC_RateCard!A:A,SVC_RateCard!B:B),"Service Code not found"))</f>
        <v>Ultrasound Obstetric</v>
      </c>
      <c r="H809" s="24" t="str">
        <f>IF(F809="","",IFERROR(_xlfn.XLOOKUP(F809,SVC_RateCard!A:A,SVC_RateCard!C:C),""))</f>
        <v>Radiology</v>
      </c>
      <c r="I809" s="39" t="s">
        <v>228</v>
      </c>
      <c r="J809" s="39">
        <v>1</v>
      </c>
      <c r="K809" s="25">
        <f>IF(F809="","",IFERROR(_xlfn.XLOOKUP(F809,SVC_RateCard!A:A,SVC_RateCard!I:I),0))</f>
        <v>1568</v>
      </c>
      <c r="L809" s="17">
        <f t="shared" si="49"/>
        <v>1568</v>
      </c>
      <c r="M809" s="26">
        <f>IF(F809="","",IFERROR(_xlfn.XLOOKUP(F809,SVC_RateCard!A:A,SVC_RateCard!G:G),0))</f>
        <v>12</v>
      </c>
      <c r="N809" s="17">
        <f t="shared" si="50"/>
        <v>188.16</v>
      </c>
      <c r="O809" s="17">
        <f t="shared" si="51"/>
        <v>1568</v>
      </c>
    </row>
    <row r="810" spans="1:15" ht="22" customHeight="1">
      <c r="A810" t="str">
        <f t="shared" si="48"/>
        <v>SL-00806</v>
      </c>
      <c r="B810" s="40" t="s">
        <v>1809</v>
      </c>
      <c r="C810" s="24" t="str">
        <f>IF(B810="","",IFERROR(_xlfn.XLOOKUP(B810,PT_Master!#REF!,PT_Master!B:B),""))</f>
        <v/>
      </c>
      <c r="D810" s="24" t="str">
        <f>IF(C810="","",IFERROR(_xlfn.XLOOKUP(C810,PT_Master!A:A,PT_Master!C:C),""))</f>
        <v/>
      </c>
      <c r="E810" s="40" t="s">
        <v>539</v>
      </c>
      <c r="F810" s="40" t="s">
        <v>1855</v>
      </c>
      <c r="G810" s="24" t="str">
        <f>IF(F810="","",IFERROR(_xlfn.XLOOKUP(F810,SVC_RateCard!A:A,SVC_RateCard!B:B),"Service Code not found"))</f>
        <v>Dengue NS1 Antigen</v>
      </c>
      <c r="H810" s="24" t="str">
        <f>IF(F810="","",IFERROR(_xlfn.XLOOKUP(F810,SVC_RateCard!A:A,SVC_RateCard!C:C),""))</f>
        <v>Laboratory</v>
      </c>
      <c r="I810" s="40" t="s">
        <v>228</v>
      </c>
      <c r="J810" s="40">
        <v>1</v>
      </c>
      <c r="K810" s="25">
        <f>IF(F810="","",IFERROR(_xlfn.XLOOKUP(F810,SVC_RateCard!A:A,SVC_RateCard!I:I),0))</f>
        <v>945</v>
      </c>
      <c r="L810" s="17">
        <f t="shared" si="49"/>
        <v>945</v>
      </c>
      <c r="M810" s="26">
        <f>IF(F810="","",IFERROR(_xlfn.XLOOKUP(F810,SVC_RateCard!A:A,SVC_RateCard!G:G),0))</f>
        <v>5</v>
      </c>
      <c r="N810" s="17">
        <f t="shared" si="50"/>
        <v>47.25</v>
      </c>
      <c r="O810" s="17">
        <f t="shared" si="51"/>
        <v>945</v>
      </c>
    </row>
    <row r="811" spans="1:15" ht="22" customHeight="1">
      <c r="A811" t="str">
        <f t="shared" si="48"/>
        <v>SL-00807</v>
      </c>
      <c r="B811" s="39" t="s">
        <v>1809</v>
      </c>
      <c r="C811" s="24" t="str">
        <f>IF(B811="","",IFERROR(_xlfn.XLOOKUP(B811,PT_Master!#REF!,PT_Master!B:B),""))</f>
        <v/>
      </c>
      <c r="D811" s="24" t="str">
        <f>IF(C811="","",IFERROR(_xlfn.XLOOKUP(C811,PT_Master!A:A,PT_Master!C:C),""))</f>
        <v/>
      </c>
      <c r="E811" s="39" t="s">
        <v>494</v>
      </c>
      <c r="F811" s="39" t="s">
        <v>1837</v>
      </c>
      <c r="G811" s="24" t="str">
        <f>IF(F811="","",IFERROR(_xlfn.XLOOKUP(F811,SVC_RateCard!A:A,SVC_RateCard!B:B),"Service Code not found"))</f>
        <v>IV Cannula Insertion</v>
      </c>
      <c r="H811" s="24" t="str">
        <f>IF(F811="","",IFERROR(_xlfn.XLOOKUP(F811,SVC_RateCard!A:A,SVC_RateCard!C:C),""))</f>
        <v>Procedure</v>
      </c>
      <c r="I811" s="39" t="s">
        <v>228</v>
      </c>
      <c r="J811" s="39">
        <v>1</v>
      </c>
      <c r="K811" s="25">
        <f>IF(F811="","",IFERROR(_xlfn.XLOOKUP(F811,SVC_RateCard!A:A,SVC_RateCard!I:I),0))</f>
        <v>210</v>
      </c>
      <c r="L811" s="17">
        <f t="shared" si="49"/>
        <v>210</v>
      </c>
      <c r="M811" s="26">
        <f>IF(F811="","",IFERROR(_xlfn.XLOOKUP(F811,SVC_RateCard!A:A,SVC_RateCard!G:G),0))</f>
        <v>5</v>
      </c>
      <c r="N811" s="17">
        <f t="shared" si="50"/>
        <v>10.5</v>
      </c>
      <c r="O811" s="17">
        <f t="shared" si="51"/>
        <v>210</v>
      </c>
    </row>
    <row r="812" spans="1:15" ht="22" customHeight="1">
      <c r="A812" t="str">
        <f t="shared" si="48"/>
        <v>SL-00808</v>
      </c>
      <c r="B812" s="40" t="s">
        <v>1809</v>
      </c>
      <c r="C812" s="24" t="str">
        <f>IF(B812="","",IFERROR(_xlfn.XLOOKUP(B812,PT_Master!#REF!,PT_Master!B:B),""))</f>
        <v/>
      </c>
      <c r="D812" s="24" t="str">
        <f>IF(C812="","",IFERROR(_xlfn.XLOOKUP(C812,PT_Master!A:A,PT_Master!C:C),""))</f>
        <v/>
      </c>
      <c r="E812" s="40" t="s">
        <v>609</v>
      </c>
      <c r="F812" s="40" t="s">
        <v>1857</v>
      </c>
      <c r="G812" s="24" t="str">
        <f>IF(F812="","",IFERROR(_xlfn.XLOOKUP(F812,SVC_RateCard!A:A,SVC_RateCard!B:B),"Service Code not found"))</f>
        <v>HbA1c Test</v>
      </c>
      <c r="H812" s="24" t="str">
        <f>IF(F812="","",IFERROR(_xlfn.XLOOKUP(F812,SVC_RateCard!A:A,SVC_RateCard!C:C),""))</f>
        <v>Laboratory</v>
      </c>
      <c r="I812" s="40" t="s">
        <v>228</v>
      </c>
      <c r="J812" s="40">
        <v>1</v>
      </c>
      <c r="K812" s="25">
        <f>IF(F812="","",IFERROR(_xlfn.XLOOKUP(F812,SVC_RateCard!A:A,SVC_RateCard!I:I),0))</f>
        <v>399</v>
      </c>
      <c r="L812" s="17">
        <f t="shared" si="49"/>
        <v>399</v>
      </c>
      <c r="M812" s="26">
        <f>IF(F812="","",IFERROR(_xlfn.XLOOKUP(F812,SVC_RateCard!A:A,SVC_RateCard!G:G),0))</f>
        <v>5</v>
      </c>
      <c r="N812" s="17">
        <f t="shared" si="50"/>
        <v>19.95</v>
      </c>
      <c r="O812" s="17">
        <f t="shared" si="51"/>
        <v>399</v>
      </c>
    </row>
    <row r="813" spans="1:15" ht="22" customHeight="1">
      <c r="A813" t="str">
        <f t="shared" si="48"/>
        <v>SL-00809</v>
      </c>
      <c r="B813" s="39" t="s">
        <v>1810</v>
      </c>
      <c r="C813" s="24" t="str">
        <f>IF(B813="","",IFERROR(_xlfn.XLOOKUP(B813,PT_Master!#REF!,PT_Master!B:B),""))</f>
        <v/>
      </c>
      <c r="D813" s="24" t="str">
        <f>IF(C813="","",IFERROR(_xlfn.XLOOKUP(C813,PT_Master!A:A,PT_Master!C:C),""))</f>
        <v/>
      </c>
      <c r="E813" s="39" t="s">
        <v>546</v>
      </c>
      <c r="F813" s="39" t="s">
        <v>1850</v>
      </c>
      <c r="G813" s="24" t="str">
        <f>IF(F813="","",IFERROR(_xlfn.XLOOKUP(F813,SVC_RateCard!A:A,SVC_RateCard!B:B),"Service Code not found"))</f>
        <v>Cardiology Consultation</v>
      </c>
      <c r="H813" s="24" t="str">
        <f>IF(F813="","",IFERROR(_xlfn.XLOOKUP(F813,SVC_RateCard!A:A,SVC_RateCard!C:C),""))</f>
        <v>Consultation</v>
      </c>
      <c r="I813" s="39" t="s">
        <v>166</v>
      </c>
      <c r="J813" s="39">
        <v>1</v>
      </c>
      <c r="K813" s="25">
        <f>IF(F813="","",IFERROR(_xlfn.XLOOKUP(F813,SVC_RateCard!A:A,SVC_RateCard!I:I),0))</f>
        <v>800</v>
      </c>
      <c r="L813" s="17">
        <f t="shared" si="49"/>
        <v>800</v>
      </c>
      <c r="M813" s="26">
        <f>IF(F813="","",IFERROR(_xlfn.XLOOKUP(F813,SVC_RateCard!A:A,SVC_RateCard!G:G),0))</f>
        <v>0</v>
      </c>
      <c r="N813" s="17">
        <f t="shared" si="50"/>
        <v>0</v>
      </c>
      <c r="O813" s="17">
        <f t="shared" si="51"/>
        <v>800</v>
      </c>
    </row>
    <row r="814" spans="1:15" ht="22" customHeight="1">
      <c r="A814" t="str">
        <f t="shared" si="48"/>
        <v>SL-00810</v>
      </c>
      <c r="B814" s="40" t="s">
        <v>1810</v>
      </c>
      <c r="C814" s="24" t="str">
        <f>IF(B814="","",IFERROR(_xlfn.XLOOKUP(B814,PT_Master!#REF!,PT_Master!B:B),""))</f>
        <v/>
      </c>
      <c r="D814" s="24" t="str">
        <f>IF(C814="","",IFERROR(_xlfn.XLOOKUP(C814,PT_Master!A:A,PT_Master!C:C),""))</f>
        <v/>
      </c>
      <c r="E814" s="40" t="s">
        <v>546</v>
      </c>
      <c r="F814" s="40" t="s">
        <v>1871</v>
      </c>
      <c r="G814" s="24" t="str">
        <f>IF(F814="","",IFERROR(_xlfn.XLOOKUP(F814,SVC_RateCard!A:A,SVC_RateCard!B:B),"Service Code not found"))</f>
        <v>Ultrasound Abdomen</v>
      </c>
      <c r="H814" s="24" t="str">
        <f>IF(F814="","",IFERROR(_xlfn.XLOOKUP(F814,SVC_RateCard!A:A,SVC_RateCard!C:C),""))</f>
        <v>Radiology</v>
      </c>
      <c r="I814" s="40" t="s">
        <v>166</v>
      </c>
      <c r="J814" s="40">
        <v>1</v>
      </c>
      <c r="K814" s="25">
        <f>IF(F814="","",IFERROR(_xlfn.XLOOKUP(F814,SVC_RateCard!A:A,SVC_RateCard!I:I),0))</f>
        <v>1344</v>
      </c>
      <c r="L814" s="17">
        <f t="shared" si="49"/>
        <v>1344</v>
      </c>
      <c r="M814" s="26">
        <f>IF(F814="","",IFERROR(_xlfn.XLOOKUP(F814,SVC_RateCard!A:A,SVC_RateCard!G:G),0))</f>
        <v>12</v>
      </c>
      <c r="N814" s="17">
        <f t="shared" si="50"/>
        <v>161.28</v>
      </c>
      <c r="O814" s="17">
        <f t="shared" si="51"/>
        <v>1344</v>
      </c>
    </row>
    <row r="815" spans="1:15" ht="22" customHeight="1">
      <c r="A815" t="str">
        <f t="shared" si="48"/>
        <v>SL-00811</v>
      </c>
      <c r="B815" s="39" t="s">
        <v>1810</v>
      </c>
      <c r="C815" s="24" t="str">
        <f>IF(B815="","",IFERROR(_xlfn.XLOOKUP(B815,PT_Master!#REF!,PT_Master!B:B),""))</f>
        <v/>
      </c>
      <c r="D815" s="24" t="str">
        <f>IF(C815="","",IFERROR(_xlfn.XLOOKUP(C815,PT_Master!A:A,PT_Master!C:C),""))</f>
        <v/>
      </c>
      <c r="E815" s="39" t="s">
        <v>546</v>
      </c>
      <c r="F815" s="39" t="s">
        <v>1841</v>
      </c>
      <c r="G815" s="24" t="str">
        <f>IF(F815="","",IFERROR(_xlfn.XLOOKUP(F815,SVC_RateCard!A:A,SVC_RateCard!B:B),"Service Code not found"))</f>
        <v>Kidney Function Test</v>
      </c>
      <c r="H815" s="24" t="str">
        <f>IF(F815="","",IFERROR(_xlfn.XLOOKUP(F815,SVC_RateCard!A:A,SVC_RateCard!C:C),""))</f>
        <v>Laboratory</v>
      </c>
      <c r="I815" s="39" t="s">
        <v>166</v>
      </c>
      <c r="J815" s="39">
        <v>1</v>
      </c>
      <c r="K815" s="25">
        <f>IF(F815="","",IFERROR(_xlfn.XLOOKUP(F815,SVC_RateCard!A:A,SVC_RateCard!I:I),0))</f>
        <v>504</v>
      </c>
      <c r="L815" s="17">
        <f t="shared" si="49"/>
        <v>504</v>
      </c>
      <c r="M815" s="26">
        <f>IF(F815="","",IFERROR(_xlfn.XLOOKUP(F815,SVC_RateCard!A:A,SVC_RateCard!G:G),0))</f>
        <v>5</v>
      </c>
      <c r="N815" s="17">
        <f t="shared" si="50"/>
        <v>25.2</v>
      </c>
      <c r="O815" s="17">
        <f t="shared" si="51"/>
        <v>504</v>
      </c>
    </row>
    <row r="816" spans="1:15" ht="22" customHeight="1">
      <c r="A816" t="str">
        <f t="shared" si="48"/>
        <v>SL-00812</v>
      </c>
      <c r="B816" s="40" t="s">
        <v>1810</v>
      </c>
      <c r="C816" s="24" t="str">
        <f>IF(B816="","",IFERROR(_xlfn.XLOOKUP(B816,PT_Master!#REF!,PT_Master!B:B),""))</f>
        <v/>
      </c>
      <c r="D816" s="24" t="str">
        <f>IF(C816="","",IFERROR(_xlfn.XLOOKUP(C816,PT_Master!A:A,PT_Master!C:C),""))</f>
        <v/>
      </c>
      <c r="E816" s="40" t="s">
        <v>546</v>
      </c>
      <c r="F816" s="40" t="s">
        <v>1861</v>
      </c>
      <c r="G816" s="24" t="str">
        <f>IF(F816="","",IFERROR(_xlfn.XLOOKUP(F816,SVC_RateCard!A:A,SVC_RateCard!B:B),"Service Code not found"))</f>
        <v>Thyroid Profile (T3 T4 TSH)</v>
      </c>
      <c r="H816" s="24" t="str">
        <f>IF(F816="","",IFERROR(_xlfn.XLOOKUP(F816,SVC_RateCard!A:A,SVC_RateCard!C:C),""))</f>
        <v>Laboratory</v>
      </c>
      <c r="I816" s="40" t="s">
        <v>166</v>
      </c>
      <c r="J816" s="40">
        <v>1</v>
      </c>
      <c r="K816" s="25">
        <f>IF(F816="","",IFERROR(_xlfn.XLOOKUP(F816,SVC_RateCard!A:A,SVC_RateCard!I:I),0))</f>
        <v>682.5</v>
      </c>
      <c r="L816" s="17">
        <f t="shared" si="49"/>
        <v>682.5</v>
      </c>
      <c r="M816" s="26">
        <f>IF(F816="","",IFERROR(_xlfn.XLOOKUP(F816,SVC_RateCard!A:A,SVC_RateCard!G:G),0))</f>
        <v>5</v>
      </c>
      <c r="N816" s="17">
        <f t="shared" si="50"/>
        <v>34.125</v>
      </c>
      <c r="O816" s="17">
        <f t="shared" si="51"/>
        <v>682.5</v>
      </c>
    </row>
    <row r="817" spans="1:15" ht="22" customHeight="1">
      <c r="A817" t="str">
        <f t="shared" si="48"/>
        <v>SL-00813</v>
      </c>
      <c r="B817" s="39" t="s">
        <v>1811</v>
      </c>
      <c r="C817" s="24" t="str">
        <f>IF(B817="","",IFERROR(_xlfn.XLOOKUP(B817,PT_Master!#REF!,PT_Master!B:B),""))</f>
        <v/>
      </c>
      <c r="D817" s="24" t="str">
        <f>IF(C817="","",IFERROR(_xlfn.XLOOKUP(C817,PT_Master!A:A,PT_Master!C:C),""))</f>
        <v/>
      </c>
      <c r="E817" s="39" t="s">
        <v>1523</v>
      </c>
      <c r="F817" s="39" t="s">
        <v>1831</v>
      </c>
      <c r="G817" s="24" t="str">
        <f>IF(F817="","",IFERROR(_xlfn.XLOOKUP(F817,SVC_RateCard!A:A,SVC_RateCard!B:B),"Service Code not found"))</f>
        <v>General Consultation</v>
      </c>
      <c r="H817" s="24" t="str">
        <f>IF(F817="","",IFERROR(_xlfn.XLOOKUP(F817,SVC_RateCard!A:A,SVC_RateCard!C:C),""))</f>
        <v>Consultation</v>
      </c>
      <c r="I817" s="39" t="s">
        <v>234</v>
      </c>
      <c r="J817" s="39">
        <v>1</v>
      </c>
      <c r="K817" s="25">
        <f>IF(F817="","",IFERROR(_xlfn.XLOOKUP(F817,SVC_RateCard!A:A,SVC_RateCard!I:I),0))</f>
        <v>500</v>
      </c>
      <c r="L817" s="17">
        <f t="shared" si="49"/>
        <v>500</v>
      </c>
      <c r="M817" s="26">
        <f>IF(F817="","",IFERROR(_xlfn.XLOOKUP(F817,SVC_RateCard!A:A,SVC_RateCard!G:G),0))</f>
        <v>0</v>
      </c>
      <c r="N817" s="17">
        <f t="shared" si="50"/>
        <v>0</v>
      </c>
      <c r="O817" s="17">
        <f t="shared" si="51"/>
        <v>500</v>
      </c>
    </row>
    <row r="818" spans="1:15" ht="22" customHeight="1">
      <c r="A818" t="str">
        <f t="shared" si="48"/>
        <v>SL-00814</v>
      </c>
      <c r="B818" s="40" t="s">
        <v>1811</v>
      </c>
      <c r="C818" s="24" t="str">
        <f>IF(B818="","",IFERROR(_xlfn.XLOOKUP(B818,PT_Master!#REF!,PT_Master!B:B),""))</f>
        <v/>
      </c>
      <c r="D818" s="24" t="str">
        <f>IF(C818="","",IFERROR(_xlfn.XLOOKUP(C818,PT_Master!A:A,PT_Master!C:C),""))</f>
        <v/>
      </c>
      <c r="E818" s="40" t="s">
        <v>1523</v>
      </c>
      <c r="F818" s="40" t="s">
        <v>1846</v>
      </c>
      <c r="G818" s="24" t="str">
        <f>IF(F818="","",IFERROR(_xlfn.XLOOKUP(F818,SVC_RateCard!A:A,SVC_RateCard!B:B),"Service Code not found"))</f>
        <v>Blood Transfusion</v>
      </c>
      <c r="H818" s="24" t="str">
        <f>IF(F818="","",IFERROR(_xlfn.XLOOKUP(F818,SVC_RateCard!A:A,SVC_RateCard!C:C),""))</f>
        <v>Procedure</v>
      </c>
      <c r="I818" s="40" t="s">
        <v>234</v>
      </c>
      <c r="J818" s="40">
        <v>1</v>
      </c>
      <c r="K818" s="25">
        <f>IF(F818="","",IFERROR(_xlfn.XLOOKUP(F818,SVC_RateCard!A:A,SVC_RateCard!I:I),0))</f>
        <v>1575</v>
      </c>
      <c r="L818" s="17">
        <f t="shared" si="49"/>
        <v>1575</v>
      </c>
      <c r="M818" s="26">
        <f>IF(F818="","",IFERROR(_xlfn.XLOOKUP(F818,SVC_RateCard!A:A,SVC_RateCard!G:G),0))</f>
        <v>5</v>
      </c>
      <c r="N818" s="17">
        <f t="shared" si="50"/>
        <v>78.75</v>
      </c>
      <c r="O818" s="17">
        <f t="shared" si="51"/>
        <v>1575</v>
      </c>
    </row>
    <row r="819" spans="1:15" ht="22" customHeight="1">
      <c r="A819" t="str">
        <f t="shared" si="48"/>
        <v>SL-00815</v>
      </c>
      <c r="B819" s="39" t="s">
        <v>1811</v>
      </c>
      <c r="C819" s="24" t="str">
        <f>IF(B819="","",IFERROR(_xlfn.XLOOKUP(B819,PT_Master!#REF!,PT_Master!B:B),""))</f>
        <v/>
      </c>
      <c r="D819" s="24" t="str">
        <f>IF(C819="","",IFERROR(_xlfn.XLOOKUP(C819,PT_Master!A:A,PT_Master!C:C),""))</f>
        <v/>
      </c>
      <c r="E819" s="39" t="s">
        <v>1523</v>
      </c>
      <c r="F819" s="39" t="s">
        <v>1868</v>
      </c>
      <c r="G819" s="24" t="str">
        <f>IF(F819="","",IFERROR(_xlfn.XLOOKUP(F819,SVC_RateCard!A:A,SVC_RateCard!B:B),"Service Code not found"))</f>
        <v>Liver Function Test</v>
      </c>
      <c r="H819" s="24" t="str">
        <f>IF(F819="","",IFERROR(_xlfn.XLOOKUP(F819,SVC_RateCard!A:A,SVC_RateCard!C:C),""))</f>
        <v>Laboratory</v>
      </c>
      <c r="I819" s="39" t="s">
        <v>234</v>
      </c>
      <c r="J819" s="39">
        <v>1</v>
      </c>
      <c r="K819" s="25">
        <f>IF(F819="","",IFERROR(_xlfn.XLOOKUP(F819,SVC_RateCard!A:A,SVC_RateCard!I:I),0))</f>
        <v>546</v>
      </c>
      <c r="L819" s="17">
        <f t="shared" si="49"/>
        <v>546</v>
      </c>
      <c r="M819" s="26">
        <f>IF(F819="","",IFERROR(_xlfn.XLOOKUP(F819,SVC_RateCard!A:A,SVC_RateCard!G:G),0))</f>
        <v>5</v>
      </c>
      <c r="N819" s="17">
        <f t="shared" si="50"/>
        <v>27.3</v>
      </c>
      <c r="O819" s="17">
        <f t="shared" si="51"/>
        <v>546</v>
      </c>
    </row>
    <row r="820" spans="1:15" ht="22" customHeight="1">
      <c r="A820" t="str">
        <f t="shared" si="48"/>
        <v>SL-00816</v>
      </c>
      <c r="B820" s="40" t="s">
        <v>1812</v>
      </c>
      <c r="C820" s="24" t="str">
        <f>IF(B820="","",IFERROR(_xlfn.XLOOKUP(B820,PT_Master!#REF!,PT_Master!B:B),""))</f>
        <v/>
      </c>
      <c r="D820" s="24" t="str">
        <f>IF(C820="","",IFERROR(_xlfn.XLOOKUP(C820,PT_Master!A:A,PT_Master!C:C),""))</f>
        <v/>
      </c>
      <c r="E820" s="40" t="s">
        <v>1523</v>
      </c>
      <c r="F820" s="40" t="s">
        <v>1860</v>
      </c>
      <c r="G820" s="24" t="str">
        <f>IF(F820="","",IFERROR(_xlfn.XLOOKUP(F820,SVC_RateCard!A:A,SVC_RateCard!B:B),"Service Code not found"))</f>
        <v>Emergency Consultation</v>
      </c>
      <c r="H820" s="24" t="str">
        <f>IF(F820="","",IFERROR(_xlfn.XLOOKUP(F820,SVC_RateCard!A:A,SVC_RateCard!C:C),""))</f>
        <v>Emergency</v>
      </c>
      <c r="I820" s="40" t="s">
        <v>232</v>
      </c>
      <c r="J820" s="40">
        <v>1</v>
      </c>
      <c r="K820" s="25">
        <f>IF(F820="","",IFERROR(_xlfn.XLOOKUP(F820,SVC_RateCard!A:A,SVC_RateCard!I:I),0))</f>
        <v>1200</v>
      </c>
      <c r="L820" s="17">
        <f t="shared" si="49"/>
        <v>1200</v>
      </c>
      <c r="M820" s="26">
        <f>IF(F820="","",IFERROR(_xlfn.XLOOKUP(F820,SVC_RateCard!A:A,SVC_RateCard!G:G),0))</f>
        <v>0</v>
      </c>
      <c r="N820" s="17">
        <f t="shared" si="50"/>
        <v>0</v>
      </c>
      <c r="O820" s="17">
        <f t="shared" si="51"/>
        <v>1200</v>
      </c>
    </row>
    <row r="821" spans="1:15" ht="22" customHeight="1">
      <c r="A821" t="str">
        <f t="shared" si="48"/>
        <v>SL-00817</v>
      </c>
      <c r="B821" s="39" t="s">
        <v>1812</v>
      </c>
      <c r="C821" s="24" t="str">
        <f>IF(B821="","",IFERROR(_xlfn.XLOOKUP(B821,PT_Master!#REF!,PT_Master!B:B),""))</f>
        <v/>
      </c>
      <c r="D821" s="24" t="str">
        <f>IF(C821="","",IFERROR(_xlfn.XLOOKUP(C821,PT_Master!A:A,PT_Master!C:C),""))</f>
        <v/>
      </c>
      <c r="E821" s="39" t="s">
        <v>1523</v>
      </c>
      <c r="F821" s="39" t="s">
        <v>1869</v>
      </c>
      <c r="G821" s="24" t="str">
        <f>IF(F821="","",IFERROR(_xlfn.XLOOKUP(F821,SVC_RateCard!A:A,SVC_RateCard!B:B),"Service Code not found"))</f>
        <v>ICU - Daily</v>
      </c>
      <c r="H821" s="24" t="str">
        <f>IF(F821="","",IFERROR(_xlfn.XLOOKUP(F821,SVC_RateCard!A:A,SVC_RateCard!C:C),""))</f>
        <v>Room Charge</v>
      </c>
      <c r="I821" s="39" t="s">
        <v>232</v>
      </c>
      <c r="J821" s="39">
        <v>1</v>
      </c>
      <c r="K821" s="25">
        <f>IF(F821="","",IFERROR(_xlfn.XLOOKUP(F821,SVC_RateCard!A:A,SVC_RateCard!I:I),0))</f>
        <v>8000</v>
      </c>
      <c r="L821" s="17">
        <f t="shared" si="49"/>
        <v>8000</v>
      </c>
      <c r="M821" s="26">
        <f>IF(F821="","",IFERROR(_xlfn.XLOOKUP(F821,SVC_RateCard!A:A,SVC_RateCard!G:G),0))</f>
        <v>0</v>
      </c>
      <c r="N821" s="17">
        <f t="shared" si="50"/>
        <v>0</v>
      </c>
      <c r="O821" s="17">
        <f t="shared" si="51"/>
        <v>8000</v>
      </c>
    </row>
    <row r="822" spans="1:15" ht="22" customHeight="1">
      <c r="A822" t="str">
        <f t="shared" si="48"/>
        <v>SL-00818</v>
      </c>
      <c r="B822" s="40" t="s">
        <v>1812</v>
      </c>
      <c r="C822" s="24" t="str">
        <f>IF(B822="","",IFERROR(_xlfn.XLOOKUP(B822,PT_Master!#REF!,PT_Master!B:B),""))</f>
        <v/>
      </c>
      <c r="D822" s="24" t="str">
        <f>IF(C822="","",IFERROR(_xlfn.XLOOKUP(C822,PT_Master!A:A,PT_Master!C:C),""))</f>
        <v/>
      </c>
      <c r="E822" s="40" t="s">
        <v>1523</v>
      </c>
      <c r="F822" s="40" t="s">
        <v>1864</v>
      </c>
      <c r="G822" s="24" t="str">
        <f>IF(F822="","",IFERROR(_xlfn.XLOOKUP(F822,SVC_RateCard!A:A,SVC_RateCard!B:B),"Service Code not found"))</f>
        <v>Physiotherapy Session</v>
      </c>
      <c r="H822" s="24" t="str">
        <f>IF(F822="","",IFERROR(_xlfn.XLOOKUP(F822,SVC_RateCard!A:A,SVC_RateCard!C:C),""))</f>
        <v>Procedure</v>
      </c>
      <c r="I822" s="40" t="s">
        <v>232</v>
      </c>
      <c r="J822" s="40">
        <v>1</v>
      </c>
      <c r="K822" s="25">
        <f>IF(F822="","",IFERROR(_xlfn.XLOOKUP(F822,SVC_RateCard!A:A,SVC_RateCard!I:I),0))</f>
        <v>944</v>
      </c>
      <c r="L822" s="17">
        <f t="shared" si="49"/>
        <v>944</v>
      </c>
      <c r="M822" s="26">
        <f>IF(F822="","",IFERROR(_xlfn.XLOOKUP(F822,SVC_RateCard!A:A,SVC_RateCard!G:G),0))</f>
        <v>18</v>
      </c>
      <c r="N822" s="17">
        <f t="shared" si="50"/>
        <v>169.92</v>
      </c>
      <c r="O822" s="17">
        <f t="shared" si="51"/>
        <v>944</v>
      </c>
    </row>
    <row r="823" spans="1:15" ht="22" customHeight="1">
      <c r="A823" t="str">
        <f t="shared" si="48"/>
        <v>SL-00819</v>
      </c>
      <c r="B823" s="39" t="s">
        <v>1812</v>
      </c>
      <c r="C823" s="24" t="str">
        <f>IF(B823="","",IFERROR(_xlfn.XLOOKUP(B823,PT_Master!#REF!,PT_Master!B:B),""))</f>
        <v/>
      </c>
      <c r="D823" s="24" t="str">
        <f>IF(C823="","",IFERROR(_xlfn.XLOOKUP(C823,PT_Master!A:A,PT_Master!C:C),""))</f>
        <v/>
      </c>
      <c r="E823" s="39" t="s">
        <v>1523</v>
      </c>
      <c r="F823" s="39" t="s">
        <v>1835</v>
      </c>
      <c r="G823" s="24" t="str">
        <f>IF(F823="","",IFERROR(_xlfn.XLOOKUP(F823,SVC_RateCard!A:A,SVC_RateCard!B:B),"Service Code not found"))</f>
        <v>Endoscopy (Upper GI)</v>
      </c>
      <c r="H823" s="24" t="str">
        <f>IF(F823="","",IFERROR(_xlfn.XLOOKUP(F823,SVC_RateCard!A:A,SVC_RateCard!C:C),""))</f>
        <v>Procedure</v>
      </c>
      <c r="I823" s="39" t="s">
        <v>232</v>
      </c>
      <c r="J823" s="39">
        <v>1</v>
      </c>
      <c r="K823" s="25">
        <f>IF(F823="","",IFERROR(_xlfn.XLOOKUP(F823,SVC_RateCard!A:A,SVC_RateCard!I:I),0))</f>
        <v>3675</v>
      </c>
      <c r="L823" s="17">
        <f t="shared" si="49"/>
        <v>3675</v>
      </c>
      <c r="M823" s="26">
        <f>IF(F823="","",IFERROR(_xlfn.XLOOKUP(F823,SVC_RateCard!A:A,SVC_RateCard!G:G),0))</f>
        <v>5</v>
      </c>
      <c r="N823" s="17">
        <f t="shared" si="50"/>
        <v>183.75</v>
      </c>
      <c r="O823" s="17">
        <f t="shared" si="51"/>
        <v>3675</v>
      </c>
    </row>
    <row r="824" spans="1:15" ht="22" customHeight="1">
      <c r="A824" t="str">
        <f t="shared" si="48"/>
        <v>SL-00820</v>
      </c>
      <c r="B824" s="40" t="s">
        <v>1812</v>
      </c>
      <c r="C824" s="24" t="str">
        <f>IF(B824="","",IFERROR(_xlfn.XLOOKUP(B824,PT_Master!#REF!,PT_Master!B:B),""))</f>
        <v/>
      </c>
      <c r="D824" s="24" t="str">
        <f>IF(C824="","",IFERROR(_xlfn.XLOOKUP(C824,PT_Master!A:A,PT_Master!C:C),""))</f>
        <v/>
      </c>
      <c r="E824" s="40" t="s">
        <v>1523</v>
      </c>
      <c r="F824" s="40" t="s">
        <v>1852</v>
      </c>
      <c r="G824" s="24" t="str">
        <f>IF(F824="","",IFERROR(_xlfn.XLOOKUP(F824,SVC_RateCard!A:A,SVC_RateCard!B:B),"Service Code not found"))</f>
        <v>X-Ray Spine LS</v>
      </c>
      <c r="H824" s="24" t="str">
        <f>IF(F824="","",IFERROR(_xlfn.XLOOKUP(F824,SVC_RateCard!A:A,SVC_RateCard!C:C),""))</f>
        <v>Radiology</v>
      </c>
      <c r="I824" s="40" t="s">
        <v>232</v>
      </c>
      <c r="J824" s="40">
        <v>1</v>
      </c>
      <c r="K824" s="25">
        <f>IF(F824="","",IFERROR(_xlfn.XLOOKUP(F824,SVC_RateCard!A:A,SVC_RateCard!I:I),0))</f>
        <v>560</v>
      </c>
      <c r="L824" s="17">
        <f t="shared" si="49"/>
        <v>560</v>
      </c>
      <c r="M824" s="26">
        <f>IF(F824="","",IFERROR(_xlfn.XLOOKUP(F824,SVC_RateCard!A:A,SVC_RateCard!G:G),0))</f>
        <v>12</v>
      </c>
      <c r="N824" s="17">
        <f t="shared" si="50"/>
        <v>67.2</v>
      </c>
      <c r="O824" s="17">
        <f t="shared" si="51"/>
        <v>560</v>
      </c>
    </row>
    <row r="825" spans="1:15" ht="22" customHeight="1">
      <c r="A825" t="str">
        <f t="shared" si="48"/>
        <v>SL-00821</v>
      </c>
      <c r="B825" s="39" t="s">
        <v>1812</v>
      </c>
      <c r="C825" s="24" t="str">
        <f>IF(B825="","",IFERROR(_xlfn.XLOOKUP(B825,PT_Master!#REF!,PT_Master!B:B),""))</f>
        <v/>
      </c>
      <c r="D825" s="24" t="str">
        <f>IF(C825="","",IFERROR(_xlfn.XLOOKUP(C825,PT_Master!A:A,PT_Master!C:C),""))</f>
        <v/>
      </c>
      <c r="E825" s="39" t="s">
        <v>1523</v>
      </c>
      <c r="F825" s="39" t="s">
        <v>1840</v>
      </c>
      <c r="G825" s="24" t="str">
        <f>IF(F825="","",IFERROR(_xlfn.XLOOKUP(F825,SVC_RateCard!A:A,SVC_RateCard!B:B),"Service Code not found"))</f>
        <v>CT Scan Brain</v>
      </c>
      <c r="H825" s="24" t="str">
        <f>IF(F825="","",IFERROR(_xlfn.XLOOKUP(F825,SVC_RateCard!A:A,SVC_RateCard!C:C),""))</f>
        <v>Radiology</v>
      </c>
      <c r="I825" s="39" t="s">
        <v>232</v>
      </c>
      <c r="J825" s="39">
        <v>1</v>
      </c>
      <c r="K825" s="25">
        <f>IF(F825="","",IFERROR(_xlfn.XLOOKUP(F825,SVC_RateCard!A:A,SVC_RateCard!I:I),0))</f>
        <v>5040</v>
      </c>
      <c r="L825" s="17">
        <f t="shared" si="49"/>
        <v>5040</v>
      </c>
      <c r="M825" s="26">
        <f>IF(F825="","",IFERROR(_xlfn.XLOOKUP(F825,SVC_RateCard!A:A,SVC_RateCard!G:G),0))</f>
        <v>12</v>
      </c>
      <c r="N825" s="17">
        <f t="shared" si="50"/>
        <v>604.79999999999995</v>
      </c>
      <c r="O825" s="17">
        <f t="shared" si="51"/>
        <v>5040</v>
      </c>
    </row>
    <row r="826" spans="1:15" ht="22" customHeight="1">
      <c r="A826" t="str">
        <f t="shared" si="48"/>
        <v>SL-00822</v>
      </c>
      <c r="B826" s="40" t="s">
        <v>1813</v>
      </c>
      <c r="C826" s="24" t="str">
        <f>IF(B826="","",IFERROR(_xlfn.XLOOKUP(B826,PT_Master!#REF!,PT_Master!B:B),""))</f>
        <v/>
      </c>
      <c r="D826" s="24" t="str">
        <f>IF(C826="","",IFERROR(_xlfn.XLOOKUP(C826,PT_Master!A:A,PT_Master!C:C),""))</f>
        <v/>
      </c>
      <c r="E826" s="40" t="s">
        <v>1524</v>
      </c>
      <c r="F826" s="40" t="s">
        <v>1879</v>
      </c>
      <c r="G826" s="24" t="str">
        <f>IF(F826="","",IFERROR(_xlfn.XLOOKUP(F826,SVC_RateCard!A:A,SVC_RateCard!B:B),"Service Code not found"))</f>
        <v>Paediatrics Consultation</v>
      </c>
      <c r="H826" s="24" t="str">
        <f>IF(F826="","",IFERROR(_xlfn.XLOOKUP(F826,SVC_RateCard!A:A,SVC_RateCard!C:C),""))</f>
        <v>Consultation</v>
      </c>
      <c r="I826" s="40" t="s">
        <v>1192</v>
      </c>
      <c r="J826" s="40">
        <v>1</v>
      </c>
      <c r="K826" s="25">
        <f>IF(F826="","",IFERROR(_xlfn.XLOOKUP(F826,SVC_RateCard!A:A,SVC_RateCard!I:I),0))</f>
        <v>600</v>
      </c>
      <c r="L826" s="17">
        <f t="shared" si="49"/>
        <v>600</v>
      </c>
      <c r="M826" s="26">
        <f>IF(F826="","",IFERROR(_xlfn.XLOOKUP(F826,SVC_RateCard!A:A,SVC_RateCard!G:G),0))</f>
        <v>0</v>
      </c>
      <c r="N826" s="17">
        <f t="shared" si="50"/>
        <v>0</v>
      </c>
      <c r="O826" s="17">
        <f t="shared" si="51"/>
        <v>600</v>
      </c>
    </row>
    <row r="827" spans="1:15" ht="22" customHeight="1">
      <c r="A827" t="str">
        <f t="shared" si="48"/>
        <v>SL-00823</v>
      </c>
      <c r="B827" s="39" t="s">
        <v>1813</v>
      </c>
      <c r="C827" s="24" t="str">
        <f>IF(B827="","",IFERROR(_xlfn.XLOOKUP(B827,PT_Master!#REF!,PT_Master!B:B),""))</f>
        <v/>
      </c>
      <c r="D827" s="24" t="str">
        <f>IF(C827="","",IFERROR(_xlfn.XLOOKUP(C827,PT_Master!A:A,PT_Master!C:C),""))</f>
        <v/>
      </c>
      <c r="E827" s="39" t="s">
        <v>1524</v>
      </c>
      <c r="F827" s="39" t="s">
        <v>1838</v>
      </c>
      <c r="G827" s="24" t="str">
        <f>IF(F827="","",IFERROR(_xlfn.XLOOKUP(F827,SVC_RateCard!A:A,SVC_RateCard!B:B),"Service Code not found"))</f>
        <v>General Ward - Daily</v>
      </c>
      <c r="H827" s="24" t="str">
        <f>IF(F827="","",IFERROR(_xlfn.XLOOKUP(F827,SVC_RateCard!A:A,SVC_RateCard!C:C),""))</f>
        <v>Room Charge</v>
      </c>
      <c r="I827" s="39" t="s">
        <v>1192</v>
      </c>
      <c r="J827" s="39">
        <v>1</v>
      </c>
      <c r="K827" s="25">
        <f>IF(F827="","",IFERROR(_xlfn.XLOOKUP(F827,SVC_RateCard!A:A,SVC_RateCard!I:I),0))</f>
        <v>800</v>
      </c>
      <c r="L827" s="17">
        <f t="shared" si="49"/>
        <v>800</v>
      </c>
      <c r="M827" s="26">
        <f>IF(F827="","",IFERROR(_xlfn.XLOOKUP(F827,SVC_RateCard!A:A,SVC_RateCard!G:G),0))</f>
        <v>0</v>
      </c>
      <c r="N827" s="17">
        <f t="shared" si="50"/>
        <v>0</v>
      </c>
      <c r="O827" s="17">
        <f t="shared" si="51"/>
        <v>800</v>
      </c>
    </row>
    <row r="828" spans="1:15" ht="22" customHeight="1">
      <c r="A828" t="str">
        <f t="shared" si="48"/>
        <v>SL-00824</v>
      </c>
      <c r="B828" s="40" t="s">
        <v>1813</v>
      </c>
      <c r="C828" s="24" t="str">
        <f>IF(B828="","",IFERROR(_xlfn.XLOOKUP(B828,PT_Master!#REF!,PT_Master!B:B),""))</f>
        <v/>
      </c>
      <c r="D828" s="24" t="str">
        <f>IF(C828="","",IFERROR(_xlfn.XLOOKUP(C828,PT_Master!A:A,PT_Master!C:C),""))</f>
        <v/>
      </c>
      <c r="E828" s="40" t="s">
        <v>1524</v>
      </c>
      <c r="F828" s="40" t="s">
        <v>1865</v>
      </c>
      <c r="G828" s="24" t="str">
        <f>IF(F828="","",IFERROR(_xlfn.XLOOKUP(F828,SVC_RateCard!A:A,SVC_RateCard!B:B),"Service Code not found"))</f>
        <v>Knee Replacement (Unilateral)</v>
      </c>
      <c r="H828" s="24" t="str">
        <f>IF(F828="","",IFERROR(_xlfn.XLOOKUP(F828,SVC_RateCard!A:A,SVC_RateCard!C:C),""))</f>
        <v>Surgery</v>
      </c>
      <c r="I828" s="40" t="s">
        <v>1192</v>
      </c>
      <c r="J828" s="40">
        <v>1</v>
      </c>
      <c r="K828" s="25">
        <f>IF(F828="","",IFERROR(_xlfn.XLOOKUP(F828,SVC_RateCard!A:A,SVC_RateCard!I:I),0))</f>
        <v>126000</v>
      </c>
      <c r="L828" s="17">
        <f t="shared" si="49"/>
        <v>126000</v>
      </c>
      <c r="M828" s="26">
        <f>IF(F828="","",IFERROR(_xlfn.XLOOKUP(F828,SVC_RateCard!A:A,SVC_RateCard!G:G),0))</f>
        <v>5</v>
      </c>
      <c r="N828" s="17">
        <f t="shared" si="50"/>
        <v>6300</v>
      </c>
      <c r="O828" s="17">
        <f t="shared" si="51"/>
        <v>126000</v>
      </c>
    </row>
    <row r="829" spans="1:15" ht="22" customHeight="1">
      <c r="A829" t="str">
        <f t="shared" si="48"/>
        <v>SL-00825</v>
      </c>
      <c r="B829" s="39" t="s">
        <v>1814</v>
      </c>
      <c r="C829" s="24" t="str">
        <f>IF(B829="","",IFERROR(_xlfn.XLOOKUP(B829,PT_Master!#REF!,PT_Master!B:B),""))</f>
        <v/>
      </c>
      <c r="D829" s="24" t="str">
        <f>IF(C829="","",IFERROR(_xlfn.XLOOKUP(C829,PT_Master!A:A,PT_Master!C:C),""))</f>
        <v/>
      </c>
      <c r="E829" s="39" t="s">
        <v>521</v>
      </c>
      <c r="F829" s="39" t="s">
        <v>1831</v>
      </c>
      <c r="G829" s="24" t="str">
        <f>IF(F829="","",IFERROR(_xlfn.XLOOKUP(F829,SVC_RateCard!A:A,SVC_RateCard!B:B),"Service Code not found"))</f>
        <v>General Consultation</v>
      </c>
      <c r="H829" s="24" t="str">
        <f>IF(F829="","",IFERROR(_xlfn.XLOOKUP(F829,SVC_RateCard!A:A,SVC_RateCard!C:C),""))</f>
        <v>Consultation</v>
      </c>
      <c r="I829" s="39" t="s">
        <v>233</v>
      </c>
      <c r="J829" s="39">
        <v>1</v>
      </c>
      <c r="K829" s="25">
        <f>IF(F829="","",IFERROR(_xlfn.XLOOKUP(F829,SVC_RateCard!A:A,SVC_RateCard!I:I),0))</f>
        <v>500</v>
      </c>
      <c r="L829" s="17">
        <f t="shared" si="49"/>
        <v>500</v>
      </c>
      <c r="M829" s="26">
        <f>IF(F829="","",IFERROR(_xlfn.XLOOKUP(F829,SVC_RateCard!A:A,SVC_RateCard!G:G),0))</f>
        <v>0</v>
      </c>
      <c r="N829" s="17">
        <f t="shared" si="50"/>
        <v>0</v>
      </c>
      <c r="O829" s="17">
        <f t="shared" si="51"/>
        <v>500</v>
      </c>
    </row>
    <row r="830" spans="1:15" ht="22" customHeight="1">
      <c r="A830" t="str">
        <f t="shared" si="48"/>
        <v>SL-00826</v>
      </c>
      <c r="B830" s="40" t="s">
        <v>1814</v>
      </c>
      <c r="C830" s="24" t="str">
        <f>IF(B830="","",IFERROR(_xlfn.XLOOKUP(B830,PT_Master!#REF!,PT_Master!B:B),""))</f>
        <v/>
      </c>
      <c r="D830" s="24" t="str">
        <f>IF(C830="","",IFERROR(_xlfn.XLOOKUP(C830,PT_Master!A:A,PT_Master!C:C),""))</f>
        <v/>
      </c>
      <c r="E830" s="40" t="s">
        <v>521</v>
      </c>
      <c r="F830" s="40" t="s">
        <v>1869</v>
      </c>
      <c r="G830" s="24" t="str">
        <f>IF(F830="","",IFERROR(_xlfn.XLOOKUP(F830,SVC_RateCard!A:A,SVC_RateCard!B:B),"Service Code not found"))</f>
        <v>ICU - Daily</v>
      </c>
      <c r="H830" s="24" t="str">
        <f>IF(F830="","",IFERROR(_xlfn.XLOOKUP(F830,SVC_RateCard!A:A,SVC_RateCard!C:C),""))</f>
        <v>Room Charge</v>
      </c>
      <c r="I830" s="40" t="s">
        <v>233</v>
      </c>
      <c r="J830" s="40">
        <v>2</v>
      </c>
      <c r="K830" s="25">
        <f>IF(F830="","",IFERROR(_xlfn.XLOOKUP(F830,SVC_RateCard!A:A,SVC_RateCard!I:I),0))</f>
        <v>8000</v>
      </c>
      <c r="L830" s="17">
        <f t="shared" si="49"/>
        <v>16000</v>
      </c>
      <c r="M830" s="26">
        <f>IF(F830="","",IFERROR(_xlfn.XLOOKUP(F830,SVC_RateCard!A:A,SVC_RateCard!G:G),0))</f>
        <v>0</v>
      </c>
      <c r="N830" s="17">
        <f t="shared" si="50"/>
        <v>0</v>
      </c>
      <c r="O830" s="17">
        <f t="shared" si="51"/>
        <v>16000</v>
      </c>
    </row>
    <row r="831" spans="1:15" ht="22" customHeight="1">
      <c r="A831" t="str">
        <f t="shared" si="48"/>
        <v>SL-00827</v>
      </c>
      <c r="B831" s="39" t="s">
        <v>1814</v>
      </c>
      <c r="C831" s="24" t="str">
        <f>IF(B831="","",IFERROR(_xlfn.XLOOKUP(B831,PT_Master!#REF!,PT_Master!B:B),""))</f>
        <v/>
      </c>
      <c r="D831" s="24" t="str">
        <f>IF(C831="","",IFERROR(_xlfn.XLOOKUP(C831,PT_Master!A:A,PT_Master!C:C),""))</f>
        <v/>
      </c>
      <c r="E831" s="39" t="s">
        <v>521</v>
      </c>
      <c r="F831" s="39" t="s">
        <v>1848</v>
      </c>
      <c r="G831" s="24" t="str">
        <f>IF(F831="","",IFERROR(_xlfn.XLOOKUP(F831,SVC_RateCard!A:A,SVC_RateCard!B:B),"Service Code not found"))</f>
        <v>Complete Blood Count (CBC)</v>
      </c>
      <c r="H831" s="24" t="str">
        <f>IF(F831="","",IFERROR(_xlfn.XLOOKUP(F831,SVC_RateCard!A:A,SVC_RateCard!C:C),""))</f>
        <v>Laboratory</v>
      </c>
      <c r="I831" s="39" t="s">
        <v>233</v>
      </c>
      <c r="J831" s="39">
        <v>1</v>
      </c>
      <c r="K831" s="25">
        <f>IF(F831="","",IFERROR(_xlfn.XLOOKUP(F831,SVC_RateCard!A:A,SVC_RateCard!I:I),0))</f>
        <v>367.5</v>
      </c>
      <c r="L831" s="17">
        <f t="shared" si="49"/>
        <v>367.5</v>
      </c>
      <c r="M831" s="26">
        <f>IF(F831="","",IFERROR(_xlfn.XLOOKUP(F831,SVC_RateCard!A:A,SVC_RateCard!G:G),0))</f>
        <v>5</v>
      </c>
      <c r="N831" s="17">
        <f t="shared" si="50"/>
        <v>18.375</v>
      </c>
      <c r="O831" s="17">
        <f t="shared" si="51"/>
        <v>367.5</v>
      </c>
    </row>
    <row r="832" spans="1:15" ht="22" customHeight="1">
      <c r="A832" t="str">
        <f t="shared" si="48"/>
        <v>SL-00828</v>
      </c>
      <c r="B832" s="40" t="s">
        <v>1814</v>
      </c>
      <c r="C832" s="24" t="str">
        <f>IF(B832="","",IFERROR(_xlfn.XLOOKUP(B832,PT_Master!#REF!,PT_Master!B:B),""))</f>
        <v/>
      </c>
      <c r="D832" s="24" t="str">
        <f>IF(C832="","",IFERROR(_xlfn.XLOOKUP(C832,PT_Master!A:A,PT_Master!C:C),""))</f>
        <v/>
      </c>
      <c r="E832" s="40" t="s">
        <v>1495</v>
      </c>
      <c r="F832" s="40" t="s">
        <v>1858</v>
      </c>
      <c r="G832" s="24" t="str">
        <f>IF(F832="","",IFERROR(_xlfn.XLOOKUP(F832,SVC_RateCard!A:A,SVC_RateCard!B:B),"Service Code not found"))</f>
        <v>PTCA / Angioplasty</v>
      </c>
      <c r="H832" s="24" t="str">
        <f>IF(F832="","",IFERROR(_xlfn.XLOOKUP(F832,SVC_RateCard!A:A,SVC_RateCard!C:C),""))</f>
        <v>Surgery</v>
      </c>
      <c r="I832" s="40" t="s">
        <v>233</v>
      </c>
      <c r="J832" s="40">
        <v>1</v>
      </c>
      <c r="K832" s="25">
        <f>IF(F832="","",IFERROR(_xlfn.XLOOKUP(F832,SVC_RateCard!A:A,SVC_RateCard!I:I),0))</f>
        <v>189000</v>
      </c>
      <c r="L832" s="17">
        <f t="shared" si="49"/>
        <v>189000</v>
      </c>
      <c r="M832" s="26">
        <f>IF(F832="","",IFERROR(_xlfn.XLOOKUP(F832,SVC_RateCard!A:A,SVC_RateCard!G:G),0))</f>
        <v>5</v>
      </c>
      <c r="N832" s="17">
        <f t="shared" si="50"/>
        <v>9450</v>
      </c>
      <c r="O832" s="17">
        <f t="shared" si="51"/>
        <v>189000</v>
      </c>
    </row>
    <row r="833" spans="1:15" ht="22" customHeight="1">
      <c r="A833" t="str">
        <f t="shared" si="48"/>
        <v>SL-00829</v>
      </c>
      <c r="B833" s="39" t="s">
        <v>1814</v>
      </c>
      <c r="C833" s="24" t="str">
        <f>IF(B833="","",IFERROR(_xlfn.XLOOKUP(B833,PT_Master!#REF!,PT_Master!B:B),""))</f>
        <v/>
      </c>
      <c r="D833" s="24" t="str">
        <f>IF(C833="","",IFERROR(_xlfn.XLOOKUP(C833,PT_Master!A:A,PT_Master!C:C),""))</f>
        <v/>
      </c>
      <c r="E833" s="39" t="s">
        <v>521</v>
      </c>
      <c r="F833" s="39" t="s">
        <v>1845</v>
      </c>
      <c r="G833" s="24" t="str">
        <f>IF(F833="","",IFERROR(_xlfn.XLOOKUP(F833,SVC_RateCard!A:A,SVC_RateCard!B:B),"Service Code not found"))</f>
        <v>Semi-Private Room - Daily</v>
      </c>
      <c r="H833" s="24" t="str">
        <f>IF(F833="","",IFERROR(_xlfn.XLOOKUP(F833,SVC_RateCard!A:A,SVC_RateCard!C:C),""))</f>
        <v>Room Charge</v>
      </c>
      <c r="I833" s="39" t="s">
        <v>233</v>
      </c>
      <c r="J833" s="39">
        <v>2</v>
      </c>
      <c r="K833" s="25">
        <f>IF(F833="","",IFERROR(_xlfn.XLOOKUP(F833,SVC_RateCard!A:A,SVC_RateCard!I:I),0))</f>
        <v>1800</v>
      </c>
      <c r="L833" s="17">
        <f t="shared" si="49"/>
        <v>3600</v>
      </c>
      <c r="M833" s="26">
        <f>IF(F833="","",IFERROR(_xlfn.XLOOKUP(F833,SVC_RateCard!A:A,SVC_RateCard!G:G),0))</f>
        <v>0</v>
      </c>
      <c r="N833" s="17">
        <f t="shared" si="50"/>
        <v>0</v>
      </c>
      <c r="O833" s="17">
        <f t="shared" si="51"/>
        <v>3600</v>
      </c>
    </row>
    <row r="834" spans="1:15" ht="22" customHeight="1">
      <c r="A834" t="str">
        <f t="shared" si="48"/>
        <v>SL-00830</v>
      </c>
      <c r="B834" s="40" t="s">
        <v>1814</v>
      </c>
      <c r="C834" s="24" t="str">
        <f>IF(B834="","",IFERROR(_xlfn.XLOOKUP(B834,PT_Master!#REF!,PT_Master!B:B),""))</f>
        <v/>
      </c>
      <c r="D834" s="24" t="str">
        <f>IF(C834="","",IFERROR(_xlfn.XLOOKUP(C834,PT_Master!A:A,PT_Master!C:C),""))</f>
        <v/>
      </c>
      <c r="E834" s="40" t="s">
        <v>1495</v>
      </c>
      <c r="F834" s="40" t="s">
        <v>1877</v>
      </c>
      <c r="G834" s="24" t="str">
        <f>IF(F834="","",IFERROR(_xlfn.XLOOKUP(F834,SVC_RateCard!A:A,SVC_RateCard!B:B),"Service Code not found"))</f>
        <v>Laparoscopic Cholecystectomy</v>
      </c>
      <c r="H834" s="24" t="str">
        <f>IF(F834="","",IFERROR(_xlfn.XLOOKUP(F834,SVC_RateCard!A:A,SVC_RateCard!C:C),""))</f>
        <v>Surgery</v>
      </c>
      <c r="I834" s="40" t="s">
        <v>233</v>
      </c>
      <c r="J834" s="40">
        <v>1</v>
      </c>
      <c r="K834" s="25">
        <f>IF(F834="","",IFERROR(_xlfn.XLOOKUP(F834,SVC_RateCard!A:A,SVC_RateCard!I:I),0))</f>
        <v>44100</v>
      </c>
      <c r="L834" s="17">
        <f t="shared" si="49"/>
        <v>44100</v>
      </c>
      <c r="M834" s="26">
        <f>IF(F834="","",IFERROR(_xlfn.XLOOKUP(F834,SVC_RateCard!A:A,SVC_RateCard!G:G),0))</f>
        <v>5</v>
      </c>
      <c r="N834" s="17">
        <f t="shared" si="50"/>
        <v>2205</v>
      </c>
      <c r="O834" s="17">
        <f t="shared" si="51"/>
        <v>44100</v>
      </c>
    </row>
    <row r="835" spans="1:15" ht="22" customHeight="1">
      <c r="A835" t="str">
        <f t="shared" si="48"/>
        <v>SL-00831</v>
      </c>
      <c r="B835" s="39" t="s">
        <v>1814</v>
      </c>
      <c r="C835" s="24" t="str">
        <f>IF(B835="","",IFERROR(_xlfn.XLOOKUP(B835,PT_Master!#REF!,PT_Master!B:B),""))</f>
        <v/>
      </c>
      <c r="D835" s="24" t="str">
        <f>IF(C835="","",IFERROR(_xlfn.XLOOKUP(C835,PT_Master!A:A,PT_Master!C:C),""))</f>
        <v/>
      </c>
      <c r="E835" s="39" t="s">
        <v>521</v>
      </c>
      <c r="F835" s="39" t="s">
        <v>1851</v>
      </c>
      <c r="G835" s="24" t="str">
        <f>IF(F835="","",IFERROR(_xlfn.XLOOKUP(F835,SVC_RateCard!A:A,SVC_RateCard!B:B),"Service Code not found"))</f>
        <v>Blood Glucose - Fasting</v>
      </c>
      <c r="H835" s="24" t="str">
        <f>IF(F835="","",IFERROR(_xlfn.XLOOKUP(F835,SVC_RateCard!A:A,SVC_RateCard!C:C),""))</f>
        <v>Laboratory</v>
      </c>
      <c r="I835" s="39" t="s">
        <v>233</v>
      </c>
      <c r="J835" s="39">
        <v>1</v>
      </c>
      <c r="K835" s="25">
        <f>IF(F835="","",IFERROR(_xlfn.XLOOKUP(F835,SVC_RateCard!A:A,SVC_RateCard!I:I),0))</f>
        <v>126</v>
      </c>
      <c r="L835" s="17">
        <f t="shared" si="49"/>
        <v>126</v>
      </c>
      <c r="M835" s="26">
        <f>IF(F835="","",IFERROR(_xlfn.XLOOKUP(F835,SVC_RateCard!A:A,SVC_RateCard!G:G),0))</f>
        <v>5</v>
      </c>
      <c r="N835" s="17">
        <f t="shared" si="50"/>
        <v>6.3</v>
      </c>
      <c r="O835" s="17">
        <f t="shared" si="51"/>
        <v>126</v>
      </c>
    </row>
    <row r="836" spans="1:15" ht="22" customHeight="1">
      <c r="A836" t="str">
        <f t="shared" si="48"/>
        <v>SL-00832</v>
      </c>
      <c r="B836" s="40" t="s">
        <v>1815</v>
      </c>
      <c r="C836" s="24" t="str">
        <f>IF(B836="","",IFERROR(_xlfn.XLOOKUP(B836,PT_Master!#REF!,PT_Master!B:B),""))</f>
        <v/>
      </c>
      <c r="D836" s="24" t="str">
        <f>IF(C836="","",IFERROR(_xlfn.XLOOKUP(C836,PT_Master!A:A,PT_Master!C:C),""))</f>
        <v/>
      </c>
      <c r="E836" s="40" t="s">
        <v>1525</v>
      </c>
      <c r="F836" s="40" t="s">
        <v>1879</v>
      </c>
      <c r="G836" s="24" t="str">
        <f>IF(F836="","",IFERROR(_xlfn.XLOOKUP(F836,SVC_RateCard!A:A,SVC_RateCard!B:B),"Service Code not found"))</f>
        <v>Paediatrics Consultation</v>
      </c>
      <c r="H836" s="24" t="str">
        <f>IF(F836="","",IFERROR(_xlfn.XLOOKUP(F836,SVC_RateCard!A:A,SVC_RateCard!C:C),""))</f>
        <v>Consultation</v>
      </c>
      <c r="I836" s="40" t="s">
        <v>1192</v>
      </c>
      <c r="J836" s="40">
        <v>1</v>
      </c>
      <c r="K836" s="25">
        <f>IF(F836="","",IFERROR(_xlfn.XLOOKUP(F836,SVC_RateCard!A:A,SVC_RateCard!I:I),0))</f>
        <v>600</v>
      </c>
      <c r="L836" s="17">
        <f t="shared" si="49"/>
        <v>600</v>
      </c>
      <c r="M836" s="26">
        <f>IF(F836="","",IFERROR(_xlfn.XLOOKUP(F836,SVC_RateCard!A:A,SVC_RateCard!G:G),0))</f>
        <v>0</v>
      </c>
      <c r="N836" s="17">
        <f t="shared" si="50"/>
        <v>0</v>
      </c>
      <c r="O836" s="17">
        <f t="shared" si="51"/>
        <v>600</v>
      </c>
    </row>
    <row r="837" spans="1:15" ht="22" customHeight="1">
      <c r="A837" t="str">
        <f t="shared" si="48"/>
        <v>SL-00833</v>
      </c>
      <c r="B837" s="39" t="s">
        <v>1815</v>
      </c>
      <c r="C837" s="24" t="str">
        <f>IF(B837="","",IFERROR(_xlfn.XLOOKUP(B837,PT_Master!#REF!,PT_Master!B:B),""))</f>
        <v/>
      </c>
      <c r="D837" s="24" t="str">
        <f>IF(C837="","",IFERROR(_xlfn.XLOOKUP(C837,PT_Master!A:A,PT_Master!C:C),""))</f>
        <v/>
      </c>
      <c r="E837" s="39" t="s">
        <v>1525</v>
      </c>
      <c r="F837" s="39" t="s">
        <v>1846</v>
      </c>
      <c r="G837" s="24" t="str">
        <f>IF(F837="","",IFERROR(_xlfn.XLOOKUP(F837,SVC_RateCard!A:A,SVC_RateCard!B:B),"Service Code not found"))</f>
        <v>Blood Transfusion</v>
      </c>
      <c r="H837" s="24" t="str">
        <f>IF(F837="","",IFERROR(_xlfn.XLOOKUP(F837,SVC_RateCard!A:A,SVC_RateCard!C:C),""))</f>
        <v>Procedure</v>
      </c>
      <c r="I837" s="39" t="s">
        <v>1192</v>
      </c>
      <c r="J837" s="39">
        <v>1</v>
      </c>
      <c r="K837" s="25">
        <f>IF(F837="","",IFERROR(_xlfn.XLOOKUP(F837,SVC_RateCard!A:A,SVC_RateCard!I:I),0))</f>
        <v>1575</v>
      </c>
      <c r="L837" s="17">
        <f t="shared" si="49"/>
        <v>1575</v>
      </c>
      <c r="M837" s="26">
        <f>IF(F837="","",IFERROR(_xlfn.XLOOKUP(F837,SVC_RateCard!A:A,SVC_RateCard!G:G),0))</f>
        <v>5</v>
      </c>
      <c r="N837" s="17">
        <f t="shared" si="50"/>
        <v>78.75</v>
      </c>
      <c r="O837" s="17">
        <f t="shared" si="51"/>
        <v>1575</v>
      </c>
    </row>
    <row r="838" spans="1:15" ht="22" customHeight="1">
      <c r="A838" t="str">
        <f t="shared" ref="A838:A901" si="52">IF(B838="","","SL-"&amp;TEXT(ROW(A834),"00000"))</f>
        <v>SL-00834</v>
      </c>
      <c r="B838" s="40" t="s">
        <v>1815</v>
      </c>
      <c r="C838" s="24" t="str">
        <f>IF(B838="","",IFERROR(_xlfn.XLOOKUP(B838,PT_Master!#REF!,PT_Master!B:B),""))</f>
        <v/>
      </c>
      <c r="D838" s="24" t="str">
        <f>IF(C838="","",IFERROR(_xlfn.XLOOKUP(C838,PT_Master!A:A,PT_Master!C:C),""))</f>
        <v/>
      </c>
      <c r="E838" s="40" t="s">
        <v>1525</v>
      </c>
      <c r="F838" s="40" t="s">
        <v>1847</v>
      </c>
      <c r="G838" s="24" t="str">
        <f>IF(F838="","",IFERROR(_xlfn.XLOOKUP(F838,SVC_RateCard!A:A,SVC_RateCard!B:B),"Service Code not found"))</f>
        <v>2D Echocardiography</v>
      </c>
      <c r="H838" s="24" t="str">
        <f>IF(F838="","",IFERROR(_xlfn.XLOOKUP(F838,SVC_RateCard!A:A,SVC_RateCard!C:C),""))</f>
        <v>Radiology</v>
      </c>
      <c r="I838" s="40" t="s">
        <v>1192</v>
      </c>
      <c r="J838" s="40">
        <v>1</v>
      </c>
      <c r="K838" s="25">
        <f>IF(F838="","",IFERROR(_xlfn.XLOOKUP(F838,SVC_RateCard!A:A,SVC_RateCard!I:I),0))</f>
        <v>2800</v>
      </c>
      <c r="L838" s="17">
        <f t="shared" ref="L838:L901" si="53">IF(OR(J838="",K838=""),"",J838*K838)</f>
        <v>2800</v>
      </c>
      <c r="M838" s="26">
        <f>IF(F838="","",IFERROR(_xlfn.XLOOKUP(F838,SVC_RateCard!A:A,SVC_RateCard!G:G),0))</f>
        <v>12</v>
      </c>
      <c r="N838" s="17">
        <f t="shared" ref="N838:N901" si="54">IF(L838="","",IFERROR(L838*M838/100,0))</f>
        <v>336</v>
      </c>
      <c r="O838" s="17">
        <f t="shared" ref="O838:O901" si="55">IF(L838="","",L838)</f>
        <v>2800</v>
      </c>
    </row>
    <row r="839" spans="1:15" ht="22" customHeight="1">
      <c r="A839" t="str">
        <f t="shared" si="52"/>
        <v>SL-00835</v>
      </c>
      <c r="B839" s="39" t="s">
        <v>1815</v>
      </c>
      <c r="C839" s="24" t="str">
        <f>IF(B839="","",IFERROR(_xlfn.XLOOKUP(B839,PT_Master!#REF!,PT_Master!B:B),""))</f>
        <v/>
      </c>
      <c r="D839" s="24" t="str">
        <f>IF(C839="","",IFERROR(_xlfn.XLOOKUP(C839,PT_Master!A:A,PT_Master!C:C),""))</f>
        <v/>
      </c>
      <c r="E839" s="39" t="s">
        <v>1525</v>
      </c>
      <c r="F839" s="39" t="s">
        <v>1853</v>
      </c>
      <c r="G839" s="24" t="str">
        <f>IF(F839="","",IFERROR(_xlfn.XLOOKUP(F839,SVC_RateCard!A:A,SVC_RateCard!B:B),"Service Code not found"))</f>
        <v>MRI Brain with Contrast</v>
      </c>
      <c r="H839" s="24" t="str">
        <f>IF(F839="","",IFERROR(_xlfn.XLOOKUP(F839,SVC_RateCard!A:A,SVC_RateCard!C:C),""))</f>
        <v>Radiology</v>
      </c>
      <c r="I839" s="39" t="s">
        <v>1192</v>
      </c>
      <c r="J839" s="39">
        <v>1</v>
      </c>
      <c r="K839" s="25">
        <f>IF(F839="","",IFERROR(_xlfn.XLOOKUP(F839,SVC_RateCard!A:A,SVC_RateCard!I:I),0))</f>
        <v>7280</v>
      </c>
      <c r="L839" s="17">
        <f t="shared" si="53"/>
        <v>7280</v>
      </c>
      <c r="M839" s="26">
        <f>IF(F839="","",IFERROR(_xlfn.XLOOKUP(F839,SVC_RateCard!A:A,SVC_RateCard!G:G),0))</f>
        <v>12</v>
      </c>
      <c r="N839" s="17">
        <f t="shared" si="54"/>
        <v>873.6</v>
      </c>
      <c r="O839" s="17">
        <f t="shared" si="55"/>
        <v>7280</v>
      </c>
    </row>
    <row r="840" spans="1:15" ht="22" customHeight="1">
      <c r="A840" t="str">
        <f t="shared" si="52"/>
        <v>SL-00836</v>
      </c>
      <c r="B840" s="40" t="s">
        <v>1815</v>
      </c>
      <c r="C840" s="24" t="str">
        <f>IF(B840="","",IFERROR(_xlfn.XLOOKUP(B840,PT_Master!#REF!,PT_Master!B:B),""))</f>
        <v/>
      </c>
      <c r="D840" s="24" t="str">
        <f>IF(C840="","",IFERROR(_xlfn.XLOOKUP(C840,PT_Master!A:A,PT_Master!C:C),""))</f>
        <v/>
      </c>
      <c r="E840" s="40" t="s">
        <v>1525</v>
      </c>
      <c r="F840" s="40" t="s">
        <v>1835</v>
      </c>
      <c r="G840" s="24" t="str">
        <f>IF(F840="","",IFERROR(_xlfn.XLOOKUP(F840,SVC_RateCard!A:A,SVC_RateCard!B:B),"Service Code not found"))</f>
        <v>Endoscopy (Upper GI)</v>
      </c>
      <c r="H840" s="24" t="str">
        <f>IF(F840="","",IFERROR(_xlfn.XLOOKUP(F840,SVC_RateCard!A:A,SVC_RateCard!C:C),""))</f>
        <v>Procedure</v>
      </c>
      <c r="I840" s="40" t="s">
        <v>1192</v>
      </c>
      <c r="J840" s="40">
        <v>1</v>
      </c>
      <c r="K840" s="25">
        <f>IF(F840="","",IFERROR(_xlfn.XLOOKUP(F840,SVC_RateCard!A:A,SVC_RateCard!I:I),0))</f>
        <v>3675</v>
      </c>
      <c r="L840" s="17">
        <f t="shared" si="53"/>
        <v>3675</v>
      </c>
      <c r="M840" s="26">
        <f>IF(F840="","",IFERROR(_xlfn.XLOOKUP(F840,SVC_RateCard!A:A,SVC_RateCard!G:G),0))</f>
        <v>5</v>
      </c>
      <c r="N840" s="17">
        <f t="shared" si="54"/>
        <v>183.75</v>
      </c>
      <c r="O840" s="17">
        <f t="shared" si="55"/>
        <v>3675</v>
      </c>
    </row>
    <row r="841" spans="1:15" ht="22" customHeight="1">
      <c r="A841" t="str">
        <f t="shared" si="52"/>
        <v>SL-00837</v>
      </c>
      <c r="B841" s="39" t="s">
        <v>1816</v>
      </c>
      <c r="C841" s="24" t="str">
        <f>IF(B841="","",IFERROR(_xlfn.XLOOKUP(B841,PT_Master!#REF!,PT_Master!B:B),""))</f>
        <v/>
      </c>
      <c r="D841" s="24" t="str">
        <f>IF(C841="","",IFERROR(_xlfn.XLOOKUP(C841,PT_Master!A:A,PT_Master!C:C),""))</f>
        <v/>
      </c>
      <c r="E841" s="39" t="s">
        <v>1526</v>
      </c>
      <c r="F841" s="39" t="s">
        <v>1831</v>
      </c>
      <c r="G841" s="24" t="str">
        <f>IF(F841="","",IFERROR(_xlfn.XLOOKUP(F841,SVC_RateCard!A:A,SVC_RateCard!B:B),"Service Code not found"))</f>
        <v>General Consultation</v>
      </c>
      <c r="H841" s="24" t="str">
        <f>IF(F841="","",IFERROR(_xlfn.XLOOKUP(F841,SVC_RateCard!A:A,SVC_RateCard!C:C),""))</f>
        <v>Consultation</v>
      </c>
      <c r="I841" s="39" t="s">
        <v>233</v>
      </c>
      <c r="J841" s="39">
        <v>1</v>
      </c>
      <c r="K841" s="25">
        <f>IF(F841="","",IFERROR(_xlfn.XLOOKUP(F841,SVC_RateCard!A:A,SVC_RateCard!I:I),0))</f>
        <v>500</v>
      </c>
      <c r="L841" s="17">
        <f t="shared" si="53"/>
        <v>500</v>
      </c>
      <c r="M841" s="26">
        <f>IF(F841="","",IFERROR(_xlfn.XLOOKUP(F841,SVC_RateCard!A:A,SVC_RateCard!G:G),0))</f>
        <v>0</v>
      </c>
      <c r="N841" s="17">
        <f t="shared" si="54"/>
        <v>0</v>
      </c>
      <c r="O841" s="17">
        <f t="shared" si="55"/>
        <v>500</v>
      </c>
    </row>
    <row r="842" spans="1:15" ht="22" customHeight="1">
      <c r="A842" t="str">
        <f t="shared" si="52"/>
        <v>SL-00838</v>
      </c>
      <c r="B842" s="40" t="s">
        <v>1816</v>
      </c>
      <c r="C842" s="24" t="str">
        <f>IF(B842="","",IFERROR(_xlfn.XLOOKUP(B842,PT_Master!#REF!,PT_Master!B:B),""))</f>
        <v/>
      </c>
      <c r="D842" s="24" t="str">
        <f>IF(C842="","",IFERROR(_xlfn.XLOOKUP(C842,PT_Master!A:A,PT_Master!C:C),""))</f>
        <v/>
      </c>
      <c r="E842" s="40" t="s">
        <v>1526</v>
      </c>
      <c r="F842" s="40" t="s">
        <v>1852</v>
      </c>
      <c r="G842" s="24" t="str">
        <f>IF(F842="","",IFERROR(_xlfn.XLOOKUP(F842,SVC_RateCard!A:A,SVC_RateCard!B:B),"Service Code not found"))</f>
        <v>X-Ray Spine LS</v>
      </c>
      <c r="H842" s="24" t="str">
        <f>IF(F842="","",IFERROR(_xlfn.XLOOKUP(F842,SVC_RateCard!A:A,SVC_RateCard!C:C),""))</f>
        <v>Radiology</v>
      </c>
      <c r="I842" s="40" t="s">
        <v>233</v>
      </c>
      <c r="J842" s="40">
        <v>1</v>
      </c>
      <c r="K842" s="25">
        <f>IF(F842="","",IFERROR(_xlfn.XLOOKUP(F842,SVC_RateCard!A:A,SVC_RateCard!I:I),0))</f>
        <v>560</v>
      </c>
      <c r="L842" s="17">
        <f t="shared" si="53"/>
        <v>560</v>
      </c>
      <c r="M842" s="26">
        <f>IF(F842="","",IFERROR(_xlfn.XLOOKUP(F842,SVC_RateCard!A:A,SVC_RateCard!G:G),0))</f>
        <v>12</v>
      </c>
      <c r="N842" s="17">
        <f t="shared" si="54"/>
        <v>67.2</v>
      </c>
      <c r="O842" s="17">
        <f t="shared" si="55"/>
        <v>560</v>
      </c>
    </row>
    <row r="843" spans="1:15" ht="22" customHeight="1">
      <c r="A843" t="str">
        <f t="shared" si="52"/>
        <v>SL-00839</v>
      </c>
      <c r="B843" s="39" t="s">
        <v>1816</v>
      </c>
      <c r="C843" s="24" t="str">
        <f>IF(B843="","",IFERROR(_xlfn.XLOOKUP(B843,PT_Master!#REF!,PT_Master!B:B),""))</f>
        <v/>
      </c>
      <c r="D843" s="24" t="str">
        <f>IF(C843="","",IFERROR(_xlfn.XLOOKUP(C843,PT_Master!A:A,PT_Master!C:C),""))</f>
        <v/>
      </c>
      <c r="E843" s="39" t="s">
        <v>1526</v>
      </c>
      <c r="F843" s="39" t="s">
        <v>1857</v>
      </c>
      <c r="G843" s="24" t="str">
        <f>IF(F843="","",IFERROR(_xlfn.XLOOKUP(F843,SVC_RateCard!A:A,SVC_RateCard!B:B),"Service Code not found"))</f>
        <v>HbA1c Test</v>
      </c>
      <c r="H843" s="24" t="str">
        <f>IF(F843="","",IFERROR(_xlfn.XLOOKUP(F843,SVC_RateCard!A:A,SVC_RateCard!C:C),""))</f>
        <v>Laboratory</v>
      </c>
      <c r="I843" s="39" t="s">
        <v>233</v>
      </c>
      <c r="J843" s="39">
        <v>1</v>
      </c>
      <c r="K843" s="25">
        <f>IF(F843="","",IFERROR(_xlfn.XLOOKUP(F843,SVC_RateCard!A:A,SVC_RateCard!I:I),0))</f>
        <v>399</v>
      </c>
      <c r="L843" s="17">
        <f t="shared" si="53"/>
        <v>399</v>
      </c>
      <c r="M843" s="26">
        <f>IF(F843="","",IFERROR(_xlfn.XLOOKUP(F843,SVC_RateCard!A:A,SVC_RateCard!G:G),0))</f>
        <v>5</v>
      </c>
      <c r="N843" s="17">
        <f t="shared" si="54"/>
        <v>19.95</v>
      </c>
      <c r="O843" s="17">
        <f t="shared" si="55"/>
        <v>399</v>
      </c>
    </row>
    <row r="844" spans="1:15" ht="22" customHeight="1">
      <c r="A844" t="str">
        <f t="shared" si="52"/>
        <v>SL-00840</v>
      </c>
      <c r="B844" s="40" t="s">
        <v>1816</v>
      </c>
      <c r="C844" s="24" t="str">
        <f>IF(B844="","",IFERROR(_xlfn.XLOOKUP(B844,PT_Master!#REF!,PT_Master!B:B),""))</f>
        <v/>
      </c>
      <c r="D844" s="24" t="str">
        <f>IF(C844="","",IFERROR(_xlfn.XLOOKUP(C844,PT_Master!A:A,PT_Master!C:C),""))</f>
        <v/>
      </c>
      <c r="E844" s="40" t="s">
        <v>1526</v>
      </c>
      <c r="F844" s="40" t="s">
        <v>1840</v>
      </c>
      <c r="G844" s="24" t="str">
        <f>IF(F844="","",IFERROR(_xlfn.XLOOKUP(F844,SVC_RateCard!A:A,SVC_RateCard!B:B),"Service Code not found"))</f>
        <v>CT Scan Brain</v>
      </c>
      <c r="H844" s="24" t="str">
        <f>IF(F844="","",IFERROR(_xlfn.XLOOKUP(F844,SVC_RateCard!A:A,SVC_RateCard!C:C),""))</f>
        <v>Radiology</v>
      </c>
      <c r="I844" s="40" t="s">
        <v>233</v>
      </c>
      <c r="J844" s="40">
        <v>1</v>
      </c>
      <c r="K844" s="25">
        <f>IF(F844="","",IFERROR(_xlfn.XLOOKUP(F844,SVC_RateCard!A:A,SVC_RateCard!I:I),0))</f>
        <v>5040</v>
      </c>
      <c r="L844" s="17">
        <f t="shared" si="53"/>
        <v>5040</v>
      </c>
      <c r="M844" s="26">
        <f>IF(F844="","",IFERROR(_xlfn.XLOOKUP(F844,SVC_RateCard!A:A,SVC_RateCard!G:G),0))</f>
        <v>12</v>
      </c>
      <c r="N844" s="17">
        <f t="shared" si="54"/>
        <v>604.79999999999995</v>
      </c>
      <c r="O844" s="17">
        <f t="shared" si="55"/>
        <v>5040</v>
      </c>
    </row>
    <row r="845" spans="1:15" ht="22" customHeight="1">
      <c r="A845" t="str">
        <f t="shared" si="52"/>
        <v>SL-00841</v>
      </c>
      <c r="B845" s="39" t="s">
        <v>1817</v>
      </c>
      <c r="C845" s="24" t="str">
        <f>IF(B845="","",IFERROR(_xlfn.XLOOKUP(B845,PT_Master!#REF!,PT_Master!B:B),""))</f>
        <v/>
      </c>
      <c r="D845" s="24" t="str">
        <f>IF(C845="","",IFERROR(_xlfn.XLOOKUP(C845,PT_Master!A:A,PT_Master!C:C),""))</f>
        <v/>
      </c>
      <c r="E845" s="39" t="s">
        <v>553</v>
      </c>
      <c r="F845" s="39" t="s">
        <v>1876</v>
      </c>
      <c r="G845" s="24" t="str">
        <f>IF(F845="","",IFERROR(_xlfn.XLOOKUP(F845,SVC_RateCard!A:A,SVC_RateCard!B:B),"Service Code not found"))</f>
        <v>Gynaecology Consultation</v>
      </c>
      <c r="H845" s="24" t="str">
        <f>IF(F845="","",IFERROR(_xlfn.XLOOKUP(F845,SVC_RateCard!A:A,SVC_RateCard!C:C),""))</f>
        <v>Consultation</v>
      </c>
      <c r="I845" s="39" t="s">
        <v>228</v>
      </c>
      <c r="J845" s="39">
        <v>1</v>
      </c>
      <c r="K845" s="25">
        <f>IF(F845="","",IFERROR(_xlfn.XLOOKUP(F845,SVC_RateCard!A:A,SVC_RateCard!I:I),0))</f>
        <v>700</v>
      </c>
      <c r="L845" s="17">
        <f t="shared" si="53"/>
        <v>700</v>
      </c>
      <c r="M845" s="26">
        <f>IF(F845="","",IFERROR(_xlfn.XLOOKUP(F845,SVC_RateCard!A:A,SVC_RateCard!G:G),0))</f>
        <v>0</v>
      </c>
      <c r="N845" s="17">
        <f t="shared" si="54"/>
        <v>0</v>
      </c>
      <c r="O845" s="17">
        <f t="shared" si="55"/>
        <v>700</v>
      </c>
    </row>
    <row r="846" spans="1:15" ht="22" customHeight="1">
      <c r="A846" t="str">
        <f t="shared" si="52"/>
        <v>SL-00842</v>
      </c>
      <c r="B846" s="40" t="s">
        <v>1817</v>
      </c>
      <c r="C846" s="24" t="str">
        <f>IF(B846="","",IFERROR(_xlfn.XLOOKUP(B846,PT_Master!#REF!,PT_Master!B:B),""))</f>
        <v/>
      </c>
      <c r="D846" s="24" t="str">
        <f>IF(C846="","",IFERROR(_xlfn.XLOOKUP(C846,PT_Master!A:A,PT_Master!C:C),""))</f>
        <v/>
      </c>
      <c r="E846" s="40" t="s">
        <v>596</v>
      </c>
      <c r="F846" s="40" t="s">
        <v>1856</v>
      </c>
      <c r="G846" s="24" t="str">
        <f>IF(F846="","",IFERROR(_xlfn.XLOOKUP(F846,SVC_RateCard!A:A,SVC_RateCard!B:B),"Service Code not found"))</f>
        <v>CT Scan Abdomen</v>
      </c>
      <c r="H846" s="24" t="str">
        <f>IF(F846="","",IFERROR(_xlfn.XLOOKUP(F846,SVC_RateCard!A:A,SVC_RateCard!C:C),""))</f>
        <v>Radiology</v>
      </c>
      <c r="I846" s="40" t="s">
        <v>228</v>
      </c>
      <c r="J846" s="40">
        <v>1</v>
      </c>
      <c r="K846" s="25">
        <f>IF(F846="","",IFERROR(_xlfn.XLOOKUP(F846,SVC_RateCard!A:A,SVC_RateCard!I:I),0))</f>
        <v>6160</v>
      </c>
      <c r="L846" s="17">
        <f t="shared" si="53"/>
        <v>6160</v>
      </c>
      <c r="M846" s="26">
        <f>IF(F846="","",IFERROR(_xlfn.XLOOKUP(F846,SVC_RateCard!A:A,SVC_RateCard!G:G),0))</f>
        <v>12</v>
      </c>
      <c r="N846" s="17">
        <f t="shared" si="54"/>
        <v>739.2</v>
      </c>
      <c r="O846" s="17">
        <f t="shared" si="55"/>
        <v>6160</v>
      </c>
    </row>
    <row r="847" spans="1:15" ht="22" customHeight="1">
      <c r="A847" t="str">
        <f t="shared" si="52"/>
        <v>SL-00843</v>
      </c>
      <c r="B847" s="39" t="s">
        <v>1817</v>
      </c>
      <c r="C847" s="24" t="str">
        <f>IF(B847="","",IFERROR(_xlfn.XLOOKUP(B847,PT_Master!#REF!,PT_Master!B:B),""))</f>
        <v/>
      </c>
      <c r="D847" s="24" t="str">
        <f>IF(C847="","",IFERROR(_xlfn.XLOOKUP(C847,PT_Master!A:A,PT_Master!C:C),""))</f>
        <v/>
      </c>
      <c r="E847" s="39" t="s">
        <v>553</v>
      </c>
      <c r="F847" s="39" t="s">
        <v>1877</v>
      </c>
      <c r="G847" s="24" t="str">
        <f>IF(F847="","",IFERROR(_xlfn.XLOOKUP(F847,SVC_RateCard!A:A,SVC_RateCard!B:B),"Service Code not found"))</f>
        <v>Laparoscopic Cholecystectomy</v>
      </c>
      <c r="H847" s="24" t="str">
        <f>IF(F847="","",IFERROR(_xlfn.XLOOKUP(F847,SVC_RateCard!A:A,SVC_RateCard!C:C),""))</f>
        <v>Surgery</v>
      </c>
      <c r="I847" s="39" t="s">
        <v>228</v>
      </c>
      <c r="J847" s="39">
        <v>1</v>
      </c>
      <c r="K847" s="25">
        <f>IF(F847="","",IFERROR(_xlfn.XLOOKUP(F847,SVC_RateCard!A:A,SVC_RateCard!I:I),0))</f>
        <v>44100</v>
      </c>
      <c r="L847" s="17">
        <f t="shared" si="53"/>
        <v>44100</v>
      </c>
      <c r="M847" s="26">
        <f>IF(F847="","",IFERROR(_xlfn.XLOOKUP(F847,SVC_RateCard!A:A,SVC_RateCard!G:G),0))</f>
        <v>5</v>
      </c>
      <c r="N847" s="17">
        <f t="shared" si="54"/>
        <v>2205</v>
      </c>
      <c r="O847" s="17">
        <f t="shared" si="55"/>
        <v>44100</v>
      </c>
    </row>
    <row r="848" spans="1:15" ht="22" customHeight="1">
      <c r="A848" t="str">
        <f t="shared" si="52"/>
        <v>SL-00844</v>
      </c>
      <c r="B848" s="40" t="s">
        <v>1817</v>
      </c>
      <c r="C848" s="24" t="str">
        <f>IF(B848="","",IFERROR(_xlfn.XLOOKUP(B848,PT_Master!#REF!,PT_Master!B:B),""))</f>
        <v/>
      </c>
      <c r="D848" s="24" t="str">
        <f>IF(C848="","",IFERROR(_xlfn.XLOOKUP(C848,PT_Master!A:A,PT_Master!C:C),""))</f>
        <v/>
      </c>
      <c r="E848" s="40" t="s">
        <v>509</v>
      </c>
      <c r="F848" s="40" t="s">
        <v>1855</v>
      </c>
      <c r="G848" s="24" t="str">
        <f>IF(F848="","",IFERROR(_xlfn.XLOOKUP(F848,SVC_RateCard!A:A,SVC_RateCard!B:B),"Service Code not found"))</f>
        <v>Dengue NS1 Antigen</v>
      </c>
      <c r="H848" s="24" t="str">
        <f>IF(F848="","",IFERROR(_xlfn.XLOOKUP(F848,SVC_RateCard!A:A,SVC_RateCard!C:C),""))</f>
        <v>Laboratory</v>
      </c>
      <c r="I848" s="40" t="s">
        <v>228</v>
      </c>
      <c r="J848" s="40">
        <v>1</v>
      </c>
      <c r="K848" s="25">
        <f>IF(F848="","",IFERROR(_xlfn.XLOOKUP(F848,SVC_RateCard!A:A,SVC_RateCard!I:I),0))</f>
        <v>945</v>
      </c>
      <c r="L848" s="17">
        <f t="shared" si="53"/>
        <v>945</v>
      </c>
      <c r="M848" s="26">
        <f>IF(F848="","",IFERROR(_xlfn.XLOOKUP(F848,SVC_RateCard!A:A,SVC_RateCard!G:G),0))</f>
        <v>5</v>
      </c>
      <c r="N848" s="17">
        <f t="shared" si="54"/>
        <v>47.25</v>
      </c>
      <c r="O848" s="17">
        <f t="shared" si="55"/>
        <v>945</v>
      </c>
    </row>
    <row r="849" spans="1:15" ht="22" customHeight="1">
      <c r="A849" t="str">
        <f t="shared" si="52"/>
        <v>SL-00845</v>
      </c>
      <c r="B849" s="39" t="s">
        <v>1817</v>
      </c>
      <c r="C849" s="24" t="str">
        <f>IF(B849="","",IFERROR(_xlfn.XLOOKUP(B849,PT_Master!#REF!,PT_Master!B:B),""))</f>
        <v/>
      </c>
      <c r="D849" s="24" t="str">
        <f>IF(C849="","",IFERROR(_xlfn.XLOOKUP(C849,PT_Master!A:A,PT_Master!C:C),""))</f>
        <v/>
      </c>
      <c r="E849" s="39" t="s">
        <v>531</v>
      </c>
      <c r="F849" s="39" t="s">
        <v>1863</v>
      </c>
      <c r="G849" s="24" t="str">
        <f>IF(F849="","",IFERROR(_xlfn.XLOOKUP(F849,SVC_RateCard!A:A,SVC_RateCard!B:B),"Service Code not found"))</f>
        <v>Blood Culture</v>
      </c>
      <c r="H849" s="24" t="str">
        <f>IF(F849="","",IFERROR(_xlfn.XLOOKUP(F849,SVC_RateCard!A:A,SVC_RateCard!C:C),""))</f>
        <v>Laboratory</v>
      </c>
      <c r="I849" s="39" t="s">
        <v>228</v>
      </c>
      <c r="J849" s="39">
        <v>1</v>
      </c>
      <c r="K849" s="25">
        <f>IF(F849="","",IFERROR(_xlfn.XLOOKUP(F849,SVC_RateCard!A:A,SVC_RateCard!I:I),0))</f>
        <v>840</v>
      </c>
      <c r="L849" s="17">
        <f t="shared" si="53"/>
        <v>840</v>
      </c>
      <c r="M849" s="26">
        <f>IF(F849="","",IFERROR(_xlfn.XLOOKUP(F849,SVC_RateCard!A:A,SVC_RateCard!G:G),0))</f>
        <v>5</v>
      </c>
      <c r="N849" s="17">
        <f t="shared" si="54"/>
        <v>42</v>
      </c>
      <c r="O849" s="17">
        <f t="shared" si="55"/>
        <v>840</v>
      </c>
    </row>
    <row r="850" spans="1:15" ht="22" customHeight="1">
      <c r="A850" t="str">
        <f t="shared" si="52"/>
        <v>SL-00846</v>
      </c>
      <c r="B850" s="40" t="s">
        <v>1817</v>
      </c>
      <c r="C850" s="24" t="str">
        <f>IF(B850="","",IFERROR(_xlfn.XLOOKUP(B850,PT_Master!#REF!,PT_Master!B:B),""))</f>
        <v/>
      </c>
      <c r="D850" s="24" t="str">
        <f>IF(C850="","",IFERROR(_xlfn.XLOOKUP(C850,PT_Master!A:A,PT_Master!C:C),""))</f>
        <v/>
      </c>
      <c r="E850" s="40" t="s">
        <v>509</v>
      </c>
      <c r="F850" s="40" t="s">
        <v>1853</v>
      </c>
      <c r="G850" s="24" t="str">
        <f>IF(F850="","",IFERROR(_xlfn.XLOOKUP(F850,SVC_RateCard!A:A,SVC_RateCard!B:B),"Service Code not found"))</f>
        <v>MRI Brain with Contrast</v>
      </c>
      <c r="H850" s="24" t="str">
        <f>IF(F850="","",IFERROR(_xlfn.XLOOKUP(F850,SVC_RateCard!A:A,SVC_RateCard!C:C),""))</f>
        <v>Radiology</v>
      </c>
      <c r="I850" s="40" t="s">
        <v>228</v>
      </c>
      <c r="J850" s="40">
        <v>1</v>
      </c>
      <c r="K850" s="25">
        <f>IF(F850="","",IFERROR(_xlfn.XLOOKUP(F850,SVC_RateCard!A:A,SVC_RateCard!I:I),0))</f>
        <v>7280</v>
      </c>
      <c r="L850" s="17">
        <f t="shared" si="53"/>
        <v>7280</v>
      </c>
      <c r="M850" s="26">
        <f>IF(F850="","",IFERROR(_xlfn.XLOOKUP(F850,SVC_RateCard!A:A,SVC_RateCard!G:G),0))</f>
        <v>12</v>
      </c>
      <c r="N850" s="17">
        <f t="shared" si="54"/>
        <v>873.6</v>
      </c>
      <c r="O850" s="17">
        <f t="shared" si="55"/>
        <v>7280</v>
      </c>
    </row>
    <row r="851" spans="1:15" ht="22" customHeight="1">
      <c r="A851" t="str">
        <f t="shared" si="52"/>
        <v>SL-00847</v>
      </c>
      <c r="B851" s="39" t="s">
        <v>1817</v>
      </c>
      <c r="C851" s="24" t="str">
        <f>IF(B851="","",IFERROR(_xlfn.XLOOKUP(B851,PT_Master!#REF!,PT_Master!B:B),""))</f>
        <v/>
      </c>
      <c r="D851" s="24" t="str">
        <f>IF(C851="","",IFERROR(_xlfn.XLOOKUP(C851,PT_Master!A:A,PT_Master!C:C),""))</f>
        <v/>
      </c>
      <c r="E851" s="39" t="s">
        <v>531</v>
      </c>
      <c r="F851" s="39" t="s">
        <v>1837</v>
      </c>
      <c r="G851" s="24" t="str">
        <f>IF(F851="","",IFERROR(_xlfn.XLOOKUP(F851,SVC_RateCard!A:A,SVC_RateCard!B:B),"Service Code not found"))</f>
        <v>IV Cannula Insertion</v>
      </c>
      <c r="H851" s="24" t="str">
        <f>IF(F851="","",IFERROR(_xlfn.XLOOKUP(F851,SVC_RateCard!A:A,SVC_RateCard!C:C),""))</f>
        <v>Procedure</v>
      </c>
      <c r="I851" s="39" t="s">
        <v>228</v>
      </c>
      <c r="J851" s="39">
        <v>1</v>
      </c>
      <c r="K851" s="25">
        <f>IF(F851="","",IFERROR(_xlfn.XLOOKUP(F851,SVC_RateCard!A:A,SVC_RateCard!I:I),0))</f>
        <v>210</v>
      </c>
      <c r="L851" s="17">
        <f t="shared" si="53"/>
        <v>210</v>
      </c>
      <c r="M851" s="26">
        <f>IF(F851="","",IFERROR(_xlfn.XLOOKUP(F851,SVC_RateCard!A:A,SVC_RateCard!G:G),0))</f>
        <v>5</v>
      </c>
      <c r="N851" s="17">
        <f t="shared" si="54"/>
        <v>10.5</v>
      </c>
      <c r="O851" s="17">
        <f t="shared" si="55"/>
        <v>210</v>
      </c>
    </row>
    <row r="852" spans="1:15" ht="22" customHeight="1">
      <c r="A852" t="str">
        <f t="shared" si="52"/>
        <v>SL-00848</v>
      </c>
      <c r="B852" s="40" t="s">
        <v>1817</v>
      </c>
      <c r="C852" s="24" t="str">
        <f>IF(B852="","",IFERROR(_xlfn.XLOOKUP(B852,PT_Master!#REF!,PT_Master!B:B),""))</f>
        <v/>
      </c>
      <c r="D852" s="24" t="str">
        <f>IF(C852="","",IFERROR(_xlfn.XLOOKUP(C852,PT_Master!A:A,PT_Master!C:C),""))</f>
        <v/>
      </c>
      <c r="E852" s="40" t="s">
        <v>531</v>
      </c>
      <c r="F852" s="40" t="s">
        <v>1835</v>
      </c>
      <c r="G852" s="24" t="str">
        <f>IF(F852="","",IFERROR(_xlfn.XLOOKUP(F852,SVC_RateCard!A:A,SVC_RateCard!B:B),"Service Code not found"))</f>
        <v>Endoscopy (Upper GI)</v>
      </c>
      <c r="H852" s="24" t="str">
        <f>IF(F852="","",IFERROR(_xlfn.XLOOKUP(F852,SVC_RateCard!A:A,SVC_RateCard!C:C),""))</f>
        <v>Procedure</v>
      </c>
      <c r="I852" s="40" t="s">
        <v>228</v>
      </c>
      <c r="J852" s="40">
        <v>1</v>
      </c>
      <c r="K852" s="25">
        <f>IF(F852="","",IFERROR(_xlfn.XLOOKUP(F852,SVC_RateCard!A:A,SVC_RateCard!I:I),0))</f>
        <v>3675</v>
      </c>
      <c r="L852" s="17">
        <f t="shared" si="53"/>
        <v>3675</v>
      </c>
      <c r="M852" s="26">
        <f>IF(F852="","",IFERROR(_xlfn.XLOOKUP(F852,SVC_RateCard!A:A,SVC_RateCard!G:G),0))</f>
        <v>5</v>
      </c>
      <c r="N852" s="17">
        <f t="shared" si="54"/>
        <v>183.75</v>
      </c>
      <c r="O852" s="17">
        <f t="shared" si="55"/>
        <v>3675</v>
      </c>
    </row>
    <row r="853" spans="1:15" ht="22" customHeight="1">
      <c r="A853" t="str">
        <f t="shared" si="52"/>
        <v>SL-00849</v>
      </c>
      <c r="B853" s="39" t="s">
        <v>1817</v>
      </c>
      <c r="C853" s="24" t="str">
        <f>IF(B853="","",IFERROR(_xlfn.XLOOKUP(B853,PT_Master!#REF!,PT_Master!B:B),""))</f>
        <v/>
      </c>
      <c r="D853" s="24" t="str">
        <f>IF(C853="","",IFERROR(_xlfn.XLOOKUP(C853,PT_Master!A:A,PT_Master!C:C),""))</f>
        <v/>
      </c>
      <c r="E853" s="39" t="s">
        <v>509</v>
      </c>
      <c r="F853" s="39" t="s">
        <v>1844</v>
      </c>
      <c r="G853" s="24" t="str">
        <f>IF(F853="","",IFERROR(_xlfn.XLOOKUP(F853,SVC_RateCard!A:A,SVC_RateCard!B:B),"Service Code not found"))</f>
        <v>Appendectomy</v>
      </c>
      <c r="H853" s="24" t="str">
        <f>IF(F853="","",IFERROR(_xlfn.XLOOKUP(F853,SVC_RateCard!A:A,SVC_RateCard!C:C),""))</f>
        <v>Surgery</v>
      </c>
      <c r="I853" s="39" t="s">
        <v>228</v>
      </c>
      <c r="J853" s="39">
        <v>1</v>
      </c>
      <c r="K853" s="25">
        <f>IF(F853="","",IFERROR(_xlfn.XLOOKUP(F853,SVC_RateCard!A:A,SVC_RateCard!I:I),0))</f>
        <v>36750</v>
      </c>
      <c r="L853" s="17">
        <f t="shared" si="53"/>
        <v>36750</v>
      </c>
      <c r="M853" s="26">
        <f>IF(F853="","",IFERROR(_xlfn.XLOOKUP(F853,SVC_RateCard!A:A,SVC_RateCard!G:G),0))</f>
        <v>5</v>
      </c>
      <c r="N853" s="17">
        <f t="shared" si="54"/>
        <v>1837.5</v>
      </c>
      <c r="O853" s="17">
        <f t="shared" si="55"/>
        <v>36750</v>
      </c>
    </row>
    <row r="854" spans="1:15" ht="22" customHeight="1">
      <c r="A854" t="str">
        <f t="shared" si="52"/>
        <v>SL-00850</v>
      </c>
      <c r="B854" s="40" t="s">
        <v>1817</v>
      </c>
      <c r="C854" s="24" t="str">
        <f>IF(B854="","",IFERROR(_xlfn.XLOOKUP(B854,PT_Master!#REF!,PT_Master!B:B),""))</f>
        <v/>
      </c>
      <c r="D854" s="24" t="str">
        <f>IF(C854="","",IFERROR(_xlfn.XLOOKUP(C854,PT_Master!A:A,PT_Master!C:C),""))</f>
        <v/>
      </c>
      <c r="E854" s="40" t="s">
        <v>596</v>
      </c>
      <c r="F854" s="40" t="s">
        <v>1838</v>
      </c>
      <c r="G854" s="24" t="str">
        <f>IF(F854="","",IFERROR(_xlfn.XLOOKUP(F854,SVC_RateCard!A:A,SVC_RateCard!B:B),"Service Code not found"))</f>
        <v>General Ward - Daily</v>
      </c>
      <c r="H854" s="24" t="str">
        <f>IF(F854="","",IFERROR(_xlfn.XLOOKUP(F854,SVC_RateCard!A:A,SVC_RateCard!C:C),""))</f>
        <v>Room Charge</v>
      </c>
      <c r="I854" s="40" t="s">
        <v>228</v>
      </c>
      <c r="J854" s="40">
        <v>4</v>
      </c>
      <c r="K854" s="25">
        <f>IF(F854="","",IFERROR(_xlfn.XLOOKUP(F854,SVC_RateCard!A:A,SVC_RateCard!I:I),0))</f>
        <v>800</v>
      </c>
      <c r="L854" s="17">
        <f t="shared" si="53"/>
        <v>3200</v>
      </c>
      <c r="M854" s="26">
        <f>IF(F854="","",IFERROR(_xlfn.XLOOKUP(F854,SVC_RateCard!A:A,SVC_RateCard!G:G),0))</f>
        <v>0</v>
      </c>
      <c r="N854" s="17">
        <f t="shared" si="54"/>
        <v>0</v>
      </c>
      <c r="O854" s="17">
        <f t="shared" si="55"/>
        <v>3200</v>
      </c>
    </row>
    <row r="855" spans="1:15" ht="22" customHeight="1">
      <c r="A855" t="str">
        <f t="shared" si="52"/>
        <v>SL-00851</v>
      </c>
      <c r="B855" s="39" t="s">
        <v>1818</v>
      </c>
      <c r="C855" s="24" t="str">
        <f>IF(B855="","",IFERROR(_xlfn.XLOOKUP(B855,PT_Master!#REF!,PT_Master!B:B),""))</f>
        <v/>
      </c>
      <c r="D855" s="24" t="str">
        <f>IF(C855="","",IFERROR(_xlfn.XLOOKUP(C855,PT_Master!A:A,PT_Master!C:C),""))</f>
        <v/>
      </c>
      <c r="E855" s="39" t="s">
        <v>578</v>
      </c>
      <c r="F855" s="39" t="s">
        <v>1879</v>
      </c>
      <c r="G855" s="24" t="str">
        <f>IF(F855="","",IFERROR(_xlfn.XLOOKUP(F855,SVC_RateCard!A:A,SVC_RateCard!B:B),"Service Code not found"))</f>
        <v>Paediatrics Consultation</v>
      </c>
      <c r="H855" s="24" t="str">
        <f>IF(F855="","",IFERROR(_xlfn.XLOOKUP(F855,SVC_RateCard!A:A,SVC_RateCard!C:C),""))</f>
        <v>Consultation</v>
      </c>
      <c r="I855" s="39" t="s">
        <v>1192</v>
      </c>
      <c r="J855" s="39">
        <v>1</v>
      </c>
      <c r="K855" s="25">
        <f>IF(F855="","",IFERROR(_xlfn.XLOOKUP(F855,SVC_RateCard!A:A,SVC_RateCard!I:I),0))</f>
        <v>600</v>
      </c>
      <c r="L855" s="17">
        <f t="shared" si="53"/>
        <v>600</v>
      </c>
      <c r="M855" s="26">
        <f>IF(F855="","",IFERROR(_xlfn.XLOOKUP(F855,SVC_RateCard!A:A,SVC_RateCard!G:G),0))</f>
        <v>0</v>
      </c>
      <c r="N855" s="17">
        <f t="shared" si="54"/>
        <v>0</v>
      </c>
      <c r="O855" s="17">
        <f t="shared" si="55"/>
        <v>600</v>
      </c>
    </row>
    <row r="856" spans="1:15" ht="22" customHeight="1">
      <c r="A856" t="str">
        <f t="shared" si="52"/>
        <v>SL-00852</v>
      </c>
      <c r="B856" s="40" t="s">
        <v>1818</v>
      </c>
      <c r="C856" s="24" t="str">
        <f>IF(B856="","",IFERROR(_xlfn.XLOOKUP(B856,PT_Master!#REF!,PT_Master!B:B),""))</f>
        <v/>
      </c>
      <c r="D856" s="24" t="str">
        <f>IF(C856="","",IFERROR(_xlfn.XLOOKUP(C856,PT_Master!A:A,PT_Master!C:C),""))</f>
        <v/>
      </c>
      <c r="E856" s="40" t="s">
        <v>578</v>
      </c>
      <c r="F856" s="40" t="s">
        <v>1854</v>
      </c>
      <c r="G856" s="24" t="str">
        <f>IF(F856="","",IFERROR(_xlfn.XLOOKUP(F856,SVC_RateCard!A:A,SVC_RateCard!B:B),"Service Code not found"))</f>
        <v>MRI Spine Lumbar</v>
      </c>
      <c r="H856" s="24" t="str">
        <f>IF(F856="","",IFERROR(_xlfn.XLOOKUP(F856,SVC_RateCard!A:A,SVC_RateCard!C:C),""))</f>
        <v>Radiology</v>
      </c>
      <c r="I856" s="40" t="s">
        <v>1192</v>
      </c>
      <c r="J856" s="40">
        <v>1</v>
      </c>
      <c r="K856" s="25">
        <f>IF(F856="","",IFERROR(_xlfn.XLOOKUP(F856,SVC_RateCard!A:A,SVC_RateCard!I:I),0))</f>
        <v>6496</v>
      </c>
      <c r="L856" s="17">
        <f t="shared" si="53"/>
        <v>6496</v>
      </c>
      <c r="M856" s="26">
        <f>IF(F856="","",IFERROR(_xlfn.XLOOKUP(F856,SVC_RateCard!A:A,SVC_RateCard!G:G),0))</f>
        <v>12</v>
      </c>
      <c r="N856" s="17">
        <f t="shared" si="54"/>
        <v>779.52</v>
      </c>
      <c r="O856" s="17">
        <f t="shared" si="55"/>
        <v>6496</v>
      </c>
    </row>
    <row r="857" spans="1:15" ht="22" customHeight="1">
      <c r="A857" t="str">
        <f t="shared" si="52"/>
        <v>SL-00853</v>
      </c>
      <c r="B857" s="39" t="s">
        <v>1818</v>
      </c>
      <c r="C857" s="24" t="str">
        <f>IF(B857="","",IFERROR(_xlfn.XLOOKUP(B857,PT_Master!#REF!,PT_Master!B:B),""))</f>
        <v/>
      </c>
      <c r="D857" s="24" t="str">
        <f>IF(C857="","",IFERROR(_xlfn.XLOOKUP(C857,PT_Master!A:A,PT_Master!C:C),""))</f>
        <v/>
      </c>
      <c r="E857" s="39" t="s">
        <v>1545</v>
      </c>
      <c r="F857" s="39" t="s">
        <v>1877</v>
      </c>
      <c r="G857" s="24" t="str">
        <f>IF(F857="","",IFERROR(_xlfn.XLOOKUP(F857,SVC_RateCard!A:A,SVC_RateCard!B:B),"Service Code not found"))</f>
        <v>Laparoscopic Cholecystectomy</v>
      </c>
      <c r="H857" s="24" t="str">
        <f>IF(F857="","",IFERROR(_xlfn.XLOOKUP(F857,SVC_RateCard!A:A,SVC_RateCard!C:C),""))</f>
        <v>Surgery</v>
      </c>
      <c r="I857" s="39" t="s">
        <v>1192</v>
      </c>
      <c r="J857" s="39">
        <v>1</v>
      </c>
      <c r="K857" s="25">
        <f>IF(F857="","",IFERROR(_xlfn.XLOOKUP(F857,SVC_RateCard!A:A,SVC_RateCard!I:I),0))</f>
        <v>44100</v>
      </c>
      <c r="L857" s="17">
        <f t="shared" si="53"/>
        <v>44100</v>
      </c>
      <c r="M857" s="26">
        <f>IF(F857="","",IFERROR(_xlfn.XLOOKUP(F857,SVC_RateCard!A:A,SVC_RateCard!G:G),0))</f>
        <v>5</v>
      </c>
      <c r="N857" s="17">
        <f t="shared" si="54"/>
        <v>2205</v>
      </c>
      <c r="O857" s="17">
        <f t="shared" si="55"/>
        <v>44100</v>
      </c>
    </row>
    <row r="858" spans="1:15" ht="22" customHeight="1">
      <c r="A858" t="str">
        <f t="shared" si="52"/>
        <v>SL-00854</v>
      </c>
      <c r="B858" s="40" t="s">
        <v>1818</v>
      </c>
      <c r="C858" s="24" t="str">
        <f>IF(B858="","",IFERROR(_xlfn.XLOOKUP(B858,PT_Master!#REF!,PT_Master!B:B),""))</f>
        <v/>
      </c>
      <c r="D858" s="24" t="str">
        <f>IF(C858="","",IFERROR(_xlfn.XLOOKUP(C858,PT_Master!A:A,PT_Master!C:C),""))</f>
        <v/>
      </c>
      <c r="E858" s="40" t="s">
        <v>1552</v>
      </c>
      <c r="F858" s="40" t="s">
        <v>1851</v>
      </c>
      <c r="G858" s="24" t="str">
        <f>IF(F858="","",IFERROR(_xlfn.XLOOKUP(F858,SVC_RateCard!A:A,SVC_RateCard!B:B),"Service Code not found"))</f>
        <v>Blood Glucose - Fasting</v>
      </c>
      <c r="H858" s="24" t="str">
        <f>IF(F858="","",IFERROR(_xlfn.XLOOKUP(F858,SVC_RateCard!A:A,SVC_RateCard!C:C),""))</f>
        <v>Laboratory</v>
      </c>
      <c r="I858" s="40" t="s">
        <v>1192</v>
      </c>
      <c r="J858" s="40">
        <v>1</v>
      </c>
      <c r="K858" s="25">
        <f>IF(F858="","",IFERROR(_xlfn.XLOOKUP(F858,SVC_RateCard!A:A,SVC_RateCard!I:I),0))</f>
        <v>126</v>
      </c>
      <c r="L858" s="17">
        <f t="shared" si="53"/>
        <v>126</v>
      </c>
      <c r="M858" s="26">
        <f>IF(F858="","",IFERROR(_xlfn.XLOOKUP(F858,SVC_RateCard!A:A,SVC_RateCard!G:G),0))</f>
        <v>5</v>
      </c>
      <c r="N858" s="17">
        <f t="shared" si="54"/>
        <v>6.3</v>
      </c>
      <c r="O858" s="17">
        <f t="shared" si="55"/>
        <v>126</v>
      </c>
    </row>
    <row r="859" spans="1:15" ht="22" customHeight="1">
      <c r="A859" t="str">
        <f t="shared" si="52"/>
        <v>SL-00855</v>
      </c>
      <c r="B859" s="39" t="s">
        <v>1818</v>
      </c>
      <c r="C859" s="24" t="str">
        <f>IF(B859="","",IFERROR(_xlfn.XLOOKUP(B859,PT_Master!#REF!,PT_Master!B:B),""))</f>
        <v/>
      </c>
      <c r="D859" s="24" t="str">
        <f>IF(C859="","",IFERROR(_xlfn.XLOOKUP(C859,PT_Master!A:A,PT_Master!C:C),""))</f>
        <v/>
      </c>
      <c r="E859" s="39" t="s">
        <v>604</v>
      </c>
      <c r="F859" s="39" t="s">
        <v>1855</v>
      </c>
      <c r="G859" s="24" t="str">
        <f>IF(F859="","",IFERROR(_xlfn.XLOOKUP(F859,SVC_RateCard!A:A,SVC_RateCard!B:B),"Service Code not found"))</f>
        <v>Dengue NS1 Antigen</v>
      </c>
      <c r="H859" s="24" t="str">
        <f>IF(F859="","",IFERROR(_xlfn.XLOOKUP(F859,SVC_RateCard!A:A,SVC_RateCard!C:C),""))</f>
        <v>Laboratory</v>
      </c>
      <c r="I859" s="39" t="s">
        <v>1192</v>
      </c>
      <c r="J859" s="39">
        <v>1</v>
      </c>
      <c r="K859" s="25">
        <f>IF(F859="","",IFERROR(_xlfn.XLOOKUP(F859,SVC_RateCard!A:A,SVC_RateCard!I:I),0))</f>
        <v>945</v>
      </c>
      <c r="L859" s="17">
        <f t="shared" si="53"/>
        <v>945</v>
      </c>
      <c r="M859" s="26">
        <f>IF(F859="","",IFERROR(_xlfn.XLOOKUP(F859,SVC_RateCard!A:A,SVC_RateCard!G:G),0))</f>
        <v>5</v>
      </c>
      <c r="N859" s="17">
        <f t="shared" si="54"/>
        <v>47.25</v>
      </c>
      <c r="O859" s="17">
        <f t="shared" si="55"/>
        <v>945</v>
      </c>
    </row>
    <row r="860" spans="1:15" ht="22" customHeight="1">
      <c r="A860" t="str">
        <f t="shared" si="52"/>
        <v>SL-00856</v>
      </c>
      <c r="B860" s="40" t="s">
        <v>1818</v>
      </c>
      <c r="C860" s="24" t="str">
        <f>IF(B860="","",IFERROR(_xlfn.XLOOKUP(B860,PT_Master!#REF!,PT_Master!B:B),""))</f>
        <v/>
      </c>
      <c r="D860" s="24" t="str">
        <f>IF(C860="","",IFERROR(_xlfn.XLOOKUP(C860,PT_Master!A:A,PT_Master!C:C),""))</f>
        <v/>
      </c>
      <c r="E860" s="40" t="s">
        <v>578</v>
      </c>
      <c r="F860" s="40" t="s">
        <v>1859</v>
      </c>
      <c r="G860" s="24" t="str">
        <f>IF(F860="","",IFERROR(_xlfn.XLOOKUP(F860,SVC_RateCard!A:A,SVC_RateCard!B:B),"Service Code not found"))</f>
        <v>Hip Replacement</v>
      </c>
      <c r="H860" s="24" t="str">
        <f>IF(F860="","",IFERROR(_xlfn.XLOOKUP(F860,SVC_RateCard!A:A,SVC_RateCard!C:C),""))</f>
        <v>Surgery</v>
      </c>
      <c r="I860" s="40" t="s">
        <v>1192</v>
      </c>
      <c r="J860" s="40">
        <v>1</v>
      </c>
      <c r="K860" s="25">
        <f>IF(F860="","",IFERROR(_xlfn.XLOOKUP(F860,SVC_RateCard!A:A,SVC_RateCard!I:I),0))</f>
        <v>141750</v>
      </c>
      <c r="L860" s="17">
        <f t="shared" si="53"/>
        <v>141750</v>
      </c>
      <c r="M860" s="26">
        <f>IF(F860="","",IFERROR(_xlfn.XLOOKUP(F860,SVC_RateCard!A:A,SVC_RateCard!G:G),0))</f>
        <v>5</v>
      </c>
      <c r="N860" s="17">
        <f t="shared" si="54"/>
        <v>7087.5</v>
      </c>
      <c r="O860" s="17">
        <f t="shared" si="55"/>
        <v>141750</v>
      </c>
    </row>
    <row r="861" spans="1:15" ht="22" customHeight="1">
      <c r="A861" t="str">
        <f t="shared" si="52"/>
        <v>SL-00857</v>
      </c>
      <c r="B861" s="39" t="s">
        <v>1818</v>
      </c>
      <c r="C861" s="24" t="str">
        <f>IF(B861="","",IFERROR(_xlfn.XLOOKUP(B861,PT_Master!#REF!,PT_Master!B:B),""))</f>
        <v/>
      </c>
      <c r="D861" s="24" t="str">
        <f>IF(C861="","",IFERROR(_xlfn.XLOOKUP(C861,PT_Master!A:A,PT_Master!C:C),""))</f>
        <v/>
      </c>
      <c r="E861" s="39" t="s">
        <v>1552</v>
      </c>
      <c r="F861" s="39" t="s">
        <v>1841</v>
      </c>
      <c r="G861" s="24" t="str">
        <f>IF(F861="","",IFERROR(_xlfn.XLOOKUP(F861,SVC_RateCard!A:A,SVC_RateCard!B:B),"Service Code not found"))</f>
        <v>Kidney Function Test</v>
      </c>
      <c r="H861" s="24" t="str">
        <f>IF(F861="","",IFERROR(_xlfn.XLOOKUP(F861,SVC_RateCard!A:A,SVC_RateCard!C:C),""))</f>
        <v>Laboratory</v>
      </c>
      <c r="I861" s="39" t="s">
        <v>1192</v>
      </c>
      <c r="J861" s="39">
        <v>1</v>
      </c>
      <c r="K861" s="25">
        <f>IF(F861="","",IFERROR(_xlfn.XLOOKUP(F861,SVC_RateCard!A:A,SVC_RateCard!I:I),0))</f>
        <v>504</v>
      </c>
      <c r="L861" s="17">
        <f t="shared" si="53"/>
        <v>504</v>
      </c>
      <c r="M861" s="26">
        <f>IF(F861="","",IFERROR(_xlfn.XLOOKUP(F861,SVC_RateCard!A:A,SVC_RateCard!G:G),0))</f>
        <v>5</v>
      </c>
      <c r="N861" s="17">
        <f t="shared" si="54"/>
        <v>25.2</v>
      </c>
      <c r="O861" s="17">
        <f t="shared" si="55"/>
        <v>504</v>
      </c>
    </row>
    <row r="862" spans="1:15" ht="22" customHeight="1">
      <c r="A862" t="str">
        <f t="shared" si="52"/>
        <v>SL-00858</v>
      </c>
      <c r="B862" s="40" t="s">
        <v>1819</v>
      </c>
      <c r="C862" s="24" t="str">
        <f>IF(B862="","",IFERROR(_xlfn.XLOOKUP(B862,PT_Master!#REF!,PT_Master!B:B),""))</f>
        <v/>
      </c>
      <c r="D862" s="24" t="str">
        <f>IF(C862="","",IFERROR(_xlfn.XLOOKUP(C862,PT_Master!A:A,PT_Master!C:C),""))</f>
        <v/>
      </c>
      <c r="E862" s="40" t="s">
        <v>573</v>
      </c>
      <c r="F862" s="40" t="s">
        <v>1834</v>
      </c>
      <c r="G862" s="24" t="str">
        <f>IF(F862="","",IFERROR(_xlfn.XLOOKUP(F862,SVC_RateCard!A:A,SVC_RateCard!B:B),"Service Code not found"))</f>
        <v>Orthopaedics Consultation</v>
      </c>
      <c r="H862" s="24" t="str">
        <f>IF(F862="","",IFERROR(_xlfn.XLOOKUP(F862,SVC_RateCard!A:A,SVC_RateCard!C:C),""))</f>
        <v>Consultation</v>
      </c>
      <c r="I862" s="40" t="s">
        <v>231</v>
      </c>
      <c r="J862" s="40">
        <v>1</v>
      </c>
      <c r="K862" s="25">
        <f>IF(F862="","",IFERROR(_xlfn.XLOOKUP(F862,SVC_RateCard!A:A,SVC_RateCard!I:I),0))</f>
        <v>650</v>
      </c>
      <c r="L862" s="17">
        <f t="shared" si="53"/>
        <v>650</v>
      </c>
      <c r="M862" s="26">
        <f>IF(F862="","",IFERROR(_xlfn.XLOOKUP(F862,SVC_RateCard!A:A,SVC_RateCard!G:G),0))</f>
        <v>0</v>
      </c>
      <c r="N862" s="17">
        <f t="shared" si="54"/>
        <v>0</v>
      </c>
      <c r="O862" s="17">
        <f t="shared" si="55"/>
        <v>650</v>
      </c>
    </row>
    <row r="863" spans="1:15" ht="22" customHeight="1">
      <c r="A863" t="str">
        <f t="shared" si="52"/>
        <v>SL-00859</v>
      </c>
      <c r="B863" s="39" t="s">
        <v>1819</v>
      </c>
      <c r="C863" s="24" t="str">
        <f>IF(B863="","",IFERROR(_xlfn.XLOOKUP(B863,PT_Master!#REF!,PT_Master!B:B),""))</f>
        <v/>
      </c>
      <c r="D863" s="24" t="str">
        <f>IF(C863="","",IFERROR(_xlfn.XLOOKUP(C863,PT_Master!A:A,PT_Master!C:C),""))</f>
        <v/>
      </c>
      <c r="E863" s="39" t="s">
        <v>573</v>
      </c>
      <c r="F863" s="39" t="s">
        <v>1868</v>
      </c>
      <c r="G863" s="24" t="str">
        <f>IF(F863="","",IFERROR(_xlfn.XLOOKUP(F863,SVC_RateCard!A:A,SVC_RateCard!B:B),"Service Code not found"))</f>
        <v>Liver Function Test</v>
      </c>
      <c r="H863" s="24" t="str">
        <f>IF(F863="","",IFERROR(_xlfn.XLOOKUP(F863,SVC_RateCard!A:A,SVC_RateCard!C:C),""))</f>
        <v>Laboratory</v>
      </c>
      <c r="I863" s="39" t="s">
        <v>231</v>
      </c>
      <c r="J863" s="39">
        <v>1</v>
      </c>
      <c r="K863" s="25">
        <f>IF(F863="","",IFERROR(_xlfn.XLOOKUP(F863,SVC_RateCard!A:A,SVC_RateCard!I:I),0))</f>
        <v>546</v>
      </c>
      <c r="L863" s="17">
        <f t="shared" si="53"/>
        <v>546</v>
      </c>
      <c r="M863" s="26">
        <f>IF(F863="","",IFERROR(_xlfn.XLOOKUP(F863,SVC_RateCard!A:A,SVC_RateCard!G:G),0))</f>
        <v>5</v>
      </c>
      <c r="N863" s="17">
        <f t="shared" si="54"/>
        <v>27.3</v>
      </c>
      <c r="O863" s="17">
        <f t="shared" si="55"/>
        <v>546</v>
      </c>
    </row>
    <row r="864" spans="1:15" ht="22" customHeight="1">
      <c r="A864" t="str">
        <f t="shared" si="52"/>
        <v>SL-00860</v>
      </c>
      <c r="B864" s="40" t="s">
        <v>1819</v>
      </c>
      <c r="C864" s="24" t="str">
        <f>IF(B864="","",IFERROR(_xlfn.XLOOKUP(B864,PT_Master!#REF!,PT_Master!B:B),""))</f>
        <v/>
      </c>
      <c r="D864" s="24" t="str">
        <f>IF(C864="","",IFERROR(_xlfn.XLOOKUP(C864,PT_Master!A:A,PT_Master!C:C),""))</f>
        <v/>
      </c>
      <c r="E864" s="40" t="s">
        <v>573</v>
      </c>
      <c r="F864" s="40" t="s">
        <v>1840</v>
      </c>
      <c r="G864" s="24" t="str">
        <f>IF(F864="","",IFERROR(_xlfn.XLOOKUP(F864,SVC_RateCard!A:A,SVC_RateCard!B:B),"Service Code not found"))</f>
        <v>CT Scan Brain</v>
      </c>
      <c r="H864" s="24" t="str">
        <f>IF(F864="","",IFERROR(_xlfn.XLOOKUP(F864,SVC_RateCard!A:A,SVC_RateCard!C:C),""))</f>
        <v>Radiology</v>
      </c>
      <c r="I864" s="40" t="s">
        <v>231</v>
      </c>
      <c r="J864" s="40">
        <v>1</v>
      </c>
      <c r="K864" s="25">
        <f>IF(F864="","",IFERROR(_xlfn.XLOOKUP(F864,SVC_RateCard!A:A,SVC_RateCard!I:I),0))</f>
        <v>5040</v>
      </c>
      <c r="L864" s="17">
        <f t="shared" si="53"/>
        <v>5040</v>
      </c>
      <c r="M864" s="26">
        <f>IF(F864="","",IFERROR(_xlfn.XLOOKUP(F864,SVC_RateCard!A:A,SVC_RateCard!G:G),0))</f>
        <v>12</v>
      </c>
      <c r="N864" s="17">
        <f t="shared" si="54"/>
        <v>604.79999999999995</v>
      </c>
      <c r="O864" s="17">
        <f t="shared" si="55"/>
        <v>5040</v>
      </c>
    </row>
    <row r="865" spans="1:15" ht="22" customHeight="1">
      <c r="A865" t="str">
        <f t="shared" si="52"/>
        <v>SL-00861</v>
      </c>
      <c r="B865" s="39" t="s">
        <v>1819</v>
      </c>
      <c r="C865" s="24" t="str">
        <f>IF(B865="","",IFERROR(_xlfn.XLOOKUP(B865,PT_Master!#REF!,PT_Master!B:B),""))</f>
        <v/>
      </c>
      <c r="D865" s="24" t="str">
        <f>IF(C865="","",IFERROR(_xlfn.XLOOKUP(C865,PT_Master!A:A,PT_Master!C:C),""))</f>
        <v/>
      </c>
      <c r="E865" s="39" t="s">
        <v>573</v>
      </c>
      <c r="F865" s="39" t="s">
        <v>1847</v>
      </c>
      <c r="G865" s="24" t="str">
        <f>IF(F865="","",IFERROR(_xlfn.XLOOKUP(F865,SVC_RateCard!A:A,SVC_RateCard!B:B),"Service Code not found"))</f>
        <v>2D Echocardiography</v>
      </c>
      <c r="H865" s="24" t="str">
        <f>IF(F865="","",IFERROR(_xlfn.XLOOKUP(F865,SVC_RateCard!A:A,SVC_RateCard!C:C),""))</f>
        <v>Radiology</v>
      </c>
      <c r="I865" s="39" t="s">
        <v>231</v>
      </c>
      <c r="J865" s="39">
        <v>1</v>
      </c>
      <c r="K865" s="25">
        <f>IF(F865="","",IFERROR(_xlfn.XLOOKUP(F865,SVC_RateCard!A:A,SVC_RateCard!I:I),0))</f>
        <v>2800</v>
      </c>
      <c r="L865" s="17">
        <f t="shared" si="53"/>
        <v>2800</v>
      </c>
      <c r="M865" s="26">
        <f>IF(F865="","",IFERROR(_xlfn.XLOOKUP(F865,SVC_RateCard!A:A,SVC_RateCard!G:G),0))</f>
        <v>12</v>
      </c>
      <c r="N865" s="17">
        <f t="shared" si="54"/>
        <v>336</v>
      </c>
      <c r="O865" s="17">
        <f t="shared" si="55"/>
        <v>2800</v>
      </c>
    </row>
    <row r="866" spans="1:15" ht="22" customHeight="1">
      <c r="A866" t="str">
        <f t="shared" si="52"/>
        <v>SL-00862</v>
      </c>
      <c r="B866" s="40" t="s">
        <v>1819</v>
      </c>
      <c r="C866" s="24" t="str">
        <f>IF(B866="","",IFERROR(_xlfn.XLOOKUP(B866,PT_Master!#REF!,PT_Master!B:B),""))</f>
        <v/>
      </c>
      <c r="D866" s="24" t="str">
        <f>IF(C866="","",IFERROR(_xlfn.XLOOKUP(C866,PT_Master!A:A,PT_Master!C:C),""))</f>
        <v/>
      </c>
      <c r="E866" s="40" t="s">
        <v>573</v>
      </c>
      <c r="F866" s="40" t="s">
        <v>1858</v>
      </c>
      <c r="G866" s="24" t="str">
        <f>IF(F866="","",IFERROR(_xlfn.XLOOKUP(F866,SVC_RateCard!A:A,SVC_RateCard!B:B),"Service Code not found"))</f>
        <v>PTCA / Angioplasty</v>
      </c>
      <c r="H866" s="24" t="str">
        <f>IF(F866="","",IFERROR(_xlfn.XLOOKUP(F866,SVC_RateCard!A:A,SVC_RateCard!C:C),""))</f>
        <v>Surgery</v>
      </c>
      <c r="I866" s="40" t="s">
        <v>231</v>
      </c>
      <c r="J866" s="40">
        <v>1</v>
      </c>
      <c r="K866" s="25">
        <f>IF(F866="","",IFERROR(_xlfn.XLOOKUP(F866,SVC_RateCard!A:A,SVC_RateCard!I:I),0))</f>
        <v>189000</v>
      </c>
      <c r="L866" s="17">
        <f t="shared" si="53"/>
        <v>189000</v>
      </c>
      <c r="M866" s="26">
        <f>IF(F866="","",IFERROR(_xlfn.XLOOKUP(F866,SVC_RateCard!A:A,SVC_RateCard!G:G),0))</f>
        <v>5</v>
      </c>
      <c r="N866" s="17">
        <f t="shared" si="54"/>
        <v>9450</v>
      </c>
      <c r="O866" s="17">
        <f t="shared" si="55"/>
        <v>189000</v>
      </c>
    </row>
    <row r="867" spans="1:15" ht="22" customHeight="1">
      <c r="A867" t="str">
        <f t="shared" si="52"/>
        <v>SL-00863</v>
      </c>
      <c r="B867" s="39" t="s">
        <v>1819</v>
      </c>
      <c r="C867" s="24" t="str">
        <f>IF(B867="","",IFERROR(_xlfn.XLOOKUP(B867,PT_Master!#REF!,PT_Master!B:B),""))</f>
        <v/>
      </c>
      <c r="D867" s="24" t="str">
        <f>IF(C867="","",IFERROR(_xlfn.XLOOKUP(C867,PT_Master!A:A,PT_Master!C:C),""))</f>
        <v/>
      </c>
      <c r="E867" s="39" t="s">
        <v>573</v>
      </c>
      <c r="F867" s="39" t="s">
        <v>1866</v>
      </c>
      <c r="G867" s="24" t="str">
        <f>IF(F867="","",IFERROR(_xlfn.XLOOKUP(F867,SVC_RateCard!A:A,SVC_RateCard!B:B),"Service Code not found"))</f>
        <v>X-Ray Chest PA</v>
      </c>
      <c r="H867" s="24" t="str">
        <f>IF(F867="","",IFERROR(_xlfn.XLOOKUP(F867,SVC_RateCard!A:A,SVC_RateCard!C:C),""))</f>
        <v>Radiology</v>
      </c>
      <c r="I867" s="39" t="s">
        <v>231</v>
      </c>
      <c r="J867" s="39">
        <v>1</v>
      </c>
      <c r="K867" s="25">
        <f>IF(F867="","",IFERROR(_xlfn.XLOOKUP(F867,SVC_RateCard!A:A,SVC_RateCard!I:I),0))</f>
        <v>448</v>
      </c>
      <c r="L867" s="17">
        <f t="shared" si="53"/>
        <v>448</v>
      </c>
      <c r="M867" s="26">
        <f>IF(F867="","",IFERROR(_xlfn.XLOOKUP(F867,SVC_RateCard!A:A,SVC_RateCard!G:G),0))</f>
        <v>12</v>
      </c>
      <c r="N867" s="17">
        <f t="shared" si="54"/>
        <v>53.76</v>
      </c>
      <c r="O867" s="17">
        <f t="shared" si="55"/>
        <v>448</v>
      </c>
    </row>
    <row r="868" spans="1:15" ht="22" customHeight="1">
      <c r="A868" t="str">
        <f t="shared" si="52"/>
        <v>SL-00864</v>
      </c>
      <c r="B868" s="40" t="s">
        <v>1820</v>
      </c>
      <c r="C868" s="24" t="str">
        <f>IF(B868="","",IFERROR(_xlfn.XLOOKUP(B868,PT_Master!#REF!,PT_Master!B:B),""))</f>
        <v/>
      </c>
      <c r="D868" s="24" t="str">
        <f>IF(C868="","",IFERROR(_xlfn.XLOOKUP(C868,PT_Master!A:A,PT_Master!C:C),""))</f>
        <v/>
      </c>
      <c r="E868" s="40" t="s">
        <v>1527</v>
      </c>
      <c r="F868" s="40" t="s">
        <v>1876</v>
      </c>
      <c r="G868" s="24" t="str">
        <f>IF(F868="","",IFERROR(_xlfn.XLOOKUP(F868,SVC_RateCard!A:A,SVC_RateCard!B:B),"Service Code not found"))</f>
        <v>Gynaecology Consultation</v>
      </c>
      <c r="H868" s="24" t="str">
        <f>IF(F868="","",IFERROR(_xlfn.XLOOKUP(F868,SVC_RateCard!A:A,SVC_RateCard!C:C),""))</f>
        <v>Consultation</v>
      </c>
      <c r="I868" s="40" t="s">
        <v>228</v>
      </c>
      <c r="J868" s="40">
        <v>1</v>
      </c>
      <c r="K868" s="25">
        <f>IF(F868="","",IFERROR(_xlfn.XLOOKUP(F868,SVC_RateCard!A:A,SVC_RateCard!I:I),0))</f>
        <v>700</v>
      </c>
      <c r="L868" s="17">
        <f t="shared" si="53"/>
        <v>700</v>
      </c>
      <c r="M868" s="26">
        <f>IF(F868="","",IFERROR(_xlfn.XLOOKUP(F868,SVC_RateCard!A:A,SVC_RateCard!G:G),0))</f>
        <v>0</v>
      </c>
      <c r="N868" s="17">
        <f t="shared" si="54"/>
        <v>0</v>
      </c>
      <c r="O868" s="17">
        <f t="shared" si="55"/>
        <v>700</v>
      </c>
    </row>
    <row r="869" spans="1:15" ht="22" customHeight="1">
      <c r="A869" t="str">
        <f t="shared" si="52"/>
        <v>SL-00865</v>
      </c>
      <c r="B869" s="39" t="s">
        <v>1820</v>
      </c>
      <c r="C869" s="24" t="str">
        <f>IF(B869="","",IFERROR(_xlfn.XLOOKUP(B869,PT_Master!#REF!,PT_Master!B:B),""))</f>
        <v/>
      </c>
      <c r="D869" s="24" t="str">
        <f>IF(C869="","",IFERROR(_xlfn.XLOOKUP(C869,PT_Master!A:A,PT_Master!C:C),""))</f>
        <v/>
      </c>
      <c r="E869" s="39" t="s">
        <v>1527</v>
      </c>
      <c r="F869" s="39" t="s">
        <v>1864</v>
      </c>
      <c r="G869" s="24" t="str">
        <f>IF(F869="","",IFERROR(_xlfn.XLOOKUP(F869,SVC_RateCard!A:A,SVC_RateCard!B:B),"Service Code not found"))</f>
        <v>Physiotherapy Session</v>
      </c>
      <c r="H869" s="24" t="str">
        <f>IF(F869="","",IFERROR(_xlfn.XLOOKUP(F869,SVC_RateCard!A:A,SVC_RateCard!C:C),""))</f>
        <v>Procedure</v>
      </c>
      <c r="I869" s="39" t="s">
        <v>228</v>
      </c>
      <c r="J869" s="39">
        <v>1</v>
      </c>
      <c r="K869" s="25">
        <f>IF(F869="","",IFERROR(_xlfn.XLOOKUP(F869,SVC_RateCard!A:A,SVC_RateCard!I:I),0))</f>
        <v>944</v>
      </c>
      <c r="L869" s="17">
        <f t="shared" si="53"/>
        <v>944</v>
      </c>
      <c r="M869" s="26">
        <f>IF(F869="","",IFERROR(_xlfn.XLOOKUP(F869,SVC_RateCard!A:A,SVC_RateCard!G:G),0))</f>
        <v>18</v>
      </c>
      <c r="N869" s="17">
        <f t="shared" si="54"/>
        <v>169.92</v>
      </c>
      <c r="O869" s="17">
        <f t="shared" si="55"/>
        <v>944</v>
      </c>
    </row>
    <row r="870" spans="1:15" ht="22" customHeight="1">
      <c r="A870" t="str">
        <f t="shared" si="52"/>
        <v>SL-00866</v>
      </c>
      <c r="B870" s="40" t="s">
        <v>1820</v>
      </c>
      <c r="C870" s="24" t="str">
        <f>IF(B870="","",IFERROR(_xlfn.XLOOKUP(B870,PT_Master!#REF!,PT_Master!B:B),""))</f>
        <v/>
      </c>
      <c r="D870" s="24" t="str">
        <f>IF(C870="","",IFERROR(_xlfn.XLOOKUP(C870,PT_Master!A:A,PT_Master!C:C),""))</f>
        <v/>
      </c>
      <c r="E870" s="40" t="s">
        <v>1527</v>
      </c>
      <c r="F870" s="40" t="s">
        <v>1838</v>
      </c>
      <c r="G870" s="24" t="str">
        <f>IF(F870="","",IFERROR(_xlfn.XLOOKUP(F870,SVC_RateCard!A:A,SVC_RateCard!B:B),"Service Code not found"))</f>
        <v>General Ward - Daily</v>
      </c>
      <c r="H870" s="24" t="str">
        <f>IF(F870="","",IFERROR(_xlfn.XLOOKUP(F870,SVC_RateCard!A:A,SVC_RateCard!C:C),""))</f>
        <v>Room Charge</v>
      </c>
      <c r="I870" s="40" t="s">
        <v>228</v>
      </c>
      <c r="J870" s="40">
        <v>1</v>
      </c>
      <c r="K870" s="25">
        <f>IF(F870="","",IFERROR(_xlfn.XLOOKUP(F870,SVC_RateCard!A:A,SVC_RateCard!I:I),0))</f>
        <v>800</v>
      </c>
      <c r="L870" s="17">
        <f t="shared" si="53"/>
        <v>800</v>
      </c>
      <c r="M870" s="26">
        <f>IF(F870="","",IFERROR(_xlfn.XLOOKUP(F870,SVC_RateCard!A:A,SVC_RateCard!G:G),0))</f>
        <v>0</v>
      </c>
      <c r="N870" s="17">
        <f t="shared" si="54"/>
        <v>0</v>
      </c>
      <c r="O870" s="17">
        <f t="shared" si="55"/>
        <v>800</v>
      </c>
    </row>
    <row r="871" spans="1:15" ht="22" customHeight="1">
      <c r="A871" t="str">
        <f t="shared" si="52"/>
        <v>SL-00867</v>
      </c>
      <c r="B871" s="39" t="s">
        <v>1820</v>
      </c>
      <c r="C871" s="24" t="str">
        <f>IF(B871="","",IFERROR(_xlfn.XLOOKUP(B871,PT_Master!#REF!,PT_Master!B:B),""))</f>
        <v/>
      </c>
      <c r="D871" s="24" t="str">
        <f>IF(C871="","",IFERROR(_xlfn.XLOOKUP(C871,PT_Master!A:A,PT_Master!C:C),""))</f>
        <v/>
      </c>
      <c r="E871" s="39" t="s">
        <v>1527</v>
      </c>
      <c r="F871" s="39" t="s">
        <v>1872</v>
      </c>
      <c r="G871" s="24" t="str">
        <f>IF(F871="","",IFERROR(_xlfn.XLOOKUP(F871,SVC_RateCard!A:A,SVC_RateCard!B:B),"Service Code not found"))</f>
        <v>Oxygen Therapy - Per Day</v>
      </c>
      <c r="H871" s="24" t="str">
        <f>IF(F871="","",IFERROR(_xlfn.XLOOKUP(F871,SVC_RateCard!A:A,SVC_RateCard!C:C),""))</f>
        <v>Procedure</v>
      </c>
      <c r="I871" s="39" t="s">
        <v>228</v>
      </c>
      <c r="J871" s="39">
        <v>1</v>
      </c>
      <c r="K871" s="25">
        <f>IF(F871="","",IFERROR(_xlfn.XLOOKUP(F871,SVC_RateCard!A:A,SVC_RateCard!I:I),0))</f>
        <v>630</v>
      </c>
      <c r="L871" s="17">
        <f t="shared" si="53"/>
        <v>630</v>
      </c>
      <c r="M871" s="26">
        <f>IF(F871="","",IFERROR(_xlfn.XLOOKUP(F871,SVC_RateCard!A:A,SVC_RateCard!G:G),0))</f>
        <v>5</v>
      </c>
      <c r="N871" s="17">
        <f t="shared" si="54"/>
        <v>31.5</v>
      </c>
      <c r="O871" s="17">
        <f t="shared" si="55"/>
        <v>630</v>
      </c>
    </row>
    <row r="872" spans="1:15" ht="22" customHeight="1">
      <c r="A872" t="str">
        <f t="shared" si="52"/>
        <v>SL-00868</v>
      </c>
      <c r="B872" s="40" t="s">
        <v>1820</v>
      </c>
      <c r="C872" s="24" t="str">
        <f>IF(B872="","",IFERROR(_xlfn.XLOOKUP(B872,PT_Master!#REF!,PT_Master!B:B),""))</f>
        <v/>
      </c>
      <c r="D872" s="24" t="str">
        <f>IF(C872="","",IFERROR(_xlfn.XLOOKUP(C872,PT_Master!A:A,PT_Master!C:C),""))</f>
        <v/>
      </c>
      <c r="E872" s="40" t="s">
        <v>1527</v>
      </c>
      <c r="F872" s="40" t="s">
        <v>1862</v>
      </c>
      <c r="G872" s="24" t="str">
        <f>IF(F872="","",IFERROR(_xlfn.XLOOKUP(F872,SVC_RateCard!A:A,SVC_RateCard!B:B),"Service Code not found"))</f>
        <v>Private Room - Daily</v>
      </c>
      <c r="H872" s="24" t="str">
        <f>IF(F872="","",IFERROR(_xlfn.XLOOKUP(F872,SVC_RateCard!A:A,SVC_RateCard!C:C),""))</f>
        <v>Room Charge</v>
      </c>
      <c r="I872" s="40" t="s">
        <v>228</v>
      </c>
      <c r="J872" s="40">
        <v>1</v>
      </c>
      <c r="K872" s="25">
        <f>IF(F872="","",IFERROR(_xlfn.XLOOKUP(F872,SVC_RateCard!A:A,SVC_RateCard!I:I),0))</f>
        <v>3500</v>
      </c>
      <c r="L872" s="17">
        <f t="shared" si="53"/>
        <v>3500</v>
      </c>
      <c r="M872" s="26">
        <f>IF(F872="","",IFERROR(_xlfn.XLOOKUP(F872,SVC_RateCard!A:A,SVC_RateCard!G:G),0))</f>
        <v>0</v>
      </c>
      <c r="N872" s="17">
        <f t="shared" si="54"/>
        <v>0</v>
      </c>
      <c r="O872" s="17">
        <f t="shared" si="55"/>
        <v>3500</v>
      </c>
    </row>
    <row r="873" spans="1:15" ht="22" customHeight="1">
      <c r="A873" t="str">
        <f t="shared" si="52"/>
        <v>SL-00869</v>
      </c>
      <c r="B873" s="39" t="s">
        <v>1821</v>
      </c>
      <c r="C873" s="24" t="str">
        <f>IF(B873="","",IFERROR(_xlfn.XLOOKUP(B873,PT_Master!#REF!,PT_Master!B:B),""))</f>
        <v/>
      </c>
      <c r="D873" s="24" t="str">
        <f>IF(C873="","",IFERROR(_xlfn.XLOOKUP(C873,PT_Master!A:A,PT_Master!C:C),""))</f>
        <v/>
      </c>
      <c r="E873" s="39" t="s">
        <v>1470</v>
      </c>
      <c r="F873" s="39" t="s">
        <v>1850</v>
      </c>
      <c r="G873" s="24" t="str">
        <f>IF(F873="","",IFERROR(_xlfn.XLOOKUP(F873,SVC_RateCard!A:A,SVC_RateCard!B:B),"Service Code not found"))</f>
        <v>Cardiology Consultation</v>
      </c>
      <c r="H873" s="24" t="str">
        <f>IF(F873="","",IFERROR(_xlfn.XLOOKUP(F873,SVC_RateCard!A:A,SVC_RateCard!C:C),""))</f>
        <v>Consultation</v>
      </c>
      <c r="I873" s="39" t="s">
        <v>235</v>
      </c>
      <c r="J873" s="39">
        <v>1</v>
      </c>
      <c r="K873" s="25">
        <f>IF(F873="","",IFERROR(_xlfn.XLOOKUP(F873,SVC_RateCard!A:A,SVC_RateCard!I:I),0))</f>
        <v>800</v>
      </c>
      <c r="L873" s="17">
        <f t="shared" si="53"/>
        <v>800</v>
      </c>
      <c r="M873" s="26">
        <f>IF(F873="","",IFERROR(_xlfn.XLOOKUP(F873,SVC_RateCard!A:A,SVC_RateCard!G:G),0))</f>
        <v>0</v>
      </c>
      <c r="N873" s="17">
        <f t="shared" si="54"/>
        <v>0</v>
      </c>
      <c r="O873" s="17">
        <f t="shared" si="55"/>
        <v>800</v>
      </c>
    </row>
    <row r="874" spans="1:15" ht="22" customHeight="1">
      <c r="A874" t="str">
        <f t="shared" si="52"/>
        <v>SL-00870</v>
      </c>
      <c r="B874" s="40" t="s">
        <v>1821</v>
      </c>
      <c r="C874" s="24" t="str">
        <f>IF(B874="","",IFERROR(_xlfn.XLOOKUP(B874,PT_Master!#REF!,PT_Master!B:B),""))</f>
        <v/>
      </c>
      <c r="D874" s="24" t="str">
        <f>IF(C874="","",IFERROR(_xlfn.XLOOKUP(C874,PT_Master!A:A,PT_Master!C:C),""))</f>
        <v/>
      </c>
      <c r="E874" s="40" t="s">
        <v>1528</v>
      </c>
      <c r="F874" s="40" t="s">
        <v>1870</v>
      </c>
      <c r="G874" s="24" t="str">
        <f>IF(F874="","",IFERROR(_xlfn.XLOOKUP(F874,SVC_RateCard!A:A,SVC_RateCard!B:B),"Service Code not found"))</f>
        <v>Wound Dressing</v>
      </c>
      <c r="H874" s="24" t="str">
        <f>IF(F874="","",IFERROR(_xlfn.XLOOKUP(F874,SVC_RateCard!A:A,SVC_RateCard!C:C),""))</f>
        <v>Procedure</v>
      </c>
      <c r="I874" s="40" t="s">
        <v>235</v>
      </c>
      <c r="J874" s="40">
        <v>1</v>
      </c>
      <c r="K874" s="25">
        <f>IF(F874="","",IFERROR(_xlfn.XLOOKUP(F874,SVC_RateCard!A:A,SVC_RateCard!I:I),0))</f>
        <v>262.5</v>
      </c>
      <c r="L874" s="17">
        <f t="shared" si="53"/>
        <v>262.5</v>
      </c>
      <c r="M874" s="26">
        <f>IF(F874="","",IFERROR(_xlfn.XLOOKUP(F874,SVC_RateCard!A:A,SVC_RateCard!G:G),0))</f>
        <v>5</v>
      </c>
      <c r="N874" s="17">
        <f t="shared" si="54"/>
        <v>13.125</v>
      </c>
      <c r="O874" s="17">
        <f t="shared" si="55"/>
        <v>262.5</v>
      </c>
    </row>
    <row r="875" spans="1:15" ht="22" customHeight="1">
      <c r="A875" t="str">
        <f t="shared" si="52"/>
        <v>SL-00871</v>
      </c>
      <c r="B875" s="39" t="s">
        <v>1821</v>
      </c>
      <c r="C875" s="24" t="str">
        <f>IF(B875="","",IFERROR(_xlfn.XLOOKUP(B875,PT_Master!#REF!,PT_Master!B:B),""))</f>
        <v/>
      </c>
      <c r="D875" s="24" t="str">
        <f>IF(C875="","",IFERROR(_xlfn.XLOOKUP(C875,PT_Master!A:A,PT_Master!C:C),""))</f>
        <v/>
      </c>
      <c r="E875" s="39" t="s">
        <v>537</v>
      </c>
      <c r="F875" s="39" t="s">
        <v>1868</v>
      </c>
      <c r="G875" s="24" t="str">
        <f>IF(F875="","",IFERROR(_xlfn.XLOOKUP(F875,SVC_RateCard!A:A,SVC_RateCard!B:B),"Service Code not found"))</f>
        <v>Liver Function Test</v>
      </c>
      <c r="H875" s="24" t="str">
        <f>IF(F875="","",IFERROR(_xlfn.XLOOKUP(F875,SVC_RateCard!A:A,SVC_RateCard!C:C),""))</f>
        <v>Laboratory</v>
      </c>
      <c r="I875" s="39" t="s">
        <v>235</v>
      </c>
      <c r="J875" s="39">
        <v>1</v>
      </c>
      <c r="K875" s="25">
        <f>IF(F875="","",IFERROR(_xlfn.XLOOKUP(F875,SVC_RateCard!A:A,SVC_RateCard!I:I),0))</f>
        <v>546</v>
      </c>
      <c r="L875" s="17">
        <f t="shared" si="53"/>
        <v>546</v>
      </c>
      <c r="M875" s="26">
        <f>IF(F875="","",IFERROR(_xlfn.XLOOKUP(F875,SVC_RateCard!A:A,SVC_RateCard!G:G),0))</f>
        <v>5</v>
      </c>
      <c r="N875" s="17">
        <f t="shared" si="54"/>
        <v>27.3</v>
      </c>
      <c r="O875" s="17">
        <f t="shared" si="55"/>
        <v>546</v>
      </c>
    </row>
    <row r="876" spans="1:15" ht="22" customHeight="1">
      <c r="A876" t="str">
        <f t="shared" si="52"/>
        <v>SL-00872</v>
      </c>
      <c r="B876" s="40" t="s">
        <v>1821</v>
      </c>
      <c r="C876" s="24" t="str">
        <f>IF(B876="","",IFERROR(_xlfn.XLOOKUP(B876,PT_Master!#REF!,PT_Master!B:B),""))</f>
        <v/>
      </c>
      <c r="D876" s="24" t="str">
        <f>IF(C876="","",IFERROR(_xlfn.XLOOKUP(C876,PT_Master!A:A,PT_Master!C:C),""))</f>
        <v/>
      </c>
      <c r="E876" s="40" t="s">
        <v>537</v>
      </c>
      <c r="F876" s="40" t="s">
        <v>1859</v>
      </c>
      <c r="G876" s="24" t="str">
        <f>IF(F876="","",IFERROR(_xlfn.XLOOKUP(F876,SVC_RateCard!A:A,SVC_RateCard!B:B),"Service Code not found"))</f>
        <v>Hip Replacement</v>
      </c>
      <c r="H876" s="24" t="str">
        <f>IF(F876="","",IFERROR(_xlfn.XLOOKUP(F876,SVC_RateCard!A:A,SVC_RateCard!C:C),""))</f>
        <v>Surgery</v>
      </c>
      <c r="I876" s="40" t="s">
        <v>235</v>
      </c>
      <c r="J876" s="40">
        <v>1</v>
      </c>
      <c r="K876" s="25">
        <f>IF(F876="","",IFERROR(_xlfn.XLOOKUP(F876,SVC_RateCard!A:A,SVC_RateCard!I:I),0))</f>
        <v>141750</v>
      </c>
      <c r="L876" s="17">
        <f t="shared" si="53"/>
        <v>141750</v>
      </c>
      <c r="M876" s="26">
        <f>IF(F876="","",IFERROR(_xlfn.XLOOKUP(F876,SVC_RateCard!A:A,SVC_RateCard!G:G),0))</f>
        <v>5</v>
      </c>
      <c r="N876" s="17">
        <f t="shared" si="54"/>
        <v>7087.5</v>
      </c>
      <c r="O876" s="17">
        <f t="shared" si="55"/>
        <v>141750</v>
      </c>
    </row>
    <row r="877" spans="1:15" ht="22" customHeight="1">
      <c r="A877" t="str">
        <f t="shared" si="52"/>
        <v>SL-00873</v>
      </c>
      <c r="B877" s="39" t="s">
        <v>1821</v>
      </c>
      <c r="C877" s="24" t="str">
        <f>IF(B877="","",IFERROR(_xlfn.XLOOKUP(B877,PT_Master!#REF!,PT_Master!B:B),""))</f>
        <v/>
      </c>
      <c r="D877" s="24" t="str">
        <f>IF(C877="","",IFERROR(_xlfn.XLOOKUP(C877,PT_Master!A:A,PT_Master!C:C),""))</f>
        <v/>
      </c>
      <c r="E877" s="39" t="s">
        <v>537</v>
      </c>
      <c r="F877" s="39" t="s">
        <v>1837</v>
      </c>
      <c r="G877" s="24" t="str">
        <f>IF(F877="","",IFERROR(_xlfn.XLOOKUP(F877,SVC_RateCard!A:A,SVC_RateCard!B:B),"Service Code not found"))</f>
        <v>IV Cannula Insertion</v>
      </c>
      <c r="H877" s="24" t="str">
        <f>IF(F877="","",IFERROR(_xlfn.XLOOKUP(F877,SVC_RateCard!A:A,SVC_RateCard!C:C),""))</f>
        <v>Procedure</v>
      </c>
      <c r="I877" s="39" t="s">
        <v>235</v>
      </c>
      <c r="J877" s="39">
        <v>1</v>
      </c>
      <c r="K877" s="25">
        <f>IF(F877="","",IFERROR(_xlfn.XLOOKUP(F877,SVC_RateCard!A:A,SVC_RateCard!I:I),0))</f>
        <v>210</v>
      </c>
      <c r="L877" s="17">
        <f t="shared" si="53"/>
        <v>210</v>
      </c>
      <c r="M877" s="26">
        <f>IF(F877="","",IFERROR(_xlfn.XLOOKUP(F877,SVC_RateCard!A:A,SVC_RateCard!G:G),0))</f>
        <v>5</v>
      </c>
      <c r="N877" s="17">
        <f t="shared" si="54"/>
        <v>10.5</v>
      </c>
      <c r="O877" s="17">
        <f t="shared" si="55"/>
        <v>210</v>
      </c>
    </row>
    <row r="878" spans="1:15" ht="22" customHeight="1">
      <c r="A878" t="str">
        <f t="shared" si="52"/>
        <v>SL-00874</v>
      </c>
      <c r="B878" s="40" t="s">
        <v>1821</v>
      </c>
      <c r="C878" s="24" t="str">
        <f>IF(B878="","",IFERROR(_xlfn.XLOOKUP(B878,PT_Master!#REF!,PT_Master!B:B),""))</f>
        <v/>
      </c>
      <c r="D878" s="24" t="str">
        <f>IF(C878="","",IFERROR(_xlfn.XLOOKUP(C878,PT_Master!A:A,PT_Master!C:C),""))</f>
        <v/>
      </c>
      <c r="E878" s="40" t="s">
        <v>573</v>
      </c>
      <c r="F878" s="40" t="s">
        <v>1863</v>
      </c>
      <c r="G878" s="24" t="str">
        <f>IF(F878="","",IFERROR(_xlfn.XLOOKUP(F878,SVC_RateCard!A:A,SVC_RateCard!B:B),"Service Code not found"))</f>
        <v>Blood Culture</v>
      </c>
      <c r="H878" s="24" t="str">
        <f>IF(F878="","",IFERROR(_xlfn.XLOOKUP(F878,SVC_RateCard!A:A,SVC_RateCard!C:C),""))</f>
        <v>Laboratory</v>
      </c>
      <c r="I878" s="40" t="s">
        <v>235</v>
      </c>
      <c r="J878" s="40">
        <v>1</v>
      </c>
      <c r="K878" s="25">
        <f>IF(F878="","",IFERROR(_xlfn.XLOOKUP(F878,SVC_RateCard!A:A,SVC_RateCard!I:I),0))</f>
        <v>840</v>
      </c>
      <c r="L878" s="17">
        <f t="shared" si="53"/>
        <v>840</v>
      </c>
      <c r="M878" s="26">
        <f>IF(F878="","",IFERROR(_xlfn.XLOOKUP(F878,SVC_RateCard!A:A,SVC_RateCard!G:G),0))</f>
        <v>5</v>
      </c>
      <c r="N878" s="17">
        <f t="shared" si="54"/>
        <v>42</v>
      </c>
      <c r="O878" s="17">
        <f t="shared" si="55"/>
        <v>840</v>
      </c>
    </row>
    <row r="879" spans="1:15" ht="22" customHeight="1">
      <c r="A879" t="str">
        <f t="shared" si="52"/>
        <v>SL-00875</v>
      </c>
      <c r="B879" s="39" t="s">
        <v>1821</v>
      </c>
      <c r="C879" s="24" t="str">
        <f>IF(B879="","",IFERROR(_xlfn.XLOOKUP(B879,PT_Master!#REF!,PT_Master!B:B),""))</f>
        <v/>
      </c>
      <c r="D879" s="24" t="str">
        <f>IF(C879="","",IFERROR(_xlfn.XLOOKUP(C879,PT_Master!A:A,PT_Master!C:C),""))</f>
        <v/>
      </c>
      <c r="E879" s="39" t="s">
        <v>537</v>
      </c>
      <c r="F879" s="39" t="s">
        <v>1864</v>
      </c>
      <c r="G879" s="24" t="str">
        <f>IF(F879="","",IFERROR(_xlfn.XLOOKUP(F879,SVC_RateCard!A:A,SVC_RateCard!B:B),"Service Code not found"))</f>
        <v>Physiotherapy Session</v>
      </c>
      <c r="H879" s="24" t="str">
        <f>IF(F879="","",IFERROR(_xlfn.XLOOKUP(F879,SVC_RateCard!A:A,SVC_RateCard!C:C),""))</f>
        <v>Procedure</v>
      </c>
      <c r="I879" s="39" t="s">
        <v>235</v>
      </c>
      <c r="J879" s="39">
        <v>1</v>
      </c>
      <c r="K879" s="25">
        <f>IF(F879="","",IFERROR(_xlfn.XLOOKUP(F879,SVC_RateCard!A:A,SVC_RateCard!I:I),0))</f>
        <v>944</v>
      </c>
      <c r="L879" s="17">
        <f t="shared" si="53"/>
        <v>944</v>
      </c>
      <c r="M879" s="26">
        <f>IF(F879="","",IFERROR(_xlfn.XLOOKUP(F879,SVC_RateCard!A:A,SVC_RateCard!G:G),0))</f>
        <v>18</v>
      </c>
      <c r="N879" s="17">
        <f t="shared" si="54"/>
        <v>169.92</v>
      </c>
      <c r="O879" s="17">
        <f t="shared" si="55"/>
        <v>944</v>
      </c>
    </row>
    <row r="880" spans="1:15" ht="22" customHeight="1">
      <c r="A880" t="str">
        <f t="shared" si="52"/>
        <v>SL-00876</v>
      </c>
      <c r="B880" s="40" t="s">
        <v>1821</v>
      </c>
      <c r="C880" s="24" t="str">
        <f>IF(B880="","",IFERROR(_xlfn.XLOOKUP(B880,PT_Master!#REF!,PT_Master!B:B),""))</f>
        <v/>
      </c>
      <c r="D880" s="24" t="str">
        <f>IF(C880="","",IFERROR(_xlfn.XLOOKUP(C880,PT_Master!A:A,PT_Master!C:C),""))</f>
        <v/>
      </c>
      <c r="E880" s="40" t="s">
        <v>573</v>
      </c>
      <c r="F880" s="40" t="s">
        <v>1849</v>
      </c>
      <c r="G880" s="24" t="str">
        <f>IF(F880="","",IFERROR(_xlfn.XLOOKUP(F880,SVC_RateCard!A:A,SVC_RateCard!B:B),"Service Code not found"))</f>
        <v>ECG 12-Lead</v>
      </c>
      <c r="H880" s="24" t="str">
        <f>IF(F880="","",IFERROR(_xlfn.XLOOKUP(F880,SVC_RateCard!A:A,SVC_RateCard!C:C),""))</f>
        <v>Procedure</v>
      </c>
      <c r="I880" s="40" t="s">
        <v>235</v>
      </c>
      <c r="J880" s="40">
        <v>1</v>
      </c>
      <c r="K880" s="25">
        <f>IF(F880="","",IFERROR(_xlfn.XLOOKUP(F880,SVC_RateCard!A:A,SVC_RateCard!I:I),0))</f>
        <v>315</v>
      </c>
      <c r="L880" s="17">
        <f t="shared" si="53"/>
        <v>315</v>
      </c>
      <c r="M880" s="26">
        <f>IF(F880="","",IFERROR(_xlfn.XLOOKUP(F880,SVC_RateCard!A:A,SVC_RateCard!G:G),0))</f>
        <v>5</v>
      </c>
      <c r="N880" s="17">
        <f t="shared" si="54"/>
        <v>15.75</v>
      </c>
      <c r="O880" s="17">
        <f t="shared" si="55"/>
        <v>315</v>
      </c>
    </row>
    <row r="881" spans="1:15" ht="22" customHeight="1">
      <c r="A881" t="str">
        <f t="shared" si="52"/>
        <v>SL-00877</v>
      </c>
      <c r="B881" s="39" t="s">
        <v>1821</v>
      </c>
      <c r="C881" s="24" t="str">
        <f>IF(B881="","",IFERROR(_xlfn.XLOOKUP(B881,PT_Master!#REF!,PT_Master!B:B),""))</f>
        <v/>
      </c>
      <c r="D881" s="24" t="str">
        <f>IF(C881="","",IFERROR(_xlfn.XLOOKUP(C881,PT_Master!A:A,PT_Master!C:C),""))</f>
        <v/>
      </c>
      <c r="E881" s="39" t="s">
        <v>1470</v>
      </c>
      <c r="F881" s="39" t="s">
        <v>1838</v>
      </c>
      <c r="G881" s="24" t="str">
        <f>IF(F881="","",IFERROR(_xlfn.XLOOKUP(F881,SVC_RateCard!A:A,SVC_RateCard!B:B),"Service Code not found"))</f>
        <v>General Ward - Daily</v>
      </c>
      <c r="H881" s="24" t="str">
        <f>IF(F881="","",IFERROR(_xlfn.XLOOKUP(F881,SVC_RateCard!A:A,SVC_RateCard!C:C),""))</f>
        <v>Room Charge</v>
      </c>
      <c r="I881" s="39" t="s">
        <v>235</v>
      </c>
      <c r="J881" s="39">
        <v>5</v>
      </c>
      <c r="K881" s="25">
        <f>IF(F881="","",IFERROR(_xlfn.XLOOKUP(F881,SVC_RateCard!A:A,SVC_RateCard!I:I),0))</f>
        <v>800</v>
      </c>
      <c r="L881" s="17">
        <f t="shared" si="53"/>
        <v>4000</v>
      </c>
      <c r="M881" s="26">
        <f>IF(F881="","",IFERROR(_xlfn.XLOOKUP(F881,SVC_RateCard!A:A,SVC_RateCard!G:G),0))</f>
        <v>0</v>
      </c>
      <c r="N881" s="17">
        <f t="shared" si="54"/>
        <v>0</v>
      </c>
      <c r="O881" s="17">
        <f t="shared" si="55"/>
        <v>4000</v>
      </c>
    </row>
    <row r="882" spans="1:15" ht="22" customHeight="1">
      <c r="A882" t="str">
        <f t="shared" si="52"/>
        <v>SL-00878</v>
      </c>
      <c r="B882" s="40" t="s">
        <v>1822</v>
      </c>
      <c r="C882" s="24" t="str">
        <f>IF(B882="","",IFERROR(_xlfn.XLOOKUP(B882,PT_Master!#REF!,PT_Master!B:B),""))</f>
        <v/>
      </c>
      <c r="D882" s="24" t="str">
        <f>IF(C882="","",IFERROR(_xlfn.XLOOKUP(C882,PT_Master!A:A,PT_Master!C:C),""))</f>
        <v/>
      </c>
      <c r="E882" s="40" t="s">
        <v>1529</v>
      </c>
      <c r="F882" s="40" t="s">
        <v>1834</v>
      </c>
      <c r="G882" s="24" t="str">
        <f>IF(F882="","",IFERROR(_xlfn.XLOOKUP(F882,SVC_RateCard!A:A,SVC_RateCard!B:B),"Service Code not found"))</f>
        <v>Orthopaedics Consultation</v>
      </c>
      <c r="H882" s="24" t="str">
        <f>IF(F882="","",IFERROR(_xlfn.XLOOKUP(F882,SVC_RateCard!A:A,SVC_RateCard!C:C),""))</f>
        <v>Consultation</v>
      </c>
      <c r="I882" s="40" t="s">
        <v>231</v>
      </c>
      <c r="J882" s="40">
        <v>1</v>
      </c>
      <c r="K882" s="25">
        <f>IF(F882="","",IFERROR(_xlfn.XLOOKUP(F882,SVC_RateCard!A:A,SVC_RateCard!I:I),0))</f>
        <v>650</v>
      </c>
      <c r="L882" s="17">
        <f t="shared" si="53"/>
        <v>650</v>
      </c>
      <c r="M882" s="26">
        <f>IF(F882="","",IFERROR(_xlfn.XLOOKUP(F882,SVC_RateCard!A:A,SVC_RateCard!G:G),0))</f>
        <v>0</v>
      </c>
      <c r="N882" s="17">
        <f t="shared" si="54"/>
        <v>0</v>
      </c>
      <c r="O882" s="17">
        <f t="shared" si="55"/>
        <v>650</v>
      </c>
    </row>
    <row r="883" spans="1:15" ht="22" customHeight="1">
      <c r="A883" t="str">
        <f t="shared" si="52"/>
        <v>SL-00879</v>
      </c>
      <c r="B883" s="39" t="s">
        <v>1822</v>
      </c>
      <c r="C883" s="24" t="str">
        <f>IF(B883="","",IFERROR(_xlfn.XLOOKUP(B883,PT_Master!#REF!,PT_Master!B:B),""))</f>
        <v/>
      </c>
      <c r="D883" s="24" t="str">
        <f>IF(C883="","",IFERROR(_xlfn.XLOOKUP(C883,PT_Master!A:A,PT_Master!C:C),""))</f>
        <v/>
      </c>
      <c r="E883" s="39" t="s">
        <v>1529</v>
      </c>
      <c r="F883" s="39" t="s">
        <v>1835</v>
      </c>
      <c r="G883" s="24" t="str">
        <f>IF(F883="","",IFERROR(_xlfn.XLOOKUP(F883,SVC_RateCard!A:A,SVC_RateCard!B:B),"Service Code not found"))</f>
        <v>Endoscopy (Upper GI)</v>
      </c>
      <c r="H883" s="24" t="str">
        <f>IF(F883="","",IFERROR(_xlfn.XLOOKUP(F883,SVC_RateCard!A:A,SVC_RateCard!C:C),""))</f>
        <v>Procedure</v>
      </c>
      <c r="I883" s="39" t="s">
        <v>231</v>
      </c>
      <c r="J883" s="39">
        <v>1</v>
      </c>
      <c r="K883" s="25">
        <f>IF(F883="","",IFERROR(_xlfn.XLOOKUP(F883,SVC_RateCard!A:A,SVC_RateCard!I:I),0))</f>
        <v>3675</v>
      </c>
      <c r="L883" s="17">
        <f t="shared" si="53"/>
        <v>3675</v>
      </c>
      <c r="M883" s="26">
        <f>IF(F883="","",IFERROR(_xlfn.XLOOKUP(F883,SVC_RateCard!A:A,SVC_RateCard!G:G),0))</f>
        <v>5</v>
      </c>
      <c r="N883" s="17">
        <f t="shared" si="54"/>
        <v>183.75</v>
      </c>
      <c r="O883" s="17">
        <f t="shared" si="55"/>
        <v>3675</v>
      </c>
    </row>
    <row r="884" spans="1:15" ht="22" customHeight="1">
      <c r="A884" t="str">
        <f t="shared" si="52"/>
        <v>SL-00880</v>
      </c>
      <c r="B884" s="40" t="s">
        <v>1822</v>
      </c>
      <c r="C884" s="24" t="str">
        <f>IF(B884="","",IFERROR(_xlfn.XLOOKUP(B884,PT_Master!#REF!,PT_Master!B:B),""))</f>
        <v/>
      </c>
      <c r="D884" s="24" t="str">
        <f>IF(C884="","",IFERROR(_xlfn.XLOOKUP(C884,PT_Master!A:A,PT_Master!C:C),""))</f>
        <v/>
      </c>
      <c r="E884" s="40" t="s">
        <v>1529</v>
      </c>
      <c r="F884" s="40" t="s">
        <v>1864</v>
      </c>
      <c r="G884" s="24" t="str">
        <f>IF(F884="","",IFERROR(_xlfn.XLOOKUP(F884,SVC_RateCard!A:A,SVC_RateCard!B:B),"Service Code not found"))</f>
        <v>Physiotherapy Session</v>
      </c>
      <c r="H884" s="24" t="str">
        <f>IF(F884="","",IFERROR(_xlfn.XLOOKUP(F884,SVC_RateCard!A:A,SVC_RateCard!C:C),""))</f>
        <v>Procedure</v>
      </c>
      <c r="I884" s="40" t="s">
        <v>231</v>
      </c>
      <c r="J884" s="40">
        <v>1</v>
      </c>
      <c r="K884" s="25">
        <f>IF(F884="","",IFERROR(_xlfn.XLOOKUP(F884,SVC_RateCard!A:A,SVC_RateCard!I:I),0))</f>
        <v>944</v>
      </c>
      <c r="L884" s="17">
        <f t="shared" si="53"/>
        <v>944</v>
      </c>
      <c r="M884" s="26">
        <f>IF(F884="","",IFERROR(_xlfn.XLOOKUP(F884,SVC_RateCard!A:A,SVC_RateCard!G:G),0))</f>
        <v>18</v>
      </c>
      <c r="N884" s="17">
        <f t="shared" si="54"/>
        <v>169.92</v>
      </c>
      <c r="O884" s="17">
        <f t="shared" si="55"/>
        <v>944</v>
      </c>
    </row>
    <row r="885" spans="1:15" ht="22" customHeight="1">
      <c r="A885" t="str">
        <f t="shared" si="52"/>
        <v>SL-00881</v>
      </c>
      <c r="B885" s="39" t="s">
        <v>1822</v>
      </c>
      <c r="C885" s="24" t="str">
        <f>IF(B885="","",IFERROR(_xlfn.XLOOKUP(B885,PT_Master!#REF!,PT_Master!B:B),""))</f>
        <v/>
      </c>
      <c r="D885" s="24" t="str">
        <f>IF(C885="","",IFERROR(_xlfn.XLOOKUP(C885,PT_Master!A:A,PT_Master!C:C),""))</f>
        <v/>
      </c>
      <c r="E885" s="39" t="s">
        <v>1529</v>
      </c>
      <c r="F885" s="39" t="s">
        <v>1844</v>
      </c>
      <c r="G885" s="24" t="str">
        <f>IF(F885="","",IFERROR(_xlfn.XLOOKUP(F885,SVC_RateCard!A:A,SVC_RateCard!B:B),"Service Code not found"))</f>
        <v>Appendectomy</v>
      </c>
      <c r="H885" s="24" t="str">
        <f>IF(F885="","",IFERROR(_xlfn.XLOOKUP(F885,SVC_RateCard!A:A,SVC_RateCard!C:C),""))</f>
        <v>Surgery</v>
      </c>
      <c r="I885" s="39" t="s">
        <v>231</v>
      </c>
      <c r="J885" s="39">
        <v>1</v>
      </c>
      <c r="K885" s="25">
        <f>IF(F885="","",IFERROR(_xlfn.XLOOKUP(F885,SVC_RateCard!A:A,SVC_RateCard!I:I),0))</f>
        <v>36750</v>
      </c>
      <c r="L885" s="17">
        <f t="shared" si="53"/>
        <v>36750</v>
      </c>
      <c r="M885" s="26">
        <f>IF(F885="","",IFERROR(_xlfn.XLOOKUP(F885,SVC_RateCard!A:A,SVC_RateCard!G:G),0))</f>
        <v>5</v>
      </c>
      <c r="N885" s="17">
        <f t="shared" si="54"/>
        <v>1837.5</v>
      </c>
      <c r="O885" s="17">
        <f t="shared" si="55"/>
        <v>36750</v>
      </c>
    </row>
    <row r="886" spans="1:15" ht="22" customHeight="1">
      <c r="A886" t="str">
        <f t="shared" si="52"/>
        <v>SL-00882</v>
      </c>
      <c r="B886" s="40" t="s">
        <v>1823</v>
      </c>
      <c r="C886" s="24" t="str">
        <f>IF(B886="","",IFERROR(_xlfn.XLOOKUP(B886,PT_Master!#REF!,PT_Master!B:B),""))</f>
        <v/>
      </c>
      <c r="D886" s="24" t="str">
        <f>IF(C886="","",IFERROR(_xlfn.XLOOKUP(C886,PT_Master!A:A,PT_Master!C:C),""))</f>
        <v/>
      </c>
      <c r="E886" s="40" t="s">
        <v>1530</v>
      </c>
      <c r="F886" s="40" t="s">
        <v>1850</v>
      </c>
      <c r="G886" s="24" t="str">
        <f>IF(F886="","",IFERROR(_xlfn.XLOOKUP(F886,SVC_RateCard!A:A,SVC_RateCard!B:B),"Service Code not found"))</f>
        <v>Cardiology Consultation</v>
      </c>
      <c r="H886" s="24" t="str">
        <f>IF(F886="","",IFERROR(_xlfn.XLOOKUP(F886,SVC_RateCard!A:A,SVC_RateCard!C:C),""))</f>
        <v>Consultation</v>
      </c>
      <c r="I886" s="40" t="s">
        <v>235</v>
      </c>
      <c r="J886" s="40">
        <v>1</v>
      </c>
      <c r="K886" s="25">
        <f>IF(F886="","",IFERROR(_xlfn.XLOOKUP(F886,SVC_RateCard!A:A,SVC_RateCard!I:I),0))</f>
        <v>800</v>
      </c>
      <c r="L886" s="17">
        <f t="shared" si="53"/>
        <v>800</v>
      </c>
      <c r="M886" s="26">
        <f>IF(F886="","",IFERROR(_xlfn.XLOOKUP(F886,SVC_RateCard!A:A,SVC_RateCard!G:G),0))</f>
        <v>0</v>
      </c>
      <c r="N886" s="17">
        <f t="shared" si="54"/>
        <v>0</v>
      </c>
      <c r="O886" s="17">
        <f t="shared" si="55"/>
        <v>800</v>
      </c>
    </row>
    <row r="887" spans="1:15" ht="22" customHeight="1">
      <c r="A887" t="str">
        <f t="shared" si="52"/>
        <v>SL-00883</v>
      </c>
      <c r="B887" s="39" t="s">
        <v>1823</v>
      </c>
      <c r="C887" s="24" t="str">
        <f>IF(B887="","",IFERROR(_xlfn.XLOOKUP(B887,PT_Master!#REF!,PT_Master!B:B),""))</f>
        <v/>
      </c>
      <c r="D887" s="24" t="str">
        <f>IF(C887="","",IFERROR(_xlfn.XLOOKUP(C887,PT_Master!A:A,PT_Master!C:C),""))</f>
        <v/>
      </c>
      <c r="E887" s="39" t="s">
        <v>1530</v>
      </c>
      <c r="F887" s="39" t="s">
        <v>1855</v>
      </c>
      <c r="G887" s="24" t="str">
        <f>IF(F887="","",IFERROR(_xlfn.XLOOKUP(F887,SVC_RateCard!A:A,SVC_RateCard!B:B),"Service Code not found"))</f>
        <v>Dengue NS1 Antigen</v>
      </c>
      <c r="H887" s="24" t="str">
        <f>IF(F887="","",IFERROR(_xlfn.XLOOKUP(F887,SVC_RateCard!A:A,SVC_RateCard!C:C),""))</f>
        <v>Laboratory</v>
      </c>
      <c r="I887" s="39" t="s">
        <v>235</v>
      </c>
      <c r="J887" s="39">
        <v>1</v>
      </c>
      <c r="K887" s="25">
        <f>IF(F887="","",IFERROR(_xlfn.XLOOKUP(F887,SVC_RateCard!A:A,SVC_RateCard!I:I),0))</f>
        <v>945</v>
      </c>
      <c r="L887" s="17">
        <f t="shared" si="53"/>
        <v>945</v>
      </c>
      <c r="M887" s="26">
        <f>IF(F887="","",IFERROR(_xlfn.XLOOKUP(F887,SVC_RateCard!A:A,SVC_RateCard!G:G),0))</f>
        <v>5</v>
      </c>
      <c r="N887" s="17">
        <f t="shared" si="54"/>
        <v>47.25</v>
      </c>
      <c r="O887" s="17">
        <f t="shared" si="55"/>
        <v>945</v>
      </c>
    </row>
    <row r="888" spans="1:15" ht="22" customHeight="1">
      <c r="A888" t="str">
        <f t="shared" si="52"/>
        <v>SL-00884</v>
      </c>
      <c r="B888" s="40" t="s">
        <v>1823</v>
      </c>
      <c r="C888" s="24" t="str">
        <f>IF(B888="","",IFERROR(_xlfn.XLOOKUP(B888,PT_Master!#REF!,PT_Master!B:B),""))</f>
        <v/>
      </c>
      <c r="D888" s="24" t="str">
        <f>IF(C888="","",IFERROR(_xlfn.XLOOKUP(C888,PT_Master!A:A,PT_Master!C:C),""))</f>
        <v/>
      </c>
      <c r="E888" s="40" t="s">
        <v>1530</v>
      </c>
      <c r="F888" s="40" t="s">
        <v>1841</v>
      </c>
      <c r="G888" s="24" t="str">
        <f>IF(F888="","",IFERROR(_xlfn.XLOOKUP(F888,SVC_RateCard!A:A,SVC_RateCard!B:B),"Service Code not found"))</f>
        <v>Kidney Function Test</v>
      </c>
      <c r="H888" s="24" t="str">
        <f>IF(F888="","",IFERROR(_xlfn.XLOOKUP(F888,SVC_RateCard!A:A,SVC_RateCard!C:C),""))</f>
        <v>Laboratory</v>
      </c>
      <c r="I888" s="40" t="s">
        <v>235</v>
      </c>
      <c r="J888" s="40">
        <v>1</v>
      </c>
      <c r="K888" s="25">
        <f>IF(F888="","",IFERROR(_xlfn.XLOOKUP(F888,SVC_RateCard!A:A,SVC_RateCard!I:I),0))</f>
        <v>504</v>
      </c>
      <c r="L888" s="17">
        <f t="shared" si="53"/>
        <v>504</v>
      </c>
      <c r="M888" s="26">
        <f>IF(F888="","",IFERROR(_xlfn.XLOOKUP(F888,SVC_RateCard!A:A,SVC_RateCard!G:G),0))</f>
        <v>5</v>
      </c>
      <c r="N888" s="17">
        <f t="shared" si="54"/>
        <v>25.2</v>
      </c>
      <c r="O888" s="17">
        <f t="shared" si="55"/>
        <v>504</v>
      </c>
    </row>
    <row r="889" spans="1:15" ht="22" customHeight="1">
      <c r="A889" t="str">
        <f t="shared" si="52"/>
        <v>SL-00885</v>
      </c>
      <c r="B889" s="39" t="s">
        <v>1823</v>
      </c>
      <c r="C889" s="24" t="str">
        <f>IF(B889="","",IFERROR(_xlfn.XLOOKUP(B889,PT_Master!#REF!,PT_Master!B:B),""))</f>
        <v/>
      </c>
      <c r="D889" s="24" t="str">
        <f>IF(C889="","",IFERROR(_xlfn.XLOOKUP(C889,PT_Master!A:A,PT_Master!C:C),""))</f>
        <v/>
      </c>
      <c r="E889" s="39" t="s">
        <v>1530</v>
      </c>
      <c r="F889" s="39" t="s">
        <v>1856</v>
      </c>
      <c r="G889" s="24" t="str">
        <f>IF(F889="","",IFERROR(_xlfn.XLOOKUP(F889,SVC_RateCard!A:A,SVC_RateCard!B:B),"Service Code not found"))</f>
        <v>CT Scan Abdomen</v>
      </c>
      <c r="H889" s="24" t="str">
        <f>IF(F889="","",IFERROR(_xlfn.XLOOKUP(F889,SVC_RateCard!A:A,SVC_RateCard!C:C),""))</f>
        <v>Radiology</v>
      </c>
      <c r="I889" s="39" t="s">
        <v>235</v>
      </c>
      <c r="J889" s="39">
        <v>1</v>
      </c>
      <c r="K889" s="25">
        <f>IF(F889="","",IFERROR(_xlfn.XLOOKUP(F889,SVC_RateCard!A:A,SVC_RateCard!I:I),0))</f>
        <v>6160</v>
      </c>
      <c r="L889" s="17">
        <f t="shared" si="53"/>
        <v>6160</v>
      </c>
      <c r="M889" s="26">
        <f>IF(F889="","",IFERROR(_xlfn.XLOOKUP(F889,SVC_RateCard!A:A,SVC_RateCard!G:G),0))</f>
        <v>12</v>
      </c>
      <c r="N889" s="17">
        <f t="shared" si="54"/>
        <v>739.2</v>
      </c>
      <c r="O889" s="17">
        <f t="shared" si="55"/>
        <v>6160</v>
      </c>
    </row>
    <row r="890" spans="1:15" ht="22" customHeight="1">
      <c r="A890" t="str">
        <f t="shared" si="52"/>
        <v>SL-00886</v>
      </c>
      <c r="B890" s="40" t="s">
        <v>1823</v>
      </c>
      <c r="C890" s="24" t="str">
        <f>IF(B890="","",IFERROR(_xlfn.XLOOKUP(B890,PT_Master!#REF!,PT_Master!B:B),""))</f>
        <v/>
      </c>
      <c r="D890" s="24" t="str">
        <f>IF(C890="","",IFERROR(_xlfn.XLOOKUP(C890,PT_Master!A:A,PT_Master!C:C),""))</f>
        <v/>
      </c>
      <c r="E890" s="40" t="s">
        <v>1530</v>
      </c>
      <c r="F890" s="40" t="s">
        <v>1866</v>
      </c>
      <c r="G890" s="24" t="str">
        <f>IF(F890="","",IFERROR(_xlfn.XLOOKUP(F890,SVC_RateCard!A:A,SVC_RateCard!B:B),"Service Code not found"))</f>
        <v>X-Ray Chest PA</v>
      </c>
      <c r="H890" s="24" t="str">
        <f>IF(F890="","",IFERROR(_xlfn.XLOOKUP(F890,SVC_RateCard!A:A,SVC_RateCard!C:C),""))</f>
        <v>Radiology</v>
      </c>
      <c r="I890" s="40" t="s">
        <v>235</v>
      </c>
      <c r="J890" s="40">
        <v>1</v>
      </c>
      <c r="K890" s="25">
        <f>IF(F890="","",IFERROR(_xlfn.XLOOKUP(F890,SVC_RateCard!A:A,SVC_RateCard!I:I),0))</f>
        <v>448</v>
      </c>
      <c r="L890" s="17">
        <f t="shared" si="53"/>
        <v>448</v>
      </c>
      <c r="M890" s="26">
        <f>IF(F890="","",IFERROR(_xlfn.XLOOKUP(F890,SVC_RateCard!A:A,SVC_RateCard!G:G),0))</f>
        <v>12</v>
      </c>
      <c r="N890" s="17">
        <f t="shared" si="54"/>
        <v>53.76</v>
      </c>
      <c r="O890" s="17">
        <f t="shared" si="55"/>
        <v>448</v>
      </c>
    </row>
    <row r="891" spans="1:15" ht="22" customHeight="1">
      <c r="A891" t="str">
        <f t="shared" si="52"/>
        <v>SL-00887</v>
      </c>
      <c r="B891" s="39" t="s">
        <v>1824</v>
      </c>
      <c r="C891" s="24" t="str">
        <f>IF(B891="","",IFERROR(_xlfn.XLOOKUP(B891,PT_Master!#REF!,PT_Master!B:B),""))</f>
        <v/>
      </c>
      <c r="D891" s="24" t="str">
        <f>IF(C891="","",IFERROR(_xlfn.XLOOKUP(C891,PT_Master!A:A,PT_Master!C:C),""))</f>
        <v/>
      </c>
      <c r="E891" s="39" t="s">
        <v>1547</v>
      </c>
      <c r="F891" s="39" t="s">
        <v>1834</v>
      </c>
      <c r="G891" s="24" t="str">
        <f>IF(F891="","",IFERROR(_xlfn.XLOOKUP(F891,SVC_RateCard!A:A,SVC_RateCard!B:B),"Service Code not found"))</f>
        <v>Orthopaedics Consultation</v>
      </c>
      <c r="H891" s="24" t="str">
        <f>IF(F891="","",IFERROR(_xlfn.XLOOKUP(F891,SVC_RateCard!A:A,SVC_RateCard!C:C),""))</f>
        <v>Consultation</v>
      </c>
      <c r="I891" s="39" t="s">
        <v>231</v>
      </c>
      <c r="J891" s="39">
        <v>1</v>
      </c>
      <c r="K891" s="25">
        <f>IF(F891="","",IFERROR(_xlfn.XLOOKUP(F891,SVC_RateCard!A:A,SVC_RateCard!I:I),0))</f>
        <v>650</v>
      </c>
      <c r="L891" s="17">
        <f t="shared" si="53"/>
        <v>650</v>
      </c>
      <c r="M891" s="26">
        <f>IF(F891="","",IFERROR(_xlfn.XLOOKUP(F891,SVC_RateCard!A:A,SVC_RateCard!G:G),0))</f>
        <v>0</v>
      </c>
      <c r="N891" s="17">
        <f t="shared" si="54"/>
        <v>0</v>
      </c>
      <c r="O891" s="17">
        <f t="shared" si="55"/>
        <v>650</v>
      </c>
    </row>
    <row r="892" spans="1:15" ht="22" customHeight="1">
      <c r="A892" t="str">
        <f t="shared" si="52"/>
        <v>SL-00888</v>
      </c>
      <c r="B892" s="40" t="s">
        <v>1824</v>
      </c>
      <c r="C892" s="24" t="str">
        <f>IF(B892="","",IFERROR(_xlfn.XLOOKUP(B892,PT_Master!#REF!,PT_Master!B:B),""))</f>
        <v/>
      </c>
      <c r="D892" s="24" t="str">
        <f>IF(C892="","",IFERROR(_xlfn.XLOOKUP(C892,PT_Master!A:A,PT_Master!C:C),""))</f>
        <v/>
      </c>
      <c r="E892" s="40" t="s">
        <v>1547</v>
      </c>
      <c r="F892" s="40" t="s">
        <v>1843</v>
      </c>
      <c r="G892" s="24" t="str">
        <f>IF(F892="","",IFERROR(_xlfn.XLOOKUP(F892,SVC_RateCard!A:A,SVC_RateCard!B:B),"Service Code not found"))</f>
        <v>Holter Monitoring 24hr</v>
      </c>
      <c r="H892" s="24" t="str">
        <f>IF(F892="","",IFERROR(_xlfn.XLOOKUP(F892,SVC_RateCard!A:A,SVC_RateCard!C:C),""))</f>
        <v>Procedure</v>
      </c>
      <c r="I892" s="40" t="s">
        <v>231</v>
      </c>
      <c r="J892" s="40">
        <v>1</v>
      </c>
      <c r="K892" s="25">
        <f>IF(F892="","",IFERROR(_xlfn.XLOOKUP(F892,SVC_RateCard!A:A,SVC_RateCard!I:I),0))</f>
        <v>1890</v>
      </c>
      <c r="L892" s="17">
        <f t="shared" si="53"/>
        <v>1890</v>
      </c>
      <c r="M892" s="26">
        <f>IF(F892="","",IFERROR(_xlfn.XLOOKUP(F892,SVC_RateCard!A:A,SVC_RateCard!G:G),0))</f>
        <v>5</v>
      </c>
      <c r="N892" s="17">
        <f t="shared" si="54"/>
        <v>94.5</v>
      </c>
      <c r="O892" s="17">
        <f t="shared" si="55"/>
        <v>1890</v>
      </c>
    </row>
    <row r="893" spans="1:15" ht="22" customHeight="1">
      <c r="A893" t="str">
        <f t="shared" si="52"/>
        <v>SL-00889</v>
      </c>
      <c r="B893" s="39" t="s">
        <v>1824</v>
      </c>
      <c r="C893" s="24" t="str">
        <f>IF(B893="","",IFERROR(_xlfn.XLOOKUP(B893,PT_Master!#REF!,PT_Master!B:B),""))</f>
        <v/>
      </c>
      <c r="D893" s="24" t="str">
        <f>IF(C893="","",IFERROR(_xlfn.XLOOKUP(C893,PT_Master!A:A,PT_Master!C:C),""))</f>
        <v/>
      </c>
      <c r="E893" s="39" t="s">
        <v>1547</v>
      </c>
      <c r="F893" s="39" t="s">
        <v>1841</v>
      </c>
      <c r="G893" s="24" t="str">
        <f>IF(F893="","",IFERROR(_xlfn.XLOOKUP(F893,SVC_RateCard!A:A,SVC_RateCard!B:B),"Service Code not found"))</f>
        <v>Kidney Function Test</v>
      </c>
      <c r="H893" s="24" t="str">
        <f>IF(F893="","",IFERROR(_xlfn.XLOOKUP(F893,SVC_RateCard!A:A,SVC_RateCard!C:C),""))</f>
        <v>Laboratory</v>
      </c>
      <c r="I893" s="39" t="s">
        <v>231</v>
      </c>
      <c r="J893" s="39">
        <v>1</v>
      </c>
      <c r="K893" s="25">
        <f>IF(F893="","",IFERROR(_xlfn.XLOOKUP(F893,SVC_RateCard!A:A,SVC_RateCard!I:I),0))</f>
        <v>504</v>
      </c>
      <c r="L893" s="17">
        <f t="shared" si="53"/>
        <v>504</v>
      </c>
      <c r="M893" s="26">
        <f>IF(F893="","",IFERROR(_xlfn.XLOOKUP(F893,SVC_RateCard!A:A,SVC_RateCard!G:G),0))</f>
        <v>5</v>
      </c>
      <c r="N893" s="17">
        <f t="shared" si="54"/>
        <v>25.2</v>
      </c>
      <c r="O893" s="17">
        <f t="shared" si="55"/>
        <v>504</v>
      </c>
    </row>
    <row r="894" spans="1:15" ht="22" customHeight="1">
      <c r="A894" t="str">
        <f t="shared" si="52"/>
        <v>SL-00890</v>
      </c>
      <c r="B894" s="40" t="s">
        <v>1824</v>
      </c>
      <c r="C894" s="24" t="str">
        <f>IF(B894="","",IFERROR(_xlfn.XLOOKUP(B894,PT_Master!#REF!,PT_Master!B:B),""))</f>
        <v/>
      </c>
      <c r="D894" s="24" t="str">
        <f>IF(C894="","",IFERROR(_xlfn.XLOOKUP(C894,PT_Master!A:A,PT_Master!C:C),""))</f>
        <v/>
      </c>
      <c r="E894" s="40" t="s">
        <v>1547</v>
      </c>
      <c r="F894" s="40" t="s">
        <v>1832</v>
      </c>
      <c r="G894" s="24" t="str">
        <f>IF(F894="","",IFERROR(_xlfn.XLOOKUP(F894,SVC_RateCard!A:A,SVC_RateCard!B:B),"Service Code not found"))</f>
        <v>Malaria Antigen Test</v>
      </c>
      <c r="H894" s="24" t="str">
        <f>IF(F894="","",IFERROR(_xlfn.XLOOKUP(F894,SVC_RateCard!A:A,SVC_RateCard!C:C),""))</f>
        <v>Laboratory</v>
      </c>
      <c r="I894" s="40" t="s">
        <v>231</v>
      </c>
      <c r="J894" s="40">
        <v>1</v>
      </c>
      <c r="K894" s="25">
        <f>IF(F894="","",IFERROR(_xlfn.XLOOKUP(F894,SVC_RateCard!A:A,SVC_RateCard!I:I),0))</f>
        <v>420</v>
      </c>
      <c r="L894" s="17">
        <f t="shared" si="53"/>
        <v>420</v>
      </c>
      <c r="M894" s="26">
        <f>IF(F894="","",IFERROR(_xlfn.XLOOKUP(F894,SVC_RateCard!A:A,SVC_RateCard!G:G),0))</f>
        <v>5</v>
      </c>
      <c r="N894" s="17">
        <f t="shared" si="54"/>
        <v>21</v>
      </c>
      <c r="O894" s="17">
        <f t="shared" si="55"/>
        <v>420</v>
      </c>
    </row>
    <row r="895" spans="1:15" ht="22" customHeight="1">
      <c r="A895" t="str">
        <f t="shared" si="52"/>
        <v>SL-00891</v>
      </c>
      <c r="B895" s="39" t="s">
        <v>1824</v>
      </c>
      <c r="C895" s="24" t="str">
        <f>IF(B895="","",IFERROR(_xlfn.XLOOKUP(B895,PT_Master!#REF!,PT_Master!B:B),""))</f>
        <v/>
      </c>
      <c r="D895" s="24" t="str">
        <f>IF(C895="","",IFERROR(_xlfn.XLOOKUP(C895,PT_Master!A:A,PT_Master!C:C),""))</f>
        <v/>
      </c>
      <c r="E895" s="39" t="s">
        <v>1547</v>
      </c>
      <c r="F895" s="39" t="s">
        <v>1836</v>
      </c>
      <c r="G895" s="24" t="str">
        <f>IF(F895="","",IFERROR(_xlfn.XLOOKUP(F895,SVC_RateCard!A:A,SVC_RateCard!B:B),"Service Code not found"))</f>
        <v>Lipid Profile</v>
      </c>
      <c r="H895" s="24" t="str">
        <f>IF(F895="","",IFERROR(_xlfn.XLOOKUP(F895,SVC_RateCard!A:A,SVC_RateCard!C:C),""))</f>
        <v>Laboratory</v>
      </c>
      <c r="I895" s="39" t="s">
        <v>231</v>
      </c>
      <c r="J895" s="39">
        <v>1</v>
      </c>
      <c r="K895" s="25">
        <f>IF(F895="","",IFERROR(_xlfn.XLOOKUP(F895,SVC_RateCard!A:A,SVC_RateCard!I:I),0))</f>
        <v>472.5</v>
      </c>
      <c r="L895" s="17">
        <f t="shared" si="53"/>
        <v>472.5</v>
      </c>
      <c r="M895" s="26">
        <f>IF(F895="","",IFERROR(_xlfn.XLOOKUP(F895,SVC_RateCard!A:A,SVC_RateCard!G:G),0))</f>
        <v>5</v>
      </c>
      <c r="N895" s="17">
        <f t="shared" si="54"/>
        <v>23.625</v>
      </c>
      <c r="O895" s="17">
        <f t="shared" si="55"/>
        <v>472.5</v>
      </c>
    </row>
    <row r="896" spans="1:15" ht="22" customHeight="1">
      <c r="A896" t="str">
        <f t="shared" si="52"/>
        <v>SL-00892</v>
      </c>
      <c r="B896" s="40" t="s">
        <v>1825</v>
      </c>
      <c r="C896" s="24" t="str">
        <f>IF(B896="","",IFERROR(_xlfn.XLOOKUP(B896,PT_Master!#REF!,PT_Master!B:B),""))</f>
        <v/>
      </c>
      <c r="D896" s="24" t="str">
        <f>IF(C896="","",IFERROR(_xlfn.XLOOKUP(C896,PT_Master!A:A,PT_Master!C:C),""))</f>
        <v/>
      </c>
      <c r="E896" s="40" t="s">
        <v>563</v>
      </c>
      <c r="F896" s="40" t="s">
        <v>1831</v>
      </c>
      <c r="G896" s="24" t="str">
        <f>IF(F896="","",IFERROR(_xlfn.XLOOKUP(F896,SVC_RateCard!A:A,SVC_RateCard!B:B),"Service Code not found"))</f>
        <v>General Consultation</v>
      </c>
      <c r="H896" s="24" t="str">
        <f>IF(F896="","",IFERROR(_xlfn.XLOOKUP(F896,SVC_RateCard!A:A,SVC_RateCard!C:C),""))</f>
        <v>Consultation</v>
      </c>
      <c r="I896" s="40" t="s">
        <v>234</v>
      </c>
      <c r="J896" s="40">
        <v>1</v>
      </c>
      <c r="K896" s="25">
        <f>IF(F896="","",IFERROR(_xlfn.XLOOKUP(F896,SVC_RateCard!A:A,SVC_RateCard!I:I),0))</f>
        <v>500</v>
      </c>
      <c r="L896" s="17">
        <f t="shared" si="53"/>
        <v>500</v>
      </c>
      <c r="M896" s="26">
        <f>IF(F896="","",IFERROR(_xlfn.XLOOKUP(F896,SVC_RateCard!A:A,SVC_RateCard!G:G),0))</f>
        <v>0</v>
      </c>
      <c r="N896" s="17">
        <f t="shared" si="54"/>
        <v>0</v>
      </c>
      <c r="O896" s="17">
        <f t="shared" si="55"/>
        <v>500</v>
      </c>
    </row>
    <row r="897" spans="1:15" ht="22" customHeight="1">
      <c r="A897" t="str">
        <f t="shared" si="52"/>
        <v>SL-00893</v>
      </c>
      <c r="B897" s="39" t="s">
        <v>1825</v>
      </c>
      <c r="C897" s="24" t="str">
        <f>IF(B897="","",IFERROR(_xlfn.XLOOKUP(B897,PT_Master!#REF!,PT_Master!B:B),""))</f>
        <v/>
      </c>
      <c r="D897" s="24" t="str">
        <f>IF(C897="","",IFERROR(_xlfn.XLOOKUP(C897,PT_Master!A:A,PT_Master!C:C),""))</f>
        <v/>
      </c>
      <c r="E897" s="39" t="s">
        <v>1909</v>
      </c>
      <c r="F897" s="39" t="s">
        <v>1862</v>
      </c>
      <c r="G897" s="24" t="str">
        <f>IF(F897="","",IFERROR(_xlfn.XLOOKUP(F897,SVC_RateCard!A:A,SVC_RateCard!B:B),"Service Code not found"))</f>
        <v>Private Room - Daily</v>
      </c>
      <c r="H897" s="24" t="str">
        <f>IF(F897="","",IFERROR(_xlfn.XLOOKUP(F897,SVC_RateCard!A:A,SVC_RateCard!C:C),""))</f>
        <v>Room Charge</v>
      </c>
      <c r="I897" s="39" t="s">
        <v>234</v>
      </c>
      <c r="J897" s="39">
        <v>12</v>
      </c>
      <c r="K897" s="25">
        <f>IF(F897="","",IFERROR(_xlfn.XLOOKUP(F897,SVC_RateCard!A:A,SVC_RateCard!I:I),0))</f>
        <v>3500</v>
      </c>
      <c r="L897" s="17">
        <f t="shared" si="53"/>
        <v>42000</v>
      </c>
      <c r="M897" s="26">
        <f>IF(F897="","",IFERROR(_xlfn.XLOOKUP(F897,SVC_RateCard!A:A,SVC_RateCard!G:G),0))</f>
        <v>0</v>
      </c>
      <c r="N897" s="17">
        <f t="shared" si="54"/>
        <v>0</v>
      </c>
      <c r="O897" s="17">
        <f t="shared" si="55"/>
        <v>42000</v>
      </c>
    </row>
    <row r="898" spans="1:15" ht="22" customHeight="1">
      <c r="A898" t="str">
        <f t="shared" si="52"/>
        <v>SL-00894</v>
      </c>
      <c r="B898" s="40" t="s">
        <v>1825</v>
      </c>
      <c r="C898" s="24" t="str">
        <f>IF(B898="","",IFERROR(_xlfn.XLOOKUP(B898,PT_Master!#REF!,PT_Master!B:B),""))</f>
        <v/>
      </c>
      <c r="D898" s="24" t="str">
        <f>IF(C898="","",IFERROR(_xlfn.XLOOKUP(C898,PT_Master!A:A,PT_Master!C:C),""))</f>
        <v/>
      </c>
      <c r="E898" s="40" t="s">
        <v>504</v>
      </c>
      <c r="F898" s="40" t="s">
        <v>1838</v>
      </c>
      <c r="G898" s="24" t="str">
        <f>IF(F898="","",IFERROR(_xlfn.XLOOKUP(F898,SVC_RateCard!A:A,SVC_RateCard!B:B),"Service Code not found"))</f>
        <v>General Ward - Daily</v>
      </c>
      <c r="H898" s="24" t="str">
        <f>IF(F898="","",IFERROR(_xlfn.XLOOKUP(F898,SVC_RateCard!A:A,SVC_RateCard!C:C),""))</f>
        <v>Room Charge</v>
      </c>
      <c r="I898" s="40" t="s">
        <v>234</v>
      </c>
      <c r="J898" s="40">
        <v>12</v>
      </c>
      <c r="K898" s="25">
        <f>IF(F898="","",IFERROR(_xlfn.XLOOKUP(F898,SVC_RateCard!A:A,SVC_RateCard!I:I),0))</f>
        <v>800</v>
      </c>
      <c r="L898" s="17">
        <f t="shared" si="53"/>
        <v>9600</v>
      </c>
      <c r="M898" s="26">
        <f>IF(F898="","",IFERROR(_xlfn.XLOOKUP(F898,SVC_RateCard!A:A,SVC_RateCard!G:G),0))</f>
        <v>0</v>
      </c>
      <c r="N898" s="17">
        <f t="shared" si="54"/>
        <v>0</v>
      </c>
      <c r="O898" s="17">
        <f t="shared" si="55"/>
        <v>9600</v>
      </c>
    </row>
    <row r="899" spans="1:15" ht="22" customHeight="1">
      <c r="A899" t="str">
        <f t="shared" si="52"/>
        <v>SL-00895</v>
      </c>
      <c r="B899" s="39" t="s">
        <v>1825</v>
      </c>
      <c r="C899" s="24" t="str">
        <f>IF(B899="","",IFERROR(_xlfn.XLOOKUP(B899,PT_Master!#REF!,PT_Master!B:B),""))</f>
        <v/>
      </c>
      <c r="D899" s="24" t="str">
        <f>IF(C899="","",IFERROR(_xlfn.XLOOKUP(C899,PT_Master!A:A,PT_Master!C:C),""))</f>
        <v/>
      </c>
      <c r="E899" s="39" t="s">
        <v>1910</v>
      </c>
      <c r="F899" s="39" t="s">
        <v>1839</v>
      </c>
      <c r="G899" s="24" t="str">
        <f>IF(F899="","",IFERROR(_xlfn.XLOOKUP(F899,SVC_RateCard!A:A,SVC_RateCard!B:B),"Service Code not found"))</f>
        <v>Nebulisation</v>
      </c>
      <c r="H899" s="24" t="str">
        <f>IF(F899="","",IFERROR(_xlfn.XLOOKUP(F899,SVC_RateCard!A:A,SVC_RateCard!C:C),""))</f>
        <v>Procedure</v>
      </c>
      <c r="I899" s="39" t="s">
        <v>234</v>
      </c>
      <c r="J899" s="39">
        <v>1</v>
      </c>
      <c r="K899" s="25">
        <f>IF(F899="","",IFERROR(_xlfn.XLOOKUP(F899,SVC_RateCard!A:A,SVC_RateCard!I:I),0))</f>
        <v>157.5</v>
      </c>
      <c r="L899" s="17">
        <f t="shared" si="53"/>
        <v>157.5</v>
      </c>
      <c r="M899" s="26">
        <f>IF(F899="","",IFERROR(_xlfn.XLOOKUP(F899,SVC_RateCard!A:A,SVC_RateCard!G:G),0))</f>
        <v>5</v>
      </c>
      <c r="N899" s="17">
        <f t="shared" si="54"/>
        <v>7.875</v>
      </c>
      <c r="O899" s="17">
        <f t="shared" si="55"/>
        <v>157.5</v>
      </c>
    </row>
    <row r="900" spans="1:15" ht="22" customHeight="1">
      <c r="A900" t="str">
        <f t="shared" si="52"/>
        <v>SL-00896</v>
      </c>
      <c r="B900" s="40" t="s">
        <v>1825</v>
      </c>
      <c r="C900" s="24" t="str">
        <f>IF(B900="","",IFERROR(_xlfn.XLOOKUP(B900,PT_Master!#REF!,PT_Master!B:B),""))</f>
        <v/>
      </c>
      <c r="D900" s="24" t="str">
        <f>IF(C900="","",IFERROR(_xlfn.XLOOKUP(C900,PT_Master!A:A,PT_Master!C:C),""))</f>
        <v/>
      </c>
      <c r="E900" s="40" t="s">
        <v>557</v>
      </c>
      <c r="F900" s="40" t="s">
        <v>1874</v>
      </c>
      <c r="G900" s="24" t="str">
        <f>IF(F900="","",IFERROR(_xlfn.XLOOKUP(F900,SVC_RateCard!A:A,SVC_RateCard!B:B),"Service Code not found"))</f>
        <v>Catheterisation</v>
      </c>
      <c r="H900" s="24" t="str">
        <f>IF(F900="","",IFERROR(_xlfn.XLOOKUP(F900,SVC_RateCard!A:A,SVC_RateCard!C:C),""))</f>
        <v>Procedure</v>
      </c>
      <c r="I900" s="40" t="s">
        <v>234</v>
      </c>
      <c r="J900" s="40">
        <v>1</v>
      </c>
      <c r="K900" s="25">
        <f>IF(F900="","",IFERROR(_xlfn.XLOOKUP(F900,SVC_RateCard!A:A,SVC_RateCard!I:I),0))</f>
        <v>525</v>
      </c>
      <c r="L900" s="17">
        <f t="shared" si="53"/>
        <v>525</v>
      </c>
      <c r="M900" s="26">
        <f>IF(F900="","",IFERROR(_xlfn.XLOOKUP(F900,SVC_RateCard!A:A,SVC_RateCard!G:G),0))</f>
        <v>5</v>
      </c>
      <c r="N900" s="17">
        <f t="shared" si="54"/>
        <v>26.25</v>
      </c>
      <c r="O900" s="17">
        <f t="shared" si="55"/>
        <v>525</v>
      </c>
    </row>
    <row r="901" spans="1:15" ht="22" customHeight="1">
      <c r="A901" t="str">
        <f t="shared" si="52"/>
        <v>SL-00897</v>
      </c>
      <c r="B901" s="39" t="s">
        <v>1825</v>
      </c>
      <c r="C901" s="24" t="str">
        <f>IF(B901="","",IFERROR(_xlfn.XLOOKUP(B901,PT_Master!#REF!,PT_Master!B:B),""))</f>
        <v/>
      </c>
      <c r="D901" s="24" t="str">
        <f>IF(C901="","",IFERROR(_xlfn.XLOOKUP(C901,PT_Master!A:A,PT_Master!C:C),""))</f>
        <v/>
      </c>
      <c r="E901" s="39" t="s">
        <v>1910</v>
      </c>
      <c r="F901" s="39" t="s">
        <v>1835</v>
      </c>
      <c r="G901" s="24" t="str">
        <f>IF(F901="","",IFERROR(_xlfn.XLOOKUP(F901,SVC_RateCard!A:A,SVC_RateCard!B:B),"Service Code not found"))</f>
        <v>Endoscopy (Upper GI)</v>
      </c>
      <c r="H901" s="24" t="str">
        <f>IF(F901="","",IFERROR(_xlfn.XLOOKUP(F901,SVC_RateCard!A:A,SVC_RateCard!C:C),""))</f>
        <v>Procedure</v>
      </c>
      <c r="I901" s="39" t="s">
        <v>234</v>
      </c>
      <c r="J901" s="39">
        <v>1</v>
      </c>
      <c r="K901" s="25">
        <f>IF(F901="","",IFERROR(_xlfn.XLOOKUP(F901,SVC_RateCard!A:A,SVC_RateCard!I:I),0))</f>
        <v>3675</v>
      </c>
      <c r="L901" s="17">
        <f t="shared" si="53"/>
        <v>3675</v>
      </c>
      <c r="M901" s="26">
        <f>IF(F901="","",IFERROR(_xlfn.XLOOKUP(F901,SVC_RateCard!A:A,SVC_RateCard!G:G),0))</f>
        <v>5</v>
      </c>
      <c r="N901" s="17">
        <f t="shared" si="54"/>
        <v>183.75</v>
      </c>
      <c r="O901" s="17">
        <f t="shared" si="55"/>
        <v>3675</v>
      </c>
    </row>
    <row r="902" spans="1:15" ht="22" customHeight="1">
      <c r="A902" t="str">
        <f t="shared" ref="A902:A965" si="56">IF(B902="","","SL-"&amp;TEXT(ROW(A898),"00000"))</f>
        <v>SL-00898</v>
      </c>
      <c r="B902" s="40" t="s">
        <v>1826</v>
      </c>
      <c r="C902" s="24" t="str">
        <f>IF(B902="","",IFERROR(_xlfn.XLOOKUP(B902,PT_Master!#REF!,PT_Master!B:B),""))</f>
        <v/>
      </c>
      <c r="D902" s="24" t="str">
        <f>IF(C902="","",IFERROR(_xlfn.XLOOKUP(C902,PT_Master!A:A,PT_Master!C:C),""))</f>
        <v/>
      </c>
      <c r="E902" s="40" t="s">
        <v>1531</v>
      </c>
      <c r="F902" s="40" t="s">
        <v>1850</v>
      </c>
      <c r="G902" s="24" t="str">
        <f>IF(F902="","",IFERROR(_xlfn.XLOOKUP(F902,SVC_RateCard!A:A,SVC_RateCard!B:B),"Service Code not found"))</f>
        <v>Cardiology Consultation</v>
      </c>
      <c r="H902" s="24" t="str">
        <f>IF(F902="","",IFERROR(_xlfn.XLOOKUP(F902,SVC_RateCard!A:A,SVC_RateCard!C:C),""))</f>
        <v>Consultation</v>
      </c>
      <c r="I902" s="40" t="s">
        <v>235</v>
      </c>
      <c r="J902" s="40">
        <v>1</v>
      </c>
      <c r="K902" s="25">
        <f>IF(F902="","",IFERROR(_xlfn.XLOOKUP(F902,SVC_RateCard!A:A,SVC_RateCard!I:I),0))</f>
        <v>800</v>
      </c>
      <c r="L902" s="17">
        <f t="shared" ref="L902:L965" si="57">IF(OR(J902="",K902=""),"",J902*K902)</f>
        <v>800</v>
      </c>
      <c r="M902" s="26">
        <f>IF(F902="","",IFERROR(_xlfn.XLOOKUP(F902,SVC_RateCard!A:A,SVC_RateCard!G:G),0))</f>
        <v>0</v>
      </c>
      <c r="N902" s="17">
        <f t="shared" ref="N902:N965" si="58">IF(L902="","",IFERROR(L902*M902/100,0))</f>
        <v>0</v>
      </c>
      <c r="O902" s="17">
        <f t="shared" ref="O902:O965" si="59">IF(L902="","",L902)</f>
        <v>800</v>
      </c>
    </row>
    <row r="903" spans="1:15" ht="22" customHeight="1">
      <c r="A903" t="str">
        <f t="shared" si="56"/>
        <v>SL-00899</v>
      </c>
      <c r="B903" s="39" t="s">
        <v>1826</v>
      </c>
      <c r="C903" s="24" t="str">
        <f>IF(B903="","",IFERROR(_xlfn.XLOOKUP(B903,PT_Master!#REF!,PT_Master!B:B),""))</f>
        <v/>
      </c>
      <c r="D903" s="24" t="str">
        <f>IF(C903="","",IFERROR(_xlfn.XLOOKUP(C903,PT_Master!A:A,PT_Master!C:C),""))</f>
        <v/>
      </c>
      <c r="E903" s="39" t="s">
        <v>1531</v>
      </c>
      <c r="F903" s="39" t="s">
        <v>1839</v>
      </c>
      <c r="G903" s="24" t="str">
        <f>IF(F903="","",IFERROR(_xlfn.XLOOKUP(F903,SVC_RateCard!A:A,SVC_RateCard!B:B),"Service Code not found"))</f>
        <v>Nebulisation</v>
      </c>
      <c r="H903" s="24" t="str">
        <f>IF(F903="","",IFERROR(_xlfn.XLOOKUP(F903,SVC_RateCard!A:A,SVC_RateCard!C:C),""))</f>
        <v>Procedure</v>
      </c>
      <c r="I903" s="39" t="s">
        <v>235</v>
      </c>
      <c r="J903" s="39">
        <v>1</v>
      </c>
      <c r="K903" s="25">
        <f>IF(F903="","",IFERROR(_xlfn.XLOOKUP(F903,SVC_RateCard!A:A,SVC_RateCard!I:I),0))</f>
        <v>157.5</v>
      </c>
      <c r="L903" s="17">
        <f t="shared" si="57"/>
        <v>157.5</v>
      </c>
      <c r="M903" s="26">
        <f>IF(F903="","",IFERROR(_xlfn.XLOOKUP(F903,SVC_RateCard!A:A,SVC_RateCard!G:G),0))</f>
        <v>5</v>
      </c>
      <c r="N903" s="17">
        <f t="shared" si="58"/>
        <v>7.875</v>
      </c>
      <c r="O903" s="17">
        <f t="shared" si="59"/>
        <v>157.5</v>
      </c>
    </row>
    <row r="904" spans="1:15" ht="22" customHeight="1">
      <c r="A904" t="str">
        <f t="shared" si="56"/>
        <v>SL-00900</v>
      </c>
      <c r="B904" s="40" t="s">
        <v>1826</v>
      </c>
      <c r="C904" s="24" t="str">
        <f>IF(B904="","",IFERROR(_xlfn.XLOOKUP(B904,PT_Master!#REF!,PT_Master!B:B),""))</f>
        <v/>
      </c>
      <c r="D904" s="24" t="str">
        <f>IF(C904="","",IFERROR(_xlfn.XLOOKUP(C904,PT_Master!A:A,PT_Master!C:C),""))</f>
        <v/>
      </c>
      <c r="E904" s="40" t="s">
        <v>1531</v>
      </c>
      <c r="F904" s="40" t="s">
        <v>1875</v>
      </c>
      <c r="G904" s="24" t="str">
        <f>IF(F904="","",IFERROR(_xlfn.XLOOKUP(F904,SVC_RateCard!A:A,SVC_RateCard!B:B),"Service Code not found"))</f>
        <v>X-Ray Knee AP Lateral</v>
      </c>
      <c r="H904" s="24" t="str">
        <f>IF(F904="","",IFERROR(_xlfn.XLOOKUP(F904,SVC_RateCard!A:A,SVC_RateCard!C:C),""))</f>
        <v>Radiology</v>
      </c>
      <c r="I904" s="40" t="s">
        <v>235</v>
      </c>
      <c r="J904" s="40">
        <v>1</v>
      </c>
      <c r="K904" s="25">
        <f>IF(F904="","",IFERROR(_xlfn.XLOOKUP(F904,SVC_RateCard!A:A,SVC_RateCard!I:I),0))</f>
        <v>504</v>
      </c>
      <c r="L904" s="17">
        <f t="shared" si="57"/>
        <v>504</v>
      </c>
      <c r="M904" s="26">
        <f>IF(F904="","",IFERROR(_xlfn.XLOOKUP(F904,SVC_RateCard!A:A,SVC_RateCard!G:G),0))</f>
        <v>12</v>
      </c>
      <c r="N904" s="17">
        <f t="shared" si="58"/>
        <v>60.48</v>
      </c>
      <c r="O904" s="17">
        <f t="shared" si="59"/>
        <v>504</v>
      </c>
    </row>
    <row r="905" spans="1:15" ht="22" customHeight="1">
      <c r="A905" t="str">
        <f t="shared" si="56"/>
        <v>SL-00901</v>
      </c>
      <c r="B905" s="39" t="s">
        <v>1826</v>
      </c>
      <c r="C905" s="24" t="str">
        <f>IF(B905="","",IFERROR(_xlfn.XLOOKUP(B905,PT_Master!#REF!,PT_Master!B:B),""))</f>
        <v/>
      </c>
      <c r="D905" s="24" t="str">
        <f>IF(C905="","",IFERROR(_xlfn.XLOOKUP(C905,PT_Master!A:A,PT_Master!C:C),""))</f>
        <v/>
      </c>
      <c r="E905" s="39" t="s">
        <v>1531</v>
      </c>
      <c r="F905" s="39" t="s">
        <v>1873</v>
      </c>
      <c r="G905" s="24" t="str">
        <f>IF(F905="","",IFERROR(_xlfn.XLOOKUP(F905,SVC_RateCard!A:A,SVC_RateCard!B:B),"Service Code not found"))</f>
        <v>Normal Delivery</v>
      </c>
      <c r="H905" s="24" t="str">
        <f>IF(F905="","",IFERROR(_xlfn.XLOOKUP(F905,SVC_RateCard!A:A,SVC_RateCard!C:C),""))</f>
        <v>Surgery</v>
      </c>
      <c r="I905" s="39" t="s">
        <v>235</v>
      </c>
      <c r="J905" s="39">
        <v>1</v>
      </c>
      <c r="K905" s="25">
        <f>IF(F905="","",IFERROR(_xlfn.XLOOKUP(F905,SVC_RateCard!A:A,SVC_RateCard!I:I),0))</f>
        <v>25000</v>
      </c>
      <c r="L905" s="17">
        <f t="shared" si="57"/>
        <v>25000</v>
      </c>
      <c r="M905" s="26">
        <f>IF(F905="","",IFERROR(_xlfn.XLOOKUP(F905,SVC_RateCard!A:A,SVC_RateCard!G:G),0))</f>
        <v>0</v>
      </c>
      <c r="N905" s="17">
        <f t="shared" si="58"/>
        <v>0</v>
      </c>
      <c r="O905" s="17">
        <f t="shared" si="59"/>
        <v>25000</v>
      </c>
    </row>
    <row r="906" spans="1:15" ht="22" customHeight="1">
      <c r="A906" t="str">
        <f t="shared" si="56"/>
        <v>SL-00902</v>
      </c>
      <c r="B906" s="40" t="s">
        <v>1827</v>
      </c>
      <c r="C906" s="24" t="str">
        <f>IF(B906="","",IFERROR(_xlfn.XLOOKUP(B906,PT_Master!#REF!,PT_Master!B:B),""))</f>
        <v/>
      </c>
      <c r="D906" s="24" t="str">
        <f>IF(C906="","",IFERROR(_xlfn.XLOOKUP(C906,PT_Master!A:A,PT_Master!C:C),""))</f>
        <v/>
      </c>
      <c r="E906" s="40" t="s">
        <v>1532</v>
      </c>
      <c r="F906" s="40" t="s">
        <v>1876</v>
      </c>
      <c r="G906" s="24" t="str">
        <f>IF(F906="","",IFERROR(_xlfn.XLOOKUP(F906,SVC_RateCard!A:A,SVC_RateCard!B:B),"Service Code not found"))</f>
        <v>Gynaecology Consultation</v>
      </c>
      <c r="H906" s="24" t="str">
        <f>IF(F906="","",IFERROR(_xlfn.XLOOKUP(F906,SVC_RateCard!A:A,SVC_RateCard!C:C),""))</f>
        <v>Consultation</v>
      </c>
      <c r="I906" s="40" t="s">
        <v>228</v>
      </c>
      <c r="J906" s="40">
        <v>1</v>
      </c>
      <c r="K906" s="25">
        <f>IF(F906="","",IFERROR(_xlfn.XLOOKUP(F906,SVC_RateCard!A:A,SVC_RateCard!I:I),0))</f>
        <v>700</v>
      </c>
      <c r="L906" s="17">
        <f t="shared" si="57"/>
        <v>700</v>
      </c>
      <c r="M906" s="26">
        <f>IF(F906="","",IFERROR(_xlfn.XLOOKUP(F906,SVC_RateCard!A:A,SVC_RateCard!G:G),0))</f>
        <v>0</v>
      </c>
      <c r="N906" s="17">
        <f t="shared" si="58"/>
        <v>0</v>
      </c>
      <c r="O906" s="17">
        <f t="shared" si="59"/>
        <v>700</v>
      </c>
    </row>
    <row r="907" spans="1:15" ht="22" customHeight="1">
      <c r="A907" t="str">
        <f t="shared" si="56"/>
        <v>SL-00903</v>
      </c>
      <c r="B907" s="39" t="s">
        <v>1827</v>
      </c>
      <c r="C907" s="24" t="str">
        <f>IF(B907="","",IFERROR(_xlfn.XLOOKUP(B907,PT_Master!#REF!,PT_Master!B:B),""))</f>
        <v/>
      </c>
      <c r="D907" s="24" t="str">
        <f>IF(C907="","",IFERROR(_xlfn.XLOOKUP(C907,PT_Master!A:A,PT_Master!C:C),""))</f>
        <v/>
      </c>
      <c r="E907" s="39" t="s">
        <v>1532</v>
      </c>
      <c r="F907" s="39" t="s">
        <v>1858</v>
      </c>
      <c r="G907" s="24" t="str">
        <f>IF(F907="","",IFERROR(_xlfn.XLOOKUP(F907,SVC_RateCard!A:A,SVC_RateCard!B:B),"Service Code not found"))</f>
        <v>PTCA / Angioplasty</v>
      </c>
      <c r="H907" s="24" t="str">
        <f>IF(F907="","",IFERROR(_xlfn.XLOOKUP(F907,SVC_RateCard!A:A,SVC_RateCard!C:C),""))</f>
        <v>Surgery</v>
      </c>
      <c r="I907" s="39" t="s">
        <v>228</v>
      </c>
      <c r="J907" s="39">
        <v>1</v>
      </c>
      <c r="K907" s="25">
        <f>IF(F907="","",IFERROR(_xlfn.XLOOKUP(F907,SVC_RateCard!A:A,SVC_RateCard!I:I),0))</f>
        <v>189000</v>
      </c>
      <c r="L907" s="17">
        <f t="shared" si="57"/>
        <v>189000</v>
      </c>
      <c r="M907" s="26">
        <f>IF(F907="","",IFERROR(_xlfn.XLOOKUP(F907,SVC_RateCard!A:A,SVC_RateCard!G:G),0))</f>
        <v>5</v>
      </c>
      <c r="N907" s="17">
        <f t="shared" si="58"/>
        <v>9450</v>
      </c>
      <c r="O907" s="17">
        <f t="shared" si="59"/>
        <v>189000</v>
      </c>
    </row>
    <row r="908" spans="1:15" ht="22" customHeight="1">
      <c r="A908" t="str">
        <f t="shared" si="56"/>
        <v>SL-00904</v>
      </c>
      <c r="B908" s="40" t="s">
        <v>1827</v>
      </c>
      <c r="C908" s="24" t="str">
        <f>IF(B908="","",IFERROR(_xlfn.XLOOKUP(B908,PT_Master!#REF!,PT_Master!B:B),""))</f>
        <v/>
      </c>
      <c r="D908" s="24" t="str">
        <f>IF(C908="","",IFERROR(_xlfn.XLOOKUP(C908,PT_Master!A:A,PT_Master!C:C),""))</f>
        <v/>
      </c>
      <c r="E908" s="40" t="s">
        <v>1532</v>
      </c>
      <c r="F908" s="40" t="s">
        <v>1853</v>
      </c>
      <c r="G908" s="24" t="str">
        <f>IF(F908="","",IFERROR(_xlfn.XLOOKUP(F908,SVC_RateCard!A:A,SVC_RateCard!B:B),"Service Code not found"))</f>
        <v>MRI Brain with Contrast</v>
      </c>
      <c r="H908" s="24" t="str">
        <f>IF(F908="","",IFERROR(_xlfn.XLOOKUP(F908,SVC_RateCard!A:A,SVC_RateCard!C:C),""))</f>
        <v>Radiology</v>
      </c>
      <c r="I908" s="40" t="s">
        <v>228</v>
      </c>
      <c r="J908" s="40">
        <v>1</v>
      </c>
      <c r="K908" s="25">
        <f>IF(F908="","",IFERROR(_xlfn.XLOOKUP(F908,SVC_RateCard!A:A,SVC_RateCard!I:I),0))</f>
        <v>7280</v>
      </c>
      <c r="L908" s="17">
        <f t="shared" si="57"/>
        <v>7280</v>
      </c>
      <c r="M908" s="26">
        <f>IF(F908="","",IFERROR(_xlfn.XLOOKUP(F908,SVC_RateCard!A:A,SVC_RateCard!G:G),0))</f>
        <v>12</v>
      </c>
      <c r="N908" s="17">
        <f t="shared" si="58"/>
        <v>873.6</v>
      </c>
      <c r="O908" s="17">
        <f t="shared" si="59"/>
        <v>7280</v>
      </c>
    </row>
    <row r="909" spans="1:15" ht="22" customHeight="1">
      <c r="A909" t="str">
        <f t="shared" si="56"/>
        <v>SL-00905</v>
      </c>
      <c r="B909" s="39" t="s">
        <v>1827</v>
      </c>
      <c r="C909" s="24" t="str">
        <f>IF(B909="","",IFERROR(_xlfn.XLOOKUP(B909,PT_Master!#REF!,PT_Master!B:B),""))</f>
        <v/>
      </c>
      <c r="D909" s="24" t="str">
        <f>IF(C909="","",IFERROR(_xlfn.XLOOKUP(C909,PT_Master!A:A,PT_Master!C:C),""))</f>
        <v/>
      </c>
      <c r="E909" s="39" t="s">
        <v>1532</v>
      </c>
      <c r="F909" s="39" t="s">
        <v>1835</v>
      </c>
      <c r="G909" s="24" t="str">
        <f>IF(F909="","",IFERROR(_xlfn.XLOOKUP(F909,SVC_RateCard!A:A,SVC_RateCard!B:B),"Service Code not found"))</f>
        <v>Endoscopy (Upper GI)</v>
      </c>
      <c r="H909" s="24" t="str">
        <f>IF(F909="","",IFERROR(_xlfn.XLOOKUP(F909,SVC_RateCard!A:A,SVC_RateCard!C:C),""))</f>
        <v>Procedure</v>
      </c>
      <c r="I909" s="39" t="s">
        <v>228</v>
      </c>
      <c r="J909" s="39">
        <v>1</v>
      </c>
      <c r="K909" s="25">
        <f>IF(F909="","",IFERROR(_xlfn.XLOOKUP(F909,SVC_RateCard!A:A,SVC_RateCard!I:I),0))</f>
        <v>3675</v>
      </c>
      <c r="L909" s="17">
        <f t="shared" si="57"/>
        <v>3675</v>
      </c>
      <c r="M909" s="26">
        <f>IF(F909="","",IFERROR(_xlfn.XLOOKUP(F909,SVC_RateCard!A:A,SVC_RateCard!G:G),0))</f>
        <v>5</v>
      </c>
      <c r="N909" s="17">
        <f t="shared" si="58"/>
        <v>183.75</v>
      </c>
      <c r="O909" s="17">
        <f t="shared" si="59"/>
        <v>3675</v>
      </c>
    </row>
    <row r="910" spans="1:15" ht="22" customHeight="1">
      <c r="A910" t="str">
        <f t="shared" si="56"/>
        <v>SL-00906</v>
      </c>
      <c r="B910" s="40" t="s">
        <v>1827</v>
      </c>
      <c r="C910" s="24" t="str">
        <f>IF(B910="","",IFERROR(_xlfn.XLOOKUP(B910,PT_Master!#REF!,PT_Master!B:B),""))</f>
        <v/>
      </c>
      <c r="D910" s="24" t="str">
        <f>IF(C910="","",IFERROR(_xlfn.XLOOKUP(C910,PT_Master!A:A,PT_Master!C:C),""))</f>
        <v/>
      </c>
      <c r="E910" s="40" t="s">
        <v>1532</v>
      </c>
      <c r="F910" s="40" t="s">
        <v>1875</v>
      </c>
      <c r="G910" s="24" t="str">
        <f>IF(F910="","",IFERROR(_xlfn.XLOOKUP(F910,SVC_RateCard!A:A,SVC_RateCard!B:B),"Service Code not found"))</f>
        <v>X-Ray Knee AP Lateral</v>
      </c>
      <c r="H910" s="24" t="str">
        <f>IF(F910="","",IFERROR(_xlfn.XLOOKUP(F910,SVC_RateCard!A:A,SVC_RateCard!C:C),""))</f>
        <v>Radiology</v>
      </c>
      <c r="I910" s="40" t="s">
        <v>228</v>
      </c>
      <c r="J910" s="40">
        <v>1</v>
      </c>
      <c r="K910" s="25">
        <f>IF(F910="","",IFERROR(_xlfn.XLOOKUP(F910,SVC_RateCard!A:A,SVC_RateCard!I:I),0))</f>
        <v>504</v>
      </c>
      <c r="L910" s="17">
        <f t="shared" si="57"/>
        <v>504</v>
      </c>
      <c r="M910" s="26">
        <f>IF(F910="","",IFERROR(_xlfn.XLOOKUP(F910,SVC_RateCard!A:A,SVC_RateCard!G:G),0))</f>
        <v>12</v>
      </c>
      <c r="N910" s="17">
        <f t="shared" si="58"/>
        <v>60.48</v>
      </c>
      <c r="O910" s="17">
        <f t="shared" si="59"/>
        <v>504</v>
      </c>
    </row>
    <row r="911" spans="1:15" ht="22" customHeight="1">
      <c r="A911" t="str">
        <f t="shared" si="56"/>
        <v>SL-00907</v>
      </c>
      <c r="B911" s="39" t="s">
        <v>1827</v>
      </c>
      <c r="C911" s="24" t="str">
        <f>IF(B911="","",IFERROR(_xlfn.XLOOKUP(B911,PT_Master!#REF!,PT_Master!B:B),""))</f>
        <v/>
      </c>
      <c r="D911" s="24" t="str">
        <f>IF(C911="","",IFERROR(_xlfn.XLOOKUP(C911,PT_Master!A:A,PT_Master!C:C),""))</f>
        <v/>
      </c>
      <c r="E911" s="39" t="s">
        <v>1532</v>
      </c>
      <c r="F911" s="39" t="s">
        <v>1863</v>
      </c>
      <c r="G911" s="24" t="str">
        <f>IF(F911="","",IFERROR(_xlfn.XLOOKUP(F911,SVC_RateCard!A:A,SVC_RateCard!B:B),"Service Code not found"))</f>
        <v>Blood Culture</v>
      </c>
      <c r="H911" s="24" t="str">
        <f>IF(F911="","",IFERROR(_xlfn.XLOOKUP(F911,SVC_RateCard!A:A,SVC_RateCard!C:C),""))</f>
        <v>Laboratory</v>
      </c>
      <c r="I911" s="39" t="s">
        <v>228</v>
      </c>
      <c r="J911" s="39">
        <v>1</v>
      </c>
      <c r="K911" s="25">
        <f>IF(F911="","",IFERROR(_xlfn.XLOOKUP(F911,SVC_RateCard!A:A,SVC_RateCard!I:I),0))</f>
        <v>840</v>
      </c>
      <c r="L911" s="17">
        <f t="shared" si="57"/>
        <v>840</v>
      </c>
      <c r="M911" s="26">
        <f>IF(F911="","",IFERROR(_xlfn.XLOOKUP(F911,SVC_RateCard!A:A,SVC_RateCard!G:G),0))</f>
        <v>5</v>
      </c>
      <c r="N911" s="17">
        <f t="shared" si="58"/>
        <v>42</v>
      </c>
      <c r="O911" s="17">
        <f t="shared" si="59"/>
        <v>840</v>
      </c>
    </row>
    <row r="912" spans="1:15" ht="22" customHeight="1">
      <c r="A912" t="str">
        <f t="shared" si="56"/>
        <v>SL-00908</v>
      </c>
      <c r="B912" s="40" t="s">
        <v>1828</v>
      </c>
      <c r="C912" s="24" t="str">
        <f>IF(B912="","",IFERROR(_xlfn.XLOOKUP(B912,PT_Master!#REF!,PT_Master!B:B),""))</f>
        <v/>
      </c>
      <c r="D912" s="24" t="str">
        <f>IF(C912="","",IFERROR(_xlfn.XLOOKUP(C912,PT_Master!A:A,PT_Master!C:C),""))</f>
        <v/>
      </c>
      <c r="E912" s="40" t="s">
        <v>1553</v>
      </c>
      <c r="F912" s="40" t="s">
        <v>1850</v>
      </c>
      <c r="G912" s="24" t="str">
        <f>IF(F912="","",IFERROR(_xlfn.XLOOKUP(F912,SVC_RateCard!A:A,SVC_RateCard!B:B),"Service Code not found"))</f>
        <v>Cardiology Consultation</v>
      </c>
      <c r="H912" s="24" t="str">
        <f>IF(F912="","",IFERROR(_xlfn.XLOOKUP(F912,SVC_RateCard!A:A,SVC_RateCard!C:C),""))</f>
        <v>Consultation</v>
      </c>
      <c r="I912" s="40" t="s">
        <v>235</v>
      </c>
      <c r="J912" s="40">
        <v>1</v>
      </c>
      <c r="K912" s="25">
        <f>IF(F912="","",IFERROR(_xlfn.XLOOKUP(F912,SVC_RateCard!A:A,SVC_RateCard!I:I),0))</f>
        <v>800</v>
      </c>
      <c r="L912" s="17">
        <f t="shared" si="57"/>
        <v>800</v>
      </c>
      <c r="M912" s="26">
        <f>IF(F912="","",IFERROR(_xlfn.XLOOKUP(F912,SVC_RateCard!A:A,SVC_RateCard!G:G),0))</f>
        <v>0</v>
      </c>
      <c r="N912" s="17">
        <f t="shared" si="58"/>
        <v>0</v>
      </c>
      <c r="O912" s="17">
        <f t="shared" si="59"/>
        <v>800</v>
      </c>
    </row>
    <row r="913" spans="1:15" ht="22" customHeight="1">
      <c r="A913" t="str">
        <f t="shared" si="56"/>
        <v>SL-00909</v>
      </c>
      <c r="B913" s="39" t="s">
        <v>1828</v>
      </c>
      <c r="C913" s="24" t="str">
        <f>IF(B913="","",IFERROR(_xlfn.XLOOKUP(B913,PT_Master!#REF!,PT_Master!B:B),""))</f>
        <v/>
      </c>
      <c r="D913" s="24" t="str">
        <f>IF(C913="","",IFERROR(_xlfn.XLOOKUP(C913,PT_Master!A:A,PT_Master!C:C),""))</f>
        <v/>
      </c>
      <c r="E913" s="39" t="s">
        <v>1514</v>
      </c>
      <c r="F913" s="39" t="s">
        <v>1854</v>
      </c>
      <c r="G913" s="24" t="str">
        <f>IF(F913="","",IFERROR(_xlfn.XLOOKUP(F913,SVC_RateCard!A:A,SVC_RateCard!B:B),"Service Code not found"))</f>
        <v>MRI Spine Lumbar</v>
      </c>
      <c r="H913" s="24" t="str">
        <f>IF(F913="","",IFERROR(_xlfn.XLOOKUP(F913,SVC_RateCard!A:A,SVC_RateCard!C:C),""))</f>
        <v>Radiology</v>
      </c>
      <c r="I913" s="39" t="s">
        <v>235</v>
      </c>
      <c r="J913" s="39">
        <v>1</v>
      </c>
      <c r="K913" s="25">
        <f>IF(F913="","",IFERROR(_xlfn.XLOOKUP(F913,SVC_RateCard!A:A,SVC_RateCard!I:I),0))</f>
        <v>6496</v>
      </c>
      <c r="L913" s="17">
        <f t="shared" si="57"/>
        <v>6496</v>
      </c>
      <c r="M913" s="26">
        <f>IF(F913="","",IFERROR(_xlfn.XLOOKUP(F913,SVC_RateCard!A:A,SVC_RateCard!G:G),0))</f>
        <v>12</v>
      </c>
      <c r="N913" s="17">
        <f t="shared" si="58"/>
        <v>779.52</v>
      </c>
      <c r="O913" s="17">
        <f t="shared" si="59"/>
        <v>6496</v>
      </c>
    </row>
    <row r="914" spans="1:15" ht="22" customHeight="1">
      <c r="A914" t="str">
        <f t="shared" si="56"/>
        <v>SL-00910</v>
      </c>
      <c r="B914" s="40" t="s">
        <v>1828</v>
      </c>
      <c r="C914" s="24" t="str">
        <f>IF(B914="","",IFERROR(_xlfn.XLOOKUP(B914,PT_Master!#REF!,PT_Master!B:B),""))</f>
        <v/>
      </c>
      <c r="D914" s="24" t="str">
        <f>IF(C914="","",IFERROR(_xlfn.XLOOKUP(C914,PT_Master!A:A,PT_Master!C:C),""))</f>
        <v/>
      </c>
      <c r="E914" s="40" t="s">
        <v>581</v>
      </c>
      <c r="F914" s="40" t="s">
        <v>1833</v>
      </c>
      <c r="G914" s="24" t="str">
        <f>IF(F914="","",IFERROR(_xlfn.XLOOKUP(F914,SVC_RateCard!A:A,SVC_RateCard!B:B),"Service Code not found"))</f>
        <v>Ultrasound Obstetric</v>
      </c>
      <c r="H914" s="24" t="str">
        <f>IF(F914="","",IFERROR(_xlfn.XLOOKUP(F914,SVC_RateCard!A:A,SVC_RateCard!C:C),""))</f>
        <v>Radiology</v>
      </c>
      <c r="I914" s="40" t="s">
        <v>235</v>
      </c>
      <c r="J914" s="40">
        <v>1</v>
      </c>
      <c r="K914" s="25">
        <f>IF(F914="","",IFERROR(_xlfn.XLOOKUP(F914,SVC_RateCard!A:A,SVC_RateCard!I:I),0))</f>
        <v>1568</v>
      </c>
      <c r="L914" s="17">
        <f t="shared" si="57"/>
        <v>1568</v>
      </c>
      <c r="M914" s="26">
        <f>IF(F914="","",IFERROR(_xlfn.XLOOKUP(F914,SVC_RateCard!A:A,SVC_RateCard!G:G),0))</f>
        <v>12</v>
      </c>
      <c r="N914" s="17">
        <f t="shared" si="58"/>
        <v>188.16</v>
      </c>
      <c r="O914" s="17">
        <f t="shared" si="59"/>
        <v>1568</v>
      </c>
    </row>
    <row r="915" spans="1:15" ht="22" customHeight="1">
      <c r="A915" t="str">
        <f t="shared" si="56"/>
        <v>SL-00911</v>
      </c>
      <c r="B915" s="39" t="s">
        <v>1828</v>
      </c>
      <c r="C915" s="24" t="str">
        <f>IF(B915="","",IFERROR(_xlfn.XLOOKUP(B915,PT_Master!#REF!,PT_Master!B:B),""))</f>
        <v/>
      </c>
      <c r="D915" s="24" t="str">
        <f>IF(C915="","",IFERROR(_xlfn.XLOOKUP(C915,PT_Master!A:A,PT_Master!C:C),""))</f>
        <v/>
      </c>
      <c r="E915" s="39" t="s">
        <v>1514</v>
      </c>
      <c r="F915" s="39" t="s">
        <v>1853</v>
      </c>
      <c r="G915" s="24" t="str">
        <f>IF(F915="","",IFERROR(_xlfn.XLOOKUP(F915,SVC_RateCard!A:A,SVC_RateCard!B:B),"Service Code not found"))</f>
        <v>MRI Brain with Contrast</v>
      </c>
      <c r="H915" s="24" t="str">
        <f>IF(F915="","",IFERROR(_xlfn.XLOOKUP(F915,SVC_RateCard!A:A,SVC_RateCard!C:C),""))</f>
        <v>Radiology</v>
      </c>
      <c r="I915" s="39" t="s">
        <v>235</v>
      </c>
      <c r="J915" s="39">
        <v>1</v>
      </c>
      <c r="K915" s="25">
        <f>IF(F915="","",IFERROR(_xlfn.XLOOKUP(F915,SVC_RateCard!A:A,SVC_RateCard!I:I),0))</f>
        <v>7280</v>
      </c>
      <c r="L915" s="17">
        <f t="shared" si="57"/>
        <v>7280</v>
      </c>
      <c r="M915" s="26">
        <f>IF(F915="","",IFERROR(_xlfn.XLOOKUP(F915,SVC_RateCard!A:A,SVC_RateCard!G:G),0))</f>
        <v>12</v>
      </c>
      <c r="N915" s="17">
        <f t="shared" si="58"/>
        <v>873.6</v>
      </c>
      <c r="O915" s="17">
        <f t="shared" si="59"/>
        <v>7280</v>
      </c>
    </row>
    <row r="916" spans="1:15" ht="22" customHeight="1">
      <c r="A916" t="str">
        <f t="shared" si="56"/>
        <v>SL-00912</v>
      </c>
      <c r="B916" s="40" t="s">
        <v>1828</v>
      </c>
      <c r="C916" s="24" t="str">
        <f>IF(B916="","",IFERROR(_xlfn.XLOOKUP(B916,PT_Master!#REF!,PT_Master!B:B),""))</f>
        <v/>
      </c>
      <c r="D916" s="24" t="str">
        <f>IF(C916="","",IFERROR(_xlfn.XLOOKUP(C916,PT_Master!A:A,PT_Master!C:C),""))</f>
        <v/>
      </c>
      <c r="E916" s="40" t="s">
        <v>581</v>
      </c>
      <c r="F916" s="40" t="s">
        <v>1869</v>
      </c>
      <c r="G916" s="24" t="str">
        <f>IF(F916="","",IFERROR(_xlfn.XLOOKUP(F916,SVC_RateCard!A:A,SVC_RateCard!B:B),"Service Code not found"))</f>
        <v>ICU - Daily</v>
      </c>
      <c r="H916" s="24" t="str">
        <f>IF(F916="","",IFERROR(_xlfn.XLOOKUP(F916,SVC_RateCard!A:A,SVC_RateCard!C:C),""))</f>
        <v>Room Charge</v>
      </c>
      <c r="I916" s="40" t="s">
        <v>235</v>
      </c>
      <c r="J916" s="40">
        <v>3</v>
      </c>
      <c r="K916" s="25">
        <f>IF(F916="","",IFERROR(_xlfn.XLOOKUP(F916,SVC_RateCard!A:A,SVC_RateCard!I:I),0))</f>
        <v>8000</v>
      </c>
      <c r="L916" s="17">
        <f t="shared" si="57"/>
        <v>24000</v>
      </c>
      <c r="M916" s="26">
        <f>IF(F916="","",IFERROR(_xlfn.XLOOKUP(F916,SVC_RateCard!A:A,SVC_RateCard!G:G),0))</f>
        <v>0</v>
      </c>
      <c r="N916" s="17">
        <f t="shared" si="58"/>
        <v>0</v>
      </c>
      <c r="O916" s="17">
        <f t="shared" si="59"/>
        <v>24000</v>
      </c>
    </row>
    <row r="917" spans="1:15" ht="22" customHeight="1">
      <c r="A917" t="str">
        <f t="shared" si="56"/>
        <v>SL-00913</v>
      </c>
      <c r="B917" s="39" t="s">
        <v>1828</v>
      </c>
      <c r="C917" s="24" t="str">
        <f>IF(B917="","",IFERROR(_xlfn.XLOOKUP(B917,PT_Master!#REF!,PT_Master!B:B),""))</f>
        <v/>
      </c>
      <c r="D917" s="24" t="str">
        <f>IF(C917="","",IFERROR(_xlfn.XLOOKUP(C917,PT_Master!A:A,PT_Master!C:C),""))</f>
        <v/>
      </c>
      <c r="E917" s="39" t="s">
        <v>581</v>
      </c>
      <c r="F917" s="39" t="s">
        <v>1875</v>
      </c>
      <c r="G917" s="24" t="str">
        <f>IF(F917="","",IFERROR(_xlfn.XLOOKUP(F917,SVC_RateCard!A:A,SVC_RateCard!B:B),"Service Code not found"))</f>
        <v>X-Ray Knee AP Lateral</v>
      </c>
      <c r="H917" s="24" t="str">
        <f>IF(F917="","",IFERROR(_xlfn.XLOOKUP(F917,SVC_RateCard!A:A,SVC_RateCard!C:C),""))</f>
        <v>Radiology</v>
      </c>
      <c r="I917" s="39" t="s">
        <v>235</v>
      </c>
      <c r="J917" s="39">
        <v>1</v>
      </c>
      <c r="K917" s="25">
        <f>IF(F917="","",IFERROR(_xlfn.XLOOKUP(F917,SVC_RateCard!A:A,SVC_RateCard!I:I),0))</f>
        <v>504</v>
      </c>
      <c r="L917" s="17">
        <f t="shared" si="57"/>
        <v>504</v>
      </c>
      <c r="M917" s="26">
        <f>IF(F917="","",IFERROR(_xlfn.XLOOKUP(F917,SVC_RateCard!A:A,SVC_RateCard!G:G),0))</f>
        <v>12</v>
      </c>
      <c r="N917" s="17">
        <f t="shared" si="58"/>
        <v>60.48</v>
      </c>
      <c r="O917" s="17">
        <f t="shared" si="59"/>
        <v>504</v>
      </c>
    </row>
    <row r="918" spans="1:15" ht="22" customHeight="1">
      <c r="A918" t="str">
        <f t="shared" si="56"/>
        <v>SL-00914</v>
      </c>
      <c r="B918" s="40" t="s">
        <v>1828</v>
      </c>
      <c r="C918" s="24" t="str">
        <f>IF(B918="","",IFERROR(_xlfn.XLOOKUP(B918,PT_Master!#REF!,PT_Master!B:B),""))</f>
        <v/>
      </c>
      <c r="D918" s="24" t="str">
        <f>IF(C918="","",IFERROR(_xlfn.XLOOKUP(C918,PT_Master!A:A,PT_Master!C:C),""))</f>
        <v/>
      </c>
      <c r="E918" s="40" t="s">
        <v>1514</v>
      </c>
      <c r="F918" s="40" t="s">
        <v>1842</v>
      </c>
      <c r="G918" s="24" t="str">
        <f>IF(F918="","",IFERROR(_xlfn.XLOOKUP(F918,SVC_RateCard!A:A,SVC_RateCard!B:B),"Service Code not found"))</f>
        <v>Treadmill Stress Test</v>
      </c>
      <c r="H918" s="24" t="str">
        <f>IF(F918="","",IFERROR(_xlfn.XLOOKUP(F918,SVC_RateCard!A:A,SVC_RateCard!C:C),""))</f>
        <v>Procedure</v>
      </c>
      <c r="I918" s="40" t="s">
        <v>235</v>
      </c>
      <c r="J918" s="40">
        <v>1</v>
      </c>
      <c r="K918" s="25">
        <f>IF(F918="","",IFERROR(_xlfn.XLOOKUP(F918,SVC_RateCard!A:A,SVC_RateCard!I:I),0))</f>
        <v>2310</v>
      </c>
      <c r="L918" s="17">
        <f t="shared" si="57"/>
        <v>2310</v>
      </c>
      <c r="M918" s="26">
        <f>IF(F918="","",IFERROR(_xlfn.XLOOKUP(F918,SVC_RateCard!A:A,SVC_RateCard!G:G),0))</f>
        <v>5</v>
      </c>
      <c r="N918" s="17">
        <f t="shared" si="58"/>
        <v>115.5</v>
      </c>
      <c r="O918" s="17">
        <f t="shared" si="59"/>
        <v>2310</v>
      </c>
    </row>
    <row r="919" spans="1:15" ht="22" customHeight="1">
      <c r="A919" t="str">
        <f t="shared" si="56"/>
        <v>SL-00915</v>
      </c>
      <c r="B919" s="39" t="s">
        <v>1829</v>
      </c>
      <c r="C919" s="24" t="str">
        <f>IF(B919="","",IFERROR(_xlfn.XLOOKUP(B919,PT_Master!#REF!,PT_Master!B:B),""))</f>
        <v/>
      </c>
      <c r="D919" s="24" t="str">
        <f>IF(C919="","",IFERROR(_xlfn.XLOOKUP(C919,PT_Master!A:A,PT_Master!C:C),""))</f>
        <v/>
      </c>
      <c r="E919" s="39" t="s">
        <v>610</v>
      </c>
      <c r="F919" s="39" t="s">
        <v>1860</v>
      </c>
      <c r="G919" s="24" t="str">
        <f>IF(F919="","",IFERROR(_xlfn.XLOOKUP(F919,SVC_RateCard!A:A,SVC_RateCard!B:B),"Service Code not found"))</f>
        <v>Emergency Consultation</v>
      </c>
      <c r="H919" s="24" t="str">
        <f>IF(F919="","",IFERROR(_xlfn.XLOOKUP(F919,SVC_RateCard!A:A,SVC_RateCard!C:C),""))</f>
        <v>Emergency</v>
      </c>
      <c r="I919" s="39" t="s">
        <v>232</v>
      </c>
      <c r="J919" s="39">
        <v>1</v>
      </c>
      <c r="K919" s="25">
        <f>IF(F919="","",IFERROR(_xlfn.XLOOKUP(F919,SVC_RateCard!A:A,SVC_RateCard!I:I),0))</f>
        <v>1200</v>
      </c>
      <c r="L919" s="17">
        <f t="shared" si="57"/>
        <v>1200</v>
      </c>
      <c r="M919" s="26">
        <f>IF(F919="","",IFERROR(_xlfn.XLOOKUP(F919,SVC_RateCard!A:A,SVC_RateCard!G:G),0))</f>
        <v>0</v>
      </c>
      <c r="N919" s="17">
        <f t="shared" si="58"/>
        <v>0</v>
      </c>
      <c r="O919" s="17">
        <f t="shared" si="59"/>
        <v>1200</v>
      </c>
    </row>
    <row r="920" spans="1:15" ht="22" customHeight="1">
      <c r="A920" t="str">
        <f t="shared" si="56"/>
        <v>SL-00916</v>
      </c>
      <c r="B920" s="40" t="s">
        <v>1829</v>
      </c>
      <c r="C920" s="24" t="str">
        <f>IF(B920="","",IFERROR(_xlfn.XLOOKUP(B920,PT_Master!#REF!,PT_Master!B:B),""))</f>
        <v/>
      </c>
      <c r="D920" s="24" t="str">
        <f>IF(C920="","",IFERROR(_xlfn.XLOOKUP(C920,PT_Master!A:A,PT_Master!C:C),""))</f>
        <v/>
      </c>
      <c r="E920" s="40" t="s">
        <v>610</v>
      </c>
      <c r="F920" s="40" t="s">
        <v>1857</v>
      </c>
      <c r="G920" s="24" t="str">
        <f>IF(F920="","",IFERROR(_xlfn.XLOOKUP(F920,SVC_RateCard!A:A,SVC_RateCard!B:B),"Service Code not found"))</f>
        <v>HbA1c Test</v>
      </c>
      <c r="H920" s="24" t="str">
        <f>IF(F920="","",IFERROR(_xlfn.XLOOKUP(F920,SVC_RateCard!A:A,SVC_RateCard!C:C),""))</f>
        <v>Laboratory</v>
      </c>
      <c r="I920" s="40" t="s">
        <v>232</v>
      </c>
      <c r="J920" s="40">
        <v>1</v>
      </c>
      <c r="K920" s="25">
        <f>IF(F920="","",IFERROR(_xlfn.XLOOKUP(F920,SVC_RateCard!A:A,SVC_RateCard!I:I),0))</f>
        <v>399</v>
      </c>
      <c r="L920" s="17">
        <f t="shared" si="57"/>
        <v>399</v>
      </c>
      <c r="M920" s="26">
        <f>IF(F920="","",IFERROR(_xlfn.XLOOKUP(F920,SVC_RateCard!A:A,SVC_RateCard!G:G),0))</f>
        <v>5</v>
      </c>
      <c r="N920" s="17">
        <f t="shared" si="58"/>
        <v>19.95</v>
      </c>
      <c r="O920" s="17">
        <f t="shared" si="59"/>
        <v>399</v>
      </c>
    </row>
    <row r="921" spans="1:15" ht="22" customHeight="1">
      <c r="A921" t="str">
        <f t="shared" si="56"/>
        <v>SL-00917</v>
      </c>
      <c r="B921" s="39" t="s">
        <v>1829</v>
      </c>
      <c r="C921" s="24" t="str">
        <f>IF(B921="","",IFERROR(_xlfn.XLOOKUP(B921,PT_Master!#REF!,PT_Master!B:B),""))</f>
        <v/>
      </c>
      <c r="D921" s="24" t="str">
        <f>IF(C921="","",IFERROR(_xlfn.XLOOKUP(C921,PT_Master!A:A,PT_Master!C:C),""))</f>
        <v/>
      </c>
      <c r="E921" s="39" t="s">
        <v>610</v>
      </c>
      <c r="F921" s="39" t="s">
        <v>1872</v>
      </c>
      <c r="G921" s="24" t="str">
        <f>IF(F921="","",IFERROR(_xlfn.XLOOKUP(F921,SVC_RateCard!A:A,SVC_RateCard!B:B),"Service Code not found"))</f>
        <v>Oxygen Therapy - Per Day</v>
      </c>
      <c r="H921" s="24" t="str">
        <f>IF(F921="","",IFERROR(_xlfn.XLOOKUP(F921,SVC_RateCard!A:A,SVC_RateCard!C:C),""))</f>
        <v>Procedure</v>
      </c>
      <c r="I921" s="39" t="s">
        <v>232</v>
      </c>
      <c r="J921" s="39">
        <v>1</v>
      </c>
      <c r="K921" s="25">
        <f>IF(F921="","",IFERROR(_xlfn.XLOOKUP(F921,SVC_RateCard!A:A,SVC_RateCard!I:I),0))</f>
        <v>630</v>
      </c>
      <c r="L921" s="17">
        <f t="shared" si="57"/>
        <v>630</v>
      </c>
      <c r="M921" s="26">
        <f>IF(F921="","",IFERROR(_xlfn.XLOOKUP(F921,SVC_RateCard!A:A,SVC_RateCard!G:G),0))</f>
        <v>5</v>
      </c>
      <c r="N921" s="17">
        <f t="shared" si="58"/>
        <v>31.5</v>
      </c>
      <c r="O921" s="17">
        <f t="shared" si="59"/>
        <v>630</v>
      </c>
    </row>
    <row r="922" spans="1:15" ht="22" customHeight="1">
      <c r="A922" t="str">
        <f t="shared" si="56"/>
        <v>SL-00918</v>
      </c>
      <c r="B922" s="40" t="s">
        <v>1829</v>
      </c>
      <c r="C922" s="24" t="str">
        <f>IF(B922="","",IFERROR(_xlfn.XLOOKUP(B922,PT_Master!#REF!,PT_Master!B:B),""))</f>
        <v/>
      </c>
      <c r="D922" s="24" t="str">
        <f>IF(C922="","",IFERROR(_xlfn.XLOOKUP(C922,PT_Master!A:A,PT_Master!C:C),""))</f>
        <v/>
      </c>
      <c r="E922" s="40" t="s">
        <v>610</v>
      </c>
      <c r="F922" s="40" t="s">
        <v>1866</v>
      </c>
      <c r="G922" s="24" t="str">
        <f>IF(F922="","",IFERROR(_xlfn.XLOOKUP(F922,SVC_RateCard!A:A,SVC_RateCard!B:B),"Service Code not found"))</f>
        <v>X-Ray Chest PA</v>
      </c>
      <c r="H922" s="24" t="str">
        <f>IF(F922="","",IFERROR(_xlfn.XLOOKUP(F922,SVC_RateCard!A:A,SVC_RateCard!C:C),""))</f>
        <v>Radiology</v>
      </c>
      <c r="I922" s="40" t="s">
        <v>232</v>
      </c>
      <c r="J922" s="40">
        <v>1</v>
      </c>
      <c r="K922" s="25">
        <f>IF(F922="","",IFERROR(_xlfn.XLOOKUP(F922,SVC_RateCard!A:A,SVC_RateCard!I:I),0))</f>
        <v>448</v>
      </c>
      <c r="L922" s="17">
        <f t="shared" si="57"/>
        <v>448</v>
      </c>
      <c r="M922" s="26">
        <f>IF(F922="","",IFERROR(_xlfn.XLOOKUP(F922,SVC_RateCard!A:A,SVC_RateCard!G:G),0))</f>
        <v>12</v>
      </c>
      <c r="N922" s="17">
        <f t="shared" si="58"/>
        <v>53.76</v>
      </c>
      <c r="O922" s="17">
        <f t="shared" si="59"/>
        <v>448</v>
      </c>
    </row>
    <row r="923" spans="1:15" ht="22" customHeight="1">
      <c r="A923" t="str">
        <f t="shared" si="56"/>
        <v>SL-00919</v>
      </c>
      <c r="B923" s="39" t="s">
        <v>1829</v>
      </c>
      <c r="C923" s="24" t="str">
        <f>IF(B923="","",IFERROR(_xlfn.XLOOKUP(B923,PT_Master!#REF!,PT_Master!B:B),""))</f>
        <v/>
      </c>
      <c r="D923" s="24" t="str">
        <f>IF(C923="","",IFERROR(_xlfn.XLOOKUP(C923,PT_Master!A:A,PT_Master!C:C),""))</f>
        <v/>
      </c>
      <c r="E923" s="39" t="s">
        <v>610</v>
      </c>
      <c r="F923" s="39" t="s">
        <v>1864</v>
      </c>
      <c r="G923" s="24" t="str">
        <f>IF(F923="","",IFERROR(_xlfn.XLOOKUP(F923,SVC_RateCard!A:A,SVC_RateCard!B:B),"Service Code not found"))</f>
        <v>Physiotherapy Session</v>
      </c>
      <c r="H923" s="24" t="str">
        <f>IF(F923="","",IFERROR(_xlfn.XLOOKUP(F923,SVC_RateCard!A:A,SVC_RateCard!C:C),""))</f>
        <v>Procedure</v>
      </c>
      <c r="I923" s="39" t="s">
        <v>232</v>
      </c>
      <c r="J923" s="39">
        <v>1</v>
      </c>
      <c r="K923" s="25">
        <f>IF(F923="","",IFERROR(_xlfn.XLOOKUP(F923,SVC_RateCard!A:A,SVC_RateCard!I:I),0))</f>
        <v>944</v>
      </c>
      <c r="L923" s="17">
        <f t="shared" si="57"/>
        <v>944</v>
      </c>
      <c r="M923" s="26">
        <f>IF(F923="","",IFERROR(_xlfn.XLOOKUP(F923,SVC_RateCard!A:A,SVC_RateCard!G:G),0))</f>
        <v>18</v>
      </c>
      <c r="N923" s="17">
        <f t="shared" si="58"/>
        <v>169.92</v>
      </c>
      <c r="O923" s="17">
        <f t="shared" si="59"/>
        <v>944</v>
      </c>
    </row>
    <row r="924" spans="1:15" ht="22" customHeight="1">
      <c r="A924" t="str">
        <f t="shared" si="56"/>
        <v>SL-00920</v>
      </c>
      <c r="B924" s="40" t="s">
        <v>1830</v>
      </c>
      <c r="C924" s="24" t="str">
        <f>IF(B924="","",IFERROR(_xlfn.XLOOKUP(B924,PT_Master!#REF!,PT_Master!B:B),""))</f>
        <v/>
      </c>
      <c r="D924" s="24" t="str">
        <f>IF(C924="","",IFERROR(_xlfn.XLOOKUP(C924,PT_Master!A:A,PT_Master!C:C),""))</f>
        <v/>
      </c>
      <c r="E924" s="40" t="s">
        <v>1533</v>
      </c>
      <c r="F924" s="40" t="s">
        <v>1831</v>
      </c>
      <c r="G924" s="24" t="str">
        <f>IF(F924="","",IFERROR(_xlfn.XLOOKUP(F924,SVC_RateCard!A:A,SVC_RateCard!B:B),"Service Code not found"))</f>
        <v>General Consultation</v>
      </c>
      <c r="H924" s="24" t="str">
        <f>IF(F924="","",IFERROR(_xlfn.XLOOKUP(F924,SVC_RateCard!A:A,SVC_RateCard!C:C),""))</f>
        <v>Consultation</v>
      </c>
      <c r="I924" s="40" t="s">
        <v>234</v>
      </c>
      <c r="J924" s="40">
        <v>1</v>
      </c>
      <c r="K924" s="25">
        <f>IF(F924="","",IFERROR(_xlfn.XLOOKUP(F924,SVC_RateCard!A:A,SVC_RateCard!I:I),0))</f>
        <v>500</v>
      </c>
      <c r="L924" s="17">
        <f t="shared" si="57"/>
        <v>500</v>
      </c>
      <c r="M924" s="26">
        <f>IF(F924="","",IFERROR(_xlfn.XLOOKUP(F924,SVC_RateCard!A:A,SVC_RateCard!G:G),0))</f>
        <v>0</v>
      </c>
      <c r="N924" s="17">
        <f t="shared" si="58"/>
        <v>0</v>
      </c>
      <c r="O924" s="17">
        <f t="shared" si="59"/>
        <v>500</v>
      </c>
    </row>
    <row r="925" spans="1:15" ht="22" customHeight="1">
      <c r="A925" t="str">
        <f t="shared" si="56"/>
        <v>SL-00921</v>
      </c>
      <c r="B925" s="39" t="s">
        <v>1830</v>
      </c>
      <c r="C925" s="24" t="str">
        <f>IF(B925="","",IFERROR(_xlfn.XLOOKUP(B925,PT_Master!#REF!,PT_Master!B:B),""))</f>
        <v/>
      </c>
      <c r="D925" s="24" t="str">
        <f>IF(C925="","",IFERROR(_xlfn.XLOOKUP(C925,PT_Master!A:A,PT_Master!C:C),""))</f>
        <v/>
      </c>
      <c r="E925" s="39" t="s">
        <v>1533</v>
      </c>
      <c r="F925" s="39" t="s">
        <v>1866</v>
      </c>
      <c r="G925" s="24" t="str">
        <f>IF(F925="","",IFERROR(_xlfn.XLOOKUP(F925,SVC_RateCard!A:A,SVC_RateCard!B:B),"Service Code not found"))</f>
        <v>X-Ray Chest PA</v>
      </c>
      <c r="H925" s="24" t="str">
        <f>IF(F925="","",IFERROR(_xlfn.XLOOKUP(F925,SVC_RateCard!A:A,SVC_RateCard!C:C),""))</f>
        <v>Radiology</v>
      </c>
      <c r="I925" s="39" t="s">
        <v>234</v>
      </c>
      <c r="J925" s="39">
        <v>1</v>
      </c>
      <c r="K925" s="25">
        <f>IF(F925="","",IFERROR(_xlfn.XLOOKUP(F925,SVC_RateCard!A:A,SVC_RateCard!I:I),0))</f>
        <v>448</v>
      </c>
      <c r="L925" s="17">
        <f t="shared" si="57"/>
        <v>448</v>
      </c>
      <c r="M925" s="26">
        <f>IF(F925="","",IFERROR(_xlfn.XLOOKUP(F925,SVC_RateCard!A:A,SVC_RateCard!G:G),0))</f>
        <v>12</v>
      </c>
      <c r="N925" s="17">
        <f t="shared" si="58"/>
        <v>53.76</v>
      </c>
      <c r="O925" s="17">
        <f t="shared" si="59"/>
        <v>448</v>
      </c>
    </row>
    <row r="926" spans="1:15" ht="22" customHeight="1">
      <c r="A926" t="str">
        <f t="shared" si="56"/>
        <v>SL-00922</v>
      </c>
      <c r="B926" s="40" t="s">
        <v>1830</v>
      </c>
      <c r="C926" s="24" t="str">
        <f>IF(B926="","",IFERROR(_xlfn.XLOOKUP(B926,PT_Master!#REF!,PT_Master!B:B),""))</f>
        <v/>
      </c>
      <c r="D926" s="24" t="str">
        <f>IF(C926="","",IFERROR(_xlfn.XLOOKUP(C926,PT_Master!A:A,PT_Master!C:C),""))</f>
        <v/>
      </c>
      <c r="E926" s="40" t="s">
        <v>1533</v>
      </c>
      <c r="F926" s="40" t="s">
        <v>1878</v>
      </c>
      <c r="G926" s="24" t="str">
        <f>IF(F926="","",IFERROR(_xlfn.XLOOKUP(F926,SVC_RateCard!A:A,SVC_RateCard!B:B),"Service Code not found"))</f>
        <v>Urine Routine</v>
      </c>
      <c r="H926" s="24" t="str">
        <f>IF(F926="","",IFERROR(_xlfn.XLOOKUP(F926,SVC_RateCard!A:A,SVC_RateCard!C:C),""))</f>
        <v>Laboratory</v>
      </c>
      <c r="I926" s="40" t="s">
        <v>234</v>
      </c>
      <c r="J926" s="40">
        <v>1</v>
      </c>
      <c r="K926" s="25">
        <f>IF(F926="","",IFERROR(_xlfn.XLOOKUP(F926,SVC_RateCard!A:A,SVC_RateCard!I:I),0))</f>
        <v>157.5</v>
      </c>
      <c r="L926" s="17">
        <f t="shared" si="57"/>
        <v>157.5</v>
      </c>
      <c r="M926" s="26">
        <f>IF(F926="","",IFERROR(_xlfn.XLOOKUP(F926,SVC_RateCard!A:A,SVC_RateCard!G:G),0))</f>
        <v>5</v>
      </c>
      <c r="N926" s="17">
        <f t="shared" si="58"/>
        <v>7.875</v>
      </c>
      <c r="O926" s="17">
        <f t="shared" si="59"/>
        <v>157.5</v>
      </c>
    </row>
    <row r="927" spans="1:15" ht="22" customHeight="1">
      <c r="A927" t="str">
        <f t="shared" si="56"/>
        <v/>
      </c>
      <c r="C927" s="24" t="str">
        <f>IF(B927="","",IFERROR(_xlfn.XLOOKUP(B927,PT_Master!#REF!,PT_Master!B:B),""))</f>
        <v/>
      </c>
      <c r="D927" s="24" t="str">
        <f>IF(C927="","",IFERROR(_xlfn.XLOOKUP(C927,PT_Master!A:A,PT_Master!C:C),""))</f>
        <v/>
      </c>
      <c r="E927" s="13"/>
      <c r="G927" s="24" t="str">
        <f>IF(F927="","",IFERROR(_xlfn.XLOOKUP(F927,SVC_RateCard!A:A,SVC_RateCard!B:B),"Service Code not found"))</f>
        <v/>
      </c>
      <c r="H927" s="24" t="str">
        <f>IF(F927="","",IFERROR(_xlfn.XLOOKUP(F927,SVC_RateCard!A:A,SVC_RateCard!C:C),""))</f>
        <v/>
      </c>
      <c r="K927" s="25" t="str">
        <f>IF(F927="","",IFERROR(_xlfn.XLOOKUP(F927,SVC_RateCard!A:A,SVC_RateCard!I:I),0))</f>
        <v/>
      </c>
      <c r="L927" s="17" t="str">
        <f t="shared" si="57"/>
        <v/>
      </c>
      <c r="M927" s="26" t="str">
        <f>IF(F927="","",IFERROR(_xlfn.XLOOKUP(F927,SVC_RateCard!A:A,SVC_RateCard!G:G),0))</f>
        <v/>
      </c>
      <c r="N927" s="17" t="str">
        <f t="shared" si="58"/>
        <v/>
      </c>
      <c r="O927" s="17" t="str">
        <f t="shared" si="59"/>
        <v/>
      </c>
    </row>
    <row r="928" spans="1:15" ht="22" customHeight="1">
      <c r="A928" t="str">
        <f t="shared" si="56"/>
        <v/>
      </c>
      <c r="C928" s="24" t="str">
        <f>IF(B928="","",IFERROR(_xlfn.XLOOKUP(B928,PT_Master!#REF!,PT_Master!B:B),""))</f>
        <v/>
      </c>
      <c r="D928" s="24" t="str">
        <f>IF(C928="","",IFERROR(_xlfn.XLOOKUP(C928,PT_Master!A:A,PT_Master!C:C),""))</f>
        <v/>
      </c>
      <c r="E928" s="13"/>
      <c r="G928" s="24" t="str">
        <f>IF(F928="","",IFERROR(_xlfn.XLOOKUP(F928,SVC_RateCard!A:A,SVC_RateCard!B:B),"Service Code not found"))</f>
        <v/>
      </c>
      <c r="H928" s="24" t="str">
        <f>IF(F928="","",IFERROR(_xlfn.XLOOKUP(F928,SVC_RateCard!A:A,SVC_RateCard!C:C),""))</f>
        <v/>
      </c>
      <c r="K928" s="25" t="str">
        <f>IF(F928="","",IFERROR(_xlfn.XLOOKUP(F928,SVC_RateCard!A:A,SVC_RateCard!I:I),0))</f>
        <v/>
      </c>
      <c r="L928" s="17" t="str">
        <f t="shared" si="57"/>
        <v/>
      </c>
      <c r="M928" s="26" t="str">
        <f>IF(F928="","",IFERROR(_xlfn.XLOOKUP(F928,SVC_RateCard!A:A,SVC_RateCard!G:G),0))</f>
        <v/>
      </c>
      <c r="N928" s="17" t="str">
        <f t="shared" si="58"/>
        <v/>
      </c>
      <c r="O928" s="17" t="str">
        <f t="shared" si="59"/>
        <v/>
      </c>
    </row>
    <row r="929" spans="1:15" ht="22" customHeight="1">
      <c r="A929" t="str">
        <f t="shared" si="56"/>
        <v/>
      </c>
      <c r="C929" s="24" t="str">
        <f>IF(B929="","",IFERROR(_xlfn.XLOOKUP(B929,PT_Master!#REF!,PT_Master!B:B),""))</f>
        <v/>
      </c>
      <c r="D929" s="24" t="str">
        <f>IF(C929="","",IFERROR(_xlfn.XLOOKUP(C929,PT_Master!A:A,PT_Master!C:C),""))</f>
        <v/>
      </c>
      <c r="E929" s="13"/>
      <c r="G929" s="24" t="str">
        <f>IF(F929="","",IFERROR(_xlfn.XLOOKUP(F929,SVC_RateCard!A:A,SVC_RateCard!B:B),"Service Code not found"))</f>
        <v/>
      </c>
      <c r="H929" s="24" t="str">
        <f>IF(F929="","",IFERROR(_xlfn.XLOOKUP(F929,SVC_RateCard!A:A,SVC_RateCard!C:C),""))</f>
        <v/>
      </c>
      <c r="K929" s="25" t="str">
        <f>IF(F929="","",IFERROR(_xlfn.XLOOKUP(F929,SVC_RateCard!A:A,SVC_RateCard!I:I),0))</f>
        <v/>
      </c>
      <c r="L929" s="17" t="str">
        <f t="shared" si="57"/>
        <v/>
      </c>
      <c r="M929" s="26" t="str">
        <f>IF(F929="","",IFERROR(_xlfn.XLOOKUP(F929,SVC_RateCard!A:A,SVC_RateCard!G:G),0))</f>
        <v/>
      </c>
      <c r="N929" s="17" t="str">
        <f t="shared" si="58"/>
        <v/>
      </c>
      <c r="O929" s="17" t="str">
        <f t="shared" si="59"/>
        <v/>
      </c>
    </row>
    <row r="930" spans="1:15" ht="22" customHeight="1">
      <c r="A930" t="str">
        <f t="shared" si="56"/>
        <v/>
      </c>
      <c r="C930" s="24" t="str">
        <f>IF(B930="","",IFERROR(_xlfn.XLOOKUP(B930,PT_Master!#REF!,PT_Master!B:B),""))</f>
        <v/>
      </c>
      <c r="D930" s="24" t="str">
        <f>IF(C930="","",IFERROR(_xlfn.XLOOKUP(C930,PT_Master!A:A,PT_Master!C:C),""))</f>
        <v/>
      </c>
      <c r="E930" s="13"/>
      <c r="G930" s="24" t="str">
        <f>IF(F930="","",IFERROR(_xlfn.XLOOKUP(F930,SVC_RateCard!A:A,SVC_RateCard!B:B),"Service Code not found"))</f>
        <v/>
      </c>
      <c r="H930" s="24" t="str">
        <f>IF(F930="","",IFERROR(_xlfn.XLOOKUP(F930,SVC_RateCard!A:A,SVC_RateCard!C:C),""))</f>
        <v/>
      </c>
      <c r="K930" s="25" t="str">
        <f>IF(F930="","",IFERROR(_xlfn.XLOOKUP(F930,SVC_RateCard!A:A,SVC_RateCard!I:I),0))</f>
        <v/>
      </c>
      <c r="L930" s="17" t="str">
        <f t="shared" si="57"/>
        <v/>
      </c>
      <c r="M930" s="26" t="str">
        <f>IF(F930="","",IFERROR(_xlfn.XLOOKUP(F930,SVC_RateCard!A:A,SVC_RateCard!G:G),0))</f>
        <v/>
      </c>
      <c r="N930" s="17" t="str">
        <f t="shared" si="58"/>
        <v/>
      </c>
      <c r="O930" s="17" t="str">
        <f t="shared" si="59"/>
        <v/>
      </c>
    </row>
    <row r="931" spans="1:15" ht="22" customHeight="1">
      <c r="A931" t="str">
        <f t="shared" si="56"/>
        <v/>
      </c>
      <c r="C931" s="24" t="str">
        <f>IF(B931="","",IFERROR(_xlfn.XLOOKUP(B931,PT_Master!#REF!,PT_Master!B:B),""))</f>
        <v/>
      </c>
      <c r="D931" s="24" t="str">
        <f>IF(C931="","",IFERROR(_xlfn.XLOOKUP(C931,PT_Master!A:A,PT_Master!C:C),""))</f>
        <v/>
      </c>
      <c r="E931" s="13"/>
      <c r="G931" s="24" t="str">
        <f>IF(F931="","",IFERROR(_xlfn.XLOOKUP(F931,SVC_RateCard!A:A,SVC_RateCard!B:B),"Service Code not found"))</f>
        <v/>
      </c>
      <c r="H931" s="24" t="str">
        <f>IF(F931="","",IFERROR(_xlfn.XLOOKUP(F931,SVC_RateCard!A:A,SVC_RateCard!C:C),""))</f>
        <v/>
      </c>
      <c r="K931" s="25" t="str">
        <f>IF(F931="","",IFERROR(_xlfn.XLOOKUP(F931,SVC_RateCard!A:A,SVC_RateCard!I:I),0))</f>
        <v/>
      </c>
      <c r="L931" s="17" t="str">
        <f t="shared" si="57"/>
        <v/>
      </c>
      <c r="M931" s="26" t="str">
        <f>IF(F931="","",IFERROR(_xlfn.XLOOKUP(F931,SVC_RateCard!A:A,SVC_RateCard!G:G),0))</f>
        <v/>
      </c>
      <c r="N931" s="17" t="str">
        <f t="shared" si="58"/>
        <v/>
      </c>
      <c r="O931" s="17" t="str">
        <f t="shared" si="59"/>
        <v/>
      </c>
    </row>
    <row r="932" spans="1:15" ht="22" customHeight="1">
      <c r="A932" t="str">
        <f t="shared" si="56"/>
        <v/>
      </c>
      <c r="C932" s="24" t="str">
        <f>IF(B932="","",IFERROR(_xlfn.XLOOKUP(B932,PT_Master!#REF!,PT_Master!B:B),""))</f>
        <v/>
      </c>
      <c r="D932" s="24" t="str">
        <f>IF(C932="","",IFERROR(_xlfn.XLOOKUP(C932,PT_Master!A:A,PT_Master!C:C),""))</f>
        <v/>
      </c>
      <c r="E932" s="13"/>
      <c r="G932" s="24" t="str">
        <f>IF(F932="","",IFERROR(_xlfn.XLOOKUP(F932,SVC_RateCard!A:A,SVC_RateCard!B:B),"Service Code not found"))</f>
        <v/>
      </c>
      <c r="H932" s="24" t="str">
        <f>IF(F932="","",IFERROR(_xlfn.XLOOKUP(F932,SVC_RateCard!A:A,SVC_RateCard!C:C),""))</f>
        <v/>
      </c>
      <c r="K932" s="25" t="str">
        <f>IF(F932="","",IFERROR(_xlfn.XLOOKUP(F932,SVC_RateCard!A:A,SVC_RateCard!I:I),0))</f>
        <v/>
      </c>
      <c r="L932" s="17" t="str">
        <f t="shared" si="57"/>
        <v/>
      </c>
      <c r="M932" s="26" t="str">
        <f>IF(F932="","",IFERROR(_xlfn.XLOOKUP(F932,SVC_RateCard!A:A,SVC_RateCard!G:G),0))</f>
        <v/>
      </c>
      <c r="N932" s="17" t="str">
        <f t="shared" si="58"/>
        <v/>
      </c>
      <c r="O932" s="17" t="str">
        <f t="shared" si="59"/>
        <v/>
      </c>
    </row>
    <row r="933" spans="1:15" ht="22" customHeight="1">
      <c r="A933" t="str">
        <f t="shared" si="56"/>
        <v/>
      </c>
      <c r="C933" s="24" t="str">
        <f>IF(B933="","",IFERROR(_xlfn.XLOOKUP(B933,PT_Master!#REF!,PT_Master!B:B),""))</f>
        <v/>
      </c>
      <c r="D933" s="24" t="str">
        <f>IF(C933="","",IFERROR(_xlfn.XLOOKUP(C933,PT_Master!A:A,PT_Master!C:C),""))</f>
        <v/>
      </c>
      <c r="E933" s="13"/>
      <c r="G933" s="24" t="str">
        <f>IF(F933="","",IFERROR(_xlfn.XLOOKUP(F933,SVC_RateCard!A:A,SVC_RateCard!B:B),"Service Code not found"))</f>
        <v/>
      </c>
      <c r="H933" s="24" t="str">
        <f>IF(F933="","",IFERROR(_xlfn.XLOOKUP(F933,SVC_RateCard!A:A,SVC_RateCard!C:C),""))</f>
        <v/>
      </c>
      <c r="K933" s="25" t="str">
        <f>IF(F933="","",IFERROR(_xlfn.XLOOKUP(F933,SVC_RateCard!A:A,SVC_RateCard!I:I),0))</f>
        <v/>
      </c>
      <c r="L933" s="17" t="str">
        <f t="shared" si="57"/>
        <v/>
      </c>
      <c r="M933" s="26" t="str">
        <f>IF(F933="","",IFERROR(_xlfn.XLOOKUP(F933,SVC_RateCard!A:A,SVC_RateCard!G:G),0))</f>
        <v/>
      </c>
      <c r="N933" s="17" t="str">
        <f t="shared" si="58"/>
        <v/>
      </c>
      <c r="O933" s="17" t="str">
        <f t="shared" si="59"/>
        <v/>
      </c>
    </row>
    <row r="934" spans="1:15" ht="22" customHeight="1">
      <c r="A934" t="str">
        <f t="shared" si="56"/>
        <v/>
      </c>
      <c r="C934" s="24" t="str">
        <f>IF(B934="","",IFERROR(_xlfn.XLOOKUP(B934,PT_Master!#REF!,PT_Master!B:B),""))</f>
        <v/>
      </c>
      <c r="D934" s="24" t="str">
        <f>IF(C934="","",IFERROR(_xlfn.XLOOKUP(C934,PT_Master!A:A,PT_Master!C:C),""))</f>
        <v/>
      </c>
      <c r="E934" s="13"/>
      <c r="G934" s="24" t="str">
        <f>IF(F934="","",IFERROR(_xlfn.XLOOKUP(F934,SVC_RateCard!A:A,SVC_RateCard!B:B),"Service Code not found"))</f>
        <v/>
      </c>
      <c r="H934" s="24" t="str">
        <f>IF(F934="","",IFERROR(_xlfn.XLOOKUP(F934,SVC_RateCard!A:A,SVC_RateCard!C:C),""))</f>
        <v/>
      </c>
      <c r="K934" s="25" t="str">
        <f>IF(F934="","",IFERROR(_xlfn.XLOOKUP(F934,SVC_RateCard!A:A,SVC_RateCard!I:I),0))</f>
        <v/>
      </c>
      <c r="L934" s="17" t="str">
        <f t="shared" si="57"/>
        <v/>
      </c>
      <c r="M934" s="26" t="str">
        <f>IF(F934="","",IFERROR(_xlfn.XLOOKUP(F934,SVC_RateCard!A:A,SVC_RateCard!G:G),0))</f>
        <v/>
      </c>
      <c r="N934" s="17" t="str">
        <f t="shared" si="58"/>
        <v/>
      </c>
      <c r="O934" s="17" t="str">
        <f t="shared" si="59"/>
        <v/>
      </c>
    </row>
    <row r="935" spans="1:15" ht="22" customHeight="1">
      <c r="A935" t="str">
        <f t="shared" si="56"/>
        <v/>
      </c>
      <c r="C935" s="24" t="str">
        <f>IF(B935="","",IFERROR(_xlfn.XLOOKUP(B935,PT_Master!#REF!,PT_Master!B:B),""))</f>
        <v/>
      </c>
      <c r="D935" s="24" t="str">
        <f>IF(C935="","",IFERROR(_xlfn.XLOOKUP(C935,PT_Master!A:A,PT_Master!C:C),""))</f>
        <v/>
      </c>
      <c r="E935" s="13"/>
      <c r="G935" s="24" t="str">
        <f>IF(F935="","",IFERROR(_xlfn.XLOOKUP(F935,SVC_RateCard!A:A,SVC_RateCard!B:B),"Service Code not found"))</f>
        <v/>
      </c>
      <c r="H935" s="24" t="str">
        <f>IF(F935="","",IFERROR(_xlfn.XLOOKUP(F935,SVC_RateCard!A:A,SVC_RateCard!C:C),""))</f>
        <v/>
      </c>
      <c r="K935" s="25" t="str">
        <f>IF(F935="","",IFERROR(_xlfn.XLOOKUP(F935,SVC_RateCard!A:A,SVC_RateCard!I:I),0))</f>
        <v/>
      </c>
      <c r="L935" s="17" t="str">
        <f t="shared" si="57"/>
        <v/>
      </c>
      <c r="M935" s="26" t="str">
        <f>IF(F935="","",IFERROR(_xlfn.XLOOKUP(F935,SVC_RateCard!A:A,SVC_RateCard!G:G),0))</f>
        <v/>
      </c>
      <c r="N935" s="17" t="str">
        <f t="shared" si="58"/>
        <v/>
      </c>
      <c r="O935" s="17" t="str">
        <f t="shared" si="59"/>
        <v/>
      </c>
    </row>
    <row r="936" spans="1:15" ht="22" customHeight="1">
      <c r="A936" t="str">
        <f t="shared" si="56"/>
        <v/>
      </c>
      <c r="C936" s="24" t="str">
        <f>IF(B936="","",IFERROR(_xlfn.XLOOKUP(B936,PT_Master!#REF!,PT_Master!B:B),""))</f>
        <v/>
      </c>
      <c r="D936" s="24" t="str">
        <f>IF(C936="","",IFERROR(_xlfn.XLOOKUP(C936,PT_Master!A:A,PT_Master!C:C),""))</f>
        <v/>
      </c>
      <c r="E936" s="13"/>
      <c r="G936" s="24" t="str">
        <f>IF(F936="","",IFERROR(_xlfn.XLOOKUP(F936,SVC_RateCard!A:A,SVC_RateCard!B:B),"Service Code not found"))</f>
        <v/>
      </c>
      <c r="H936" s="24" t="str">
        <f>IF(F936="","",IFERROR(_xlfn.XLOOKUP(F936,SVC_RateCard!A:A,SVC_RateCard!C:C),""))</f>
        <v/>
      </c>
      <c r="K936" s="25" t="str">
        <f>IF(F936="","",IFERROR(_xlfn.XLOOKUP(F936,SVC_RateCard!A:A,SVC_RateCard!I:I),0))</f>
        <v/>
      </c>
      <c r="L936" s="17" t="str">
        <f t="shared" si="57"/>
        <v/>
      </c>
      <c r="M936" s="26" t="str">
        <f>IF(F936="","",IFERROR(_xlfn.XLOOKUP(F936,SVC_RateCard!A:A,SVC_RateCard!G:G),0))</f>
        <v/>
      </c>
      <c r="N936" s="17" t="str">
        <f t="shared" si="58"/>
        <v/>
      </c>
      <c r="O936" s="17" t="str">
        <f t="shared" si="59"/>
        <v/>
      </c>
    </row>
    <row r="937" spans="1:15" ht="22" customHeight="1">
      <c r="A937" t="str">
        <f t="shared" si="56"/>
        <v/>
      </c>
      <c r="C937" s="24" t="str">
        <f>IF(B937="","",IFERROR(_xlfn.XLOOKUP(B937,PT_Master!#REF!,PT_Master!B:B),""))</f>
        <v/>
      </c>
      <c r="D937" s="24" t="str">
        <f>IF(C937="","",IFERROR(_xlfn.XLOOKUP(C937,PT_Master!A:A,PT_Master!C:C),""))</f>
        <v/>
      </c>
      <c r="E937" s="13"/>
      <c r="G937" s="24" t="str">
        <f>IF(F937="","",IFERROR(_xlfn.XLOOKUP(F937,SVC_RateCard!A:A,SVC_RateCard!B:B),"Service Code not found"))</f>
        <v/>
      </c>
      <c r="H937" s="24" t="str">
        <f>IF(F937="","",IFERROR(_xlfn.XLOOKUP(F937,SVC_RateCard!A:A,SVC_RateCard!C:C),""))</f>
        <v/>
      </c>
      <c r="K937" s="25" t="str">
        <f>IF(F937="","",IFERROR(_xlfn.XLOOKUP(F937,SVC_RateCard!A:A,SVC_RateCard!I:I),0))</f>
        <v/>
      </c>
      <c r="L937" s="17" t="str">
        <f t="shared" si="57"/>
        <v/>
      </c>
      <c r="M937" s="26" t="str">
        <f>IF(F937="","",IFERROR(_xlfn.XLOOKUP(F937,SVC_RateCard!A:A,SVC_RateCard!G:G),0))</f>
        <v/>
      </c>
      <c r="N937" s="17" t="str">
        <f t="shared" si="58"/>
        <v/>
      </c>
      <c r="O937" s="17" t="str">
        <f t="shared" si="59"/>
        <v/>
      </c>
    </row>
    <row r="938" spans="1:15" ht="22" customHeight="1">
      <c r="A938" t="str">
        <f t="shared" si="56"/>
        <v/>
      </c>
      <c r="C938" s="24" t="str">
        <f>IF(B938="","",IFERROR(_xlfn.XLOOKUP(B938,PT_Master!#REF!,PT_Master!B:B),""))</f>
        <v/>
      </c>
      <c r="D938" s="24" t="str">
        <f>IF(C938="","",IFERROR(_xlfn.XLOOKUP(C938,PT_Master!A:A,PT_Master!C:C),""))</f>
        <v/>
      </c>
      <c r="E938" s="13"/>
      <c r="G938" s="24" t="str">
        <f>IF(F938="","",IFERROR(_xlfn.XLOOKUP(F938,SVC_RateCard!A:A,SVC_RateCard!B:B),"Service Code not found"))</f>
        <v/>
      </c>
      <c r="H938" s="24" t="str">
        <f>IF(F938="","",IFERROR(_xlfn.XLOOKUP(F938,SVC_RateCard!A:A,SVC_RateCard!C:C),""))</f>
        <v/>
      </c>
      <c r="K938" s="25" t="str">
        <f>IF(F938="","",IFERROR(_xlfn.XLOOKUP(F938,SVC_RateCard!A:A,SVC_RateCard!I:I),0))</f>
        <v/>
      </c>
      <c r="L938" s="17" t="str">
        <f t="shared" si="57"/>
        <v/>
      </c>
      <c r="M938" s="26" t="str">
        <f>IF(F938="","",IFERROR(_xlfn.XLOOKUP(F938,SVC_RateCard!A:A,SVC_RateCard!G:G),0))</f>
        <v/>
      </c>
      <c r="N938" s="17" t="str">
        <f t="shared" si="58"/>
        <v/>
      </c>
      <c r="O938" s="17" t="str">
        <f t="shared" si="59"/>
        <v/>
      </c>
    </row>
    <row r="939" spans="1:15" ht="22" customHeight="1">
      <c r="A939" t="str">
        <f t="shared" si="56"/>
        <v/>
      </c>
      <c r="C939" s="24" t="str">
        <f>IF(B939="","",IFERROR(_xlfn.XLOOKUP(B939,PT_Master!#REF!,PT_Master!B:B),""))</f>
        <v/>
      </c>
      <c r="D939" s="24" t="str">
        <f>IF(C939="","",IFERROR(_xlfn.XLOOKUP(C939,PT_Master!A:A,PT_Master!C:C),""))</f>
        <v/>
      </c>
      <c r="E939" s="13"/>
      <c r="G939" s="24" t="str">
        <f>IF(F939="","",IFERROR(_xlfn.XLOOKUP(F939,SVC_RateCard!A:A,SVC_RateCard!B:B),"Service Code not found"))</f>
        <v/>
      </c>
      <c r="H939" s="24" t="str">
        <f>IF(F939="","",IFERROR(_xlfn.XLOOKUP(F939,SVC_RateCard!A:A,SVC_RateCard!C:C),""))</f>
        <v/>
      </c>
      <c r="K939" s="25" t="str">
        <f>IF(F939="","",IFERROR(_xlfn.XLOOKUP(F939,SVC_RateCard!A:A,SVC_RateCard!I:I),0))</f>
        <v/>
      </c>
      <c r="L939" s="17" t="str">
        <f t="shared" si="57"/>
        <v/>
      </c>
      <c r="M939" s="26" t="str">
        <f>IF(F939="","",IFERROR(_xlfn.XLOOKUP(F939,SVC_RateCard!A:A,SVC_RateCard!G:G),0))</f>
        <v/>
      </c>
      <c r="N939" s="17" t="str">
        <f t="shared" si="58"/>
        <v/>
      </c>
      <c r="O939" s="17" t="str">
        <f t="shared" si="59"/>
        <v/>
      </c>
    </row>
    <row r="940" spans="1:15" ht="22" customHeight="1">
      <c r="A940" t="str">
        <f t="shared" si="56"/>
        <v/>
      </c>
      <c r="C940" s="24" t="str">
        <f>IF(B940="","",IFERROR(_xlfn.XLOOKUP(B940,PT_Master!#REF!,PT_Master!B:B),""))</f>
        <v/>
      </c>
      <c r="D940" s="24" t="str">
        <f>IF(C940="","",IFERROR(_xlfn.XLOOKUP(C940,PT_Master!A:A,PT_Master!C:C),""))</f>
        <v/>
      </c>
      <c r="E940" s="13"/>
      <c r="G940" s="24" t="str">
        <f>IF(F940="","",IFERROR(_xlfn.XLOOKUP(F940,SVC_RateCard!A:A,SVC_RateCard!B:B),"Service Code not found"))</f>
        <v/>
      </c>
      <c r="H940" s="24" t="str">
        <f>IF(F940="","",IFERROR(_xlfn.XLOOKUP(F940,SVC_RateCard!A:A,SVC_RateCard!C:C),""))</f>
        <v/>
      </c>
      <c r="K940" s="25" t="str">
        <f>IF(F940="","",IFERROR(_xlfn.XLOOKUP(F940,SVC_RateCard!A:A,SVC_RateCard!I:I),0))</f>
        <v/>
      </c>
      <c r="L940" s="17" t="str">
        <f t="shared" si="57"/>
        <v/>
      </c>
      <c r="M940" s="26" t="str">
        <f>IF(F940="","",IFERROR(_xlfn.XLOOKUP(F940,SVC_RateCard!A:A,SVC_RateCard!G:G),0))</f>
        <v/>
      </c>
      <c r="N940" s="17" t="str">
        <f t="shared" si="58"/>
        <v/>
      </c>
      <c r="O940" s="17" t="str">
        <f t="shared" si="59"/>
        <v/>
      </c>
    </row>
    <row r="941" spans="1:15" ht="22" customHeight="1">
      <c r="A941" t="str">
        <f t="shared" si="56"/>
        <v/>
      </c>
      <c r="C941" s="24" t="str">
        <f>IF(B941="","",IFERROR(_xlfn.XLOOKUP(B941,PT_Master!#REF!,PT_Master!B:B),""))</f>
        <v/>
      </c>
      <c r="D941" s="24" t="str">
        <f>IF(C941="","",IFERROR(_xlfn.XLOOKUP(C941,PT_Master!A:A,PT_Master!C:C),""))</f>
        <v/>
      </c>
      <c r="E941" s="13"/>
      <c r="G941" s="24" t="str">
        <f>IF(F941="","",IFERROR(_xlfn.XLOOKUP(F941,SVC_RateCard!A:A,SVC_RateCard!B:B),"Service Code not found"))</f>
        <v/>
      </c>
      <c r="H941" s="24" t="str">
        <f>IF(F941="","",IFERROR(_xlfn.XLOOKUP(F941,SVC_RateCard!A:A,SVC_RateCard!C:C),""))</f>
        <v/>
      </c>
      <c r="K941" s="25" t="str">
        <f>IF(F941="","",IFERROR(_xlfn.XLOOKUP(F941,SVC_RateCard!A:A,SVC_RateCard!I:I),0))</f>
        <v/>
      </c>
      <c r="L941" s="17" t="str">
        <f t="shared" si="57"/>
        <v/>
      </c>
      <c r="M941" s="26" t="str">
        <f>IF(F941="","",IFERROR(_xlfn.XLOOKUP(F941,SVC_RateCard!A:A,SVC_RateCard!G:G),0))</f>
        <v/>
      </c>
      <c r="N941" s="17" t="str">
        <f t="shared" si="58"/>
        <v/>
      </c>
      <c r="O941" s="17" t="str">
        <f t="shared" si="59"/>
        <v/>
      </c>
    </row>
    <row r="942" spans="1:15" ht="22" customHeight="1">
      <c r="A942" t="str">
        <f t="shared" si="56"/>
        <v/>
      </c>
      <c r="C942" s="24" t="str">
        <f>IF(B942="","",IFERROR(_xlfn.XLOOKUP(B942,PT_Master!#REF!,PT_Master!B:B),""))</f>
        <v/>
      </c>
      <c r="D942" s="24" t="str">
        <f>IF(C942="","",IFERROR(_xlfn.XLOOKUP(C942,PT_Master!A:A,PT_Master!C:C),""))</f>
        <v/>
      </c>
      <c r="E942" s="13"/>
      <c r="G942" s="24" t="str">
        <f>IF(F942="","",IFERROR(_xlfn.XLOOKUP(F942,SVC_RateCard!A:A,SVC_RateCard!B:B),"Service Code not found"))</f>
        <v/>
      </c>
      <c r="H942" s="24" t="str">
        <f>IF(F942="","",IFERROR(_xlfn.XLOOKUP(F942,SVC_RateCard!A:A,SVC_RateCard!C:C),""))</f>
        <v/>
      </c>
      <c r="K942" s="25" t="str">
        <f>IF(F942="","",IFERROR(_xlfn.XLOOKUP(F942,SVC_RateCard!A:A,SVC_RateCard!I:I),0))</f>
        <v/>
      </c>
      <c r="L942" s="17" t="str">
        <f t="shared" si="57"/>
        <v/>
      </c>
      <c r="M942" s="26" t="str">
        <f>IF(F942="","",IFERROR(_xlfn.XLOOKUP(F942,SVC_RateCard!A:A,SVC_RateCard!G:G),0))</f>
        <v/>
      </c>
      <c r="N942" s="17" t="str">
        <f t="shared" si="58"/>
        <v/>
      </c>
      <c r="O942" s="17" t="str">
        <f t="shared" si="59"/>
        <v/>
      </c>
    </row>
    <row r="943" spans="1:15" ht="22" customHeight="1">
      <c r="A943" t="str">
        <f t="shared" si="56"/>
        <v/>
      </c>
      <c r="C943" s="24" t="str">
        <f>IF(B943="","",IFERROR(_xlfn.XLOOKUP(B943,PT_Master!#REF!,PT_Master!B:B),""))</f>
        <v/>
      </c>
      <c r="D943" s="24" t="str">
        <f>IF(C943="","",IFERROR(_xlfn.XLOOKUP(C943,PT_Master!A:A,PT_Master!C:C),""))</f>
        <v/>
      </c>
      <c r="E943" s="13"/>
      <c r="G943" s="24" t="str">
        <f>IF(F943="","",IFERROR(_xlfn.XLOOKUP(F943,SVC_RateCard!A:A,SVC_RateCard!B:B),"Service Code not found"))</f>
        <v/>
      </c>
      <c r="H943" s="24" t="str">
        <f>IF(F943="","",IFERROR(_xlfn.XLOOKUP(F943,SVC_RateCard!A:A,SVC_RateCard!C:C),""))</f>
        <v/>
      </c>
      <c r="K943" s="25" t="str">
        <f>IF(F943="","",IFERROR(_xlfn.XLOOKUP(F943,SVC_RateCard!A:A,SVC_RateCard!I:I),0))</f>
        <v/>
      </c>
      <c r="L943" s="17" t="str">
        <f t="shared" si="57"/>
        <v/>
      </c>
      <c r="M943" s="26" t="str">
        <f>IF(F943="","",IFERROR(_xlfn.XLOOKUP(F943,SVC_RateCard!A:A,SVC_RateCard!G:G),0))</f>
        <v/>
      </c>
      <c r="N943" s="17" t="str">
        <f t="shared" si="58"/>
        <v/>
      </c>
      <c r="O943" s="17" t="str">
        <f t="shared" si="59"/>
        <v/>
      </c>
    </row>
    <row r="944" spans="1:15" ht="22" customHeight="1">
      <c r="A944" t="str">
        <f t="shared" si="56"/>
        <v/>
      </c>
      <c r="C944" s="24" t="str">
        <f>IF(B944="","",IFERROR(_xlfn.XLOOKUP(B944,PT_Master!#REF!,PT_Master!B:B),""))</f>
        <v/>
      </c>
      <c r="D944" s="24" t="str">
        <f>IF(C944="","",IFERROR(_xlfn.XLOOKUP(C944,PT_Master!A:A,PT_Master!C:C),""))</f>
        <v/>
      </c>
      <c r="E944" s="13"/>
      <c r="G944" s="24" t="str">
        <f>IF(F944="","",IFERROR(_xlfn.XLOOKUP(F944,SVC_RateCard!A:A,SVC_RateCard!B:B),"Service Code not found"))</f>
        <v/>
      </c>
      <c r="H944" s="24" t="str">
        <f>IF(F944="","",IFERROR(_xlfn.XLOOKUP(F944,SVC_RateCard!A:A,SVC_RateCard!C:C),""))</f>
        <v/>
      </c>
      <c r="K944" s="25" t="str">
        <f>IF(F944="","",IFERROR(_xlfn.XLOOKUP(F944,SVC_RateCard!A:A,SVC_RateCard!I:I),0))</f>
        <v/>
      </c>
      <c r="L944" s="17" t="str">
        <f t="shared" si="57"/>
        <v/>
      </c>
      <c r="M944" s="26" t="str">
        <f>IF(F944="","",IFERROR(_xlfn.XLOOKUP(F944,SVC_RateCard!A:A,SVC_RateCard!G:G),0))</f>
        <v/>
      </c>
      <c r="N944" s="17" t="str">
        <f t="shared" si="58"/>
        <v/>
      </c>
      <c r="O944" s="17" t="str">
        <f t="shared" si="59"/>
        <v/>
      </c>
    </row>
    <row r="945" spans="1:15" ht="22" customHeight="1">
      <c r="A945" t="str">
        <f t="shared" si="56"/>
        <v/>
      </c>
      <c r="C945" s="24" t="str">
        <f>IF(B945="","",IFERROR(_xlfn.XLOOKUP(B945,PT_Master!#REF!,PT_Master!B:B),""))</f>
        <v/>
      </c>
      <c r="D945" s="24" t="str">
        <f>IF(C945="","",IFERROR(_xlfn.XLOOKUP(C945,PT_Master!A:A,PT_Master!C:C),""))</f>
        <v/>
      </c>
      <c r="E945" s="13"/>
      <c r="G945" s="24" t="str">
        <f>IF(F945="","",IFERROR(_xlfn.XLOOKUP(F945,SVC_RateCard!A:A,SVC_RateCard!B:B),"Service Code not found"))</f>
        <v/>
      </c>
      <c r="H945" s="24" t="str">
        <f>IF(F945="","",IFERROR(_xlfn.XLOOKUP(F945,SVC_RateCard!A:A,SVC_RateCard!C:C),""))</f>
        <v/>
      </c>
      <c r="K945" s="25" t="str">
        <f>IF(F945="","",IFERROR(_xlfn.XLOOKUP(F945,SVC_RateCard!A:A,SVC_RateCard!I:I),0))</f>
        <v/>
      </c>
      <c r="L945" s="17" t="str">
        <f t="shared" si="57"/>
        <v/>
      </c>
      <c r="M945" s="26" t="str">
        <f>IF(F945="","",IFERROR(_xlfn.XLOOKUP(F945,SVC_RateCard!A:A,SVC_RateCard!G:G),0))</f>
        <v/>
      </c>
      <c r="N945" s="17" t="str">
        <f t="shared" si="58"/>
        <v/>
      </c>
      <c r="O945" s="17" t="str">
        <f t="shared" si="59"/>
        <v/>
      </c>
    </row>
    <row r="946" spans="1:15" ht="22" customHeight="1">
      <c r="A946" t="str">
        <f t="shared" si="56"/>
        <v/>
      </c>
      <c r="C946" s="24" t="str">
        <f>IF(B946="","",IFERROR(_xlfn.XLOOKUP(B946,PT_Master!#REF!,PT_Master!B:B),""))</f>
        <v/>
      </c>
      <c r="D946" s="24" t="str">
        <f>IF(C946="","",IFERROR(_xlfn.XLOOKUP(C946,PT_Master!A:A,PT_Master!C:C),""))</f>
        <v/>
      </c>
      <c r="E946" s="13"/>
      <c r="G946" s="24" t="str">
        <f>IF(F946="","",IFERROR(_xlfn.XLOOKUP(F946,SVC_RateCard!A:A,SVC_RateCard!B:B),"Service Code not found"))</f>
        <v/>
      </c>
      <c r="H946" s="24" t="str">
        <f>IF(F946="","",IFERROR(_xlfn.XLOOKUP(F946,SVC_RateCard!A:A,SVC_RateCard!C:C),""))</f>
        <v/>
      </c>
      <c r="K946" s="25" t="str">
        <f>IF(F946="","",IFERROR(_xlfn.XLOOKUP(F946,SVC_RateCard!A:A,SVC_RateCard!I:I),0))</f>
        <v/>
      </c>
      <c r="L946" s="17" t="str">
        <f t="shared" si="57"/>
        <v/>
      </c>
      <c r="M946" s="26" t="str">
        <f>IF(F946="","",IFERROR(_xlfn.XLOOKUP(F946,SVC_RateCard!A:A,SVC_RateCard!G:G),0))</f>
        <v/>
      </c>
      <c r="N946" s="17" t="str">
        <f t="shared" si="58"/>
        <v/>
      </c>
      <c r="O946" s="17" t="str">
        <f t="shared" si="59"/>
        <v/>
      </c>
    </row>
    <row r="947" spans="1:15" ht="22" customHeight="1">
      <c r="A947" t="str">
        <f t="shared" si="56"/>
        <v/>
      </c>
      <c r="C947" s="24" t="str">
        <f>IF(B947="","",IFERROR(_xlfn.XLOOKUP(B947,PT_Master!#REF!,PT_Master!B:B),""))</f>
        <v/>
      </c>
      <c r="D947" s="24" t="str">
        <f>IF(C947="","",IFERROR(_xlfn.XLOOKUP(C947,PT_Master!A:A,PT_Master!C:C),""))</f>
        <v/>
      </c>
      <c r="E947" s="13"/>
      <c r="G947" s="24" t="str">
        <f>IF(F947="","",IFERROR(_xlfn.XLOOKUP(F947,SVC_RateCard!A:A,SVC_RateCard!B:B),"Service Code not found"))</f>
        <v/>
      </c>
      <c r="H947" s="24" t="str">
        <f>IF(F947="","",IFERROR(_xlfn.XLOOKUP(F947,SVC_RateCard!A:A,SVC_RateCard!C:C),""))</f>
        <v/>
      </c>
      <c r="K947" s="25" t="str">
        <f>IF(F947="","",IFERROR(_xlfn.XLOOKUP(F947,SVC_RateCard!A:A,SVC_RateCard!I:I),0))</f>
        <v/>
      </c>
      <c r="L947" s="17" t="str">
        <f t="shared" si="57"/>
        <v/>
      </c>
      <c r="M947" s="26" t="str">
        <f>IF(F947="","",IFERROR(_xlfn.XLOOKUP(F947,SVC_RateCard!A:A,SVC_RateCard!G:G),0))</f>
        <v/>
      </c>
      <c r="N947" s="17" t="str">
        <f t="shared" si="58"/>
        <v/>
      </c>
      <c r="O947" s="17" t="str">
        <f t="shared" si="59"/>
        <v/>
      </c>
    </row>
    <row r="948" spans="1:15" ht="22" customHeight="1">
      <c r="A948" t="str">
        <f t="shared" si="56"/>
        <v/>
      </c>
      <c r="C948" s="24" t="str">
        <f>IF(B948="","",IFERROR(_xlfn.XLOOKUP(B948,PT_Master!#REF!,PT_Master!B:B),""))</f>
        <v/>
      </c>
      <c r="D948" s="24" t="str">
        <f>IF(C948="","",IFERROR(_xlfn.XLOOKUP(C948,PT_Master!A:A,PT_Master!C:C),""))</f>
        <v/>
      </c>
      <c r="E948" s="13"/>
      <c r="G948" s="24" t="str">
        <f>IF(F948="","",IFERROR(_xlfn.XLOOKUP(F948,SVC_RateCard!A:A,SVC_RateCard!B:B),"Service Code not found"))</f>
        <v/>
      </c>
      <c r="H948" s="24" t="str">
        <f>IF(F948="","",IFERROR(_xlfn.XLOOKUP(F948,SVC_RateCard!A:A,SVC_RateCard!C:C),""))</f>
        <v/>
      </c>
      <c r="K948" s="25" t="str">
        <f>IF(F948="","",IFERROR(_xlfn.XLOOKUP(F948,SVC_RateCard!A:A,SVC_RateCard!I:I),0))</f>
        <v/>
      </c>
      <c r="L948" s="17" t="str">
        <f t="shared" si="57"/>
        <v/>
      </c>
      <c r="M948" s="26" t="str">
        <f>IF(F948="","",IFERROR(_xlfn.XLOOKUP(F948,SVC_RateCard!A:A,SVC_RateCard!G:G),0))</f>
        <v/>
      </c>
      <c r="N948" s="17" t="str">
        <f t="shared" si="58"/>
        <v/>
      </c>
      <c r="O948" s="17" t="str">
        <f t="shared" si="59"/>
        <v/>
      </c>
    </row>
    <row r="949" spans="1:15" ht="22" customHeight="1">
      <c r="A949" t="str">
        <f t="shared" si="56"/>
        <v/>
      </c>
      <c r="C949" s="24" t="str">
        <f>IF(B949="","",IFERROR(_xlfn.XLOOKUP(B949,PT_Master!#REF!,PT_Master!B:B),""))</f>
        <v/>
      </c>
      <c r="D949" s="24" t="str">
        <f>IF(C949="","",IFERROR(_xlfn.XLOOKUP(C949,PT_Master!A:A,PT_Master!C:C),""))</f>
        <v/>
      </c>
      <c r="E949" s="13"/>
      <c r="G949" s="24" t="str">
        <f>IF(F949="","",IFERROR(_xlfn.XLOOKUP(F949,SVC_RateCard!A:A,SVC_RateCard!B:B),"Service Code not found"))</f>
        <v/>
      </c>
      <c r="H949" s="24" t="str">
        <f>IF(F949="","",IFERROR(_xlfn.XLOOKUP(F949,SVC_RateCard!A:A,SVC_RateCard!C:C),""))</f>
        <v/>
      </c>
      <c r="K949" s="25" t="str">
        <f>IF(F949="","",IFERROR(_xlfn.XLOOKUP(F949,SVC_RateCard!A:A,SVC_RateCard!I:I),0))</f>
        <v/>
      </c>
      <c r="L949" s="17" t="str">
        <f t="shared" si="57"/>
        <v/>
      </c>
      <c r="M949" s="26" t="str">
        <f>IF(F949="","",IFERROR(_xlfn.XLOOKUP(F949,SVC_RateCard!A:A,SVC_RateCard!G:G),0))</f>
        <v/>
      </c>
      <c r="N949" s="17" t="str">
        <f t="shared" si="58"/>
        <v/>
      </c>
      <c r="O949" s="17" t="str">
        <f t="shared" si="59"/>
        <v/>
      </c>
    </row>
    <row r="950" spans="1:15" ht="22" customHeight="1">
      <c r="A950" t="str">
        <f t="shared" si="56"/>
        <v/>
      </c>
      <c r="C950" s="24" t="str">
        <f>IF(B950="","",IFERROR(_xlfn.XLOOKUP(B950,PT_Master!#REF!,PT_Master!B:B),""))</f>
        <v/>
      </c>
      <c r="D950" s="24" t="str">
        <f>IF(C950="","",IFERROR(_xlfn.XLOOKUP(C950,PT_Master!A:A,PT_Master!C:C),""))</f>
        <v/>
      </c>
      <c r="E950" s="13"/>
      <c r="G950" s="24" t="str">
        <f>IF(F950="","",IFERROR(_xlfn.XLOOKUP(F950,SVC_RateCard!A:A,SVC_RateCard!B:B),"Service Code not found"))</f>
        <v/>
      </c>
      <c r="H950" s="24" t="str">
        <f>IF(F950="","",IFERROR(_xlfn.XLOOKUP(F950,SVC_RateCard!A:A,SVC_RateCard!C:C),""))</f>
        <v/>
      </c>
      <c r="K950" s="25" t="str">
        <f>IF(F950="","",IFERROR(_xlfn.XLOOKUP(F950,SVC_RateCard!A:A,SVC_RateCard!I:I),0))</f>
        <v/>
      </c>
      <c r="L950" s="17" t="str">
        <f t="shared" si="57"/>
        <v/>
      </c>
      <c r="M950" s="26" t="str">
        <f>IF(F950="","",IFERROR(_xlfn.XLOOKUP(F950,SVC_RateCard!A:A,SVC_RateCard!G:G),0))</f>
        <v/>
      </c>
      <c r="N950" s="17" t="str">
        <f t="shared" si="58"/>
        <v/>
      </c>
      <c r="O950" s="17" t="str">
        <f t="shared" si="59"/>
        <v/>
      </c>
    </row>
    <row r="951" spans="1:15" ht="22" customHeight="1">
      <c r="A951" t="str">
        <f t="shared" si="56"/>
        <v/>
      </c>
      <c r="C951" s="24" t="str">
        <f>IF(B951="","",IFERROR(_xlfn.XLOOKUP(B951,PT_Master!#REF!,PT_Master!B:B),""))</f>
        <v/>
      </c>
      <c r="D951" s="24" t="str">
        <f>IF(C951="","",IFERROR(_xlfn.XLOOKUP(C951,PT_Master!A:A,PT_Master!C:C),""))</f>
        <v/>
      </c>
      <c r="E951" s="13"/>
      <c r="G951" s="24" t="str">
        <f>IF(F951="","",IFERROR(_xlfn.XLOOKUP(F951,SVC_RateCard!A:A,SVC_RateCard!B:B),"Service Code not found"))</f>
        <v/>
      </c>
      <c r="H951" s="24" t="str">
        <f>IF(F951="","",IFERROR(_xlfn.XLOOKUP(F951,SVC_RateCard!A:A,SVC_RateCard!C:C),""))</f>
        <v/>
      </c>
      <c r="K951" s="25" t="str">
        <f>IF(F951="","",IFERROR(_xlfn.XLOOKUP(F951,SVC_RateCard!A:A,SVC_RateCard!I:I),0))</f>
        <v/>
      </c>
      <c r="L951" s="17" t="str">
        <f t="shared" si="57"/>
        <v/>
      </c>
      <c r="M951" s="26" t="str">
        <f>IF(F951="","",IFERROR(_xlfn.XLOOKUP(F951,SVC_RateCard!A:A,SVC_RateCard!G:G),0))</f>
        <v/>
      </c>
      <c r="N951" s="17" t="str">
        <f t="shared" si="58"/>
        <v/>
      </c>
      <c r="O951" s="17" t="str">
        <f t="shared" si="59"/>
        <v/>
      </c>
    </row>
    <row r="952" spans="1:15" ht="22" customHeight="1">
      <c r="A952" t="str">
        <f t="shared" si="56"/>
        <v/>
      </c>
      <c r="C952" s="24" t="str">
        <f>IF(B952="","",IFERROR(_xlfn.XLOOKUP(B952,PT_Master!#REF!,PT_Master!B:B),""))</f>
        <v/>
      </c>
      <c r="D952" s="24" t="str">
        <f>IF(C952="","",IFERROR(_xlfn.XLOOKUP(C952,PT_Master!A:A,PT_Master!C:C),""))</f>
        <v/>
      </c>
      <c r="E952" s="13"/>
      <c r="G952" s="24" t="str">
        <f>IF(F952="","",IFERROR(_xlfn.XLOOKUP(F952,SVC_RateCard!A:A,SVC_RateCard!B:B),"Service Code not found"))</f>
        <v/>
      </c>
      <c r="H952" s="24" t="str">
        <f>IF(F952="","",IFERROR(_xlfn.XLOOKUP(F952,SVC_RateCard!A:A,SVC_RateCard!C:C),""))</f>
        <v/>
      </c>
      <c r="K952" s="25" t="str">
        <f>IF(F952="","",IFERROR(_xlfn.XLOOKUP(F952,SVC_RateCard!A:A,SVC_RateCard!I:I),0))</f>
        <v/>
      </c>
      <c r="L952" s="17" t="str">
        <f t="shared" si="57"/>
        <v/>
      </c>
      <c r="M952" s="26" t="str">
        <f>IF(F952="","",IFERROR(_xlfn.XLOOKUP(F952,SVC_RateCard!A:A,SVC_RateCard!G:G),0))</f>
        <v/>
      </c>
      <c r="N952" s="17" t="str">
        <f t="shared" si="58"/>
        <v/>
      </c>
      <c r="O952" s="17" t="str">
        <f t="shared" si="59"/>
        <v/>
      </c>
    </row>
    <row r="953" spans="1:15" ht="22" customHeight="1">
      <c r="A953" t="str">
        <f t="shared" si="56"/>
        <v/>
      </c>
      <c r="C953" s="24" t="str">
        <f>IF(B953="","",IFERROR(_xlfn.XLOOKUP(B953,PT_Master!#REF!,PT_Master!B:B),""))</f>
        <v/>
      </c>
      <c r="D953" s="24" t="str">
        <f>IF(C953="","",IFERROR(_xlfn.XLOOKUP(C953,PT_Master!A:A,PT_Master!C:C),""))</f>
        <v/>
      </c>
      <c r="E953" s="13"/>
      <c r="G953" s="24" t="str">
        <f>IF(F953="","",IFERROR(_xlfn.XLOOKUP(F953,SVC_RateCard!A:A,SVC_RateCard!B:B),"Service Code not found"))</f>
        <v/>
      </c>
      <c r="H953" s="24" t="str">
        <f>IF(F953="","",IFERROR(_xlfn.XLOOKUP(F953,SVC_RateCard!A:A,SVC_RateCard!C:C),""))</f>
        <v/>
      </c>
      <c r="K953" s="25" t="str">
        <f>IF(F953="","",IFERROR(_xlfn.XLOOKUP(F953,SVC_RateCard!A:A,SVC_RateCard!I:I),0))</f>
        <v/>
      </c>
      <c r="L953" s="17" t="str">
        <f t="shared" si="57"/>
        <v/>
      </c>
      <c r="M953" s="26" t="str">
        <f>IF(F953="","",IFERROR(_xlfn.XLOOKUP(F953,SVC_RateCard!A:A,SVC_RateCard!G:G),0))</f>
        <v/>
      </c>
      <c r="N953" s="17" t="str">
        <f t="shared" si="58"/>
        <v/>
      </c>
      <c r="O953" s="17" t="str">
        <f t="shared" si="59"/>
        <v/>
      </c>
    </row>
    <row r="954" spans="1:15" ht="22" customHeight="1">
      <c r="A954" t="str">
        <f t="shared" si="56"/>
        <v/>
      </c>
      <c r="C954" s="24" t="str">
        <f>IF(B954="","",IFERROR(_xlfn.XLOOKUP(B954,PT_Master!#REF!,PT_Master!B:B),""))</f>
        <v/>
      </c>
      <c r="D954" s="24" t="str">
        <f>IF(C954="","",IFERROR(_xlfn.XLOOKUP(C954,PT_Master!A:A,PT_Master!C:C),""))</f>
        <v/>
      </c>
      <c r="E954" s="13"/>
      <c r="G954" s="24" t="str">
        <f>IF(F954="","",IFERROR(_xlfn.XLOOKUP(F954,SVC_RateCard!A:A,SVC_RateCard!B:B),"Service Code not found"))</f>
        <v/>
      </c>
      <c r="H954" s="24" t="str">
        <f>IF(F954="","",IFERROR(_xlfn.XLOOKUP(F954,SVC_RateCard!A:A,SVC_RateCard!C:C),""))</f>
        <v/>
      </c>
      <c r="K954" s="25" t="str">
        <f>IF(F954="","",IFERROR(_xlfn.XLOOKUP(F954,SVC_RateCard!A:A,SVC_RateCard!I:I),0))</f>
        <v/>
      </c>
      <c r="L954" s="17" t="str">
        <f t="shared" si="57"/>
        <v/>
      </c>
      <c r="M954" s="26" t="str">
        <f>IF(F954="","",IFERROR(_xlfn.XLOOKUP(F954,SVC_RateCard!A:A,SVC_RateCard!G:G),0))</f>
        <v/>
      </c>
      <c r="N954" s="17" t="str">
        <f t="shared" si="58"/>
        <v/>
      </c>
      <c r="O954" s="17" t="str">
        <f t="shared" si="59"/>
        <v/>
      </c>
    </row>
    <row r="955" spans="1:15" ht="22" customHeight="1">
      <c r="A955" t="str">
        <f t="shared" si="56"/>
        <v/>
      </c>
      <c r="C955" s="24" t="str">
        <f>IF(B955="","",IFERROR(_xlfn.XLOOKUP(B955,PT_Master!#REF!,PT_Master!B:B),""))</f>
        <v/>
      </c>
      <c r="D955" s="24" t="str">
        <f>IF(C955="","",IFERROR(_xlfn.XLOOKUP(C955,PT_Master!A:A,PT_Master!C:C),""))</f>
        <v/>
      </c>
      <c r="E955" s="13"/>
      <c r="G955" s="24" t="str">
        <f>IF(F955="","",IFERROR(_xlfn.XLOOKUP(F955,SVC_RateCard!A:A,SVC_RateCard!B:B),"Service Code not found"))</f>
        <v/>
      </c>
      <c r="H955" s="24" t="str">
        <f>IF(F955="","",IFERROR(_xlfn.XLOOKUP(F955,SVC_RateCard!A:A,SVC_RateCard!C:C),""))</f>
        <v/>
      </c>
      <c r="K955" s="25" t="str">
        <f>IF(F955="","",IFERROR(_xlfn.XLOOKUP(F955,SVC_RateCard!A:A,SVC_RateCard!I:I),0))</f>
        <v/>
      </c>
      <c r="L955" s="17" t="str">
        <f t="shared" si="57"/>
        <v/>
      </c>
      <c r="M955" s="26" t="str">
        <f>IF(F955="","",IFERROR(_xlfn.XLOOKUP(F955,SVC_RateCard!A:A,SVC_RateCard!G:G),0))</f>
        <v/>
      </c>
      <c r="N955" s="17" t="str">
        <f t="shared" si="58"/>
        <v/>
      </c>
      <c r="O955" s="17" t="str">
        <f t="shared" si="59"/>
        <v/>
      </c>
    </row>
    <row r="956" spans="1:15" ht="22" customHeight="1">
      <c r="A956" t="str">
        <f t="shared" si="56"/>
        <v/>
      </c>
      <c r="C956" s="24" t="str">
        <f>IF(B956="","",IFERROR(_xlfn.XLOOKUP(B956,PT_Master!#REF!,PT_Master!B:B),""))</f>
        <v/>
      </c>
      <c r="D956" s="24" t="str">
        <f>IF(C956="","",IFERROR(_xlfn.XLOOKUP(C956,PT_Master!A:A,PT_Master!C:C),""))</f>
        <v/>
      </c>
      <c r="E956" s="13"/>
      <c r="G956" s="24" t="str">
        <f>IF(F956="","",IFERROR(_xlfn.XLOOKUP(F956,SVC_RateCard!A:A,SVC_RateCard!B:B),"Service Code not found"))</f>
        <v/>
      </c>
      <c r="H956" s="24" t="str">
        <f>IF(F956="","",IFERROR(_xlfn.XLOOKUP(F956,SVC_RateCard!A:A,SVC_RateCard!C:C),""))</f>
        <v/>
      </c>
      <c r="K956" s="25" t="str">
        <f>IF(F956="","",IFERROR(_xlfn.XLOOKUP(F956,SVC_RateCard!A:A,SVC_RateCard!I:I),0))</f>
        <v/>
      </c>
      <c r="L956" s="17" t="str">
        <f t="shared" si="57"/>
        <v/>
      </c>
      <c r="M956" s="26" t="str">
        <f>IF(F956="","",IFERROR(_xlfn.XLOOKUP(F956,SVC_RateCard!A:A,SVC_RateCard!G:G),0))</f>
        <v/>
      </c>
      <c r="N956" s="17" t="str">
        <f t="shared" si="58"/>
        <v/>
      </c>
      <c r="O956" s="17" t="str">
        <f t="shared" si="59"/>
        <v/>
      </c>
    </row>
    <row r="957" spans="1:15" ht="22" customHeight="1">
      <c r="A957" t="str">
        <f t="shared" si="56"/>
        <v/>
      </c>
      <c r="C957" s="24" t="str">
        <f>IF(B957="","",IFERROR(_xlfn.XLOOKUP(B957,PT_Master!#REF!,PT_Master!B:B),""))</f>
        <v/>
      </c>
      <c r="D957" s="24" t="str">
        <f>IF(C957="","",IFERROR(_xlfn.XLOOKUP(C957,PT_Master!A:A,PT_Master!C:C),""))</f>
        <v/>
      </c>
      <c r="E957" s="13"/>
      <c r="G957" s="24" t="str">
        <f>IF(F957="","",IFERROR(_xlfn.XLOOKUP(F957,SVC_RateCard!A:A,SVC_RateCard!B:B),"Service Code not found"))</f>
        <v/>
      </c>
      <c r="H957" s="24" t="str">
        <f>IF(F957="","",IFERROR(_xlfn.XLOOKUP(F957,SVC_RateCard!A:A,SVC_RateCard!C:C),""))</f>
        <v/>
      </c>
      <c r="K957" s="25" t="str">
        <f>IF(F957="","",IFERROR(_xlfn.XLOOKUP(F957,SVC_RateCard!A:A,SVC_RateCard!I:I),0))</f>
        <v/>
      </c>
      <c r="L957" s="17" t="str">
        <f t="shared" si="57"/>
        <v/>
      </c>
      <c r="M957" s="26" t="str">
        <f>IF(F957="","",IFERROR(_xlfn.XLOOKUP(F957,SVC_RateCard!A:A,SVC_RateCard!G:G),0))</f>
        <v/>
      </c>
      <c r="N957" s="17" t="str">
        <f t="shared" si="58"/>
        <v/>
      </c>
      <c r="O957" s="17" t="str">
        <f t="shared" si="59"/>
        <v/>
      </c>
    </row>
    <row r="958" spans="1:15" ht="22" customHeight="1">
      <c r="A958" t="str">
        <f t="shared" si="56"/>
        <v/>
      </c>
      <c r="C958" s="24" t="str">
        <f>IF(B958="","",IFERROR(_xlfn.XLOOKUP(B958,PT_Master!#REF!,PT_Master!B:B),""))</f>
        <v/>
      </c>
      <c r="D958" s="24" t="str">
        <f>IF(C958="","",IFERROR(_xlfn.XLOOKUP(C958,PT_Master!A:A,PT_Master!C:C),""))</f>
        <v/>
      </c>
      <c r="E958" s="13"/>
      <c r="G958" s="24" t="str">
        <f>IF(F958="","",IFERROR(_xlfn.XLOOKUP(F958,SVC_RateCard!A:A,SVC_RateCard!B:B),"Service Code not found"))</f>
        <v/>
      </c>
      <c r="H958" s="24" t="str">
        <f>IF(F958="","",IFERROR(_xlfn.XLOOKUP(F958,SVC_RateCard!A:A,SVC_RateCard!C:C),""))</f>
        <v/>
      </c>
      <c r="K958" s="25" t="str">
        <f>IF(F958="","",IFERROR(_xlfn.XLOOKUP(F958,SVC_RateCard!A:A,SVC_RateCard!I:I),0))</f>
        <v/>
      </c>
      <c r="L958" s="17" t="str">
        <f t="shared" si="57"/>
        <v/>
      </c>
      <c r="M958" s="26" t="str">
        <f>IF(F958="","",IFERROR(_xlfn.XLOOKUP(F958,SVC_RateCard!A:A,SVC_RateCard!G:G),0))</f>
        <v/>
      </c>
      <c r="N958" s="17" t="str">
        <f t="shared" si="58"/>
        <v/>
      </c>
      <c r="O958" s="17" t="str">
        <f t="shared" si="59"/>
        <v/>
      </c>
    </row>
    <row r="959" spans="1:15" ht="22" customHeight="1">
      <c r="A959" t="str">
        <f t="shared" si="56"/>
        <v/>
      </c>
      <c r="C959" s="24" t="str">
        <f>IF(B959="","",IFERROR(_xlfn.XLOOKUP(B959,PT_Master!#REF!,PT_Master!B:B),""))</f>
        <v/>
      </c>
      <c r="D959" s="24" t="str">
        <f>IF(C959="","",IFERROR(_xlfn.XLOOKUP(C959,PT_Master!A:A,PT_Master!C:C),""))</f>
        <v/>
      </c>
      <c r="E959" s="13"/>
      <c r="G959" s="24" t="str">
        <f>IF(F959="","",IFERROR(_xlfn.XLOOKUP(F959,SVC_RateCard!A:A,SVC_RateCard!B:B),"Service Code not found"))</f>
        <v/>
      </c>
      <c r="H959" s="24" t="str">
        <f>IF(F959="","",IFERROR(_xlfn.XLOOKUP(F959,SVC_RateCard!A:A,SVC_RateCard!C:C),""))</f>
        <v/>
      </c>
      <c r="K959" s="25" t="str">
        <f>IF(F959="","",IFERROR(_xlfn.XLOOKUP(F959,SVC_RateCard!A:A,SVC_RateCard!I:I),0))</f>
        <v/>
      </c>
      <c r="L959" s="17" t="str">
        <f t="shared" si="57"/>
        <v/>
      </c>
      <c r="M959" s="26" t="str">
        <f>IF(F959="","",IFERROR(_xlfn.XLOOKUP(F959,SVC_RateCard!A:A,SVC_RateCard!G:G),0))</f>
        <v/>
      </c>
      <c r="N959" s="17" t="str">
        <f t="shared" si="58"/>
        <v/>
      </c>
      <c r="O959" s="17" t="str">
        <f t="shared" si="59"/>
        <v/>
      </c>
    </row>
    <row r="960" spans="1:15" ht="22" customHeight="1">
      <c r="A960" t="str">
        <f t="shared" si="56"/>
        <v/>
      </c>
      <c r="C960" s="24" t="str">
        <f>IF(B960="","",IFERROR(_xlfn.XLOOKUP(B960,PT_Master!#REF!,PT_Master!B:B),""))</f>
        <v/>
      </c>
      <c r="D960" s="24" t="str">
        <f>IF(C960="","",IFERROR(_xlfn.XLOOKUP(C960,PT_Master!A:A,PT_Master!C:C),""))</f>
        <v/>
      </c>
      <c r="E960" s="13"/>
      <c r="G960" s="24" t="str">
        <f>IF(F960="","",IFERROR(_xlfn.XLOOKUP(F960,SVC_RateCard!A:A,SVC_RateCard!B:B),"Service Code not found"))</f>
        <v/>
      </c>
      <c r="H960" s="24" t="str">
        <f>IF(F960="","",IFERROR(_xlfn.XLOOKUP(F960,SVC_RateCard!A:A,SVC_RateCard!C:C),""))</f>
        <v/>
      </c>
      <c r="K960" s="25" t="str">
        <f>IF(F960="","",IFERROR(_xlfn.XLOOKUP(F960,SVC_RateCard!A:A,SVC_RateCard!I:I),0))</f>
        <v/>
      </c>
      <c r="L960" s="17" t="str">
        <f t="shared" si="57"/>
        <v/>
      </c>
      <c r="M960" s="26" t="str">
        <f>IF(F960="","",IFERROR(_xlfn.XLOOKUP(F960,SVC_RateCard!A:A,SVC_RateCard!G:G),0))</f>
        <v/>
      </c>
      <c r="N960" s="17" t="str">
        <f t="shared" si="58"/>
        <v/>
      </c>
      <c r="O960" s="17" t="str">
        <f t="shared" si="59"/>
        <v/>
      </c>
    </row>
    <row r="961" spans="1:15" ht="22" customHeight="1">
      <c r="A961" t="str">
        <f t="shared" si="56"/>
        <v/>
      </c>
      <c r="C961" s="24" t="str">
        <f>IF(B961="","",IFERROR(_xlfn.XLOOKUP(B961,PT_Master!#REF!,PT_Master!B:B),""))</f>
        <v/>
      </c>
      <c r="D961" s="24" t="str">
        <f>IF(C961="","",IFERROR(_xlfn.XLOOKUP(C961,PT_Master!A:A,PT_Master!C:C),""))</f>
        <v/>
      </c>
      <c r="E961" s="13"/>
      <c r="G961" s="24" t="str">
        <f>IF(F961="","",IFERROR(_xlfn.XLOOKUP(F961,SVC_RateCard!A:A,SVC_RateCard!B:B),"Service Code not found"))</f>
        <v/>
      </c>
      <c r="H961" s="24" t="str">
        <f>IF(F961="","",IFERROR(_xlfn.XLOOKUP(F961,SVC_RateCard!A:A,SVC_RateCard!C:C),""))</f>
        <v/>
      </c>
      <c r="K961" s="25" t="str">
        <f>IF(F961="","",IFERROR(_xlfn.XLOOKUP(F961,SVC_RateCard!A:A,SVC_RateCard!I:I),0))</f>
        <v/>
      </c>
      <c r="L961" s="17" t="str">
        <f t="shared" si="57"/>
        <v/>
      </c>
      <c r="M961" s="26" t="str">
        <f>IF(F961="","",IFERROR(_xlfn.XLOOKUP(F961,SVC_RateCard!A:A,SVC_RateCard!G:G),0))</f>
        <v/>
      </c>
      <c r="N961" s="17" t="str">
        <f t="shared" si="58"/>
        <v/>
      </c>
      <c r="O961" s="17" t="str">
        <f t="shared" si="59"/>
        <v/>
      </c>
    </row>
    <row r="962" spans="1:15" ht="22" customHeight="1">
      <c r="A962" t="str">
        <f t="shared" si="56"/>
        <v/>
      </c>
      <c r="C962" s="24" t="str">
        <f>IF(B962="","",IFERROR(_xlfn.XLOOKUP(B962,PT_Master!#REF!,PT_Master!B:B),""))</f>
        <v/>
      </c>
      <c r="D962" s="24" t="str">
        <f>IF(C962="","",IFERROR(_xlfn.XLOOKUP(C962,PT_Master!A:A,PT_Master!C:C),""))</f>
        <v/>
      </c>
      <c r="E962" s="13"/>
      <c r="G962" s="24" t="str">
        <f>IF(F962="","",IFERROR(_xlfn.XLOOKUP(F962,SVC_RateCard!A:A,SVC_RateCard!B:B),"Service Code not found"))</f>
        <v/>
      </c>
      <c r="H962" s="24" t="str">
        <f>IF(F962="","",IFERROR(_xlfn.XLOOKUP(F962,SVC_RateCard!A:A,SVC_RateCard!C:C),""))</f>
        <v/>
      </c>
      <c r="K962" s="25" t="str">
        <f>IF(F962="","",IFERROR(_xlfn.XLOOKUP(F962,SVC_RateCard!A:A,SVC_RateCard!I:I),0))</f>
        <v/>
      </c>
      <c r="L962" s="17" t="str">
        <f t="shared" si="57"/>
        <v/>
      </c>
      <c r="M962" s="26" t="str">
        <f>IF(F962="","",IFERROR(_xlfn.XLOOKUP(F962,SVC_RateCard!A:A,SVC_RateCard!G:G),0))</f>
        <v/>
      </c>
      <c r="N962" s="17" t="str">
        <f t="shared" si="58"/>
        <v/>
      </c>
      <c r="O962" s="17" t="str">
        <f t="shared" si="59"/>
        <v/>
      </c>
    </row>
    <row r="963" spans="1:15" ht="22" customHeight="1">
      <c r="A963" t="str">
        <f t="shared" si="56"/>
        <v/>
      </c>
      <c r="C963" s="24" t="str">
        <f>IF(B963="","",IFERROR(_xlfn.XLOOKUP(B963,PT_Master!#REF!,PT_Master!B:B),""))</f>
        <v/>
      </c>
      <c r="D963" s="24" t="str">
        <f>IF(C963="","",IFERROR(_xlfn.XLOOKUP(C963,PT_Master!A:A,PT_Master!C:C),""))</f>
        <v/>
      </c>
      <c r="E963" s="13"/>
      <c r="G963" s="24" t="str">
        <f>IF(F963="","",IFERROR(_xlfn.XLOOKUP(F963,SVC_RateCard!A:A,SVC_RateCard!B:B),"Service Code not found"))</f>
        <v/>
      </c>
      <c r="H963" s="24" t="str">
        <f>IF(F963="","",IFERROR(_xlfn.XLOOKUP(F963,SVC_RateCard!A:A,SVC_RateCard!C:C),""))</f>
        <v/>
      </c>
      <c r="K963" s="25" t="str">
        <f>IF(F963="","",IFERROR(_xlfn.XLOOKUP(F963,SVC_RateCard!A:A,SVC_RateCard!I:I),0))</f>
        <v/>
      </c>
      <c r="L963" s="17" t="str">
        <f t="shared" si="57"/>
        <v/>
      </c>
      <c r="M963" s="26" t="str">
        <f>IF(F963="","",IFERROR(_xlfn.XLOOKUP(F963,SVC_RateCard!A:A,SVC_RateCard!G:G),0))</f>
        <v/>
      </c>
      <c r="N963" s="17" t="str">
        <f t="shared" si="58"/>
        <v/>
      </c>
      <c r="O963" s="17" t="str">
        <f t="shared" si="59"/>
        <v/>
      </c>
    </row>
    <row r="964" spans="1:15" ht="22" customHeight="1">
      <c r="A964" t="str">
        <f t="shared" si="56"/>
        <v/>
      </c>
      <c r="C964" s="24" t="str">
        <f>IF(B964="","",IFERROR(_xlfn.XLOOKUP(B964,PT_Master!#REF!,PT_Master!B:B),""))</f>
        <v/>
      </c>
      <c r="D964" s="24" t="str">
        <f>IF(C964="","",IFERROR(_xlfn.XLOOKUP(C964,PT_Master!A:A,PT_Master!C:C),""))</f>
        <v/>
      </c>
      <c r="E964" s="13"/>
      <c r="G964" s="24" t="str">
        <f>IF(F964="","",IFERROR(_xlfn.XLOOKUP(F964,SVC_RateCard!A:A,SVC_RateCard!B:B),"Service Code not found"))</f>
        <v/>
      </c>
      <c r="H964" s="24" t="str">
        <f>IF(F964="","",IFERROR(_xlfn.XLOOKUP(F964,SVC_RateCard!A:A,SVC_RateCard!C:C),""))</f>
        <v/>
      </c>
      <c r="K964" s="25" t="str">
        <f>IF(F964="","",IFERROR(_xlfn.XLOOKUP(F964,SVC_RateCard!A:A,SVC_RateCard!I:I),0))</f>
        <v/>
      </c>
      <c r="L964" s="17" t="str">
        <f t="shared" si="57"/>
        <v/>
      </c>
      <c r="M964" s="26" t="str">
        <f>IF(F964="","",IFERROR(_xlfn.XLOOKUP(F964,SVC_RateCard!A:A,SVC_RateCard!G:G),0))</f>
        <v/>
      </c>
      <c r="N964" s="17" t="str">
        <f t="shared" si="58"/>
        <v/>
      </c>
      <c r="O964" s="17" t="str">
        <f t="shared" si="59"/>
        <v/>
      </c>
    </row>
    <row r="965" spans="1:15" ht="22" customHeight="1">
      <c r="A965" t="str">
        <f t="shared" si="56"/>
        <v/>
      </c>
      <c r="C965" s="24" t="str">
        <f>IF(B965="","",IFERROR(_xlfn.XLOOKUP(B965,PT_Master!#REF!,PT_Master!B:B),""))</f>
        <v/>
      </c>
      <c r="D965" s="24" t="str">
        <f>IF(C965="","",IFERROR(_xlfn.XLOOKUP(C965,PT_Master!A:A,PT_Master!C:C),""))</f>
        <v/>
      </c>
      <c r="E965" s="13"/>
      <c r="G965" s="24" t="str">
        <f>IF(F965="","",IFERROR(_xlfn.XLOOKUP(F965,SVC_RateCard!A:A,SVC_RateCard!B:B),"Service Code not found"))</f>
        <v/>
      </c>
      <c r="H965" s="24" t="str">
        <f>IF(F965="","",IFERROR(_xlfn.XLOOKUP(F965,SVC_RateCard!A:A,SVC_RateCard!C:C),""))</f>
        <v/>
      </c>
      <c r="K965" s="25" t="str">
        <f>IF(F965="","",IFERROR(_xlfn.XLOOKUP(F965,SVC_RateCard!A:A,SVC_RateCard!I:I),0))</f>
        <v/>
      </c>
      <c r="L965" s="17" t="str">
        <f t="shared" si="57"/>
        <v/>
      </c>
      <c r="M965" s="26" t="str">
        <f>IF(F965="","",IFERROR(_xlfn.XLOOKUP(F965,SVC_RateCard!A:A,SVC_RateCard!G:G),0))</f>
        <v/>
      </c>
      <c r="N965" s="17" t="str">
        <f t="shared" si="58"/>
        <v/>
      </c>
      <c r="O965" s="17" t="str">
        <f t="shared" si="59"/>
        <v/>
      </c>
    </row>
    <row r="966" spans="1:15" ht="22" customHeight="1">
      <c r="A966" t="str">
        <f t="shared" ref="A966:A1004" si="60">IF(B966="","","SL-"&amp;TEXT(ROW(A962),"00000"))</f>
        <v/>
      </c>
      <c r="C966" s="24" t="str">
        <f>IF(B966="","",IFERROR(_xlfn.XLOOKUP(B966,PT_Master!#REF!,PT_Master!B:B),""))</f>
        <v/>
      </c>
      <c r="D966" s="24" t="str">
        <f>IF(C966="","",IFERROR(_xlfn.XLOOKUP(C966,PT_Master!A:A,PT_Master!C:C),""))</f>
        <v/>
      </c>
      <c r="E966" s="13"/>
      <c r="G966" s="24" t="str">
        <f>IF(F966="","",IFERROR(_xlfn.XLOOKUP(F966,SVC_RateCard!A:A,SVC_RateCard!B:B),"Service Code not found"))</f>
        <v/>
      </c>
      <c r="H966" s="24" t="str">
        <f>IF(F966="","",IFERROR(_xlfn.XLOOKUP(F966,SVC_RateCard!A:A,SVC_RateCard!C:C),""))</f>
        <v/>
      </c>
      <c r="K966" s="25" t="str">
        <f>IF(F966="","",IFERROR(_xlfn.XLOOKUP(F966,SVC_RateCard!A:A,SVC_RateCard!I:I),0))</f>
        <v/>
      </c>
      <c r="L966" s="17" t="str">
        <f t="shared" ref="L966:L1004" si="61">IF(OR(J966="",K966=""),"",J966*K966)</f>
        <v/>
      </c>
      <c r="M966" s="26" t="str">
        <f>IF(F966="","",IFERROR(_xlfn.XLOOKUP(F966,SVC_RateCard!A:A,SVC_RateCard!G:G),0))</f>
        <v/>
      </c>
      <c r="N966" s="17" t="str">
        <f t="shared" ref="N966:N1004" si="62">IF(L966="","",IFERROR(L966*M966/100,0))</f>
        <v/>
      </c>
      <c r="O966" s="17" t="str">
        <f t="shared" ref="O966:O1004" si="63">IF(L966="","",L966)</f>
        <v/>
      </c>
    </row>
    <row r="967" spans="1:15" ht="22" customHeight="1">
      <c r="A967" t="str">
        <f t="shared" si="60"/>
        <v/>
      </c>
      <c r="C967" s="24" t="str">
        <f>IF(B967="","",IFERROR(_xlfn.XLOOKUP(B967,PT_Master!#REF!,PT_Master!B:B),""))</f>
        <v/>
      </c>
      <c r="D967" s="24" t="str">
        <f>IF(C967="","",IFERROR(_xlfn.XLOOKUP(C967,PT_Master!A:A,PT_Master!C:C),""))</f>
        <v/>
      </c>
      <c r="E967" s="13"/>
      <c r="G967" s="24" t="str">
        <f>IF(F967="","",IFERROR(_xlfn.XLOOKUP(F967,SVC_RateCard!A:A,SVC_RateCard!B:B),"Service Code not found"))</f>
        <v/>
      </c>
      <c r="H967" s="24" t="str">
        <f>IF(F967="","",IFERROR(_xlfn.XLOOKUP(F967,SVC_RateCard!A:A,SVC_RateCard!C:C),""))</f>
        <v/>
      </c>
      <c r="K967" s="25" t="str">
        <f>IF(F967="","",IFERROR(_xlfn.XLOOKUP(F967,SVC_RateCard!A:A,SVC_RateCard!I:I),0))</f>
        <v/>
      </c>
      <c r="L967" s="17" t="str">
        <f t="shared" si="61"/>
        <v/>
      </c>
      <c r="M967" s="26" t="str">
        <f>IF(F967="","",IFERROR(_xlfn.XLOOKUP(F967,SVC_RateCard!A:A,SVC_RateCard!G:G),0))</f>
        <v/>
      </c>
      <c r="N967" s="17" t="str">
        <f t="shared" si="62"/>
        <v/>
      </c>
      <c r="O967" s="17" t="str">
        <f t="shared" si="63"/>
        <v/>
      </c>
    </row>
    <row r="968" spans="1:15" ht="22" customHeight="1">
      <c r="A968" t="str">
        <f t="shared" si="60"/>
        <v/>
      </c>
      <c r="C968" s="24" t="str">
        <f>IF(B968="","",IFERROR(_xlfn.XLOOKUP(B968,PT_Master!#REF!,PT_Master!B:B),""))</f>
        <v/>
      </c>
      <c r="D968" s="24" t="str">
        <f>IF(C968="","",IFERROR(_xlfn.XLOOKUP(C968,PT_Master!A:A,PT_Master!C:C),""))</f>
        <v/>
      </c>
      <c r="E968" s="13"/>
      <c r="G968" s="24" t="str">
        <f>IF(F968="","",IFERROR(_xlfn.XLOOKUP(F968,SVC_RateCard!A:A,SVC_RateCard!B:B),"Service Code not found"))</f>
        <v/>
      </c>
      <c r="H968" s="24" t="str">
        <f>IF(F968="","",IFERROR(_xlfn.XLOOKUP(F968,SVC_RateCard!A:A,SVC_RateCard!C:C),""))</f>
        <v/>
      </c>
      <c r="K968" s="25" t="str">
        <f>IF(F968="","",IFERROR(_xlfn.XLOOKUP(F968,SVC_RateCard!A:A,SVC_RateCard!I:I),0))</f>
        <v/>
      </c>
      <c r="L968" s="17" t="str">
        <f t="shared" si="61"/>
        <v/>
      </c>
      <c r="M968" s="26" t="str">
        <f>IF(F968="","",IFERROR(_xlfn.XLOOKUP(F968,SVC_RateCard!A:A,SVC_RateCard!G:G),0))</f>
        <v/>
      </c>
      <c r="N968" s="17" t="str">
        <f t="shared" si="62"/>
        <v/>
      </c>
      <c r="O968" s="17" t="str">
        <f t="shared" si="63"/>
        <v/>
      </c>
    </row>
    <row r="969" spans="1:15" ht="22" customHeight="1">
      <c r="A969" t="str">
        <f t="shared" si="60"/>
        <v/>
      </c>
      <c r="C969" s="24" t="str">
        <f>IF(B969="","",IFERROR(_xlfn.XLOOKUP(B969,PT_Master!#REF!,PT_Master!B:B),""))</f>
        <v/>
      </c>
      <c r="D969" s="24" t="str">
        <f>IF(C969="","",IFERROR(_xlfn.XLOOKUP(C969,PT_Master!A:A,PT_Master!C:C),""))</f>
        <v/>
      </c>
      <c r="E969" s="13"/>
      <c r="G969" s="24" t="str">
        <f>IF(F969="","",IFERROR(_xlfn.XLOOKUP(F969,SVC_RateCard!A:A,SVC_RateCard!B:B),"Service Code not found"))</f>
        <v/>
      </c>
      <c r="H969" s="24" t="str">
        <f>IF(F969="","",IFERROR(_xlfn.XLOOKUP(F969,SVC_RateCard!A:A,SVC_RateCard!C:C),""))</f>
        <v/>
      </c>
      <c r="K969" s="25" t="str">
        <f>IF(F969="","",IFERROR(_xlfn.XLOOKUP(F969,SVC_RateCard!A:A,SVC_RateCard!I:I),0))</f>
        <v/>
      </c>
      <c r="L969" s="17" t="str">
        <f t="shared" si="61"/>
        <v/>
      </c>
      <c r="M969" s="26" t="str">
        <f>IF(F969="","",IFERROR(_xlfn.XLOOKUP(F969,SVC_RateCard!A:A,SVC_RateCard!G:G),0))</f>
        <v/>
      </c>
      <c r="N969" s="17" t="str">
        <f t="shared" si="62"/>
        <v/>
      </c>
      <c r="O969" s="17" t="str">
        <f t="shared" si="63"/>
        <v/>
      </c>
    </row>
    <row r="970" spans="1:15" ht="22" customHeight="1">
      <c r="A970" t="str">
        <f t="shared" si="60"/>
        <v/>
      </c>
      <c r="C970" s="24" t="str">
        <f>IF(B970="","",IFERROR(_xlfn.XLOOKUP(B970,PT_Master!#REF!,PT_Master!B:B),""))</f>
        <v/>
      </c>
      <c r="D970" s="24" t="str">
        <f>IF(C970="","",IFERROR(_xlfn.XLOOKUP(C970,PT_Master!A:A,PT_Master!C:C),""))</f>
        <v/>
      </c>
      <c r="E970" s="13"/>
      <c r="G970" s="24" t="str">
        <f>IF(F970="","",IFERROR(_xlfn.XLOOKUP(F970,SVC_RateCard!A:A,SVC_RateCard!B:B),"Service Code not found"))</f>
        <v/>
      </c>
      <c r="H970" s="24" t="str">
        <f>IF(F970="","",IFERROR(_xlfn.XLOOKUP(F970,SVC_RateCard!A:A,SVC_RateCard!C:C),""))</f>
        <v/>
      </c>
      <c r="K970" s="25" t="str">
        <f>IF(F970="","",IFERROR(_xlfn.XLOOKUP(F970,SVC_RateCard!A:A,SVC_RateCard!I:I),0))</f>
        <v/>
      </c>
      <c r="L970" s="17" t="str">
        <f t="shared" si="61"/>
        <v/>
      </c>
      <c r="M970" s="26" t="str">
        <f>IF(F970="","",IFERROR(_xlfn.XLOOKUP(F970,SVC_RateCard!A:A,SVC_RateCard!G:G),0))</f>
        <v/>
      </c>
      <c r="N970" s="17" t="str">
        <f t="shared" si="62"/>
        <v/>
      </c>
      <c r="O970" s="17" t="str">
        <f t="shared" si="63"/>
        <v/>
      </c>
    </row>
    <row r="971" spans="1:15" ht="22" customHeight="1">
      <c r="A971" t="str">
        <f t="shared" si="60"/>
        <v/>
      </c>
      <c r="C971" s="24" t="str">
        <f>IF(B971="","",IFERROR(_xlfn.XLOOKUP(B971,PT_Master!#REF!,PT_Master!B:B),""))</f>
        <v/>
      </c>
      <c r="D971" s="24" t="str">
        <f>IF(C971="","",IFERROR(_xlfn.XLOOKUP(C971,PT_Master!A:A,PT_Master!C:C),""))</f>
        <v/>
      </c>
      <c r="E971" s="13"/>
      <c r="G971" s="24" t="str">
        <f>IF(F971="","",IFERROR(_xlfn.XLOOKUP(F971,SVC_RateCard!A:A,SVC_RateCard!B:B),"Service Code not found"))</f>
        <v/>
      </c>
      <c r="H971" s="24" t="str">
        <f>IF(F971="","",IFERROR(_xlfn.XLOOKUP(F971,SVC_RateCard!A:A,SVC_RateCard!C:C),""))</f>
        <v/>
      </c>
      <c r="K971" s="25" t="str">
        <f>IF(F971="","",IFERROR(_xlfn.XLOOKUP(F971,SVC_RateCard!A:A,SVC_RateCard!I:I),0))</f>
        <v/>
      </c>
      <c r="L971" s="17" t="str">
        <f t="shared" si="61"/>
        <v/>
      </c>
      <c r="M971" s="26" t="str">
        <f>IF(F971="","",IFERROR(_xlfn.XLOOKUP(F971,SVC_RateCard!A:A,SVC_RateCard!G:G),0))</f>
        <v/>
      </c>
      <c r="N971" s="17" t="str">
        <f t="shared" si="62"/>
        <v/>
      </c>
      <c r="O971" s="17" t="str">
        <f t="shared" si="63"/>
        <v/>
      </c>
    </row>
    <row r="972" spans="1:15" ht="22" customHeight="1">
      <c r="A972" t="str">
        <f t="shared" si="60"/>
        <v/>
      </c>
      <c r="C972" s="24" t="str">
        <f>IF(B972="","",IFERROR(_xlfn.XLOOKUP(B972,PT_Master!#REF!,PT_Master!B:B),""))</f>
        <v/>
      </c>
      <c r="D972" s="24" t="str">
        <f>IF(C972="","",IFERROR(_xlfn.XLOOKUP(C972,PT_Master!A:A,PT_Master!C:C),""))</f>
        <v/>
      </c>
      <c r="E972" s="13"/>
      <c r="G972" s="24" t="str">
        <f>IF(F972="","",IFERROR(_xlfn.XLOOKUP(F972,SVC_RateCard!A:A,SVC_RateCard!B:B),"Service Code not found"))</f>
        <v/>
      </c>
      <c r="H972" s="24" t="str">
        <f>IF(F972="","",IFERROR(_xlfn.XLOOKUP(F972,SVC_RateCard!A:A,SVC_RateCard!C:C),""))</f>
        <v/>
      </c>
      <c r="K972" s="25" t="str">
        <f>IF(F972="","",IFERROR(_xlfn.XLOOKUP(F972,SVC_RateCard!A:A,SVC_RateCard!I:I),0))</f>
        <v/>
      </c>
      <c r="L972" s="17" t="str">
        <f t="shared" si="61"/>
        <v/>
      </c>
      <c r="M972" s="26" t="str">
        <f>IF(F972="","",IFERROR(_xlfn.XLOOKUP(F972,SVC_RateCard!A:A,SVC_RateCard!G:G),0))</f>
        <v/>
      </c>
      <c r="N972" s="17" t="str">
        <f t="shared" si="62"/>
        <v/>
      </c>
      <c r="O972" s="17" t="str">
        <f t="shared" si="63"/>
        <v/>
      </c>
    </row>
    <row r="973" spans="1:15" ht="22" customHeight="1">
      <c r="A973" t="str">
        <f t="shared" si="60"/>
        <v/>
      </c>
      <c r="C973" s="24" t="str">
        <f>IF(B973="","",IFERROR(_xlfn.XLOOKUP(B973,PT_Master!#REF!,PT_Master!B:B),""))</f>
        <v/>
      </c>
      <c r="D973" s="24" t="str">
        <f>IF(C973="","",IFERROR(_xlfn.XLOOKUP(C973,PT_Master!A:A,PT_Master!C:C),""))</f>
        <v/>
      </c>
      <c r="E973" s="13"/>
      <c r="G973" s="24" t="str">
        <f>IF(F973="","",IFERROR(_xlfn.XLOOKUP(F973,SVC_RateCard!A:A,SVC_RateCard!B:B),"Service Code not found"))</f>
        <v/>
      </c>
      <c r="H973" s="24" t="str">
        <f>IF(F973="","",IFERROR(_xlfn.XLOOKUP(F973,SVC_RateCard!A:A,SVC_RateCard!C:C),""))</f>
        <v/>
      </c>
      <c r="K973" s="25" t="str">
        <f>IF(F973="","",IFERROR(_xlfn.XLOOKUP(F973,SVC_RateCard!A:A,SVC_RateCard!I:I),0))</f>
        <v/>
      </c>
      <c r="L973" s="17" t="str">
        <f t="shared" si="61"/>
        <v/>
      </c>
      <c r="M973" s="26" t="str">
        <f>IF(F973="","",IFERROR(_xlfn.XLOOKUP(F973,SVC_RateCard!A:A,SVC_RateCard!G:G),0))</f>
        <v/>
      </c>
      <c r="N973" s="17" t="str">
        <f t="shared" si="62"/>
        <v/>
      </c>
      <c r="O973" s="17" t="str">
        <f t="shared" si="63"/>
        <v/>
      </c>
    </row>
    <row r="974" spans="1:15" ht="22" customHeight="1">
      <c r="A974" t="str">
        <f t="shared" si="60"/>
        <v/>
      </c>
      <c r="C974" s="24" t="str">
        <f>IF(B974="","",IFERROR(_xlfn.XLOOKUP(B974,PT_Master!#REF!,PT_Master!B:B),""))</f>
        <v/>
      </c>
      <c r="D974" s="24" t="str">
        <f>IF(C974="","",IFERROR(_xlfn.XLOOKUP(C974,PT_Master!A:A,PT_Master!C:C),""))</f>
        <v/>
      </c>
      <c r="E974" s="13"/>
      <c r="G974" s="24" t="str">
        <f>IF(F974="","",IFERROR(_xlfn.XLOOKUP(F974,SVC_RateCard!A:A,SVC_RateCard!B:B),"Service Code not found"))</f>
        <v/>
      </c>
      <c r="H974" s="24" t="str">
        <f>IF(F974="","",IFERROR(_xlfn.XLOOKUP(F974,SVC_RateCard!A:A,SVC_RateCard!C:C),""))</f>
        <v/>
      </c>
      <c r="K974" s="25" t="str">
        <f>IF(F974="","",IFERROR(_xlfn.XLOOKUP(F974,SVC_RateCard!A:A,SVC_RateCard!I:I),0))</f>
        <v/>
      </c>
      <c r="L974" s="17" t="str">
        <f t="shared" si="61"/>
        <v/>
      </c>
      <c r="M974" s="26" t="str">
        <f>IF(F974="","",IFERROR(_xlfn.XLOOKUP(F974,SVC_RateCard!A:A,SVC_RateCard!G:G),0))</f>
        <v/>
      </c>
      <c r="N974" s="17" t="str">
        <f t="shared" si="62"/>
        <v/>
      </c>
      <c r="O974" s="17" t="str">
        <f t="shared" si="63"/>
        <v/>
      </c>
    </row>
    <row r="975" spans="1:15" ht="22" customHeight="1">
      <c r="A975" t="str">
        <f t="shared" si="60"/>
        <v/>
      </c>
      <c r="C975" s="24" t="str">
        <f>IF(B975="","",IFERROR(_xlfn.XLOOKUP(B975,PT_Master!#REF!,PT_Master!B:B),""))</f>
        <v/>
      </c>
      <c r="D975" s="24" t="str">
        <f>IF(C975="","",IFERROR(_xlfn.XLOOKUP(C975,PT_Master!A:A,PT_Master!C:C),""))</f>
        <v/>
      </c>
      <c r="E975" s="13"/>
      <c r="G975" s="24" t="str">
        <f>IF(F975="","",IFERROR(_xlfn.XLOOKUP(F975,SVC_RateCard!A:A,SVC_RateCard!B:B),"Service Code not found"))</f>
        <v/>
      </c>
      <c r="H975" s="24" t="str">
        <f>IF(F975="","",IFERROR(_xlfn.XLOOKUP(F975,SVC_RateCard!A:A,SVC_RateCard!C:C),""))</f>
        <v/>
      </c>
      <c r="K975" s="25" t="str">
        <f>IF(F975="","",IFERROR(_xlfn.XLOOKUP(F975,SVC_RateCard!A:A,SVC_RateCard!I:I),0))</f>
        <v/>
      </c>
      <c r="L975" s="17" t="str">
        <f t="shared" si="61"/>
        <v/>
      </c>
      <c r="M975" s="26" t="str">
        <f>IF(F975="","",IFERROR(_xlfn.XLOOKUP(F975,SVC_RateCard!A:A,SVC_RateCard!G:G),0))</f>
        <v/>
      </c>
      <c r="N975" s="17" t="str">
        <f t="shared" si="62"/>
        <v/>
      </c>
      <c r="O975" s="17" t="str">
        <f t="shared" si="63"/>
        <v/>
      </c>
    </row>
    <row r="976" spans="1:15" ht="22" customHeight="1">
      <c r="A976" t="str">
        <f t="shared" si="60"/>
        <v/>
      </c>
      <c r="C976" s="24" t="str">
        <f>IF(B976="","",IFERROR(_xlfn.XLOOKUP(B976,PT_Master!#REF!,PT_Master!B:B),""))</f>
        <v/>
      </c>
      <c r="D976" s="24" t="str">
        <f>IF(C976="","",IFERROR(_xlfn.XLOOKUP(C976,PT_Master!A:A,PT_Master!C:C),""))</f>
        <v/>
      </c>
      <c r="E976" s="13"/>
      <c r="G976" s="24" t="str">
        <f>IF(F976="","",IFERROR(_xlfn.XLOOKUP(F976,SVC_RateCard!A:A,SVC_RateCard!B:B),"Service Code not found"))</f>
        <v/>
      </c>
      <c r="H976" s="24" t="str">
        <f>IF(F976="","",IFERROR(_xlfn.XLOOKUP(F976,SVC_RateCard!A:A,SVC_RateCard!C:C),""))</f>
        <v/>
      </c>
      <c r="K976" s="25" t="str">
        <f>IF(F976="","",IFERROR(_xlfn.XLOOKUP(F976,SVC_RateCard!A:A,SVC_RateCard!I:I),0))</f>
        <v/>
      </c>
      <c r="L976" s="17" t="str">
        <f t="shared" si="61"/>
        <v/>
      </c>
      <c r="M976" s="26" t="str">
        <f>IF(F976="","",IFERROR(_xlfn.XLOOKUP(F976,SVC_RateCard!A:A,SVC_RateCard!G:G),0))</f>
        <v/>
      </c>
      <c r="N976" s="17" t="str">
        <f t="shared" si="62"/>
        <v/>
      </c>
      <c r="O976" s="17" t="str">
        <f t="shared" si="63"/>
        <v/>
      </c>
    </row>
    <row r="977" spans="1:15" ht="22" customHeight="1">
      <c r="A977" t="str">
        <f t="shared" si="60"/>
        <v/>
      </c>
      <c r="C977" s="24" t="str">
        <f>IF(B977="","",IFERROR(_xlfn.XLOOKUP(B977,PT_Master!#REF!,PT_Master!B:B),""))</f>
        <v/>
      </c>
      <c r="D977" s="24" t="str">
        <f>IF(C977="","",IFERROR(_xlfn.XLOOKUP(C977,PT_Master!A:A,PT_Master!C:C),""))</f>
        <v/>
      </c>
      <c r="E977" s="13"/>
      <c r="G977" s="24" t="str">
        <f>IF(F977="","",IFERROR(_xlfn.XLOOKUP(F977,SVC_RateCard!A:A,SVC_RateCard!B:B),"Service Code not found"))</f>
        <v/>
      </c>
      <c r="H977" s="24" t="str">
        <f>IF(F977="","",IFERROR(_xlfn.XLOOKUP(F977,SVC_RateCard!A:A,SVC_RateCard!C:C),""))</f>
        <v/>
      </c>
      <c r="K977" s="25" t="str">
        <f>IF(F977="","",IFERROR(_xlfn.XLOOKUP(F977,SVC_RateCard!A:A,SVC_RateCard!I:I),0))</f>
        <v/>
      </c>
      <c r="L977" s="17" t="str">
        <f t="shared" si="61"/>
        <v/>
      </c>
      <c r="M977" s="26" t="str">
        <f>IF(F977="","",IFERROR(_xlfn.XLOOKUP(F977,SVC_RateCard!A:A,SVC_RateCard!G:G),0))</f>
        <v/>
      </c>
      <c r="N977" s="17" t="str">
        <f t="shared" si="62"/>
        <v/>
      </c>
      <c r="O977" s="17" t="str">
        <f t="shared" si="63"/>
        <v/>
      </c>
    </row>
    <row r="978" spans="1:15" ht="22" customHeight="1">
      <c r="A978" t="str">
        <f t="shared" si="60"/>
        <v/>
      </c>
      <c r="C978" s="24" t="str">
        <f>IF(B978="","",IFERROR(_xlfn.XLOOKUP(B978,PT_Master!#REF!,PT_Master!B:B),""))</f>
        <v/>
      </c>
      <c r="D978" s="24" t="str">
        <f>IF(C978="","",IFERROR(_xlfn.XLOOKUP(C978,PT_Master!A:A,PT_Master!C:C),""))</f>
        <v/>
      </c>
      <c r="E978" s="13"/>
      <c r="G978" s="24" t="str">
        <f>IF(F978="","",IFERROR(_xlfn.XLOOKUP(F978,SVC_RateCard!A:A,SVC_RateCard!B:B),"Service Code not found"))</f>
        <v/>
      </c>
      <c r="H978" s="24" t="str">
        <f>IF(F978="","",IFERROR(_xlfn.XLOOKUP(F978,SVC_RateCard!A:A,SVC_RateCard!C:C),""))</f>
        <v/>
      </c>
      <c r="K978" s="25" t="str">
        <f>IF(F978="","",IFERROR(_xlfn.XLOOKUP(F978,SVC_RateCard!A:A,SVC_RateCard!I:I),0))</f>
        <v/>
      </c>
      <c r="L978" s="17" t="str">
        <f t="shared" si="61"/>
        <v/>
      </c>
      <c r="M978" s="26" t="str">
        <f>IF(F978="","",IFERROR(_xlfn.XLOOKUP(F978,SVC_RateCard!A:A,SVC_RateCard!G:G),0))</f>
        <v/>
      </c>
      <c r="N978" s="17" t="str">
        <f t="shared" si="62"/>
        <v/>
      </c>
      <c r="O978" s="17" t="str">
        <f t="shared" si="63"/>
        <v/>
      </c>
    </row>
    <row r="979" spans="1:15" ht="22" customHeight="1">
      <c r="A979" t="str">
        <f t="shared" si="60"/>
        <v/>
      </c>
      <c r="C979" s="24" t="str">
        <f>IF(B979="","",IFERROR(_xlfn.XLOOKUP(B979,PT_Master!#REF!,PT_Master!B:B),""))</f>
        <v/>
      </c>
      <c r="D979" s="24" t="str">
        <f>IF(C979="","",IFERROR(_xlfn.XLOOKUP(C979,PT_Master!A:A,PT_Master!C:C),""))</f>
        <v/>
      </c>
      <c r="E979" s="13"/>
      <c r="G979" s="24" t="str">
        <f>IF(F979="","",IFERROR(_xlfn.XLOOKUP(F979,SVC_RateCard!A:A,SVC_RateCard!B:B),"Service Code not found"))</f>
        <v/>
      </c>
      <c r="H979" s="24" t="str">
        <f>IF(F979="","",IFERROR(_xlfn.XLOOKUP(F979,SVC_RateCard!A:A,SVC_RateCard!C:C),""))</f>
        <v/>
      </c>
      <c r="K979" s="25" t="str">
        <f>IF(F979="","",IFERROR(_xlfn.XLOOKUP(F979,SVC_RateCard!A:A,SVC_RateCard!I:I),0))</f>
        <v/>
      </c>
      <c r="L979" s="17" t="str">
        <f t="shared" si="61"/>
        <v/>
      </c>
      <c r="M979" s="26" t="str">
        <f>IF(F979="","",IFERROR(_xlfn.XLOOKUP(F979,SVC_RateCard!A:A,SVC_RateCard!G:G),0))</f>
        <v/>
      </c>
      <c r="N979" s="17" t="str">
        <f t="shared" si="62"/>
        <v/>
      </c>
      <c r="O979" s="17" t="str">
        <f t="shared" si="63"/>
        <v/>
      </c>
    </row>
    <row r="980" spans="1:15" ht="22" customHeight="1">
      <c r="A980" t="str">
        <f t="shared" si="60"/>
        <v/>
      </c>
      <c r="C980" s="24" t="str">
        <f>IF(B980="","",IFERROR(_xlfn.XLOOKUP(B980,PT_Master!#REF!,PT_Master!B:B),""))</f>
        <v/>
      </c>
      <c r="D980" s="24" t="str">
        <f>IF(C980="","",IFERROR(_xlfn.XLOOKUP(C980,PT_Master!A:A,PT_Master!C:C),""))</f>
        <v/>
      </c>
      <c r="E980" s="13"/>
      <c r="G980" s="24" t="str">
        <f>IF(F980="","",IFERROR(_xlfn.XLOOKUP(F980,SVC_RateCard!A:A,SVC_RateCard!B:B),"Service Code not found"))</f>
        <v/>
      </c>
      <c r="H980" s="24" t="str">
        <f>IF(F980="","",IFERROR(_xlfn.XLOOKUP(F980,SVC_RateCard!A:A,SVC_RateCard!C:C),""))</f>
        <v/>
      </c>
      <c r="K980" s="25" t="str">
        <f>IF(F980="","",IFERROR(_xlfn.XLOOKUP(F980,SVC_RateCard!A:A,SVC_RateCard!I:I),0))</f>
        <v/>
      </c>
      <c r="L980" s="17" t="str">
        <f t="shared" si="61"/>
        <v/>
      </c>
      <c r="M980" s="26" t="str">
        <f>IF(F980="","",IFERROR(_xlfn.XLOOKUP(F980,SVC_RateCard!A:A,SVC_RateCard!G:G),0))</f>
        <v/>
      </c>
      <c r="N980" s="17" t="str">
        <f t="shared" si="62"/>
        <v/>
      </c>
      <c r="O980" s="17" t="str">
        <f t="shared" si="63"/>
        <v/>
      </c>
    </row>
    <row r="981" spans="1:15" ht="22" customHeight="1">
      <c r="A981" t="str">
        <f t="shared" si="60"/>
        <v/>
      </c>
      <c r="C981" s="24" t="str">
        <f>IF(B981="","",IFERROR(_xlfn.XLOOKUP(B981,PT_Master!#REF!,PT_Master!B:B),""))</f>
        <v/>
      </c>
      <c r="D981" s="24" t="str">
        <f>IF(C981="","",IFERROR(_xlfn.XLOOKUP(C981,PT_Master!A:A,PT_Master!C:C),""))</f>
        <v/>
      </c>
      <c r="E981" s="13"/>
      <c r="G981" s="24" t="str">
        <f>IF(F981="","",IFERROR(_xlfn.XLOOKUP(F981,SVC_RateCard!A:A,SVC_RateCard!B:B),"Service Code not found"))</f>
        <v/>
      </c>
      <c r="H981" s="24" t="str">
        <f>IF(F981="","",IFERROR(_xlfn.XLOOKUP(F981,SVC_RateCard!A:A,SVC_RateCard!C:C),""))</f>
        <v/>
      </c>
      <c r="K981" s="25" t="str">
        <f>IF(F981="","",IFERROR(_xlfn.XLOOKUP(F981,SVC_RateCard!A:A,SVC_RateCard!I:I),0))</f>
        <v/>
      </c>
      <c r="L981" s="17" t="str">
        <f t="shared" si="61"/>
        <v/>
      </c>
      <c r="M981" s="26" t="str">
        <f>IF(F981="","",IFERROR(_xlfn.XLOOKUP(F981,SVC_RateCard!A:A,SVC_RateCard!G:G),0))</f>
        <v/>
      </c>
      <c r="N981" s="17" t="str">
        <f t="shared" si="62"/>
        <v/>
      </c>
      <c r="O981" s="17" t="str">
        <f t="shared" si="63"/>
        <v/>
      </c>
    </row>
    <row r="982" spans="1:15" ht="22" customHeight="1">
      <c r="A982" t="str">
        <f t="shared" si="60"/>
        <v/>
      </c>
      <c r="C982" s="24" t="str">
        <f>IF(B982="","",IFERROR(_xlfn.XLOOKUP(B982,PT_Master!#REF!,PT_Master!B:B),""))</f>
        <v/>
      </c>
      <c r="D982" s="24" t="str">
        <f>IF(C982="","",IFERROR(_xlfn.XLOOKUP(C982,PT_Master!A:A,PT_Master!C:C),""))</f>
        <v/>
      </c>
      <c r="E982" s="13"/>
      <c r="G982" s="24" t="str">
        <f>IF(F982="","",IFERROR(_xlfn.XLOOKUP(F982,SVC_RateCard!A:A,SVC_RateCard!B:B),"Service Code not found"))</f>
        <v/>
      </c>
      <c r="H982" s="24" t="str">
        <f>IF(F982="","",IFERROR(_xlfn.XLOOKUP(F982,SVC_RateCard!A:A,SVC_RateCard!C:C),""))</f>
        <v/>
      </c>
      <c r="K982" s="25" t="str">
        <f>IF(F982="","",IFERROR(_xlfn.XLOOKUP(F982,SVC_RateCard!A:A,SVC_RateCard!I:I),0))</f>
        <v/>
      </c>
      <c r="L982" s="17" t="str">
        <f t="shared" si="61"/>
        <v/>
      </c>
      <c r="M982" s="26" t="str">
        <f>IF(F982="","",IFERROR(_xlfn.XLOOKUP(F982,SVC_RateCard!A:A,SVC_RateCard!G:G),0))</f>
        <v/>
      </c>
      <c r="N982" s="17" t="str">
        <f t="shared" si="62"/>
        <v/>
      </c>
      <c r="O982" s="17" t="str">
        <f t="shared" si="63"/>
        <v/>
      </c>
    </row>
    <row r="983" spans="1:15" ht="22" customHeight="1">
      <c r="A983" t="str">
        <f t="shared" si="60"/>
        <v/>
      </c>
      <c r="C983" s="24" t="str">
        <f>IF(B983="","",IFERROR(_xlfn.XLOOKUP(B983,PT_Master!#REF!,PT_Master!B:B),""))</f>
        <v/>
      </c>
      <c r="D983" s="24" t="str">
        <f>IF(C983="","",IFERROR(_xlfn.XLOOKUP(C983,PT_Master!A:A,PT_Master!C:C),""))</f>
        <v/>
      </c>
      <c r="E983" s="13"/>
      <c r="G983" s="24" t="str">
        <f>IF(F983="","",IFERROR(_xlfn.XLOOKUP(F983,SVC_RateCard!A:A,SVC_RateCard!B:B),"Service Code not found"))</f>
        <v/>
      </c>
      <c r="H983" s="24" t="str">
        <f>IF(F983="","",IFERROR(_xlfn.XLOOKUP(F983,SVC_RateCard!A:A,SVC_RateCard!C:C),""))</f>
        <v/>
      </c>
      <c r="K983" s="25" t="str">
        <f>IF(F983="","",IFERROR(_xlfn.XLOOKUP(F983,SVC_RateCard!A:A,SVC_RateCard!I:I),0))</f>
        <v/>
      </c>
      <c r="L983" s="17" t="str">
        <f t="shared" si="61"/>
        <v/>
      </c>
      <c r="M983" s="26" t="str">
        <f>IF(F983="","",IFERROR(_xlfn.XLOOKUP(F983,SVC_RateCard!A:A,SVC_RateCard!G:G),0))</f>
        <v/>
      </c>
      <c r="N983" s="17" t="str">
        <f t="shared" si="62"/>
        <v/>
      </c>
      <c r="O983" s="17" t="str">
        <f t="shared" si="63"/>
        <v/>
      </c>
    </row>
    <row r="984" spans="1:15" ht="22" customHeight="1">
      <c r="A984" t="str">
        <f t="shared" si="60"/>
        <v/>
      </c>
      <c r="C984" s="24" t="str">
        <f>IF(B984="","",IFERROR(_xlfn.XLOOKUP(B984,PT_Master!#REF!,PT_Master!B:B),""))</f>
        <v/>
      </c>
      <c r="D984" s="24" t="str">
        <f>IF(C984="","",IFERROR(_xlfn.XLOOKUP(C984,PT_Master!A:A,PT_Master!C:C),""))</f>
        <v/>
      </c>
      <c r="E984" s="13"/>
      <c r="G984" s="24" t="str">
        <f>IF(F984="","",IFERROR(_xlfn.XLOOKUP(F984,SVC_RateCard!A:A,SVC_RateCard!B:B),"Service Code not found"))</f>
        <v/>
      </c>
      <c r="H984" s="24" t="str">
        <f>IF(F984="","",IFERROR(_xlfn.XLOOKUP(F984,SVC_RateCard!A:A,SVC_RateCard!C:C),""))</f>
        <v/>
      </c>
      <c r="K984" s="25" t="str">
        <f>IF(F984="","",IFERROR(_xlfn.XLOOKUP(F984,SVC_RateCard!A:A,SVC_RateCard!I:I),0))</f>
        <v/>
      </c>
      <c r="L984" s="17" t="str">
        <f t="shared" si="61"/>
        <v/>
      </c>
      <c r="M984" s="26" t="str">
        <f>IF(F984="","",IFERROR(_xlfn.XLOOKUP(F984,SVC_RateCard!A:A,SVC_RateCard!G:G),0))</f>
        <v/>
      </c>
      <c r="N984" s="17" t="str">
        <f t="shared" si="62"/>
        <v/>
      </c>
      <c r="O984" s="17" t="str">
        <f t="shared" si="63"/>
        <v/>
      </c>
    </row>
    <row r="985" spans="1:15" ht="22" customHeight="1">
      <c r="A985" t="str">
        <f t="shared" si="60"/>
        <v/>
      </c>
      <c r="C985" s="24" t="str">
        <f>IF(B985="","",IFERROR(_xlfn.XLOOKUP(B985,PT_Master!#REF!,PT_Master!B:B),""))</f>
        <v/>
      </c>
      <c r="D985" s="24" t="str">
        <f>IF(C985="","",IFERROR(_xlfn.XLOOKUP(C985,PT_Master!A:A,PT_Master!C:C),""))</f>
        <v/>
      </c>
      <c r="E985" s="13"/>
      <c r="G985" s="24" t="str">
        <f>IF(F985="","",IFERROR(_xlfn.XLOOKUP(F985,SVC_RateCard!A:A,SVC_RateCard!B:B),"Service Code not found"))</f>
        <v/>
      </c>
      <c r="H985" s="24" t="str">
        <f>IF(F985="","",IFERROR(_xlfn.XLOOKUP(F985,SVC_RateCard!A:A,SVC_RateCard!C:C),""))</f>
        <v/>
      </c>
      <c r="K985" s="25" t="str">
        <f>IF(F985="","",IFERROR(_xlfn.XLOOKUP(F985,SVC_RateCard!A:A,SVC_RateCard!I:I),0))</f>
        <v/>
      </c>
      <c r="L985" s="17" t="str">
        <f t="shared" si="61"/>
        <v/>
      </c>
      <c r="M985" s="26" t="str">
        <f>IF(F985="","",IFERROR(_xlfn.XLOOKUP(F985,SVC_RateCard!A:A,SVC_RateCard!G:G),0))</f>
        <v/>
      </c>
      <c r="N985" s="17" t="str">
        <f t="shared" si="62"/>
        <v/>
      </c>
      <c r="O985" s="17" t="str">
        <f t="shared" si="63"/>
        <v/>
      </c>
    </row>
    <row r="986" spans="1:15" ht="22" customHeight="1">
      <c r="A986" t="str">
        <f t="shared" si="60"/>
        <v/>
      </c>
      <c r="C986" s="24" t="str">
        <f>IF(B986="","",IFERROR(_xlfn.XLOOKUP(B986,PT_Master!#REF!,PT_Master!B:B),""))</f>
        <v/>
      </c>
      <c r="D986" s="24" t="str">
        <f>IF(C986="","",IFERROR(_xlfn.XLOOKUP(C986,PT_Master!A:A,PT_Master!C:C),""))</f>
        <v/>
      </c>
      <c r="E986" s="13"/>
      <c r="G986" s="24" t="str">
        <f>IF(F986="","",IFERROR(_xlfn.XLOOKUP(F986,SVC_RateCard!A:A,SVC_RateCard!B:B),"Service Code not found"))</f>
        <v/>
      </c>
      <c r="H986" s="24" t="str">
        <f>IF(F986="","",IFERROR(_xlfn.XLOOKUP(F986,SVC_RateCard!A:A,SVC_RateCard!C:C),""))</f>
        <v/>
      </c>
      <c r="K986" s="25" t="str">
        <f>IF(F986="","",IFERROR(_xlfn.XLOOKUP(F986,SVC_RateCard!A:A,SVC_RateCard!I:I),0))</f>
        <v/>
      </c>
      <c r="L986" s="17" t="str">
        <f t="shared" si="61"/>
        <v/>
      </c>
      <c r="M986" s="26" t="str">
        <f>IF(F986="","",IFERROR(_xlfn.XLOOKUP(F986,SVC_RateCard!A:A,SVC_RateCard!G:G),0))</f>
        <v/>
      </c>
      <c r="N986" s="17" t="str">
        <f t="shared" si="62"/>
        <v/>
      </c>
      <c r="O986" s="17" t="str">
        <f t="shared" si="63"/>
        <v/>
      </c>
    </row>
    <row r="987" spans="1:15" ht="22" customHeight="1">
      <c r="A987" t="str">
        <f t="shared" si="60"/>
        <v/>
      </c>
      <c r="C987" s="24" t="str">
        <f>IF(B987="","",IFERROR(_xlfn.XLOOKUP(B987,PT_Master!#REF!,PT_Master!B:B),""))</f>
        <v/>
      </c>
      <c r="D987" s="24" t="str">
        <f>IF(C987="","",IFERROR(_xlfn.XLOOKUP(C987,PT_Master!A:A,PT_Master!C:C),""))</f>
        <v/>
      </c>
      <c r="E987" s="13"/>
      <c r="G987" s="24" t="str">
        <f>IF(F987="","",IFERROR(_xlfn.XLOOKUP(F987,SVC_RateCard!A:A,SVC_RateCard!B:B),"Service Code not found"))</f>
        <v/>
      </c>
      <c r="H987" s="24" t="str">
        <f>IF(F987="","",IFERROR(_xlfn.XLOOKUP(F987,SVC_RateCard!A:A,SVC_RateCard!C:C),""))</f>
        <v/>
      </c>
      <c r="K987" s="25" t="str">
        <f>IF(F987="","",IFERROR(_xlfn.XLOOKUP(F987,SVC_RateCard!A:A,SVC_RateCard!I:I),0))</f>
        <v/>
      </c>
      <c r="L987" s="17" t="str">
        <f t="shared" si="61"/>
        <v/>
      </c>
      <c r="M987" s="26" t="str">
        <f>IF(F987="","",IFERROR(_xlfn.XLOOKUP(F987,SVC_RateCard!A:A,SVC_RateCard!G:G),0))</f>
        <v/>
      </c>
      <c r="N987" s="17" t="str">
        <f t="shared" si="62"/>
        <v/>
      </c>
      <c r="O987" s="17" t="str">
        <f t="shared" si="63"/>
        <v/>
      </c>
    </row>
    <row r="988" spans="1:15" ht="22" customHeight="1">
      <c r="A988" t="str">
        <f t="shared" si="60"/>
        <v/>
      </c>
      <c r="C988" s="24" t="str">
        <f>IF(B988="","",IFERROR(_xlfn.XLOOKUP(B988,PT_Master!#REF!,PT_Master!B:B),""))</f>
        <v/>
      </c>
      <c r="D988" s="24" t="str">
        <f>IF(C988="","",IFERROR(_xlfn.XLOOKUP(C988,PT_Master!A:A,PT_Master!C:C),""))</f>
        <v/>
      </c>
      <c r="E988" s="13"/>
      <c r="G988" s="24" t="str">
        <f>IF(F988="","",IFERROR(_xlfn.XLOOKUP(F988,SVC_RateCard!A:A,SVC_RateCard!B:B),"Service Code not found"))</f>
        <v/>
      </c>
      <c r="H988" s="24" t="str">
        <f>IF(F988="","",IFERROR(_xlfn.XLOOKUP(F988,SVC_RateCard!A:A,SVC_RateCard!C:C),""))</f>
        <v/>
      </c>
      <c r="K988" s="25" t="str">
        <f>IF(F988="","",IFERROR(_xlfn.XLOOKUP(F988,SVC_RateCard!A:A,SVC_RateCard!I:I),0))</f>
        <v/>
      </c>
      <c r="L988" s="17" t="str">
        <f t="shared" si="61"/>
        <v/>
      </c>
      <c r="M988" s="26" t="str">
        <f>IF(F988="","",IFERROR(_xlfn.XLOOKUP(F988,SVC_RateCard!A:A,SVC_RateCard!G:G),0))</f>
        <v/>
      </c>
      <c r="N988" s="17" t="str">
        <f t="shared" si="62"/>
        <v/>
      </c>
      <c r="O988" s="17" t="str">
        <f t="shared" si="63"/>
        <v/>
      </c>
    </row>
    <row r="989" spans="1:15" ht="22" customHeight="1">
      <c r="A989" t="str">
        <f t="shared" si="60"/>
        <v/>
      </c>
      <c r="C989" s="24" t="str">
        <f>IF(B989="","",IFERROR(_xlfn.XLOOKUP(B989,PT_Master!#REF!,PT_Master!B:B),""))</f>
        <v/>
      </c>
      <c r="D989" s="24" t="str">
        <f>IF(C989="","",IFERROR(_xlfn.XLOOKUP(C989,PT_Master!A:A,PT_Master!C:C),""))</f>
        <v/>
      </c>
      <c r="E989" s="13"/>
      <c r="G989" s="24" t="str">
        <f>IF(F989="","",IFERROR(_xlfn.XLOOKUP(F989,SVC_RateCard!A:A,SVC_RateCard!B:B),"Service Code not found"))</f>
        <v/>
      </c>
      <c r="H989" s="24" t="str">
        <f>IF(F989="","",IFERROR(_xlfn.XLOOKUP(F989,SVC_RateCard!A:A,SVC_RateCard!C:C),""))</f>
        <v/>
      </c>
      <c r="K989" s="25" t="str">
        <f>IF(F989="","",IFERROR(_xlfn.XLOOKUP(F989,SVC_RateCard!A:A,SVC_RateCard!I:I),0))</f>
        <v/>
      </c>
      <c r="L989" s="17" t="str">
        <f t="shared" si="61"/>
        <v/>
      </c>
      <c r="M989" s="26" t="str">
        <f>IF(F989="","",IFERROR(_xlfn.XLOOKUP(F989,SVC_RateCard!A:A,SVC_RateCard!G:G),0))</f>
        <v/>
      </c>
      <c r="N989" s="17" t="str">
        <f t="shared" si="62"/>
        <v/>
      </c>
      <c r="O989" s="17" t="str">
        <f t="shared" si="63"/>
        <v/>
      </c>
    </row>
    <row r="990" spans="1:15" ht="22" customHeight="1">
      <c r="A990" t="str">
        <f t="shared" si="60"/>
        <v/>
      </c>
      <c r="C990" s="24" t="str">
        <f>IF(B990="","",IFERROR(_xlfn.XLOOKUP(B990,PT_Master!#REF!,PT_Master!B:B),""))</f>
        <v/>
      </c>
      <c r="D990" s="24" t="str">
        <f>IF(C990="","",IFERROR(_xlfn.XLOOKUP(C990,PT_Master!A:A,PT_Master!C:C),""))</f>
        <v/>
      </c>
      <c r="E990" s="13"/>
      <c r="G990" s="24" t="str">
        <f>IF(F990="","",IFERROR(_xlfn.XLOOKUP(F990,SVC_RateCard!A:A,SVC_RateCard!B:B),"Service Code not found"))</f>
        <v/>
      </c>
      <c r="H990" s="24" t="str">
        <f>IF(F990="","",IFERROR(_xlfn.XLOOKUP(F990,SVC_RateCard!A:A,SVC_RateCard!C:C),""))</f>
        <v/>
      </c>
      <c r="K990" s="25" t="str">
        <f>IF(F990="","",IFERROR(_xlfn.XLOOKUP(F990,SVC_RateCard!A:A,SVC_RateCard!I:I),0))</f>
        <v/>
      </c>
      <c r="L990" s="17" t="str">
        <f t="shared" si="61"/>
        <v/>
      </c>
      <c r="M990" s="26" t="str">
        <f>IF(F990="","",IFERROR(_xlfn.XLOOKUP(F990,SVC_RateCard!A:A,SVC_RateCard!G:G),0))</f>
        <v/>
      </c>
      <c r="N990" s="17" t="str">
        <f t="shared" si="62"/>
        <v/>
      </c>
      <c r="O990" s="17" t="str">
        <f t="shared" si="63"/>
        <v/>
      </c>
    </row>
    <row r="991" spans="1:15" ht="22" customHeight="1">
      <c r="A991" t="str">
        <f t="shared" si="60"/>
        <v/>
      </c>
      <c r="C991" s="24" t="str">
        <f>IF(B991="","",IFERROR(_xlfn.XLOOKUP(B991,PT_Master!#REF!,PT_Master!B:B),""))</f>
        <v/>
      </c>
      <c r="D991" s="24" t="str">
        <f>IF(C991="","",IFERROR(_xlfn.XLOOKUP(C991,PT_Master!A:A,PT_Master!C:C),""))</f>
        <v/>
      </c>
      <c r="E991" s="13"/>
      <c r="G991" s="24" t="str">
        <f>IF(F991="","",IFERROR(_xlfn.XLOOKUP(F991,SVC_RateCard!A:A,SVC_RateCard!B:B),"Service Code not found"))</f>
        <v/>
      </c>
      <c r="H991" s="24" t="str">
        <f>IF(F991="","",IFERROR(_xlfn.XLOOKUP(F991,SVC_RateCard!A:A,SVC_RateCard!C:C),""))</f>
        <v/>
      </c>
      <c r="K991" s="25" t="str">
        <f>IF(F991="","",IFERROR(_xlfn.XLOOKUP(F991,SVC_RateCard!A:A,SVC_RateCard!I:I),0))</f>
        <v/>
      </c>
      <c r="L991" s="17" t="str">
        <f t="shared" si="61"/>
        <v/>
      </c>
      <c r="M991" s="26" t="str">
        <f>IF(F991="","",IFERROR(_xlfn.XLOOKUP(F991,SVC_RateCard!A:A,SVC_RateCard!G:G),0))</f>
        <v/>
      </c>
      <c r="N991" s="17" t="str">
        <f t="shared" si="62"/>
        <v/>
      </c>
      <c r="O991" s="17" t="str">
        <f t="shared" si="63"/>
        <v/>
      </c>
    </row>
    <row r="992" spans="1:15" ht="22" customHeight="1">
      <c r="A992" t="str">
        <f t="shared" si="60"/>
        <v/>
      </c>
      <c r="C992" s="24" t="str">
        <f>IF(B992="","",IFERROR(_xlfn.XLOOKUP(B992,PT_Master!#REF!,PT_Master!B:B),""))</f>
        <v/>
      </c>
      <c r="D992" s="24" t="str">
        <f>IF(C992="","",IFERROR(_xlfn.XLOOKUP(C992,PT_Master!A:A,PT_Master!C:C),""))</f>
        <v/>
      </c>
      <c r="E992" s="13"/>
      <c r="G992" s="24" t="str">
        <f>IF(F992="","",IFERROR(_xlfn.XLOOKUP(F992,SVC_RateCard!A:A,SVC_RateCard!B:B),"Service Code not found"))</f>
        <v/>
      </c>
      <c r="H992" s="24" t="str">
        <f>IF(F992="","",IFERROR(_xlfn.XLOOKUP(F992,SVC_RateCard!A:A,SVC_RateCard!C:C),""))</f>
        <v/>
      </c>
      <c r="K992" s="25" t="str">
        <f>IF(F992="","",IFERROR(_xlfn.XLOOKUP(F992,SVC_RateCard!A:A,SVC_RateCard!I:I),0))</f>
        <v/>
      </c>
      <c r="L992" s="17" t="str">
        <f t="shared" si="61"/>
        <v/>
      </c>
      <c r="M992" s="26" t="str">
        <f>IF(F992="","",IFERROR(_xlfn.XLOOKUP(F992,SVC_RateCard!A:A,SVC_RateCard!G:G),0))</f>
        <v/>
      </c>
      <c r="N992" s="17" t="str">
        <f t="shared" si="62"/>
        <v/>
      </c>
      <c r="O992" s="17" t="str">
        <f t="shared" si="63"/>
        <v/>
      </c>
    </row>
    <row r="993" spans="1:15" ht="22" customHeight="1">
      <c r="A993" t="str">
        <f t="shared" si="60"/>
        <v/>
      </c>
      <c r="C993" s="24" t="str">
        <f>IF(B993="","",IFERROR(_xlfn.XLOOKUP(B993,PT_Master!#REF!,PT_Master!B:B),""))</f>
        <v/>
      </c>
      <c r="D993" s="24" t="str">
        <f>IF(C993="","",IFERROR(_xlfn.XLOOKUP(C993,PT_Master!A:A,PT_Master!C:C),""))</f>
        <v/>
      </c>
      <c r="E993" s="13"/>
      <c r="G993" s="24" t="str">
        <f>IF(F993="","",IFERROR(_xlfn.XLOOKUP(F993,SVC_RateCard!A:A,SVC_RateCard!B:B),"Service Code not found"))</f>
        <v/>
      </c>
      <c r="H993" s="24" t="str">
        <f>IF(F993="","",IFERROR(_xlfn.XLOOKUP(F993,SVC_RateCard!A:A,SVC_RateCard!C:C),""))</f>
        <v/>
      </c>
      <c r="K993" s="25" t="str">
        <f>IF(F993="","",IFERROR(_xlfn.XLOOKUP(F993,SVC_RateCard!A:A,SVC_RateCard!I:I),0))</f>
        <v/>
      </c>
      <c r="L993" s="17" t="str">
        <f t="shared" si="61"/>
        <v/>
      </c>
      <c r="M993" s="26" t="str">
        <f>IF(F993="","",IFERROR(_xlfn.XLOOKUP(F993,SVC_RateCard!A:A,SVC_RateCard!G:G),0))</f>
        <v/>
      </c>
      <c r="N993" s="17" t="str">
        <f t="shared" si="62"/>
        <v/>
      </c>
      <c r="O993" s="17" t="str">
        <f t="shared" si="63"/>
        <v/>
      </c>
    </row>
    <row r="994" spans="1:15" ht="22" customHeight="1">
      <c r="A994" t="str">
        <f t="shared" si="60"/>
        <v/>
      </c>
      <c r="C994" s="24" t="str">
        <f>IF(B994="","",IFERROR(_xlfn.XLOOKUP(B994,PT_Master!#REF!,PT_Master!B:B),""))</f>
        <v/>
      </c>
      <c r="D994" s="24" t="str">
        <f>IF(C994="","",IFERROR(_xlfn.XLOOKUP(C994,PT_Master!A:A,PT_Master!C:C),""))</f>
        <v/>
      </c>
      <c r="E994" s="13"/>
      <c r="G994" s="24" t="str">
        <f>IF(F994="","",IFERROR(_xlfn.XLOOKUP(F994,SVC_RateCard!A:A,SVC_RateCard!B:B),"Service Code not found"))</f>
        <v/>
      </c>
      <c r="H994" s="24" t="str">
        <f>IF(F994="","",IFERROR(_xlfn.XLOOKUP(F994,SVC_RateCard!A:A,SVC_RateCard!C:C),""))</f>
        <v/>
      </c>
      <c r="K994" s="25" t="str">
        <f>IF(F994="","",IFERROR(_xlfn.XLOOKUP(F994,SVC_RateCard!A:A,SVC_RateCard!I:I),0))</f>
        <v/>
      </c>
      <c r="L994" s="17" t="str">
        <f t="shared" si="61"/>
        <v/>
      </c>
      <c r="M994" s="26" t="str">
        <f>IF(F994="","",IFERROR(_xlfn.XLOOKUP(F994,SVC_RateCard!A:A,SVC_RateCard!G:G),0))</f>
        <v/>
      </c>
      <c r="N994" s="17" t="str">
        <f t="shared" si="62"/>
        <v/>
      </c>
      <c r="O994" s="17" t="str">
        <f t="shared" si="63"/>
        <v/>
      </c>
    </row>
    <row r="995" spans="1:15" ht="22" customHeight="1">
      <c r="A995" t="str">
        <f t="shared" si="60"/>
        <v/>
      </c>
      <c r="C995" s="24" t="str">
        <f>IF(B995="","",IFERROR(_xlfn.XLOOKUP(B995,PT_Master!#REF!,PT_Master!B:B),""))</f>
        <v/>
      </c>
      <c r="D995" s="24" t="str">
        <f>IF(C995="","",IFERROR(_xlfn.XLOOKUP(C995,PT_Master!A:A,PT_Master!C:C),""))</f>
        <v/>
      </c>
      <c r="E995" s="13"/>
      <c r="G995" s="24" t="str">
        <f>IF(F995="","",IFERROR(_xlfn.XLOOKUP(F995,SVC_RateCard!A:A,SVC_RateCard!B:B),"Service Code not found"))</f>
        <v/>
      </c>
      <c r="H995" s="24" t="str">
        <f>IF(F995="","",IFERROR(_xlfn.XLOOKUP(F995,SVC_RateCard!A:A,SVC_RateCard!C:C),""))</f>
        <v/>
      </c>
      <c r="K995" s="25" t="str">
        <f>IF(F995="","",IFERROR(_xlfn.XLOOKUP(F995,SVC_RateCard!A:A,SVC_RateCard!I:I),0))</f>
        <v/>
      </c>
      <c r="L995" s="17" t="str">
        <f t="shared" si="61"/>
        <v/>
      </c>
      <c r="M995" s="26" t="str">
        <f>IF(F995="","",IFERROR(_xlfn.XLOOKUP(F995,SVC_RateCard!A:A,SVC_RateCard!G:G),0))</f>
        <v/>
      </c>
      <c r="N995" s="17" t="str">
        <f t="shared" si="62"/>
        <v/>
      </c>
      <c r="O995" s="17" t="str">
        <f t="shared" si="63"/>
        <v/>
      </c>
    </row>
    <row r="996" spans="1:15" ht="22" customHeight="1">
      <c r="A996" t="str">
        <f t="shared" si="60"/>
        <v/>
      </c>
      <c r="C996" s="24" t="str">
        <f>IF(B996="","",IFERROR(_xlfn.XLOOKUP(B996,PT_Master!#REF!,PT_Master!B:B),""))</f>
        <v/>
      </c>
      <c r="D996" s="24" t="str">
        <f>IF(C996="","",IFERROR(_xlfn.XLOOKUP(C996,PT_Master!A:A,PT_Master!C:C),""))</f>
        <v/>
      </c>
      <c r="E996" s="13"/>
      <c r="G996" s="24" t="str">
        <f>IF(F996="","",IFERROR(_xlfn.XLOOKUP(F996,SVC_RateCard!A:A,SVC_RateCard!B:B),"Service Code not found"))</f>
        <v/>
      </c>
      <c r="H996" s="24" t="str">
        <f>IF(F996="","",IFERROR(_xlfn.XLOOKUP(F996,SVC_RateCard!A:A,SVC_RateCard!C:C),""))</f>
        <v/>
      </c>
      <c r="K996" s="25" t="str">
        <f>IF(F996="","",IFERROR(_xlfn.XLOOKUP(F996,SVC_RateCard!A:A,SVC_RateCard!I:I),0))</f>
        <v/>
      </c>
      <c r="L996" s="17" t="str">
        <f t="shared" si="61"/>
        <v/>
      </c>
      <c r="M996" s="26" t="str">
        <f>IF(F996="","",IFERROR(_xlfn.XLOOKUP(F996,SVC_RateCard!A:A,SVC_RateCard!G:G),0))</f>
        <v/>
      </c>
      <c r="N996" s="17" t="str">
        <f t="shared" si="62"/>
        <v/>
      </c>
      <c r="O996" s="17" t="str">
        <f t="shared" si="63"/>
        <v/>
      </c>
    </row>
    <row r="997" spans="1:15" ht="22" customHeight="1">
      <c r="A997" t="str">
        <f t="shared" si="60"/>
        <v/>
      </c>
      <c r="C997" s="24" t="str">
        <f>IF(B997="","",IFERROR(_xlfn.XLOOKUP(B997,PT_Master!#REF!,PT_Master!B:B),""))</f>
        <v/>
      </c>
      <c r="D997" s="24" t="str">
        <f>IF(C997="","",IFERROR(_xlfn.XLOOKUP(C997,PT_Master!A:A,PT_Master!C:C),""))</f>
        <v/>
      </c>
      <c r="E997" s="13"/>
      <c r="G997" s="24" t="str">
        <f>IF(F997="","",IFERROR(_xlfn.XLOOKUP(F997,SVC_RateCard!A:A,SVC_RateCard!B:B),"Service Code not found"))</f>
        <v/>
      </c>
      <c r="H997" s="24" t="str">
        <f>IF(F997="","",IFERROR(_xlfn.XLOOKUP(F997,SVC_RateCard!A:A,SVC_RateCard!C:C),""))</f>
        <v/>
      </c>
      <c r="K997" s="25" t="str">
        <f>IF(F997="","",IFERROR(_xlfn.XLOOKUP(F997,SVC_RateCard!A:A,SVC_RateCard!I:I),0))</f>
        <v/>
      </c>
      <c r="L997" s="17" t="str">
        <f t="shared" si="61"/>
        <v/>
      </c>
      <c r="M997" s="26" t="str">
        <f>IF(F997="","",IFERROR(_xlfn.XLOOKUP(F997,SVC_RateCard!A:A,SVC_RateCard!G:G),0))</f>
        <v/>
      </c>
      <c r="N997" s="17" t="str">
        <f t="shared" si="62"/>
        <v/>
      </c>
      <c r="O997" s="17" t="str">
        <f t="shared" si="63"/>
        <v/>
      </c>
    </row>
    <row r="998" spans="1:15" ht="22" customHeight="1">
      <c r="A998" t="str">
        <f t="shared" si="60"/>
        <v/>
      </c>
      <c r="C998" s="24" t="str">
        <f>IF(B998="","",IFERROR(_xlfn.XLOOKUP(B998,PT_Master!#REF!,PT_Master!B:B),""))</f>
        <v/>
      </c>
      <c r="D998" s="24" t="str">
        <f>IF(C998="","",IFERROR(_xlfn.XLOOKUP(C998,PT_Master!A:A,PT_Master!C:C),""))</f>
        <v/>
      </c>
      <c r="E998" s="13"/>
      <c r="G998" s="24" t="str">
        <f>IF(F998="","",IFERROR(_xlfn.XLOOKUP(F998,SVC_RateCard!A:A,SVC_RateCard!B:B),"Service Code not found"))</f>
        <v/>
      </c>
      <c r="H998" s="24" t="str">
        <f>IF(F998="","",IFERROR(_xlfn.XLOOKUP(F998,SVC_RateCard!A:A,SVC_RateCard!C:C),""))</f>
        <v/>
      </c>
      <c r="K998" s="25" t="str">
        <f>IF(F998="","",IFERROR(_xlfn.XLOOKUP(F998,SVC_RateCard!A:A,SVC_RateCard!I:I),0))</f>
        <v/>
      </c>
      <c r="L998" s="17" t="str">
        <f t="shared" si="61"/>
        <v/>
      </c>
      <c r="M998" s="26" t="str">
        <f>IF(F998="","",IFERROR(_xlfn.XLOOKUP(F998,SVC_RateCard!A:A,SVC_RateCard!G:G),0))</f>
        <v/>
      </c>
      <c r="N998" s="17" t="str">
        <f t="shared" si="62"/>
        <v/>
      </c>
      <c r="O998" s="17" t="str">
        <f t="shared" si="63"/>
        <v/>
      </c>
    </row>
    <row r="999" spans="1:15" ht="22" customHeight="1">
      <c r="A999" t="str">
        <f t="shared" si="60"/>
        <v/>
      </c>
      <c r="C999" s="24" t="str">
        <f>IF(B999="","",IFERROR(_xlfn.XLOOKUP(B999,PT_Master!#REF!,PT_Master!B:B),""))</f>
        <v/>
      </c>
      <c r="D999" s="24" t="str">
        <f>IF(C999="","",IFERROR(_xlfn.XLOOKUP(C999,PT_Master!A:A,PT_Master!C:C),""))</f>
        <v/>
      </c>
      <c r="E999" s="13"/>
      <c r="G999" s="24" t="str">
        <f>IF(F999="","",IFERROR(_xlfn.XLOOKUP(F999,SVC_RateCard!A:A,SVC_RateCard!B:B),"Service Code not found"))</f>
        <v/>
      </c>
      <c r="H999" s="24" t="str">
        <f>IF(F999="","",IFERROR(_xlfn.XLOOKUP(F999,SVC_RateCard!A:A,SVC_RateCard!C:C),""))</f>
        <v/>
      </c>
      <c r="K999" s="25" t="str">
        <f>IF(F999="","",IFERROR(_xlfn.XLOOKUP(F999,SVC_RateCard!A:A,SVC_RateCard!I:I),0))</f>
        <v/>
      </c>
      <c r="L999" s="17" t="str">
        <f t="shared" si="61"/>
        <v/>
      </c>
      <c r="M999" s="26" t="str">
        <f>IF(F999="","",IFERROR(_xlfn.XLOOKUP(F999,SVC_RateCard!A:A,SVC_RateCard!G:G),0))</f>
        <v/>
      </c>
      <c r="N999" s="17" t="str">
        <f t="shared" si="62"/>
        <v/>
      </c>
      <c r="O999" s="17" t="str">
        <f t="shared" si="63"/>
        <v/>
      </c>
    </row>
    <row r="1000" spans="1:15" ht="22" customHeight="1">
      <c r="A1000" t="str">
        <f t="shared" si="60"/>
        <v/>
      </c>
      <c r="C1000" s="24" t="str">
        <f>IF(B1000="","",IFERROR(_xlfn.XLOOKUP(B1000,PT_Master!#REF!,PT_Master!B:B),""))</f>
        <v/>
      </c>
      <c r="D1000" s="24" t="str">
        <f>IF(C1000="","",IFERROR(_xlfn.XLOOKUP(C1000,PT_Master!A:A,PT_Master!C:C),""))</f>
        <v/>
      </c>
      <c r="E1000" s="13"/>
      <c r="G1000" s="24" t="str">
        <f>IF(F1000="","",IFERROR(_xlfn.XLOOKUP(F1000,SVC_RateCard!A:A,SVC_RateCard!B:B),"Service Code not found"))</f>
        <v/>
      </c>
      <c r="H1000" s="24" t="str">
        <f>IF(F1000="","",IFERROR(_xlfn.XLOOKUP(F1000,SVC_RateCard!A:A,SVC_RateCard!C:C),""))</f>
        <v/>
      </c>
      <c r="K1000" s="25" t="str">
        <f>IF(F1000="","",IFERROR(_xlfn.XLOOKUP(F1000,SVC_RateCard!A:A,SVC_RateCard!I:I),0))</f>
        <v/>
      </c>
      <c r="L1000" s="17" t="str">
        <f t="shared" si="61"/>
        <v/>
      </c>
      <c r="M1000" s="26" t="str">
        <f>IF(F1000="","",IFERROR(_xlfn.XLOOKUP(F1000,SVC_RateCard!A:A,SVC_RateCard!G:G),0))</f>
        <v/>
      </c>
      <c r="N1000" s="17" t="str">
        <f t="shared" si="62"/>
        <v/>
      </c>
      <c r="O1000" s="17" t="str">
        <f t="shared" si="63"/>
        <v/>
      </c>
    </row>
    <row r="1001" spans="1:15" ht="22" customHeight="1">
      <c r="A1001" t="str">
        <f t="shared" si="60"/>
        <v/>
      </c>
      <c r="C1001" s="24" t="str">
        <f>IF(B1001="","",IFERROR(_xlfn.XLOOKUP(B1001,PT_Master!#REF!,PT_Master!B:B),""))</f>
        <v/>
      </c>
      <c r="D1001" s="24" t="str">
        <f>IF(C1001="","",IFERROR(_xlfn.XLOOKUP(C1001,PT_Master!A:A,PT_Master!C:C),""))</f>
        <v/>
      </c>
      <c r="E1001" s="13"/>
      <c r="G1001" s="24" t="str">
        <f>IF(F1001="","",IFERROR(_xlfn.XLOOKUP(F1001,SVC_RateCard!A:A,SVC_RateCard!B:B),"Service Code not found"))</f>
        <v/>
      </c>
      <c r="H1001" s="24" t="str">
        <f>IF(F1001="","",IFERROR(_xlfn.XLOOKUP(F1001,SVC_RateCard!A:A,SVC_RateCard!C:C),""))</f>
        <v/>
      </c>
      <c r="K1001" s="25" t="str">
        <f>IF(F1001="","",IFERROR(_xlfn.XLOOKUP(F1001,SVC_RateCard!A:A,SVC_RateCard!I:I),0))</f>
        <v/>
      </c>
      <c r="L1001" s="17" t="str">
        <f t="shared" si="61"/>
        <v/>
      </c>
      <c r="M1001" s="26" t="str">
        <f>IF(F1001="","",IFERROR(_xlfn.XLOOKUP(F1001,SVC_RateCard!A:A,SVC_RateCard!G:G),0))</f>
        <v/>
      </c>
      <c r="N1001" s="17" t="str">
        <f t="shared" si="62"/>
        <v/>
      </c>
      <c r="O1001" s="17" t="str">
        <f t="shared" si="63"/>
        <v/>
      </c>
    </row>
    <row r="1002" spans="1:15" ht="22" customHeight="1">
      <c r="A1002" t="str">
        <f t="shared" si="60"/>
        <v/>
      </c>
      <c r="C1002" s="24" t="str">
        <f>IF(B1002="","",IFERROR(_xlfn.XLOOKUP(B1002,PT_Master!#REF!,PT_Master!B:B),""))</f>
        <v/>
      </c>
      <c r="D1002" s="24" t="str">
        <f>IF(C1002="","",IFERROR(_xlfn.XLOOKUP(C1002,PT_Master!A:A,PT_Master!C:C),""))</f>
        <v/>
      </c>
      <c r="E1002" s="13"/>
      <c r="G1002" s="24" t="str">
        <f>IF(F1002="","",IFERROR(_xlfn.XLOOKUP(F1002,SVC_RateCard!A:A,SVC_RateCard!B:B),"Service Code not found"))</f>
        <v/>
      </c>
      <c r="H1002" s="24" t="str">
        <f>IF(F1002="","",IFERROR(_xlfn.XLOOKUP(F1002,SVC_RateCard!A:A,SVC_RateCard!C:C),""))</f>
        <v/>
      </c>
      <c r="K1002" s="25" t="str">
        <f>IF(F1002="","",IFERROR(_xlfn.XLOOKUP(F1002,SVC_RateCard!A:A,SVC_RateCard!I:I),0))</f>
        <v/>
      </c>
      <c r="L1002" s="17" t="str">
        <f t="shared" si="61"/>
        <v/>
      </c>
      <c r="M1002" s="26" t="str">
        <f>IF(F1002="","",IFERROR(_xlfn.XLOOKUP(F1002,SVC_RateCard!A:A,SVC_RateCard!G:G),0))</f>
        <v/>
      </c>
      <c r="N1002" s="17" t="str">
        <f t="shared" si="62"/>
        <v/>
      </c>
      <c r="O1002" s="17" t="str">
        <f t="shared" si="63"/>
        <v/>
      </c>
    </row>
    <row r="1003" spans="1:15" ht="22" customHeight="1">
      <c r="A1003" t="str">
        <f t="shared" si="60"/>
        <v/>
      </c>
      <c r="C1003" s="24" t="str">
        <f>IF(B1003="","",IFERROR(_xlfn.XLOOKUP(B1003,PT_Master!#REF!,PT_Master!B:B),""))</f>
        <v/>
      </c>
      <c r="D1003" s="24" t="str">
        <f>IF(C1003="","",IFERROR(_xlfn.XLOOKUP(C1003,PT_Master!A:A,PT_Master!C:C),""))</f>
        <v/>
      </c>
      <c r="E1003" s="13"/>
      <c r="G1003" s="24" t="str">
        <f>IF(F1003="","",IFERROR(_xlfn.XLOOKUP(F1003,SVC_RateCard!A:A,SVC_RateCard!B:B),"Service Code not found"))</f>
        <v/>
      </c>
      <c r="H1003" s="24" t="str">
        <f>IF(F1003="","",IFERROR(_xlfn.XLOOKUP(F1003,SVC_RateCard!A:A,SVC_RateCard!C:C),""))</f>
        <v/>
      </c>
      <c r="K1003" s="25" t="str">
        <f>IF(F1003="","",IFERROR(_xlfn.XLOOKUP(F1003,SVC_RateCard!A:A,SVC_RateCard!I:I),0))</f>
        <v/>
      </c>
      <c r="L1003" s="17" t="str">
        <f t="shared" si="61"/>
        <v/>
      </c>
      <c r="M1003" s="26" t="str">
        <f>IF(F1003="","",IFERROR(_xlfn.XLOOKUP(F1003,SVC_RateCard!A:A,SVC_RateCard!G:G),0))</f>
        <v/>
      </c>
      <c r="N1003" s="17" t="str">
        <f t="shared" si="62"/>
        <v/>
      </c>
      <c r="O1003" s="17" t="str">
        <f t="shared" si="63"/>
        <v/>
      </c>
    </row>
    <row r="1004" spans="1:15" ht="22" customHeight="1">
      <c r="A1004" t="str">
        <f t="shared" si="60"/>
        <v/>
      </c>
      <c r="C1004" s="24" t="str">
        <f>IF(B1004="","",IFERROR(_xlfn.XLOOKUP(B1004,PT_Master!#REF!,PT_Master!B:B),""))</f>
        <v/>
      </c>
      <c r="D1004" s="24" t="str">
        <f>IF(C1004="","",IFERROR(_xlfn.XLOOKUP(C1004,PT_Master!A:A,PT_Master!C:C),""))</f>
        <v/>
      </c>
      <c r="E1004" s="13"/>
      <c r="G1004" s="24" t="str">
        <f>IF(F1004="","",IFERROR(_xlfn.XLOOKUP(F1004,SVC_RateCard!A:A,SVC_RateCard!B:B),"Service Code not found"))</f>
        <v/>
      </c>
      <c r="H1004" s="24" t="str">
        <f>IF(F1004="","",IFERROR(_xlfn.XLOOKUP(F1004,SVC_RateCard!A:A,SVC_RateCard!C:C),""))</f>
        <v/>
      </c>
      <c r="K1004" s="25" t="str">
        <f>IF(F1004="","",IFERROR(_xlfn.XLOOKUP(F1004,SVC_RateCard!A:A,SVC_RateCard!I:I),0))</f>
        <v/>
      </c>
      <c r="L1004" s="17" t="str">
        <f t="shared" si="61"/>
        <v/>
      </c>
      <c r="M1004" s="26" t="str">
        <f>IF(F1004="","",IFERROR(_xlfn.XLOOKUP(F1004,SVC_RateCard!A:A,SVC_RateCard!G:G),0))</f>
        <v/>
      </c>
      <c r="N1004" s="17" t="str">
        <f t="shared" si="62"/>
        <v/>
      </c>
      <c r="O1004" s="17" t="str">
        <f t="shared" si="63"/>
        <v/>
      </c>
    </row>
    <row r="1005" spans="1:15">
      <c r="M1005" s="24"/>
    </row>
  </sheetData>
  <mergeCells count="1">
    <mergeCell ref="A2:P2"/>
  </mergeCells>
  <dataValidations count="1">
    <dataValidation type="whole" operator="greaterThan" allowBlank="1" showInputMessage="1" showErrorMessage="1" errorTitle="Invalid Quantity" error="Quantity must be a whole number greater than zero." sqref="J5:J1004" xr:uid="{F33B03A3-CEC3-41E0-BCA1-6B2D087C794C}">
      <formula1>0</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0B92-1933-4A78-98AF-9977D17836D5}">
  <sheetPr>
    <tabColor rgb="FFFF0000"/>
  </sheetPr>
  <dimension ref="A1:U1005"/>
  <sheetViews>
    <sheetView showGridLines="0" zoomScale="57" workbookViewId="0">
      <pane ySplit="4" topLeftCell="A5" activePane="bottomLeft" state="frozen"/>
      <selection pane="bottomLeft" activeCell="E10" sqref="E10"/>
    </sheetView>
  </sheetViews>
  <sheetFormatPr defaultRowHeight="14.5"/>
  <cols>
    <col min="1" max="3" width="14.6328125" customWidth="1"/>
    <col min="4" max="4" width="22.6328125" customWidth="1"/>
    <col min="5" max="5" width="16.6328125" style="13" customWidth="1"/>
    <col min="6" max="6" width="20.6328125" customWidth="1"/>
    <col min="7" max="7" width="17.453125" customWidth="1"/>
    <col min="8" max="8" width="18.08984375" customWidth="1"/>
    <col min="9" max="9" width="18.90625" customWidth="1"/>
    <col min="10" max="10" width="19.7265625" customWidth="1"/>
    <col min="11" max="11" width="16.6328125" customWidth="1"/>
    <col min="12" max="12" width="22.36328125" customWidth="1"/>
    <col min="13" max="13" width="16.6328125" customWidth="1"/>
    <col min="14" max="14" width="19.36328125" customWidth="1"/>
    <col min="15" max="15" width="18.1796875" customWidth="1"/>
    <col min="16" max="17" width="16.6328125" customWidth="1"/>
    <col min="18" max="18" width="18.453125" bestFit="1" customWidth="1"/>
  </cols>
  <sheetData>
    <row r="1" spans="1:21" ht="15" customHeight="1"/>
    <row r="2" spans="1:21" ht="45" customHeight="1">
      <c r="A2" s="69" t="s">
        <v>237</v>
      </c>
      <c r="B2" s="69"/>
      <c r="C2" s="69"/>
      <c r="D2" s="69"/>
      <c r="E2" s="69"/>
      <c r="F2" s="69"/>
      <c r="G2" s="69"/>
      <c r="H2" s="69"/>
      <c r="I2" s="69"/>
      <c r="J2" s="69"/>
      <c r="K2" s="69"/>
      <c r="L2" s="69"/>
      <c r="M2" s="69"/>
      <c r="N2" s="69"/>
      <c r="O2" s="69"/>
      <c r="P2" s="69"/>
      <c r="Q2" s="69"/>
    </row>
    <row r="3" spans="1:21" ht="20" customHeight="1"/>
    <row r="4" spans="1:21" ht="30" customHeight="1">
      <c r="A4" s="18" t="s">
        <v>238</v>
      </c>
      <c r="B4" s="18" t="s">
        <v>189</v>
      </c>
      <c r="C4" s="18" t="s">
        <v>0</v>
      </c>
      <c r="D4" s="18" t="s">
        <v>188</v>
      </c>
      <c r="E4" s="45" t="s">
        <v>239</v>
      </c>
      <c r="F4" s="18" t="s">
        <v>11</v>
      </c>
      <c r="G4" s="18" t="s">
        <v>240</v>
      </c>
      <c r="H4" s="18" t="s">
        <v>241</v>
      </c>
      <c r="I4" s="18" t="s">
        <v>242</v>
      </c>
      <c r="J4" s="18" t="s">
        <v>243</v>
      </c>
      <c r="K4" s="18" t="s">
        <v>244</v>
      </c>
      <c r="L4" s="18" t="s">
        <v>245</v>
      </c>
      <c r="M4" s="18" t="s">
        <v>246</v>
      </c>
      <c r="N4" s="18" t="s">
        <v>249</v>
      </c>
      <c r="O4" s="18" t="s">
        <v>248</v>
      </c>
      <c r="P4" s="18" t="s">
        <v>83</v>
      </c>
      <c r="Q4" s="18" t="s">
        <v>247</v>
      </c>
      <c r="R4" s="18" t="s">
        <v>2349</v>
      </c>
    </row>
    <row r="5" spans="1:21" ht="22" customHeight="1">
      <c r="A5" s="24" t="str">
        <f>IF(B5="","","BILL-"&amp;TEXT(ROW(A1),"00000"))</f>
        <v>BILL-00001</v>
      </c>
      <c r="B5" s="39" t="s">
        <v>1681</v>
      </c>
      <c r="C5" s="24" t="str">
        <f>IF(B5="","",IFERROR(_xlfn.XLOOKUP(B5,ADM_Log!A:A,ADM_Log!B:B),"ADM not found"))</f>
        <v>PT-00001</v>
      </c>
      <c r="D5" s="24" t="str">
        <f>IF(C5="","",IFERROR(_xlfn.XLOOKUP(C5,PT_Master!A:A,PT_Master!C:C),""))</f>
        <v>Ananya Roy</v>
      </c>
      <c r="E5" s="44" t="s">
        <v>2350</v>
      </c>
      <c r="F5" s="24" t="str">
        <f>IF(C5="","",IFERROR(_xlfn.XLOOKUP(C5,PT_Master!A:A,PT_Master!P:P),"Self-Pay"))</f>
        <v>Care Health Insurance</v>
      </c>
      <c r="G5" s="25">
        <f>IF(B5="","",IFERROR(SUMIF(SVC_Log!B:B,B5,SVC_Log!O:O),0))</f>
        <v>2488</v>
      </c>
      <c r="H5" s="25">
        <f>IF(B5="","",IFERROR(
  _xlfn.XLOOKUP(B5,ADM_Log!A:A,ADM_Log!G:G)*
  _xlfn.XLOOKUP(_xlfn.XLOOKUP(B5,ADM_Log!A:A,ADM_Log!K:K),BED_Master!A:A,BED_Master!F:F),0))</f>
        <v>0</v>
      </c>
      <c r="I5" s="25">
        <f>IF(B5="","",IFERROR(
  IF(_xlfn.XLOOKUP(B5,ADM_Log!A:A,ADM_Log!D:D)="OPD",
    _xlfn.XLOOKUP(_xlfn.XLOOKUP(B5,ADM_Log!A:A,ADM_Log!I:I),DR_Master!A:A,DR_Master!G:G),
    _xlfn.XLOOKUP(_xlfn.XLOOKUP(B5,ADM_Log!A:A,ADM_Log!I:I),DR_Master!A:A,DR_Master!H:H)*
    _xlfn.XLOOKUP(B5,ADM_Log!A:A,ADM_Log!G:G)
  ),0))</f>
        <v>550</v>
      </c>
      <c r="J5" s="25">
        <f>IF(B5="","",G5+H5+I5)</f>
        <v>3038</v>
      </c>
      <c r="K5" s="39" t="s">
        <v>97</v>
      </c>
      <c r="L5" s="39">
        <v>0</v>
      </c>
      <c r="M5" s="25">
        <f>IF(J5="","",J5-IF(L5="",0,L5))</f>
        <v>3038</v>
      </c>
      <c r="N5" s="39">
        <v>1282.57</v>
      </c>
      <c r="O5" s="25">
        <f>IF(M5="","",IFERROR(M5-IF(N5="",0,N5),M5))</f>
        <v>1755.43</v>
      </c>
      <c r="P5" s="39" t="s">
        <v>82</v>
      </c>
      <c r="Q5" s="39" t="s">
        <v>90</v>
      </c>
      <c r="R5" t="str">
        <f t="shared" ref="R5:R68" si="0">TEXT(E4,"MMM YYYY")</f>
        <v>Bill_Date</v>
      </c>
    </row>
    <row r="6" spans="1:21" ht="22" customHeight="1">
      <c r="A6" s="24" t="str">
        <f t="shared" ref="A6:A69" si="1">IF(B6="","","BILL-"&amp;TEXT(ROW(A2),"00000"))</f>
        <v>BILL-00002</v>
      </c>
      <c r="B6" s="40" t="s">
        <v>1682</v>
      </c>
      <c r="C6" s="24" t="str">
        <f>IF(B6="","",IFERROR(_xlfn.XLOOKUP(B6,ADM_Log!A:A,ADM_Log!B:B),"ADM not found"))</f>
        <v>PT-00002</v>
      </c>
      <c r="D6" s="24" t="str">
        <f>IF(C6="","",IFERROR(_xlfn.XLOOKUP(C6,PT_Master!A:A,PT_Master!C:C),""))</f>
        <v>Rahul Sharma</v>
      </c>
      <c r="E6" s="44" t="s">
        <v>1458</v>
      </c>
      <c r="F6" s="24">
        <f>IF(C6="","",IFERROR(_xlfn.XLOOKUP(C6,PT_Master!A:A,PT_Master!P:P),"Self-Pay"))</f>
        <v>0</v>
      </c>
      <c r="G6" s="25">
        <f>IF(B6="","",IFERROR(SUMIF(SVC_Log!B:B,B6,SVC_Log!O:O),0))</f>
        <v>5007.5</v>
      </c>
      <c r="H6" s="25">
        <f>IF(B6="","",IFERROR(
  _xlfn.XLOOKUP(B6,ADM_Log!A:A,ADM_Log!G:G)*
  _xlfn.XLOOKUP(_xlfn.XLOOKUP(B6,ADM_Log!A:A,ADM_Log!K:K),BED_Master!A:A,BED_Master!F:F),0))</f>
        <v>0</v>
      </c>
      <c r="I6" s="25">
        <f>IF(B6="","",IFERROR(
  IF(_xlfn.XLOOKUP(B6,ADM_Log!A:A,ADM_Log!D:D)="OPD",
    _xlfn.XLOOKUP(_xlfn.XLOOKUP(B6,ADM_Log!A:A,ADM_Log!I:I),DR_Master!A:A,DR_Master!G:G),
    _xlfn.XLOOKUP(_xlfn.XLOOKUP(B6,ADM_Log!A:A,ADM_Log!I:I),DR_Master!A:A,DR_Master!H:H)*
    _xlfn.XLOOKUP(B6,ADM_Log!A:A,ADM_Log!G:G)
  ),0))</f>
        <v>650</v>
      </c>
      <c r="J6" s="25">
        <f t="shared" ref="J6:J69" si="2">IF(B6="","",G6+H6+I6)</f>
        <v>5657.5</v>
      </c>
      <c r="K6" s="40" t="s">
        <v>97</v>
      </c>
      <c r="L6" s="40">
        <v>0</v>
      </c>
      <c r="M6" s="25">
        <f t="shared" ref="M6:M69" si="3">IF(J6="","",J6-IF(L6="",0,L6))</f>
        <v>5657.5</v>
      </c>
      <c r="N6" s="40">
        <v>0</v>
      </c>
      <c r="O6" s="25">
        <f t="shared" ref="O6:O69" si="4">IF(M6="","",IFERROR(M6-IF(N6="",0,N6),M6))</f>
        <v>5657.5</v>
      </c>
      <c r="P6" s="40" t="s">
        <v>82</v>
      </c>
      <c r="Q6" s="40" t="s">
        <v>90</v>
      </c>
      <c r="R6" t="str">
        <f t="shared" si="0"/>
        <v>Aug 2024</v>
      </c>
      <c r="U6">
        <f>MONTH(BILLING!E5)</f>
        <v>8</v>
      </c>
    </row>
    <row r="7" spans="1:21" ht="22" customHeight="1">
      <c r="A7" s="24" t="str">
        <f t="shared" si="1"/>
        <v>BILL-00003</v>
      </c>
      <c r="B7" s="39" t="s">
        <v>1683</v>
      </c>
      <c r="C7" s="24" t="str">
        <f>IF(B7="","",IFERROR(_xlfn.XLOOKUP(B7,ADM_Log!A:A,ADM_Log!B:B),"ADM not found"))</f>
        <v>PT-00003</v>
      </c>
      <c r="D7" s="24" t="str">
        <f>IF(C7="","",IFERROR(_xlfn.XLOOKUP(C7,PT_Master!A:A,PT_Master!C:C),""))</f>
        <v>Priya Mehta</v>
      </c>
      <c r="E7" s="42" t="s">
        <v>1459</v>
      </c>
      <c r="F7" s="24">
        <f>IF(C7="","",IFERROR(_xlfn.XLOOKUP(C7,PT_Master!A:A,PT_Master!P:P),"Self-Pay"))</f>
        <v>0</v>
      </c>
      <c r="G7" s="25">
        <f>IF(B7="","",IFERROR(SUMIF(SVC_Log!B:B,B7,SVC_Log!O:O),0))</f>
        <v>1457.5</v>
      </c>
      <c r="H7" s="25">
        <f>IF(B7="","",IFERROR(
  _xlfn.XLOOKUP(B7,ADM_Log!A:A,ADM_Log!G:G)*
  _xlfn.XLOOKUP(_xlfn.XLOOKUP(B7,ADM_Log!A:A,ADM_Log!K:K),BED_Master!A:A,BED_Master!F:F),0))</f>
        <v>0</v>
      </c>
      <c r="I7" s="25">
        <f>IF(B7="","",IFERROR(
  IF(_xlfn.XLOOKUP(B7,ADM_Log!A:A,ADM_Log!D:D)="OPD",
    _xlfn.XLOOKUP(_xlfn.XLOOKUP(B7,ADM_Log!A:A,ADM_Log!I:I),DR_Master!A:A,DR_Master!G:G),
    _xlfn.XLOOKUP(_xlfn.XLOOKUP(B7,ADM_Log!A:A,ADM_Log!I:I),DR_Master!A:A,DR_Master!H:H)*
    _xlfn.XLOOKUP(B7,ADM_Log!A:A,ADM_Log!G:G)
  ),0))</f>
        <v>500</v>
      </c>
      <c r="J7" s="25">
        <f t="shared" si="2"/>
        <v>1957.5</v>
      </c>
      <c r="K7" s="39" t="s">
        <v>97</v>
      </c>
      <c r="L7" s="39">
        <v>0</v>
      </c>
      <c r="M7" s="25">
        <f t="shared" si="3"/>
        <v>1957.5</v>
      </c>
      <c r="N7" s="39">
        <v>439.83</v>
      </c>
      <c r="O7" s="25">
        <f t="shared" si="4"/>
        <v>1517.67</v>
      </c>
      <c r="P7" s="39" t="s">
        <v>86</v>
      </c>
      <c r="Q7" s="39" t="s">
        <v>90</v>
      </c>
      <c r="R7" t="str">
        <f t="shared" si="0"/>
        <v>Aug 2025</v>
      </c>
    </row>
    <row r="8" spans="1:21" ht="22" customHeight="1">
      <c r="A8" s="24" t="str">
        <f t="shared" si="1"/>
        <v>BILL-00004</v>
      </c>
      <c r="B8" s="40" t="s">
        <v>1684</v>
      </c>
      <c r="C8" s="24" t="str">
        <f>IF(B8="","",IFERROR(_xlfn.XLOOKUP(B8,ADM_Log!A:A,ADM_Log!B:B),"ADM not found"))</f>
        <v>PT-00004</v>
      </c>
      <c r="D8" s="24" t="str">
        <f>IF(C8="","",IFERROR(_xlfn.XLOOKUP(C8,PT_Master!A:A,PT_Master!C:C),""))</f>
        <v>Debasis Mondal</v>
      </c>
      <c r="E8" s="44" t="s">
        <v>1534</v>
      </c>
      <c r="F8" s="24">
        <f>IF(C8="","",IFERROR(_xlfn.XLOOKUP(C8,PT_Master!A:A,PT_Master!P:P),"Self-Pay"))</f>
        <v>0</v>
      </c>
      <c r="G8" s="25">
        <f>IF(B8="","",IFERROR(SUMIF(SVC_Log!B:B,B8,SVC_Log!O:O),0))</f>
        <v>54891.5</v>
      </c>
      <c r="H8" s="25">
        <f>IF(B8="","",IFERROR(
  _xlfn.XLOOKUP(B8,ADM_Log!A:A,ADM_Log!G:G)*
  _xlfn.XLOOKUP(_xlfn.XLOOKUP(B8,ADM_Log!A:A,ADM_Log!K:K),BED_Master!A:A,BED_Master!F:F),0))</f>
        <v>0</v>
      </c>
      <c r="I8" s="25">
        <f>IF(B8="","",IFERROR(
  IF(_xlfn.XLOOKUP(B8,ADM_Log!A:A,ADM_Log!D:D)="OPD",
    _xlfn.XLOOKUP(_xlfn.XLOOKUP(B8,ADM_Log!A:A,ADM_Log!I:I),DR_Master!A:A,DR_Master!G:G),
    _xlfn.XLOOKUP(_xlfn.XLOOKUP(B8,ADM_Log!A:A,ADM_Log!I:I),DR_Master!A:A,DR_Master!H:H)*
    _xlfn.XLOOKUP(B8,ADM_Log!A:A,ADM_Log!G:G)
  ),0))</f>
        <v>1000</v>
      </c>
      <c r="J8" s="25">
        <f t="shared" si="2"/>
        <v>55891.5</v>
      </c>
      <c r="K8" s="40" t="s">
        <v>97</v>
      </c>
      <c r="L8" s="40">
        <v>0</v>
      </c>
      <c r="M8" s="25">
        <f t="shared" si="3"/>
        <v>55891.5</v>
      </c>
      <c r="N8" s="40">
        <v>0</v>
      </c>
      <c r="O8" s="25">
        <f t="shared" si="4"/>
        <v>55891.5</v>
      </c>
      <c r="P8" s="40" t="s">
        <v>85</v>
      </c>
      <c r="Q8" s="40" t="s">
        <v>90</v>
      </c>
      <c r="R8" t="str">
        <f t="shared" si="0"/>
        <v>Mar 2026</v>
      </c>
    </row>
    <row r="9" spans="1:21" ht="22" customHeight="1">
      <c r="A9" s="24" t="str">
        <f t="shared" si="1"/>
        <v>BILL-00005</v>
      </c>
      <c r="B9" s="39" t="s">
        <v>1685</v>
      </c>
      <c r="C9" s="24" t="str">
        <f>IF(B9="","",IFERROR(_xlfn.XLOOKUP(B9,ADM_Log!A:A,ADM_Log!B:B),"ADM not found"))</f>
        <v>PT-00005</v>
      </c>
      <c r="D9" s="24" t="str">
        <f>IF(C9="","",IFERROR(_xlfn.XLOOKUP(C9,PT_Master!A:A,PT_Master!C:C),""))</f>
        <v>Sneha Das</v>
      </c>
      <c r="E9" s="42" t="s">
        <v>1535</v>
      </c>
      <c r="F9" s="24" t="str">
        <f>IF(C9="","",IFERROR(_xlfn.XLOOKUP(C9,PT_Master!A:A,PT_Master!P:P),"Self-Pay"))</f>
        <v>Bajaj Allianz Health</v>
      </c>
      <c r="G9" s="25">
        <f>IF(B9="","",IFERROR(SUMIF(SVC_Log!B:B,B9,SVC_Log!O:O),0))</f>
        <v>6691.5</v>
      </c>
      <c r="H9" s="25">
        <f>IF(B9="","",IFERROR(
  _xlfn.XLOOKUP(B9,ADM_Log!A:A,ADM_Log!G:G)*
  _xlfn.XLOOKUP(_xlfn.XLOOKUP(B9,ADM_Log!A:A,ADM_Log!K:K),BED_Master!A:A,BED_Master!F:F),0))</f>
        <v>8800</v>
      </c>
      <c r="I9" s="25">
        <f>IF(B9="","",IFERROR(
  IF(_xlfn.XLOOKUP(B9,ADM_Log!A:A,ADM_Log!D:D)="OPD",
    _xlfn.XLOOKUP(_xlfn.XLOOKUP(B9,ADM_Log!A:A,ADM_Log!I:I),DR_Master!A:A,DR_Master!G:G),
    _xlfn.XLOOKUP(_xlfn.XLOOKUP(B9,ADM_Log!A:A,ADM_Log!I:I),DR_Master!A:A,DR_Master!H:H)*
    _xlfn.XLOOKUP(B9,ADM_Log!A:A,ADM_Log!G:G)
  ),0))</f>
        <v>4180</v>
      </c>
      <c r="J9" s="25">
        <f t="shared" si="2"/>
        <v>19671.5</v>
      </c>
      <c r="K9" s="39" t="s">
        <v>97</v>
      </c>
      <c r="L9" s="39">
        <v>0</v>
      </c>
      <c r="M9" s="25">
        <f t="shared" si="3"/>
        <v>19671.5</v>
      </c>
      <c r="N9" s="39">
        <v>9023.1</v>
      </c>
      <c r="O9" s="25">
        <f t="shared" si="4"/>
        <v>10648.4</v>
      </c>
      <c r="P9" s="39" t="s">
        <v>85</v>
      </c>
      <c r="Q9" s="39" t="s">
        <v>90</v>
      </c>
      <c r="R9" t="str">
        <f t="shared" si="0"/>
        <v>Mar 2026</v>
      </c>
    </row>
    <row r="10" spans="1:21" ht="22" customHeight="1">
      <c r="A10" s="24" t="str">
        <f t="shared" si="1"/>
        <v>BILL-00006</v>
      </c>
      <c r="B10" s="40" t="s">
        <v>1686</v>
      </c>
      <c r="C10" s="24" t="str">
        <f>IF(B10="","",IFERROR(_xlfn.XLOOKUP(B10,ADM_Log!A:A,ADM_Log!B:B),"ADM not found"))</f>
        <v>PT-00006</v>
      </c>
      <c r="D10" s="24" t="str">
        <f>IF(C10="","",IFERROR(_xlfn.XLOOKUP(C10,PT_Master!A:A,PT_Master!C:C),""))</f>
        <v>Amit Gupta</v>
      </c>
      <c r="E10" s="44" t="s">
        <v>1461</v>
      </c>
      <c r="F10" s="24">
        <f>IF(C10="","",IFERROR(_xlfn.XLOOKUP(C10,PT_Master!A:A,PT_Master!P:P),"Self-Pay"))</f>
        <v>0</v>
      </c>
      <c r="G10" s="25">
        <f>IF(B10="","",IFERROR(SUMIF(SVC_Log!B:B,B10,SVC_Log!O:O),0))</f>
        <v>2809</v>
      </c>
      <c r="H10" s="25">
        <f>IF(B10="","",IFERROR(
  _xlfn.XLOOKUP(B10,ADM_Log!A:A,ADM_Log!G:G)*
  _xlfn.XLOOKUP(_xlfn.XLOOKUP(B10,ADM_Log!A:A,ADM_Log!K:K),BED_Master!A:A,BED_Master!F:F),0))</f>
        <v>0</v>
      </c>
      <c r="I10" s="25">
        <f>IF(B10="","",IFERROR(
  IF(_xlfn.XLOOKUP(B10,ADM_Log!A:A,ADM_Log!D:D)="OPD",
    _xlfn.XLOOKUP(_xlfn.XLOOKUP(B10,ADM_Log!A:A,ADM_Log!I:I),DR_Master!A:A,DR_Master!G:G),
    _xlfn.XLOOKUP(_xlfn.XLOOKUP(B10,ADM_Log!A:A,ADM_Log!I:I),DR_Master!A:A,DR_Master!H:H)*
    _xlfn.XLOOKUP(B10,ADM_Log!A:A,ADM_Log!G:G)
  ),0))</f>
        <v>1200</v>
      </c>
      <c r="J10" s="25">
        <f t="shared" si="2"/>
        <v>4009</v>
      </c>
      <c r="K10" s="40" t="s">
        <v>100</v>
      </c>
      <c r="L10" s="40">
        <v>345.04</v>
      </c>
      <c r="M10" s="25">
        <f t="shared" si="3"/>
        <v>3663.96</v>
      </c>
      <c r="N10" s="40">
        <v>0</v>
      </c>
      <c r="O10" s="25">
        <f t="shared" si="4"/>
        <v>3663.96</v>
      </c>
      <c r="P10" s="40" t="s">
        <v>82</v>
      </c>
      <c r="Q10" s="40" t="s">
        <v>90</v>
      </c>
      <c r="R10" t="str">
        <f t="shared" si="0"/>
        <v>Oct 2025</v>
      </c>
    </row>
    <row r="11" spans="1:21" ht="22" customHeight="1">
      <c r="A11" s="24" t="str">
        <f t="shared" si="1"/>
        <v>BILL-00007</v>
      </c>
      <c r="B11" s="39" t="s">
        <v>1687</v>
      </c>
      <c r="C11" s="24" t="str">
        <f>IF(B11="","",IFERROR(_xlfn.XLOOKUP(B11,ADM_Log!A:A,ADM_Log!B:B),"ADM not found"))</f>
        <v>PT-00007</v>
      </c>
      <c r="D11" s="24" t="str">
        <f>IF(C11="","",IFERROR(_xlfn.XLOOKUP(C11,PT_Master!A:A,PT_Master!C:C),""))</f>
        <v>Kavita Singh</v>
      </c>
      <c r="E11" s="42" t="s">
        <v>1506</v>
      </c>
      <c r="F11" s="24" t="str">
        <f>IF(C11="","",IFERROR(_xlfn.XLOOKUP(C11,PT_Master!A:A,PT_Master!P:P),"Self-Pay"))</f>
        <v>MediAssist TPA</v>
      </c>
      <c r="G11" s="25">
        <f>IF(B11="","",IFERROR(SUMIF(SVC_Log!B:B,B11,SVC_Log!O:O),0))</f>
        <v>371255</v>
      </c>
      <c r="H11" s="25">
        <f>IF(B11="","",IFERROR(
  _xlfn.XLOOKUP(B11,ADM_Log!A:A,ADM_Log!G:G)*
  _xlfn.XLOOKUP(_xlfn.XLOOKUP(B11,ADM_Log!A:A,ADM_Log!K:K),BED_Master!A:A,BED_Master!F:F),0))</f>
        <v>6400</v>
      </c>
      <c r="I11" s="25">
        <f>IF(B11="","",IFERROR(
  IF(_xlfn.XLOOKUP(B11,ADM_Log!A:A,ADM_Log!D:D)="OPD",
    _xlfn.XLOOKUP(_xlfn.XLOOKUP(B11,ADM_Log!A:A,ADM_Log!I:I),DR_Master!A:A,DR_Master!G:G),
    _xlfn.XLOOKUP(_xlfn.XLOOKUP(B11,ADM_Log!A:A,ADM_Log!I:I),DR_Master!A:A,DR_Master!H:H)*
    _xlfn.XLOOKUP(B11,ADM_Log!A:A,ADM_Log!G:G)
  ),0))</f>
        <v>4000</v>
      </c>
      <c r="J11" s="25">
        <f t="shared" si="2"/>
        <v>381655</v>
      </c>
      <c r="K11" s="39" t="s">
        <v>97</v>
      </c>
      <c r="L11" s="39">
        <v>0</v>
      </c>
      <c r="M11" s="25">
        <f t="shared" si="3"/>
        <v>381655</v>
      </c>
      <c r="N11" s="39">
        <v>234810.94</v>
      </c>
      <c r="O11" s="25">
        <f t="shared" si="4"/>
        <v>146844.06</v>
      </c>
      <c r="P11" s="39" t="s">
        <v>86</v>
      </c>
      <c r="Q11" s="39" t="s">
        <v>90</v>
      </c>
      <c r="R11" t="str">
        <f t="shared" si="0"/>
        <v>Jan 2026</v>
      </c>
    </row>
    <row r="12" spans="1:21" ht="22" customHeight="1">
      <c r="A12" s="24" t="str">
        <f t="shared" si="1"/>
        <v>BILL-00008</v>
      </c>
      <c r="B12" s="40" t="s">
        <v>1688</v>
      </c>
      <c r="C12" s="24" t="str">
        <f>IF(B12="","",IFERROR(_xlfn.XLOOKUP(B12,ADM_Log!A:A,ADM_Log!B:B),"ADM not found"))</f>
        <v>PT-00008</v>
      </c>
      <c r="D12" s="24" t="str">
        <f>IF(C12="","",IFERROR(_xlfn.XLOOKUP(C12,PT_Master!A:A,PT_Master!C:C),""))</f>
        <v>Suresh Chatterjee</v>
      </c>
      <c r="E12" s="44" t="s">
        <v>576</v>
      </c>
      <c r="F12" s="24">
        <f>IF(C12="","",IFERROR(_xlfn.XLOOKUP(C12,PT_Master!A:A,PT_Master!P:P),"Self-Pay"))</f>
        <v>0</v>
      </c>
      <c r="G12" s="25">
        <f>IF(B12="","",IFERROR(SUMIF(SVC_Log!B:B,B12,SVC_Log!O:O),0))</f>
        <v>152592.5</v>
      </c>
      <c r="H12" s="25">
        <f>IF(B12="","",IFERROR(
  _xlfn.XLOOKUP(B12,ADM_Log!A:A,ADM_Log!G:G)*
  _xlfn.XLOOKUP(_xlfn.XLOOKUP(B12,ADM_Log!A:A,ADM_Log!K:K),BED_Master!A:A,BED_Master!F:F),0))</f>
        <v>0</v>
      </c>
      <c r="I12" s="25">
        <f>IF(B12="","",IFERROR(
  IF(_xlfn.XLOOKUP(B12,ADM_Log!A:A,ADM_Log!D:D)="OPD",
    _xlfn.XLOOKUP(_xlfn.XLOOKUP(B12,ADM_Log!A:A,ADM_Log!I:I),DR_Master!A:A,DR_Master!G:G),
    _xlfn.XLOOKUP(_xlfn.XLOOKUP(B12,ADM_Log!A:A,ADM_Log!I:I),DR_Master!A:A,DR_Master!H:H)*
    _xlfn.XLOOKUP(B12,ADM_Log!A:A,ADM_Log!G:G)
  ),0))</f>
        <v>300</v>
      </c>
      <c r="J12" s="25">
        <f t="shared" si="2"/>
        <v>152892.5</v>
      </c>
      <c r="K12" s="40" t="s">
        <v>97</v>
      </c>
      <c r="L12" s="40">
        <v>0</v>
      </c>
      <c r="M12" s="25">
        <f t="shared" si="3"/>
        <v>152892.5</v>
      </c>
      <c r="N12" s="40">
        <v>0</v>
      </c>
      <c r="O12" s="25">
        <f t="shared" si="4"/>
        <v>152892.5</v>
      </c>
      <c r="P12" s="40" t="s">
        <v>84</v>
      </c>
      <c r="Q12" s="40" t="s">
        <v>90</v>
      </c>
      <c r="R12" t="str">
        <f t="shared" si="0"/>
        <v>Jan 2026</v>
      </c>
    </row>
    <row r="13" spans="1:21" ht="22" customHeight="1">
      <c r="A13" s="24" t="str">
        <f t="shared" si="1"/>
        <v>BILL-00009</v>
      </c>
      <c r="B13" s="39" t="s">
        <v>1689</v>
      </c>
      <c r="C13" s="24" t="str">
        <f>IF(B13="","",IFERROR(_xlfn.XLOOKUP(B13,ADM_Log!A:A,ADM_Log!B:B),"ADM not found"))</f>
        <v>PT-00009</v>
      </c>
      <c r="D13" s="24" t="str">
        <f>IF(C13="","",IFERROR(_xlfn.XLOOKUP(C13,PT_Master!A:A,PT_Master!C:C),""))</f>
        <v>Pooja Mukherjee</v>
      </c>
      <c r="E13" s="42" t="s">
        <v>1462</v>
      </c>
      <c r="F13" s="24">
        <f>IF(C13="","",IFERROR(_xlfn.XLOOKUP(C13,PT_Master!A:A,PT_Master!P:P),"Self-Pay"))</f>
        <v>0</v>
      </c>
      <c r="G13" s="25">
        <f>IF(B13="","",IFERROR(SUMIF(SVC_Log!B:B,B13,SVC_Log!O:O),0))</f>
        <v>8410</v>
      </c>
      <c r="H13" s="25">
        <f>IF(B13="","",IFERROR(
  _xlfn.XLOOKUP(B13,ADM_Log!A:A,ADM_Log!G:G)*
  _xlfn.XLOOKUP(_xlfn.XLOOKUP(B13,ADM_Log!A:A,ADM_Log!K:K),BED_Master!A:A,BED_Master!F:F),0))</f>
        <v>0</v>
      </c>
      <c r="I13" s="25">
        <f>IF(B13="","",IFERROR(
  IF(_xlfn.XLOOKUP(B13,ADM_Log!A:A,ADM_Log!D:D)="OPD",
    _xlfn.XLOOKUP(_xlfn.XLOOKUP(B13,ADM_Log!A:A,ADM_Log!I:I),DR_Master!A:A,DR_Master!G:G),
    _xlfn.XLOOKUP(_xlfn.XLOOKUP(B13,ADM_Log!A:A,ADM_Log!I:I),DR_Master!A:A,DR_Master!H:H)*
    _xlfn.XLOOKUP(B13,ADM_Log!A:A,ADM_Log!G:G)
  ),0))</f>
        <v>1200</v>
      </c>
      <c r="J13" s="25">
        <f t="shared" si="2"/>
        <v>9610</v>
      </c>
      <c r="K13" s="39" t="s">
        <v>97</v>
      </c>
      <c r="L13" s="39">
        <v>0</v>
      </c>
      <c r="M13" s="25">
        <f t="shared" si="3"/>
        <v>9610</v>
      </c>
      <c r="N13" s="39">
        <v>3674.64</v>
      </c>
      <c r="O13" s="25">
        <f t="shared" si="4"/>
        <v>5935.3600000000006</v>
      </c>
      <c r="P13" s="39" t="s">
        <v>85</v>
      </c>
      <c r="Q13" s="39" t="s">
        <v>90</v>
      </c>
      <c r="R13" t="str">
        <f t="shared" si="0"/>
        <v>Sep 2025</v>
      </c>
    </row>
    <row r="14" spans="1:21" ht="22" customHeight="1">
      <c r="A14" s="24" t="str">
        <f t="shared" si="1"/>
        <v>BILL-00010</v>
      </c>
      <c r="B14" s="40" t="s">
        <v>1690</v>
      </c>
      <c r="C14" s="24" t="str">
        <f>IF(B14="","",IFERROR(_xlfn.XLOOKUP(B14,ADM_Log!A:A,ADM_Log!B:B),"ADM not found"))</f>
        <v>PT-00010</v>
      </c>
      <c r="D14" s="24" t="str">
        <f>IF(C14="","",IFERROR(_xlfn.XLOOKUP(C14,PT_Master!A:A,PT_Master!C:C),""))</f>
        <v>Arjun Bose</v>
      </c>
      <c r="E14" s="44" t="s">
        <v>1463</v>
      </c>
      <c r="F14" s="24">
        <f>IF(C14="","",IFERROR(_xlfn.XLOOKUP(C14,PT_Master!A:A,PT_Master!P:P),"Self-Pay"))</f>
        <v>0</v>
      </c>
      <c r="G14" s="25">
        <f>IF(B14="","",IFERROR(SUMIF(SVC_Log!B:B,B14,SVC_Log!O:O),0))</f>
        <v>10355</v>
      </c>
      <c r="H14" s="25">
        <f>IF(B14="","",IFERROR(
  _xlfn.XLOOKUP(B14,ADM_Log!A:A,ADM_Log!G:G)*
  _xlfn.XLOOKUP(_xlfn.XLOOKUP(B14,ADM_Log!A:A,ADM_Log!K:K),BED_Master!A:A,BED_Master!F:F),0))</f>
        <v>0</v>
      </c>
      <c r="I14" s="25">
        <f>IF(B14="","",IFERROR(
  IF(_xlfn.XLOOKUP(B14,ADM_Log!A:A,ADM_Log!D:D)="OPD",
    _xlfn.XLOOKUP(_xlfn.XLOOKUP(B14,ADM_Log!A:A,ADM_Log!I:I),DR_Master!A:A,DR_Master!G:G),
    _xlfn.XLOOKUP(_xlfn.XLOOKUP(B14,ADM_Log!A:A,ADM_Log!I:I),DR_Master!A:A,DR_Master!H:H)*
    _xlfn.XLOOKUP(B14,ADM_Log!A:A,ADM_Log!G:G)
  ),0))</f>
        <v>800</v>
      </c>
      <c r="J14" s="25">
        <f t="shared" si="2"/>
        <v>11155</v>
      </c>
      <c r="K14" s="40" t="s">
        <v>100</v>
      </c>
      <c r="L14" s="40">
        <v>784.41</v>
      </c>
      <c r="M14" s="25">
        <f t="shared" si="3"/>
        <v>10370.59</v>
      </c>
      <c r="N14" s="40">
        <v>0</v>
      </c>
      <c r="O14" s="25">
        <f t="shared" si="4"/>
        <v>10370.59</v>
      </c>
      <c r="P14" s="40" t="s">
        <v>85</v>
      </c>
      <c r="Q14" s="40" t="s">
        <v>90</v>
      </c>
      <c r="R14" t="str">
        <f t="shared" si="0"/>
        <v>Nov 2025</v>
      </c>
    </row>
    <row r="15" spans="1:21" ht="22" customHeight="1">
      <c r="A15" s="24" t="str">
        <f t="shared" si="1"/>
        <v>BILL-00011</v>
      </c>
      <c r="B15" s="39" t="s">
        <v>1691</v>
      </c>
      <c r="C15" s="24" t="str">
        <f>IF(B15="","",IFERROR(_xlfn.XLOOKUP(B15,ADM_Log!A:A,ADM_Log!B:B),"ADM not found"))</f>
        <v>PT-00011</v>
      </c>
      <c r="D15" s="24" t="str">
        <f>IF(C15="","",IFERROR(_xlfn.XLOOKUP(C15,PT_Master!A:A,PT_Master!C:C),""))</f>
        <v>Meena Sen</v>
      </c>
      <c r="E15" s="42" t="s">
        <v>1468</v>
      </c>
      <c r="F15" s="24" t="str">
        <f>IF(C15="","",IFERROR(_xlfn.XLOOKUP(C15,PT_Master!A:A,PT_Master!P:P),"Self-Pay"))</f>
        <v>New India Assurance</v>
      </c>
      <c r="G15" s="25">
        <f>IF(B15="","",IFERROR(SUMIF(SVC_Log!B:B,B15,SVC_Log!O:O),0))</f>
        <v>128514.5</v>
      </c>
      <c r="H15" s="25">
        <f>IF(B15="","",IFERROR(
  _xlfn.XLOOKUP(B15,ADM_Log!A:A,ADM_Log!G:G)*
  _xlfn.XLOOKUP(_xlfn.XLOOKUP(B15,ADM_Log!A:A,ADM_Log!K:K),BED_Master!A:A,BED_Master!F:F),0))</f>
        <v>0</v>
      </c>
      <c r="I15" s="25">
        <f>IF(B15="","",IFERROR(
  IF(_xlfn.XLOOKUP(B15,ADM_Log!A:A,ADM_Log!D:D)="OPD",
    _xlfn.XLOOKUP(_xlfn.XLOOKUP(B15,ADM_Log!A:A,ADM_Log!I:I),DR_Master!A:A,DR_Master!G:G),
    _xlfn.XLOOKUP(_xlfn.XLOOKUP(B15,ADM_Log!A:A,ADM_Log!I:I),DR_Master!A:A,DR_Master!H:H)*
    _xlfn.XLOOKUP(B15,ADM_Log!A:A,ADM_Log!G:G)
  ),0))</f>
        <v>500</v>
      </c>
      <c r="J15" s="25">
        <f t="shared" si="2"/>
        <v>129014.5</v>
      </c>
      <c r="K15" s="39" t="s">
        <v>97</v>
      </c>
      <c r="L15" s="39">
        <v>0</v>
      </c>
      <c r="M15" s="25">
        <f t="shared" si="3"/>
        <v>129014.5</v>
      </c>
      <c r="N15" s="39">
        <v>71556.44</v>
      </c>
      <c r="O15" s="25">
        <f t="shared" si="4"/>
        <v>57458.06</v>
      </c>
      <c r="P15" s="39" t="s">
        <v>84</v>
      </c>
      <c r="Q15" s="39" t="s">
        <v>90</v>
      </c>
      <c r="R15" t="str">
        <f t="shared" si="0"/>
        <v>Feb 2026</v>
      </c>
    </row>
    <row r="16" spans="1:21" ht="22" customHeight="1">
      <c r="A16" s="24" t="str">
        <f t="shared" si="1"/>
        <v>BILL-00012</v>
      </c>
      <c r="B16" s="40" t="s">
        <v>1692</v>
      </c>
      <c r="C16" s="24" t="str">
        <f>IF(B16="","",IFERROR(_xlfn.XLOOKUP(B16,ADM_Log!A:A,ADM_Log!B:B),"ADM not found"))</f>
        <v>PT-00012</v>
      </c>
      <c r="D16" s="24" t="str">
        <f>IF(C16="","",IFERROR(_xlfn.XLOOKUP(C16,PT_Master!A:A,PT_Master!C:C),""))</f>
        <v>Vikram Ghosh</v>
      </c>
      <c r="E16" s="44" t="s">
        <v>594</v>
      </c>
      <c r="F16" s="24">
        <f>IF(C16="","",IFERROR(_xlfn.XLOOKUP(C16,PT_Master!A:A,PT_Master!P:P),"Self-Pay"))</f>
        <v>0</v>
      </c>
      <c r="G16" s="25">
        <f>IF(B16="","",IFERROR(SUMIF(SVC_Log!B:B,B16,SVC_Log!O:O),0))</f>
        <v>169927.5</v>
      </c>
      <c r="H16" s="25">
        <f>IF(B16="","",IFERROR(
  _xlfn.XLOOKUP(B16,ADM_Log!A:A,ADM_Log!G:G)*
  _xlfn.XLOOKUP(_xlfn.XLOOKUP(B16,ADM_Log!A:A,ADM_Log!K:K),BED_Master!A:A,BED_Master!F:F),0))</f>
        <v>5400</v>
      </c>
      <c r="I16" s="25">
        <f>IF(B16="","",IFERROR(
  IF(_xlfn.XLOOKUP(B16,ADM_Log!A:A,ADM_Log!D:D)="OPD",
    _xlfn.XLOOKUP(_xlfn.XLOOKUP(B16,ADM_Log!A:A,ADM_Log!I:I),DR_Master!A:A,DR_Master!G:G),
    _xlfn.XLOOKUP(_xlfn.XLOOKUP(B16,ADM_Log!A:A,ADM_Log!I:I),DR_Master!A:A,DR_Master!H:H)*
    _xlfn.XLOOKUP(B16,ADM_Log!A:A,ADM_Log!G:G)
  ),0))</f>
        <v>1500</v>
      </c>
      <c r="J16" s="25">
        <f t="shared" si="2"/>
        <v>176827.5</v>
      </c>
      <c r="K16" s="40" t="s">
        <v>100</v>
      </c>
      <c r="L16" s="40">
        <v>8282.76</v>
      </c>
      <c r="M16" s="25">
        <f t="shared" si="3"/>
        <v>168544.74</v>
      </c>
      <c r="N16" s="40">
        <v>0</v>
      </c>
      <c r="O16" s="25">
        <f t="shared" si="4"/>
        <v>168544.74</v>
      </c>
      <c r="P16" s="40" t="s">
        <v>86</v>
      </c>
      <c r="Q16" s="40" t="s">
        <v>90</v>
      </c>
      <c r="R16" t="str">
        <f t="shared" si="0"/>
        <v>Oct 2025</v>
      </c>
    </row>
    <row r="17" spans="1:18" ht="22" customHeight="1">
      <c r="A17" s="24" t="str">
        <f t="shared" si="1"/>
        <v>BILL-00013</v>
      </c>
      <c r="B17" s="39" t="s">
        <v>1693</v>
      </c>
      <c r="C17" s="24" t="str">
        <f>IF(B17="","",IFERROR(_xlfn.XLOOKUP(B17,ADM_Log!A:A,ADM_Log!B:B),"ADM not found"))</f>
        <v>PT-00013</v>
      </c>
      <c r="D17" s="24" t="str">
        <f>IF(C17="","",IFERROR(_xlfn.XLOOKUP(C17,PT_Master!A:A,PT_Master!C:C),""))</f>
        <v>Divya Banerjee</v>
      </c>
      <c r="E17" s="42" t="s">
        <v>1536</v>
      </c>
      <c r="F17" s="24" t="str">
        <f>IF(C17="","",IFERROR(_xlfn.XLOOKUP(C17,PT_Master!A:A,PT_Master!P:P),"Self-Pay"))</f>
        <v>Aditya Birla Health</v>
      </c>
      <c r="G17" s="25">
        <f>IF(B17="","",IFERROR(SUMIF(SVC_Log!B:B,B17,SVC_Log!O:O),0))</f>
        <v>172930.5</v>
      </c>
      <c r="H17" s="25">
        <f>IF(B17="","",IFERROR(
  _xlfn.XLOOKUP(B17,ADM_Log!A:A,ADM_Log!G:G)*
  _xlfn.XLOOKUP(_xlfn.XLOOKUP(B17,ADM_Log!A:A,ADM_Log!K:K),BED_Master!A:A,BED_Master!F:F),0))</f>
        <v>24000</v>
      </c>
      <c r="I17" s="25">
        <f>IF(B17="","",IFERROR(
  IF(_xlfn.XLOOKUP(B17,ADM_Log!A:A,ADM_Log!D:D)="OPD",
    _xlfn.XLOOKUP(_xlfn.XLOOKUP(B17,ADM_Log!A:A,ADM_Log!I:I),DR_Master!A:A,DR_Master!G:G),
    _xlfn.XLOOKUP(_xlfn.XLOOKUP(B17,ADM_Log!A:A,ADM_Log!I:I),DR_Master!A:A,DR_Master!H:H)*
    _xlfn.XLOOKUP(B17,ADM_Log!A:A,ADM_Log!G:G)
  ),0))</f>
        <v>1140</v>
      </c>
      <c r="J17" s="25">
        <f t="shared" si="2"/>
        <v>198070.5</v>
      </c>
      <c r="K17" s="39" t="s">
        <v>97</v>
      </c>
      <c r="L17" s="39">
        <v>0</v>
      </c>
      <c r="M17" s="25">
        <f t="shared" si="3"/>
        <v>198070.5</v>
      </c>
      <c r="N17" s="39">
        <v>127806.95</v>
      </c>
      <c r="O17" s="25">
        <f t="shared" si="4"/>
        <v>70263.55</v>
      </c>
      <c r="P17" s="39" t="s">
        <v>82</v>
      </c>
      <c r="Q17" s="39" t="s">
        <v>90</v>
      </c>
      <c r="R17" t="str">
        <f t="shared" si="0"/>
        <v>Aug 2025</v>
      </c>
    </row>
    <row r="18" spans="1:18" ht="22" customHeight="1">
      <c r="A18" s="24" t="str">
        <f t="shared" si="1"/>
        <v>BILL-00014</v>
      </c>
      <c r="B18" s="40" t="s">
        <v>1694</v>
      </c>
      <c r="C18" s="24" t="str">
        <f>IF(B18="","",IFERROR(_xlfn.XLOOKUP(B18,ADM_Log!A:A,ADM_Log!B:B),"ADM not found"))</f>
        <v>PT-00014</v>
      </c>
      <c r="D18" s="24" t="str">
        <f>IF(C18="","",IFERROR(_xlfn.XLOOKUP(C18,PT_Master!A:A,PT_Master!C:C),""))</f>
        <v>Rajan Dey</v>
      </c>
      <c r="E18" s="44" t="s">
        <v>538</v>
      </c>
      <c r="F18" s="24" t="str">
        <f>IF(C18="","",IFERROR(_xlfn.XLOOKUP(C18,PT_Master!A:A,PT_Master!P:P),"Self-Pay"))</f>
        <v>ICICI Lombard Health</v>
      </c>
      <c r="G18" s="25">
        <f>IF(B18="","",IFERROR(SUMIF(SVC_Log!B:B,B18,SVC_Log!O:O),0))</f>
        <v>1587.5</v>
      </c>
      <c r="H18" s="25">
        <f>IF(B18="","",IFERROR(
  _xlfn.XLOOKUP(B18,ADM_Log!A:A,ADM_Log!G:G)*
  _xlfn.XLOOKUP(_xlfn.XLOOKUP(B18,ADM_Log!A:A,ADM_Log!K:K),BED_Master!A:A,BED_Master!F:F),0))</f>
        <v>0</v>
      </c>
      <c r="I18" s="25">
        <f>IF(B18="","",IFERROR(
  IF(_xlfn.XLOOKUP(B18,ADM_Log!A:A,ADM_Log!D:D)="OPD",
    _xlfn.XLOOKUP(_xlfn.XLOOKUP(B18,ADM_Log!A:A,ADM_Log!I:I),DR_Master!A:A,DR_Master!G:G),
    _xlfn.XLOOKUP(_xlfn.XLOOKUP(B18,ADM_Log!A:A,ADM_Log!I:I),DR_Master!A:A,DR_Master!H:H)*
    _xlfn.XLOOKUP(B18,ADM_Log!A:A,ADM_Log!G:G)
  ),0))</f>
        <v>1200</v>
      </c>
      <c r="J18" s="25">
        <f t="shared" si="2"/>
        <v>2787.5</v>
      </c>
      <c r="K18" s="40" t="s">
        <v>99</v>
      </c>
      <c r="L18" s="40">
        <v>137.09</v>
      </c>
      <c r="M18" s="25">
        <f t="shared" si="3"/>
        <v>2650.41</v>
      </c>
      <c r="N18" s="40">
        <v>1507.56</v>
      </c>
      <c r="O18" s="25">
        <f t="shared" si="4"/>
        <v>1142.8499999999999</v>
      </c>
      <c r="P18" s="40" t="s">
        <v>86</v>
      </c>
      <c r="Q18" s="40" t="s">
        <v>90</v>
      </c>
      <c r="R18" t="str">
        <f t="shared" si="0"/>
        <v>Feb 2026</v>
      </c>
    </row>
    <row r="19" spans="1:18" ht="22" customHeight="1">
      <c r="A19" s="24" t="str">
        <f t="shared" si="1"/>
        <v>BILL-00015</v>
      </c>
      <c r="B19" s="39" t="s">
        <v>1695</v>
      </c>
      <c r="C19" s="24" t="str">
        <f>IF(B19="","",IFERROR(_xlfn.XLOOKUP(B19,ADM_Log!A:A,ADM_Log!B:B),"ADM not found"))</f>
        <v>PT-00015</v>
      </c>
      <c r="D19" s="24" t="str">
        <f>IF(C19="","",IFERROR(_xlfn.XLOOKUP(C19,PT_Master!A:A,PT_Master!C:C),""))</f>
        <v>Sunita Pal</v>
      </c>
      <c r="E19" s="42" t="s">
        <v>1467</v>
      </c>
      <c r="F19" s="24" t="str">
        <f>IF(C19="","",IFERROR(_xlfn.XLOOKUP(C19,PT_Master!A:A,PT_Master!P:P),"Self-Pay"))</f>
        <v>Star Health Insurance</v>
      </c>
      <c r="G19" s="25">
        <f>IF(B19="","",IFERROR(SUMIF(SVC_Log!B:B,B19,SVC_Log!O:O),0))</f>
        <v>11332.5</v>
      </c>
      <c r="H19" s="25">
        <f>IF(B19="","",IFERROR(
  _xlfn.XLOOKUP(B19,ADM_Log!A:A,ADM_Log!G:G)*
  _xlfn.XLOOKUP(_xlfn.XLOOKUP(B19,ADM_Log!A:A,ADM_Log!K:K),BED_Master!A:A,BED_Master!F:F),0))</f>
        <v>0</v>
      </c>
      <c r="I19" s="25">
        <f>IF(B19="","",IFERROR(
  IF(_xlfn.XLOOKUP(B19,ADM_Log!A:A,ADM_Log!D:D)="OPD",
    _xlfn.XLOOKUP(_xlfn.XLOOKUP(B19,ADM_Log!A:A,ADM_Log!I:I),DR_Master!A:A,DR_Master!G:G),
    _xlfn.XLOOKUP(_xlfn.XLOOKUP(B19,ADM_Log!A:A,ADM_Log!I:I),DR_Master!A:A,DR_Master!H:H)*
    _xlfn.XLOOKUP(B19,ADM_Log!A:A,ADM_Log!G:G)
  ),0))</f>
        <v>500</v>
      </c>
      <c r="J19" s="25">
        <f t="shared" si="2"/>
        <v>11832.5</v>
      </c>
      <c r="K19" s="39" t="s">
        <v>97</v>
      </c>
      <c r="L19" s="39">
        <v>0</v>
      </c>
      <c r="M19" s="25">
        <f t="shared" si="3"/>
        <v>11832.5</v>
      </c>
      <c r="N19" s="39">
        <v>7412.04</v>
      </c>
      <c r="O19" s="25">
        <f t="shared" si="4"/>
        <v>4420.46</v>
      </c>
      <c r="P19" s="39" t="s">
        <v>82</v>
      </c>
      <c r="Q19" s="39" t="s">
        <v>90</v>
      </c>
      <c r="R19" t="str">
        <f t="shared" si="0"/>
        <v>Nov 2025</v>
      </c>
    </row>
    <row r="20" spans="1:18" ht="22" customHeight="1">
      <c r="A20" s="24" t="str">
        <f t="shared" si="1"/>
        <v>BILL-00016</v>
      </c>
      <c r="B20" s="40" t="s">
        <v>1696</v>
      </c>
      <c r="C20" s="24" t="str">
        <f>IF(B20="","",IFERROR(_xlfn.XLOOKUP(B20,ADM_Log!A:A,ADM_Log!B:B),"ADM not found"))</f>
        <v>PT-00016</v>
      </c>
      <c r="D20" s="24" t="str">
        <f>IF(C20="","",IFERROR(_xlfn.XLOOKUP(C20,PT_Master!A:A,PT_Master!C:C),""))</f>
        <v>Ajay Nath</v>
      </c>
      <c r="E20" s="44" t="s">
        <v>572</v>
      </c>
      <c r="F20" s="24" t="str">
        <f>IF(C20="","",IFERROR(_xlfn.XLOOKUP(C20,PT_Master!A:A,PT_Master!P:P),"Self-Pay"))</f>
        <v>United India Insurance</v>
      </c>
      <c r="G20" s="25">
        <f>IF(B20="","",IFERROR(SUMIF(SVC_Log!B:B,B20,SVC_Log!O:O),0))</f>
        <v>3963</v>
      </c>
      <c r="H20" s="25">
        <f>IF(B20="","",IFERROR(
  _xlfn.XLOOKUP(B20,ADM_Log!A:A,ADM_Log!G:G)*
  _xlfn.XLOOKUP(_xlfn.XLOOKUP(B20,ADM_Log!A:A,ADM_Log!K:K),BED_Master!A:A,BED_Master!F:F),0))</f>
        <v>0</v>
      </c>
      <c r="I20" s="25">
        <f>IF(B20="","",IFERROR(
  IF(_xlfn.XLOOKUP(B20,ADM_Log!A:A,ADM_Log!D:D)="OPD",
    _xlfn.XLOOKUP(_xlfn.XLOOKUP(B20,ADM_Log!A:A,ADM_Log!I:I),DR_Master!A:A,DR_Master!G:G),
    _xlfn.XLOOKUP(_xlfn.XLOOKUP(B20,ADM_Log!A:A,ADM_Log!I:I),DR_Master!A:A,DR_Master!H:H)*
    _xlfn.XLOOKUP(B20,ADM_Log!A:A,ADM_Log!G:G)
  ),0))</f>
        <v>300</v>
      </c>
      <c r="J20" s="25">
        <f t="shared" si="2"/>
        <v>4263</v>
      </c>
      <c r="K20" s="40" t="s">
        <v>100</v>
      </c>
      <c r="L20" s="40">
        <v>176.66</v>
      </c>
      <c r="M20" s="25">
        <f t="shared" si="3"/>
        <v>4086.34</v>
      </c>
      <c r="N20" s="40">
        <v>1494.14</v>
      </c>
      <c r="O20" s="25">
        <f t="shared" si="4"/>
        <v>2592.1999999999998</v>
      </c>
      <c r="P20" s="40" t="s">
        <v>85</v>
      </c>
      <c r="Q20" s="40" t="s">
        <v>90</v>
      </c>
      <c r="R20" t="str">
        <f t="shared" si="0"/>
        <v>Apr 2026</v>
      </c>
    </row>
    <row r="21" spans="1:18" ht="22" customHeight="1">
      <c r="A21" s="24" t="str">
        <f t="shared" si="1"/>
        <v>BILL-00017</v>
      </c>
      <c r="B21" s="39" t="s">
        <v>1697</v>
      </c>
      <c r="C21" s="24" t="str">
        <f>IF(B21="","",IFERROR(_xlfn.XLOOKUP(B21,ADM_Log!A:A,ADM_Log!B:B),"ADM not found"))</f>
        <v>PT-00017</v>
      </c>
      <c r="D21" s="24" t="str">
        <f>IF(C21="","",IFERROR(_xlfn.XLOOKUP(C21,PT_Master!A:A,PT_Master!C:C),""))</f>
        <v>Nisha Saha</v>
      </c>
      <c r="E21" s="42" t="s">
        <v>581</v>
      </c>
      <c r="F21" s="24">
        <f>IF(C21="","",IFERROR(_xlfn.XLOOKUP(C21,PT_Master!A:A,PT_Master!P:P),"Self-Pay"))</f>
        <v>0</v>
      </c>
      <c r="G21" s="25">
        <f>IF(B21="","",IFERROR(SUMIF(SVC_Log!B:B,B21,SVC_Log!O:O),0))</f>
        <v>3962</v>
      </c>
      <c r="H21" s="25">
        <f>IF(B21="","",IFERROR(
  _xlfn.XLOOKUP(B21,ADM_Log!A:A,ADM_Log!G:G)*
  _xlfn.XLOOKUP(_xlfn.XLOOKUP(B21,ADM_Log!A:A,ADM_Log!K:K),BED_Master!A:A,BED_Master!F:F),0))</f>
        <v>0</v>
      </c>
      <c r="I21" s="25">
        <f>IF(B21="","",IFERROR(
  IF(_xlfn.XLOOKUP(B21,ADM_Log!A:A,ADM_Log!D:D)="OPD",
    _xlfn.XLOOKUP(_xlfn.XLOOKUP(B21,ADM_Log!A:A,ADM_Log!I:I),DR_Master!A:A,DR_Master!G:G),
    _xlfn.XLOOKUP(_xlfn.XLOOKUP(B21,ADM_Log!A:A,ADM_Log!I:I),DR_Master!A:A,DR_Master!H:H)*
    _xlfn.XLOOKUP(B21,ADM_Log!A:A,ADM_Log!G:G)
  ),0))</f>
        <v>700</v>
      </c>
      <c r="J21" s="25">
        <f t="shared" si="2"/>
        <v>4662</v>
      </c>
      <c r="K21" s="39" t="s">
        <v>1929</v>
      </c>
      <c r="L21" s="39">
        <v>189.22</v>
      </c>
      <c r="M21" s="25">
        <f t="shared" si="3"/>
        <v>4472.78</v>
      </c>
      <c r="N21" s="39">
        <v>1783.49</v>
      </c>
      <c r="O21" s="25">
        <f t="shared" si="4"/>
        <v>2689.29</v>
      </c>
      <c r="P21" s="39" t="s">
        <v>86</v>
      </c>
      <c r="Q21" s="39" t="s">
        <v>90</v>
      </c>
      <c r="R21" t="str">
        <f t="shared" si="0"/>
        <v>Apr 2026</v>
      </c>
    </row>
    <row r="22" spans="1:18" ht="22" customHeight="1">
      <c r="A22" s="24" t="str">
        <f t="shared" si="1"/>
        <v>BILL-00018</v>
      </c>
      <c r="B22" s="40" t="s">
        <v>1698</v>
      </c>
      <c r="C22" s="24" t="str">
        <f>IF(B22="","",IFERROR(_xlfn.XLOOKUP(B22,ADM_Log!A:A,ADM_Log!B:B),"ADM not found"))</f>
        <v>PT-00018</v>
      </c>
      <c r="D22" s="24" t="str">
        <f>IF(C22="","",IFERROR(_xlfn.XLOOKUP(C22,PT_Master!A:A,PT_Master!C:C),""))</f>
        <v>Sanjay Biswas</v>
      </c>
      <c r="E22" s="44" t="s">
        <v>1468</v>
      </c>
      <c r="F22" s="24">
        <f>IF(C22="","",IFERROR(_xlfn.XLOOKUP(C22,PT_Master!A:A,PT_Master!P:P),"Self-Pay"))</f>
        <v>0</v>
      </c>
      <c r="G22" s="25">
        <f>IF(B22="","",IFERROR(SUMIF(SVC_Log!B:B,B22,SVC_Log!O:O),0))</f>
        <v>47880</v>
      </c>
      <c r="H22" s="25">
        <f>IF(B22="","",IFERROR(
  _xlfn.XLOOKUP(B22,ADM_Log!A:A,ADM_Log!G:G)*
  _xlfn.XLOOKUP(_xlfn.XLOOKUP(B22,ADM_Log!A:A,ADM_Log!K:K),BED_Master!A:A,BED_Master!F:F),0))</f>
        <v>0</v>
      </c>
      <c r="I22" s="25">
        <f>IF(B22="","",IFERROR(
  IF(_xlfn.XLOOKUP(B22,ADM_Log!A:A,ADM_Log!D:D)="OPD",
    _xlfn.XLOOKUP(_xlfn.XLOOKUP(B22,ADM_Log!A:A,ADM_Log!I:I),DR_Master!A:A,DR_Master!G:G),
    _xlfn.XLOOKUP(_xlfn.XLOOKUP(B22,ADM_Log!A:A,ADM_Log!I:I),DR_Master!A:A,DR_Master!H:H)*
    _xlfn.XLOOKUP(B22,ADM_Log!A:A,ADM_Log!G:G)
  ),0))</f>
        <v>750</v>
      </c>
      <c r="J22" s="25">
        <f t="shared" si="2"/>
        <v>48630</v>
      </c>
      <c r="K22" s="40" t="s">
        <v>97</v>
      </c>
      <c r="L22" s="40">
        <v>0</v>
      </c>
      <c r="M22" s="25">
        <f t="shared" si="3"/>
        <v>48630</v>
      </c>
      <c r="N22" s="40">
        <v>0</v>
      </c>
      <c r="O22" s="25">
        <f t="shared" si="4"/>
        <v>48630</v>
      </c>
      <c r="P22" s="40" t="s">
        <v>84</v>
      </c>
      <c r="Q22" s="40" t="s">
        <v>90</v>
      </c>
      <c r="R22" t="str">
        <f t="shared" si="0"/>
        <v>Aug 2025</v>
      </c>
    </row>
    <row r="23" spans="1:18" ht="22" customHeight="1">
      <c r="A23" s="24" t="str">
        <f t="shared" si="1"/>
        <v>BILL-00019</v>
      </c>
      <c r="B23" s="39" t="s">
        <v>1699</v>
      </c>
      <c r="C23" s="24" t="str">
        <f>IF(B23="","",IFERROR(_xlfn.XLOOKUP(B23,ADM_Log!A:A,ADM_Log!B:B),"ADM not found"))</f>
        <v>PT-00019</v>
      </c>
      <c r="D23" s="24" t="str">
        <f>IF(C23="","",IFERROR(_xlfn.XLOOKUP(C23,PT_Master!A:A,PT_Master!C:C),""))</f>
        <v>Rekha Chakraborty</v>
      </c>
      <c r="E23" s="42" t="s">
        <v>1537</v>
      </c>
      <c r="F23" s="24">
        <f>IF(C23="","",IFERROR(_xlfn.XLOOKUP(C23,PT_Master!A:A,PT_Master!P:P),"Self-Pay"))</f>
        <v>0</v>
      </c>
      <c r="G23" s="25">
        <f>IF(B23="","",IFERROR(SUMIF(SVC_Log!B:B,B23,SVC_Log!O:O),0))</f>
        <v>59254</v>
      </c>
      <c r="H23" s="25">
        <f>IF(B23="","",IFERROR(
  _xlfn.XLOOKUP(B23,ADM_Log!A:A,ADM_Log!G:G)*
  _xlfn.XLOOKUP(_xlfn.XLOOKUP(B23,ADM_Log!A:A,ADM_Log!K:K),BED_Master!A:A,BED_Master!F:F),0))</f>
        <v>7200</v>
      </c>
      <c r="I23" s="25">
        <f>IF(B23="","",IFERROR(
  IF(_xlfn.XLOOKUP(B23,ADM_Log!A:A,ADM_Log!D:D)="OPD",
    _xlfn.XLOOKUP(_xlfn.XLOOKUP(B23,ADM_Log!A:A,ADM_Log!I:I),DR_Master!A:A,DR_Master!G:G),
    _xlfn.XLOOKUP(_xlfn.XLOOKUP(B23,ADM_Log!A:A,ADM_Log!I:I),DR_Master!A:A,DR_Master!H:H)*
    _xlfn.XLOOKUP(B23,ADM_Log!A:A,ADM_Log!G:G)
  ),0))</f>
        <v>3780</v>
      </c>
      <c r="J23" s="25">
        <f t="shared" si="2"/>
        <v>70234</v>
      </c>
      <c r="K23" s="39" t="s">
        <v>1929</v>
      </c>
      <c r="L23" s="39">
        <v>5753.19</v>
      </c>
      <c r="M23" s="25">
        <f t="shared" si="3"/>
        <v>64480.81</v>
      </c>
      <c r="N23" s="39">
        <v>21138.5</v>
      </c>
      <c r="O23" s="25">
        <f t="shared" si="4"/>
        <v>43342.31</v>
      </c>
      <c r="P23" s="39" t="s">
        <v>82</v>
      </c>
      <c r="Q23" s="39" t="s">
        <v>90</v>
      </c>
      <c r="R23" t="str">
        <f t="shared" si="0"/>
        <v>Oct 2025</v>
      </c>
    </row>
    <row r="24" spans="1:18" ht="22" customHeight="1">
      <c r="A24" s="24" t="str">
        <f t="shared" si="1"/>
        <v>BILL-00020</v>
      </c>
      <c r="B24" s="40" t="s">
        <v>1700</v>
      </c>
      <c r="C24" s="24" t="str">
        <f>IF(B24="","",IFERROR(_xlfn.XLOOKUP(B24,ADM_Log!A:A,ADM_Log!B:B),"ADM not found"))</f>
        <v>PT-00020</v>
      </c>
      <c r="D24" s="24" t="str">
        <f>IF(C24="","",IFERROR(_xlfn.XLOOKUP(C24,PT_Master!A:A,PT_Master!C:C),""))</f>
        <v>Manish Mitra</v>
      </c>
      <c r="E24" s="44" t="s">
        <v>498</v>
      </c>
      <c r="F24" s="24">
        <f>IF(C24="","",IFERROR(_xlfn.XLOOKUP(C24,PT_Master!A:A,PT_Master!P:P),"Self-Pay"))</f>
        <v>0</v>
      </c>
      <c r="G24" s="25">
        <f>IF(B24="","",IFERROR(SUMIF(SVC_Log!B:B,B24,SVC_Log!O:O),0))</f>
        <v>1910</v>
      </c>
      <c r="H24" s="25">
        <f>IF(B24="","",IFERROR(
  _xlfn.XLOOKUP(B24,ADM_Log!A:A,ADM_Log!G:G)*
  _xlfn.XLOOKUP(_xlfn.XLOOKUP(B24,ADM_Log!A:A,ADM_Log!K:K),BED_Master!A:A,BED_Master!F:F),0))</f>
        <v>0</v>
      </c>
      <c r="I24" s="25">
        <f>IF(B24="","",IFERROR(
  IF(_xlfn.XLOOKUP(B24,ADM_Log!A:A,ADM_Log!D:D)="OPD",
    _xlfn.XLOOKUP(_xlfn.XLOOKUP(B24,ADM_Log!A:A,ADM_Log!I:I),DR_Master!A:A,DR_Master!G:G),
    _xlfn.XLOOKUP(_xlfn.XLOOKUP(B24,ADM_Log!A:A,ADM_Log!I:I),DR_Master!A:A,DR_Master!H:H)*
    _xlfn.XLOOKUP(B24,ADM_Log!A:A,ADM_Log!G:G)
  ),0))</f>
        <v>650</v>
      </c>
      <c r="J24" s="25">
        <f t="shared" si="2"/>
        <v>2560</v>
      </c>
      <c r="K24" s="40" t="s">
        <v>97</v>
      </c>
      <c r="L24" s="40">
        <v>0</v>
      </c>
      <c r="M24" s="25">
        <f t="shared" si="3"/>
        <v>2560</v>
      </c>
      <c r="N24" s="40">
        <v>984.67</v>
      </c>
      <c r="O24" s="25">
        <f t="shared" si="4"/>
        <v>1575.33</v>
      </c>
      <c r="P24" s="40" t="s">
        <v>82</v>
      </c>
      <c r="Q24" s="40" t="s">
        <v>90</v>
      </c>
      <c r="R24" t="str">
        <f t="shared" si="0"/>
        <v>Nov 2025</v>
      </c>
    </row>
    <row r="25" spans="1:18" ht="22" customHeight="1">
      <c r="A25" s="24" t="str">
        <f t="shared" si="1"/>
        <v>BILL-00021</v>
      </c>
      <c r="B25" s="39" t="s">
        <v>1701</v>
      </c>
      <c r="C25" s="24" t="str">
        <f>IF(B25="","",IFERROR(_xlfn.XLOOKUP(B25,ADM_Log!A:A,ADM_Log!B:B),"ADM not found"))</f>
        <v>PT-00021</v>
      </c>
      <c r="D25" s="24" t="str">
        <f>IF(C25="","",IFERROR(_xlfn.XLOOKUP(C25,PT_Master!A:A,PT_Master!C:C),""))</f>
        <v>Geeta Paul</v>
      </c>
      <c r="E25" s="42" t="s">
        <v>610</v>
      </c>
      <c r="F25" s="24">
        <f>IF(C25="","",IFERROR(_xlfn.XLOOKUP(C25,PT_Master!A:A,PT_Master!P:P),"Self-Pay"))</f>
        <v>0</v>
      </c>
      <c r="G25" s="25">
        <f>IF(B25="","",IFERROR(SUMIF(SVC_Log!B:B,B25,SVC_Log!O:O),0))</f>
        <v>201166</v>
      </c>
      <c r="H25" s="25">
        <f>IF(B25="","",IFERROR(
  _xlfn.XLOOKUP(B25,ADM_Log!A:A,ADM_Log!G:G)*
  _xlfn.XLOOKUP(_xlfn.XLOOKUP(B25,ADM_Log!A:A,ADM_Log!K:K),BED_Master!A:A,BED_Master!F:F),0))</f>
        <v>12600</v>
      </c>
      <c r="I25" s="25">
        <f>IF(B25="","",IFERROR(
  IF(_xlfn.XLOOKUP(B25,ADM_Log!A:A,ADM_Log!D:D)="OPD",
    _xlfn.XLOOKUP(_xlfn.XLOOKUP(B25,ADM_Log!A:A,ADM_Log!I:I),DR_Master!A:A,DR_Master!G:G),
    _xlfn.XLOOKUP(_xlfn.XLOOKUP(B25,ADM_Log!A:A,ADM_Log!I:I),DR_Master!A:A,DR_Master!H:H)*
    _xlfn.XLOOKUP(B25,ADM_Log!A:A,ADM_Log!G:G)
  ),0))</f>
        <v>3150</v>
      </c>
      <c r="J25" s="25">
        <f t="shared" si="2"/>
        <v>216916</v>
      </c>
      <c r="K25" s="39" t="s">
        <v>99</v>
      </c>
      <c r="L25" s="39">
        <v>11630.06</v>
      </c>
      <c r="M25" s="25">
        <f t="shared" si="3"/>
        <v>205285.94</v>
      </c>
      <c r="N25" s="39">
        <v>49151.82</v>
      </c>
      <c r="O25" s="25">
        <f t="shared" si="4"/>
        <v>156134.12</v>
      </c>
      <c r="P25" s="39" t="s">
        <v>85</v>
      </c>
      <c r="Q25" s="39" t="s">
        <v>90</v>
      </c>
      <c r="R25" t="str">
        <f t="shared" si="0"/>
        <v>Apr 2026</v>
      </c>
    </row>
    <row r="26" spans="1:18" ht="22" customHeight="1">
      <c r="A26" s="24" t="str">
        <f t="shared" si="1"/>
        <v>BILL-00022</v>
      </c>
      <c r="B26" s="40" t="s">
        <v>1702</v>
      </c>
      <c r="C26" s="24" t="str">
        <f>IF(B26="","",IFERROR(_xlfn.XLOOKUP(B26,ADM_Log!A:A,ADM_Log!B:B),"ADM not found"))</f>
        <v>PT-00022</v>
      </c>
      <c r="D26" s="24" t="str">
        <f>IF(C26="","",IFERROR(_xlfn.XLOOKUP(C26,PT_Master!A:A,PT_Master!C:C),""))</f>
        <v>Arun Karmakar</v>
      </c>
      <c r="E26" s="44" t="s">
        <v>1535</v>
      </c>
      <c r="F26" s="24">
        <f>IF(C26="","",IFERROR(_xlfn.XLOOKUP(C26,PT_Master!A:A,PT_Master!P:P),"Self-Pay"))</f>
        <v>0</v>
      </c>
      <c r="G26" s="25">
        <f>IF(B26="","",IFERROR(SUMIF(SVC_Log!B:B,B26,SVC_Log!O:O),0))</f>
        <v>54799</v>
      </c>
      <c r="H26" s="25">
        <f>IF(B26="","",IFERROR(
  _xlfn.XLOOKUP(B26,ADM_Log!A:A,ADM_Log!G:G)*
  _xlfn.XLOOKUP(_xlfn.XLOOKUP(B26,ADM_Log!A:A,ADM_Log!K:K),BED_Master!A:A,BED_Master!F:F),0))</f>
        <v>14400</v>
      </c>
      <c r="I26" s="25">
        <f>IF(B26="","",IFERROR(
  IF(_xlfn.XLOOKUP(B26,ADM_Log!A:A,ADM_Log!D:D)="OPD",
    _xlfn.XLOOKUP(_xlfn.XLOOKUP(B26,ADM_Log!A:A,ADM_Log!I:I),DR_Master!A:A,DR_Master!G:G),
    _xlfn.XLOOKUP(_xlfn.XLOOKUP(B26,ADM_Log!A:A,ADM_Log!I:I),DR_Master!A:A,DR_Master!H:H)*
    _xlfn.XLOOKUP(B26,ADM_Log!A:A,ADM_Log!G:G)
  ),0))</f>
        <v>0</v>
      </c>
      <c r="J26" s="25">
        <f t="shared" si="2"/>
        <v>69199</v>
      </c>
      <c r="K26" s="40" t="s">
        <v>97</v>
      </c>
      <c r="L26" s="40">
        <v>0</v>
      </c>
      <c r="M26" s="25">
        <f t="shared" si="3"/>
        <v>69199</v>
      </c>
      <c r="N26" s="40">
        <v>22153.73</v>
      </c>
      <c r="O26" s="25">
        <f t="shared" si="4"/>
        <v>47045.270000000004</v>
      </c>
      <c r="P26" s="40" t="s">
        <v>82</v>
      </c>
      <c r="Q26" s="40" t="s">
        <v>90</v>
      </c>
      <c r="R26" t="str">
        <f t="shared" si="0"/>
        <v>Mar 2026</v>
      </c>
    </row>
    <row r="27" spans="1:18" ht="22" customHeight="1">
      <c r="A27" s="24" t="str">
        <f t="shared" si="1"/>
        <v>BILL-00023</v>
      </c>
      <c r="B27" s="39" t="s">
        <v>1703</v>
      </c>
      <c r="C27" s="24" t="str">
        <f>IF(B27="","",IFERROR(_xlfn.XLOOKUP(B27,ADM_Log!A:A,ADM_Log!B:B),"ADM not found"))</f>
        <v>PT-00023</v>
      </c>
      <c r="D27" s="24" t="str">
        <f>IF(C27="","",IFERROR(_xlfn.XLOOKUP(C27,PT_Master!A:A,PT_Master!C:C),""))</f>
        <v>Lata Mandal</v>
      </c>
      <c r="E27" s="42" t="s">
        <v>1472</v>
      </c>
      <c r="F27" s="24" t="str">
        <f>IF(C27="","",IFERROR(_xlfn.XLOOKUP(C27,PT_Master!A:A,PT_Master!P:P),"Self-Pay"))</f>
        <v>Bajaj Allianz Health</v>
      </c>
      <c r="G27" s="25">
        <f>IF(B27="","",IFERROR(SUMIF(SVC_Log!B:B,B27,SVC_Log!O:O),0))</f>
        <v>1314</v>
      </c>
      <c r="H27" s="25">
        <f>IF(B27="","",IFERROR(
  _xlfn.XLOOKUP(B27,ADM_Log!A:A,ADM_Log!G:G)*
  _xlfn.XLOOKUP(_xlfn.XLOOKUP(B27,ADM_Log!A:A,ADM_Log!K:K),BED_Master!A:A,BED_Master!F:F),0))</f>
        <v>0</v>
      </c>
      <c r="I27" s="25">
        <f>IF(B27="","",IFERROR(
  IF(_xlfn.XLOOKUP(B27,ADM_Log!A:A,ADM_Log!D:D)="OPD",
    _xlfn.XLOOKUP(_xlfn.XLOOKUP(B27,ADM_Log!A:A,ADM_Log!I:I),DR_Master!A:A,DR_Master!G:G),
    _xlfn.XLOOKUP(_xlfn.XLOOKUP(B27,ADM_Log!A:A,ADM_Log!I:I),DR_Master!A:A,DR_Master!H:H)*
    _xlfn.XLOOKUP(B27,ADM_Log!A:A,ADM_Log!G:G)
  ),0))</f>
        <v>600</v>
      </c>
      <c r="J27" s="25">
        <f t="shared" si="2"/>
        <v>1914</v>
      </c>
      <c r="K27" s="39" t="s">
        <v>1929</v>
      </c>
      <c r="L27" s="39">
        <v>131.36000000000001</v>
      </c>
      <c r="M27" s="25">
        <f t="shared" si="3"/>
        <v>1782.6399999999999</v>
      </c>
      <c r="N27" s="39">
        <v>912.5</v>
      </c>
      <c r="O27" s="25">
        <f t="shared" si="4"/>
        <v>870.13999999999987</v>
      </c>
      <c r="P27" s="39" t="s">
        <v>85</v>
      </c>
      <c r="Q27" s="39" t="s">
        <v>90</v>
      </c>
      <c r="R27" t="str">
        <f t="shared" si="0"/>
        <v>Oct 2025</v>
      </c>
    </row>
    <row r="28" spans="1:18" ht="22" customHeight="1">
      <c r="A28" s="24" t="str">
        <f t="shared" si="1"/>
        <v>BILL-00024</v>
      </c>
      <c r="B28" s="40" t="s">
        <v>1704</v>
      </c>
      <c r="C28" s="24" t="str">
        <f>IF(B28="","",IFERROR(_xlfn.XLOOKUP(B28,ADM_Log!A:A,ADM_Log!B:B),"ADM not found"))</f>
        <v>PT-00024</v>
      </c>
      <c r="D28" s="24" t="str">
        <f>IF(C28="","",IFERROR(_xlfn.XLOOKUP(C28,PT_Master!A:A,PT_Master!C:C),""))</f>
        <v>Deepak Sarkar</v>
      </c>
      <c r="E28" s="44" t="s">
        <v>1538</v>
      </c>
      <c r="F28" s="24">
        <f>IF(C28="","",IFERROR(_xlfn.XLOOKUP(C28,PT_Master!A:A,PT_Master!P:P),"Self-Pay"))</f>
        <v>0</v>
      </c>
      <c r="G28" s="25">
        <f>IF(B28="","",IFERROR(SUMIF(SVC_Log!B:B,B28,SVC_Log!O:O),0))</f>
        <v>220557.5</v>
      </c>
      <c r="H28" s="25">
        <f>IF(B28="","",IFERROR(
  _xlfn.XLOOKUP(B28,ADM_Log!A:A,ADM_Log!G:G)*
  _xlfn.XLOOKUP(_xlfn.XLOOKUP(B28,ADM_Log!A:A,ADM_Log!K:K),BED_Master!A:A,BED_Master!F:F),0))</f>
        <v>14400</v>
      </c>
      <c r="I28" s="25">
        <f>IF(B28="","",IFERROR(
  IF(_xlfn.XLOOKUP(B28,ADM_Log!A:A,ADM_Log!D:D)="OPD",
    _xlfn.XLOOKUP(_xlfn.XLOOKUP(B28,ADM_Log!A:A,ADM_Log!I:I),DR_Master!A:A,DR_Master!G:G),
    _xlfn.XLOOKUP(_xlfn.XLOOKUP(B28,ADM_Log!A:A,ADM_Log!I:I),DR_Master!A:A,DR_Master!H:H)*
    _xlfn.XLOOKUP(B28,ADM_Log!A:A,ADM_Log!G:G)
  ),0))</f>
        <v>3360</v>
      </c>
      <c r="J28" s="25">
        <f t="shared" si="2"/>
        <v>238317.5</v>
      </c>
      <c r="K28" s="40" t="s">
        <v>97</v>
      </c>
      <c r="L28" s="40">
        <v>0</v>
      </c>
      <c r="M28" s="25">
        <f t="shared" si="3"/>
        <v>238317.5</v>
      </c>
      <c r="N28" s="40">
        <v>0</v>
      </c>
      <c r="O28" s="25">
        <f t="shared" si="4"/>
        <v>238317.5</v>
      </c>
      <c r="P28" s="40" t="s">
        <v>84</v>
      </c>
      <c r="Q28" s="40" t="s">
        <v>90</v>
      </c>
      <c r="R28" t="str">
        <f t="shared" si="0"/>
        <v>Apr 2026</v>
      </c>
    </row>
    <row r="29" spans="1:18" ht="22" customHeight="1">
      <c r="A29" s="24" t="str">
        <f t="shared" si="1"/>
        <v>BILL-00025</v>
      </c>
      <c r="B29" s="39" t="s">
        <v>1705</v>
      </c>
      <c r="C29" s="24" t="str">
        <f>IF(B29="","",IFERROR(_xlfn.XLOOKUP(B29,ADM_Log!A:A,ADM_Log!B:B),"ADM not found"))</f>
        <v>PT-00025</v>
      </c>
      <c r="D29" s="24" t="str">
        <f>IF(C29="","",IFERROR(_xlfn.XLOOKUP(C29,PT_Master!A:A,PT_Master!C:C),""))</f>
        <v>Shilpa Patra</v>
      </c>
      <c r="E29" s="42" t="s">
        <v>548</v>
      </c>
      <c r="F29" s="24" t="str">
        <f>IF(C29="","",IFERROR(_xlfn.XLOOKUP(C29,PT_Master!A:A,PT_Master!P:P),"Self-Pay"))</f>
        <v>HDFC ERGO Health</v>
      </c>
      <c r="G29" s="25">
        <f>IF(B29="","",IFERROR(SUMIF(SVC_Log!B:B,B29,SVC_Log!O:O),0))</f>
        <v>7776</v>
      </c>
      <c r="H29" s="25">
        <f>IF(B29="","",IFERROR(
  _xlfn.XLOOKUP(B29,ADM_Log!A:A,ADM_Log!G:G)*
  _xlfn.XLOOKUP(_xlfn.XLOOKUP(B29,ADM_Log!A:A,ADM_Log!K:K),BED_Master!A:A,BED_Master!F:F),0))</f>
        <v>0</v>
      </c>
      <c r="I29" s="25">
        <f>IF(B29="","",IFERROR(
  IF(_xlfn.XLOOKUP(B29,ADM_Log!A:A,ADM_Log!D:D)="OPD",
    _xlfn.XLOOKUP(_xlfn.XLOOKUP(B29,ADM_Log!A:A,ADM_Log!I:I),DR_Master!A:A,DR_Master!G:G),
    _xlfn.XLOOKUP(_xlfn.XLOOKUP(B29,ADM_Log!A:A,ADM_Log!I:I),DR_Master!A:A,DR_Master!H:H)*
    _xlfn.XLOOKUP(B29,ADM_Log!A:A,ADM_Log!G:G)
  ),0))</f>
        <v>650</v>
      </c>
      <c r="J29" s="25">
        <f t="shared" si="2"/>
        <v>8426</v>
      </c>
      <c r="K29" s="39" t="s">
        <v>100</v>
      </c>
      <c r="L29" s="39">
        <v>327.17</v>
      </c>
      <c r="M29" s="25">
        <f t="shared" si="3"/>
        <v>8098.83</v>
      </c>
      <c r="N29" s="39">
        <v>4837.66</v>
      </c>
      <c r="O29" s="25">
        <f t="shared" si="4"/>
        <v>3261.17</v>
      </c>
      <c r="P29" s="39" t="s">
        <v>82</v>
      </c>
      <c r="Q29" s="39" t="s">
        <v>90</v>
      </c>
      <c r="R29" t="str">
        <f t="shared" si="0"/>
        <v>Nov 2025</v>
      </c>
    </row>
    <row r="30" spans="1:18" ht="22" customHeight="1">
      <c r="A30" s="24" t="str">
        <f t="shared" si="1"/>
        <v>BILL-00026</v>
      </c>
      <c r="B30" s="40" t="s">
        <v>1706</v>
      </c>
      <c r="C30" s="24" t="str">
        <f>IF(B30="","",IFERROR(_xlfn.XLOOKUP(B30,ADM_Log!A:A,ADM_Log!B:B),"ADM not found"))</f>
        <v>PT-00026</v>
      </c>
      <c r="D30" s="24" t="str">
        <f>IF(C30="","",IFERROR(_xlfn.XLOOKUP(C30,PT_Master!A:A,PT_Master!C:C),""))</f>
        <v>Rajesh Haldar</v>
      </c>
      <c r="E30" s="44" t="s">
        <v>552</v>
      </c>
      <c r="F30" s="24">
        <f>IF(C30="","",IFERROR(_xlfn.XLOOKUP(C30,PT_Master!A:A,PT_Master!P:P),"Self-Pay"))</f>
        <v>0</v>
      </c>
      <c r="G30" s="25">
        <f>IF(B30="","",IFERROR(SUMIF(SVC_Log!B:B,B30,SVC_Log!O:O),0))</f>
        <v>144604.5</v>
      </c>
      <c r="H30" s="25">
        <f>IF(B30="","",IFERROR(
  _xlfn.XLOOKUP(B30,ADM_Log!A:A,ADM_Log!G:G)*
  _xlfn.XLOOKUP(_xlfn.XLOOKUP(B30,ADM_Log!A:A,ADM_Log!K:K),BED_Master!A:A,BED_Master!F:F),0))</f>
        <v>80000</v>
      </c>
      <c r="I30" s="25">
        <f>IF(B30="","",IFERROR(
  IF(_xlfn.XLOOKUP(B30,ADM_Log!A:A,ADM_Log!D:D)="OPD",
    _xlfn.XLOOKUP(_xlfn.XLOOKUP(B30,ADM_Log!A:A,ADM_Log!I:I),DR_Master!A:A,DR_Master!G:G),
    _xlfn.XLOOKUP(_xlfn.XLOOKUP(B30,ADM_Log!A:A,ADM_Log!I:I),DR_Master!A:A,DR_Master!H:H)*
    _xlfn.XLOOKUP(B30,ADM_Log!A:A,ADM_Log!G:G)
  ),0))</f>
        <v>5000</v>
      </c>
      <c r="J30" s="25">
        <f t="shared" si="2"/>
        <v>229604.5</v>
      </c>
      <c r="K30" s="40" t="s">
        <v>97</v>
      </c>
      <c r="L30" s="40">
        <v>0</v>
      </c>
      <c r="M30" s="25">
        <f t="shared" si="3"/>
        <v>229604.5</v>
      </c>
      <c r="N30" s="40">
        <v>88070.62</v>
      </c>
      <c r="O30" s="25">
        <f t="shared" si="4"/>
        <v>141533.88</v>
      </c>
      <c r="P30" s="40" t="s">
        <v>82</v>
      </c>
      <c r="Q30" s="40" t="s">
        <v>90</v>
      </c>
      <c r="R30" t="str">
        <f t="shared" si="0"/>
        <v>Aug 2025</v>
      </c>
    </row>
    <row r="31" spans="1:18" ht="22" customHeight="1">
      <c r="A31" s="24" t="str">
        <f t="shared" si="1"/>
        <v>BILL-00027</v>
      </c>
      <c r="B31" s="39" t="s">
        <v>1707</v>
      </c>
      <c r="C31" s="24" t="str">
        <f>IF(B31="","",IFERROR(_xlfn.XLOOKUP(B31,ADM_Log!A:A,ADM_Log!B:B),"ADM not found"))</f>
        <v>PT-00027</v>
      </c>
      <c r="D31" s="24" t="str">
        <f>IF(C31="","",IFERROR(_xlfn.XLOOKUP(C31,PT_Master!A:A,PT_Master!C:C),""))</f>
        <v>Asha Majumdar</v>
      </c>
      <c r="E31" s="42" t="s">
        <v>558</v>
      </c>
      <c r="F31" s="24">
        <f>IF(C31="","",IFERROR(_xlfn.XLOOKUP(C31,PT_Master!A:A,PT_Master!P:P),"Self-Pay"))</f>
        <v>0</v>
      </c>
      <c r="G31" s="25">
        <f>IF(B31="","",IFERROR(SUMIF(SVC_Log!B:B,B31,SVC_Log!O:O),0))</f>
        <v>130060</v>
      </c>
      <c r="H31" s="25">
        <f>IF(B31="","",IFERROR(
  _xlfn.XLOOKUP(B31,ADM_Log!A:A,ADM_Log!G:G)*
  _xlfn.XLOOKUP(_xlfn.XLOOKUP(B31,ADM_Log!A:A,ADM_Log!K:K),BED_Master!A:A,BED_Master!F:F),0))</f>
        <v>0</v>
      </c>
      <c r="I31" s="25">
        <f>IF(B31="","",IFERROR(
  IF(_xlfn.XLOOKUP(B31,ADM_Log!A:A,ADM_Log!D:D)="OPD",
    _xlfn.XLOOKUP(_xlfn.XLOOKUP(B31,ADM_Log!A:A,ADM_Log!I:I),DR_Master!A:A,DR_Master!G:G),
    _xlfn.XLOOKUP(_xlfn.XLOOKUP(B31,ADM_Log!A:A,ADM_Log!I:I),DR_Master!A:A,DR_Master!H:H)*
    _xlfn.XLOOKUP(B31,ADM_Log!A:A,ADM_Log!G:G)
  ),0))</f>
        <v>700</v>
      </c>
      <c r="J31" s="25">
        <f t="shared" si="2"/>
        <v>130760</v>
      </c>
      <c r="K31" s="39" t="s">
        <v>99</v>
      </c>
      <c r="L31" s="39">
        <v>8490.11</v>
      </c>
      <c r="M31" s="25">
        <f t="shared" si="3"/>
        <v>122269.89</v>
      </c>
      <c r="N31" s="39">
        <v>0</v>
      </c>
      <c r="O31" s="25">
        <f t="shared" si="4"/>
        <v>122269.89</v>
      </c>
      <c r="P31" s="39" t="s">
        <v>82</v>
      </c>
      <c r="Q31" s="39" t="s">
        <v>90</v>
      </c>
      <c r="R31" t="str">
        <f t="shared" si="0"/>
        <v>Mar 2026</v>
      </c>
    </row>
    <row r="32" spans="1:18" ht="22" customHeight="1">
      <c r="A32" s="24" t="str">
        <f t="shared" si="1"/>
        <v>BILL-00028</v>
      </c>
      <c r="B32" s="40" t="s">
        <v>1708</v>
      </c>
      <c r="C32" s="24" t="str">
        <f>IF(B32="","",IFERROR(_xlfn.XLOOKUP(B32,ADM_Log!A:A,ADM_Log!B:B),"ADM not found"))</f>
        <v>PT-00028</v>
      </c>
      <c r="D32" s="24" t="str">
        <f>IF(C32="","",IFERROR(_xlfn.XLOOKUP(C32,PT_Master!A:A,PT_Master!C:C),""))</f>
        <v>Vivek Bhattacharya</v>
      </c>
      <c r="E32" s="44" t="s">
        <v>1474</v>
      </c>
      <c r="F32" s="24" t="str">
        <f>IF(C32="","",IFERROR(_xlfn.XLOOKUP(C32,PT_Master!A:A,PT_Master!P:P),"Self-Pay"))</f>
        <v>Aditya Birla Health</v>
      </c>
      <c r="G32" s="25">
        <f>IF(B32="","",IFERROR(SUMIF(SVC_Log!B:B,B32,SVC_Log!O:O),0))</f>
        <v>1597.5</v>
      </c>
      <c r="H32" s="25">
        <f>IF(B32="","",IFERROR(
  _xlfn.XLOOKUP(B32,ADM_Log!A:A,ADM_Log!G:G)*
  _xlfn.XLOOKUP(_xlfn.XLOOKUP(B32,ADM_Log!A:A,ADM_Log!K:K),BED_Master!A:A,BED_Master!F:F),0))</f>
        <v>0</v>
      </c>
      <c r="I32" s="25">
        <f>IF(B32="","",IFERROR(
  IF(_xlfn.XLOOKUP(B32,ADM_Log!A:A,ADM_Log!D:D)="OPD",
    _xlfn.XLOOKUP(_xlfn.XLOOKUP(B32,ADM_Log!A:A,ADM_Log!I:I),DR_Master!A:A,DR_Master!G:G),
    _xlfn.XLOOKUP(_xlfn.XLOOKUP(B32,ADM_Log!A:A,ADM_Log!I:I),DR_Master!A:A,DR_Master!H:H)*
    _xlfn.XLOOKUP(B32,ADM_Log!A:A,ADM_Log!G:G)
  ),0))</f>
        <v>600</v>
      </c>
      <c r="J32" s="25">
        <f t="shared" si="2"/>
        <v>2197.5</v>
      </c>
      <c r="K32" s="40" t="s">
        <v>97</v>
      </c>
      <c r="L32" s="40">
        <v>0</v>
      </c>
      <c r="M32" s="25">
        <f t="shared" si="3"/>
        <v>2197.5</v>
      </c>
      <c r="N32" s="40">
        <v>1059.54</v>
      </c>
      <c r="O32" s="25">
        <f t="shared" si="4"/>
        <v>1137.96</v>
      </c>
      <c r="P32" s="40" t="s">
        <v>85</v>
      </c>
      <c r="Q32" s="40" t="s">
        <v>90</v>
      </c>
      <c r="R32" t="str">
        <f t="shared" si="0"/>
        <v>Aug 2025</v>
      </c>
    </row>
    <row r="33" spans="1:18" ht="22" customHeight="1">
      <c r="A33" s="24" t="str">
        <f t="shared" si="1"/>
        <v>BILL-00029</v>
      </c>
      <c r="B33" s="39" t="s">
        <v>1709</v>
      </c>
      <c r="C33" s="24" t="str">
        <f>IF(B33="","",IFERROR(_xlfn.XLOOKUP(B33,ADM_Log!A:A,ADM_Log!B:B),"ADM not found"))</f>
        <v>PT-00029</v>
      </c>
      <c r="D33" s="24" t="str">
        <f>IF(C33="","",IFERROR(_xlfn.XLOOKUP(C33,PT_Master!A:A,PT_Master!C:C),""))</f>
        <v>Smita Chowdhury</v>
      </c>
      <c r="E33" s="42" t="s">
        <v>574</v>
      </c>
      <c r="F33" s="24">
        <f>IF(C33="","",IFERROR(_xlfn.XLOOKUP(C33,PT_Master!A:A,PT_Master!P:P),"Self-Pay"))</f>
        <v>0</v>
      </c>
      <c r="G33" s="25">
        <f>IF(B33="","",IFERROR(SUMIF(SVC_Log!B:B,B33,SVC_Log!O:O),0))</f>
        <v>4721.5</v>
      </c>
      <c r="H33" s="25">
        <f>IF(B33="","",IFERROR(
  _xlfn.XLOOKUP(B33,ADM_Log!A:A,ADM_Log!G:G)*
  _xlfn.XLOOKUP(_xlfn.XLOOKUP(B33,ADM_Log!A:A,ADM_Log!K:K),BED_Master!A:A,BED_Master!F:F),0))</f>
        <v>0</v>
      </c>
      <c r="I33" s="25">
        <f>IF(B33="","",IFERROR(
  IF(_xlfn.XLOOKUP(B33,ADM_Log!A:A,ADM_Log!D:D)="OPD",
    _xlfn.XLOOKUP(_xlfn.XLOOKUP(B33,ADM_Log!A:A,ADM_Log!I:I),DR_Master!A:A,DR_Master!G:G),
    _xlfn.XLOOKUP(_xlfn.XLOOKUP(B33,ADM_Log!A:A,ADM_Log!I:I),DR_Master!A:A,DR_Master!H:H)*
    _xlfn.XLOOKUP(B33,ADM_Log!A:A,ADM_Log!G:G)
  ),0))</f>
        <v>1200</v>
      </c>
      <c r="J33" s="25">
        <f t="shared" si="2"/>
        <v>5921.5</v>
      </c>
      <c r="K33" s="39" t="s">
        <v>97</v>
      </c>
      <c r="L33" s="39">
        <v>0</v>
      </c>
      <c r="M33" s="25">
        <f t="shared" si="3"/>
        <v>5921.5</v>
      </c>
      <c r="N33" s="39">
        <v>0</v>
      </c>
      <c r="O33" s="25">
        <f t="shared" si="4"/>
        <v>5921.5</v>
      </c>
      <c r="P33" s="39" t="s">
        <v>84</v>
      </c>
      <c r="Q33" s="39" t="s">
        <v>90</v>
      </c>
      <c r="R33" t="str">
        <f t="shared" si="0"/>
        <v>Feb 2026</v>
      </c>
    </row>
    <row r="34" spans="1:18" ht="22" customHeight="1">
      <c r="A34" s="24" t="str">
        <f t="shared" si="1"/>
        <v>BILL-00030</v>
      </c>
      <c r="B34" s="40" t="s">
        <v>1710</v>
      </c>
      <c r="C34" s="24" t="str">
        <f>IF(B34="","",IFERROR(_xlfn.XLOOKUP(B34,ADM_Log!A:A,ADM_Log!B:B),"ADM not found"))</f>
        <v>PT-00030</v>
      </c>
      <c r="D34" s="24" t="str">
        <f>IF(C34="","",IFERROR(_xlfn.XLOOKUP(C34,PT_Master!A:A,PT_Master!C:C),""))</f>
        <v>Prakash Lahiri</v>
      </c>
      <c r="E34" s="44" t="s">
        <v>601</v>
      </c>
      <c r="F34" s="24" t="str">
        <f>IF(C34="","",IFERROR(_xlfn.XLOOKUP(C34,PT_Master!A:A,PT_Master!P:P),"Self-Pay"))</f>
        <v>United India Insurance</v>
      </c>
      <c r="G34" s="25">
        <f>IF(B34="","",IFERROR(SUMIF(SVC_Log!B:B,B34,SVC_Log!O:O),0))</f>
        <v>2941</v>
      </c>
      <c r="H34" s="25">
        <f>IF(B34="","",IFERROR(
  _xlfn.XLOOKUP(B34,ADM_Log!A:A,ADM_Log!G:G)*
  _xlfn.XLOOKUP(_xlfn.XLOOKUP(B34,ADM_Log!A:A,ADM_Log!K:K),BED_Master!A:A,BED_Master!F:F),0))</f>
        <v>0</v>
      </c>
      <c r="I34" s="25">
        <f>IF(B34="","",IFERROR(
  IF(_xlfn.XLOOKUP(B34,ADM_Log!A:A,ADM_Log!D:D)="OPD",
    _xlfn.XLOOKUP(_xlfn.XLOOKUP(B34,ADM_Log!A:A,ADM_Log!I:I),DR_Master!A:A,DR_Master!G:G),
    _xlfn.XLOOKUP(_xlfn.XLOOKUP(B34,ADM_Log!A:A,ADM_Log!I:I),DR_Master!A:A,DR_Master!H:H)*
    _xlfn.XLOOKUP(B34,ADM_Log!A:A,ADM_Log!G:G)
  ),0))</f>
        <v>650</v>
      </c>
      <c r="J34" s="25">
        <f t="shared" si="2"/>
        <v>3591</v>
      </c>
      <c r="K34" s="40" t="s">
        <v>97</v>
      </c>
      <c r="L34" s="40">
        <v>0</v>
      </c>
      <c r="M34" s="25">
        <f t="shared" si="3"/>
        <v>3591</v>
      </c>
      <c r="N34" s="40">
        <v>2136.42</v>
      </c>
      <c r="O34" s="25">
        <f t="shared" si="4"/>
        <v>1454.58</v>
      </c>
      <c r="P34" s="40" t="s">
        <v>85</v>
      </c>
      <c r="Q34" s="40" t="s">
        <v>90</v>
      </c>
      <c r="R34" t="str">
        <f t="shared" si="0"/>
        <v>Jul 2025</v>
      </c>
    </row>
    <row r="35" spans="1:18" ht="22" customHeight="1">
      <c r="A35" s="24" t="str">
        <f t="shared" si="1"/>
        <v>BILL-00031</v>
      </c>
      <c r="B35" s="39" t="s">
        <v>1711</v>
      </c>
      <c r="C35" s="24" t="str">
        <f>IF(B35="","",IFERROR(_xlfn.XLOOKUP(B35,ADM_Log!A:A,ADM_Log!B:B),"ADM not found"))</f>
        <v>PT-00031</v>
      </c>
      <c r="D35" s="24" t="str">
        <f>IF(C35="","",IFERROR(_xlfn.XLOOKUP(C35,PT_Master!A:A,PT_Master!C:C),""))</f>
        <v>Usha Ganguly</v>
      </c>
      <c r="E35" s="42" t="s">
        <v>563</v>
      </c>
      <c r="F35" s="24">
        <f>IF(C35="","",IFERROR(_xlfn.XLOOKUP(C35,PT_Master!A:A,PT_Master!P:P),"Self-Pay"))</f>
        <v>0</v>
      </c>
      <c r="G35" s="25">
        <f>IF(B35="","",IFERROR(SUMIF(SVC_Log!B:B,B35,SVC_Log!O:O),0))</f>
        <v>10572.5</v>
      </c>
      <c r="H35" s="25">
        <f>IF(B35="","",IFERROR(
  _xlfn.XLOOKUP(B35,ADM_Log!A:A,ADM_Log!G:G)*
  _xlfn.XLOOKUP(_xlfn.XLOOKUP(B35,ADM_Log!A:A,ADM_Log!K:K),BED_Master!A:A,BED_Master!F:F),0))</f>
        <v>0</v>
      </c>
      <c r="I35" s="25">
        <f>IF(B35="","",IFERROR(
  IF(_xlfn.XLOOKUP(B35,ADM_Log!A:A,ADM_Log!D:D)="OPD",
    _xlfn.XLOOKUP(_xlfn.XLOOKUP(B35,ADM_Log!A:A,ADM_Log!I:I),DR_Master!A:A,DR_Master!G:G),
    _xlfn.XLOOKUP(_xlfn.XLOOKUP(B35,ADM_Log!A:A,ADM_Log!I:I),DR_Master!A:A,DR_Master!H:H)*
    _xlfn.XLOOKUP(B35,ADM_Log!A:A,ADM_Log!G:G)
  ),0))</f>
        <v>600</v>
      </c>
      <c r="J35" s="25">
        <f t="shared" si="2"/>
        <v>11172.5</v>
      </c>
      <c r="K35" s="39" t="s">
        <v>97</v>
      </c>
      <c r="L35" s="39">
        <v>0</v>
      </c>
      <c r="M35" s="25">
        <f t="shared" si="3"/>
        <v>11172.5</v>
      </c>
      <c r="N35" s="39">
        <v>0</v>
      </c>
      <c r="O35" s="25">
        <f t="shared" si="4"/>
        <v>11172.5</v>
      </c>
      <c r="P35" s="39" t="s">
        <v>82</v>
      </c>
      <c r="Q35" s="39" t="s">
        <v>90</v>
      </c>
      <c r="R35" t="str">
        <f t="shared" si="0"/>
        <v>Aug 2025</v>
      </c>
    </row>
    <row r="36" spans="1:18" ht="22" customHeight="1">
      <c r="A36" s="24" t="str">
        <f t="shared" si="1"/>
        <v>BILL-00032</v>
      </c>
      <c r="B36" s="40" t="s">
        <v>1712</v>
      </c>
      <c r="C36" s="24" t="str">
        <f>IF(B36="","",IFERROR(_xlfn.XLOOKUP(B36,ADM_Log!A:A,ADM_Log!B:B),"ADM not found"))</f>
        <v>PT-00032</v>
      </c>
      <c r="D36" s="24" t="str">
        <f>IF(C36="","",IFERROR(_xlfn.XLOOKUP(C36,PT_Master!A:A,PT_Master!C:C),""))</f>
        <v>Nikhil Dutta</v>
      </c>
      <c r="E36" s="44" t="s">
        <v>516</v>
      </c>
      <c r="F36" s="24">
        <f>IF(C36="","",IFERROR(_xlfn.XLOOKUP(C36,PT_Master!A:A,PT_Master!P:P),"Self-Pay"))</f>
        <v>0</v>
      </c>
      <c r="G36" s="25">
        <f>IF(B36="","",IFERROR(SUMIF(SVC_Log!B:B,B36,SVC_Log!O:O),0))</f>
        <v>48400</v>
      </c>
      <c r="H36" s="25">
        <f>IF(B36="","",IFERROR(
  _xlfn.XLOOKUP(B36,ADM_Log!A:A,ADM_Log!G:G)*
  _xlfn.XLOOKUP(_xlfn.XLOOKUP(B36,ADM_Log!A:A,ADM_Log!K:K),BED_Master!A:A,BED_Master!F:F),0))</f>
        <v>0</v>
      </c>
      <c r="I36" s="25">
        <f>IF(B36="","",IFERROR(
  IF(_xlfn.XLOOKUP(B36,ADM_Log!A:A,ADM_Log!D:D)="OPD",
    _xlfn.XLOOKUP(_xlfn.XLOOKUP(B36,ADM_Log!A:A,ADM_Log!I:I),DR_Master!A:A,DR_Master!G:G),
    _xlfn.XLOOKUP(_xlfn.XLOOKUP(B36,ADM_Log!A:A,ADM_Log!I:I),DR_Master!A:A,DR_Master!H:H)*
    _xlfn.XLOOKUP(B36,ADM_Log!A:A,ADM_Log!G:G)
  ),0))</f>
        <v>800</v>
      </c>
      <c r="J36" s="25">
        <f t="shared" si="2"/>
        <v>49200</v>
      </c>
      <c r="K36" s="40" t="s">
        <v>1929</v>
      </c>
      <c r="L36" s="40">
        <v>2213.75</v>
      </c>
      <c r="M36" s="25">
        <f t="shared" si="3"/>
        <v>46986.25</v>
      </c>
      <c r="N36" s="40">
        <v>0</v>
      </c>
      <c r="O36" s="25">
        <f t="shared" si="4"/>
        <v>46986.25</v>
      </c>
      <c r="P36" s="40" t="s">
        <v>82</v>
      </c>
      <c r="Q36" s="40" t="s">
        <v>90</v>
      </c>
      <c r="R36" t="str">
        <f t="shared" si="0"/>
        <v>Sep 2025</v>
      </c>
    </row>
    <row r="37" spans="1:18" ht="22" customHeight="1">
      <c r="A37" s="24" t="str">
        <f t="shared" si="1"/>
        <v>BILL-00033</v>
      </c>
      <c r="B37" s="39" t="s">
        <v>1713</v>
      </c>
      <c r="C37" s="24" t="str">
        <f>IF(B37="","",IFERROR(_xlfn.XLOOKUP(B37,ADM_Log!A:A,ADM_Log!B:B),"ADM not found"))</f>
        <v>PT-00033</v>
      </c>
      <c r="D37" s="24" t="str">
        <f>IF(C37="","",IFERROR(_xlfn.XLOOKUP(C37,PT_Master!A:A,PT_Master!C:C),""))</f>
        <v>Anjali Sanyal</v>
      </c>
      <c r="E37" s="42" t="s">
        <v>543</v>
      </c>
      <c r="F37" s="24" t="str">
        <f>IF(C37="","",IFERROR(_xlfn.XLOOKUP(C37,PT_Master!A:A,PT_Master!P:P),"Self-Pay"))</f>
        <v>MediAssist TPA</v>
      </c>
      <c r="G37" s="25">
        <f>IF(B37="","",IFERROR(SUMIF(SVC_Log!B:B,B37,SVC_Log!O:O),0))</f>
        <v>44505</v>
      </c>
      <c r="H37" s="25">
        <f>IF(B37="","",IFERROR(
  _xlfn.XLOOKUP(B37,ADM_Log!A:A,ADM_Log!G:G)*
  _xlfn.XLOOKUP(_xlfn.XLOOKUP(B37,ADM_Log!A:A,ADM_Log!K:K),BED_Master!A:A,BED_Master!F:F),0))</f>
        <v>0</v>
      </c>
      <c r="I37" s="25">
        <f>IF(B37="","",IFERROR(
  IF(_xlfn.XLOOKUP(B37,ADM_Log!A:A,ADM_Log!D:D)="OPD",
    _xlfn.XLOOKUP(_xlfn.XLOOKUP(B37,ADM_Log!A:A,ADM_Log!I:I),DR_Master!A:A,DR_Master!G:G),
    _xlfn.XLOOKUP(_xlfn.XLOOKUP(B37,ADM_Log!A:A,ADM_Log!I:I),DR_Master!A:A,DR_Master!H:H)*
    _xlfn.XLOOKUP(B37,ADM_Log!A:A,ADM_Log!G:G)
  ),0))</f>
        <v>600</v>
      </c>
      <c r="J37" s="25">
        <f t="shared" si="2"/>
        <v>45105</v>
      </c>
      <c r="K37" s="39" t="s">
        <v>97</v>
      </c>
      <c r="L37" s="39">
        <v>0</v>
      </c>
      <c r="M37" s="25">
        <f t="shared" si="3"/>
        <v>45105</v>
      </c>
      <c r="N37" s="39">
        <v>18138.55</v>
      </c>
      <c r="O37" s="25">
        <f t="shared" si="4"/>
        <v>26966.45</v>
      </c>
      <c r="P37" s="39" t="s">
        <v>85</v>
      </c>
      <c r="Q37" s="39" t="s">
        <v>90</v>
      </c>
      <c r="R37" t="str">
        <f t="shared" si="0"/>
        <v>Nov 2025</v>
      </c>
    </row>
    <row r="38" spans="1:18" ht="22" customHeight="1">
      <c r="A38" s="24" t="str">
        <f t="shared" si="1"/>
        <v>BILL-00034</v>
      </c>
      <c r="B38" s="40" t="s">
        <v>1714</v>
      </c>
      <c r="C38" s="24" t="str">
        <f>IF(B38="","",IFERROR(_xlfn.XLOOKUP(B38,ADM_Log!A:A,ADM_Log!B:B),"ADM not found"))</f>
        <v>PT-00034</v>
      </c>
      <c r="D38" s="24" t="str">
        <f>IF(C38="","",IFERROR(_xlfn.XLOOKUP(C38,PT_Master!A:A,PT_Master!C:C),""))</f>
        <v>Sunil Bhatt</v>
      </c>
      <c r="E38" s="44" t="s">
        <v>523</v>
      </c>
      <c r="F38" s="24">
        <f>IF(C38="","",IFERROR(_xlfn.XLOOKUP(C38,PT_Master!A:A,PT_Master!P:P),"Self-Pay"))</f>
        <v>0</v>
      </c>
      <c r="G38" s="25">
        <f>IF(B38="","",IFERROR(SUMIF(SVC_Log!B:B,B38,SVC_Log!O:O),0))</f>
        <v>49689</v>
      </c>
      <c r="H38" s="25">
        <f>IF(B38="","",IFERROR(
  _xlfn.XLOOKUP(B38,ADM_Log!A:A,ADM_Log!G:G)*
  _xlfn.XLOOKUP(_xlfn.XLOOKUP(B38,ADM_Log!A:A,ADM_Log!K:K),BED_Master!A:A,BED_Master!F:F),0))</f>
        <v>0</v>
      </c>
      <c r="I38" s="25">
        <f>IF(B38="","",IFERROR(
  IF(_xlfn.XLOOKUP(B38,ADM_Log!A:A,ADM_Log!D:D)="OPD",
    _xlfn.XLOOKUP(_xlfn.XLOOKUP(B38,ADM_Log!A:A,ADM_Log!I:I),DR_Master!A:A,DR_Master!G:G),
    _xlfn.XLOOKUP(_xlfn.XLOOKUP(B38,ADM_Log!A:A,ADM_Log!I:I),DR_Master!A:A,DR_Master!H:H)*
    _xlfn.XLOOKUP(B38,ADM_Log!A:A,ADM_Log!G:G)
  ),0))</f>
        <v>300</v>
      </c>
      <c r="J38" s="25">
        <f t="shared" si="2"/>
        <v>49989</v>
      </c>
      <c r="K38" s="40" t="s">
        <v>1929</v>
      </c>
      <c r="L38" s="40">
        <v>4134.74</v>
      </c>
      <c r="M38" s="25">
        <f t="shared" si="3"/>
        <v>45854.26</v>
      </c>
      <c r="N38" s="40">
        <v>0</v>
      </c>
      <c r="O38" s="25">
        <f t="shared" si="4"/>
        <v>45854.26</v>
      </c>
      <c r="P38" s="40" t="s">
        <v>82</v>
      </c>
      <c r="Q38" s="40" t="s">
        <v>90</v>
      </c>
      <c r="R38" t="str">
        <f t="shared" si="0"/>
        <v>Dec 2025</v>
      </c>
    </row>
    <row r="39" spans="1:18" ht="22" customHeight="1">
      <c r="A39" s="24" t="str">
        <f t="shared" si="1"/>
        <v>BILL-00035</v>
      </c>
      <c r="B39" s="39" t="s">
        <v>1715</v>
      </c>
      <c r="C39" s="24" t="str">
        <f>IF(B39="","",IFERROR(_xlfn.XLOOKUP(B39,ADM_Log!A:A,ADM_Log!B:B),"ADM not found"))</f>
        <v>PT-00035</v>
      </c>
      <c r="D39" s="24" t="str">
        <f>IF(C39="","",IFERROR(_xlfn.XLOOKUP(C39,PT_Master!A:A,PT_Master!C:C),""))</f>
        <v>Poonam Joshi</v>
      </c>
      <c r="E39" s="42" t="s">
        <v>1539</v>
      </c>
      <c r="F39" s="24">
        <f>IF(C39="","",IFERROR(_xlfn.XLOOKUP(C39,PT_Master!A:A,PT_Master!P:P),"Self-Pay"))</f>
        <v>0</v>
      </c>
      <c r="G39" s="25">
        <f>IF(B39="","",IFERROR(SUMIF(SVC_Log!B:B,B39,SVC_Log!O:O),0))</f>
        <v>88433.5</v>
      </c>
      <c r="H39" s="25">
        <f>IF(B39="","",IFERROR(
  _xlfn.XLOOKUP(B39,ADM_Log!A:A,ADM_Log!G:G)*
  _xlfn.XLOOKUP(_xlfn.XLOOKUP(B39,ADM_Log!A:A,ADM_Log!K:K),BED_Master!A:A,BED_Master!F:F),0))</f>
        <v>19800</v>
      </c>
      <c r="I39" s="25">
        <f>IF(B39="","",IFERROR(
  IF(_xlfn.XLOOKUP(B39,ADM_Log!A:A,ADM_Log!D:D)="OPD",
    _xlfn.XLOOKUP(_xlfn.XLOOKUP(B39,ADM_Log!A:A,ADM_Log!I:I),DR_Master!A:A,DR_Master!G:G),
    _xlfn.XLOOKUP(_xlfn.XLOOKUP(B39,ADM_Log!A:A,ADM_Log!I:I),DR_Master!A:A,DR_Master!H:H)*
    _xlfn.XLOOKUP(B39,ADM_Log!A:A,ADM_Log!G:G)
  ),0))</f>
        <v>5500</v>
      </c>
      <c r="J39" s="25">
        <f t="shared" si="2"/>
        <v>113733.5</v>
      </c>
      <c r="K39" s="39" t="s">
        <v>97</v>
      </c>
      <c r="L39" s="39">
        <v>0</v>
      </c>
      <c r="M39" s="25">
        <f t="shared" si="3"/>
        <v>113733.5</v>
      </c>
      <c r="N39" s="39">
        <v>30656.48</v>
      </c>
      <c r="O39" s="25">
        <f t="shared" si="4"/>
        <v>83077.02</v>
      </c>
      <c r="P39" s="39" t="s">
        <v>85</v>
      </c>
      <c r="Q39" s="39" t="s">
        <v>90</v>
      </c>
      <c r="R39" t="str">
        <f t="shared" si="0"/>
        <v>Dec 2025</v>
      </c>
    </row>
    <row r="40" spans="1:18" ht="22" customHeight="1">
      <c r="A40" s="24" t="str">
        <f t="shared" si="1"/>
        <v>BILL-00036</v>
      </c>
      <c r="B40" s="40" t="s">
        <v>1716</v>
      </c>
      <c r="C40" s="24" t="str">
        <f>IF(B40="","",IFERROR(_xlfn.XLOOKUP(B40,ADM_Log!A:A,ADM_Log!B:B),"ADM not found"))</f>
        <v>PT-00036</v>
      </c>
      <c r="D40" s="24" t="str">
        <f>IF(C40="","",IFERROR(_xlfn.XLOOKUP(C40,PT_Master!A:A,PT_Master!C:C),""))</f>
        <v>Hemant Patel</v>
      </c>
      <c r="E40" s="44" t="s">
        <v>1489</v>
      </c>
      <c r="F40" s="24">
        <f>IF(C40="","",IFERROR(_xlfn.XLOOKUP(C40,PT_Master!A:A,PT_Master!P:P),"Self-Pay"))</f>
        <v>0</v>
      </c>
      <c r="G40" s="25">
        <f>IF(B40="","",IFERROR(SUMIF(SVC_Log!B:B,B40,SVC_Log!O:O),0))</f>
        <v>230534</v>
      </c>
      <c r="H40" s="25">
        <f>IF(B40="","",IFERROR(
  _xlfn.XLOOKUP(B40,ADM_Log!A:A,ADM_Log!G:G)*
  _xlfn.XLOOKUP(_xlfn.XLOOKUP(B40,ADM_Log!A:A,ADM_Log!K:K),BED_Master!A:A,BED_Master!F:F),0))</f>
        <v>24000</v>
      </c>
      <c r="I40" s="25">
        <f>IF(B40="","",IFERROR(
  IF(_xlfn.XLOOKUP(B40,ADM_Log!A:A,ADM_Log!D:D)="OPD",
    _xlfn.XLOOKUP(_xlfn.XLOOKUP(B40,ADM_Log!A:A,ADM_Log!I:I),DR_Master!A:A,DR_Master!G:G),
    _xlfn.XLOOKUP(_xlfn.XLOOKUP(B40,ADM_Log!A:A,ADM_Log!I:I),DR_Master!A:A,DR_Master!H:H)*
    _xlfn.XLOOKUP(B40,ADM_Log!A:A,ADM_Log!G:G)
  ),0))</f>
        <v>0</v>
      </c>
      <c r="J40" s="25">
        <f t="shared" si="2"/>
        <v>254534</v>
      </c>
      <c r="K40" s="40" t="s">
        <v>97</v>
      </c>
      <c r="L40" s="40">
        <v>0</v>
      </c>
      <c r="M40" s="25">
        <f t="shared" si="3"/>
        <v>254534</v>
      </c>
      <c r="N40" s="40">
        <v>0</v>
      </c>
      <c r="O40" s="25">
        <f t="shared" si="4"/>
        <v>254534</v>
      </c>
      <c r="P40" s="40" t="s">
        <v>82</v>
      </c>
      <c r="Q40" s="40" t="s">
        <v>90</v>
      </c>
      <c r="R40" t="str">
        <f t="shared" si="0"/>
        <v>May 2026</v>
      </c>
    </row>
    <row r="41" spans="1:18" ht="22" customHeight="1">
      <c r="A41" s="24" t="str">
        <f t="shared" si="1"/>
        <v>BILL-00037</v>
      </c>
      <c r="B41" s="39" t="s">
        <v>1717</v>
      </c>
      <c r="C41" s="24" t="str">
        <f>IF(B41="","",IFERROR(_xlfn.XLOOKUP(B41,ADM_Log!A:A,ADM_Log!B:B),"ADM not found"))</f>
        <v>PT-00037</v>
      </c>
      <c r="D41" s="24" t="str">
        <f>IF(C41="","",IFERROR(_xlfn.XLOOKUP(C41,PT_Master!A:A,PT_Master!C:C),""))</f>
        <v>Madhuri Shah</v>
      </c>
      <c r="E41" s="42" t="s">
        <v>546</v>
      </c>
      <c r="F41" s="24" t="str">
        <f>IF(C41="","",IFERROR(_xlfn.XLOOKUP(C41,PT_Master!A:A,PT_Master!P:P),"Self-Pay"))</f>
        <v>Star Health Insurance</v>
      </c>
      <c r="G41" s="25">
        <f>IF(B41="","",IFERROR(SUMIF(SVC_Log!B:B,B41,SVC_Log!O:O),0))</f>
        <v>155776.5</v>
      </c>
      <c r="H41" s="25">
        <f>IF(B41="","",IFERROR(
  _xlfn.XLOOKUP(B41,ADM_Log!A:A,ADM_Log!G:G)*
  _xlfn.XLOOKUP(_xlfn.XLOOKUP(B41,ADM_Log!A:A,ADM_Log!K:K),BED_Master!A:A,BED_Master!F:F),0))</f>
        <v>31500</v>
      </c>
      <c r="I41" s="25">
        <f>IF(B41="","",IFERROR(
  IF(_xlfn.XLOOKUP(B41,ADM_Log!A:A,ADM_Log!D:D)="OPD",
    _xlfn.XLOOKUP(_xlfn.XLOOKUP(B41,ADM_Log!A:A,ADM_Log!I:I),DR_Master!A:A,DR_Master!G:G),
    _xlfn.XLOOKUP(_xlfn.XLOOKUP(B41,ADM_Log!A:A,ADM_Log!I:I),DR_Master!A:A,DR_Master!H:H)*
    _xlfn.XLOOKUP(B41,ADM_Log!A:A,ADM_Log!G:G)
  ),0))</f>
        <v>4500</v>
      </c>
      <c r="J41" s="25">
        <f t="shared" si="2"/>
        <v>191776.5</v>
      </c>
      <c r="K41" s="39" t="s">
        <v>99</v>
      </c>
      <c r="L41" s="39">
        <v>7694.22</v>
      </c>
      <c r="M41" s="25">
        <f t="shared" si="3"/>
        <v>184082.28</v>
      </c>
      <c r="N41" s="39">
        <v>98924.88</v>
      </c>
      <c r="O41" s="25">
        <f t="shared" si="4"/>
        <v>85157.4</v>
      </c>
      <c r="P41" s="39" t="s">
        <v>82</v>
      </c>
      <c r="Q41" s="39" t="s">
        <v>90</v>
      </c>
      <c r="R41" t="str">
        <f t="shared" si="0"/>
        <v>Nov 2025</v>
      </c>
    </row>
    <row r="42" spans="1:18" ht="22" customHeight="1">
      <c r="A42" s="24" t="str">
        <f t="shared" si="1"/>
        <v>BILL-00038</v>
      </c>
      <c r="B42" s="40" t="s">
        <v>1718</v>
      </c>
      <c r="C42" s="24" t="str">
        <f>IF(B42="","",IFERROR(_xlfn.XLOOKUP(B42,ADM_Log!A:A,ADM_Log!B:B),"ADM not found"))</f>
        <v>PT-00038</v>
      </c>
      <c r="D42" s="24" t="str">
        <f>IF(C42="","",IFERROR(_xlfn.XLOOKUP(C42,PT_Master!A:A,PT_Master!C:C),""))</f>
        <v>Girish Desai</v>
      </c>
      <c r="E42" s="44" t="s">
        <v>1476</v>
      </c>
      <c r="F42" s="24">
        <f>IF(C42="","",IFERROR(_xlfn.XLOOKUP(C42,PT_Master!A:A,PT_Master!P:P),"Self-Pay"))</f>
        <v>0</v>
      </c>
      <c r="G42" s="25">
        <f>IF(B42="","",IFERROR(SUMIF(SVC_Log!B:B,B42,SVC_Log!O:O),0))</f>
        <v>6022.5</v>
      </c>
      <c r="H42" s="25">
        <f>IF(B42="","",IFERROR(
  _xlfn.XLOOKUP(B42,ADM_Log!A:A,ADM_Log!G:G)*
  _xlfn.XLOOKUP(_xlfn.XLOOKUP(B42,ADM_Log!A:A,ADM_Log!K:K),BED_Master!A:A,BED_Master!F:F),0))</f>
        <v>0</v>
      </c>
      <c r="I42" s="25">
        <f>IF(B42="","",IFERROR(
  IF(_xlfn.XLOOKUP(B42,ADM_Log!A:A,ADM_Log!D:D)="OPD",
    _xlfn.XLOOKUP(_xlfn.XLOOKUP(B42,ADM_Log!A:A,ADM_Log!I:I),DR_Master!A:A,DR_Master!G:G),
    _xlfn.XLOOKUP(_xlfn.XLOOKUP(B42,ADM_Log!A:A,ADM_Log!I:I),DR_Master!A:A,DR_Master!H:H)*
    _xlfn.XLOOKUP(B42,ADM_Log!A:A,ADM_Log!G:G)
  ),0))</f>
        <v>650</v>
      </c>
      <c r="J42" s="25">
        <f t="shared" si="2"/>
        <v>6672.5</v>
      </c>
      <c r="K42" s="40" t="s">
        <v>1929</v>
      </c>
      <c r="L42" s="40">
        <v>603.37</v>
      </c>
      <c r="M42" s="25">
        <f t="shared" si="3"/>
        <v>6069.13</v>
      </c>
      <c r="N42" s="40">
        <v>0</v>
      </c>
      <c r="O42" s="25">
        <f t="shared" si="4"/>
        <v>6069.13</v>
      </c>
      <c r="P42" s="40" t="s">
        <v>82</v>
      </c>
      <c r="Q42" s="40" t="s">
        <v>90</v>
      </c>
      <c r="R42" t="str">
        <f t="shared" si="0"/>
        <v>Feb 2026</v>
      </c>
    </row>
    <row r="43" spans="1:18" ht="22" customHeight="1">
      <c r="A43" s="24" t="str">
        <f t="shared" si="1"/>
        <v>BILL-00039</v>
      </c>
      <c r="B43" s="39" t="s">
        <v>1719</v>
      </c>
      <c r="C43" s="24" t="str">
        <f>IF(B43="","",IFERROR(_xlfn.XLOOKUP(B43,ADM_Log!A:A,ADM_Log!B:B),"ADM not found"))</f>
        <v>PT-00039</v>
      </c>
      <c r="D43" s="24" t="str">
        <f>IF(C43="","",IFERROR(_xlfn.XLOOKUP(C43,PT_Master!A:A,PT_Master!C:C),""))</f>
        <v>Swati Pillai</v>
      </c>
      <c r="E43" s="42" t="s">
        <v>1540</v>
      </c>
      <c r="F43" s="24" t="str">
        <f>IF(C43="","",IFERROR(_xlfn.XLOOKUP(C43,PT_Master!A:A,PT_Master!P:P),"Self-Pay"))</f>
        <v>Niva Bupa</v>
      </c>
      <c r="G43" s="25">
        <f>IF(B43="","",IFERROR(SUMIF(SVC_Log!B:B,B43,SVC_Log!O:O),0))</f>
        <v>280709</v>
      </c>
      <c r="H43" s="25">
        <f>IF(B43="","",IFERROR(
  _xlfn.XLOOKUP(B43,ADM_Log!A:A,ADM_Log!G:G)*
  _xlfn.XLOOKUP(_xlfn.XLOOKUP(B43,ADM_Log!A:A,ADM_Log!K:K),BED_Master!A:A,BED_Master!F:F),0))</f>
        <v>48000</v>
      </c>
      <c r="I43" s="25">
        <f>IF(B43="","",IFERROR(
  IF(_xlfn.XLOOKUP(B43,ADM_Log!A:A,ADM_Log!D:D)="OPD",
    _xlfn.XLOOKUP(_xlfn.XLOOKUP(B43,ADM_Log!A:A,ADM_Log!I:I),DR_Master!A:A,DR_Master!G:G),
    _xlfn.XLOOKUP(_xlfn.XLOOKUP(B43,ADM_Log!A:A,ADM_Log!I:I),DR_Master!A:A,DR_Master!H:H)*
    _xlfn.XLOOKUP(B43,ADM_Log!A:A,ADM_Log!G:G)
  ),0))</f>
        <v>3000</v>
      </c>
      <c r="J43" s="25">
        <f t="shared" si="2"/>
        <v>331709</v>
      </c>
      <c r="K43" s="39" t="s">
        <v>97</v>
      </c>
      <c r="L43" s="39">
        <v>0</v>
      </c>
      <c r="M43" s="25">
        <f t="shared" si="3"/>
        <v>331709</v>
      </c>
      <c r="N43" s="39">
        <v>180267.6</v>
      </c>
      <c r="O43" s="25">
        <f t="shared" si="4"/>
        <v>151441.4</v>
      </c>
      <c r="P43" s="39" t="s">
        <v>82</v>
      </c>
      <c r="Q43" s="39" t="s">
        <v>90</v>
      </c>
      <c r="R43" t="str">
        <f t="shared" si="0"/>
        <v>Aug 2025</v>
      </c>
    </row>
    <row r="44" spans="1:18" ht="22" customHeight="1">
      <c r="A44" s="24" t="str">
        <f t="shared" si="1"/>
        <v>BILL-00040</v>
      </c>
      <c r="B44" s="40" t="s">
        <v>1720</v>
      </c>
      <c r="C44" s="24" t="str">
        <f>IF(B44="","",IFERROR(_xlfn.XLOOKUP(B44,ADM_Log!A:A,ADM_Log!B:B),"ADM not found"))</f>
        <v>PT-00040</v>
      </c>
      <c r="D44" s="24" t="str">
        <f>IF(C44="","",IFERROR(_xlfn.XLOOKUP(C44,PT_Master!A:A,PT_Master!C:C),""))</f>
        <v>Ravi Nair</v>
      </c>
      <c r="E44" s="44" t="s">
        <v>1477</v>
      </c>
      <c r="F44" s="24">
        <f>IF(C44="","",IFERROR(_xlfn.XLOOKUP(C44,PT_Master!A:A,PT_Master!P:P),"Self-Pay"))</f>
        <v>0</v>
      </c>
      <c r="G44" s="25">
        <f>IF(B44="","",IFERROR(SUMIF(SVC_Log!B:B,B44,SVC_Log!O:O),0))</f>
        <v>45860</v>
      </c>
      <c r="H44" s="25">
        <f>IF(B44="","",IFERROR(
  _xlfn.XLOOKUP(B44,ADM_Log!A:A,ADM_Log!G:G)*
  _xlfn.XLOOKUP(_xlfn.XLOOKUP(B44,ADM_Log!A:A,ADM_Log!K:K),BED_Master!A:A,BED_Master!F:F),0))</f>
        <v>0</v>
      </c>
      <c r="I44" s="25">
        <f>IF(B44="","",IFERROR(
  IF(_xlfn.XLOOKUP(B44,ADM_Log!A:A,ADM_Log!D:D)="OPD",
    _xlfn.XLOOKUP(_xlfn.XLOOKUP(B44,ADM_Log!A:A,ADM_Log!I:I),DR_Master!A:A,DR_Master!G:G),
    _xlfn.XLOOKUP(_xlfn.XLOOKUP(B44,ADM_Log!A:A,ADM_Log!I:I),DR_Master!A:A,DR_Master!H:H)*
    _xlfn.XLOOKUP(B44,ADM_Log!A:A,ADM_Log!G:G)
  ),0))</f>
        <v>300</v>
      </c>
      <c r="J44" s="25">
        <f t="shared" si="2"/>
        <v>46160</v>
      </c>
      <c r="K44" s="40" t="s">
        <v>97</v>
      </c>
      <c r="L44" s="40">
        <v>0</v>
      </c>
      <c r="M44" s="25">
        <f t="shared" si="3"/>
        <v>46160</v>
      </c>
      <c r="N44" s="40">
        <v>0</v>
      </c>
      <c r="O44" s="25">
        <f t="shared" si="4"/>
        <v>46160</v>
      </c>
      <c r="P44" s="40" t="s">
        <v>84</v>
      </c>
      <c r="Q44" s="40" t="s">
        <v>90</v>
      </c>
      <c r="R44" t="str">
        <f t="shared" si="0"/>
        <v>Mar 2026</v>
      </c>
    </row>
    <row r="45" spans="1:18" ht="22" customHeight="1">
      <c r="A45" s="24" t="str">
        <f t="shared" si="1"/>
        <v>BILL-00041</v>
      </c>
      <c r="B45" s="39" t="s">
        <v>1721</v>
      </c>
      <c r="C45" s="24" t="str">
        <f>IF(B45="","",IFERROR(_xlfn.XLOOKUP(B45,ADM_Log!A:A,ADM_Log!B:B),"ADM not found"))</f>
        <v>PT-00041</v>
      </c>
      <c r="D45" s="24" t="str">
        <f>IF(C45="","",IFERROR(_xlfn.XLOOKUP(C45,PT_Master!A:A,PT_Master!C:C),""))</f>
        <v>Shreya Menon</v>
      </c>
      <c r="E45" s="42" t="s">
        <v>1480</v>
      </c>
      <c r="F45" s="24">
        <f>IF(C45="","",IFERROR(_xlfn.XLOOKUP(C45,PT_Master!A:A,PT_Master!P:P),"Self-Pay"))</f>
        <v>0</v>
      </c>
      <c r="G45" s="25">
        <f>IF(B45="","",IFERROR(SUMIF(SVC_Log!B:B,B45,SVC_Log!O:O),0))</f>
        <v>232640.5</v>
      </c>
      <c r="H45" s="25">
        <f>IF(B45="","",IFERROR(
  _xlfn.XLOOKUP(B45,ADM_Log!A:A,ADM_Log!G:G)*
  _xlfn.XLOOKUP(_xlfn.XLOOKUP(B45,ADM_Log!A:A,ADM_Log!K:K),BED_Master!A:A,BED_Master!F:F),0))</f>
        <v>56000</v>
      </c>
      <c r="I45" s="25">
        <f>IF(B45="","",IFERROR(
  IF(_xlfn.XLOOKUP(B45,ADM_Log!A:A,ADM_Log!D:D)="OPD",
    _xlfn.XLOOKUP(_xlfn.XLOOKUP(B45,ADM_Log!A:A,ADM_Log!I:I),DR_Master!A:A,DR_Master!G:G),
    _xlfn.XLOOKUP(_xlfn.XLOOKUP(B45,ADM_Log!A:A,ADM_Log!I:I),DR_Master!A:A,DR_Master!H:H)*
    _xlfn.XLOOKUP(B45,ADM_Log!A:A,ADM_Log!G:G)
  ),0))</f>
        <v>2940</v>
      </c>
      <c r="J45" s="25">
        <f t="shared" si="2"/>
        <v>291580.5</v>
      </c>
      <c r="K45" s="39" t="s">
        <v>99</v>
      </c>
      <c r="L45" s="39">
        <v>24460.45</v>
      </c>
      <c r="M45" s="25">
        <f t="shared" si="3"/>
        <v>267120.05</v>
      </c>
      <c r="N45" s="39">
        <v>0</v>
      </c>
      <c r="O45" s="25">
        <f t="shared" si="4"/>
        <v>267120.05</v>
      </c>
      <c r="P45" s="39" t="s">
        <v>82</v>
      </c>
      <c r="Q45" s="39" t="s">
        <v>90</v>
      </c>
      <c r="R45" t="str">
        <f t="shared" si="0"/>
        <v>Apr 2026</v>
      </c>
    </row>
    <row r="46" spans="1:18" ht="22" customHeight="1">
      <c r="A46" s="24" t="str">
        <f t="shared" si="1"/>
        <v>BILL-00042</v>
      </c>
      <c r="B46" s="40" t="s">
        <v>1722</v>
      </c>
      <c r="C46" s="24" t="str">
        <f>IF(B46="","",IFERROR(_xlfn.XLOOKUP(B46,ADM_Log!A:A,ADM_Log!B:B),"ADM not found"))</f>
        <v>PT-00042</v>
      </c>
      <c r="D46" s="24" t="str">
        <f>IF(C46="","",IFERROR(_xlfn.XLOOKUP(C46,PT_Master!A:A,PT_Master!C:C),""))</f>
        <v>Tarun Iyer</v>
      </c>
      <c r="E46" s="44" t="s">
        <v>1541</v>
      </c>
      <c r="F46" s="24" t="str">
        <f>IF(C46="","",IFERROR(_xlfn.XLOOKUP(C46,PT_Master!A:A,PT_Master!P:P),"Self-Pay"))</f>
        <v>HDFC ERGO Health</v>
      </c>
      <c r="G46" s="25">
        <f>IF(B46="","",IFERROR(SUMIF(SVC_Log!B:B,B46,SVC_Log!O:O),0))</f>
        <v>452848.5</v>
      </c>
      <c r="H46" s="25">
        <f>IF(B46="","",IFERROR(
  _xlfn.XLOOKUP(B46,ADM_Log!A:A,ADM_Log!G:G)*
  _xlfn.XLOOKUP(_xlfn.XLOOKUP(B46,ADM_Log!A:A,ADM_Log!K:K),BED_Master!A:A,BED_Master!F:F),0))</f>
        <v>16200</v>
      </c>
      <c r="I46" s="25">
        <f>IF(B46="","",IFERROR(
  IF(_xlfn.XLOOKUP(B46,ADM_Log!A:A,ADM_Log!D:D)="OPD",
    _xlfn.XLOOKUP(_xlfn.XLOOKUP(B46,ADM_Log!A:A,ADM_Log!I:I),DR_Master!A:A,DR_Master!G:G),
    _xlfn.XLOOKUP(_xlfn.XLOOKUP(B46,ADM_Log!A:A,ADM_Log!I:I),DR_Master!A:A,DR_Master!H:H)*
    _xlfn.XLOOKUP(B46,ADM_Log!A:A,ADM_Log!G:G)
  ),0))</f>
        <v>3780</v>
      </c>
      <c r="J46" s="25">
        <f t="shared" si="2"/>
        <v>472828.5</v>
      </c>
      <c r="K46" s="40" t="s">
        <v>99</v>
      </c>
      <c r="L46" s="40">
        <v>35875.68</v>
      </c>
      <c r="M46" s="25">
        <f t="shared" si="3"/>
        <v>436952.82</v>
      </c>
      <c r="N46" s="40">
        <v>282872.34999999998</v>
      </c>
      <c r="O46" s="25">
        <f t="shared" si="4"/>
        <v>154080.47000000003</v>
      </c>
      <c r="P46" s="40" t="s">
        <v>82</v>
      </c>
      <c r="Q46" s="40" t="s">
        <v>90</v>
      </c>
      <c r="R46" t="str">
        <f t="shared" si="0"/>
        <v>Oct 2025</v>
      </c>
    </row>
    <row r="47" spans="1:18" ht="22" customHeight="1">
      <c r="A47" s="24" t="str">
        <f t="shared" si="1"/>
        <v>BILL-00043</v>
      </c>
      <c r="B47" s="39" t="s">
        <v>1723</v>
      </c>
      <c r="C47" s="24" t="str">
        <f>IF(B47="","",IFERROR(_xlfn.XLOOKUP(B47,ADM_Log!A:A,ADM_Log!B:B),"ADM not found"))</f>
        <v>PT-00043</v>
      </c>
      <c r="D47" s="24" t="str">
        <f>IF(C47="","",IFERROR(_xlfn.XLOOKUP(C47,PT_Master!A:A,PT_Master!C:C),""))</f>
        <v>Neha Rao</v>
      </c>
      <c r="E47" s="42" t="s">
        <v>1479</v>
      </c>
      <c r="F47" s="24" t="str">
        <f>IF(C47="","",IFERROR(_xlfn.XLOOKUP(C47,PT_Master!A:A,PT_Master!P:P),"Self-Pay"))</f>
        <v>Aditya Birla Health</v>
      </c>
      <c r="G47" s="25">
        <f>IF(B47="","",IFERROR(SUMIF(SVC_Log!B:B,B47,SVC_Log!O:O),0))</f>
        <v>36161</v>
      </c>
      <c r="H47" s="25">
        <f>IF(B47="","",IFERROR(
  _xlfn.XLOOKUP(B47,ADM_Log!A:A,ADM_Log!G:G)*
  _xlfn.XLOOKUP(_xlfn.XLOOKUP(B47,ADM_Log!A:A,ADM_Log!K:K),BED_Master!A:A,BED_Master!F:F),0))</f>
        <v>0</v>
      </c>
      <c r="I47" s="25">
        <f>IF(B47="","",IFERROR(
  IF(_xlfn.XLOOKUP(B47,ADM_Log!A:A,ADM_Log!D:D)="OPD",
    _xlfn.XLOOKUP(_xlfn.XLOOKUP(B47,ADM_Log!A:A,ADM_Log!I:I),DR_Master!A:A,DR_Master!G:G),
    _xlfn.XLOOKUP(_xlfn.XLOOKUP(B47,ADM_Log!A:A,ADM_Log!I:I),DR_Master!A:A,DR_Master!H:H)*
    _xlfn.XLOOKUP(B47,ADM_Log!A:A,ADM_Log!G:G)
  ),0))</f>
        <v>300</v>
      </c>
      <c r="J47" s="25">
        <f t="shared" si="2"/>
        <v>36461</v>
      </c>
      <c r="K47" s="39" t="s">
        <v>99</v>
      </c>
      <c r="L47" s="39">
        <v>1998.07</v>
      </c>
      <c r="M47" s="25">
        <f t="shared" si="3"/>
        <v>34462.93</v>
      </c>
      <c r="N47" s="39">
        <v>15033.84</v>
      </c>
      <c r="O47" s="25">
        <f t="shared" si="4"/>
        <v>19429.09</v>
      </c>
      <c r="P47" s="39" t="s">
        <v>84</v>
      </c>
      <c r="Q47" s="39" t="s">
        <v>90</v>
      </c>
      <c r="R47" t="str">
        <f t="shared" si="0"/>
        <v>Feb 2026</v>
      </c>
    </row>
    <row r="48" spans="1:18" ht="22" customHeight="1">
      <c r="A48" s="24" t="str">
        <f t="shared" si="1"/>
        <v>BILL-00044</v>
      </c>
      <c r="B48" s="40" t="s">
        <v>1724</v>
      </c>
      <c r="C48" s="24" t="str">
        <f>IF(B48="","",IFERROR(_xlfn.XLOOKUP(B48,ADM_Log!A:A,ADM_Log!B:B),"ADM not found"))</f>
        <v>PT-00044</v>
      </c>
      <c r="D48" s="24" t="str">
        <f>IF(C48="","",IFERROR(_xlfn.XLOOKUP(C48,PT_Master!A:A,PT_Master!C:C),""))</f>
        <v>Bhaskar Reddy</v>
      </c>
      <c r="E48" s="44" t="s">
        <v>1480</v>
      </c>
      <c r="F48" s="24">
        <f>IF(C48="","",IFERROR(_xlfn.XLOOKUP(C48,PT_Master!A:A,PT_Master!P:P),"Self-Pay"))</f>
        <v>0</v>
      </c>
      <c r="G48" s="25">
        <f>IF(B48="","",IFERROR(SUMIF(SVC_Log!B:B,B48,SVC_Log!O:O),0))</f>
        <v>1475</v>
      </c>
      <c r="H48" s="25">
        <f>IF(B48="","",IFERROR(
  _xlfn.XLOOKUP(B48,ADM_Log!A:A,ADM_Log!G:G)*
  _xlfn.XLOOKUP(_xlfn.XLOOKUP(B48,ADM_Log!A:A,ADM_Log!K:K),BED_Master!A:A,BED_Master!F:F),0))</f>
        <v>0</v>
      </c>
      <c r="I48" s="25">
        <f>IF(B48="","",IFERROR(
  IF(_xlfn.XLOOKUP(B48,ADM_Log!A:A,ADM_Log!D:D)="OPD",
    _xlfn.XLOOKUP(_xlfn.XLOOKUP(B48,ADM_Log!A:A,ADM_Log!I:I),DR_Master!A:A,DR_Master!G:G),
    _xlfn.XLOOKUP(_xlfn.XLOOKUP(B48,ADM_Log!A:A,ADM_Log!I:I),DR_Master!A:A,DR_Master!H:H)*
    _xlfn.XLOOKUP(B48,ADM_Log!A:A,ADM_Log!G:G)
  ),0))</f>
        <v>600</v>
      </c>
      <c r="J48" s="25">
        <f t="shared" si="2"/>
        <v>2075</v>
      </c>
      <c r="K48" s="40" t="s">
        <v>100</v>
      </c>
      <c r="L48" s="40">
        <v>154.5</v>
      </c>
      <c r="M48" s="25">
        <f t="shared" si="3"/>
        <v>1920.5</v>
      </c>
      <c r="N48" s="40">
        <v>0</v>
      </c>
      <c r="O48" s="25">
        <f t="shared" si="4"/>
        <v>1920.5</v>
      </c>
      <c r="P48" s="40" t="s">
        <v>82</v>
      </c>
      <c r="Q48" s="40" t="s">
        <v>90</v>
      </c>
      <c r="R48" t="str">
        <f t="shared" si="0"/>
        <v>Jan 2026</v>
      </c>
    </row>
    <row r="49" spans="1:18" ht="22" customHeight="1">
      <c r="A49" s="24" t="str">
        <f t="shared" si="1"/>
        <v>BILL-00045</v>
      </c>
      <c r="B49" s="39" t="s">
        <v>1725</v>
      </c>
      <c r="C49" s="24" t="str">
        <f>IF(B49="","",IFERROR(_xlfn.XLOOKUP(B49,ADM_Log!A:A,ADM_Log!B:B),"ADM not found"))</f>
        <v>PT-00045</v>
      </c>
      <c r="D49" s="24" t="str">
        <f>IF(C49="","",IFERROR(_xlfn.XLOOKUP(C49,PT_Master!A:A,PT_Master!C:C),""))</f>
        <v>Jyoti Kumar</v>
      </c>
      <c r="E49" s="42" t="s">
        <v>561</v>
      </c>
      <c r="F49" s="24" t="str">
        <f>IF(C49="","",IFERROR(_xlfn.XLOOKUP(C49,PT_Master!A:A,PT_Master!P:P),"Self-Pay"))</f>
        <v>ICICI Lombard Health</v>
      </c>
      <c r="G49" s="25">
        <f>IF(B49="","",IFERROR(SUMIF(SVC_Log!B:B,B49,SVC_Log!O:O),0))</f>
        <v>13662.5</v>
      </c>
      <c r="H49" s="25">
        <f>IF(B49="","",IFERROR(
  _xlfn.XLOOKUP(B49,ADM_Log!A:A,ADM_Log!G:G)*
  _xlfn.XLOOKUP(_xlfn.XLOOKUP(B49,ADM_Log!A:A,ADM_Log!K:K),BED_Master!A:A,BED_Master!F:F),0))</f>
        <v>0</v>
      </c>
      <c r="I49" s="25">
        <f>IF(B49="","",IFERROR(
  IF(_xlfn.XLOOKUP(B49,ADM_Log!A:A,ADM_Log!D:D)="OPD",
    _xlfn.XLOOKUP(_xlfn.XLOOKUP(B49,ADM_Log!A:A,ADM_Log!I:I),DR_Master!A:A,DR_Master!G:G),
    _xlfn.XLOOKUP(_xlfn.XLOOKUP(B49,ADM_Log!A:A,ADM_Log!I:I),DR_Master!A:A,DR_Master!H:H)*
    _xlfn.XLOOKUP(B49,ADM_Log!A:A,ADM_Log!G:G)
  ),0))</f>
        <v>300</v>
      </c>
      <c r="J49" s="25">
        <f t="shared" si="2"/>
        <v>13962.5</v>
      </c>
      <c r="K49" s="39" t="s">
        <v>99</v>
      </c>
      <c r="L49" s="39">
        <v>671.09</v>
      </c>
      <c r="M49" s="25">
        <f t="shared" si="3"/>
        <v>13291.41</v>
      </c>
      <c r="N49" s="39">
        <v>4934.2700000000004</v>
      </c>
      <c r="O49" s="25">
        <f t="shared" si="4"/>
        <v>8357.14</v>
      </c>
      <c r="P49" s="39" t="s">
        <v>85</v>
      </c>
      <c r="Q49" s="39" t="s">
        <v>90</v>
      </c>
      <c r="R49" t="str">
        <f t="shared" si="0"/>
        <v>Oct 2025</v>
      </c>
    </row>
    <row r="50" spans="1:18" ht="22" customHeight="1">
      <c r="A50" s="24" t="str">
        <f t="shared" si="1"/>
        <v>BILL-00046</v>
      </c>
      <c r="B50" s="40" t="s">
        <v>1726</v>
      </c>
      <c r="C50" s="24" t="str">
        <f>IF(B50="","",IFERROR(_xlfn.XLOOKUP(B50,ADM_Log!A:A,ADM_Log!B:B),"ADM not found"))</f>
        <v>PT-00046</v>
      </c>
      <c r="D50" s="24" t="str">
        <f>IF(C50="","",IFERROR(_xlfn.XLOOKUP(C50,PT_Master!A:A,PT_Master!C:C),""))</f>
        <v>Alok Verma</v>
      </c>
      <c r="E50" s="44" t="s">
        <v>1542</v>
      </c>
      <c r="F50" s="24">
        <f>IF(C50="","",IFERROR(_xlfn.XLOOKUP(C50,PT_Master!A:A,PT_Master!P:P),"Self-Pay"))</f>
        <v>0</v>
      </c>
      <c r="G50" s="25">
        <f>IF(B50="","",IFERROR(SUMIF(SVC_Log!B:B,B50,SVC_Log!O:O),0))</f>
        <v>50930.5</v>
      </c>
      <c r="H50" s="25">
        <f>IF(B50="","",IFERROR(
  _xlfn.XLOOKUP(B50,ADM_Log!A:A,ADM_Log!G:G)*
  _xlfn.XLOOKUP(_xlfn.XLOOKUP(B50,ADM_Log!A:A,ADM_Log!K:K),BED_Master!A:A,BED_Master!F:F),0))</f>
        <v>5400</v>
      </c>
      <c r="I50" s="25">
        <f>IF(B50="","",IFERROR(
  IF(_xlfn.XLOOKUP(B50,ADM_Log!A:A,ADM_Log!D:D)="OPD",
    _xlfn.XLOOKUP(_xlfn.XLOOKUP(B50,ADM_Log!A:A,ADM_Log!I:I),DR_Master!A:A,DR_Master!G:G),
    _xlfn.XLOOKUP(_xlfn.XLOOKUP(B50,ADM_Log!A:A,ADM_Log!I:I),DR_Master!A:A,DR_Master!H:H)*
    _xlfn.XLOOKUP(B50,ADM_Log!A:A,ADM_Log!G:G)
  ),0))</f>
        <v>0</v>
      </c>
      <c r="J50" s="25">
        <f t="shared" si="2"/>
        <v>56330.5</v>
      </c>
      <c r="K50" s="40" t="s">
        <v>99</v>
      </c>
      <c r="L50" s="40">
        <v>4838</v>
      </c>
      <c r="M50" s="25">
        <f t="shared" si="3"/>
        <v>51492.5</v>
      </c>
      <c r="N50" s="40">
        <v>0</v>
      </c>
      <c r="O50" s="25">
        <f t="shared" si="4"/>
        <v>51492.5</v>
      </c>
      <c r="P50" s="40" t="s">
        <v>85</v>
      </c>
      <c r="Q50" s="40" t="s">
        <v>90</v>
      </c>
      <c r="R50" t="str">
        <f t="shared" si="0"/>
        <v>Apr 2026</v>
      </c>
    </row>
    <row r="51" spans="1:18" ht="22" customHeight="1">
      <c r="A51" s="24" t="str">
        <f t="shared" si="1"/>
        <v>BILL-00047</v>
      </c>
      <c r="B51" s="39" t="s">
        <v>1727</v>
      </c>
      <c r="C51" s="24" t="str">
        <f>IF(B51="","",IFERROR(_xlfn.XLOOKUP(B51,ADM_Log!A:A,ADM_Log!B:B),"ADM not found"))</f>
        <v>PT-00047</v>
      </c>
      <c r="D51" s="24" t="str">
        <f>IF(C51="","",IFERROR(_xlfn.XLOOKUP(C51,PT_Master!A:A,PT_Master!C:C),""))</f>
        <v>Seema Mishra</v>
      </c>
      <c r="E51" s="42" t="s">
        <v>1481</v>
      </c>
      <c r="F51" s="24" t="str">
        <f>IF(C51="","",IFERROR(_xlfn.XLOOKUP(C51,PT_Master!A:A,PT_Master!P:P),"Self-Pay"))</f>
        <v>ICICI Lombard Health</v>
      </c>
      <c r="G51" s="25">
        <f>IF(B51="","",IFERROR(SUMIF(SVC_Log!B:B,B51,SVC_Log!O:O),0))</f>
        <v>2104</v>
      </c>
      <c r="H51" s="25">
        <f>IF(B51="","",IFERROR(
  _xlfn.XLOOKUP(B51,ADM_Log!A:A,ADM_Log!G:G)*
  _xlfn.XLOOKUP(_xlfn.XLOOKUP(B51,ADM_Log!A:A,ADM_Log!K:K),BED_Master!A:A,BED_Master!F:F),0))</f>
        <v>0</v>
      </c>
      <c r="I51" s="25">
        <f>IF(B51="","",IFERROR(
  IF(_xlfn.XLOOKUP(B51,ADM_Log!A:A,ADM_Log!D:D)="OPD",
    _xlfn.XLOOKUP(_xlfn.XLOOKUP(B51,ADM_Log!A:A,ADM_Log!I:I),DR_Master!A:A,DR_Master!G:G),
    _xlfn.XLOOKUP(_xlfn.XLOOKUP(B51,ADM_Log!A:A,ADM_Log!I:I),DR_Master!A:A,DR_Master!H:H)*
    _xlfn.XLOOKUP(B51,ADM_Log!A:A,ADM_Log!G:G)
  ),0))</f>
        <v>800</v>
      </c>
      <c r="J51" s="25">
        <f t="shared" si="2"/>
        <v>2904</v>
      </c>
      <c r="K51" s="39" t="s">
        <v>97</v>
      </c>
      <c r="L51" s="39">
        <v>0</v>
      </c>
      <c r="M51" s="25">
        <f t="shared" si="3"/>
        <v>2904</v>
      </c>
      <c r="N51" s="39">
        <v>1288.99</v>
      </c>
      <c r="O51" s="25">
        <f t="shared" si="4"/>
        <v>1615.01</v>
      </c>
      <c r="P51" s="39" t="s">
        <v>86</v>
      </c>
      <c r="Q51" s="39" t="s">
        <v>90</v>
      </c>
      <c r="R51" t="str">
        <f t="shared" si="0"/>
        <v>Jul 2025</v>
      </c>
    </row>
    <row r="52" spans="1:18" ht="22" customHeight="1">
      <c r="A52" s="24" t="str">
        <f t="shared" si="1"/>
        <v>BILL-00048</v>
      </c>
      <c r="B52" s="40" t="s">
        <v>1728</v>
      </c>
      <c r="C52" s="24" t="str">
        <f>IF(B52="","",IFERROR(_xlfn.XLOOKUP(B52,ADM_Log!A:A,ADM_Log!B:B),"ADM not found"))</f>
        <v>PT-00048</v>
      </c>
      <c r="D52" s="24" t="str">
        <f>IF(C52="","",IFERROR(_xlfn.XLOOKUP(C52,PT_Master!A:A,PT_Master!C:C),""))</f>
        <v>Varun Tiwari</v>
      </c>
      <c r="E52" s="44" t="s">
        <v>1482</v>
      </c>
      <c r="F52" s="24" t="str">
        <f>IF(C52="","",IFERROR(_xlfn.XLOOKUP(C52,PT_Master!A:A,PT_Master!P:P),"Self-Pay"))</f>
        <v>Star Health Insurance</v>
      </c>
      <c r="G52" s="25">
        <f>IF(B52="","",IFERROR(SUMIF(SVC_Log!B:B,B52,SVC_Log!O:O),0))</f>
        <v>363275</v>
      </c>
      <c r="H52" s="25">
        <f>IF(B52="","",IFERROR(
  _xlfn.XLOOKUP(B52,ADM_Log!A:A,ADM_Log!G:G)*
  _xlfn.XLOOKUP(_xlfn.XLOOKUP(B52,ADM_Log!A:A,ADM_Log!K:K),BED_Master!A:A,BED_Master!F:F),0))</f>
        <v>0</v>
      </c>
      <c r="I52" s="25">
        <f>IF(B52="","",IFERROR(
  IF(_xlfn.XLOOKUP(B52,ADM_Log!A:A,ADM_Log!D:D)="OPD",
    _xlfn.XLOOKUP(_xlfn.XLOOKUP(B52,ADM_Log!A:A,ADM_Log!I:I),DR_Master!A:A,DR_Master!G:G),
    _xlfn.XLOOKUP(_xlfn.XLOOKUP(B52,ADM_Log!A:A,ADM_Log!I:I),DR_Master!A:A,DR_Master!H:H)*
    _xlfn.XLOOKUP(B52,ADM_Log!A:A,ADM_Log!G:G)
  ),0))</f>
        <v>500</v>
      </c>
      <c r="J52" s="25">
        <f t="shared" si="2"/>
        <v>363775</v>
      </c>
      <c r="K52" s="40" t="s">
        <v>97</v>
      </c>
      <c r="L52" s="40">
        <v>0</v>
      </c>
      <c r="M52" s="25">
        <f t="shared" si="3"/>
        <v>363775</v>
      </c>
      <c r="N52" s="40">
        <v>137239.73000000001</v>
      </c>
      <c r="O52" s="25">
        <f t="shared" si="4"/>
        <v>226535.27</v>
      </c>
      <c r="P52" s="40" t="s">
        <v>86</v>
      </c>
      <c r="Q52" s="40" t="s">
        <v>90</v>
      </c>
      <c r="R52" t="str">
        <f t="shared" si="0"/>
        <v>Jul 2025</v>
      </c>
    </row>
    <row r="53" spans="1:18" ht="22" customHeight="1">
      <c r="A53" s="24" t="str">
        <f t="shared" si="1"/>
        <v>BILL-00049</v>
      </c>
      <c r="B53" s="39" t="s">
        <v>1729</v>
      </c>
      <c r="C53" s="24" t="str">
        <f>IF(B53="","",IFERROR(_xlfn.XLOOKUP(B53,ADM_Log!A:A,ADM_Log!B:B),"ADM not found"))</f>
        <v>PT-00049</v>
      </c>
      <c r="D53" s="24" t="str">
        <f>IF(C53="","",IFERROR(_xlfn.XLOOKUP(C53,PT_Master!A:A,PT_Master!C:C),""))</f>
        <v>Pallavi Pandey</v>
      </c>
      <c r="E53" s="42" t="s">
        <v>540</v>
      </c>
      <c r="F53" s="24">
        <f>IF(C53="","",IFERROR(_xlfn.XLOOKUP(C53,PT_Master!A:A,PT_Master!P:P),"Self-Pay"))</f>
        <v>0</v>
      </c>
      <c r="G53" s="25">
        <f>IF(B53="","",IFERROR(SUMIF(SVC_Log!B:B,B53,SVC_Log!O:O),0))</f>
        <v>146640</v>
      </c>
      <c r="H53" s="25">
        <f>IF(B53="","",IFERROR(
  _xlfn.XLOOKUP(B53,ADM_Log!A:A,ADM_Log!G:G)*
  _xlfn.XLOOKUP(_xlfn.XLOOKUP(B53,ADM_Log!A:A,ADM_Log!K:K),BED_Master!A:A,BED_Master!F:F),0))</f>
        <v>16000</v>
      </c>
      <c r="I53" s="25">
        <f>IF(B53="","",IFERROR(
  IF(_xlfn.XLOOKUP(B53,ADM_Log!A:A,ADM_Log!D:D)="OPD",
    _xlfn.XLOOKUP(_xlfn.XLOOKUP(B53,ADM_Log!A:A,ADM_Log!I:I),DR_Master!A:A,DR_Master!G:G),
    _xlfn.XLOOKUP(_xlfn.XLOOKUP(B53,ADM_Log!A:A,ADM_Log!I:I),DR_Master!A:A,DR_Master!H:H)*
    _xlfn.XLOOKUP(B53,ADM_Log!A:A,ADM_Log!G:G)
  ),0))</f>
        <v>1000</v>
      </c>
      <c r="J53" s="25">
        <f t="shared" si="2"/>
        <v>163640</v>
      </c>
      <c r="K53" s="39" t="s">
        <v>97</v>
      </c>
      <c r="L53" s="39">
        <v>0</v>
      </c>
      <c r="M53" s="25">
        <f t="shared" si="3"/>
        <v>163640</v>
      </c>
      <c r="N53" s="39">
        <v>0</v>
      </c>
      <c r="O53" s="25">
        <f t="shared" si="4"/>
        <v>163640</v>
      </c>
      <c r="P53" s="39" t="s">
        <v>82</v>
      </c>
      <c r="Q53" s="39" t="s">
        <v>90</v>
      </c>
      <c r="R53" t="str">
        <f t="shared" si="0"/>
        <v>Jul 2025</v>
      </c>
    </row>
    <row r="54" spans="1:18" ht="22" customHeight="1">
      <c r="A54" s="24" t="str">
        <f t="shared" si="1"/>
        <v>BILL-00050</v>
      </c>
      <c r="B54" s="40" t="s">
        <v>1730</v>
      </c>
      <c r="C54" s="24" t="str">
        <f>IF(B54="","",IFERROR(_xlfn.XLOOKUP(B54,ADM_Log!A:A,ADM_Log!B:B),"ADM not found"))</f>
        <v>PT-00050</v>
      </c>
      <c r="D54" s="24" t="str">
        <f>IF(C54="","",IFERROR(_xlfn.XLOOKUP(C54,PT_Master!A:A,PT_Master!C:C),""))</f>
        <v>Rohit Dubey</v>
      </c>
      <c r="E54" s="44" t="s">
        <v>504</v>
      </c>
      <c r="F54" s="24" t="str">
        <f>IF(C54="","",IFERROR(_xlfn.XLOOKUP(C54,PT_Master!A:A,PT_Master!P:P),"Self-Pay"))</f>
        <v>Niva Bupa</v>
      </c>
      <c r="G54" s="25">
        <f>IF(B54="","",IFERROR(SUMIF(SVC_Log!B:B,B54,SVC_Log!O:O),0))</f>
        <v>83116</v>
      </c>
      <c r="H54" s="25">
        <f>IF(B54="","",IFERROR(
  _xlfn.XLOOKUP(B54,ADM_Log!A:A,ADM_Log!G:G)*
  _xlfn.XLOOKUP(_xlfn.XLOOKUP(B54,ADM_Log!A:A,ADM_Log!K:K),BED_Master!A:A,BED_Master!F:F),0))</f>
        <v>24500</v>
      </c>
      <c r="I54" s="25">
        <f>IF(B54="","",IFERROR(
  IF(_xlfn.XLOOKUP(B54,ADM_Log!A:A,ADM_Log!D:D)="OPD",
    _xlfn.XLOOKUP(_xlfn.XLOOKUP(B54,ADM_Log!A:A,ADM_Log!I:I),DR_Master!A:A,DR_Master!G:G),
    _xlfn.XLOOKUP(_xlfn.XLOOKUP(B54,ADM_Log!A:A,ADM_Log!I:I),DR_Master!A:A,DR_Master!H:H)*
    _xlfn.XLOOKUP(B54,ADM_Log!A:A,ADM_Log!G:G)
  ),0))</f>
        <v>5600</v>
      </c>
      <c r="J54" s="25">
        <f t="shared" si="2"/>
        <v>113216</v>
      </c>
      <c r="K54" s="40" t="s">
        <v>97</v>
      </c>
      <c r="L54" s="40">
        <v>0</v>
      </c>
      <c r="M54" s="25">
        <f t="shared" si="3"/>
        <v>113216</v>
      </c>
      <c r="N54" s="40">
        <v>57709.74</v>
      </c>
      <c r="O54" s="25">
        <f t="shared" si="4"/>
        <v>55506.26</v>
      </c>
      <c r="P54" s="40" t="s">
        <v>85</v>
      </c>
      <c r="Q54" s="40" t="s">
        <v>90</v>
      </c>
      <c r="R54" t="str">
        <f t="shared" si="0"/>
        <v>May 2026</v>
      </c>
    </row>
    <row r="55" spans="1:18" ht="22" customHeight="1">
      <c r="A55" s="24" t="str">
        <f t="shared" si="1"/>
        <v>BILL-00051</v>
      </c>
      <c r="B55" s="39" t="s">
        <v>1731</v>
      </c>
      <c r="C55" s="24" t="str">
        <f>IF(B55="","",IFERROR(_xlfn.XLOOKUP(B55,ADM_Log!A:A,ADM_Log!B:B),"ADM not found"))</f>
        <v>PT-00051</v>
      </c>
      <c r="D55" s="24" t="str">
        <f>IF(C55="","",IFERROR(_xlfn.XLOOKUP(C55,PT_Master!A:A,PT_Master!C:C),""))</f>
        <v>Sarita Shukla</v>
      </c>
      <c r="E55" s="42" t="s">
        <v>494</v>
      </c>
      <c r="F55" s="24">
        <f>IF(C55="","",IFERROR(_xlfn.XLOOKUP(C55,PT_Master!A:A,PT_Master!P:P),"Self-Pay"))</f>
        <v>0</v>
      </c>
      <c r="G55" s="25">
        <f>IF(B55="","",IFERROR(SUMIF(SVC_Log!B:B,B55,SVC_Log!O:O),0))</f>
        <v>10036</v>
      </c>
      <c r="H55" s="25">
        <f>IF(B55="","",IFERROR(
  _xlfn.XLOOKUP(B55,ADM_Log!A:A,ADM_Log!G:G)*
  _xlfn.XLOOKUP(_xlfn.XLOOKUP(B55,ADM_Log!A:A,ADM_Log!K:K),BED_Master!A:A,BED_Master!F:F),0))</f>
        <v>0</v>
      </c>
      <c r="I55" s="25">
        <f>IF(B55="","",IFERROR(
  IF(_xlfn.XLOOKUP(B55,ADM_Log!A:A,ADM_Log!D:D)="OPD",
    _xlfn.XLOOKUP(_xlfn.XLOOKUP(B55,ADM_Log!A:A,ADM_Log!I:I),DR_Master!A:A,DR_Master!G:G),
    _xlfn.XLOOKUP(_xlfn.XLOOKUP(B55,ADM_Log!A:A,ADM_Log!I:I),DR_Master!A:A,DR_Master!H:H)*
    _xlfn.XLOOKUP(B55,ADM_Log!A:A,ADM_Log!G:G)
  ),0))</f>
        <v>650</v>
      </c>
      <c r="J55" s="25">
        <f t="shared" si="2"/>
        <v>10686</v>
      </c>
      <c r="K55" s="39" t="s">
        <v>97</v>
      </c>
      <c r="L55" s="39">
        <v>0</v>
      </c>
      <c r="M55" s="25">
        <f t="shared" si="3"/>
        <v>10686</v>
      </c>
      <c r="N55" s="39">
        <v>2753.84</v>
      </c>
      <c r="O55" s="25">
        <f t="shared" si="4"/>
        <v>7932.16</v>
      </c>
      <c r="P55" s="39" t="s">
        <v>85</v>
      </c>
      <c r="Q55" s="39" t="s">
        <v>90</v>
      </c>
      <c r="R55" t="str">
        <f t="shared" si="0"/>
        <v>Sep 2025</v>
      </c>
    </row>
    <row r="56" spans="1:18" ht="22" customHeight="1">
      <c r="A56" s="24" t="str">
        <f t="shared" si="1"/>
        <v>BILL-00052</v>
      </c>
      <c r="B56" s="40" t="s">
        <v>1732</v>
      </c>
      <c r="C56" s="24" t="str">
        <f>IF(B56="","",IFERROR(_xlfn.XLOOKUP(B56,ADM_Log!A:A,ADM_Log!B:B),"ADM not found"))</f>
        <v>PT-00052</v>
      </c>
      <c r="D56" s="24" t="str">
        <f>IF(C56="","",IFERROR(_xlfn.XLOOKUP(C56,PT_Master!A:A,PT_Master!C:C),""))</f>
        <v>Dinesh Yadav</v>
      </c>
      <c r="E56" s="44" t="s">
        <v>1520</v>
      </c>
      <c r="F56" s="24" t="str">
        <f>IF(C56="","",IFERROR(_xlfn.XLOOKUP(C56,PT_Master!A:A,PT_Master!P:P),"Self-Pay"))</f>
        <v>MediAssist TPA</v>
      </c>
      <c r="G56" s="25">
        <f>IF(B56="","",IFERROR(SUMIF(SVC_Log!B:B,B56,SVC_Log!O:O),0))</f>
        <v>75057</v>
      </c>
      <c r="H56" s="25">
        <f>IF(B56="","",IFERROR(
  _xlfn.XLOOKUP(B56,ADM_Log!A:A,ADM_Log!G:G)*
  _xlfn.XLOOKUP(_xlfn.XLOOKUP(B56,ADM_Log!A:A,ADM_Log!K:K),BED_Master!A:A,BED_Master!F:F),0))</f>
        <v>10800</v>
      </c>
      <c r="I56" s="25">
        <f>IF(B56="","",IFERROR(
  IF(_xlfn.XLOOKUP(B56,ADM_Log!A:A,ADM_Log!D:D)="OPD",
    _xlfn.XLOOKUP(_xlfn.XLOOKUP(B56,ADM_Log!A:A,ADM_Log!I:I),DR_Master!A:A,DR_Master!G:G),
    _xlfn.XLOOKUP(_xlfn.XLOOKUP(B56,ADM_Log!A:A,ADM_Log!I:I),DR_Master!A:A,DR_Master!H:H)*
    _xlfn.XLOOKUP(B56,ADM_Log!A:A,ADM_Log!G:G)
  ),0))</f>
        <v>2280</v>
      </c>
      <c r="J56" s="25">
        <f t="shared" si="2"/>
        <v>88137</v>
      </c>
      <c r="K56" s="40" t="s">
        <v>97</v>
      </c>
      <c r="L56" s="40">
        <v>0</v>
      </c>
      <c r="M56" s="25">
        <f t="shared" si="3"/>
        <v>88137</v>
      </c>
      <c r="N56" s="40">
        <v>56926.85</v>
      </c>
      <c r="O56" s="25">
        <f t="shared" si="4"/>
        <v>31210.15</v>
      </c>
      <c r="P56" s="40" t="s">
        <v>82</v>
      </c>
      <c r="Q56" s="40" t="s">
        <v>90</v>
      </c>
      <c r="R56" t="str">
        <f t="shared" si="0"/>
        <v>Jan 2026</v>
      </c>
    </row>
    <row r="57" spans="1:18" ht="22" customHeight="1">
      <c r="A57" s="24" t="str">
        <f t="shared" si="1"/>
        <v>BILL-00053</v>
      </c>
      <c r="B57" s="39" t="s">
        <v>1733</v>
      </c>
      <c r="C57" s="24" t="str">
        <f>IF(B57="","",IFERROR(_xlfn.XLOOKUP(B57,ADM_Log!A:A,ADM_Log!B:B),"ADM not found"))</f>
        <v>PT-00053</v>
      </c>
      <c r="D57" s="24" t="str">
        <f>IF(C57="","",IFERROR(_xlfn.XLOOKUP(C57,PT_Master!A:A,PT_Master!C:C),""))</f>
        <v>Vandana Jain</v>
      </c>
      <c r="E57" s="42" t="s">
        <v>1485</v>
      </c>
      <c r="F57" s="24">
        <f>IF(C57="","",IFERROR(_xlfn.XLOOKUP(C57,PT_Master!A:A,PT_Master!P:P),"Self-Pay"))</f>
        <v>0</v>
      </c>
      <c r="G57" s="25">
        <f>IF(B57="","",IFERROR(SUMIF(SVC_Log!B:B,B57,SVC_Log!O:O),0))</f>
        <v>53055</v>
      </c>
      <c r="H57" s="25">
        <f>IF(B57="","",IFERROR(
  _xlfn.XLOOKUP(B57,ADM_Log!A:A,ADM_Log!G:G)*
  _xlfn.XLOOKUP(_xlfn.XLOOKUP(B57,ADM_Log!A:A,ADM_Log!K:K),BED_Master!A:A,BED_Master!F:F),0))</f>
        <v>0</v>
      </c>
      <c r="I57" s="25">
        <f>IF(B57="","",IFERROR(
  IF(_xlfn.XLOOKUP(B57,ADM_Log!A:A,ADM_Log!D:D)="OPD",
    _xlfn.XLOOKUP(_xlfn.XLOOKUP(B57,ADM_Log!A:A,ADM_Log!I:I),DR_Master!A:A,DR_Master!G:G),
    _xlfn.XLOOKUP(_xlfn.XLOOKUP(B57,ADM_Log!A:A,ADM_Log!I:I),DR_Master!A:A,DR_Master!H:H)*
    _xlfn.XLOOKUP(B57,ADM_Log!A:A,ADM_Log!G:G)
  ),0))</f>
        <v>800</v>
      </c>
      <c r="J57" s="25">
        <f t="shared" si="2"/>
        <v>53855</v>
      </c>
      <c r="K57" s="39" t="s">
        <v>97</v>
      </c>
      <c r="L57" s="39">
        <v>0</v>
      </c>
      <c r="M57" s="25">
        <f t="shared" si="3"/>
        <v>53855</v>
      </c>
      <c r="N57" s="39">
        <v>14563.83</v>
      </c>
      <c r="O57" s="25">
        <f t="shared" si="4"/>
        <v>39291.17</v>
      </c>
      <c r="P57" s="39" t="s">
        <v>82</v>
      </c>
      <c r="Q57" s="39" t="s">
        <v>90</v>
      </c>
      <c r="R57" t="str">
        <f t="shared" si="0"/>
        <v>Jul 2025</v>
      </c>
    </row>
    <row r="58" spans="1:18" ht="22" customHeight="1">
      <c r="A58" s="24" t="str">
        <f t="shared" si="1"/>
        <v>BILL-00054</v>
      </c>
      <c r="B58" s="40" t="s">
        <v>1734</v>
      </c>
      <c r="C58" s="24" t="str">
        <f>IF(B58="","",IFERROR(_xlfn.XLOOKUP(B58,ADM_Log!A:A,ADM_Log!B:B),"ADM not found"))</f>
        <v>PT-00054</v>
      </c>
      <c r="D58" s="24" t="str">
        <f>IF(C58="","",IFERROR(_xlfn.XLOOKUP(C58,PT_Master!A:A,PT_Master!C:C),""))</f>
        <v>Kiran Agarwal</v>
      </c>
      <c r="E58" s="44" t="s">
        <v>1543</v>
      </c>
      <c r="F58" s="24" t="str">
        <f>IF(C58="","",IFERROR(_xlfn.XLOOKUP(C58,PT_Master!A:A,PT_Master!P:P),"Self-Pay"))</f>
        <v>HDFC ERGO Health</v>
      </c>
      <c r="G58" s="25">
        <f>IF(B58="","",IFERROR(SUMIF(SVC_Log!B:B,B58,SVC_Log!O:O),0))</f>
        <v>210905</v>
      </c>
      <c r="H58" s="25">
        <f>IF(B58="","",IFERROR(
  _xlfn.XLOOKUP(B58,ADM_Log!A:A,ADM_Log!G:G)*
  _xlfn.XLOOKUP(_xlfn.XLOOKUP(B58,ADM_Log!A:A,ADM_Log!K:K),BED_Master!A:A,BED_Master!F:F),0))</f>
        <v>24500</v>
      </c>
      <c r="I58" s="25">
        <f>IF(B58="","",IFERROR(
  IF(_xlfn.XLOOKUP(B58,ADM_Log!A:A,ADM_Log!D:D)="OPD",
    _xlfn.XLOOKUP(_xlfn.XLOOKUP(B58,ADM_Log!A:A,ADM_Log!I:I),DR_Master!A:A,DR_Master!G:G),
    _xlfn.XLOOKUP(_xlfn.XLOOKUP(B58,ADM_Log!A:A,ADM_Log!I:I),DR_Master!A:A,DR_Master!H:H)*
    _xlfn.XLOOKUP(B58,ADM_Log!A:A,ADM_Log!G:G)
  ),0))</f>
        <v>5600</v>
      </c>
      <c r="J58" s="25">
        <f t="shared" si="2"/>
        <v>241005</v>
      </c>
      <c r="K58" s="40" t="s">
        <v>100</v>
      </c>
      <c r="L58" s="40">
        <v>22167.49</v>
      </c>
      <c r="M58" s="25">
        <f t="shared" si="3"/>
        <v>218837.51</v>
      </c>
      <c r="N58" s="40">
        <v>141668.07999999999</v>
      </c>
      <c r="O58" s="25">
        <f t="shared" si="4"/>
        <v>77169.430000000022</v>
      </c>
      <c r="P58" s="40" t="s">
        <v>82</v>
      </c>
      <c r="Q58" s="40" t="s">
        <v>90</v>
      </c>
      <c r="R58" t="str">
        <f t="shared" si="0"/>
        <v>Dec 2025</v>
      </c>
    </row>
    <row r="59" spans="1:18" ht="22" customHeight="1">
      <c r="A59" s="24" t="str">
        <f t="shared" si="1"/>
        <v>BILL-00055</v>
      </c>
      <c r="B59" s="39" t="s">
        <v>1735</v>
      </c>
      <c r="C59" s="24" t="str">
        <f>IF(B59="","",IFERROR(_xlfn.XLOOKUP(B59,ADM_Log!A:A,ADM_Log!B:B),"ADM not found"))</f>
        <v>PT-00055</v>
      </c>
      <c r="D59" s="24" t="str">
        <f>IF(C59="","",IFERROR(_xlfn.XLOOKUP(C59,PT_Master!A:A,PT_Master!C:C),""))</f>
        <v>Mohan Khanna</v>
      </c>
      <c r="E59" s="42" t="s">
        <v>556</v>
      </c>
      <c r="F59" s="24" t="str">
        <f>IF(C59="","",IFERROR(_xlfn.XLOOKUP(C59,PT_Master!A:A,PT_Master!P:P),"Self-Pay"))</f>
        <v>Star Health Insurance</v>
      </c>
      <c r="G59" s="25">
        <f>IF(B59="","",IFERROR(SUMIF(SVC_Log!B:B,B59,SVC_Log!O:O),0))</f>
        <v>5121.5</v>
      </c>
      <c r="H59" s="25">
        <f>IF(B59="","",IFERROR(
  _xlfn.XLOOKUP(B59,ADM_Log!A:A,ADM_Log!G:G)*
  _xlfn.XLOOKUP(_xlfn.XLOOKUP(B59,ADM_Log!A:A,ADM_Log!K:K),BED_Master!A:A,BED_Master!F:F),0))</f>
        <v>0</v>
      </c>
      <c r="I59" s="25">
        <f>IF(B59="","",IFERROR(
  IF(_xlfn.XLOOKUP(B59,ADM_Log!A:A,ADM_Log!D:D)="OPD",
    _xlfn.XLOOKUP(_xlfn.XLOOKUP(B59,ADM_Log!A:A,ADM_Log!I:I),DR_Master!A:A,DR_Master!G:G),
    _xlfn.XLOOKUP(_xlfn.XLOOKUP(B59,ADM_Log!A:A,ADM_Log!I:I),DR_Master!A:A,DR_Master!H:H)*
    _xlfn.XLOOKUP(B59,ADM_Log!A:A,ADM_Log!G:G)
  ),0))</f>
        <v>550</v>
      </c>
      <c r="J59" s="25">
        <f t="shared" si="2"/>
        <v>5671.5</v>
      </c>
      <c r="K59" s="39" t="s">
        <v>97</v>
      </c>
      <c r="L59" s="39">
        <v>0</v>
      </c>
      <c r="M59" s="25">
        <f t="shared" si="3"/>
        <v>5671.5</v>
      </c>
      <c r="N59" s="39">
        <v>2206.08</v>
      </c>
      <c r="O59" s="25">
        <f t="shared" si="4"/>
        <v>3465.42</v>
      </c>
      <c r="P59" s="39" t="s">
        <v>82</v>
      </c>
      <c r="Q59" s="39" t="s">
        <v>90</v>
      </c>
      <c r="R59" t="str">
        <f t="shared" si="0"/>
        <v>Jan 2026</v>
      </c>
    </row>
    <row r="60" spans="1:18" ht="22" customHeight="1">
      <c r="A60" s="24" t="str">
        <f t="shared" si="1"/>
        <v>BILL-00056</v>
      </c>
      <c r="B60" s="40" t="s">
        <v>1736</v>
      </c>
      <c r="C60" s="24" t="str">
        <f>IF(B60="","",IFERROR(_xlfn.XLOOKUP(B60,ADM_Log!A:A,ADM_Log!B:B),"ADM not found"))</f>
        <v>PT-00056</v>
      </c>
      <c r="D60" s="24" t="str">
        <f>IF(C60="","",IFERROR(_xlfn.XLOOKUP(C60,PT_Master!A:A,PT_Master!C:C),""))</f>
        <v>Lalita Malhotra</v>
      </c>
      <c r="E60" s="44" t="s">
        <v>1486</v>
      </c>
      <c r="F60" s="24" t="str">
        <f>IF(C60="","",IFERROR(_xlfn.XLOOKUP(C60,PT_Master!A:A,PT_Master!P:P),"Self-Pay"))</f>
        <v>HDFC ERGO Health</v>
      </c>
      <c r="G60" s="25">
        <f>IF(B60="","",IFERROR(SUMIF(SVC_Log!B:B,B60,SVC_Log!O:O),0))</f>
        <v>3006</v>
      </c>
      <c r="H60" s="25">
        <f>IF(B60="","",IFERROR(
  _xlfn.XLOOKUP(B60,ADM_Log!A:A,ADM_Log!G:G)*
  _xlfn.XLOOKUP(_xlfn.XLOOKUP(B60,ADM_Log!A:A,ADM_Log!K:K),BED_Master!A:A,BED_Master!F:F),0))</f>
        <v>0</v>
      </c>
      <c r="I60" s="25">
        <f>IF(B60="","",IFERROR(
  IF(_xlfn.XLOOKUP(B60,ADM_Log!A:A,ADM_Log!D:D)="OPD",
    _xlfn.XLOOKUP(_xlfn.XLOOKUP(B60,ADM_Log!A:A,ADM_Log!I:I),DR_Master!A:A,DR_Master!G:G),
    _xlfn.XLOOKUP(_xlfn.XLOOKUP(B60,ADM_Log!A:A,ADM_Log!I:I),DR_Master!A:A,DR_Master!H:H)*
    _xlfn.XLOOKUP(B60,ADM_Log!A:A,ADM_Log!G:G)
  ),0))</f>
        <v>500</v>
      </c>
      <c r="J60" s="25">
        <f t="shared" si="2"/>
        <v>3506</v>
      </c>
      <c r="K60" s="40" t="s">
        <v>97</v>
      </c>
      <c r="L60" s="40">
        <v>0</v>
      </c>
      <c r="M60" s="25">
        <f t="shared" si="3"/>
        <v>3506</v>
      </c>
      <c r="N60" s="40">
        <v>1880.02</v>
      </c>
      <c r="O60" s="25">
        <f t="shared" si="4"/>
        <v>1625.98</v>
      </c>
      <c r="P60" s="40" t="s">
        <v>85</v>
      </c>
      <c r="Q60" s="40" t="s">
        <v>90</v>
      </c>
      <c r="R60" t="str">
        <f t="shared" si="0"/>
        <v>Oct 2025</v>
      </c>
    </row>
    <row r="61" spans="1:18" ht="22" customHeight="1">
      <c r="A61" s="24" t="str">
        <f t="shared" si="1"/>
        <v>BILL-00057</v>
      </c>
      <c r="B61" s="39" t="s">
        <v>1737</v>
      </c>
      <c r="C61" s="24" t="str">
        <f>IF(B61="","",IFERROR(_xlfn.XLOOKUP(B61,ADM_Log!A:A,ADM_Log!B:B),"ADM not found"))</f>
        <v>PT-00057</v>
      </c>
      <c r="D61" s="24" t="str">
        <f>IF(C61="","",IFERROR(_xlfn.XLOOKUP(C61,PT_Master!A:A,PT_Master!C:C),""))</f>
        <v>Gaurav Kapoor</v>
      </c>
      <c r="E61" s="42" t="s">
        <v>506</v>
      </c>
      <c r="F61" s="24" t="str">
        <f>IF(C61="","",IFERROR(_xlfn.XLOOKUP(C61,PT_Master!A:A,PT_Master!P:P),"Self-Pay"))</f>
        <v>New India Assurance</v>
      </c>
      <c r="G61" s="25">
        <f>IF(B61="","",IFERROR(SUMIF(SVC_Log!B:B,B61,SVC_Log!O:O),0))</f>
        <v>13826.5</v>
      </c>
      <c r="H61" s="25">
        <f>IF(B61="","",IFERROR(
  _xlfn.XLOOKUP(B61,ADM_Log!A:A,ADM_Log!G:G)*
  _xlfn.XLOOKUP(_xlfn.XLOOKUP(B61,ADM_Log!A:A,ADM_Log!K:K),BED_Master!A:A,BED_Master!F:F),0))</f>
        <v>0</v>
      </c>
      <c r="I61" s="25">
        <f>IF(B61="","",IFERROR(
  IF(_xlfn.XLOOKUP(B61,ADM_Log!A:A,ADM_Log!D:D)="OPD",
    _xlfn.XLOOKUP(_xlfn.XLOOKUP(B61,ADM_Log!A:A,ADM_Log!I:I),DR_Master!A:A,DR_Master!G:G),
    _xlfn.XLOOKUP(_xlfn.XLOOKUP(B61,ADM_Log!A:A,ADM_Log!I:I),DR_Master!A:A,DR_Master!H:H)*
    _xlfn.XLOOKUP(B61,ADM_Log!A:A,ADM_Log!G:G)
  ),0))</f>
        <v>500</v>
      </c>
      <c r="J61" s="25">
        <f t="shared" si="2"/>
        <v>14326.5</v>
      </c>
      <c r="K61" s="39" t="s">
        <v>1929</v>
      </c>
      <c r="L61" s="39">
        <v>456.9</v>
      </c>
      <c r="M61" s="25">
        <f t="shared" si="3"/>
        <v>13869.6</v>
      </c>
      <c r="N61" s="39">
        <v>8047.94</v>
      </c>
      <c r="O61" s="25">
        <f t="shared" si="4"/>
        <v>5821.6600000000008</v>
      </c>
      <c r="P61" s="39" t="s">
        <v>85</v>
      </c>
      <c r="Q61" s="39" t="s">
        <v>90</v>
      </c>
      <c r="R61" t="str">
        <f t="shared" si="0"/>
        <v>Sep 2025</v>
      </c>
    </row>
    <row r="62" spans="1:18" ht="22" customHeight="1">
      <c r="A62" s="24" t="str">
        <f t="shared" si="1"/>
        <v>BILL-00058</v>
      </c>
      <c r="B62" s="40" t="s">
        <v>1738</v>
      </c>
      <c r="C62" s="24" t="str">
        <f>IF(B62="","",IFERROR(_xlfn.XLOOKUP(B62,ADM_Log!A:A,ADM_Log!B:B),"ADM not found"))</f>
        <v>PT-00058</v>
      </c>
      <c r="D62" s="24" t="str">
        <f>IF(C62="","",IFERROR(_xlfn.XLOOKUP(C62,PT_Master!A:A,PT_Master!C:C),""))</f>
        <v>Preeti Bajaj</v>
      </c>
      <c r="E62" s="44" t="s">
        <v>1504</v>
      </c>
      <c r="F62" s="24">
        <f>IF(C62="","",IFERROR(_xlfn.XLOOKUP(C62,PT_Master!A:A,PT_Master!P:P),"Self-Pay"))</f>
        <v>0</v>
      </c>
      <c r="G62" s="25">
        <f>IF(B62="","",IFERROR(SUMIF(SVC_Log!B:B,B62,SVC_Log!O:O),0))</f>
        <v>52010</v>
      </c>
      <c r="H62" s="25">
        <f>IF(B62="","",IFERROR(
  _xlfn.XLOOKUP(B62,ADM_Log!A:A,ADM_Log!G:G)*
  _xlfn.XLOOKUP(_xlfn.XLOOKUP(B62,ADM_Log!A:A,ADM_Log!K:K),BED_Master!A:A,BED_Master!F:F),0))</f>
        <v>16000</v>
      </c>
      <c r="I62" s="25">
        <f>IF(B62="","",IFERROR(
  IF(_xlfn.XLOOKUP(B62,ADM_Log!A:A,ADM_Log!D:D)="OPD",
    _xlfn.XLOOKUP(_xlfn.XLOOKUP(B62,ADM_Log!A:A,ADM_Log!I:I),DR_Master!A:A,DR_Master!G:G),
    _xlfn.XLOOKUP(_xlfn.XLOOKUP(B62,ADM_Log!A:A,ADM_Log!I:I),DR_Master!A:A,DR_Master!H:H)*
    _xlfn.XLOOKUP(B62,ADM_Log!A:A,ADM_Log!G:G)
  ),0))</f>
        <v>700</v>
      </c>
      <c r="J62" s="25">
        <f t="shared" si="2"/>
        <v>68710</v>
      </c>
      <c r="K62" s="40" t="s">
        <v>97</v>
      </c>
      <c r="L62" s="40">
        <v>0</v>
      </c>
      <c r="M62" s="25">
        <f t="shared" si="3"/>
        <v>68710</v>
      </c>
      <c r="N62" s="40">
        <v>20872.77</v>
      </c>
      <c r="O62" s="25">
        <f t="shared" si="4"/>
        <v>47837.229999999996</v>
      </c>
      <c r="P62" s="40" t="s">
        <v>82</v>
      </c>
      <c r="Q62" s="40" t="s">
        <v>90</v>
      </c>
      <c r="R62" t="str">
        <f t="shared" si="0"/>
        <v>Oct 2025</v>
      </c>
    </row>
    <row r="63" spans="1:18" ht="22" customHeight="1">
      <c r="A63" s="24" t="str">
        <f t="shared" si="1"/>
        <v>BILL-00059</v>
      </c>
      <c r="B63" s="39" t="s">
        <v>1739</v>
      </c>
      <c r="C63" s="24" t="str">
        <f>IF(B63="","",IFERROR(_xlfn.XLOOKUP(B63,ADM_Log!A:A,ADM_Log!B:B),"ADM not found"))</f>
        <v>PT-00059</v>
      </c>
      <c r="D63" s="24" t="str">
        <f>IF(C63="","",IFERROR(_xlfn.XLOOKUP(C63,PT_Master!A:A,PT_Master!C:C),""))</f>
        <v>Ashok Chandra</v>
      </c>
      <c r="E63" s="42" t="s">
        <v>565</v>
      </c>
      <c r="F63" s="24">
        <f>IF(C63="","",IFERROR(_xlfn.XLOOKUP(C63,PT_Master!A:A,PT_Master!P:P),"Self-Pay"))</f>
        <v>0</v>
      </c>
      <c r="G63" s="25">
        <f>IF(B63="","",IFERROR(SUMIF(SVC_Log!B:B,B63,SVC_Log!O:O),0))</f>
        <v>234781.5</v>
      </c>
      <c r="H63" s="25">
        <f>IF(B63="","",IFERROR(
  _xlfn.XLOOKUP(B63,ADM_Log!A:A,ADM_Log!G:G)*
  _xlfn.XLOOKUP(_xlfn.XLOOKUP(B63,ADM_Log!A:A,ADM_Log!K:K),BED_Master!A:A,BED_Master!F:F),0))</f>
        <v>0</v>
      </c>
      <c r="I63" s="25">
        <f>IF(B63="","",IFERROR(
  IF(_xlfn.XLOOKUP(B63,ADM_Log!A:A,ADM_Log!D:D)="OPD",
    _xlfn.XLOOKUP(_xlfn.XLOOKUP(B63,ADM_Log!A:A,ADM_Log!I:I),DR_Master!A:A,DR_Master!G:G),
    _xlfn.XLOOKUP(_xlfn.XLOOKUP(B63,ADM_Log!A:A,ADM_Log!I:I),DR_Master!A:A,DR_Master!H:H)*
    _xlfn.XLOOKUP(B63,ADM_Log!A:A,ADM_Log!G:G)
  ),0))</f>
        <v>600</v>
      </c>
      <c r="J63" s="25">
        <f t="shared" si="2"/>
        <v>235381.5</v>
      </c>
      <c r="K63" s="39" t="s">
        <v>97</v>
      </c>
      <c r="L63" s="39">
        <v>0</v>
      </c>
      <c r="M63" s="25">
        <f t="shared" si="3"/>
        <v>235381.5</v>
      </c>
      <c r="N63" s="39">
        <v>65571.53</v>
      </c>
      <c r="O63" s="25">
        <f t="shared" si="4"/>
        <v>169809.97</v>
      </c>
      <c r="P63" s="39" t="s">
        <v>82</v>
      </c>
      <c r="Q63" s="39" t="s">
        <v>90</v>
      </c>
      <c r="R63" t="str">
        <f t="shared" si="0"/>
        <v>Aug 2025</v>
      </c>
    </row>
    <row r="64" spans="1:18" ht="22" customHeight="1">
      <c r="A64" s="24" t="str">
        <f t="shared" si="1"/>
        <v>BILL-00060</v>
      </c>
      <c r="B64" s="40" t="s">
        <v>1740</v>
      </c>
      <c r="C64" s="24" t="str">
        <f>IF(B64="","",IFERROR(_xlfn.XLOOKUP(B64,ADM_Log!A:A,ADM_Log!B:B),"ADM not found"))</f>
        <v>PT-00060</v>
      </c>
      <c r="D64" s="24" t="str">
        <f>IF(C64="","",IFERROR(_xlfn.XLOOKUP(C64,PT_Master!A:A,PT_Master!C:C),""))</f>
        <v>Nandini Rathore</v>
      </c>
      <c r="E64" s="44" t="s">
        <v>554</v>
      </c>
      <c r="F64" s="24" t="str">
        <f>IF(C64="","",IFERROR(_xlfn.XLOOKUP(C64,PT_Master!A:A,PT_Master!P:P),"Self-Pay"))</f>
        <v>HDFC ERGO Health</v>
      </c>
      <c r="G64" s="25">
        <f>IF(B64="","",IFERROR(SUMIF(SVC_Log!B:B,B64,SVC_Log!O:O),0))</f>
        <v>148917</v>
      </c>
      <c r="H64" s="25">
        <f>IF(B64="","",IFERROR(
  _xlfn.XLOOKUP(B64,ADM_Log!A:A,ADM_Log!G:G)*
  _xlfn.XLOOKUP(_xlfn.XLOOKUP(B64,ADM_Log!A:A,ADM_Log!K:K),BED_Master!A:A,BED_Master!F:F),0))</f>
        <v>9000</v>
      </c>
      <c r="I64" s="25">
        <f>IF(B64="","",IFERROR(
  IF(_xlfn.XLOOKUP(B64,ADM_Log!A:A,ADM_Log!D:D)="OPD",
    _xlfn.XLOOKUP(_xlfn.XLOOKUP(B64,ADM_Log!A:A,ADM_Log!I:I),DR_Master!A:A,DR_Master!G:G),
    _xlfn.XLOOKUP(_xlfn.XLOOKUP(B64,ADM_Log!A:A,ADM_Log!I:I),DR_Master!A:A,DR_Master!H:H)*
    _xlfn.XLOOKUP(B64,ADM_Log!A:A,ADM_Log!G:G)
  ),0))</f>
        <v>2100</v>
      </c>
      <c r="J64" s="25">
        <f t="shared" si="2"/>
        <v>160017</v>
      </c>
      <c r="K64" s="40" t="s">
        <v>97</v>
      </c>
      <c r="L64" s="40">
        <v>0</v>
      </c>
      <c r="M64" s="25">
        <f t="shared" si="3"/>
        <v>160017</v>
      </c>
      <c r="N64" s="40">
        <v>102882.8</v>
      </c>
      <c r="O64" s="25">
        <f t="shared" si="4"/>
        <v>57134.2</v>
      </c>
      <c r="P64" s="40" t="s">
        <v>82</v>
      </c>
      <c r="Q64" s="40" t="s">
        <v>90</v>
      </c>
      <c r="R64" t="str">
        <f t="shared" si="0"/>
        <v>Feb 2026</v>
      </c>
    </row>
    <row r="65" spans="1:18" ht="22" customHeight="1">
      <c r="A65" s="24" t="str">
        <f t="shared" si="1"/>
        <v>BILL-00061</v>
      </c>
      <c r="B65" s="39" t="s">
        <v>1741</v>
      </c>
      <c r="C65" s="24" t="str">
        <f>IF(B65="","",IFERROR(_xlfn.XLOOKUP(B65,ADM_Log!A:A,ADM_Log!B:B),"ADM not found"))</f>
        <v>PT-00061</v>
      </c>
      <c r="D65" s="24" t="str">
        <f>IF(C65="","",IFERROR(_xlfn.XLOOKUP(C65,PT_Master!A:A,PT_Master!C:C),""))</f>
        <v>Manoj Roy</v>
      </c>
      <c r="E65" s="42" t="s">
        <v>1489</v>
      </c>
      <c r="F65" s="24" t="str">
        <f>IF(C65="","",IFERROR(_xlfn.XLOOKUP(C65,PT_Master!A:A,PT_Master!P:P),"Self-Pay"))</f>
        <v>Niva Bupa</v>
      </c>
      <c r="G65" s="25">
        <f>IF(B65="","",IFERROR(SUMIF(SVC_Log!B:B,B65,SVC_Log!O:O),0))</f>
        <v>4735</v>
      </c>
      <c r="H65" s="25">
        <f>IF(B65="","",IFERROR(
  _xlfn.XLOOKUP(B65,ADM_Log!A:A,ADM_Log!G:G)*
  _xlfn.XLOOKUP(_xlfn.XLOOKUP(B65,ADM_Log!A:A,ADM_Log!K:K),BED_Master!A:A,BED_Master!F:F),0))</f>
        <v>0</v>
      </c>
      <c r="I65" s="25">
        <f>IF(B65="","",IFERROR(
  IF(_xlfn.XLOOKUP(B65,ADM_Log!A:A,ADM_Log!D:D)="OPD",
    _xlfn.XLOOKUP(_xlfn.XLOOKUP(B65,ADM_Log!A:A,ADM_Log!I:I),DR_Master!A:A,DR_Master!G:G),
    _xlfn.XLOOKUP(_xlfn.XLOOKUP(B65,ADM_Log!A:A,ADM_Log!I:I),DR_Master!A:A,DR_Master!H:H)*
    _xlfn.XLOOKUP(B65,ADM_Log!A:A,ADM_Log!G:G)
  ),0))</f>
        <v>300</v>
      </c>
      <c r="J65" s="25">
        <f t="shared" si="2"/>
        <v>5035</v>
      </c>
      <c r="K65" s="39" t="s">
        <v>97</v>
      </c>
      <c r="L65" s="39">
        <v>0</v>
      </c>
      <c r="M65" s="25">
        <f t="shared" si="3"/>
        <v>5035</v>
      </c>
      <c r="N65" s="39">
        <v>1780.3</v>
      </c>
      <c r="O65" s="25">
        <f t="shared" si="4"/>
        <v>3254.7</v>
      </c>
      <c r="P65" s="39" t="s">
        <v>85</v>
      </c>
      <c r="Q65" s="39" t="s">
        <v>90</v>
      </c>
      <c r="R65" t="str">
        <f t="shared" si="0"/>
        <v>Oct 2025</v>
      </c>
    </row>
    <row r="66" spans="1:18" ht="22" customHeight="1">
      <c r="A66" s="24" t="str">
        <f t="shared" si="1"/>
        <v>BILL-00062</v>
      </c>
      <c r="B66" s="40" t="s">
        <v>1742</v>
      </c>
      <c r="C66" s="24" t="str">
        <f>IF(B66="","",IFERROR(_xlfn.XLOOKUP(B66,ADM_Log!A:A,ADM_Log!B:B),"ADM not found"))</f>
        <v>PT-00062</v>
      </c>
      <c r="D66" s="24" t="str">
        <f>IF(C66="","",IFERROR(_xlfn.XLOOKUP(C66,PT_Master!A:A,PT_Master!C:C),""))</f>
        <v>Sudha Sharma</v>
      </c>
      <c r="E66" s="44" t="s">
        <v>1502</v>
      </c>
      <c r="F66" s="24">
        <f>IF(C66="","",IFERROR(_xlfn.XLOOKUP(C66,PT_Master!A:A,PT_Master!P:P),"Self-Pay"))</f>
        <v>0</v>
      </c>
      <c r="G66" s="25">
        <f>IF(B66="","",IFERROR(SUMIF(SVC_Log!B:B,B66,SVC_Log!O:O),0))</f>
        <v>36735.5</v>
      </c>
      <c r="H66" s="25">
        <f>IF(B66="","",IFERROR(
  _xlfn.XLOOKUP(B66,ADM_Log!A:A,ADM_Log!G:G)*
  _xlfn.XLOOKUP(_xlfn.XLOOKUP(B66,ADM_Log!A:A,ADM_Log!K:K),BED_Master!A:A,BED_Master!F:F),0))</f>
        <v>14400</v>
      </c>
      <c r="I66" s="25">
        <f>IF(B66="","",IFERROR(
  IF(_xlfn.XLOOKUP(B66,ADM_Log!A:A,ADM_Log!D:D)="OPD",
    _xlfn.XLOOKUP(_xlfn.XLOOKUP(B66,ADM_Log!A:A,ADM_Log!I:I),DR_Master!A:A,DR_Master!G:G),
    _xlfn.XLOOKUP(_xlfn.XLOOKUP(B66,ADM_Log!A:A,ADM_Log!I:I),DR_Master!A:A,DR_Master!H:H)*
    _xlfn.XLOOKUP(B66,ADM_Log!A:A,ADM_Log!G:G)
  ),0))</f>
        <v>0</v>
      </c>
      <c r="J66" s="25">
        <f t="shared" si="2"/>
        <v>51135.5</v>
      </c>
      <c r="K66" s="40" t="s">
        <v>97</v>
      </c>
      <c r="L66" s="40">
        <v>0</v>
      </c>
      <c r="M66" s="25">
        <f t="shared" si="3"/>
        <v>51135.5</v>
      </c>
      <c r="N66" s="40">
        <v>0</v>
      </c>
      <c r="O66" s="25">
        <f t="shared" si="4"/>
        <v>51135.5</v>
      </c>
      <c r="P66" s="40" t="s">
        <v>82</v>
      </c>
      <c r="Q66" s="40" t="s">
        <v>90</v>
      </c>
      <c r="R66" t="str">
        <f t="shared" si="0"/>
        <v>Nov 2025</v>
      </c>
    </row>
    <row r="67" spans="1:18" ht="22" customHeight="1">
      <c r="A67" s="24" t="str">
        <f t="shared" si="1"/>
        <v>BILL-00063</v>
      </c>
      <c r="B67" s="39" t="s">
        <v>1743</v>
      </c>
      <c r="C67" s="24" t="str">
        <f>IF(B67="","",IFERROR(_xlfn.XLOOKUP(B67,ADM_Log!A:A,ADM_Log!B:B),"ADM not found"))</f>
        <v>PT-00063</v>
      </c>
      <c r="D67" s="24" t="str">
        <f>IF(C67="","",IFERROR(_xlfn.XLOOKUP(C67,PT_Master!A:A,PT_Master!C:C),""))</f>
        <v>Harish Mehta</v>
      </c>
      <c r="E67" s="42" t="s">
        <v>1490</v>
      </c>
      <c r="F67" s="24">
        <f>IF(C67="","",IFERROR(_xlfn.XLOOKUP(C67,PT_Master!A:A,PT_Master!P:P),"Self-Pay"))</f>
        <v>0</v>
      </c>
      <c r="G67" s="25">
        <f>IF(B67="","",IFERROR(SUMIF(SVC_Log!B:B,B67,SVC_Log!O:O),0))</f>
        <v>2144</v>
      </c>
      <c r="H67" s="25">
        <f>IF(B67="","",IFERROR(
  _xlfn.XLOOKUP(B67,ADM_Log!A:A,ADM_Log!G:G)*
  _xlfn.XLOOKUP(_xlfn.XLOOKUP(B67,ADM_Log!A:A,ADM_Log!K:K),BED_Master!A:A,BED_Master!F:F),0))</f>
        <v>0</v>
      </c>
      <c r="I67" s="25">
        <f>IF(B67="","",IFERROR(
  IF(_xlfn.XLOOKUP(B67,ADM_Log!A:A,ADM_Log!D:D)="OPD",
    _xlfn.XLOOKUP(_xlfn.XLOOKUP(B67,ADM_Log!A:A,ADM_Log!I:I),DR_Master!A:A,DR_Master!G:G),
    _xlfn.XLOOKUP(_xlfn.XLOOKUP(B67,ADM_Log!A:A,ADM_Log!I:I),DR_Master!A:A,DR_Master!H:H)*
    _xlfn.XLOOKUP(B67,ADM_Log!A:A,ADM_Log!G:G)
  ),0))</f>
        <v>1200</v>
      </c>
      <c r="J67" s="25">
        <f t="shared" si="2"/>
        <v>3344</v>
      </c>
      <c r="K67" s="39" t="s">
        <v>99</v>
      </c>
      <c r="L67" s="39">
        <v>186.96</v>
      </c>
      <c r="M67" s="25">
        <f t="shared" si="3"/>
        <v>3157.04</v>
      </c>
      <c r="N67" s="39">
        <v>0</v>
      </c>
      <c r="O67" s="25">
        <f t="shared" si="4"/>
        <v>3157.04</v>
      </c>
      <c r="P67" s="39" t="s">
        <v>82</v>
      </c>
      <c r="Q67" s="39" t="s">
        <v>90</v>
      </c>
      <c r="R67" t="str">
        <f t="shared" si="0"/>
        <v>Sep 2025</v>
      </c>
    </row>
    <row r="68" spans="1:18" ht="22" customHeight="1">
      <c r="A68" s="24" t="str">
        <f t="shared" si="1"/>
        <v>BILL-00064</v>
      </c>
      <c r="B68" s="40" t="s">
        <v>1744</v>
      </c>
      <c r="C68" s="24" t="str">
        <f>IF(B68="","",IFERROR(_xlfn.XLOOKUP(B68,ADM_Log!A:A,ADM_Log!B:B),"ADM not found"))</f>
        <v>PT-00064</v>
      </c>
      <c r="D68" s="24" t="str">
        <f>IF(C68="","",IFERROR(_xlfn.XLOOKUP(C68,PT_Master!A:A,PT_Master!C:C),""))</f>
        <v>Chhaya Mondal</v>
      </c>
      <c r="E68" s="44" t="s">
        <v>1544</v>
      </c>
      <c r="F68" s="24" t="str">
        <f>IF(C68="","",IFERROR(_xlfn.XLOOKUP(C68,PT_Master!A:A,PT_Master!P:P),"Self-Pay"))</f>
        <v>ICICI Lombard Health</v>
      </c>
      <c r="G68" s="25">
        <f>IF(B68="","",IFERROR(SUMIF(SVC_Log!B:B,B68,SVC_Log!O:O),0))</f>
        <v>269191</v>
      </c>
      <c r="H68" s="25">
        <f>IF(B68="","",IFERROR(
  _xlfn.XLOOKUP(B68,ADM_Log!A:A,ADM_Log!G:G)*
  _xlfn.XLOOKUP(_xlfn.XLOOKUP(B68,ADM_Log!A:A,ADM_Log!K:K),BED_Master!A:A,BED_Master!F:F),0))</f>
        <v>3600</v>
      </c>
      <c r="I68" s="25">
        <f>IF(B68="","",IFERROR(
  IF(_xlfn.XLOOKUP(B68,ADM_Log!A:A,ADM_Log!D:D)="OPD",
    _xlfn.XLOOKUP(_xlfn.XLOOKUP(B68,ADM_Log!A:A,ADM_Log!I:I),DR_Master!A:A,DR_Master!G:G),
    _xlfn.XLOOKUP(_xlfn.XLOOKUP(B68,ADM_Log!A:A,ADM_Log!I:I),DR_Master!A:A,DR_Master!H:H)*
    _xlfn.XLOOKUP(B68,ADM_Log!A:A,ADM_Log!G:G)
  ),0))</f>
        <v>0</v>
      </c>
      <c r="J68" s="25">
        <f t="shared" si="2"/>
        <v>272791</v>
      </c>
      <c r="K68" s="40" t="s">
        <v>97</v>
      </c>
      <c r="L68" s="40">
        <v>0</v>
      </c>
      <c r="M68" s="25">
        <f t="shared" si="3"/>
        <v>272791</v>
      </c>
      <c r="N68" s="40">
        <v>122381.13</v>
      </c>
      <c r="O68" s="25">
        <f t="shared" si="4"/>
        <v>150409.87</v>
      </c>
      <c r="P68" s="40" t="s">
        <v>86</v>
      </c>
      <c r="Q68" s="40" t="s">
        <v>90</v>
      </c>
      <c r="R68" t="str">
        <f t="shared" si="0"/>
        <v>Apr 2026</v>
      </c>
    </row>
    <row r="69" spans="1:18" ht="22" customHeight="1">
      <c r="A69" s="24" t="str">
        <f t="shared" si="1"/>
        <v>BILL-00065</v>
      </c>
      <c r="B69" s="39" t="s">
        <v>1745</v>
      </c>
      <c r="C69" s="24" t="str">
        <f>IF(B69="","",IFERROR(_xlfn.XLOOKUP(B69,ADM_Log!A:A,ADM_Log!B:B),"ADM not found"))</f>
        <v>PT-00065</v>
      </c>
      <c r="D69" s="24" t="str">
        <f>IF(C69="","",IFERROR(_xlfn.XLOOKUP(C69,PT_Master!A:A,PT_Master!C:C),""))</f>
        <v>Ramesh Das</v>
      </c>
      <c r="E69" s="42" t="s">
        <v>1466</v>
      </c>
      <c r="F69" s="24">
        <f>IF(C69="","",IFERROR(_xlfn.XLOOKUP(C69,PT_Master!A:A,PT_Master!P:P),"Self-Pay"))</f>
        <v>0</v>
      </c>
      <c r="G69" s="25">
        <f>IF(B69="","",IFERROR(SUMIF(SVC_Log!B:B,B69,SVC_Log!O:O),0))</f>
        <v>10966</v>
      </c>
      <c r="H69" s="25">
        <f>IF(B69="","",IFERROR(
  _xlfn.XLOOKUP(B69,ADM_Log!A:A,ADM_Log!G:G)*
  _xlfn.XLOOKUP(_xlfn.XLOOKUP(B69,ADM_Log!A:A,ADM_Log!K:K),BED_Master!A:A,BED_Master!F:F),0))</f>
        <v>28000</v>
      </c>
      <c r="I69" s="25">
        <f>IF(B69="","",IFERROR(
  IF(_xlfn.XLOOKUP(B69,ADM_Log!A:A,ADM_Log!D:D)="OPD",
    _xlfn.XLOOKUP(_xlfn.XLOOKUP(B69,ADM_Log!A:A,ADM_Log!I:I),DR_Master!A:A,DR_Master!G:G),
    _xlfn.XLOOKUP(_xlfn.XLOOKUP(B69,ADM_Log!A:A,ADM_Log!I:I),DR_Master!A:A,DR_Master!H:H)*
    _xlfn.XLOOKUP(B69,ADM_Log!A:A,ADM_Log!G:G)
  ),0))</f>
        <v>3200</v>
      </c>
      <c r="J69" s="25">
        <f t="shared" si="2"/>
        <v>42166</v>
      </c>
      <c r="K69" s="39" t="s">
        <v>99</v>
      </c>
      <c r="L69" s="39">
        <v>2685.89</v>
      </c>
      <c r="M69" s="25">
        <f t="shared" si="3"/>
        <v>39480.11</v>
      </c>
      <c r="N69" s="39">
        <v>0</v>
      </c>
      <c r="O69" s="25">
        <f t="shared" si="4"/>
        <v>39480.11</v>
      </c>
      <c r="P69" s="39" t="s">
        <v>82</v>
      </c>
      <c r="Q69" s="39" t="s">
        <v>90</v>
      </c>
      <c r="R69" t="str">
        <f t="shared" ref="R69:R132" si="5">TEXT(E68,"MMM YYYY")</f>
        <v>May 2026</v>
      </c>
    </row>
    <row r="70" spans="1:18" ht="22" customHeight="1">
      <c r="A70" s="24" t="str">
        <f t="shared" ref="A70:A133" si="6">IF(B70="","","BILL-"&amp;TEXT(ROW(A66),"00000"))</f>
        <v>BILL-00066</v>
      </c>
      <c r="B70" s="40" t="s">
        <v>1746</v>
      </c>
      <c r="C70" s="24" t="str">
        <f>IF(B70="","",IFERROR(_xlfn.XLOOKUP(B70,ADM_Log!A:A,ADM_Log!B:B),"ADM not found"))</f>
        <v>PT-00066</v>
      </c>
      <c r="D70" s="24" t="str">
        <f>IF(C70="","",IFERROR(_xlfn.XLOOKUP(C70,PT_Master!A:A,PT_Master!C:C),""))</f>
        <v>Bharati Gupta</v>
      </c>
      <c r="E70" s="44" t="s">
        <v>1545</v>
      </c>
      <c r="F70" s="24">
        <f>IF(C70="","",IFERROR(_xlfn.XLOOKUP(C70,PT_Master!A:A,PT_Master!P:P),"Self-Pay"))</f>
        <v>0</v>
      </c>
      <c r="G70" s="25">
        <f>IF(B70="","",IFERROR(SUMIF(SVC_Log!B:B,B70,SVC_Log!O:O),0))</f>
        <v>63888</v>
      </c>
      <c r="H70" s="25">
        <f>IF(B70="","",IFERROR(
  _xlfn.XLOOKUP(B70,ADM_Log!A:A,ADM_Log!G:G)*
  _xlfn.XLOOKUP(_xlfn.XLOOKUP(B70,ADM_Log!A:A,ADM_Log!K:K),BED_Master!A:A,BED_Master!F:F),0))</f>
        <v>3200</v>
      </c>
      <c r="I70" s="25">
        <f>IF(B70="","",IFERROR(
  IF(_xlfn.XLOOKUP(B70,ADM_Log!A:A,ADM_Log!D:D)="OPD",
    _xlfn.XLOOKUP(_xlfn.XLOOKUP(B70,ADM_Log!A:A,ADM_Log!I:I),DR_Master!A:A,DR_Master!G:G),
    _xlfn.XLOOKUP(_xlfn.XLOOKUP(B70,ADM_Log!A:A,ADM_Log!I:I),DR_Master!A:A,DR_Master!H:H)*
    _xlfn.XLOOKUP(B70,ADM_Log!A:A,ADM_Log!G:G)
  ),0))</f>
        <v>1680</v>
      </c>
      <c r="J70" s="25">
        <f t="shared" ref="J70:J133" si="7">IF(B70="","",G70+H70+I70)</f>
        <v>68768</v>
      </c>
      <c r="K70" s="40" t="s">
        <v>97</v>
      </c>
      <c r="L70" s="40">
        <v>0</v>
      </c>
      <c r="M70" s="25">
        <f t="shared" ref="M70:M133" si="8">IF(J70="","",J70-IF(L70="",0,L70))</f>
        <v>68768</v>
      </c>
      <c r="N70" s="40">
        <v>0</v>
      </c>
      <c r="O70" s="25">
        <f t="shared" ref="O70:O133" si="9">IF(M70="","",IFERROR(M70-IF(N70="",0,N70),M70))</f>
        <v>68768</v>
      </c>
      <c r="P70" s="40" t="s">
        <v>82</v>
      </c>
      <c r="Q70" s="40" t="s">
        <v>90</v>
      </c>
      <c r="R70" t="str">
        <f t="shared" si="5"/>
        <v>Feb 2026</v>
      </c>
    </row>
    <row r="71" spans="1:18" ht="22" customHeight="1">
      <c r="A71" s="24" t="str">
        <f t="shared" si="6"/>
        <v>BILL-00067</v>
      </c>
      <c r="B71" s="39" t="s">
        <v>1747</v>
      </c>
      <c r="C71" s="24" t="str">
        <f>IF(B71="","",IFERROR(_xlfn.XLOOKUP(B71,ADM_Log!A:A,ADM_Log!B:B),"ADM not found"))</f>
        <v>PT-00067</v>
      </c>
      <c r="D71" s="24" t="str">
        <f>IF(C71="","",IFERROR(_xlfn.XLOOKUP(C71,PT_Master!A:A,PT_Master!C:C),""))</f>
        <v>Vishal Singh</v>
      </c>
      <c r="E71" s="42" t="s">
        <v>1546</v>
      </c>
      <c r="F71" s="24" t="str">
        <f>IF(C71="","",IFERROR(_xlfn.XLOOKUP(C71,PT_Master!A:A,PT_Master!P:P),"Self-Pay"))</f>
        <v>Star Health Insurance</v>
      </c>
      <c r="G71" s="25">
        <f>IF(B71="","",IFERROR(SUMIF(SVC_Log!B:B,B71,SVC_Log!O:O),0))</f>
        <v>112547.5</v>
      </c>
      <c r="H71" s="25">
        <f>IF(B71="","",IFERROR(
  _xlfn.XLOOKUP(B71,ADM_Log!A:A,ADM_Log!G:G)*
  _xlfn.XLOOKUP(_xlfn.XLOOKUP(B71,ADM_Log!A:A,ADM_Log!K:K),BED_Master!A:A,BED_Master!F:F),0))</f>
        <v>8000</v>
      </c>
      <c r="I71" s="25">
        <f>IF(B71="","",IFERROR(
  IF(_xlfn.XLOOKUP(B71,ADM_Log!A:A,ADM_Log!D:D)="OPD",
    _xlfn.XLOOKUP(_xlfn.XLOOKUP(B71,ADM_Log!A:A,ADM_Log!I:I),DR_Master!A:A,DR_Master!G:G),
    _xlfn.XLOOKUP(_xlfn.XLOOKUP(B71,ADM_Log!A:A,ADM_Log!I:I),DR_Master!A:A,DR_Master!H:H)*
    _xlfn.XLOOKUP(B71,ADM_Log!A:A,ADM_Log!G:G)
  ),0))</f>
        <v>3800</v>
      </c>
      <c r="J71" s="25">
        <f t="shared" si="7"/>
        <v>124347.5</v>
      </c>
      <c r="K71" s="39" t="s">
        <v>1929</v>
      </c>
      <c r="L71" s="39">
        <v>8037.05</v>
      </c>
      <c r="M71" s="25">
        <f t="shared" si="8"/>
        <v>116310.45</v>
      </c>
      <c r="N71" s="39">
        <v>54211.5</v>
      </c>
      <c r="O71" s="25">
        <f t="shared" si="9"/>
        <v>62098.95</v>
      </c>
      <c r="P71" s="39" t="s">
        <v>86</v>
      </c>
      <c r="Q71" s="39" t="s">
        <v>90</v>
      </c>
      <c r="R71" t="str">
        <f t="shared" si="5"/>
        <v>Dec 2025</v>
      </c>
    </row>
    <row r="72" spans="1:18" ht="22" customHeight="1">
      <c r="A72" s="24" t="str">
        <f t="shared" si="6"/>
        <v>BILL-00068</v>
      </c>
      <c r="B72" s="40" t="s">
        <v>1748</v>
      </c>
      <c r="C72" s="24" t="str">
        <f>IF(B72="","",IFERROR(_xlfn.XLOOKUP(B72,ADM_Log!A:A,ADM_Log!B:B),"ADM not found"))</f>
        <v>PT-00068</v>
      </c>
      <c r="D72" s="24" t="str">
        <f>IF(C72="","",IFERROR(_xlfn.XLOOKUP(C72,PT_Master!A:A,PT_Master!C:C),""))</f>
        <v>Kamla Chatterjee</v>
      </c>
      <c r="E72" s="44" t="s">
        <v>591</v>
      </c>
      <c r="F72" s="24">
        <f>IF(C72="","",IFERROR(_xlfn.XLOOKUP(C72,PT_Master!A:A,PT_Master!P:P),"Self-Pay"))</f>
        <v>0</v>
      </c>
      <c r="G72" s="25">
        <f>IF(B72="","",IFERROR(SUMIF(SVC_Log!B:B,B72,SVC_Log!O:O),0))</f>
        <v>275718.5</v>
      </c>
      <c r="H72" s="25">
        <f>IF(B72="","",IFERROR(
  _xlfn.XLOOKUP(B72,ADM_Log!A:A,ADM_Log!G:G)*
  _xlfn.XLOOKUP(_xlfn.XLOOKUP(B72,ADM_Log!A:A,ADM_Log!K:K),BED_Master!A:A,BED_Master!F:F),0))</f>
        <v>1600</v>
      </c>
      <c r="I72" s="25">
        <f>IF(B72="","",IFERROR(
  IF(_xlfn.XLOOKUP(B72,ADM_Log!A:A,ADM_Log!D:D)="OPD",
    _xlfn.XLOOKUP(_xlfn.XLOOKUP(B72,ADM_Log!A:A,ADM_Log!I:I),DR_Master!A:A,DR_Master!G:G),
    _xlfn.XLOOKUP(_xlfn.XLOOKUP(B72,ADM_Log!A:A,ADM_Log!I:I),DR_Master!A:A,DR_Master!H:H)*
    _xlfn.XLOOKUP(B72,ADM_Log!A:A,ADM_Log!G:G)
  ),0))</f>
        <v>1000</v>
      </c>
      <c r="J72" s="25">
        <f t="shared" si="7"/>
        <v>278318.5</v>
      </c>
      <c r="K72" s="40" t="s">
        <v>100</v>
      </c>
      <c r="L72" s="40">
        <v>26282.06</v>
      </c>
      <c r="M72" s="25">
        <f t="shared" si="8"/>
        <v>252036.44</v>
      </c>
      <c r="N72" s="40">
        <v>0</v>
      </c>
      <c r="O72" s="25">
        <f t="shared" si="9"/>
        <v>252036.44</v>
      </c>
      <c r="P72" s="40" t="s">
        <v>85</v>
      </c>
      <c r="Q72" s="40" t="s">
        <v>90</v>
      </c>
      <c r="R72" t="str">
        <f t="shared" si="5"/>
        <v>Sep 2025</v>
      </c>
    </row>
    <row r="73" spans="1:18" ht="22" customHeight="1">
      <c r="A73" s="24" t="str">
        <f t="shared" si="6"/>
        <v>BILL-00069</v>
      </c>
      <c r="B73" s="39" t="s">
        <v>1749</v>
      </c>
      <c r="C73" s="24" t="str">
        <f>IF(B73="","",IFERROR(_xlfn.XLOOKUP(B73,ADM_Log!A:A,ADM_Log!B:B),"ADM not found"))</f>
        <v>PT-00069</v>
      </c>
      <c r="D73" s="24" t="str">
        <f>IF(C73="","",IFERROR(_xlfn.XLOOKUP(C73,PT_Master!A:A,PT_Master!C:C),""))</f>
        <v>Abhishek Mukherjee</v>
      </c>
      <c r="E73" s="42" t="s">
        <v>1496</v>
      </c>
      <c r="F73" s="24" t="str">
        <f>IF(C73="","",IFERROR(_xlfn.XLOOKUP(C73,PT_Master!A:A,PT_Master!P:P),"Self-Pay"))</f>
        <v>United India Insurance</v>
      </c>
      <c r="G73" s="25">
        <f>IF(B73="","",IFERROR(SUMIF(SVC_Log!B:B,B73,SVC_Log!O:O),0))</f>
        <v>6770.5</v>
      </c>
      <c r="H73" s="25">
        <f>IF(B73="","",IFERROR(
  _xlfn.XLOOKUP(B73,ADM_Log!A:A,ADM_Log!G:G)*
  _xlfn.XLOOKUP(_xlfn.XLOOKUP(B73,ADM_Log!A:A,ADM_Log!K:K),BED_Master!A:A,BED_Master!F:F),0))</f>
        <v>0</v>
      </c>
      <c r="I73" s="25">
        <f>IF(B73="","",IFERROR(
  IF(_xlfn.XLOOKUP(B73,ADM_Log!A:A,ADM_Log!D:D)="OPD",
    _xlfn.XLOOKUP(_xlfn.XLOOKUP(B73,ADM_Log!A:A,ADM_Log!I:I),DR_Master!A:A,DR_Master!G:G),
    _xlfn.XLOOKUP(_xlfn.XLOOKUP(B73,ADM_Log!A:A,ADM_Log!I:I),DR_Master!A:A,DR_Master!H:H)*
    _xlfn.XLOOKUP(B73,ADM_Log!A:A,ADM_Log!G:G)
  ),0))</f>
        <v>750</v>
      </c>
      <c r="J73" s="25">
        <f t="shared" si="7"/>
        <v>7520.5</v>
      </c>
      <c r="K73" s="39" t="s">
        <v>1929</v>
      </c>
      <c r="L73" s="39">
        <v>367.35</v>
      </c>
      <c r="M73" s="25">
        <f t="shared" si="8"/>
        <v>7153.15</v>
      </c>
      <c r="N73" s="39">
        <v>3243.92</v>
      </c>
      <c r="O73" s="25">
        <f t="shared" si="9"/>
        <v>3909.2299999999996</v>
      </c>
      <c r="P73" s="39" t="s">
        <v>85</v>
      </c>
      <c r="Q73" s="39" t="s">
        <v>90</v>
      </c>
      <c r="R73" t="str">
        <f t="shared" si="5"/>
        <v>Nov 2025</v>
      </c>
    </row>
    <row r="74" spans="1:18" ht="22" customHeight="1">
      <c r="A74" s="24" t="str">
        <f t="shared" si="6"/>
        <v>BILL-00070</v>
      </c>
      <c r="B74" s="40" t="s">
        <v>1750</v>
      </c>
      <c r="C74" s="24" t="str">
        <f>IF(B74="","",IFERROR(_xlfn.XLOOKUP(B74,ADM_Log!A:A,ADM_Log!B:B),"ADM not found"))</f>
        <v>PT-00070</v>
      </c>
      <c r="D74" s="24" t="str">
        <f>IF(C74="","",IFERROR(_xlfn.XLOOKUP(C74,PT_Master!A:A,PT_Master!C:C),""))</f>
        <v>Shanta Bose</v>
      </c>
      <c r="E74" s="44" t="s">
        <v>496</v>
      </c>
      <c r="F74" s="24">
        <f>IF(C74="","",IFERROR(_xlfn.XLOOKUP(C74,PT_Master!A:A,PT_Master!P:P),"Self-Pay"))</f>
        <v>0</v>
      </c>
      <c r="G74" s="25">
        <f>IF(B74="","",IFERROR(SUMIF(SVC_Log!B:B,B74,SVC_Log!O:O),0))</f>
        <v>31736.5</v>
      </c>
      <c r="H74" s="25">
        <f>IF(B74="","",IFERROR(
  _xlfn.XLOOKUP(B74,ADM_Log!A:A,ADM_Log!G:G)*
  _xlfn.XLOOKUP(_xlfn.XLOOKUP(B74,ADM_Log!A:A,ADM_Log!K:K),BED_Master!A:A,BED_Master!F:F),0))</f>
        <v>5600</v>
      </c>
      <c r="I74" s="25">
        <f>IF(B74="","",IFERROR(
  IF(_xlfn.XLOOKUP(B74,ADM_Log!A:A,ADM_Log!D:D)="OPD",
    _xlfn.XLOOKUP(_xlfn.XLOOKUP(B74,ADM_Log!A:A,ADM_Log!I:I),DR_Master!A:A,DR_Master!G:G),
    _xlfn.XLOOKUP(_xlfn.XLOOKUP(B74,ADM_Log!A:A,ADM_Log!I:I),DR_Master!A:A,DR_Master!H:H)*
    _xlfn.XLOOKUP(B74,ADM_Log!A:A,ADM_Log!G:G)
  ),0))</f>
        <v>1400</v>
      </c>
      <c r="J74" s="25">
        <f t="shared" si="7"/>
        <v>38736.5</v>
      </c>
      <c r="K74" s="40" t="s">
        <v>100</v>
      </c>
      <c r="L74" s="40">
        <v>2991.83</v>
      </c>
      <c r="M74" s="25">
        <f t="shared" si="8"/>
        <v>35744.67</v>
      </c>
      <c r="N74" s="40">
        <v>10851.09</v>
      </c>
      <c r="O74" s="25">
        <f t="shared" si="9"/>
        <v>24893.579999999998</v>
      </c>
      <c r="P74" s="40" t="s">
        <v>82</v>
      </c>
      <c r="Q74" s="40" t="s">
        <v>90</v>
      </c>
      <c r="R74" t="str">
        <f t="shared" si="5"/>
        <v>Oct 2025</v>
      </c>
    </row>
    <row r="75" spans="1:18" ht="22" customHeight="1">
      <c r="A75" s="24" t="str">
        <f t="shared" si="6"/>
        <v>BILL-00071</v>
      </c>
      <c r="B75" s="39" t="s">
        <v>1751</v>
      </c>
      <c r="C75" s="24" t="str">
        <f>IF(B75="","",IFERROR(_xlfn.XLOOKUP(B75,ADM_Log!A:A,ADM_Log!B:B),"ADM not found"))</f>
        <v>PT-00071</v>
      </c>
      <c r="D75" s="24" t="str">
        <f>IF(C75="","",IFERROR(_xlfn.XLOOKUP(C75,PT_Master!A:A,PT_Master!C:C),""))</f>
        <v>Nilesh Sen</v>
      </c>
      <c r="E75" s="42" t="s">
        <v>1464</v>
      </c>
      <c r="F75" s="24">
        <f>IF(C75="","",IFERROR(_xlfn.XLOOKUP(C75,PT_Master!A:A,PT_Master!P:P),"Self-Pay"))</f>
        <v>0</v>
      </c>
      <c r="G75" s="25">
        <f>IF(B75="","",IFERROR(SUMIF(SVC_Log!B:B,B75,SVC_Log!O:O),0))</f>
        <v>44785</v>
      </c>
      <c r="H75" s="25">
        <f>IF(B75="","",IFERROR(
  _xlfn.XLOOKUP(B75,ADM_Log!A:A,ADM_Log!G:G)*
  _xlfn.XLOOKUP(_xlfn.XLOOKUP(B75,ADM_Log!A:A,ADM_Log!K:K),BED_Master!A:A,BED_Master!F:F),0))</f>
        <v>0</v>
      </c>
      <c r="I75" s="25">
        <f>IF(B75="","",IFERROR(
  IF(_xlfn.XLOOKUP(B75,ADM_Log!A:A,ADM_Log!D:D)="OPD",
    _xlfn.XLOOKUP(_xlfn.XLOOKUP(B75,ADM_Log!A:A,ADM_Log!I:I),DR_Master!A:A,DR_Master!G:G),
    _xlfn.XLOOKUP(_xlfn.XLOOKUP(B75,ADM_Log!A:A,ADM_Log!I:I),DR_Master!A:A,DR_Master!H:H)*
    _xlfn.XLOOKUP(B75,ADM_Log!A:A,ADM_Log!G:G)
  ),0))</f>
        <v>750</v>
      </c>
      <c r="J75" s="25">
        <f t="shared" si="7"/>
        <v>45535</v>
      </c>
      <c r="K75" s="39" t="s">
        <v>1929</v>
      </c>
      <c r="L75" s="39">
        <v>4178.67</v>
      </c>
      <c r="M75" s="25">
        <f t="shared" si="8"/>
        <v>41356.33</v>
      </c>
      <c r="N75" s="39">
        <v>0</v>
      </c>
      <c r="O75" s="25">
        <f t="shared" si="9"/>
        <v>41356.33</v>
      </c>
      <c r="P75" s="39" t="s">
        <v>82</v>
      </c>
      <c r="Q75" s="39" t="s">
        <v>90</v>
      </c>
      <c r="R75" t="str">
        <f t="shared" si="5"/>
        <v>May 2026</v>
      </c>
    </row>
    <row r="76" spans="1:18" ht="22" customHeight="1">
      <c r="A76" s="24" t="str">
        <f t="shared" si="6"/>
        <v>BILL-00072</v>
      </c>
      <c r="B76" s="40" t="s">
        <v>1752</v>
      </c>
      <c r="C76" s="24" t="str">
        <f>IF(B76="","",IFERROR(_xlfn.XLOOKUP(B76,ADM_Log!A:A,ADM_Log!B:B),"ADM not found"))</f>
        <v>PT-00072</v>
      </c>
      <c r="D76" s="24" t="str">
        <f>IF(C76="","",IFERROR(_xlfn.XLOOKUP(C76,PT_Master!A:A,PT_Master!C:C),""))</f>
        <v>Rupal Ghosh</v>
      </c>
      <c r="E76" s="44" t="s">
        <v>1497</v>
      </c>
      <c r="F76" s="24">
        <f>IF(C76="","",IFERROR(_xlfn.XLOOKUP(C76,PT_Master!A:A,PT_Master!P:P),"Self-Pay"))</f>
        <v>0</v>
      </c>
      <c r="G76" s="25">
        <f>IF(B76="","",IFERROR(SUMIF(SVC_Log!B:B,B76,SVC_Log!O:O),0))</f>
        <v>5039</v>
      </c>
      <c r="H76" s="25">
        <f>IF(B76="","",IFERROR(
  _xlfn.XLOOKUP(B76,ADM_Log!A:A,ADM_Log!G:G)*
  _xlfn.XLOOKUP(_xlfn.XLOOKUP(B76,ADM_Log!A:A,ADM_Log!K:K),BED_Master!A:A,BED_Master!F:F),0))</f>
        <v>0</v>
      </c>
      <c r="I76" s="25">
        <f>IF(B76="","",IFERROR(
  IF(_xlfn.XLOOKUP(B76,ADM_Log!A:A,ADM_Log!D:D)="OPD",
    _xlfn.XLOOKUP(_xlfn.XLOOKUP(B76,ADM_Log!A:A,ADM_Log!I:I),DR_Master!A:A,DR_Master!G:G),
    _xlfn.XLOOKUP(_xlfn.XLOOKUP(B76,ADM_Log!A:A,ADM_Log!I:I),DR_Master!A:A,DR_Master!H:H)*
    _xlfn.XLOOKUP(B76,ADM_Log!A:A,ADM_Log!G:G)
  ),0))</f>
        <v>750</v>
      </c>
      <c r="J76" s="25">
        <f t="shared" si="7"/>
        <v>5789</v>
      </c>
      <c r="K76" s="40" t="s">
        <v>100</v>
      </c>
      <c r="L76" s="40">
        <v>327.76</v>
      </c>
      <c r="M76" s="25">
        <f t="shared" si="8"/>
        <v>5461.24</v>
      </c>
      <c r="N76" s="40">
        <v>0</v>
      </c>
      <c r="O76" s="25">
        <f t="shared" si="9"/>
        <v>5461.24</v>
      </c>
      <c r="P76" s="40" t="s">
        <v>82</v>
      </c>
      <c r="Q76" s="40" t="s">
        <v>90</v>
      </c>
      <c r="R76" t="str">
        <f t="shared" si="5"/>
        <v>Oct 2025</v>
      </c>
    </row>
    <row r="77" spans="1:18" ht="22" customHeight="1">
      <c r="A77" s="24" t="str">
        <f t="shared" si="6"/>
        <v>BILL-00073</v>
      </c>
      <c r="B77" s="39" t="s">
        <v>1753</v>
      </c>
      <c r="C77" s="24" t="str">
        <f>IF(B77="","",IFERROR(_xlfn.XLOOKUP(B77,ADM_Log!A:A,ADM_Log!B:B),"ADM not found"))</f>
        <v>PT-00073</v>
      </c>
      <c r="D77" s="24" t="str">
        <f>IF(C77="","",IFERROR(_xlfn.XLOOKUP(C77,PT_Master!A:A,PT_Master!C:C),""))</f>
        <v>Saurabh Banerjee</v>
      </c>
      <c r="E77" s="42" t="s">
        <v>1498</v>
      </c>
      <c r="F77" s="24">
        <f>IF(C77="","",IFERROR(_xlfn.XLOOKUP(C77,PT_Master!A:A,PT_Master!P:P),"Self-Pay"))</f>
        <v>0</v>
      </c>
      <c r="G77" s="25">
        <f>IF(B77="","",IFERROR(SUMIF(SVC_Log!B:B,B77,SVC_Log!O:O),0))</f>
        <v>5897</v>
      </c>
      <c r="H77" s="25">
        <f>IF(B77="","",IFERROR(
  _xlfn.XLOOKUP(B77,ADM_Log!A:A,ADM_Log!G:G)*
  _xlfn.XLOOKUP(_xlfn.XLOOKUP(B77,ADM_Log!A:A,ADM_Log!K:K),BED_Master!A:A,BED_Master!F:F),0))</f>
        <v>0</v>
      </c>
      <c r="I77" s="25">
        <f>IF(B77="","",IFERROR(
  IF(_xlfn.XLOOKUP(B77,ADM_Log!A:A,ADM_Log!D:D)="OPD",
    _xlfn.XLOOKUP(_xlfn.XLOOKUP(B77,ADM_Log!A:A,ADM_Log!I:I),DR_Master!A:A,DR_Master!G:G),
    _xlfn.XLOOKUP(_xlfn.XLOOKUP(B77,ADM_Log!A:A,ADM_Log!I:I),DR_Master!A:A,DR_Master!H:H)*
    _xlfn.XLOOKUP(B77,ADM_Log!A:A,ADM_Log!G:G)
  ),0))</f>
        <v>650</v>
      </c>
      <c r="J77" s="25">
        <f t="shared" si="7"/>
        <v>6547</v>
      </c>
      <c r="K77" s="39" t="s">
        <v>100</v>
      </c>
      <c r="L77" s="39">
        <v>493.05</v>
      </c>
      <c r="M77" s="25">
        <f t="shared" si="8"/>
        <v>6053.95</v>
      </c>
      <c r="N77" s="39">
        <v>0</v>
      </c>
      <c r="O77" s="25">
        <f t="shared" si="9"/>
        <v>6053.95</v>
      </c>
      <c r="P77" s="39" t="s">
        <v>86</v>
      </c>
      <c r="Q77" s="39" t="s">
        <v>90</v>
      </c>
      <c r="R77" t="str">
        <f t="shared" si="5"/>
        <v>Mar 2026</v>
      </c>
    </row>
    <row r="78" spans="1:18" ht="22" customHeight="1">
      <c r="A78" s="24" t="str">
        <f t="shared" si="6"/>
        <v>BILL-00074</v>
      </c>
      <c r="B78" s="40" t="s">
        <v>1754</v>
      </c>
      <c r="C78" s="24" t="str">
        <f>IF(B78="","",IFERROR(_xlfn.XLOOKUP(B78,ADM_Log!A:A,ADM_Log!B:B),"ADM not found"))</f>
        <v>PT-00074</v>
      </c>
      <c r="D78" s="24" t="str">
        <f>IF(C78="","",IFERROR(_xlfn.XLOOKUP(C78,PT_Master!A:A,PT_Master!C:C),""))</f>
        <v>Taruna Dey</v>
      </c>
      <c r="E78" s="44" t="s">
        <v>1499</v>
      </c>
      <c r="F78" s="24">
        <f>IF(C78="","",IFERROR(_xlfn.XLOOKUP(C78,PT_Master!A:A,PT_Master!P:P),"Self-Pay"))</f>
        <v>0</v>
      </c>
      <c r="G78" s="25">
        <f>IF(B78="","",IFERROR(SUMIF(SVC_Log!B:B,B78,SVC_Log!O:O),0))</f>
        <v>194544</v>
      </c>
      <c r="H78" s="25">
        <f>IF(B78="","",IFERROR(
  _xlfn.XLOOKUP(B78,ADM_Log!A:A,ADM_Log!G:G)*
  _xlfn.XLOOKUP(_xlfn.XLOOKUP(B78,ADM_Log!A:A,ADM_Log!K:K),BED_Master!A:A,BED_Master!F:F),0))</f>
        <v>0</v>
      </c>
      <c r="I78" s="25">
        <f>IF(B78="","",IFERROR(
  IF(_xlfn.XLOOKUP(B78,ADM_Log!A:A,ADM_Log!D:D)="OPD",
    _xlfn.XLOOKUP(_xlfn.XLOOKUP(B78,ADM_Log!A:A,ADM_Log!I:I),DR_Master!A:A,DR_Master!G:G),
    _xlfn.XLOOKUP(_xlfn.XLOOKUP(B78,ADM_Log!A:A,ADM_Log!I:I),DR_Master!A:A,DR_Master!H:H)*
    _xlfn.XLOOKUP(B78,ADM_Log!A:A,ADM_Log!G:G)
  ),0))</f>
        <v>700</v>
      </c>
      <c r="J78" s="25">
        <f t="shared" si="7"/>
        <v>195244</v>
      </c>
      <c r="K78" s="40" t="s">
        <v>99</v>
      </c>
      <c r="L78" s="40">
        <v>11172.58</v>
      </c>
      <c r="M78" s="25">
        <f t="shared" si="8"/>
        <v>184071.42</v>
      </c>
      <c r="N78" s="40">
        <v>49129.33</v>
      </c>
      <c r="O78" s="25">
        <f t="shared" si="9"/>
        <v>134942.09000000003</v>
      </c>
      <c r="P78" s="40" t="s">
        <v>84</v>
      </c>
      <c r="Q78" s="40" t="s">
        <v>90</v>
      </c>
      <c r="R78" t="str">
        <f t="shared" si="5"/>
        <v>Feb 2026</v>
      </c>
    </row>
    <row r="79" spans="1:18" ht="22" customHeight="1">
      <c r="A79" s="24" t="str">
        <f t="shared" si="6"/>
        <v>BILL-00075</v>
      </c>
      <c r="B79" s="39" t="s">
        <v>1755</v>
      </c>
      <c r="C79" s="24" t="str">
        <f>IF(B79="","",IFERROR(_xlfn.XLOOKUP(B79,ADM_Log!A:A,ADM_Log!B:B),"ADM not found"))</f>
        <v>PT-00075</v>
      </c>
      <c r="D79" s="24" t="str">
        <f>IF(C79="","",IFERROR(_xlfn.XLOOKUP(C79,PT_Master!A:A,PT_Master!C:C),""))</f>
        <v>Mukesh Pal</v>
      </c>
      <c r="E79" s="42" t="s">
        <v>1547</v>
      </c>
      <c r="F79" s="24">
        <f>IF(C79="","",IFERROR(_xlfn.XLOOKUP(C79,PT_Master!A:A,PT_Master!P:P),"Self-Pay"))</f>
        <v>0</v>
      </c>
      <c r="G79" s="25">
        <f>IF(B79="","",IFERROR(SUMIF(SVC_Log!B:B,B79,SVC_Log!O:O),0))</f>
        <v>140363</v>
      </c>
      <c r="H79" s="25">
        <f>IF(B79="","",IFERROR(
  _xlfn.XLOOKUP(B79,ADM_Log!A:A,ADM_Log!G:G)*
  _xlfn.XLOOKUP(_xlfn.XLOOKUP(B79,ADM_Log!A:A,ADM_Log!K:K),BED_Master!A:A,BED_Master!F:F),0))</f>
        <v>0</v>
      </c>
      <c r="I79" s="25">
        <f>IF(B79="","",IFERROR(
  IF(_xlfn.XLOOKUP(B79,ADM_Log!A:A,ADM_Log!D:D)="OPD",
    _xlfn.XLOOKUP(_xlfn.XLOOKUP(B79,ADM_Log!A:A,ADM_Log!I:I),DR_Master!A:A,DR_Master!G:G),
    _xlfn.XLOOKUP(_xlfn.XLOOKUP(B79,ADM_Log!A:A,ADM_Log!I:I),DR_Master!A:A,DR_Master!H:H)*
    _xlfn.XLOOKUP(B79,ADM_Log!A:A,ADM_Log!G:G)
  ),0))</f>
        <v>700</v>
      </c>
      <c r="J79" s="25">
        <f t="shared" si="7"/>
        <v>141063</v>
      </c>
      <c r="K79" s="39" t="s">
        <v>100</v>
      </c>
      <c r="L79" s="39">
        <v>5354.25</v>
      </c>
      <c r="M79" s="25">
        <f t="shared" si="8"/>
        <v>135708.75</v>
      </c>
      <c r="N79" s="39">
        <v>30646.19</v>
      </c>
      <c r="O79" s="25">
        <f t="shared" si="9"/>
        <v>105062.56</v>
      </c>
      <c r="P79" s="39" t="s">
        <v>82</v>
      </c>
      <c r="Q79" s="39" t="s">
        <v>90</v>
      </c>
      <c r="R79" t="str">
        <f t="shared" si="5"/>
        <v>Feb 2026</v>
      </c>
    </row>
    <row r="80" spans="1:18" ht="22" customHeight="1">
      <c r="A80" s="24" t="str">
        <f t="shared" si="6"/>
        <v>BILL-00076</v>
      </c>
      <c r="B80" s="40" t="s">
        <v>1756</v>
      </c>
      <c r="C80" s="24" t="str">
        <f>IF(B80="","",IFERROR(_xlfn.XLOOKUP(B80,ADM_Log!A:A,ADM_Log!B:B),"ADM not found"))</f>
        <v>PT-00076</v>
      </c>
      <c r="D80" s="24" t="str">
        <f>IF(C80="","",IFERROR(_xlfn.XLOOKUP(C80,PT_Master!A:A,PT_Master!C:C),""))</f>
        <v>Savita Nath</v>
      </c>
      <c r="E80" s="44" t="s">
        <v>1501</v>
      </c>
      <c r="F80" s="24">
        <f>IF(C80="","",IFERROR(_xlfn.XLOOKUP(C80,PT_Master!A:A,PT_Master!P:P),"Self-Pay"))</f>
        <v>0</v>
      </c>
      <c r="G80" s="25">
        <f>IF(B80="","",IFERROR(SUMIF(SVC_Log!B:B,B80,SVC_Log!O:O),0))</f>
        <v>5000</v>
      </c>
      <c r="H80" s="25">
        <f>IF(B80="","",IFERROR(
  _xlfn.XLOOKUP(B80,ADM_Log!A:A,ADM_Log!G:G)*
  _xlfn.XLOOKUP(_xlfn.XLOOKUP(B80,ADM_Log!A:A,ADM_Log!K:K),BED_Master!A:A,BED_Master!F:F),0))</f>
        <v>0</v>
      </c>
      <c r="I80" s="25">
        <f>IF(B80="","",IFERROR(
  IF(_xlfn.XLOOKUP(B80,ADM_Log!A:A,ADM_Log!D:D)="OPD",
    _xlfn.XLOOKUP(_xlfn.XLOOKUP(B80,ADM_Log!A:A,ADM_Log!I:I),DR_Master!A:A,DR_Master!G:G),
    _xlfn.XLOOKUP(_xlfn.XLOOKUP(B80,ADM_Log!A:A,ADM_Log!I:I),DR_Master!A:A,DR_Master!H:H)*
    _xlfn.XLOOKUP(B80,ADM_Log!A:A,ADM_Log!G:G)
  ),0))</f>
        <v>700</v>
      </c>
      <c r="J80" s="25">
        <f t="shared" si="7"/>
        <v>5700</v>
      </c>
      <c r="K80" s="40" t="s">
        <v>100</v>
      </c>
      <c r="L80" s="40">
        <v>480.42</v>
      </c>
      <c r="M80" s="25">
        <f t="shared" si="8"/>
        <v>5219.58</v>
      </c>
      <c r="N80" s="40">
        <v>2066.62</v>
      </c>
      <c r="O80" s="25">
        <f t="shared" si="9"/>
        <v>3152.96</v>
      </c>
      <c r="P80" s="40" t="s">
        <v>85</v>
      </c>
      <c r="Q80" s="40" t="s">
        <v>90</v>
      </c>
      <c r="R80" t="str">
        <f t="shared" si="5"/>
        <v>Dec 2025</v>
      </c>
    </row>
    <row r="81" spans="1:18" ht="22" customHeight="1">
      <c r="A81" s="24" t="str">
        <f t="shared" si="6"/>
        <v>BILL-00077</v>
      </c>
      <c r="B81" s="39" t="s">
        <v>1757</v>
      </c>
      <c r="C81" s="24" t="str">
        <f>IF(B81="","",IFERROR(_xlfn.XLOOKUP(B81,ADM_Log!A:A,ADM_Log!B:B),"ADM not found"))</f>
        <v>PT-00077</v>
      </c>
      <c r="D81" s="24" t="str">
        <f>IF(C81="","",IFERROR(_xlfn.XLOOKUP(C81,PT_Master!A:A,PT_Master!C:C),""))</f>
        <v>Aditya Saha</v>
      </c>
      <c r="E81" s="42" t="s">
        <v>1548</v>
      </c>
      <c r="F81" s="24" t="str">
        <f>IF(C81="","",IFERROR(_xlfn.XLOOKUP(C81,PT_Master!A:A,PT_Master!P:P),"Self-Pay"))</f>
        <v>MediAssist TPA</v>
      </c>
      <c r="G81" s="25">
        <f>IF(B81="","",IFERROR(SUMIF(SVC_Log!B:B,B81,SVC_Log!O:O),0))</f>
        <v>34900</v>
      </c>
      <c r="H81" s="25">
        <f>IF(B81="","",IFERROR(
  _xlfn.XLOOKUP(B81,ADM_Log!A:A,ADM_Log!G:G)*
  _xlfn.XLOOKUP(_xlfn.XLOOKUP(B81,ADM_Log!A:A,ADM_Log!K:K),BED_Master!A:A,BED_Master!F:F),0))</f>
        <v>0</v>
      </c>
      <c r="I81" s="25">
        <f>IF(B81="","",IFERROR(
  IF(_xlfn.XLOOKUP(B81,ADM_Log!A:A,ADM_Log!D:D)="OPD",
    _xlfn.XLOOKUP(_xlfn.XLOOKUP(B81,ADM_Log!A:A,ADM_Log!I:I),DR_Master!A:A,DR_Master!G:G),
    _xlfn.XLOOKUP(_xlfn.XLOOKUP(B81,ADM_Log!A:A,ADM_Log!I:I),DR_Master!A:A,DR_Master!H:H)*
    _xlfn.XLOOKUP(B81,ADM_Log!A:A,ADM_Log!G:G)
  ),0))</f>
        <v>800</v>
      </c>
      <c r="J81" s="25">
        <f t="shared" si="7"/>
        <v>35700</v>
      </c>
      <c r="K81" s="39" t="s">
        <v>1929</v>
      </c>
      <c r="L81" s="39">
        <v>1837.61</v>
      </c>
      <c r="M81" s="25">
        <f t="shared" si="8"/>
        <v>33862.39</v>
      </c>
      <c r="N81" s="39">
        <v>21021.24</v>
      </c>
      <c r="O81" s="25">
        <f t="shared" si="9"/>
        <v>12841.149999999998</v>
      </c>
      <c r="P81" s="39" t="s">
        <v>86</v>
      </c>
      <c r="Q81" s="39" t="s">
        <v>90</v>
      </c>
      <c r="R81" t="str">
        <f t="shared" si="5"/>
        <v>Apr 2026</v>
      </c>
    </row>
    <row r="82" spans="1:18" ht="22" customHeight="1">
      <c r="A82" s="24" t="str">
        <f t="shared" si="6"/>
        <v>BILL-00078</v>
      </c>
      <c r="B82" s="40" t="s">
        <v>1758</v>
      </c>
      <c r="C82" s="24" t="str">
        <f>IF(B82="","",IFERROR(_xlfn.XLOOKUP(B82,ADM_Log!A:A,ADM_Log!B:B),"ADM not found"))</f>
        <v>PT-00078</v>
      </c>
      <c r="D82" s="24" t="str">
        <f>IF(C82="","",IFERROR(_xlfn.XLOOKUP(C82,PT_Master!A:A,PT_Master!C:C),""))</f>
        <v>Rani Biswas</v>
      </c>
      <c r="E82" s="44" t="s">
        <v>1481</v>
      </c>
      <c r="F82" s="24">
        <f>IF(C82="","",IFERROR(_xlfn.XLOOKUP(C82,PT_Master!A:A,PT_Master!P:P),"Self-Pay"))</f>
        <v>0</v>
      </c>
      <c r="G82" s="25">
        <f>IF(B82="","",IFERROR(SUMIF(SVC_Log!B:B,B82,SVC_Log!O:O),0))</f>
        <v>28614.5</v>
      </c>
      <c r="H82" s="25">
        <f>IF(B82="","",IFERROR(
  _xlfn.XLOOKUP(B82,ADM_Log!A:A,ADM_Log!G:G)*
  _xlfn.XLOOKUP(_xlfn.XLOOKUP(B82,ADM_Log!A:A,ADM_Log!K:K),BED_Master!A:A,BED_Master!F:F),0))</f>
        <v>0</v>
      </c>
      <c r="I82" s="25">
        <f>IF(B82="","",IFERROR(
  IF(_xlfn.XLOOKUP(B82,ADM_Log!A:A,ADM_Log!D:D)="OPD",
    _xlfn.XLOOKUP(_xlfn.XLOOKUP(B82,ADM_Log!A:A,ADM_Log!I:I),DR_Master!A:A,DR_Master!G:G),
    _xlfn.XLOOKUP(_xlfn.XLOOKUP(B82,ADM_Log!A:A,ADM_Log!I:I),DR_Master!A:A,DR_Master!H:H)*
    _xlfn.XLOOKUP(B82,ADM_Log!A:A,ADM_Log!G:G)
  ),0))</f>
        <v>750</v>
      </c>
      <c r="J82" s="25">
        <f t="shared" si="7"/>
        <v>29364.5</v>
      </c>
      <c r="K82" s="40" t="s">
        <v>97</v>
      </c>
      <c r="L82" s="40">
        <v>0</v>
      </c>
      <c r="M82" s="25">
        <f t="shared" si="8"/>
        <v>29364.5</v>
      </c>
      <c r="N82" s="40">
        <v>11297.93</v>
      </c>
      <c r="O82" s="25">
        <f t="shared" si="9"/>
        <v>18066.57</v>
      </c>
      <c r="P82" s="40" t="s">
        <v>82</v>
      </c>
      <c r="Q82" s="40" t="s">
        <v>90</v>
      </c>
      <c r="R82" t="str">
        <f t="shared" si="5"/>
        <v>Sep 2025</v>
      </c>
    </row>
    <row r="83" spans="1:18" ht="22" customHeight="1">
      <c r="A83" s="24" t="str">
        <f t="shared" si="6"/>
        <v>BILL-00079</v>
      </c>
      <c r="B83" s="39" t="s">
        <v>1759</v>
      </c>
      <c r="C83" s="24" t="str">
        <f>IF(B83="","",IFERROR(_xlfn.XLOOKUP(B83,ADM_Log!A:A,ADM_Log!B:B),"ADM not found"))</f>
        <v>PT-00079</v>
      </c>
      <c r="D83" s="24" t="str">
        <f>IF(C83="","",IFERROR(_xlfn.XLOOKUP(C83,PT_Master!A:A,PT_Master!C:C),""))</f>
        <v>Chirag Chakraborty</v>
      </c>
      <c r="E83" s="42" t="s">
        <v>529</v>
      </c>
      <c r="F83" s="24" t="str">
        <f>IF(C83="","",IFERROR(_xlfn.XLOOKUP(C83,PT_Master!A:A,PT_Master!P:P),"Self-Pay"))</f>
        <v>HDFC ERGO Health</v>
      </c>
      <c r="G83" s="25">
        <f>IF(B83="","",IFERROR(SUMIF(SVC_Log!B:B,B83,SVC_Log!O:O),0))</f>
        <v>194641.5</v>
      </c>
      <c r="H83" s="25">
        <f>IF(B83="","",IFERROR(
  _xlfn.XLOOKUP(B83,ADM_Log!A:A,ADM_Log!G:G)*
  _xlfn.XLOOKUP(_xlfn.XLOOKUP(B83,ADM_Log!A:A,ADM_Log!K:K),BED_Master!A:A,BED_Master!F:F),0))</f>
        <v>0</v>
      </c>
      <c r="I83" s="25">
        <f>IF(B83="","",IFERROR(
  IF(_xlfn.XLOOKUP(B83,ADM_Log!A:A,ADM_Log!D:D)="OPD",
    _xlfn.XLOOKUP(_xlfn.XLOOKUP(B83,ADM_Log!A:A,ADM_Log!I:I),DR_Master!A:A,DR_Master!G:G),
    _xlfn.XLOOKUP(_xlfn.XLOOKUP(B83,ADM_Log!A:A,ADM_Log!I:I),DR_Master!A:A,DR_Master!H:H)*
    _xlfn.XLOOKUP(B83,ADM_Log!A:A,ADM_Log!G:G)
  ),0))</f>
        <v>300</v>
      </c>
      <c r="J83" s="25">
        <f t="shared" si="7"/>
        <v>194941.5</v>
      </c>
      <c r="K83" s="39" t="s">
        <v>100</v>
      </c>
      <c r="L83" s="39">
        <v>11005.67</v>
      </c>
      <c r="M83" s="25">
        <f t="shared" si="8"/>
        <v>183935.83</v>
      </c>
      <c r="N83" s="39">
        <v>72158.070000000007</v>
      </c>
      <c r="O83" s="25">
        <f t="shared" si="9"/>
        <v>111777.75999999998</v>
      </c>
      <c r="P83" s="39" t="s">
        <v>82</v>
      </c>
      <c r="Q83" s="39" t="s">
        <v>90</v>
      </c>
      <c r="R83" t="str">
        <f t="shared" si="5"/>
        <v>Jul 2025</v>
      </c>
    </row>
    <row r="84" spans="1:18" ht="22" customHeight="1">
      <c r="A84" s="24" t="str">
        <f t="shared" si="6"/>
        <v>BILL-00080</v>
      </c>
      <c r="B84" s="40" t="s">
        <v>1760</v>
      </c>
      <c r="C84" s="24" t="str">
        <f>IF(B84="","",IFERROR(_xlfn.XLOOKUP(B84,ADM_Log!A:A,ADM_Log!B:B),"ADM not found"))</f>
        <v>PT-00080</v>
      </c>
      <c r="D84" s="24" t="str">
        <f>IF(C84="","",IFERROR(_xlfn.XLOOKUP(C84,PT_Master!A:A,PT_Master!C:C),""))</f>
        <v>Manjula Mitra</v>
      </c>
      <c r="E84" s="44" t="s">
        <v>1549</v>
      </c>
      <c r="F84" s="24" t="str">
        <f>IF(C84="","",IFERROR(_xlfn.XLOOKUP(C84,PT_Master!A:A,PT_Master!P:P),"Self-Pay"))</f>
        <v>Care Health Insurance</v>
      </c>
      <c r="G84" s="25">
        <f>IF(B84="","",IFERROR(SUMIF(SVC_Log!B:B,B84,SVC_Log!O:O),0))</f>
        <v>8447</v>
      </c>
      <c r="H84" s="25">
        <f>IF(B84="","",IFERROR(
  _xlfn.XLOOKUP(B84,ADM_Log!A:A,ADM_Log!G:G)*
  _xlfn.XLOOKUP(_xlfn.XLOOKUP(B84,ADM_Log!A:A,ADM_Log!K:K),BED_Master!A:A,BED_Master!F:F),0))</f>
        <v>4000</v>
      </c>
      <c r="I84" s="25">
        <f>IF(B84="","",IFERROR(
  IF(_xlfn.XLOOKUP(B84,ADM_Log!A:A,ADM_Log!D:D)="OPD",
    _xlfn.XLOOKUP(_xlfn.XLOOKUP(B84,ADM_Log!A:A,ADM_Log!I:I),DR_Master!A:A,DR_Master!G:G),
    _xlfn.XLOOKUP(_xlfn.XLOOKUP(B84,ADM_Log!A:A,ADM_Log!I:I),DR_Master!A:A,DR_Master!H:H)*
    _xlfn.XLOOKUP(B84,ADM_Log!A:A,ADM_Log!G:G)
  ),0))</f>
        <v>2000</v>
      </c>
      <c r="J84" s="25">
        <f t="shared" si="7"/>
        <v>14447</v>
      </c>
      <c r="K84" s="40" t="s">
        <v>99</v>
      </c>
      <c r="L84" s="40">
        <v>1197.8599999999999</v>
      </c>
      <c r="M84" s="25">
        <f t="shared" si="8"/>
        <v>13249.14</v>
      </c>
      <c r="N84" s="40">
        <v>5746.25</v>
      </c>
      <c r="O84" s="25">
        <f t="shared" si="9"/>
        <v>7502.8899999999994</v>
      </c>
      <c r="P84" s="40" t="s">
        <v>82</v>
      </c>
      <c r="Q84" s="40" t="s">
        <v>90</v>
      </c>
      <c r="R84" t="str">
        <f t="shared" si="5"/>
        <v>Aug 2025</v>
      </c>
    </row>
    <row r="85" spans="1:18" ht="22" customHeight="1">
      <c r="A85" s="24" t="str">
        <f t="shared" si="6"/>
        <v>BILL-00081</v>
      </c>
      <c r="B85" s="39" t="s">
        <v>1761</v>
      </c>
      <c r="C85" s="24" t="str">
        <f>IF(B85="","",IFERROR(_xlfn.XLOOKUP(B85,ADM_Log!A:A,ADM_Log!B:B),"ADM not found"))</f>
        <v>PT-00081</v>
      </c>
      <c r="D85" s="24" t="str">
        <f>IF(C85="","",IFERROR(_xlfn.XLOOKUP(C85,PT_Master!A:A,PT_Master!C:C),""))</f>
        <v>Yash Paul</v>
      </c>
      <c r="E85" s="42" t="s">
        <v>547</v>
      </c>
      <c r="F85" s="24">
        <f>IF(C85="","",IFERROR(_xlfn.XLOOKUP(C85,PT_Master!A:A,PT_Master!P:P),"Self-Pay"))</f>
        <v>0</v>
      </c>
      <c r="G85" s="25">
        <f>IF(B85="","",IFERROR(SUMIF(SVC_Log!B:B,B85,SVC_Log!O:O),0))</f>
        <v>155454</v>
      </c>
      <c r="H85" s="25">
        <f>IF(B85="","",IFERROR(
  _xlfn.XLOOKUP(B85,ADM_Log!A:A,ADM_Log!G:G)*
  _xlfn.XLOOKUP(_xlfn.XLOOKUP(B85,ADM_Log!A:A,ADM_Log!K:K),BED_Master!A:A,BED_Master!F:F),0))</f>
        <v>9600</v>
      </c>
      <c r="I85" s="25">
        <f>IF(B85="","",IFERROR(
  IF(_xlfn.XLOOKUP(B85,ADM_Log!A:A,ADM_Log!D:D)="OPD",
    _xlfn.XLOOKUP(_xlfn.XLOOKUP(B85,ADM_Log!A:A,ADM_Log!I:I),DR_Master!A:A,DR_Master!G:G),
    _xlfn.XLOOKUP(_xlfn.XLOOKUP(B85,ADM_Log!A:A,ADM_Log!I:I),DR_Master!A:A,DR_Master!H:H)*
    _xlfn.XLOOKUP(B85,ADM_Log!A:A,ADM_Log!G:G)
  ),0))</f>
        <v>4800</v>
      </c>
      <c r="J85" s="25">
        <f t="shared" si="7"/>
        <v>169854</v>
      </c>
      <c r="K85" s="39" t="s">
        <v>97</v>
      </c>
      <c r="L85" s="39">
        <v>0</v>
      </c>
      <c r="M85" s="25">
        <f t="shared" si="8"/>
        <v>169854</v>
      </c>
      <c r="N85" s="39">
        <v>0</v>
      </c>
      <c r="O85" s="25">
        <f t="shared" si="9"/>
        <v>169854</v>
      </c>
      <c r="P85" s="39" t="s">
        <v>82</v>
      </c>
      <c r="Q85" s="39" t="s">
        <v>90</v>
      </c>
      <c r="R85" t="str">
        <f t="shared" si="5"/>
        <v>Sep 2025</v>
      </c>
    </row>
    <row r="86" spans="1:18" ht="22" customHeight="1">
      <c r="A86" s="24" t="str">
        <f t="shared" si="6"/>
        <v>BILL-00082</v>
      </c>
      <c r="B86" s="40" t="s">
        <v>1762</v>
      </c>
      <c r="C86" s="24" t="str">
        <f>IF(B86="","",IFERROR(_xlfn.XLOOKUP(B86,ADM_Log!A:A,ADM_Log!B:B),"ADM not found"))</f>
        <v>PT-00082</v>
      </c>
      <c r="D86" s="24" t="str">
        <f>IF(C86="","",IFERROR(_xlfn.XLOOKUP(C86,PT_Master!A:A,PT_Master!C:C),""))</f>
        <v>Hema Karmakar</v>
      </c>
      <c r="E86" s="44" t="s">
        <v>1504</v>
      </c>
      <c r="F86" s="24">
        <f>IF(C86="","",IFERROR(_xlfn.XLOOKUP(C86,PT_Master!A:A,PT_Master!P:P),"Self-Pay"))</f>
        <v>0</v>
      </c>
      <c r="G86" s="25">
        <f>IF(B86="","",IFERROR(SUMIF(SVC_Log!B:B,B86,SVC_Log!O:O),0))</f>
        <v>38253.5</v>
      </c>
      <c r="H86" s="25">
        <f>IF(B86="","",IFERROR(
  _xlfn.XLOOKUP(B86,ADM_Log!A:A,ADM_Log!G:G)*
  _xlfn.XLOOKUP(_xlfn.XLOOKUP(B86,ADM_Log!A:A,ADM_Log!K:K),BED_Master!A:A,BED_Master!F:F),0))</f>
        <v>0</v>
      </c>
      <c r="I86" s="25">
        <f>IF(B86="","",IFERROR(
  IF(_xlfn.XLOOKUP(B86,ADM_Log!A:A,ADM_Log!D:D)="OPD",
    _xlfn.XLOOKUP(_xlfn.XLOOKUP(B86,ADM_Log!A:A,ADM_Log!I:I),DR_Master!A:A,DR_Master!G:G),
    _xlfn.XLOOKUP(_xlfn.XLOOKUP(B86,ADM_Log!A:A,ADM_Log!I:I),DR_Master!A:A,DR_Master!H:H)*
    _xlfn.XLOOKUP(B86,ADM_Log!A:A,ADM_Log!G:G)
  ),0))</f>
        <v>1200</v>
      </c>
      <c r="J86" s="25">
        <f t="shared" si="7"/>
        <v>39453.5</v>
      </c>
      <c r="K86" s="40" t="s">
        <v>97</v>
      </c>
      <c r="L86" s="40">
        <v>0</v>
      </c>
      <c r="M86" s="25">
        <f t="shared" si="8"/>
        <v>39453.5</v>
      </c>
      <c r="N86" s="40">
        <v>8592.11</v>
      </c>
      <c r="O86" s="25">
        <f t="shared" si="9"/>
        <v>30861.39</v>
      </c>
      <c r="P86" s="40" t="s">
        <v>84</v>
      </c>
      <c r="Q86" s="40" t="s">
        <v>90</v>
      </c>
      <c r="R86" t="str">
        <f t="shared" si="5"/>
        <v>Aug 2025</v>
      </c>
    </row>
    <row r="87" spans="1:18" ht="22" customHeight="1">
      <c r="A87" s="24" t="str">
        <f t="shared" si="6"/>
        <v>BILL-00083</v>
      </c>
      <c r="B87" s="39" t="s">
        <v>1763</v>
      </c>
      <c r="C87" s="24" t="str">
        <f>IF(B87="","",IFERROR(_xlfn.XLOOKUP(B87,ADM_Log!A:A,ADM_Log!B:B),"ADM not found"))</f>
        <v>PT-00083</v>
      </c>
      <c r="D87" s="24" t="str">
        <f>IF(C87="","",IFERROR(_xlfn.XLOOKUP(C87,PT_Master!A:A,PT_Master!C:C),""))</f>
        <v>Kartik Mandal</v>
      </c>
      <c r="E87" s="42" t="s">
        <v>1550</v>
      </c>
      <c r="F87" s="24">
        <f>IF(C87="","",IFERROR(_xlfn.XLOOKUP(C87,PT_Master!A:A,PT_Master!P:P),"Self-Pay"))</f>
        <v>0</v>
      </c>
      <c r="G87" s="25">
        <f>IF(B87="","",IFERROR(SUMIF(SVC_Log!B:B,B87,SVC_Log!O:O),0))</f>
        <v>241513.5</v>
      </c>
      <c r="H87" s="25">
        <f>IF(B87="","",IFERROR(
  _xlfn.XLOOKUP(B87,ADM_Log!A:A,ADM_Log!G:G)*
  _xlfn.XLOOKUP(_xlfn.XLOOKUP(B87,ADM_Log!A:A,ADM_Log!K:K),BED_Master!A:A,BED_Master!F:F),0))</f>
        <v>7200</v>
      </c>
      <c r="I87" s="25">
        <f>IF(B87="","",IFERROR(
  IF(_xlfn.XLOOKUP(B87,ADM_Log!A:A,ADM_Log!D:D)="OPD",
    _xlfn.XLOOKUP(_xlfn.XLOOKUP(B87,ADM_Log!A:A,ADM_Log!I:I),DR_Master!A:A,DR_Master!G:G),
    _xlfn.XLOOKUP(_xlfn.XLOOKUP(B87,ADM_Log!A:A,ADM_Log!I:I),DR_Master!A:A,DR_Master!H:H)*
    _xlfn.XLOOKUP(B87,ADM_Log!A:A,ADM_Log!G:G)
  ),0))</f>
        <v>1800</v>
      </c>
      <c r="J87" s="25">
        <f t="shared" si="7"/>
        <v>250513.5</v>
      </c>
      <c r="K87" s="39" t="s">
        <v>97</v>
      </c>
      <c r="L87" s="39">
        <v>0</v>
      </c>
      <c r="M87" s="25">
        <f t="shared" si="8"/>
        <v>250513.5</v>
      </c>
      <c r="N87" s="39">
        <v>0</v>
      </c>
      <c r="O87" s="25">
        <f t="shared" si="9"/>
        <v>250513.5</v>
      </c>
      <c r="P87" s="39" t="s">
        <v>82</v>
      </c>
      <c r="Q87" s="39" t="s">
        <v>90</v>
      </c>
      <c r="R87" t="str">
        <f t="shared" si="5"/>
        <v>Aug 2025</v>
      </c>
    </row>
    <row r="88" spans="1:18" ht="22" customHeight="1">
      <c r="A88" s="24" t="str">
        <f t="shared" si="6"/>
        <v>BILL-00084</v>
      </c>
      <c r="B88" s="40" t="s">
        <v>1764</v>
      </c>
      <c r="C88" s="24" t="str">
        <f>IF(B88="","",IFERROR(_xlfn.XLOOKUP(B88,ADM_Log!A:A,ADM_Log!B:B),"ADM not found"))</f>
        <v>PT-00084</v>
      </c>
      <c r="D88" s="24" t="str">
        <f>IF(C88="","",IFERROR(_xlfn.XLOOKUP(C88,PT_Master!A:A,PT_Master!C:C),""))</f>
        <v>Gita Sarkar</v>
      </c>
      <c r="E88" s="44" t="s">
        <v>565</v>
      </c>
      <c r="F88" s="24" t="str">
        <f>IF(C88="","",IFERROR(_xlfn.XLOOKUP(C88,PT_Master!A:A,PT_Master!P:P),"Self-Pay"))</f>
        <v>Care Health Insurance</v>
      </c>
      <c r="G88" s="25">
        <f>IF(B88="","",IFERROR(SUMIF(SVC_Log!B:B,B88,SVC_Log!O:O),0))</f>
        <v>338878.5</v>
      </c>
      <c r="H88" s="25">
        <f>IF(B88="","",IFERROR(
  _xlfn.XLOOKUP(B88,ADM_Log!A:A,ADM_Log!G:G)*
  _xlfn.XLOOKUP(_xlfn.XLOOKUP(B88,ADM_Log!A:A,ADM_Log!K:K),BED_Master!A:A,BED_Master!F:F),0))</f>
        <v>38500</v>
      </c>
      <c r="I88" s="25">
        <f>IF(B88="","",IFERROR(
  IF(_xlfn.XLOOKUP(B88,ADM_Log!A:A,ADM_Log!D:D)="OPD",
    _xlfn.XLOOKUP(_xlfn.XLOOKUP(B88,ADM_Log!A:A,ADM_Log!I:I),DR_Master!A:A,DR_Master!G:G),
    _xlfn.XLOOKUP(_xlfn.XLOOKUP(B88,ADM_Log!A:A,ADM_Log!I:I),DR_Master!A:A,DR_Master!H:H)*
    _xlfn.XLOOKUP(B88,ADM_Log!A:A,ADM_Log!G:G)
  ),0))</f>
        <v>5500</v>
      </c>
      <c r="J88" s="25">
        <f t="shared" si="7"/>
        <v>382878.5</v>
      </c>
      <c r="K88" s="40" t="s">
        <v>99</v>
      </c>
      <c r="L88" s="40">
        <v>28727.55</v>
      </c>
      <c r="M88" s="25">
        <f t="shared" si="8"/>
        <v>354150.95</v>
      </c>
      <c r="N88" s="40">
        <v>209717.33</v>
      </c>
      <c r="O88" s="25">
        <f t="shared" si="9"/>
        <v>144433.62000000002</v>
      </c>
      <c r="P88" s="40" t="s">
        <v>86</v>
      </c>
      <c r="Q88" s="40" t="s">
        <v>90</v>
      </c>
      <c r="R88" t="str">
        <f t="shared" si="5"/>
        <v>Dec 2025</v>
      </c>
    </row>
    <row r="89" spans="1:18" ht="22" customHeight="1">
      <c r="A89" s="24" t="str">
        <f t="shared" si="6"/>
        <v>BILL-00085</v>
      </c>
      <c r="B89" s="39" t="s">
        <v>1765</v>
      </c>
      <c r="C89" s="24" t="str">
        <f>IF(B89="","",IFERROR(_xlfn.XLOOKUP(B89,ADM_Log!A:A,ADM_Log!B:B),"ADM not found"))</f>
        <v>PT-00085</v>
      </c>
      <c r="D89" s="24" t="str">
        <f>IF(C89="","",IFERROR(_xlfn.XLOOKUP(C89,PT_Master!A:A,PT_Master!C:C),""))</f>
        <v>Parth Patra</v>
      </c>
      <c r="E89" s="42" t="s">
        <v>496</v>
      </c>
      <c r="F89" s="24" t="str">
        <f>IF(C89="","",IFERROR(_xlfn.XLOOKUP(C89,PT_Master!A:A,PT_Master!P:P),"Self-Pay"))</f>
        <v>Star Health Insurance</v>
      </c>
      <c r="G89" s="25">
        <f>IF(B89="","",IFERROR(SUMIF(SVC_Log!B:B,B89,SVC_Log!O:O),0))</f>
        <v>3930</v>
      </c>
      <c r="H89" s="25">
        <f>IF(B89="","",IFERROR(
  _xlfn.XLOOKUP(B89,ADM_Log!A:A,ADM_Log!G:G)*
  _xlfn.XLOOKUP(_xlfn.XLOOKUP(B89,ADM_Log!A:A,ADM_Log!K:K),BED_Master!A:A,BED_Master!F:F),0))</f>
        <v>0</v>
      </c>
      <c r="I89" s="25">
        <f>IF(B89="","",IFERROR(
  IF(_xlfn.XLOOKUP(B89,ADM_Log!A:A,ADM_Log!D:D)="OPD",
    _xlfn.XLOOKUP(_xlfn.XLOOKUP(B89,ADM_Log!A:A,ADM_Log!I:I),DR_Master!A:A,DR_Master!G:G),
    _xlfn.XLOOKUP(_xlfn.XLOOKUP(B89,ADM_Log!A:A,ADM_Log!I:I),DR_Master!A:A,DR_Master!H:H)*
    _xlfn.XLOOKUP(B89,ADM_Log!A:A,ADM_Log!G:G)
  ),0))</f>
        <v>500</v>
      </c>
      <c r="J89" s="25">
        <f t="shared" si="7"/>
        <v>4430</v>
      </c>
      <c r="K89" s="39" t="s">
        <v>1929</v>
      </c>
      <c r="L89" s="39">
        <v>164.13</v>
      </c>
      <c r="M89" s="25">
        <f t="shared" si="8"/>
        <v>4265.87</v>
      </c>
      <c r="N89" s="39">
        <v>2104.56</v>
      </c>
      <c r="O89" s="25">
        <f t="shared" si="9"/>
        <v>2161.31</v>
      </c>
      <c r="P89" s="39" t="s">
        <v>84</v>
      </c>
      <c r="Q89" s="39" t="s">
        <v>90</v>
      </c>
      <c r="R89" t="str">
        <f t="shared" si="5"/>
        <v>Feb 2026</v>
      </c>
    </row>
    <row r="90" spans="1:18" ht="22" customHeight="1">
      <c r="A90" s="24" t="str">
        <f t="shared" si="6"/>
        <v>BILL-00086</v>
      </c>
      <c r="B90" s="40" t="s">
        <v>1766</v>
      </c>
      <c r="C90" s="24" t="str">
        <f>IF(B90="","",IFERROR(_xlfn.XLOOKUP(B90,ADM_Log!A:A,ADM_Log!B:B),"ADM not found"))</f>
        <v>PT-00086</v>
      </c>
      <c r="D90" s="24" t="str">
        <f>IF(C90="","",IFERROR(_xlfn.XLOOKUP(C90,PT_Master!A:A,PT_Master!C:C),""))</f>
        <v>Radha Haldar</v>
      </c>
      <c r="E90" s="44" t="s">
        <v>1506</v>
      </c>
      <c r="F90" s="24" t="str">
        <f>IF(C90="","",IFERROR(_xlfn.XLOOKUP(C90,PT_Master!A:A,PT_Master!P:P),"Self-Pay"))</f>
        <v>Star Health Insurance</v>
      </c>
      <c r="G90" s="25">
        <f>IF(B90="","",IFERROR(SUMIF(SVC_Log!B:B,B90,SVC_Log!O:O),0))</f>
        <v>19816</v>
      </c>
      <c r="H90" s="25">
        <f>IF(B90="","",IFERROR(
  _xlfn.XLOOKUP(B90,ADM_Log!A:A,ADM_Log!G:G)*
  _xlfn.XLOOKUP(_xlfn.XLOOKUP(B90,ADM_Log!A:A,ADM_Log!K:K),BED_Master!A:A,BED_Master!F:F),0))</f>
        <v>0</v>
      </c>
      <c r="I90" s="25">
        <f>IF(B90="","",IFERROR(
  IF(_xlfn.XLOOKUP(B90,ADM_Log!A:A,ADM_Log!D:D)="OPD",
    _xlfn.XLOOKUP(_xlfn.XLOOKUP(B90,ADM_Log!A:A,ADM_Log!I:I),DR_Master!A:A,DR_Master!G:G),
    _xlfn.XLOOKUP(_xlfn.XLOOKUP(B90,ADM_Log!A:A,ADM_Log!I:I),DR_Master!A:A,DR_Master!H:H)*
    _xlfn.XLOOKUP(B90,ADM_Log!A:A,ADM_Log!G:G)
  ),0))</f>
        <v>1200</v>
      </c>
      <c r="J90" s="25">
        <f t="shared" si="7"/>
        <v>21016</v>
      </c>
      <c r="K90" s="40" t="s">
        <v>97</v>
      </c>
      <c r="L90" s="40">
        <v>0</v>
      </c>
      <c r="M90" s="25">
        <f t="shared" si="8"/>
        <v>21016</v>
      </c>
      <c r="N90" s="40">
        <v>12291.74</v>
      </c>
      <c r="O90" s="25">
        <f t="shared" si="9"/>
        <v>8724.26</v>
      </c>
      <c r="P90" s="40" t="s">
        <v>82</v>
      </c>
      <c r="Q90" s="40" t="s">
        <v>90</v>
      </c>
      <c r="R90" t="str">
        <f t="shared" si="5"/>
        <v>May 2026</v>
      </c>
    </row>
    <row r="91" spans="1:18" ht="22" customHeight="1">
      <c r="A91" s="24" t="str">
        <f t="shared" si="6"/>
        <v>BILL-00087</v>
      </c>
      <c r="B91" s="39" t="s">
        <v>1767</v>
      </c>
      <c r="C91" s="24" t="str">
        <f>IF(B91="","",IFERROR(_xlfn.XLOOKUP(B91,ADM_Log!A:A,ADM_Log!B:B),"ADM not found"))</f>
        <v>PT-00087</v>
      </c>
      <c r="D91" s="24" t="str">
        <f>IF(C91="","",IFERROR(_xlfn.XLOOKUP(C91,PT_Master!A:A,PT_Master!C:C),""))</f>
        <v>Mihir Majumdar</v>
      </c>
      <c r="E91" s="42" t="s">
        <v>1507</v>
      </c>
      <c r="F91" s="24" t="str">
        <f>IF(C91="","",IFERROR(_xlfn.XLOOKUP(C91,PT_Master!A:A,PT_Master!P:P),"Self-Pay"))</f>
        <v>Care Health Insurance</v>
      </c>
      <c r="G91" s="25">
        <f>IF(B91="","",IFERROR(SUMIF(SVC_Log!B:B,B91,SVC_Log!O:O),0))</f>
        <v>37057.5</v>
      </c>
      <c r="H91" s="25">
        <f>IF(B91="","",IFERROR(
  _xlfn.XLOOKUP(B91,ADM_Log!A:A,ADM_Log!G:G)*
  _xlfn.XLOOKUP(_xlfn.XLOOKUP(B91,ADM_Log!A:A,ADM_Log!K:K),BED_Master!A:A,BED_Master!F:F),0))</f>
        <v>0</v>
      </c>
      <c r="I91" s="25">
        <f>IF(B91="","",IFERROR(
  IF(_xlfn.XLOOKUP(B91,ADM_Log!A:A,ADM_Log!D:D)="OPD",
    _xlfn.XLOOKUP(_xlfn.XLOOKUP(B91,ADM_Log!A:A,ADM_Log!I:I),DR_Master!A:A,DR_Master!G:G),
    _xlfn.XLOOKUP(_xlfn.XLOOKUP(B91,ADM_Log!A:A,ADM_Log!I:I),DR_Master!A:A,DR_Master!H:H)*
    _xlfn.XLOOKUP(B91,ADM_Log!A:A,ADM_Log!G:G)
  ),0))</f>
        <v>700</v>
      </c>
      <c r="J91" s="25">
        <f t="shared" si="7"/>
        <v>37757.5</v>
      </c>
      <c r="K91" s="39" t="s">
        <v>97</v>
      </c>
      <c r="L91" s="39">
        <v>0</v>
      </c>
      <c r="M91" s="25">
        <f t="shared" si="8"/>
        <v>37757.5</v>
      </c>
      <c r="N91" s="39">
        <v>17550.7</v>
      </c>
      <c r="O91" s="25">
        <f t="shared" si="9"/>
        <v>20206.8</v>
      </c>
      <c r="P91" s="39" t="s">
        <v>86</v>
      </c>
      <c r="Q91" s="39" t="s">
        <v>90</v>
      </c>
      <c r="R91" t="str">
        <f t="shared" si="5"/>
        <v>Jan 2026</v>
      </c>
    </row>
    <row r="92" spans="1:18" ht="22" customHeight="1">
      <c r="A92" s="24" t="str">
        <f t="shared" si="6"/>
        <v>BILL-00088</v>
      </c>
      <c r="B92" s="40" t="s">
        <v>1768</v>
      </c>
      <c r="C92" s="24" t="str">
        <f>IF(B92="","",IFERROR(_xlfn.XLOOKUP(B92,ADM_Log!A:A,ADM_Log!B:B),"ADM not found"))</f>
        <v>PT-00088</v>
      </c>
      <c r="D92" s="24" t="str">
        <f>IF(C92="","",IFERROR(_xlfn.XLOOKUP(C92,PT_Master!A:A,PT_Master!C:C),""))</f>
        <v>Sarla Bhattacharya</v>
      </c>
      <c r="E92" s="44" t="s">
        <v>521</v>
      </c>
      <c r="F92" s="24">
        <f>IF(C92="","",IFERROR(_xlfn.XLOOKUP(C92,PT_Master!A:A,PT_Master!P:P),"Self-Pay"))</f>
        <v>0</v>
      </c>
      <c r="G92" s="25">
        <f>IF(B92="","",IFERROR(SUMIF(SVC_Log!B:B,B92,SVC_Log!O:O),0))</f>
        <v>238640</v>
      </c>
      <c r="H92" s="25">
        <f>IF(B92="","",IFERROR(
  _xlfn.XLOOKUP(B92,ADM_Log!A:A,ADM_Log!G:G)*
  _xlfn.XLOOKUP(_xlfn.XLOOKUP(B92,ADM_Log!A:A,ADM_Log!K:K),BED_Master!A:A,BED_Master!F:F),0))</f>
        <v>0</v>
      </c>
      <c r="I92" s="25">
        <f>IF(B92="","",IFERROR(
  IF(_xlfn.XLOOKUP(B92,ADM_Log!A:A,ADM_Log!D:D)="OPD",
    _xlfn.XLOOKUP(_xlfn.XLOOKUP(B92,ADM_Log!A:A,ADM_Log!I:I),DR_Master!A:A,DR_Master!G:G),
    _xlfn.XLOOKUP(_xlfn.XLOOKUP(B92,ADM_Log!A:A,ADM_Log!I:I),DR_Master!A:A,DR_Master!H:H)*
    _xlfn.XLOOKUP(B92,ADM_Log!A:A,ADM_Log!G:G)
  ),0))</f>
        <v>800</v>
      </c>
      <c r="J92" s="25">
        <f t="shared" si="7"/>
        <v>239440</v>
      </c>
      <c r="K92" s="40" t="s">
        <v>97</v>
      </c>
      <c r="L92" s="40">
        <v>0</v>
      </c>
      <c r="M92" s="25">
        <f t="shared" si="8"/>
        <v>239440</v>
      </c>
      <c r="N92" s="40">
        <v>0</v>
      </c>
      <c r="O92" s="25">
        <f t="shared" si="9"/>
        <v>239440</v>
      </c>
      <c r="P92" s="40" t="s">
        <v>85</v>
      </c>
      <c r="Q92" s="40" t="s">
        <v>90</v>
      </c>
      <c r="R92" t="str">
        <f t="shared" si="5"/>
        <v>Oct 2025</v>
      </c>
    </row>
    <row r="93" spans="1:18" ht="22" customHeight="1">
      <c r="A93" s="24" t="str">
        <f t="shared" si="6"/>
        <v>BILL-00089</v>
      </c>
      <c r="B93" s="39" t="s">
        <v>1769</v>
      </c>
      <c r="C93" s="24" t="str">
        <f>IF(B93="","",IFERROR(_xlfn.XLOOKUP(B93,ADM_Log!A:A,ADM_Log!B:B),"ADM not found"))</f>
        <v>PT-00089</v>
      </c>
      <c r="D93" s="24" t="str">
        <f>IF(C93="","",IFERROR(_xlfn.XLOOKUP(C93,PT_Master!A:A,PT_Master!C:C),""))</f>
        <v>Devang Chowdhury</v>
      </c>
      <c r="E93" s="42" t="s">
        <v>589</v>
      </c>
      <c r="F93" s="24" t="str">
        <f>IF(C93="","",IFERROR(_xlfn.XLOOKUP(C93,PT_Master!A:A,PT_Master!P:P),"Self-Pay"))</f>
        <v>Care Health Insurance</v>
      </c>
      <c r="G93" s="25">
        <f>IF(B93="","",IFERROR(SUMIF(SVC_Log!B:B,B93,SVC_Log!O:O),0))</f>
        <v>45450</v>
      </c>
      <c r="H93" s="25">
        <f>IF(B93="","",IFERROR(
  _xlfn.XLOOKUP(B93,ADM_Log!A:A,ADM_Log!G:G)*
  _xlfn.XLOOKUP(_xlfn.XLOOKUP(B93,ADM_Log!A:A,ADM_Log!K:K),BED_Master!A:A,BED_Master!F:F),0))</f>
        <v>0</v>
      </c>
      <c r="I93" s="25">
        <f>IF(B93="","",IFERROR(
  IF(_xlfn.XLOOKUP(B93,ADM_Log!A:A,ADM_Log!D:D)="OPD",
    _xlfn.XLOOKUP(_xlfn.XLOOKUP(B93,ADM_Log!A:A,ADM_Log!I:I),DR_Master!A:A,DR_Master!G:G),
    _xlfn.XLOOKUP(_xlfn.XLOOKUP(B93,ADM_Log!A:A,ADM_Log!I:I),DR_Master!A:A,DR_Master!H:H)*
    _xlfn.XLOOKUP(B93,ADM_Log!A:A,ADM_Log!G:G)
  ),0))</f>
        <v>700</v>
      </c>
      <c r="J93" s="25">
        <f t="shared" si="7"/>
        <v>46150</v>
      </c>
      <c r="K93" s="39" t="s">
        <v>100</v>
      </c>
      <c r="L93" s="39">
        <v>3665.83</v>
      </c>
      <c r="M93" s="25">
        <f t="shared" si="8"/>
        <v>42484.17</v>
      </c>
      <c r="N93" s="39">
        <v>21871.84</v>
      </c>
      <c r="O93" s="25">
        <f t="shared" si="9"/>
        <v>20612.329999999998</v>
      </c>
      <c r="P93" s="39" t="s">
        <v>85</v>
      </c>
      <c r="Q93" s="39" t="s">
        <v>90</v>
      </c>
      <c r="R93" t="str">
        <f t="shared" si="5"/>
        <v>Nov 2025</v>
      </c>
    </row>
    <row r="94" spans="1:18" ht="22" customHeight="1">
      <c r="A94" s="24" t="str">
        <f t="shared" si="6"/>
        <v>BILL-00090</v>
      </c>
      <c r="B94" s="40" t="s">
        <v>1770</v>
      </c>
      <c r="C94" s="24" t="str">
        <f>IF(B94="","",IFERROR(_xlfn.XLOOKUP(B94,ADM_Log!A:A,ADM_Log!B:B),"ADM not found"))</f>
        <v>PT-00090</v>
      </c>
      <c r="D94" s="24" t="str">
        <f>IF(C94="","",IFERROR(_xlfn.XLOOKUP(C94,PT_Master!A:A,PT_Master!C:C),""))</f>
        <v>Pushpa Lahiri</v>
      </c>
      <c r="E94" s="44" t="s">
        <v>1508</v>
      </c>
      <c r="F94" s="24">
        <f>IF(C94="","",IFERROR(_xlfn.XLOOKUP(C94,PT_Master!A:A,PT_Master!P:P),"Self-Pay"))</f>
        <v>0</v>
      </c>
      <c r="G94" s="25">
        <f>IF(B94="","",IFERROR(SUMIF(SVC_Log!B:B,B94,SVC_Log!O:O),0))</f>
        <v>5861.5</v>
      </c>
      <c r="H94" s="25">
        <f>IF(B94="","",IFERROR(
  _xlfn.XLOOKUP(B94,ADM_Log!A:A,ADM_Log!G:G)*
  _xlfn.XLOOKUP(_xlfn.XLOOKUP(B94,ADM_Log!A:A,ADM_Log!K:K),BED_Master!A:A,BED_Master!F:F),0))</f>
        <v>0</v>
      </c>
      <c r="I94" s="25">
        <f>IF(B94="","",IFERROR(
  IF(_xlfn.XLOOKUP(B94,ADM_Log!A:A,ADM_Log!D:D)="OPD",
    _xlfn.XLOOKUP(_xlfn.XLOOKUP(B94,ADM_Log!A:A,ADM_Log!I:I),DR_Master!A:A,DR_Master!G:G),
    _xlfn.XLOOKUP(_xlfn.XLOOKUP(B94,ADM_Log!A:A,ADM_Log!I:I),DR_Master!A:A,DR_Master!H:H)*
    _xlfn.XLOOKUP(B94,ADM_Log!A:A,ADM_Log!G:G)
  ),0))</f>
        <v>750</v>
      </c>
      <c r="J94" s="25">
        <f t="shared" si="7"/>
        <v>6611.5</v>
      </c>
      <c r="K94" s="40" t="s">
        <v>97</v>
      </c>
      <c r="L94" s="40">
        <v>0</v>
      </c>
      <c r="M94" s="25">
        <f t="shared" si="8"/>
        <v>6611.5</v>
      </c>
      <c r="N94" s="40">
        <v>0</v>
      </c>
      <c r="O94" s="25">
        <f t="shared" si="9"/>
        <v>6611.5</v>
      </c>
      <c r="P94" s="40" t="s">
        <v>82</v>
      </c>
      <c r="Q94" s="40" t="s">
        <v>90</v>
      </c>
      <c r="R94" t="str">
        <f t="shared" si="5"/>
        <v>Jan 2026</v>
      </c>
    </row>
    <row r="95" spans="1:18" ht="22" customHeight="1">
      <c r="A95" s="24" t="str">
        <f t="shared" si="6"/>
        <v>BILL-00091</v>
      </c>
      <c r="B95" s="39" t="s">
        <v>1771</v>
      </c>
      <c r="C95" s="24" t="str">
        <f>IF(B95="","",IFERROR(_xlfn.XLOOKUP(B95,ADM_Log!A:A,ADM_Log!B:B),"ADM not found"))</f>
        <v>PT-00091</v>
      </c>
      <c r="D95" s="24" t="str">
        <f>IF(C95="","",IFERROR(_xlfn.XLOOKUP(C95,PT_Master!A:A,PT_Master!C:C),""))</f>
        <v>Tejas Ganguly</v>
      </c>
      <c r="E95" s="42" t="s">
        <v>1534</v>
      </c>
      <c r="F95" s="24" t="str">
        <f>IF(C95="","",IFERROR(_xlfn.XLOOKUP(C95,PT_Master!A:A,PT_Master!P:P),"Self-Pay"))</f>
        <v>Star Health Insurance</v>
      </c>
      <c r="G95" s="25">
        <f>IF(B95="","",IFERROR(SUMIF(SVC_Log!B:B,B95,SVC_Log!O:O),0))</f>
        <v>14559</v>
      </c>
      <c r="H95" s="25">
        <f>IF(B95="","",IFERROR(
  _xlfn.XLOOKUP(B95,ADM_Log!A:A,ADM_Log!G:G)*
  _xlfn.XLOOKUP(_xlfn.XLOOKUP(B95,ADM_Log!A:A,ADM_Log!K:K),BED_Master!A:A,BED_Master!F:F),0))</f>
        <v>0</v>
      </c>
      <c r="I95" s="25">
        <f>IF(B95="","",IFERROR(
  IF(_xlfn.XLOOKUP(B95,ADM_Log!A:A,ADM_Log!D:D)="OPD",
    _xlfn.XLOOKUP(_xlfn.XLOOKUP(B95,ADM_Log!A:A,ADM_Log!I:I),DR_Master!A:A,DR_Master!G:G),
    _xlfn.XLOOKUP(_xlfn.XLOOKUP(B95,ADM_Log!A:A,ADM_Log!I:I),DR_Master!A:A,DR_Master!H:H)*
    _xlfn.XLOOKUP(B95,ADM_Log!A:A,ADM_Log!G:G)
  ),0))</f>
        <v>450</v>
      </c>
      <c r="J95" s="25">
        <f t="shared" si="7"/>
        <v>15009</v>
      </c>
      <c r="K95" s="39" t="s">
        <v>1929</v>
      </c>
      <c r="L95" s="39">
        <v>1083.82</v>
      </c>
      <c r="M95" s="25">
        <f t="shared" si="8"/>
        <v>13925.18</v>
      </c>
      <c r="N95" s="39">
        <v>7725.4</v>
      </c>
      <c r="O95" s="25">
        <f t="shared" si="9"/>
        <v>6199.7800000000007</v>
      </c>
      <c r="P95" s="39" t="s">
        <v>85</v>
      </c>
      <c r="Q95" s="39" t="s">
        <v>90</v>
      </c>
      <c r="R95" t="str">
        <f t="shared" si="5"/>
        <v>Aug 2025</v>
      </c>
    </row>
    <row r="96" spans="1:18" ht="22" customHeight="1">
      <c r="A96" s="24" t="str">
        <f t="shared" si="6"/>
        <v>BILL-00092</v>
      </c>
      <c r="B96" s="40" t="s">
        <v>1772</v>
      </c>
      <c r="C96" s="24" t="str">
        <f>IF(B96="","",IFERROR(_xlfn.XLOOKUP(B96,ADM_Log!A:A,ADM_Log!B:B),"ADM not found"))</f>
        <v>PT-00092</v>
      </c>
      <c r="D96" s="24" t="str">
        <f>IF(C96="","",IFERROR(_xlfn.XLOOKUP(C96,PT_Master!A:A,PT_Master!C:C),""))</f>
        <v>Sharda Dutta</v>
      </c>
      <c r="E96" s="44" t="s">
        <v>1464</v>
      </c>
      <c r="F96" s="24">
        <f>IF(C96="","",IFERROR(_xlfn.XLOOKUP(C96,PT_Master!A:A,PT_Master!P:P),"Self-Pay"))</f>
        <v>0</v>
      </c>
      <c r="G96" s="25">
        <f>IF(B96="","",IFERROR(SUMIF(SVC_Log!B:B,B96,SVC_Log!O:O),0))</f>
        <v>30315</v>
      </c>
      <c r="H96" s="25">
        <f>IF(B96="","",IFERROR(
  _xlfn.XLOOKUP(B96,ADM_Log!A:A,ADM_Log!G:G)*
  _xlfn.XLOOKUP(_xlfn.XLOOKUP(B96,ADM_Log!A:A,ADM_Log!K:K),BED_Master!A:A,BED_Master!F:F),0))</f>
        <v>0</v>
      </c>
      <c r="I96" s="25">
        <f>IF(B96="","",IFERROR(
  IF(_xlfn.XLOOKUP(B96,ADM_Log!A:A,ADM_Log!D:D)="OPD",
    _xlfn.XLOOKUP(_xlfn.XLOOKUP(B96,ADM_Log!A:A,ADM_Log!I:I),DR_Master!A:A,DR_Master!G:G),
    _xlfn.XLOOKUP(_xlfn.XLOOKUP(B96,ADM_Log!A:A,ADM_Log!I:I),DR_Master!A:A,DR_Master!H:H)*
    _xlfn.XLOOKUP(B96,ADM_Log!A:A,ADM_Log!G:G)
  ),0))</f>
        <v>1200</v>
      </c>
      <c r="J96" s="25">
        <f t="shared" si="7"/>
        <v>31515</v>
      </c>
      <c r="K96" s="40" t="s">
        <v>97</v>
      </c>
      <c r="L96" s="40">
        <v>0</v>
      </c>
      <c r="M96" s="25">
        <f t="shared" si="8"/>
        <v>31515</v>
      </c>
      <c r="N96" s="40">
        <v>0</v>
      </c>
      <c r="O96" s="25">
        <f t="shared" si="9"/>
        <v>31515</v>
      </c>
      <c r="P96" s="40" t="s">
        <v>82</v>
      </c>
      <c r="Q96" s="40" t="s">
        <v>90</v>
      </c>
      <c r="R96" t="str">
        <f t="shared" si="5"/>
        <v>Mar 2026</v>
      </c>
    </row>
    <row r="97" spans="1:18" ht="22" customHeight="1">
      <c r="A97" s="24" t="str">
        <f t="shared" si="6"/>
        <v>BILL-00093</v>
      </c>
      <c r="B97" s="39" t="s">
        <v>1773</v>
      </c>
      <c r="C97" s="24" t="str">
        <f>IF(B97="","",IFERROR(_xlfn.XLOOKUP(B97,ADM_Log!A:A,ADM_Log!B:B),"ADM not found"))</f>
        <v>PT-00093</v>
      </c>
      <c r="D97" s="24" t="str">
        <f>IF(C97="","",IFERROR(_xlfn.XLOOKUP(C97,PT_Master!A:A,PT_Master!C:C),""))</f>
        <v>Jay Sanyal</v>
      </c>
      <c r="E97" s="42" t="s">
        <v>1551</v>
      </c>
      <c r="F97" s="24" t="str">
        <f>IF(C97="","",IFERROR(_xlfn.XLOOKUP(C97,PT_Master!A:A,PT_Master!P:P),"Self-Pay"))</f>
        <v>Aditya Birla Health</v>
      </c>
      <c r="G97" s="25">
        <f>IF(B97="","",IFERROR(SUMIF(SVC_Log!B:B,B97,SVC_Log!O:O),0))</f>
        <v>154783.5</v>
      </c>
      <c r="H97" s="25">
        <f>IF(B97="","",IFERROR(
  _xlfn.XLOOKUP(B97,ADM_Log!A:A,ADM_Log!G:G)*
  _xlfn.XLOOKUP(_xlfn.XLOOKUP(B97,ADM_Log!A:A,ADM_Log!K:K),BED_Master!A:A,BED_Master!F:F),0))</f>
        <v>0</v>
      </c>
      <c r="I97" s="25">
        <f>IF(B97="","",IFERROR(
  IF(_xlfn.XLOOKUP(B97,ADM_Log!A:A,ADM_Log!D:D)="OPD",
    _xlfn.XLOOKUP(_xlfn.XLOOKUP(B97,ADM_Log!A:A,ADM_Log!I:I),DR_Master!A:A,DR_Master!G:G),
    _xlfn.XLOOKUP(_xlfn.XLOOKUP(B97,ADM_Log!A:A,ADM_Log!I:I),DR_Master!A:A,DR_Master!H:H)*
    _xlfn.XLOOKUP(B97,ADM_Log!A:A,ADM_Log!G:G)
  ),0))</f>
        <v>760</v>
      </c>
      <c r="J97" s="25">
        <f t="shared" si="7"/>
        <v>155543.5</v>
      </c>
      <c r="K97" s="39" t="s">
        <v>99</v>
      </c>
      <c r="L97" s="39">
        <v>5672.54</v>
      </c>
      <c r="M97" s="25">
        <f t="shared" si="8"/>
        <v>149870.96</v>
      </c>
      <c r="N97" s="39">
        <v>72883.210000000006</v>
      </c>
      <c r="O97" s="25">
        <f t="shared" si="9"/>
        <v>76987.749999999985</v>
      </c>
      <c r="P97" s="39" t="s">
        <v>85</v>
      </c>
      <c r="Q97" s="39" t="s">
        <v>90</v>
      </c>
      <c r="R97" t="str">
        <f t="shared" si="5"/>
        <v>Oct 2025</v>
      </c>
    </row>
    <row r="98" spans="1:18" ht="22" customHeight="1">
      <c r="A98" s="24" t="str">
        <f t="shared" si="6"/>
        <v>BILL-00094</v>
      </c>
      <c r="B98" s="40" t="s">
        <v>1774</v>
      </c>
      <c r="C98" s="24" t="str">
        <f>IF(B98="","",IFERROR(_xlfn.XLOOKUP(B98,ADM_Log!A:A,ADM_Log!B:B),"ADM not found"))</f>
        <v>PT-00094</v>
      </c>
      <c r="D98" s="24" t="str">
        <f>IF(C98="","",IFERROR(_xlfn.XLOOKUP(C98,PT_Master!A:A,PT_Master!C:C),""))</f>
        <v>Meera Bhatt</v>
      </c>
      <c r="E98" s="44" t="s">
        <v>1511</v>
      </c>
      <c r="F98" s="24" t="str">
        <f>IF(C98="","",IFERROR(_xlfn.XLOOKUP(C98,PT_Master!A:A,PT_Master!P:P),"Self-Pay"))</f>
        <v>ICICI Lombard Health</v>
      </c>
      <c r="G98" s="25">
        <f>IF(B98="","",IFERROR(SUMIF(SVC_Log!B:B,B98,SVC_Log!O:O),0))</f>
        <v>2098</v>
      </c>
      <c r="H98" s="25">
        <f>IF(B98="","",IFERROR(
  _xlfn.XLOOKUP(B98,ADM_Log!A:A,ADM_Log!G:G)*
  _xlfn.XLOOKUP(_xlfn.XLOOKUP(B98,ADM_Log!A:A,ADM_Log!K:K),BED_Master!A:A,BED_Master!F:F),0))</f>
        <v>0</v>
      </c>
      <c r="I98" s="25">
        <f>IF(B98="","",IFERROR(
  IF(_xlfn.XLOOKUP(B98,ADM_Log!A:A,ADM_Log!D:D)="OPD",
    _xlfn.XLOOKUP(_xlfn.XLOOKUP(B98,ADM_Log!A:A,ADM_Log!I:I),DR_Master!A:A,DR_Master!G:G),
    _xlfn.XLOOKUP(_xlfn.XLOOKUP(B98,ADM_Log!A:A,ADM_Log!I:I),DR_Master!A:A,DR_Master!H:H)*
    _xlfn.XLOOKUP(B98,ADM_Log!A:A,ADM_Log!G:G)
  ),0))</f>
        <v>750</v>
      </c>
      <c r="J98" s="25">
        <f t="shared" si="7"/>
        <v>2848</v>
      </c>
      <c r="K98" s="40" t="s">
        <v>99</v>
      </c>
      <c r="L98" s="40">
        <v>104.09</v>
      </c>
      <c r="M98" s="25">
        <f t="shared" si="8"/>
        <v>2743.91</v>
      </c>
      <c r="N98" s="40">
        <v>1544.27</v>
      </c>
      <c r="O98" s="25">
        <f t="shared" si="9"/>
        <v>1199.6399999999999</v>
      </c>
      <c r="P98" s="40" t="s">
        <v>86</v>
      </c>
      <c r="Q98" s="40" t="s">
        <v>90</v>
      </c>
      <c r="R98" t="str">
        <f t="shared" si="5"/>
        <v>Nov 2025</v>
      </c>
    </row>
    <row r="99" spans="1:18" ht="22" customHeight="1">
      <c r="A99" s="24" t="str">
        <f t="shared" si="6"/>
        <v>BILL-00095</v>
      </c>
      <c r="B99" s="39" t="s">
        <v>1775</v>
      </c>
      <c r="C99" s="24" t="str">
        <f>IF(B99="","",IFERROR(_xlfn.XLOOKUP(B99,ADM_Log!A:A,ADM_Log!B:B),"ADM not found"))</f>
        <v>PT-00095</v>
      </c>
      <c r="D99" s="24" t="str">
        <f>IF(C99="","",IFERROR(_xlfn.XLOOKUP(C99,PT_Master!A:A,PT_Master!C:C),""))</f>
        <v>Bhavesh Joshi</v>
      </c>
      <c r="E99" s="42" t="s">
        <v>589</v>
      </c>
      <c r="F99" s="24" t="str">
        <f>IF(C99="","",IFERROR(_xlfn.XLOOKUP(C99,PT_Master!A:A,PT_Master!P:P),"Self-Pay"))</f>
        <v>Aditya Birla Health</v>
      </c>
      <c r="G99" s="25">
        <f>IF(B99="","",IFERROR(SUMIF(SVC_Log!B:B,B99,SVC_Log!O:O),0))</f>
        <v>60426.5</v>
      </c>
      <c r="H99" s="25">
        <f>IF(B99="","",IFERROR(
  _xlfn.XLOOKUP(B99,ADM_Log!A:A,ADM_Log!G:G)*
  _xlfn.XLOOKUP(_xlfn.XLOOKUP(B99,ADM_Log!A:A,ADM_Log!K:K),BED_Master!A:A,BED_Master!F:F),0))</f>
        <v>42000</v>
      </c>
      <c r="I99" s="25">
        <f>IF(B99="","",IFERROR(
  IF(_xlfn.XLOOKUP(B99,ADM_Log!A:A,ADM_Log!D:D)="OPD",
    _xlfn.XLOOKUP(_xlfn.XLOOKUP(B99,ADM_Log!A:A,ADM_Log!I:I),DR_Master!A:A,DR_Master!G:G),
    _xlfn.XLOOKUP(_xlfn.XLOOKUP(B99,ADM_Log!A:A,ADM_Log!I:I),DR_Master!A:A,DR_Master!H:H)*
    _xlfn.XLOOKUP(B99,ADM_Log!A:A,ADM_Log!G:G)
  ),0))</f>
        <v>0</v>
      </c>
      <c r="J99" s="25">
        <f t="shared" si="7"/>
        <v>102426.5</v>
      </c>
      <c r="K99" s="39" t="s">
        <v>100</v>
      </c>
      <c r="L99" s="39">
        <v>8912.9599999999991</v>
      </c>
      <c r="M99" s="25">
        <f t="shared" si="8"/>
        <v>93513.540000000008</v>
      </c>
      <c r="N99" s="39">
        <v>37425.11</v>
      </c>
      <c r="O99" s="25">
        <f t="shared" si="9"/>
        <v>56088.430000000008</v>
      </c>
      <c r="P99" s="39" t="s">
        <v>86</v>
      </c>
      <c r="Q99" s="39" t="s">
        <v>90</v>
      </c>
      <c r="R99" t="str">
        <f t="shared" si="5"/>
        <v>Sep 2025</v>
      </c>
    </row>
    <row r="100" spans="1:18" ht="22" customHeight="1">
      <c r="A100" s="24" t="str">
        <f t="shared" si="6"/>
        <v>BILL-00096</v>
      </c>
      <c r="B100" s="40" t="s">
        <v>1776</v>
      </c>
      <c r="C100" s="24" t="str">
        <f>IF(B100="","",IFERROR(_xlfn.XLOOKUP(B100,ADM_Log!A:A,ADM_Log!B:B),"ADM not found"))</f>
        <v>PT-00096</v>
      </c>
      <c r="D100" s="24" t="str">
        <f>IF(C100="","",IFERROR(_xlfn.XLOOKUP(C100,PT_Master!A:A,PT_Master!C:C),""))</f>
        <v>Indira Patel</v>
      </c>
      <c r="E100" s="44" t="s">
        <v>583</v>
      </c>
      <c r="F100" s="24">
        <f>IF(C100="","",IFERROR(_xlfn.XLOOKUP(C100,PT_Master!A:A,PT_Master!P:P),"Self-Pay"))</f>
        <v>0</v>
      </c>
      <c r="G100" s="25">
        <f>IF(B100="","",IFERROR(SUMIF(SVC_Log!B:B,B100,SVC_Log!O:O),0))</f>
        <v>136730</v>
      </c>
      <c r="H100" s="25">
        <f>IF(B100="","",IFERROR(
  _xlfn.XLOOKUP(B100,ADM_Log!A:A,ADM_Log!G:G)*
  _xlfn.XLOOKUP(_xlfn.XLOOKUP(B100,ADM_Log!A:A,ADM_Log!K:K),BED_Master!A:A,BED_Master!F:F),0))</f>
        <v>0</v>
      </c>
      <c r="I100" s="25">
        <f>IF(B100="","",IFERROR(
  IF(_xlfn.XLOOKUP(B100,ADM_Log!A:A,ADM_Log!D:D)="OPD",
    _xlfn.XLOOKUP(_xlfn.XLOOKUP(B100,ADM_Log!A:A,ADM_Log!I:I),DR_Master!A:A,DR_Master!G:G),
    _xlfn.XLOOKUP(_xlfn.XLOOKUP(B100,ADM_Log!A:A,ADM_Log!I:I),DR_Master!A:A,DR_Master!H:H)*
    _xlfn.XLOOKUP(B100,ADM_Log!A:A,ADM_Log!G:G)
  ),0))</f>
        <v>750</v>
      </c>
      <c r="J100" s="25">
        <f t="shared" si="7"/>
        <v>137480</v>
      </c>
      <c r="K100" s="40" t="s">
        <v>100</v>
      </c>
      <c r="L100" s="40">
        <v>4539.72</v>
      </c>
      <c r="M100" s="25">
        <f t="shared" si="8"/>
        <v>132940.28</v>
      </c>
      <c r="N100" s="40">
        <v>48027.98</v>
      </c>
      <c r="O100" s="25">
        <f t="shared" si="9"/>
        <v>84912.299999999988</v>
      </c>
      <c r="P100" s="40" t="s">
        <v>86</v>
      </c>
      <c r="Q100" s="40" t="s">
        <v>90</v>
      </c>
      <c r="R100" t="str">
        <f t="shared" si="5"/>
        <v>Jan 2026</v>
      </c>
    </row>
    <row r="101" spans="1:18" ht="22" customHeight="1">
      <c r="A101" s="24" t="str">
        <f t="shared" si="6"/>
        <v>BILL-00097</v>
      </c>
      <c r="B101" s="39" t="s">
        <v>1777</v>
      </c>
      <c r="C101" s="24" t="str">
        <f>IF(B101="","",IFERROR(_xlfn.XLOOKUP(B101,ADM_Log!A:A,ADM_Log!B:B),"ADM not found"))</f>
        <v>PT-00097</v>
      </c>
      <c r="D101" s="24" t="str">
        <f>IF(C101="","",IFERROR(_xlfn.XLOOKUP(C101,PT_Master!A:A,PT_Master!C:C),""))</f>
        <v>Sagar Shah</v>
      </c>
      <c r="E101" s="42" t="s">
        <v>572</v>
      </c>
      <c r="F101" s="24">
        <f>IF(C101="","",IFERROR(_xlfn.XLOOKUP(C101,PT_Master!A:A,PT_Master!P:P),"Self-Pay"))</f>
        <v>0</v>
      </c>
      <c r="G101" s="25">
        <f>IF(B101="","",IFERROR(SUMIF(SVC_Log!B:B,B101,SVC_Log!O:O),0))</f>
        <v>188537.5</v>
      </c>
      <c r="H101" s="25">
        <f>IF(B101="","",IFERROR(
  _xlfn.XLOOKUP(B101,ADM_Log!A:A,ADM_Log!G:G)*
  _xlfn.XLOOKUP(_xlfn.XLOOKUP(B101,ADM_Log!A:A,ADM_Log!K:K),BED_Master!A:A,BED_Master!F:F),0))</f>
        <v>0</v>
      </c>
      <c r="I101" s="25">
        <f>IF(B101="","",IFERROR(
  IF(_xlfn.XLOOKUP(B101,ADM_Log!A:A,ADM_Log!D:D)="OPD",
    _xlfn.XLOOKUP(_xlfn.XLOOKUP(B101,ADM_Log!A:A,ADM_Log!I:I),DR_Master!A:A,DR_Master!G:G),
    _xlfn.XLOOKUP(_xlfn.XLOOKUP(B101,ADM_Log!A:A,ADM_Log!I:I),DR_Master!A:A,DR_Master!H:H)*
    _xlfn.XLOOKUP(B101,ADM_Log!A:A,ADM_Log!G:G)
  ),0))</f>
        <v>0</v>
      </c>
      <c r="J101" s="25">
        <f t="shared" si="7"/>
        <v>188537.5</v>
      </c>
      <c r="K101" s="39" t="s">
        <v>97</v>
      </c>
      <c r="L101" s="39">
        <v>0</v>
      </c>
      <c r="M101" s="25">
        <f t="shared" si="8"/>
        <v>188537.5</v>
      </c>
      <c r="N101" s="39">
        <v>0</v>
      </c>
      <c r="O101" s="25">
        <f t="shared" si="9"/>
        <v>188537.5</v>
      </c>
      <c r="P101" s="39" t="s">
        <v>84</v>
      </c>
      <c r="Q101" s="39" t="s">
        <v>90</v>
      </c>
      <c r="R101" t="str">
        <f t="shared" si="5"/>
        <v>Sep 2025</v>
      </c>
    </row>
    <row r="102" spans="1:18" ht="22" customHeight="1">
      <c r="A102" s="24" t="str">
        <f t="shared" si="6"/>
        <v>BILL-00098</v>
      </c>
      <c r="B102" s="40" t="s">
        <v>1778</v>
      </c>
      <c r="C102" s="24" t="str">
        <f>IF(B102="","",IFERROR(_xlfn.XLOOKUP(B102,ADM_Log!A:A,ADM_Log!B:B),"ADM not found"))</f>
        <v>PT-00098</v>
      </c>
      <c r="D102" s="24" t="str">
        <f>IF(C102="","",IFERROR(_xlfn.XLOOKUP(C102,PT_Master!A:A,PT_Master!C:C),""))</f>
        <v>Leela Desai</v>
      </c>
      <c r="E102" s="44" t="s">
        <v>504</v>
      </c>
      <c r="F102" s="24">
        <f>IF(C102="","",IFERROR(_xlfn.XLOOKUP(C102,PT_Master!A:A,PT_Master!P:P),"Self-Pay"))</f>
        <v>0</v>
      </c>
      <c r="G102" s="25">
        <f>IF(B102="","",IFERROR(SUMIF(SVC_Log!B:B,B102,SVC_Log!O:O),0))</f>
        <v>133570</v>
      </c>
      <c r="H102" s="25">
        <f>IF(B102="","",IFERROR(
  _xlfn.XLOOKUP(B102,ADM_Log!A:A,ADM_Log!G:G)*
  _xlfn.XLOOKUP(_xlfn.XLOOKUP(B102,ADM_Log!A:A,ADM_Log!K:K),BED_Master!A:A,BED_Master!F:F),0))</f>
        <v>0</v>
      </c>
      <c r="I102" s="25">
        <f>IF(B102="","",IFERROR(
  IF(_xlfn.XLOOKUP(B102,ADM_Log!A:A,ADM_Log!D:D)="OPD",
    _xlfn.XLOOKUP(_xlfn.XLOOKUP(B102,ADM_Log!A:A,ADM_Log!I:I),DR_Master!A:A,DR_Master!G:G),
    _xlfn.XLOOKUP(_xlfn.XLOOKUP(B102,ADM_Log!A:A,ADM_Log!I:I),DR_Master!A:A,DR_Master!H:H)*
    _xlfn.XLOOKUP(B102,ADM_Log!A:A,ADM_Log!G:G)
  ),0))</f>
        <v>550</v>
      </c>
      <c r="J102" s="25">
        <f t="shared" si="7"/>
        <v>134120</v>
      </c>
      <c r="K102" s="40" t="s">
        <v>99</v>
      </c>
      <c r="L102" s="40">
        <v>5348.07</v>
      </c>
      <c r="M102" s="25">
        <f t="shared" si="8"/>
        <v>128771.93</v>
      </c>
      <c r="N102" s="40">
        <v>42259.66</v>
      </c>
      <c r="O102" s="25">
        <f t="shared" si="9"/>
        <v>86512.26999999999</v>
      </c>
      <c r="P102" s="40" t="s">
        <v>86</v>
      </c>
      <c r="Q102" s="40" t="s">
        <v>90</v>
      </c>
      <c r="R102" t="str">
        <f t="shared" si="5"/>
        <v>Apr 2026</v>
      </c>
    </row>
    <row r="103" spans="1:18" ht="22" customHeight="1">
      <c r="A103" s="24" t="str">
        <f t="shared" si="6"/>
        <v>BILL-00099</v>
      </c>
      <c r="B103" s="39" t="s">
        <v>1779</v>
      </c>
      <c r="C103" s="24" t="str">
        <f>IF(B103="","",IFERROR(_xlfn.XLOOKUP(B103,ADM_Log!A:A,ADM_Log!B:B),"ADM not found"))</f>
        <v>PT-00099</v>
      </c>
      <c r="D103" s="24" t="str">
        <f>IF(C103="","",IFERROR(_xlfn.XLOOKUP(C103,PT_Master!A:A,PT_Master!C:C),""))</f>
        <v>Kunal Pillai</v>
      </c>
      <c r="E103" s="42" t="s">
        <v>1462</v>
      </c>
      <c r="F103" s="24">
        <f>IF(C103="","",IFERROR(_xlfn.XLOOKUP(C103,PT_Master!A:A,PT_Master!P:P),"Self-Pay"))</f>
        <v>0</v>
      </c>
      <c r="G103" s="25">
        <f>IF(B103="","",IFERROR(SUMIF(SVC_Log!B:B,B103,SVC_Log!O:O),0))</f>
        <v>273506</v>
      </c>
      <c r="H103" s="25">
        <f>IF(B103="","",IFERROR(
  _xlfn.XLOOKUP(B103,ADM_Log!A:A,ADM_Log!G:G)*
  _xlfn.XLOOKUP(_xlfn.XLOOKUP(B103,ADM_Log!A:A,ADM_Log!K:K),BED_Master!A:A,BED_Master!F:F),0))</f>
        <v>35000</v>
      </c>
      <c r="I103" s="25">
        <f>IF(B103="","",IFERROR(
  IF(_xlfn.XLOOKUP(B103,ADM_Log!A:A,ADM_Log!D:D)="OPD",
    _xlfn.XLOOKUP(_xlfn.XLOOKUP(B103,ADM_Log!A:A,ADM_Log!I:I),DR_Master!A:A,DR_Master!G:G),
    _xlfn.XLOOKUP(_xlfn.XLOOKUP(B103,ADM_Log!A:A,ADM_Log!I:I),DR_Master!A:A,DR_Master!H:H)*
    _xlfn.XLOOKUP(B103,ADM_Log!A:A,ADM_Log!G:G)
  ),0))</f>
        <v>4000</v>
      </c>
      <c r="J103" s="25">
        <f t="shared" si="7"/>
        <v>312506</v>
      </c>
      <c r="K103" s="39" t="s">
        <v>100</v>
      </c>
      <c r="L103" s="39">
        <v>29177.95</v>
      </c>
      <c r="M103" s="25">
        <f t="shared" si="8"/>
        <v>283328.05</v>
      </c>
      <c r="N103" s="39">
        <v>65246.080000000002</v>
      </c>
      <c r="O103" s="25">
        <f t="shared" si="9"/>
        <v>218081.96999999997</v>
      </c>
      <c r="P103" s="39" t="s">
        <v>85</v>
      </c>
      <c r="Q103" s="39" t="s">
        <v>90</v>
      </c>
      <c r="R103" t="str">
        <f t="shared" si="5"/>
        <v>Sep 2025</v>
      </c>
    </row>
    <row r="104" spans="1:18" ht="22" customHeight="1">
      <c r="A104" s="24" t="str">
        <f t="shared" si="6"/>
        <v>BILL-00100</v>
      </c>
      <c r="B104" s="40" t="s">
        <v>1780</v>
      </c>
      <c r="C104" s="24" t="str">
        <f>IF(B104="","",IFERROR(_xlfn.XLOOKUP(B104,ADM_Log!A:A,ADM_Log!B:B),"ADM not found"))</f>
        <v>PT-00100</v>
      </c>
      <c r="D104" s="24" t="str">
        <f>IF(C104="","",IFERROR(_xlfn.XLOOKUP(C104,PT_Master!A:A,PT_Master!C:C),""))</f>
        <v>Shobha Nair</v>
      </c>
      <c r="E104" s="44" t="s">
        <v>1552</v>
      </c>
      <c r="F104" s="24" t="str">
        <f>IF(C104="","",IFERROR(_xlfn.XLOOKUP(C104,PT_Master!A:A,PT_Master!P:P),"Self-Pay"))</f>
        <v>Star Health Insurance</v>
      </c>
      <c r="G104" s="25">
        <f>IF(B104="","",IFERROR(SUMIF(SVC_Log!B:B,B104,SVC_Log!O:O),0))</f>
        <v>15147.5</v>
      </c>
      <c r="H104" s="25">
        <f>IF(B104="","",IFERROR(
  _xlfn.XLOOKUP(B104,ADM_Log!A:A,ADM_Log!G:G)*
  _xlfn.XLOOKUP(_xlfn.XLOOKUP(B104,ADM_Log!A:A,ADM_Log!K:K),BED_Master!A:A,BED_Master!F:F),0))</f>
        <v>24500</v>
      </c>
      <c r="I104" s="25">
        <f>IF(B104="","",IFERROR(
  IF(_xlfn.XLOOKUP(B104,ADM_Log!A:A,ADM_Log!D:D)="OPD",
    _xlfn.XLOOKUP(_xlfn.XLOOKUP(B104,ADM_Log!A:A,ADM_Log!I:I),DR_Master!A:A,DR_Master!G:G),
    _xlfn.XLOOKUP(_xlfn.XLOOKUP(B104,ADM_Log!A:A,ADM_Log!I:I),DR_Master!A:A,DR_Master!H:H)*
    _xlfn.XLOOKUP(B104,ADM_Log!A:A,ADM_Log!G:G)
  ),0))</f>
        <v>0</v>
      </c>
      <c r="J104" s="25">
        <f t="shared" si="7"/>
        <v>39647.5</v>
      </c>
      <c r="K104" s="40" t="s">
        <v>97</v>
      </c>
      <c r="L104" s="40">
        <v>0</v>
      </c>
      <c r="M104" s="25">
        <f t="shared" si="8"/>
        <v>39647.5</v>
      </c>
      <c r="N104" s="40">
        <v>20449.18</v>
      </c>
      <c r="O104" s="25">
        <f t="shared" si="9"/>
        <v>19198.32</v>
      </c>
      <c r="P104" s="40" t="s">
        <v>82</v>
      </c>
      <c r="Q104" s="40" t="s">
        <v>90</v>
      </c>
      <c r="R104" t="str">
        <f t="shared" si="5"/>
        <v>Nov 2025</v>
      </c>
    </row>
    <row r="105" spans="1:18" ht="22" customHeight="1">
      <c r="A105" s="24" t="str">
        <f t="shared" si="6"/>
        <v>BILL-00101</v>
      </c>
      <c r="B105" s="39" t="s">
        <v>1781</v>
      </c>
      <c r="C105" s="24" t="str">
        <f>IF(B105="","",IFERROR(_xlfn.XLOOKUP(B105,ADM_Log!A:A,ADM_Log!B:B),"ADM not found"))</f>
        <v>PT-00101</v>
      </c>
      <c r="D105" s="24" t="str">
        <f>IF(C105="","",IFERROR(_xlfn.XLOOKUP(C105,PT_Master!A:A,PT_Master!C:C),""))</f>
        <v>Tanvi Menon</v>
      </c>
      <c r="E105" s="42" t="s">
        <v>536</v>
      </c>
      <c r="F105" s="24" t="str">
        <f>IF(C105="","",IFERROR(_xlfn.XLOOKUP(C105,PT_Master!A:A,PT_Master!P:P),"Self-Pay"))</f>
        <v>Niva Bupa</v>
      </c>
      <c r="G105" s="25">
        <f>IF(B105="","",IFERROR(SUMIF(SVC_Log!B:B,B105,SVC_Log!O:O),0))</f>
        <v>9902.5</v>
      </c>
      <c r="H105" s="25">
        <f>IF(B105="","",IFERROR(
  _xlfn.XLOOKUP(B105,ADM_Log!A:A,ADM_Log!G:G)*
  _xlfn.XLOOKUP(_xlfn.XLOOKUP(B105,ADM_Log!A:A,ADM_Log!K:K),BED_Master!A:A,BED_Master!F:F),0))</f>
        <v>0</v>
      </c>
      <c r="I105" s="25">
        <f>IF(B105="","",IFERROR(
  IF(_xlfn.XLOOKUP(B105,ADM_Log!A:A,ADM_Log!D:D)="OPD",
    _xlfn.XLOOKUP(_xlfn.XLOOKUP(B105,ADM_Log!A:A,ADM_Log!I:I),DR_Master!A:A,DR_Master!G:G),
    _xlfn.XLOOKUP(_xlfn.XLOOKUP(B105,ADM_Log!A:A,ADM_Log!I:I),DR_Master!A:A,DR_Master!H:H)*
    _xlfn.XLOOKUP(B105,ADM_Log!A:A,ADM_Log!G:G)
  ),0))</f>
        <v>800</v>
      </c>
      <c r="J105" s="25">
        <f t="shared" si="7"/>
        <v>10702.5</v>
      </c>
      <c r="K105" s="39" t="s">
        <v>99</v>
      </c>
      <c r="L105" s="39">
        <v>784.12</v>
      </c>
      <c r="M105" s="25">
        <f t="shared" si="8"/>
        <v>9918.3799999999992</v>
      </c>
      <c r="N105" s="39">
        <v>6338.16</v>
      </c>
      <c r="O105" s="25">
        <f t="shared" si="9"/>
        <v>3580.2199999999993</v>
      </c>
      <c r="P105" s="39" t="s">
        <v>84</v>
      </c>
      <c r="Q105" s="39" t="s">
        <v>90</v>
      </c>
      <c r="R105" t="str">
        <f t="shared" si="5"/>
        <v>Dec 2025</v>
      </c>
    </row>
    <row r="106" spans="1:18" ht="22" customHeight="1">
      <c r="A106" s="24" t="str">
        <f t="shared" si="6"/>
        <v>BILL-00102</v>
      </c>
      <c r="B106" s="40" t="s">
        <v>1782</v>
      </c>
      <c r="C106" s="24" t="str">
        <f>IF(B106="","",IFERROR(_xlfn.XLOOKUP(B106,ADM_Log!A:A,ADM_Log!B:B),"ADM not found"))</f>
        <v>PT-00102</v>
      </c>
      <c r="D106" s="24" t="str">
        <f>IF(C106="","",IFERROR(_xlfn.XLOOKUP(C106,PT_Master!A:A,PT_Master!C:C),""))</f>
        <v>Ritu Iyer</v>
      </c>
      <c r="E106" s="44" t="s">
        <v>559</v>
      </c>
      <c r="F106" s="24">
        <f>IF(C106="","",IFERROR(_xlfn.XLOOKUP(C106,PT_Master!A:A,PT_Master!P:P),"Self-Pay"))</f>
        <v>0</v>
      </c>
      <c r="G106" s="25">
        <f>IF(B106="","",IFERROR(SUMIF(SVC_Log!B:B,B106,SVC_Log!O:O),0))</f>
        <v>3335</v>
      </c>
      <c r="H106" s="25">
        <f>IF(B106="","",IFERROR(
  _xlfn.XLOOKUP(B106,ADM_Log!A:A,ADM_Log!G:G)*
  _xlfn.XLOOKUP(_xlfn.XLOOKUP(B106,ADM_Log!A:A,ADM_Log!K:K),BED_Master!A:A,BED_Master!F:F),0))</f>
        <v>32000</v>
      </c>
      <c r="I106" s="25">
        <f>IF(B106="","",IFERROR(
  IF(_xlfn.XLOOKUP(B106,ADM_Log!A:A,ADM_Log!D:D)="OPD",
    _xlfn.XLOOKUP(_xlfn.XLOOKUP(B106,ADM_Log!A:A,ADM_Log!I:I),DR_Master!A:A,DR_Master!G:G),
    _xlfn.XLOOKUP(_xlfn.XLOOKUP(B106,ADM_Log!A:A,ADM_Log!I:I),DR_Master!A:A,DR_Master!H:H)*
    _xlfn.XLOOKUP(B106,ADM_Log!A:A,ADM_Log!G:G)
  ),0))</f>
        <v>0</v>
      </c>
      <c r="J106" s="25">
        <f t="shared" si="7"/>
        <v>35335</v>
      </c>
      <c r="K106" s="40" t="s">
        <v>97</v>
      </c>
      <c r="L106" s="40">
        <v>0</v>
      </c>
      <c r="M106" s="25">
        <f t="shared" si="8"/>
        <v>35335</v>
      </c>
      <c r="N106" s="40">
        <v>0</v>
      </c>
      <c r="O106" s="25">
        <f t="shared" si="9"/>
        <v>35335</v>
      </c>
      <c r="P106" s="40" t="s">
        <v>82</v>
      </c>
      <c r="Q106" s="40" t="s">
        <v>90</v>
      </c>
      <c r="R106" t="str">
        <f t="shared" si="5"/>
        <v>Oct 2025</v>
      </c>
    </row>
    <row r="107" spans="1:18" ht="22" customHeight="1">
      <c r="A107" s="24" t="str">
        <f t="shared" si="6"/>
        <v>BILL-00103</v>
      </c>
      <c r="B107" s="39" t="s">
        <v>1783</v>
      </c>
      <c r="C107" s="24" t="str">
        <f>IF(B107="","",IFERROR(_xlfn.XLOOKUP(B107,ADM_Log!A:A,ADM_Log!B:B),"ADM not found"))</f>
        <v>PT-00103</v>
      </c>
      <c r="D107" s="24" t="str">
        <f>IF(C107="","",IFERROR(_xlfn.XLOOKUP(C107,PT_Master!A:A,PT_Master!C:C),""))</f>
        <v>Ananya Rao</v>
      </c>
      <c r="E107" s="42" t="s">
        <v>496</v>
      </c>
      <c r="F107" s="24">
        <f>IF(C107="","",IFERROR(_xlfn.XLOOKUP(C107,PT_Master!A:A,PT_Master!P:P),"Self-Pay"))</f>
        <v>0</v>
      </c>
      <c r="G107" s="25">
        <f>IF(B107="","",IFERROR(SUMIF(SVC_Log!B:B,B107,SVC_Log!O:O),0))</f>
        <v>20405</v>
      </c>
      <c r="H107" s="25">
        <f>IF(B107="","",IFERROR(
  _xlfn.XLOOKUP(B107,ADM_Log!A:A,ADM_Log!G:G)*
  _xlfn.XLOOKUP(_xlfn.XLOOKUP(B107,ADM_Log!A:A,ADM_Log!K:K),BED_Master!A:A,BED_Master!F:F),0))</f>
        <v>10800</v>
      </c>
      <c r="I107" s="25">
        <f>IF(B107="","",IFERROR(
  IF(_xlfn.XLOOKUP(B107,ADM_Log!A:A,ADM_Log!D:D)="OPD",
    _xlfn.XLOOKUP(_xlfn.XLOOKUP(B107,ADM_Log!A:A,ADM_Log!I:I),DR_Master!A:A,DR_Master!G:G),
    _xlfn.XLOOKUP(_xlfn.XLOOKUP(B107,ADM_Log!A:A,ADM_Log!I:I),DR_Master!A:A,DR_Master!H:H)*
    _xlfn.XLOOKUP(B107,ADM_Log!A:A,ADM_Log!G:G)
  ),0))</f>
        <v>0</v>
      </c>
      <c r="J107" s="25">
        <f t="shared" si="7"/>
        <v>31205</v>
      </c>
      <c r="K107" s="39" t="s">
        <v>1929</v>
      </c>
      <c r="L107" s="39">
        <v>1601.84</v>
      </c>
      <c r="M107" s="25">
        <f t="shared" si="8"/>
        <v>29603.16</v>
      </c>
      <c r="N107" s="39">
        <v>0</v>
      </c>
      <c r="O107" s="25">
        <f t="shared" si="9"/>
        <v>29603.16</v>
      </c>
      <c r="P107" s="39" t="s">
        <v>82</v>
      </c>
      <c r="Q107" s="39" t="s">
        <v>90</v>
      </c>
      <c r="R107" t="str">
        <f t="shared" si="5"/>
        <v>Apr 2026</v>
      </c>
    </row>
    <row r="108" spans="1:18" ht="22" customHeight="1">
      <c r="A108" s="24" t="str">
        <f t="shared" si="6"/>
        <v>BILL-00104</v>
      </c>
      <c r="B108" s="40" t="s">
        <v>1784</v>
      </c>
      <c r="C108" s="24" t="str">
        <f>IF(B108="","",IFERROR(_xlfn.XLOOKUP(B108,ADM_Log!A:A,ADM_Log!B:B),"ADM not found"))</f>
        <v>PT-00104</v>
      </c>
      <c r="D108" s="24" t="str">
        <f>IF(C108="","",IFERROR(_xlfn.XLOOKUP(C108,PT_Master!A:A,PT_Master!C:C),""))</f>
        <v>Rahul Reddy</v>
      </c>
      <c r="E108" s="44" t="s">
        <v>494</v>
      </c>
      <c r="F108" s="24">
        <f>IF(C108="","",IFERROR(_xlfn.XLOOKUP(C108,PT_Master!A:A,PT_Master!P:P),"Self-Pay"))</f>
        <v>0</v>
      </c>
      <c r="G108" s="25">
        <f>IF(B108="","",IFERROR(SUMIF(SVC_Log!B:B,B108,SVC_Log!O:O),0))</f>
        <v>48957.5</v>
      </c>
      <c r="H108" s="25">
        <f>IF(B108="","",IFERROR(
  _xlfn.XLOOKUP(B108,ADM_Log!A:A,ADM_Log!G:G)*
  _xlfn.XLOOKUP(_xlfn.XLOOKUP(B108,ADM_Log!A:A,ADM_Log!K:K),BED_Master!A:A,BED_Master!F:F),0))</f>
        <v>17500</v>
      </c>
      <c r="I108" s="25">
        <f>IF(B108="","",IFERROR(
  IF(_xlfn.XLOOKUP(B108,ADM_Log!A:A,ADM_Log!D:D)="OPD",
    _xlfn.XLOOKUP(_xlfn.XLOOKUP(B108,ADM_Log!A:A,ADM_Log!I:I),DR_Master!A:A,DR_Master!G:G),
    _xlfn.XLOOKUP(_xlfn.XLOOKUP(B108,ADM_Log!A:A,ADM_Log!I:I),DR_Master!A:A,DR_Master!H:H)*
    _xlfn.XLOOKUP(B108,ADM_Log!A:A,ADM_Log!G:G)
  ),0))</f>
        <v>1000</v>
      </c>
      <c r="J108" s="25">
        <f t="shared" si="7"/>
        <v>67457.5</v>
      </c>
      <c r="K108" s="40" t="s">
        <v>1929</v>
      </c>
      <c r="L108" s="40">
        <v>3909.7</v>
      </c>
      <c r="M108" s="25">
        <f t="shared" si="8"/>
        <v>63547.8</v>
      </c>
      <c r="N108" s="40">
        <v>0</v>
      </c>
      <c r="O108" s="25">
        <f t="shared" si="9"/>
        <v>63547.8</v>
      </c>
      <c r="P108" s="40" t="s">
        <v>82</v>
      </c>
      <c r="Q108" s="40" t="s">
        <v>90</v>
      </c>
      <c r="R108" t="str">
        <f t="shared" si="5"/>
        <v>May 2026</v>
      </c>
    </row>
    <row r="109" spans="1:18" ht="22" customHeight="1">
      <c r="A109" s="24" t="str">
        <f t="shared" si="6"/>
        <v>BILL-00105</v>
      </c>
      <c r="B109" s="39" t="s">
        <v>1785</v>
      </c>
      <c r="C109" s="24" t="str">
        <f>IF(B109="","",IFERROR(_xlfn.XLOOKUP(B109,ADM_Log!A:A,ADM_Log!B:B),"ADM not found"))</f>
        <v>PT-00105</v>
      </c>
      <c r="D109" s="24" t="str">
        <f>IF(C109="","",IFERROR(_xlfn.XLOOKUP(C109,PT_Master!A:A,PT_Master!C:C),""))</f>
        <v>Priya Kumar</v>
      </c>
      <c r="E109" s="42" t="s">
        <v>574</v>
      </c>
      <c r="F109" s="24">
        <f>IF(C109="","",IFERROR(_xlfn.XLOOKUP(C109,PT_Master!A:A,PT_Master!P:P),"Self-Pay"))</f>
        <v>0</v>
      </c>
      <c r="G109" s="25">
        <f>IF(B109="","",IFERROR(SUMIF(SVC_Log!B:B,B109,SVC_Log!O:O),0))</f>
        <v>198823.5</v>
      </c>
      <c r="H109" s="25">
        <f>IF(B109="","",IFERROR(
  _xlfn.XLOOKUP(B109,ADM_Log!A:A,ADM_Log!G:G)*
  _xlfn.XLOOKUP(_xlfn.XLOOKUP(B109,ADM_Log!A:A,ADM_Log!K:K),BED_Master!A:A,BED_Master!F:F),0))</f>
        <v>0</v>
      </c>
      <c r="I109" s="25">
        <f>IF(B109="","",IFERROR(
  IF(_xlfn.XLOOKUP(B109,ADM_Log!A:A,ADM_Log!D:D)="OPD",
    _xlfn.XLOOKUP(_xlfn.XLOOKUP(B109,ADM_Log!A:A,ADM_Log!I:I),DR_Master!A:A,DR_Master!G:G),
    _xlfn.XLOOKUP(_xlfn.XLOOKUP(B109,ADM_Log!A:A,ADM_Log!I:I),DR_Master!A:A,DR_Master!H:H)*
    _xlfn.XLOOKUP(B109,ADM_Log!A:A,ADM_Log!G:G)
  ),0))</f>
        <v>350</v>
      </c>
      <c r="J109" s="25">
        <f t="shared" si="7"/>
        <v>199173.5</v>
      </c>
      <c r="K109" s="39" t="s">
        <v>97</v>
      </c>
      <c r="L109" s="39">
        <v>0</v>
      </c>
      <c r="M109" s="25">
        <f t="shared" si="8"/>
        <v>199173.5</v>
      </c>
      <c r="N109" s="39">
        <v>52577.7</v>
      </c>
      <c r="O109" s="25">
        <f t="shared" si="9"/>
        <v>146595.79999999999</v>
      </c>
      <c r="P109" s="39" t="s">
        <v>85</v>
      </c>
      <c r="Q109" s="39" t="s">
        <v>90</v>
      </c>
      <c r="R109" t="str">
        <f t="shared" si="5"/>
        <v>Jan 2026</v>
      </c>
    </row>
    <row r="110" spans="1:18" ht="22" customHeight="1">
      <c r="A110" s="24" t="str">
        <f t="shared" si="6"/>
        <v>BILL-00106</v>
      </c>
      <c r="B110" s="40" t="s">
        <v>1786</v>
      </c>
      <c r="C110" s="24" t="str">
        <f>IF(B110="","",IFERROR(_xlfn.XLOOKUP(B110,ADM_Log!A:A,ADM_Log!B:B),"ADM not found"))</f>
        <v>PT-00106</v>
      </c>
      <c r="D110" s="24" t="str">
        <f>IF(C110="","",IFERROR(_xlfn.XLOOKUP(C110,PT_Master!A:A,PT_Master!C:C),""))</f>
        <v>Debasis Verma</v>
      </c>
      <c r="E110" s="44" t="s">
        <v>1514</v>
      </c>
      <c r="F110" s="24">
        <f>IF(C110="","",IFERROR(_xlfn.XLOOKUP(C110,PT_Master!A:A,PT_Master!P:P),"Self-Pay"))</f>
        <v>0</v>
      </c>
      <c r="G110" s="25">
        <f>IF(B110="","",IFERROR(SUMIF(SVC_Log!B:B,B110,SVC_Log!O:O),0))</f>
        <v>33179</v>
      </c>
      <c r="H110" s="25">
        <f>IF(B110="","",IFERROR(
  _xlfn.XLOOKUP(B110,ADM_Log!A:A,ADM_Log!G:G)*
  _xlfn.XLOOKUP(_xlfn.XLOOKUP(B110,ADM_Log!A:A,ADM_Log!K:K),BED_Master!A:A,BED_Master!F:F),0))</f>
        <v>0</v>
      </c>
      <c r="I110" s="25">
        <f>IF(B110="","",IFERROR(
  IF(_xlfn.XLOOKUP(B110,ADM_Log!A:A,ADM_Log!D:D)="OPD",
    _xlfn.XLOOKUP(_xlfn.XLOOKUP(B110,ADM_Log!A:A,ADM_Log!I:I),DR_Master!A:A,DR_Master!G:G),
    _xlfn.XLOOKUP(_xlfn.XLOOKUP(B110,ADM_Log!A:A,ADM_Log!I:I),DR_Master!A:A,DR_Master!H:H)*
    _xlfn.XLOOKUP(B110,ADM_Log!A:A,ADM_Log!G:G)
  ),0))</f>
        <v>300</v>
      </c>
      <c r="J110" s="25">
        <f t="shared" si="7"/>
        <v>33479</v>
      </c>
      <c r="K110" s="40" t="s">
        <v>97</v>
      </c>
      <c r="L110" s="40">
        <v>0</v>
      </c>
      <c r="M110" s="25">
        <f t="shared" si="8"/>
        <v>33479</v>
      </c>
      <c r="N110" s="40">
        <v>0</v>
      </c>
      <c r="O110" s="25">
        <f t="shared" si="9"/>
        <v>33479</v>
      </c>
      <c r="P110" s="40" t="s">
        <v>82</v>
      </c>
      <c r="Q110" s="40" t="s">
        <v>90</v>
      </c>
      <c r="R110" t="str">
        <f t="shared" si="5"/>
        <v>Jul 2025</v>
      </c>
    </row>
    <row r="111" spans="1:18" ht="22" customHeight="1">
      <c r="A111" s="24" t="str">
        <f t="shared" si="6"/>
        <v>BILL-00107</v>
      </c>
      <c r="B111" s="39" t="s">
        <v>1787</v>
      </c>
      <c r="C111" s="24" t="str">
        <f>IF(B111="","",IFERROR(_xlfn.XLOOKUP(B111,ADM_Log!A:A,ADM_Log!B:B),"ADM not found"))</f>
        <v>PT-00107</v>
      </c>
      <c r="D111" s="24" t="str">
        <f>IF(C111="","",IFERROR(_xlfn.XLOOKUP(C111,PT_Master!A:A,PT_Master!C:C),""))</f>
        <v>Sneha Mishra</v>
      </c>
      <c r="E111" s="42" t="s">
        <v>1553</v>
      </c>
      <c r="F111" s="24">
        <f>IF(C111="","",IFERROR(_xlfn.XLOOKUP(C111,PT_Master!A:A,PT_Master!P:P),"Self-Pay"))</f>
        <v>0</v>
      </c>
      <c r="G111" s="25">
        <f>IF(B111="","",IFERROR(SUMIF(SVC_Log!B:B,B111,SVC_Log!O:O),0))</f>
        <v>54536</v>
      </c>
      <c r="H111" s="25">
        <f>IF(B111="","",IFERROR(
  _xlfn.XLOOKUP(B111,ADM_Log!A:A,ADM_Log!G:G)*
  _xlfn.XLOOKUP(_xlfn.XLOOKUP(B111,ADM_Log!A:A,ADM_Log!K:K),BED_Master!A:A,BED_Master!F:F),0))</f>
        <v>0</v>
      </c>
      <c r="I111" s="25">
        <f>IF(B111="","",IFERROR(
  IF(_xlfn.XLOOKUP(B111,ADM_Log!A:A,ADM_Log!D:D)="OPD",
    _xlfn.XLOOKUP(_xlfn.XLOOKUP(B111,ADM_Log!A:A,ADM_Log!I:I),DR_Master!A:A,DR_Master!G:G),
    _xlfn.XLOOKUP(_xlfn.XLOOKUP(B111,ADM_Log!A:A,ADM_Log!I:I),DR_Master!A:A,DR_Master!H:H)*
    _xlfn.XLOOKUP(B111,ADM_Log!A:A,ADM_Log!G:G)
  ),0))</f>
        <v>900</v>
      </c>
      <c r="J111" s="25">
        <f t="shared" si="7"/>
        <v>55436</v>
      </c>
      <c r="K111" s="39" t="s">
        <v>97</v>
      </c>
      <c r="L111" s="39">
        <v>0</v>
      </c>
      <c r="M111" s="25">
        <f t="shared" si="8"/>
        <v>55436</v>
      </c>
      <c r="N111" s="39">
        <v>0</v>
      </c>
      <c r="O111" s="25">
        <f t="shared" si="9"/>
        <v>55436</v>
      </c>
      <c r="P111" s="39" t="s">
        <v>86</v>
      </c>
      <c r="Q111" s="39" t="s">
        <v>90</v>
      </c>
      <c r="R111" t="str">
        <f t="shared" si="5"/>
        <v>Aug 2025</v>
      </c>
    </row>
    <row r="112" spans="1:18" ht="22" customHeight="1">
      <c r="A112" s="24" t="str">
        <f t="shared" si="6"/>
        <v>BILL-00108</v>
      </c>
      <c r="B112" s="40" t="s">
        <v>1788</v>
      </c>
      <c r="C112" s="24" t="str">
        <f>IF(B112="","",IFERROR(_xlfn.XLOOKUP(B112,ADM_Log!A:A,ADM_Log!B:B),"ADM not found"))</f>
        <v>PT-00108</v>
      </c>
      <c r="D112" s="24" t="str">
        <f>IF(C112="","",IFERROR(_xlfn.XLOOKUP(C112,PT_Master!A:A,PT_Master!C:C),""))</f>
        <v>Amit Tiwari</v>
      </c>
      <c r="E112" s="44" t="s">
        <v>1508</v>
      </c>
      <c r="F112" s="24">
        <f>IF(C112="","",IFERROR(_xlfn.XLOOKUP(C112,PT_Master!A:A,PT_Master!P:P),"Self-Pay"))</f>
        <v>0</v>
      </c>
      <c r="G112" s="25">
        <f>IF(B112="","",IFERROR(SUMIF(SVC_Log!B:B,B112,SVC_Log!O:O),0))</f>
        <v>2907.5</v>
      </c>
      <c r="H112" s="25">
        <f>IF(B112="","",IFERROR(
  _xlfn.XLOOKUP(B112,ADM_Log!A:A,ADM_Log!G:G)*
  _xlfn.XLOOKUP(_xlfn.XLOOKUP(B112,ADM_Log!A:A,ADM_Log!K:K),BED_Master!A:A,BED_Master!F:F),0))</f>
        <v>0</v>
      </c>
      <c r="I112" s="25">
        <f>IF(B112="","",IFERROR(
  IF(_xlfn.XLOOKUP(B112,ADM_Log!A:A,ADM_Log!D:D)="OPD",
    _xlfn.XLOOKUP(_xlfn.XLOOKUP(B112,ADM_Log!A:A,ADM_Log!I:I),DR_Master!A:A,DR_Master!G:G),
    _xlfn.XLOOKUP(_xlfn.XLOOKUP(B112,ADM_Log!A:A,ADM_Log!I:I),DR_Master!A:A,DR_Master!H:H)*
    _xlfn.XLOOKUP(B112,ADM_Log!A:A,ADM_Log!G:G)
  ),0))</f>
        <v>750</v>
      </c>
      <c r="J112" s="25">
        <f t="shared" si="7"/>
        <v>3657.5</v>
      </c>
      <c r="K112" s="40" t="s">
        <v>1929</v>
      </c>
      <c r="L112" s="40">
        <v>215.2</v>
      </c>
      <c r="M112" s="25">
        <f t="shared" si="8"/>
        <v>3442.3</v>
      </c>
      <c r="N112" s="40">
        <v>0</v>
      </c>
      <c r="O112" s="25">
        <f t="shared" si="9"/>
        <v>3442.3</v>
      </c>
      <c r="P112" s="40" t="s">
        <v>82</v>
      </c>
      <c r="Q112" s="40" t="s">
        <v>90</v>
      </c>
      <c r="R112" t="str">
        <f t="shared" si="5"/>
        <v>Aug 2025</v>
      </c>
    </row>
    <row r="113" spans="1:18" ht="22" customHeight="1">
      <c r="A113" s="24" t="str">
        <f t="shared" si="6"/>
        <v>BILL-00109</v>
      </c>
      <c r="B113" s="39" t="s">
        <v>1789</v>
      </c>
      <c r="C113" s="24" t="str">
        <f>IF(B113="","",IFERROR(_xlfn.XLOOKUP(B113,ADM_Log!A:A,ADM_Log!B:B),"ADM not found"))</f>
        <v>PT-00109</v>
      </c>
      <c r="D113" s="24" t="str">
        <f>IF(C113="","",IFERROR(_xlfn.XLOOKUP(C113,PT_Master!A:A,PT_Master!C:C),""))</f>
        <v>Kavita Pandey</v>
      </c>
      <c r="E113" s="42" t="s">
        <v>1544</v>
      </c>
      <c r="F113" s="24" t="str">
        <f>IF(C113="","",IFERROR(_xlfn.XLOOKUP(C113,PT_Master!A:A,PT_Master!P:P),"Self-Pay"))</f>
        <v>HDFC ERGO Health</v>
      </c>
      <c r="G113" s="25">
        <f>IF(B113="","",IFERROR(SUMIF(SVC_Log!B:B,B113,SVC_Log!O:O),0))</f>
        <v>65188</v>
      </c>
      <c r="H113" s="25">
        <f>IF(B113="","",IFERROR(
  _xlfn.XLOOKUP(B113,ADM_Log!A:A,ADM_Log!G:G)*
  _xlfn.XLOOKUP(_xlfn.XLOOKUP(B113,ADM_Log!A:A,ADM_Log!K:K),BED_Master!A:A,BED_Master!F:F),0))</f>
        <v>1600</v>
      </c>
      <c r="I113" s="25">
        <f>IF(B113="","",IFERROR(
  IF(_xlfn.XLOOKUP(B113,ADM_Log!A:A,ADM_Log!D:D)="OPD",
    _xlfn.XLOOKUP(_xlfn.XLOOKUP(B113,ADM_Log!A:A,ADM_Log!I:I),DR_Master!A:A,DR_Master!G:G),
    _xlfn.XLOOKUP(_xlfn.XLOOKUP(B113,ADM_Log!A:A,ADM_Log!I:I),DR_Master!A:A,DR_Master!H:H)*
    _xlfn.XLOOKUP(B113,ADM_Log!A:A,ADM_Log!G:G)
  ),0))</f>
        <v>1000</v>
      </c>
      <c r="J113" s="25">
        <f t="shared" si="7"/>
        <v>67788</v>
      </c>
      <c r="K113" s="39" t="s">
        <v>100</v>
      </c>
      <c r="L113" s="39">
        <v>6241.51</v>
      </c>
      <c r="M113" s="25">
        <f t="shared" si="8"/>
        <v>61546.49</v>
      </c>
      <c r="N113" s="39">
        <v>27782.58</v>
      </c>
      <c r="O113" s="25">
        <f t="shared" si="9"/>
        <v>33763.909999999996</v>
      </c>
      <c r="P113" s="39" t="s">
        <v>82</v>
      </c>
      <c r="Q113" s="39" t="s">
        <v>90</v>
      </c>
      <c r="R113" t="str">
        <f t="shared" si="5"/>
        <v>Aug 2025</v>
      </c>
    </row>
    <row r="114" spans="1:18" ht="22" customHeight="1">
      <c r="A114" s="24" t="str">
        <f t="shared" si="6"/>
        <v>BILL-00110</v>
      </c>
      <c r="B114" s="40" t="s">
        <v>1790</v>
      </c>
      <c r="C114" s="24" t="str">
        <f>IF(B114="","",IFERROR(_xlfn.XLOOKUP(B114,ADM_Log!A:A,ADM_Log!B:B),"ADM not found"))</f>
        <v>PT-00110</v>
      </c>
      <c r="D114" s="24" t="str">
        <f>IF(C114="","",IFERROR(_xlfn.XLOOKUP(C114,PT_Master!A:A,PT_Master!C:C),""))</f>
        <v>Suresh Dubey</v>
      </c>
      <c r="E114" s="44" t="s">
        <v>1515</v>
      </c>
      <c r="F114" s="24" t="str">
        <f>IF(C114="","",IFERROR(_xlfn.XLOOKUP(C114,PT_Master!A:A,PT_Master!P:P),"Self-Pay"))</f>
        <v>ICICI Lombard Health</v>
      </c>
      <c r="G114" s="25">
        <f>IF(B114="","",IFERROR(SUMIF(SVC_Log!B:B,B114,SVC_Log!O:O),0))</f>
        <v>33580</v>
      </c>
      <c r="H114" s="25">
        <f>IF(B114="","",IFERROR(
  _xlfn.XLOOKUP(B114,ADM_Log!A:A,ADM_Log!G:G)*
  _xlfn.XLOOKUP(_xlfn.XLOOKUP(B114,ADM_Log!A:A,ADM_Log!K:K),BED_Master!A:A,BED_Master!F:F),0))</f>
        <v>0</v>
      </c>
      <c r="I114" s="25">
        <f>IF(B114="","",IFERROR(
  IF(_xlfn.XLOOKUP(B114,ADM_Log!A:A,ADM_Log!D:D)="OPD",
    _xlfn.XLOOKUP(_xlfn.XLOOKUP(B114,ADM_Log!A:A,ADM_Log!I:I),DR_Master!A:A,DR_Master!G:G),
    _xlfn.XLOOKUP(_xlfn.XLOOKUP(B114,ADM_Log!A:A,ADM_Log!I:I),DR_Master!A:A,DR_Master!H:H)*
    _xlfn.XLOOKUP(B114,ADM_Log!A:A,ADM_Log!G:G)
  ),0))</f>
        <v>550</v>
      </c>
      <c r="J114" s="25">
        <f t="shared" si="7"/>
        <v>34130</v>
      </c>
      <c r="K114" s="40" t="s">
        <v>97</v>
      </c>
      <c r="L114" s="40">
        <v>0</v>
      </c>
      <c r="M114" s="25">
        <f t="shared" si="8"/>
        <v>34130</v>
      </c>
      <c r="N114" s="40">
        <v>20425.64</v>
      </c>
      <c r="O114" s="25">
        <f t="shared" si="9"/>
        <v>13704.36</v>
      </c>
      <c r="P114" s="40" t="s">
        <v>82</v>
      </c>
      <c r="Q114" s="40" t="s">
        <v>90</v>
      </c>
      <c r="R114" t="str">
        <f t="shared" si="5"/>
        <v>May 2026</v>
      </c>
    </row>
    <row r="115" spans="1:18" ht="22" customHeight="1">
      <c r="A115" s="24" t="str">
        <f t="shared" si="6"/>
        <v>BILL-00111</v>
      </c>
      <c r="B115" s="39" t="s">
        <v>1791</v>
      </c>
      <c r="C115" s="24" t="str">
        <f>IF(B115="","",IFERROR(_xlfn.XLOOKUP(B115,ADM_Log!A:A,ADM_Log!B:B),"ADM not found"))</f>
        <v>PT-00111</v>
      </c>
      <c r="D115" s="24" t="str">
        <f>IF(C115="","",IFERROR(_xlfn.XLOOKUP(C115,PT_Master!A:A,PT_Master!C:C),""))</f>
        <v>Pooja Shukla</v>
      </c>
      <c r="E115" s="42" t="s">
        <v>1520</v>
      </c>
      <c r="F115" s="24" t="str">
        <f>IF(C115="","",IFERROR(_xlfn.XLOOKUP(C115,PT_Master!A:A,PT_Master!P:P),"Self-Pay"))</f>
        <v>Care Health Insurance</v>
      </c>
      <c r="G115" s="25">
        <f>IF(B115="","",IFERROR(SUMIF(SVC_Log!B:B,B115,SVC_Log!O:O),0))</f>
        <v>89857.5</v>
      </c>
      <c r="H115" s="25">
        <f>IF(B115="","",IFERROR(
  _xlfn.XLOOKUP(B115,ADM_Log!A:A,ADM_Log!G:G)*
  _xlfn.XLOOKUP(_xlfn.XLOOKUP(B115,ADM_Log!A:A,ADM_Log!K:K),BED_Master!A:A,BED_Master!F:F),0))</f>
        <v>18000</v>
      </c>
      <c r="I115" s="25">
        <f>IF(B115="","",IFERROR(
  IF(_xlfn.XLOOKUP(B115,ADM_Log!A:A,ADM_Log!D:D)="OPD",
    _xlfn.XLOOKUP(_xlfn.XLOOKUP(B115,ADM_Log!A:A,ADM_Log!I:I),DR_Master!A:A,DR_Master!G:G),
    _xlfn.XLOOKUP(_xlfn.XLOOKUP(B115,ADM_Log!A:A,ADM_Log!I:I),DR_Master!A:A,DR_Master!H:H)*
    _xlfn.XLOOKUP(B115,ADM_Log!A:A,ADM_Log!G:G)
  ),0))</f>
        <v>5000</v>
      </c>
      <c r="J115" s="25">
        <f t="shared" si="7"/>
        <v>112857.5</v>
      </c>
      <c r="K115" s="39" t="s">
        <v>97</v>
      </c>
      <c r="L115" s="39">
        <v>0</v>
      </c>
      <c r="M115" s="25">
        <f t="shared" si="8"/>
        <v>112857.5</v>
      </c>
      <c r="N115" s="39">
        <v>57502.41</v>
      </c>
      <c r="O115" s="25">
        <f t="shared" si="9"/>
        <v>55355.09</v>
      </c>
      <c r="P115" s="39" t="s">
        <v>84</v>
      </c>
      <c r="Q115" s="39" t="s">
        <v>90</v>
      </c>
      <c r="R115" t="str">
        <f t="shared" si="5"/>
        <v>Dec 2025</v>
      </c>
    </row>
    <row r="116" spans="1:18" ht="22" customHeight="1">
      <c r="A116" s="24" t="str">
        <f t="shared" si="6"/>
        <v>BILL-00112</v>
      </c>
      <c r="B116" s="40" t="s">
        <v>1792</v>
      </c>
      <c r="C116" s="24" t="str">
        <f>IF(B116="","",IFERROR(_xlfn.XLOOKUP(B116,ADM_Log!A:A,ADM_Log!B:B),"ADM not found"))</f>
        <v>PT-00112</v>
      </c>
      <c r="D116" s="24" t="str">
        <f>IF(C116="","",IFERROR(_xlfn.XLOOKUP(C116,PT_Master!A:A,PT_Master!C:C),""))</f>
        <v>Arjun Yadav</v>
      </c>
      <c r="E116" s="44" t="s">
        <v>1516</v>
      </c>
      <c r="F116" s="24" t="str">
        <f>IF(C116="","",IFERROR(_xlfn.XLOOKUP(C116,PT_Master!A:A,PT_Master!P:P),"Self-Pay"))</f>
        <v>New India Assurance</v>
      </c>
      <c r="G116" s="25">
        <f>IF(B116="","",IFERROR(SUMIF(SVC_Log!B:B,B116,SVC_Log!O:O),0))</f>
        <v>148922.5</v>
      </c>
      <c r="H116" s="25">
        <f>IF(B116="","",IFERROR(
  _xlfn.XLOOKUP(B116,ADM_Log!A:A,ADM_Log!G:G)*
  _xlfn.XLOOKUP(_xlfn.XLOOKUP(B116,ADM_Log!A:A,ADM_Log!K:K),BED_Master!A:A,BED_Master!F:F),0))</f>
        <v>0</v>
      </c>
      <c r="I116" s="25">
        <f>IF(B116="","",IFERROR(
  IF(_xlfn.XLOOKUP(B116,ADM_Log!A:A,ADM_Log!D:D)="OPD",
    _xlfn.XLOOKUP(_xlfn.XLOOKUP(B116,ADM_Log!A:A,ADM_Log!I:I),DR_Master!A:A,DR_Master!G:G),
    _xlfn.XLOOKUP(_xlfn.XLOOKUP(B116,ADM_Log!A:A,ADM_Log!I:I),DR_Master!A:A,DR_Master!H:H)*
    _xlfn.XLOOKUP(B116,ADM_Log!A:A,ADM_Log!G:G)
  ),0))</f>
        <v>400</v>
      </c>
      <c r="J116" s="25">
        <f t="shared" si="7"/>
        <v>149322.5</v>
      </c>
      <c r="K116" s="40" t="s">
        <v>97</v>
      </c>
      <c r="L116" s="40">
        <v>0</v>
      </c>
      <c r="M116" s="25">
        <f t="shared" si="8"/>
        <v>149322.5</v>
      </c>
      <c r="N116" s="40">
        <v>71795.61</v>
      </c>
      <c r="O116" s="25">
        <f t="shared" si="9"/>
        <v>77526.89</v>
      </c>
      <c r="P116" s="40" t="s">
        <v>82</v>
      </c>
      <c r="Q116" s="40" t="s">
        <v>90</v>
      </c>
      <c r="R116" t="str">
        <f t="shared" si="5"/>
        <v>Jul 2025</v>
      </c>
    </row>
    <row r="117" spans="1:18" ht="22" customHeight="1">
      <c r="A117" s="24" t="str">
        <f t="shared" si="6"/>
        <v>BILL-00113</v>
      </c>
      <c r="B117" s="39" t="s">
        <v>1793</v>
      </c>
      <c r="C117" s="24" t="str">
        <f>IF(B117="","",IFERROR(_xlfn.XLOOKUP(B117,ADM_Log!A:A,ADM_Log!B:B),"ADM not found"))</f>
        <v>PT-00113</v>
      </c>
      <c r="D117" s="24" t="str">
        <f>IF(C117="","",IFERROR(_xlfn.XLOOKUP(C117,PT_Master!A:A,PT_Master!C:C),""))</f>
        <v>Meena Jain</v>
      </c>
      <c r="E117" s="42" t="s">
        <v>1496</v>
      </c>
      <c r="F117" s="24" t="str">
        <f>IF(C117="","",IFERROR(_xlfn.XLOOKUP(C117,PT_Master!A:A,PT_Master!P:P),"Self-Pay"))</f>
        <v>ICICI Lombard Health</v>
      </c>
      <c r="G117" s="25">
        <f>IF(B117="","",IFERROR(SUMIF(SVC_Log!B:B,B117,SVC_Log!O:O),0))</f>
        <v>246480</v>
      </c>
      <c r="H117" s="25">
        <f>IF(B117="","",IFERROR(
  _xlfn.XLOOKUP(B117,ADM_Log!A:A,ADM_Log!G:G)*
  _xlfn.XLOOKUP(_xlfn.XLOOKUP(B117,ADM_Log!A:A,ADM_Log!K:K),BED_Master!A:A,BED_Master!F:F),0))</f>
        <v>0</v>
      </c>
      <c r="I117" s="25">
        <f>IF(B117="","",IFERROR(
  IF(_xlfn.XLOOKUP(B117,ADM_Log!A:A,ADM_Log!D:D)="OPD",
    _xlfn.XLOOKUP(_xlfn.XLOOKUP(B117,ADM_Log!A:A,ADM_Log!I:I),DR_Master!A:A,DR_Master!G:G),
    _xlfn.XLOOKUP(_xlfn.XLOOKUP(B117,ADM_Log!A:A,ADM_Log!I:I),DR_Master!A:A,DR_Master!H:H)*
    _xlfn.XLOOKUP(B117,ADM_Log!A:A,ADM_Log!G:G)
  ),0))</f>
        <v>400</v>
      </c>
      <c r="J117" s="25">
        <f t="shared" si="7"/>
        <v>246880</v>
      </c>
      <c r="K117" s="39" t="s">
        <v>97</v>
      </c>
      <c r="L117" s="39">
        <v>0</v>
      </c>
      <c r="M117" s="25">
        <f t="shared" si="8"/>
        <v>246880</v>
      </c>
      <c r="N117" s="39">
        <v>156796.97</v>
      </c>
      <c r="O117" s="25">
        <f t="shared" si="9"/>
        <v>90083.03</v>
      </c>
      <c r="P117" s="39" t="s">
        <v>86</v>
      </c>
      <c r="Q117" s="39" t="s">
        <v>90</v>
      </c>
      <c r="R117" t="str">
        <f t="shared" si="5"/>
        <v>Nov 2025</v>
      </c>
    </row>
    <row r="118" spans="1:18" ht="22" customHeight="1">
      <c r="A118" s="24" t="str">
        <f t="shared" si="6"/>
        <v>BILL-00114</v>
      </c>
      <c r="B118" s="40" t="s">
        <v>1794</v>
      </c>
      <c r="C118" s="24" t="str">
        <f>IF(B118="","",IFERROR(_xlfn.XLOOKUP(B118,ADM_Log!A:A,ADM_Log!B:B),"ADM not found"))</f>
        <v>PT-00114</v>
      </c>
      <c r="D118" s="24" t="str">
        <f>IF(C118="","",IFERROR(_xlfn.XLOOKUP(C118,PT_Master!A:A,PT_Master!C:C),""))</f>
        <v>Vikram Agarwal</v>
      </c>
      <c r="E118" s="44" t="s">
        <v>1516</v>
      </c>
      <c r="F118" s="24">
        <f>IF(C118="","",IFERROR(_xlfn.XLOOKUP(C118,PT_Master!A:A,PT_Master!P:P),"Self-Pay"))</f>
        <v>0</v>
      </c>
      <c r="G118" s="25">
        <f>IF(B118="","",IFERROR(SUMIF(SVC_Log!B:B,B118,SVC_Log!O:O),0))</f>
        <v>4910</v>
      </c>
      <c r="H118" s="25">
        <f>IF(B118="","",IFERROR(
  _xlfn.XLOOKUP(B118,ADM_Log!A:A,ADM_Log!G:G)*
  _xlfn.XLOOKUP(_xlfn.XLOOKUP(B118,ADM_Log!A:A,ADM_Log!K:K),BED_Master!A:A,BED_Master!F:F),0))</f>
        <v>0</v>
      </c>
      <c r="I118" s="25">
        <f>IF(B118="","",IFERROR(
  IF(_xlfn.XLOOKUP(B118,ADM_Log!A:A,ADM_Log!D:D)="OPD",
    _xlfn.XLOOKUP(_xlfn.XLOOKUP(B118,ADM_Log!A:A,ADM_Log!I:I),DR_Master!A:A,DR_Master!G:G),
    _xlfn.XLOOKUP(_xlfn.XLOOKUP(B118,ADM_Log!A:A,ADM_Log!I:I),DR_Master!A:A,DR_Master!H:H)*
    _xlfn.XLOOKUP(B118,ADM_Log!A:A,ADM_Log!G:G)
  ),0))</f>
        <v>800</v>
      </c>
      <c r="J118" s="25">
        <f t="shared" si="7"/>
        <v>5710</v>
      </c>
      <c r="K118" s="40" t="s">
        <v>97</v>
      </c>
      <c r="L118" s="40">
        <v>0</v>
      </c>
      <c r="M118" s="25">
        <f t="shared" si="8"/>
        <v>5710</v>
      </c>
      <c r="N118" s="40">
        <v>0</v>
      </c>
      <c r="O118" s="25">
        <f t="shared" si="9"/>
        <v>5710</v>
      </c>
      <c r="P118" s="40" t="s">
        <v>82</v>
      </c>
      <c r="Q118" s="40" t="s">
        <v>90</v>
      </c>
      <c r="R118" t="str">
        <f t="shared" si="5"/>
        <v>Oct 2025</v>
      </c>
    </row>
    <row r="119" spans="1:18" ht="22" customHeight="1">
      <c r="A119" s="24" t="str">
        <f t="shared" si="6"/>
        <v>BILL-00115</v>
      </c>
      <c r="B119" s="39" t="s">
        <v>1795</v>
      </c>
      <c r="C119" s="24" t="str">
        <f>IF(B119="","",IFERROR(_xlfn.XLOOKUP(B119,ADM_Log!A:A,ADM_Log!B:B),"ADM not found"))</f>
        <v>PT-00115</v>
      </c>
      <c r="D119" s="24" t="str">
        <f>IF(C119="","",IFERROR(_xlfn.XLOOKUP(C119,PT_Master!A:A,PT_Master!C:C),""))</f>
        <v>Divya Khanna</v>
      </c>
      <c r="E119" s="42" t="s">
        <v>1492</v>
      </c>
      <c r="F119" s="24">
        <f>IF(C119="","",IFERROR(_xlfn.XLOOKUP(C119,PT_Master!A:A,PT_Master!P:P),"Self-Pay"))</f>
        <v>0</v>
      </c>
      <c r="G119" s="25">
        <f>IF(B119="","",IFERROR(SUMIF(SVC_Log!B:B,B119,SVC_Log!O:O),0))</f>
        <v>37376</v>
      </c>
      <c r="H119" s="25">
        <f>IF(B119="","",IFERROR(
  _xlfn.XLOOKUP(B119,ADM_Log!A:A,ADM_Log!G:G)*
  _xlfn.XLOOKUP(_xlfn.XLOOKUP(B119,ADM_Log!A:A,ADM_Log!K:K),BED_Master!A:A,BED_Master!F:F),0))</f>
        <v>0</v>
      </c>
      <c r="I119" s="25">
        <f>IF(B119="","",IFERROR(
  IF(_xlfn.XLOOKUP(B119,ADM_Log!A:A,ADM_Log!D:D)="OPD",
    _xlfn.XLOOKUP(_xlfn.XLOOKUP(B119,ADM_Log!A:A,ADM_Log!I:I),DR_Master!A:A,DR_Master!G:G),
    _xlfn.XLOOKUP(_xlfn.XLOOKUP(B119,ADM_Log!A:A,ADM_Log!I:I),DR_Master!A:A,DR_Master!H:H)*
    _xlfn.XLOOKUP(B119,ADM_Log!A:A,ADM_Log!G:G)
  ),0))</f>
        <v>400</v>
      </c>
      <c r="J119" s="25">
        <f t="shared" si="7"/>
        <v>37776</v>
      </c>
      <c r="K119" s="39" t="s">
        <v>97</v>
      </c>
      <c r="L119" s="39">
        <v>0</v>
      </c>
      <c r="M119" s="25">
        <f t="shared" si="8"/>
        <v>37776</v>
      </c>
      <c r="N119" s="39">
        <v>0</v>
      </c>
      <c r="O119" s="25">
        <f t="shared" si="9"/>
        <v>37776</v>
      </c>
      <c r="P119" s="39" t="s">
        <v>85</v>
      </c>
      <c r="Q119" s="39" t="s">
        <v>90</v>
      </c>
      <c r="R119" t="str">
        <f t="shared" si="5"/>
        <v>Nov 2025</v>
      </c>
    </row>
    <row r="120" spans="1:18" ht="22" customHeight="1">
      <c r="A120" s="24" t="str">
        <f t="shared" si="6"/>
        <v>BILL-00116</v>
      </c>
      <c r="B120" s="40" t="s">
        <v>1796</v>
      </c>
      <c r="C120" s="24" t="str">
        <f>IF(B120="","",IFERROR(_xlfn.XLOOKUP(B120,ADM_Log!A:A,ADM_Log!B:B),"ADM not found"))</f>
        <v>PT-00116</v>
      </c>
      <c r="D120" s="24" t="str">
        <f>IF(C120="","",IFERROR(_xlfn.XLOOKUP(C120,PT_Master!A:A,PT_Master!C:C),""))</f>
        <v>Rajan Malhotra</v>
      </c>
      <c r="E120" s="44" t="s">
        <v>1510</v>
      </c>
      <c r="F120" s="24">
        <f>IF(C120="","",IFERROR(_xlfn.XLOOKUP(C120,PT_Master!A:A,PT_Master!P:P),"Self-Pay"))</f>
        <v>0</v>
      </c>
      <c r="G120" s="25">
        <f>IF(B120="","",IFERROR(SUMIF(SVC_Log!B:B,B120,SVC_Log!O:O),0))</f>
        <v>4340</v>
      </c>
      <c r="H120" s="25">
        <f>IF(B120="","",IFERROR(
  _xlfn.XLOOKUP(B120,ADM_Log!A:A,ADM_Log!G:G)*
  _xlfn.XLOOKUP(_xlfn.XLOOKUP(B120,ADM_Log!A:A,ADM_Log!K:K),BED_Master!A:A,BED_Master!F:F),0))</f>
        <v>0</v>
      </c>
      <c r="I120" s="25">
        <f>IF(B120="","",IFERROR(
  IF(_xlfn.XLOOKUP(B120,ADM_Log!A:A,ADM_Log!D:D)="OPD",
    _xlfn.XLOOKUP(_xlfn.XLOOKUP(B120,ADM_Log!A:A,ADM_Log!I:I),DR_Master!A:A,DR_Master!G:G),
    _xlfn.XLOOKUP(_xlfn.XLOOKUP(B120,ADM_Log!A:A,ADM_Log!I:I),DR_Master!A:A,DR_Master!H:H)*
    _xlfn.XLOOKUP(B120,ADM_Log!A:A,ADM_Log!G:G)
  ),0))</f>
        <v>750</v>
      </c>
      <c r="J120" s="25">
        <f t="shared" si="7"/>
        <v>5090</v>
      </c>
      <c r="K120" s="40" t="s">
        <v>99</v>
      </c>
      <c r="L120" s="40">
        <v>198.48</v>
      </c>
      <c r="M120" s="25">
        <f t="shared" si="8"/>
        <v>4891.5200000000004</v>
      </c>
      <c r="N120" s="40">
        <v>0</v>
      </c>
      <c r="O120" s="25">
        <f t="shared" si="9"/>
        <v>4891.5200000000004</v>
      </c>
      <c r="P120" s="40" t="s">
        <v>84</v>
      </c>
      <c r="Q120" s="40" t="s">
        <v>90</v>
      </c>
      <c r="R120" t="str">
        <f t="shared" si="5"/>
        <v>Feb 2026</v>
      </c>
    </row>
    <row r="121" spans="1:18" ht="22" customHeight="1">
      <c r="A121" s="24" t="str">
        <f t="shared" si="6"/>
        <v>BILL-00117</v>
      </c>
      <c r="B121" s="39" t="s">
        <v>1797</v>
      </c>
      <c r="C121" s="24" t="str">
        <f>IF(B121="","",IFERROR(_xlfn.XLOOKUP(B121,ADM_Log!A:A,ADM_Log!B:B),"ADM not found"))</f>
        <v>PT-00117</v>
      </c>
      <c r="D121" s="24" t="str">
        <f>IF(C121="","",IFERROR(_xlfn.XLOOKUP(C121,PT_Master!A:A,PT_Master!C:C),""))</f>
        <v>Sunita Kapoor</v>
      </c>
      <c r="E121" s="42" t="s">
        <v>1517</v>
      </c>
      <c r="F121" s="24" t="str">
        <f>IF(C121="","",IFERROR(_xlfn.XLOOKUP(C121,PT_Master!A:A,PT_Master!P:P),"Self-Pay"))</f>
        <v>Aditya Birla Health</v>
      </c>
      <c r="G121" s="25">
        <f>IF(B121="","",IFERROR(SUMIF(SVC_Log!B:B,B121,SVC_Log!O:O),0))</f>
        <v>3607.5</v>
      </c>
      <c r="H121" s="25">
        <f>IF(B121="","",IFERROR(
  _xlfn.XLOOKUP(B121,ADM_Log!A:A,ADM_Log!G:G)*
  _xlfn.XLOOKUP(_xlfn.XLOOKUP(B121,ADM_Log!A:A,ADM_Log!K:K),BED_Master!A:A,BED_Master!F:F),0))</f>
        <v>0</v>
      </c>
      <c r="I121" s="25">
        <f>IF(B121="","",IFERROR(
  IF(_xlfn.XLOOKUP(B121,ADM_Log!A:A,ADM_Log!D:D)="OPD",
    _xlfn.XLOOKUP(_xlfn.XLOOKUP(B121,ADM_Log!A:A,ADM_Log!I:I),DR_Master!A:A,DR_Master!G:G),
    _xlfn.XLOOKUP(_xlfn.XLOOKUP(B121,ADM_Log!A:A,ADM_Log!I:I),DR_Master!A:A,DR_Master!H:H)*
    _xlfn.XLOOKUP(B121,ADM_Log!A:A,ADM_Log!G:G)
  ),0))</f>
        <v>750</v>
      </c>
      <c r="J121" s="25">
        <f t="shared" si="7"/>
        <v>4357.5</v>
      </c>
      <c r="K121" s="39" t="s">
        <v>100</v>
      </c>
      <c r="L121" s="39">
        <v>376.38</v>
      </c>
      <c r="M121" s="25">
        <f t="shared" si="8"/>
        <v>3981.12</v>
      </c>
      <c r="N121" s="39">
        <v>1403.85</v>
      </c>
      <c r="O121" s="25">
        <f t="shared" si="9"/>
        <v>2577.27</v>
      </c>
      <c r="P121" s="39" t="s">
        <v>85</v>
      </c>
      <c r="Q121" s="39" t="s">
        <v>90</v>
      </c>
      <c r="R121" t="str">
        <f t="shared" si="5"/>
        <v>Nov 2025</v>
      </c>
    </row>
    <row r="122" spans="1:18" ht="22" customHeight="1">
      <c r="A122" s="24" t="str">
        <f t="shared" si="6"/>
        <v>BILL-00118</v>
      </c>
      <c r="B122" s="40" t="s">
        <v>1798</v>
      </c>
      <c r="C122" s="24" t="str">
        <f>IF(B122="","",IFERROR(_xlfn.XLOOKUP(B122,ADM_Log!A:A,ADM_Log!B:B),"ADM not found"))</f>
        <v>PT-00118</v>
      </c>
      <c r="D122" s="24" t="str">
        <f>IF(C122="","",IFERROR(_xlfn.XLOOKUP(C122,PT_Master!A:A,PT_Master!C:C),""))</f>
        <v>Ajay Bajaj</v>
      </c>
      <c r="E122" s="44" t="s">
        <v>1541</v>
      </c>
      <c r="F122" s="24">
        <f>IF(C122="","",IFERROR(_xlfn.XLOOKUP(C122,PT_Master!A:A,PT_Master!P:P),"Self-Pay"))</f>
        <v>0</v>
      </c>
      <c r="G122" s="25">
        <f>IF(B122="","",IFERROR(SUMIF(SVC_Log!B:B,B122,SVC_Log!O:O),0))</f>
        <v>61763.5</v>
      </c>
      <c r="H122" s="25">
        <f>IF(B122="","",IFERROR(
  _xlfn.XLOOKUP(B122,ADM_Log!A:A,ADM_Log!G:G)*
  _xlfn.XLOOKUP(_xlfn.XLOOKUP(B122,ADM_Log!A:A,ADM_Log!K:K),BED_Master!A:A,BED_Master!F:F),0))</f>
        <v>9000</v>
      </c>
      <c r="I122" s="25">
        <f>IF(B122="","",IFERROR(
  IF(_xlfn.XLOOKUP(B122,ADM_Log!A:A,ADM_Log!D:D)="OPD",
    _xlfn.XLOOKUP(_xlfn.XLOOKUP(B122,ADM_Log!A:A,ADM_Log!I:I),DR_Master!A:A,DR_Master!G:G),
    _xlfn.XLOOKUP(_xlfn.XLOOKUP(B122,ADM_Log!A:A,ADM_Log!I:I),DR_Master!A:A,DR_Master!H:H)*
    _xlfn.XLOOKUP(B122,ADM_Log!A:A,ADM_Log!G:G)
  ),0))</f>
        <v>2500</v>
      </c>
      <c r="J122" s="25">
        <f t="shared" si="7"/>
        <v>73263.5</v>
      </c>
      <c r="K122" s="40" t="s">
        <v>99</v>
      </c>
      <c r="L122" s="40">
        <v>6553.23</v>
      </c>
      <c r="M122" s="25">
        <f t="shared" si="8"/>
        <v>66710.27</v>
      </c>
      <c r="N122" s="40">
        <v>26244.98</v>
      </c>
      <c r="O122" s="25">
        <f t="shared" si="9"/>
        <v>40465.290000000008</v>
      </c>
      <c r="P122" s="40" t="s">
        <v>82</v>
      </c>
      <c r="Q122" s="40" t="s">
        <v>90</v>
      </c>
      <c r="R122" t="str">
        <f t="shared" si="5"/>
        <v>Mar 2026</v>
      </c>
    </row>
    <row r="123" spans="1:18" ht="22" customHeight="1">
      <c r="A123" s="24" t="str">
        <f t="shared" si="6"/>
        <v>BILL-00119</v>
      </c>
      <c r="B123" s="39" t="s">
        <v>1799</v>
      </c>
      <c r="C123" s="24" t="str">
        <f>IF(B123="","",IFERROR(_xlfn.XLOOKUP(B123,ADM_Log!A:A,ADM_Log!B:B),"ADM not found"))</f>
        <v>PT-00119</v>
      </c>
      <c r="D123" s="24" t="str">
        <f>IF(C123="","",IFERROR(_xlfn.XLOOKUP(C123,PT_Master!A:A,PT_Master!C:C),""))</f>
        <v>Nisha Chandra</v>
      </c>
      <c r="E123" s="42" t="s">
        <v>1554</v>
      </c>
      <c r="F123" s="24">
        <f>IF(C123="","",IFERROR(_xlfn.XLOOKUP(C123,PT_Master!A:A,PT_Master!P:P),"Self-Pay"))</f>
        <v>0</v>
      </c>
      <c r="G123" s="25">
        <f>IF(B123="","",IFERROR(SUMIF(SVC_Log!B:B,B123,SVC_Log!O:O),0))</f>
        <v>198439</v>
      </c>
      <c r="H123" s="25">
        <f>IF(B123="","",IFERROR(
  _xlfn.XLOOKUP(B123,ADM_Log!A:A,ADM_Log!G:G)*
  _xlfn.XLOOKUP(_xlfn.XLOOKUP(B123,ADM_Log!A:A,ADM_Log!K:K),BED_Master!A:A,BED_Master!F:F),0))</f>
        <v>35000</v>
      </c>
      <c r="I123" s="25">
        <f>IF(B123="","",IFERROR(
  IF(_xlfn.XLOOKUP(B123,ADM_Log!A:A,ADM_Log!D:D)="OPD",
    _xlfn.XLOOKUP(_xlfn.XLOOKUP(B123,ADM_Log!A:A,ADM_Log!I:I),DR_Master!A:A,DR_Master!G:G),
    _xlfn.XLOOKUP(_xlfn.XLOOKUP(B123,ADM_Log!A:A,ADM_Log!I:I),DR_Master!A:A,DR_Master!H:H)*
    _xlfn.XLOOKUP(B123,ADM_Log!A:A,ADM_Log!G:G)
  ),0))</f>
        <v>2000</v>
      </c>
      <c r="J123" s="25">
        <f t="shared" si="7"/>
        <v>235439</v>
      </c>
      <c r="K123" s="39" t="s">
        <v>97</v>
      </c>
      <c r="L123" s="39">
        <v>0</v>
      </c>
      <c r="M123" s="25">
        <f t="shared" si="8"/>
        <v>235439</v>
      </c>
      <c r="N123" s="39">
        <v>0</v>
      </c>
      <c r="O123" s="25">
        <f t="shared" si="9"/>
        <v>235439</v>
      </c>
      <c r="P123" s="39" t="s">
        <v>85</v>
      </c>
      <c r="Q123" s="39" t="s">
        <v>90</v>
      </c>
      <c r="R123" t="str">
        <f t="shared" si="5"/>
        <v>Feb 2026</v>
      </c>
    </row>
    <row r="124" spans="1:18" ht="22" customHeight="1">
      <c r="A124" s="24" t="str">
        <f t="shared" si="6"/>
        <v>BILL-00120</v>
      </c>
      <c r="B124" s="40" t="s">
        <v>1800</v>
      </c>
      <c r="C124" s="24" t="str">
        <f>IF(B124="","",IFERROR(_xlfn.XLOOKUP(B124,ADM_Log!A:A,ADM_Log!B:B),"ADM not found"))</f>
        <v>PT-00120</v>
      </c>
      <c r="D124" s="24" t="str">
        <f>IF(C124="","",IFERROR(_xlfn.XLOOKUP(C124,PT_Master!A:A,PT_Master!C:C),""))</f>
        <v>Sanjay Rathore</v>
      </c>
      <c r="E124" s="44" t="s">
        <v>1520</v>
      </c>
      <c r="F124" s="24">
        <f>IF(C124="","",IFERROR(_xlfn.XLOOKUP(C124,PT_Master!A:A,PT_Master!P:P),"Self-Pay"))</f>
        <v>0</v>
      </c>
      <c r="G124" s="25">
        <f>IF(B124="","",IFERROR(SUMIF(SVC_Log!B:B,B124,SVC_Log!O:O),0))</f>
        <v>55118</v>
      </c>
      <c r="H124" s="25">
        <f>IF(B124="","",IFERROR(
  _xlfn.XLOOKUP(B124,ADM_Log!A:A,ADM_Log!G:G)*
  _xlfn.XLOOKUP(_xlfn.XLOOKUP(B124,ADM_Log!A:A,ADM_Log!K:K),BED_Master!A:A,BED_Master!F:F),0))</f>
        <v>0</v>
      </c>
      <c r="I124" s="25">
        <f>IF(B124="","",IFERROR(
  IF(_xlfn.XLOOKUP(B124,ADM_Log!A:A,ADM_Log!D:D)="OPD",
    _xlfn.XLOOKUP(_xlfn.XLOOKUP(B124,ADM_Log!A:A,ADM_Log!I:I),DR_Master!A:A,DR_Master!G:G),
    _xlfn.XLOOKUP(_xlfn.XLOOKUP(B124,ADM_Log!A:A,ADM_Log!I:I),DR_Master!A:A,DR_Master!H:H)*
    _xlfn.XLOOKUP(B124,ADM_Log!A:A,ADM_Log!G:G)
  ),0))</f>
        <v>700</v>
      </c>
      <c r="J124" s="25">
        <f t="shared" si="7"/>
        <v>55818</v>
      </c>
      <c r="K124" s="40" t="s">
        <v>97</v>
      </c>
      <c r="L124" s="40">
        <v>0</v>
      </c>
      <c r="M124" s="25">
        <f t="shared" si="8"/>
        <v>55818</v>
      </c>
      <c r="N124" s="40">
        <v>17345.62</v>
      </c>
      <c r="O124" s="25">
        <f t="shared" si="9"/>
        <v>38472.380000000005</v>
      </c>
      <c r="P124" s="40" t="s">
        <v>82</v>
      </c>
      <c r="Q124" s="40" t="s">
        <v>90</v>
      </c>
      <c r="R124" t="str">
        <f t="shared" si="5"/>
        <v>Mar 2026</v>
      </c>
    </row>
    <row r="125" spans="1:18" ht="22" customHeight="1">
      <c r="A125" s="24" t="str">
        <f t="shared" si="6"/>
        <v>BILL-00121</v>
      </c>
      <c r="B125" s="39" t="s">
        <v>1801</v>
      </c>
      <c r="C125" s="24" t="str">
        <f>IF(B125="","",IFERROR(_xlfn.XLOOKUP(B125,ADM_Log!A:A,ADM_Log!B:B),"ADM not found"))</f>
        <v>PT-00121</v>
      </c>
      <c r="D125" s="24" t="str">
        <f>IF(C125="","",IFERROR(_xlfn.XLOOKUP(C125,PT_Master!A:A,PT_Master!C:C),""))</f>
        <v>Rekha Roy</v>
      </c>
      <c r="E125" s="42" t="s">
        <v>1555</v>
      </c>
      <c r="F125" s="24" t="str">
        <f>IF(C125="","",IFERROR(_xlfn.XLOOKUP(C125,PT_Master!A:A,PT_Master!P:P),"Self-Pay"))</f>
        <v>Niva Bupa</v>
      </c>
      <c r="G125" s="25">
        <f>IF(B125="","",IFERROR(SUMIF(SVC_Log!B:B,B125,SVC_Log!O:O),0))</f>
        <v>118521.5</v>
      </c>
      <c r="H125" s="25">
        <f>IF(B125="","",IFERROR(
  _xlfn.XLOOKUP(B125,ADM_Log!A:A,ADM_Log!G:G)*
  _xlfn.XLOOKUP(_xlfn.XLOOKUP(B125,ADM_Log!A:A,ADM_Log!K:K),BED_Master!A:A,BED_Master!F:F),0))</f>
        <v>96000</v>
      </c>
      <c r="I125" s="25">
        <f>IF(B125="","",IFERROR(
  IF(_xlfn.XLOOKUP(B125,ADM_Log!A:A,ADM_Log!D:D)="OPD",
    _xlfn.XLOOKUP(_xlfn.XLOOKUP(B125,ADM_Log!A:A,ADM_Log!I:I),DR_Master!A:A,DR_Master!G:G),
    _xlfn.XLOOKUP(_xlfn.XLOOKUP(B125,ADM_Log!A:A,ADM_Log!I:I),DR_Master!A:A,DR_Master!H:H)*
    _xlfn.XLOOKUP(B125,ADM_Log!A:A,ADM_Log!G:G)
  ),0))</f>
        <v>5040</v>
      </c>
      <c r="J125" s="25">
        <f t="shared" si="7"/>
        <v>219561.5</v>
      </c>
      <c r="K125" s="39" t="s">
        <v>97</v>
      </c>
      <c r="L125" s="39">
        <v>0</v>
      </c>
      <c r="M125" s="25">
        <f t="shared" si="8"/>
        <v>219561.5</v>
      </c>
      <c r="N125" s="39">
        <v>109893.24</v>
      </c>
      <c r="O125" s="25">
        <f t="shared" si="9"/>
        <v>109668.26</v>
      </c>
      <c r="P125" s="39" t="s">
        <v>82</v>
      </c>
      <c r="Q125" s="39" t="s">
        <v>90</v>
      </c>
      <c r="R125" t="str">
        <f t="shared" si="5"/>
        <v>Jul 2025</v>
      </c>
    </row>
    <row r="126" spans="1:18" ht="22" customHeight="1">
      <c r="A126" s="24" t="str">
        <f t="shared" si="6"/>
        <v>BILL-00122</v>
      </c>
      <c r="B126" s="40" t="s">
        <v>1802</v>
      </c>
      <c r="C126" s="24" t="str">
        <f>IF(B126="","",IFERROR(_xlfn.XLOOKUP(B126,ADM_Log!A:A,ADM_Log!B:B),"ADM not found"))</f>
        <v>PT-00122</v>
      </c>
      <c r="D126" s="24" t="str">
        <f>IF(C126="","",IFERROR(_xlfn.XLOOKUP(C126,PT_Master!A:A,PT_Master!C:C),""))</f>
        <v>Manish Sharma</v>
      </c>
      <c r="E126" s="44" t="s">
        <v>591</v>
      </c>
      <c r="F126" s="24">
        <f>IF(C126="","",IFERROR(_xlfn.XLOOKUP(C126,PT_Master!A:A,PT_Master!P:P),"Self-Pay"))</f>
        <v>0</v>
      </c>
      <c r="G126" s="25">
        <f>IF(B126="","",IFERROR(SUMIF(SVC_Log!B:B,B126,SVC_Log!O:O),0))</f>
        <v>212300</v>
      </c>
      <c r="H126" s="25">
        <f>IF(B126="","",IFERROR(
  _xlfn.XLOOKUP(B126,ADM_Log!A:A,ADM_Log!G:G)*
  _xlfn.XLOOKUP(_xlfn.XLOOKUP(B126,ADM_Log!A:A,ADM_Log!K:K),BED_Master!A:A,BED_Master!F:F),0))</f>
        <v>18000</v>
      </c>
      <c r="I126" s="25">
        <f>IF(B126="","",IFERROR(
  IF(_xlfn.XLOOKUP(B126,ADM_Log!A:A,ADM_Log!D:D)="OPD",
    _xlfn.XLOOKUP(_xlfn.XLOOKUP(B126,ADM_Log!A:A,ADM_Log!I:I),DR_Master!A:A,DR_Master!G:G),
    _xlfn.XLOOKUP(_xlfn.XLOOKUP(B126,ADM_Log!A:A,ADM_Log!I:I),DR_Master!A:A,DR_Master!H:H)*
    _xlfn.XLOOKUP(B126,ADM_Log!A:A,ADM_Log!G:G)
  ),0))</f>
        <v>0</v>
      </c>
      <c r="J126" s="25">
        <f t="shared" si="7"/>
        <v>230300</v>
      </c>
      <c r="K126" s="40" t="s">
        <v>99</v>
      </c>
      <c r="L126" s="40">
        <v>19666.189999999999</v>
      </c>
      <c r="M126" s="25">
        <f t="shared" si="8"/>
        <v>210633.81</v>
      </c>
      <c r="N126" s="40">
        <v>0</v>
      </c>
      <c r="O126" s="25">
        <f t="shared" si="9"/>
        <v>210633.81</v>
      </c>
      <c r="P126" s="40" t="s">
        <v>82</v>
      </c>
      <c r="Q126" s="40" t="s">
        <v>90</v>
      </c>
      <c r="R126" t="str">
        <f t="shared" si="5"/>
        <v>Nov 2025</v>
      </c>
    </row>
    <row r="127" spans="1:18" ht="22" customHeight="1">
      <c r="A127" s="24" t="str">
        <f t="shared" si="6"/>
        <v>BILL-00123</v>
      </c>
      <c r="B127" s="39" t="s">
        <v>1803</v>
      </c>
      <c r="C127" s="24" t="str">
        <f>IF(B127="","",IFERROR(_xlfn.XLOOKUP(B127,ADM_Log!A:A,ADM_Log!B:B),"ADM not found"))</f>
        <v>PT-00123</v>
      </c>
      <c r="D127" s="24" t="str">
        <f>IF(C127="","",IFERROR(_xlfn.XLOOKUP(C127,PT_Master!A:A,PT_Master!C:C),""))</f>
        <v>Geeta Mehta</v>
      </c>
      <c r="E127" s="42" t="s">
        <v>1509</v>
      </c>
      <c r="F127" s="24" t="str">
        <f>IF(C127="","",IFERROR(_xlfn.XLOOKUP(C127,PT_Master!A:A,PT_Master!P:P),"Self-Pay"))</f>
        <v>ICICI Lombard Health</v>
      </c>
      <c r="G127" s="25">
        <f>IF(B127="","",IFERROR(SUMIF(SVC_Log!B:B,B127,SVC_Log!O:O),0))</f>
        <v>17971</v>
      </c>
      <c r="H127" s="25">
        <f>IF(B127="","",IFERROR(
  _xlfn.XLOOKUP(B127,ADM_Log!A:A,ADM_Log!G:G)*
  _xlfn.XLOOKUP(_xlfn.XLOOKUP(B127,ADM_Log!A:A,ADM_Log!K:K),BED_Master!A:A,BED_Master!F:F),0))</f>
        <v>4000</v>
      </c>
      <c r="I127" s="25">
        <f>IF(B127="","",IFERROR(
  IF(_xlfn.XLOOKUP(B127,ADM_Log!A:A,ADM_Log!D:D)="OPD",
    _xlfn.XLOOKUP(_xlfn.XLOOKUP(B127,ADM_Log!A:A,ADM_Log!I:I),DR_Master!A:A,DR_Master!G:G),
    _xlfn.XLOOKUP(_xlfn.XLOOKUP(B127,ADM_Log!A:A,ADM_Log!I:I),DR_Master!A:A,DR_Master!H:H)*
    _xlfn.XLOOKUP(B127,ADM_Log!A:A,ADM_Log!G:G)
  ),0))</f>
        <v>2500</v>
      </c>
      <c r="J127" s="25">
        <f t="shared" si="7"/>
        <v>24471</v>
      </c>
      <c r="K127" s="39" t="s">
        <v>97</v>
      </c>
      <c r="L127" s="39">
        <v>0</v>
      </c>
      <c r="M127" s="25">
        <f t="shared" si="8"/>
        <v>24471</v>
      </c>
      <c r="N127" s="39">
        <v>13422.47</v>
      </c>
      <c r="O127" s="25">
        <f t="shared" si="9"/>
        <v>11048.53</v>
      </c>
      <c r="P127" s="39" t="s">
        <v>85</v>
      </c>
      <c r="Q127" s="39" t="s">
        <v>90</v>
      </c>
      <c r="R127" t="str">
        <f t="shared" si="5"/>
        <v>Nov 2025</v>
      </c>
    </row>
    <row r="128" spans="1:18" ht="22" customHeight="1">
      <c r="A128" s="24" t="str">
        <f t="shared" si="6"/>
        <v>BILL-00124</v>
      </c>
      <c r="B128" s="40" t="s">
        <v>1804</v>
      </c>
      <c r="C128" s="24" t="str">
        <f>IF(B128="","",IFERROR(_xlfn.XLOOKUP(B128,ADM_Log!A:A,ADM_Log!B:B),"ADM not found"))</f>
        <v>PT-00124</v>
      </c>
      <c r="D128" s="24" t="str">
        <f>IF(C128="","",IFERROR(_xlfn.XLOOKUP(C128,PT_Master!A:A,PT_Master!C:C),""))</f>
        <v>Arun Mondal</v>
      </c>
      <c r="E128" s="44" t="s">
        <v>1522</v>
      </c>
      <c r="F128" s="24" t="str">
        <f>IF(C128="","",IFERROR(_xlfn.XLOOKUP(C128,PT_Master!A:A,PT_Master!P:P),"Self-Pay"))</f>
        <v>United India Insurance</v>
      </c>
      <c r="G128" s="25">
        <f>IF(B128="","",IFERROR(SUMIF(SVC_Log!B:B,B128,SVC_Log!O:O),0))</f>
        <v>190830</v>
      </c>
      <c r="H128" s="25">
        <f>IF(B128="","",IFERROR(
  _xlfn.XLOOKUP(B128,ADM_Log!A:A,ADM_Log!G:G)*
  _xlfn.XLOOKUP(_xlfn.XLOOKUP(B128,ADM_Log!A:A,ADM_Log!K:K),BED_Master!A:A,BED_Master!F:F),0))</f>
        <v>0</v>
      </c>
      <c r="I128" s="25">
        <f>IF(B128="","",IFERROR(
  IF(_xlfn.XLOOKUP(B128,ADM_Log!A:A,ADM_Log!D:D)="OPD",
    _xlfn.XLOOKUP(_xlfn.XLOOKUP(B128,ADM_Log!A:A,ADM_Log!I:I),DR_Master!A:A,DR_Master!G:G),
    _xlfn.XLOOKUP(_xlfn.XLOOKUP(B128,ADM_Log!A:A,ADM_Log!I:I),DR_Master!A:A,DR_Master!H:H)*
    _xlfn.XLOOKUP(B128,ADM_Log!A:A,ADM_Log!G:G)
  ),0))</f>
        <v>300</v>
      </c>
      <c r="J128" s="25">
        <f t="shared" si="7"/>
        <v>191130</v>
      </c>
      <c r="K128" s="40" t="s">
        <v>97</v>
      </c>
      <c r="L128" s="40">
        <v>0</v>
      </c>
      <c r="M128" s="25">
        <f t="shared" si="8"/>
        <v>191130</v>
      </c>
      <c r="N128" s="40">
        <v>71287.570000000007</v>
      </c>
      <c r="O128" s="25">
        <f t="shared" si="9"/>
        <v>119842.43</v>
      </c>
      <c r="P128" s="40" t="s">
        <v>85</v>
      </c>
      <c r="Q128" s="40" t="s">
        <v>90</v>
      </c>
      <c r="R128" t="str">
        <f t="shared" si="5"/>
        <v>Mar 2026</v>
      </c>
    </row>
    <row r="129" spans="1:18" ht="22" customHeight="1">
      <c r="A129" s="24" t="str">
        <f t="shared" si="6"/>
        <v>BILL-00125</v>
      </c>
      <c r="B129" s="39" t="s">
        <v>1805</v>
      </c>
      <c r="C129" s="24" t="str">
        <f>IF(B129="","",IFERROR(_xlfn.XLOOKUP(B129,ADM_Log!A:A,ADM_Log!B:B),"ADM not found"))</f>
        <v>PT-00125</v>
      </c>
      <c r="D129" s="24" t="str">
        <f>IF(C129="","",IFERROR(_xlfn.XLOOKUP(C129,PT_Master!A:A,PT_Master!C:C),""))</f>
        <v>Lata Das</v>
      </c>
      <c r="E129" s="42" t="s">
        <v>547</v>
      </c>
      <c r="F129" s="24" t="str">
        <f>IF(C129="","",IFERROR(_xlfn.XLOOKUP(C129,PT_Master!A:A,PT_Master!P:P),"Self-Pay"))</f>
        <v>Aditya Birla Health</v>
      </c>
      <c r="G129" s="25">
        <f>IF(B129="","",IFERROR(SUMIF(SVC_Log!B:B,B129,SVC_Log!O:O),0))</f>
        <v>55691</v>
      </c>
      <c r="H129" s="25">
        <f>IF(B129="","",IFERROR(
  _xlfn.XLOOKUP(B129,ADM_Log!A:A,ADM_Log!G:G)*
  _xlfn.XLOOKUP(_xlfn.XLOOKUP(B129,ADM_Log!A:A,ADM_Log!K:K),BED_Master!A:A,BED_Master!F:F),0))</f>
        <v>10500</v>
      </c>
      <c r="I129" s="25">
        <f>IF(B129="","",IFERROR(
  IF(_xlfn.XLOOKUP(B129,ADM_Log!A:A,ADM_Log!D:D)="OPD",
    _xlfn.XLOOKUP(_xlfn.XLOOKUP(B129,ADM_Log!A:A,ADM_Log!I:I),DR_Master!A:A,DR_Master!G:G),
    _xlfn.XLOOKUP(_xlfn.XLOOKUP(B129,ADM_Log!A:A,ADM_Log!I:I),DR_Master!A:A,DR_Master!H:H)*
    _xlfn.XLOOKUP(B129,ADM_Log!A:A,ADM_Log!G:G)
  ),0))</f>
        <v>1500</v>
      </c>
      <c r="J129" s="25">
        <f t="shared" si="7"/>
        <v>67691</v>
      </c>
      <c r="K129" s="39" t="s">
        <v>97</v>
      </c>
      <c r="L129" s="39">
        <v>0</v>
      </c>
      <c r="M129" s="25">
        <f t="shared" si="8"/>
        <v>67691</v>
      </c>
      <c r="N129" s="39">
        <v>26891.9</v>
      </c>
      <c r="O129" s="25">
        <f t="shared" si="9"/>
        <v>40799.1</v>
      </c>
      <c r="P129" s="39" t="s">
        <v>85</v>
      </c>
      <c r="Q129" s="39" t="s">
        <v>90</v>
      </c>
      <c r="R129" t="str">
        <f t="shared" si="5"/>
        <v>Aug 2025</v>
      </c>
    </row>
    <row r="130" spans="1:18" ht="22" customHeight="1">
      <c r="A130" s="24" t="str">
        <f t="shared" si="6"/>
        <v>BILL-00126</v>
      </c>
      <c r="B130" s="40" t="s">
        <v>1806</v>
      </c>
      <c r="C130" s="24" t="str">
        <f>IF(B130="","",IFERROR(_xlfn.XLOOKUP(B130,ADM_Log!A:A,ADM_Log!B:B),"ADM not found"))</f>
        <v>PT-00126</v>
      </c>
      <c r="D130" s="24" t="str">
        <f>IF(C130="","",IFERROR(_xlfn.XLOOKUP(C130,PT_Master!A:A,PT_Master!C:C),""))</f>
        <v>Deepak Gupta</v>
      </c>
      <c r="E130" s="44" t="s">
        <v>564</v>
      </c>
      <c r="F130" s="24">
        <f>IF(C130="","",IFERROR(_xlfn.XLOOKUP(C130,PT_Master!A:A,PT_Master!P:P),"Self-Pay"))</f>
        <v>0</v>
      </c>
      <c r="G130" s="25">
        <f>IF(B130="","",IFERROR(SUMIF(SVC_Log!B:B,B130,SVC_Log!O:O),0))</f>
        <v>12281</v>
      </c>
      <c r="H130" s="25">
        <f>IF(B130="","",IFERROR(
  _xlfn.XLOOKUP(B130,ADM_Log!A:A,ADM_Log!G:G)*
  _xlfn.XLOOKUP(_xlfn.XLOOKUP(B130,ADM_Log!A:A,ADM_Log!K:K),BED_Master!A:A,BED_Master!F:F),0))</f>
        <v>0</v>
      </c>
      <c r="I130" s="25">
        <f>IF(B130="","",IFERROR(
  IF(_xlfn.XLOOKUP(B130,ADM_Log!A:A,ADM_Log!D:D)="OPD",
    _xlfn.XLOOKUP(_xlfn.XLOOKUP(B130,ADM_Log!A:A,ADM_Log!I:I),DR_Master!A:A,DR_Master!G:G),
    _xlfn.XLOOKUP(_xlfn.XLOOKUP(B130,ADM_Log!A:A,ADM_Log!I:I),DR_Master!A:A,DR_Master!H:H)*
    _xlfn.XLOOKUP(B130,ADM_Log!A:A,ADM_Log!G:G)
  ),0))</f>
        <v>300</v>
      </c>
      <c r="J130" s="25">
        <f t="shared" si="7"/>
        <v>12581</v>
      </c>
      <c r="K130" s="40" t="s">
        <v>97</v>
      </c>
      <c r="L130" s="40">
        <v>0</v>
      </c>
      <c r="M130" s="25">
        <f t="shared" si="8"/>
        <v>12581</v>
      </c>
      <c r="N130" s="40">
        <v>0</v>
      </c>
      <c r="O130" s="25">
        <f t="shared" si="9"/>
        <v>12581</v>
      </c>
      <c r="P130" s="40" t="s">
        <v>84</v>
      </c>
      <c r="Q130" s="40" t="s">
        <v>90</v>
      </c>
      <c r="R130" t="str">
        <f t="shared" si="5"/>
        <v>Aug 2025</v>
      </c>
    </row>
    <row r="131" spans="1:18" ht="22" customHeight="1">
      <c r="A131" s="24" t="str">
        <f t="shared" si="6"/>
        <v>BILL-00127</v>
      </c>
      <c r="B131" s="39" t="s">
        <v>1807</v>
      </c>
      <c r="C131" s="24" t="str">
        <f>IF(B131="","",IFERROR(_xlfn.XLOOKUP(B131,ADM_Log!A:A,ADM_Log!B:B),"ADM not found"))</f>
        <v>PT-00127</v>
      </c>
      <c r="D131" s="24" t="str">
        <f>IF(C131="","",IFERROR(_xlfn.XLOOKUP(C131,PT_Master!A:A,PT_Master!C:C),""))</f>
        <v>Shilpa Singh</v>
      </c>
      <c r="E131" s="42" t="s">
        <v>1485</v>
      </c>
      <c r="F131" s="24">
        <f>IF(C131="","",IFERROR(_xlfn.XLOOKUP(C131,PT_Master!A:A,PT_Master!P:P),"Self-Pay"))</f>
        <v>0</v>
      </c>
      <c r="G131" s="25">
        <f>IF(B131="","",IFERROR(SUMIF(SVC_Log!B:B,B131,SVC_Log!O:O),0))</f>
        <v>11165.5</v>
      </c>
      <c r="H131" s="25">
        <f>IF(B131="","",IFERROR(
  _xlfn.XLOOKUP(B131,ADM_Log!A:A,ADM_Log!G:G)*
  _xlfn.XLOOKUP(_xlfn.XLOOKUP(B131,ADM_Log!A:A,ADM_Log!K:K),BED_Master!A:A,BED_Master!F:F),0))</f>
        <v>0</v>
      </c>
      <c r="I131" s="25">
        <f>IF(B131="","",IFERROR(
  IF(_xlfn.XLOOKUP(B131,ADM_Log!A:A,ADM_Log!D:D)="OPD",
    _xlfn.XLOOKUP(_xlfn.XLOOKUP(B131,ADM_Log!A:A,ADM_Log!I:I),DR_Master!A:A,DR_Master!G:G),
    _xlfn.XLOOKUP(_xlfn.XLOOKUP(B131,ADM_Log!A:A,ADM_Log!I:I),DR_Master!A:A,DR_Master!H:H)*
    _xlfn.XLOOKUP(B131,ADM_Log!A:A,ADM_Log!G:G)
  ),0))</f>
        <v>600</v>
      </c>
      <c r="J131" s="25">
        <f t="shared" si="7"/>
        <v>11765.5</v>
      </c>
      <c r="K131" s="39" t="s">
        <v>97</v>
      </c>
      <c r="L131" s="39">
        <v>0</v>
      </c>
      <c r="M131" s="25">
        <f t="shared" si="8"/>
        <v>11765.5</v>
      </c>
      <c r="N131" s="39">
        <v>0</v>
      </c>
      <c r="O131" s="25">
        <f t="shared" si="9"/>
        <v>11765.5</v>
      </c>
      <c r="P131" s="39" t="s">
        <v>85</v>
      </c>
      <c r="Q131" s="39" t="s">
        <v>90</v>
      </c>
      <c r="R131" t="str">
        <f t="shared" si="5"/>
        <v>Aug 2025</v>
      </c>
    </row>
    <row r="132" spans="1:18" ht="22" customHeight="1">
      <c r="A132" s="24" t="str">
        <f t="shared" si="6"/>
        <v>BILL-00128</v>
      </c>
      <c r="B132" s="40" t="s">
        <v>1808</v>
      </c>
      <c r="C132" s="24" t="str">
        <f>IF(B132="","",IFERROR(_xlfn.XLOOKUP(B132,ADM_Log!A:A,ADM_Log!B:B),"ADM not found"))</f>
        <v>PT-00128</v>
      </c>
      <c r="D132" s="24" t="str">
        <f>IF(C132="","",IFERROR(_xlfn.XLOOKUP(C132,PT_Master!A:A,PT_Master!C:C),""))</f>
        <v>Rajesh Chatterjee</v>
      </c>
      <c r="E132" s="44" t="s">
        <v>1458</v>
      </c>
      <c r="F132" s="24">
        <f>IF(C132="","",IFERROR(_xlfn.XLOOKUP(C132,PT_Master!A:A,PT_Master!P:P),"Self-Pay"))</f>
        <v>0</v>
      </c>
      <c r="G132" s="25">
        <f>IF(B132="","",IFERROR(SUMIF(SVC_Log!B:B,B132,SVC_Log!O:O),0))</f>
        <v>36108</v>
      </c>
      <c r="H132" s="25">
        <f>IF(B132="","",IFERROR(
  _xlfn.XLOOKUP(B132,ADM_Log!A:A,ADM_Log!G:G)*
  _xlfn.XLOOKUP(_xlfn.XLOOKUP(B132,ADM_Log!A:A,ADM_Log!K:K),BED_Master!A:A,BED_Master!F:F),0))</f>
        <v>0</v>
      </c>
      <c r="I132" s="25">
        <f>IF(B132="","",IFERROR(
  IF(_xlfn.XLOOKUP(B132,ADM_Log!A:A,ADM_Log!D:D)="OPD",
    _xlfn.XLOOKUP(_xlfn.XLOOKUP(B132,ADM_Log!A:A,ADM_Log!I:I),DR_Master!A:A,DR_Master!G:G),
    _xlfn.XLOOKUP(_xlfn.XLOOKUP(B132,ADM_Log!A:A,ADM_Log!I:I),DR_Master!A:A,DR_Master!H:H)*
    _xlfn.XLOOKUP(B132,ADM_Log!A:A,ADM_Log!G:G)
  ),0))</f>
        <v>840</v>
      </c>
      <c r="J132" s="25">
        <f t="shared" si="7"/>
        <v>36948</v>
      </c>
      <c r="K132" s="40" t="s">
        <v>99</v>
      </c>
      <c r="L132" s="40">
        <v>2919.56</v>
      </c>
      <c r="M132" s="25">
        <f t="shared" si="8"/>
        <v>34028.44</v>
      </c>
      <c r="N132" s="40">
        <v>8374.86</v>
      </c>
      <c r="O132" s="25">
        <f t="shared" si="9"/>
        <v>25653.58</v>
      </c>
      <c r="P132" s="40" t="s">
        <v>82</v>
      </c>
      <c r="Q132" s="40" t="s">
        <v>90</v>
      </c>
      <c r="R132" t="str">
        <f t="shared" si="5"/>
        <v>Dec 2025</v>
      </c>
    </row>
    <row r="133" spans="1:18" ht="22" customHeight="1">
      <c r="A133" s="24" t="str">
        <f t="shared" si="6"/>
        <v>BILL-00129</v>
      </c>
      <c r="B133" s="39" t="s">
        <v>1809</v>
      </c>
      <c r="C133" s="24" t="str">
        <f>IF(B133="","",IFERROR(_xlfn.XLOOKUP(B133,ADM_Log!A:A,ADM_Log!B:B),"ADM not found"))</f>
        <v>PT-00129</v>
      </c>
      <c r="D133" s="24" t="str">
        <f>IF(C133="","",IFERROR(_xlfn.XLOOKUP(C133,PT_Master!A:A,PT_Master!C:C),""))</f>
        <v>Asha Mukherjee</v>
      </c>
      <c r="E133" s="42" t="s">
        <v>606</v>
      </c>
      <c r="F133" s="24" t="str">
        <f>IF(C133="","",IFERROR(_xlfn.XLOOKUP(C133,PT_Master!A:A,PT_Master!P:P),"Self-Pay"))</f>
        <v>HDFC ERGO Health</v>
      </c>
      <c r="G133" s="25">
        <f>IF(B133="","",IFERROR(SUMIF(SVC_Log!B:B,B133,SVC_Log!O:O),0))</f>
        <v>28822</v>
      </c>
      <c r="H133" s="25">
        <f>IF(B133="","",IFERROR(
  _xlfn.XLOOKUP(B133,ADM_Log!A:A,ADM_Log!G:G)*
  _xlfn.XLOOKUP(_xlfn.XLOOKUP(B133,ADM_Log!A:A,ADM_Log!K:K),BED_Master!A:A,BED_Master!F:F),0))</f>
        <v>6400</v>
      </c>
      <c r="I133" s="25">
        <f>IF(B133="","",IFERROR(
  IF(_xlfn.XLOOKUP(B133,ADM_Log!A:A,ADM_Log!D:D)="OPD",
    _xlfn.XLOOKUP(_xlfn.XLOOKUP(B133,ADM_Log!A:A,ADM_Log!I:I),DR_Master!A:A,DR_Master!G:G),
    _xlfn.XLOOKUP(_xlfn.XLOOKUP(B133,ADM_Log!A:A,ADM_Log!I:I),DR_Master!A:A,DR_Master!H:H)*
    _xlfn.XLOOKUP(B133,ADM_Log!A:A,ADM_Log!G:G)
  ),0))</f>
        <v>3600</v>
      </c>
      <c r="J133" s="25">
        <f t="shared" si="7"/>
        <v>38822</v>
      </c>
      <c r="K133" s="39" t="s">
        <v>99</v>
      </c>
      <c r="L133" s="39">
        <v>2117.27</v>
      </c>
      <c r="M133" s="25">
        <f t="shared" si="8"/>
        <v>36704.730000000003</v>
      </c>
      <c r="N133" s="39">
        <v>20334.36</v>
      </c>
      <c r="O133" s="25">
        <f t="shared" si="9"/>
        <v>16370.370000000003</v>
      </c>
      <c r="P133" s="39" t="s">
        <v>82</v>
      </c>
      <c r="Q133" s="39" t="s">
        <v>90</v>
      </c>
      <c r="R133" t="str">
        <f t="shared" ref="R133:R196" si="10">TEXT(E132,"MMM YYYY")</f>
        <v>Aug 2025</v>
      </c>
    </row>
    <row r="134" spans="1:18" ht="22" customHeight="1">
      <c r="A134" s="24" t="str">
        <f t="shared" ref="A134:A197" si="11">IF(B134="","","BILL-"&amp;TEXT(ROW(A130),"00000"))</f>
        <v>BILL-00130</v>
      </c>
      <c r="B134" s="40" t="s">
        <v>1810</v>
      </c>
      <c r="C134" s="24" t="str">
        <f>IF(B134="","",IFERROR(_xlfn.XLOOKUP(B134,ADM_Log!A:A,ADM_Log!B:B),"ADM not found"))</f>
        <v>PT-00130</v>
      </c>
      <c r="D134" s="24" t="str">
        <f>IF(C134="","",IFERROR(_xlfn.XLOOKUP(C134,PT_Master!A:A,PT_Master!C:C),""))</f>
        <v>Vivek Bose</v>
      </c>
      <c r="E134" s="44" t="s">
        <v>546</v>
      </c>
      <c r="F134" s="24" t="str">
        <f>IF(C134="","",IFERROR(_xlfn.XLOOKUP(C134,PT_Master!A:A,PT_Master!P:P),"Self-Pay"))</f>
        <v>ICICI Lombard Health</v>
      </c>
      <c r="G134" s="25">
        <f>IF(B134="","",IFERROR(SUMIF(SVC_Log!B:B,B134,SVC_Log!O:O),0))</f>
        <v>3330.5</v>
      </c>
      <c r="H134" s="25">
        <f>IF(B134="","",IFERROR(
  _xlfn.XLOOKUP(B134,ADM_Log!A:A,ADM_Log!G:G)*
  _xlfn.XLOOKUP(_xlfn.XLOOKUP(B134,ADM_Log!A:A,ADM_Log!K:K),BED_Master!A:A,BED_Master!F:F),0))</f>
        <v>0</v>
      </c>
      <c r="I134" s="25">
        <f>IF(B134="","",IFERROR(
  IF(_xlfn.XLOOKUP(B134,ADM_Log!A:A,ADM_Log!D:D)="OPD",
    _xlfn.XLOOKUP(_xlfn.XLOOKUP(B134,ADM_Log!A:A,ADM_Log!I:I),DR_Master!A:A,DR_Master!G:G),
    _xlfn.XLOOKUP(_xlfn.XLOOKUP(B134,ADM_Log!A:A,ADM_Log!I:I),DR_Master!A:A,DR_Master!H:H)*
    _xlfn.XLOOKUP(B134,ADM_Log!A:A,ADM_Log!G:G)
  ),0))</f>
        <v>800</v>
      </c>
      <c r="J134" s="25">
        <f t="shared" ref="J134:J197" si="12">IF(B134="","",G134+H134+I134)</f>
        <v>4130.5</v>
      </c>
      <c r="K134" s="40" t="s">
        <v>1929</v>
      </c>
      <c r="L134" s="40">
        <v>346.15</v>
      </c>
      <c r="M134" s="25">
        <f t="shared" ref="M134:M197" si="13">IF(J134="","",J134-IF(L134="",0,L134))</f>
        <v>3784.35</v>
      </c>
      <c r="N134" s="40">
        <v>1391.09</v>
      </c>
      <c r="O134" s="25">
        <f t="shared" ref="O134:O197" si="14">IF(M134="","",IFERROR(M134-IF(N134="",0,N134),M134))</f>
        <v>2393.2600000000002</v>
      </c>
      <c r="P134" s="40" t="s">
        <v>82</v>
      </c>
      <c r="Q134" s="40" t="s">
        <v>90</v>
      </c>
      <c r="R134" t="str">
        <f t="shared" si="10"/>
        <v>Jan 2026</v>
      </c>
    </row>
    <row r="135" spans="1:18" ht="22" customHeight="1">
      <c r="A135" s="24" t="str">
        <f t="shared" si="11"/>
        <v>BILL-00131</v>
      </c>
      <c r="B135" s="39" t="s">
        <v>1811</v>
      </c>
      <c r="C135" s="24" t="str">
        <f>IF(B135="","",IFERROR(_xlfn.XLOOKUP(B135,ADM_Log!A:A,ADM_Log!B:B),"ADM not found"))</f>
        <v>PT-00131</v>
      </c>
      <c r="D135" s="24" t="str">
        <f>IF(C135="","",IFERROR(_xlfn.XLOOKUP(C135,PT_Master!A:A,PT_Master!C:C),""))</f>
        <v>Smita Sen</v>
      </c>
      <c r="E135" s="42" t="s">
        <v>1523</v>
      </c>
      <c r="F135" s="24">
        <f>IF(C135="","",IFERROR(_xlfn.XLOOKUP(C135,PT_Master!A:A,PT_Master!P:P),"Self-Pay"))</f>
        <v>0</v>
      </c>
      <c r="G135" s="25">
        <f>IF(B135="","",IFERROR(SUMIF(SVC_Log!B:B,B135,SVC_Log!O:O),0))</f>
        <v>2621</v>
      </c>
      <c r="H135" s="25">
        <f>IF(B135="","",IFERROR(
  _xlfn.XLOOKUP(B135,ADM_Log!A:A,ADM_Log!G:G)*
  _xlfn.XLOOKUP(_xlfn.XLOOKUP(B135,ADM_Log!A:A,ADM_Log!K:K),BED_Master!A:A,BED_Master!F:F),0))</f>
        <v>0</v>
      </c>
      <c r="I135" s="25">
        <f>IF(B135="","",IFERROR(
  IF(_xlfn.XLOOKUP(B135,ADM_Log!A:A,ADM_Log!D:D)="OPD",
    _xlfn.XLOOKUP(_xlfn.XLOOKUP(B135,ADM_Log!A:A,ADM_Log!I:I),DR_Master!A:A,DR_Master!G:G),
    _xlfn.XLOOKUP(_xlfn.XLOOKUP(B135,ADM_Log!A:A,ADM_Log!I:I),DR_Master!A:A,DR_Master!H:H)*
    _xlfn.XLOOKUP(B135,ADM_Log!A:A,ADM_Log!G:G)
  ),0))</f>
        <v>550</v>
      </c>
      <c r="J135" s="25">
        <f t="shared" si="12"/>
        <v>3171</v>
      </c>
      <c r="K135" s="39" t="s">
        <v>100</v>
      </c>
      <c r="L135" s="39">
        <v>121</v>
      </c>
      <c r="M135" s="25">
        <f t="shared" si="13"/>
        <v>3050</v>
      </c>
      <c r="N135" s="39">
        <v>0</v>
      </c>
      <c r="O135" s="25">
        <f t="shared" si="14"/>
        <v>3050</v>
      </c>
      <c r="P135" s="39" t="s">
        <v>82</v>
      </c>
      <c r="Q135" s="39" t="s">
        <v>90</v>
      </c>
      <c r="R135" t="str">
        <f t="shared" si="10"/>
        <v>Feb 2026</v>
      </c>
    </row>
    <row r="136" spans="1:18" ht="22" customHeight="1">
      <c r="A136" s="24" t="str">
        <f t="shared" si="11"/>
        <v>BILL-00132</v>
      </c>
      <c r="B136" s="40" t="s">
        <v>1812</v>
      </c>
      <c r="C136" s="24" t="str">
        <f>IF(B136="","",IFERROR(_xlfn.XLOOKUP(B136,ADM_Log!A:A,ADM_Log!B:B),"ADM not found"))</f>
        <v>PT-00132</v>
      </c>
      <c r="D136" s="24" t="str">
        <f>IF(C136="","",IFERROR(_xlfn.XLOOKUP(C136,PT_Master!A:A,PT_Master!C:C),""))</f>
        <v>Prakash Ghosh</v>
      </c>
      <c r="E136" s="44" t="s">
        <v>1523</v>
      </c>
      <c r="F136" s="24" t="str">
        <f>IF(C136="","",IFERROR(_xlfn.XLOOKUP(C136,PT_Master!A:A,PT_Master!P:P),"Self-Pay"))</f>
        <v>Aditya Birla Health</v>
      </c>
      <c r="G136" s="25">
        <f>IF(B136="","",IFERROR(SUMIF(SVC_Log!B:B,B136,SVC_Log!O:O),0))</f>
        <v>19419</v>
      </c>
      <c r="H136" s="25">
        <f>IF(B136="","",IFERROR(
  _xlfn.XLOOKUP(B136,ADM_Log!A:A,ADM_Log!G:G)*
  _xlfn.XLOOKUP(_xlfn.XLOOKUP(B136,ADM_Log!A:A,ADM_Log!K:K),BED_Master!A:A,BED_Master!F:F),0))</f>
        <v>0</v>
      </c>
      <c r="I136" s="25">
        <f>IF(B136="","",IFERROR(
  IF(_xlfn.XLOOKUP(B136,ADM_Log!A:A,ADM_Log!D:D)="OPD",
    _xlfn.XLOOKUP(_xlfn.XLOOKUP(B136,ADM_Log!A:A,ADM_Log!I:I),DR_Master!A:A,DR_Master!G:G),
    _xlfn.XLOOKUP(_xlfn.XLOOKUP(B136,ADM_Log!A:A,ADM_Log!I:I),DR_Master!A:A,DR_Master!H:H)*
    _xlfn.XLOOKUP(B136,ADM_Log!A:A,ADM_Log!G:G)
  ),0))</f>
        <v>300</v>
      </c>
      <c r="J136" s="25">
        <f t="shared" si="12"/>
        <v>19719</v>
      </c>
      <c r="K136" s="40" t="s">
        <v>99</v>
      </c>
      <c r="L136" s="40">
        <v>833.41</v>
      </c>
      <c r="M136" s="25">
        <f t="shared" si="13"/>
        <v>18885.59</v>
      </c>
      <c r="N136" s="40">
        <v>10938.85</v>
      </c>
      <c r="O136" s="25">
        <f t="shared" si="14"/>
        <v>7946.74</v>
      </c>
      <c r="P136" s="40" t="s">
        <v>84</v>
      </c>
      <c r="Q136" s="40" t="s">
        <v>90</v>
      </c>
      <c r="R136" t="str">
        <f t="shared" si="10"/>
        <v>Dec 2025</v>
      </c>
    </row>
    <row r="137" spans="1:18" ht="22" customHeight="1">
      <c r="A137" s="24" t="str">
        <f t="shared" si="11"/>
        <v>BILL-00133</v>
      </c>
      <c r="B137" s="39" t="s">
        <v>1813</v>
      </c>
      <c r="C137" s="24" t="str">
        <f>IF(B137="","",IFERROR(_xlfn.XLOOKUP(B137,ADM_Log!A:A,ADM_Log!B:B),"ADM not found"))</f>
        <v>PT-00133</v>
      </c>
      <c r="D137" s="24" t="str">
        <f>IF(C137="","",IFERROR(_xlfn.XLOOKUP(C137,PT_Master!A:A,PT_Master!C:C),""))</f>
        <v>Usha Banerjee</v>
      </c>
      <c r="E137" s="42" t="s">
        <v>1524</v>
      </c>
      <c r="F137" s="24" t="str">
        <f>IF(C137="","",IFERROR(_xlfn.XLOOKUP(C137,PT_Master!A:A,PT_Master!P:P),"Self-Pay"))</f>
        <v>Care Health Insurance</v>
      </c>
      <c r="G137" s="25">
        <f>IF(B137="","",IFERROR(SUMIF(SVC_Log!B:B,B137,SVC_Log!O:O),0))</f>
        <v>127400</v>
      </c>
      <c r="H137" s="25">
        <f>IF(B137="","",IFERROR(
  _xlfn.XLOOKUP(B137,ADM_Log!A:A,ADM_Log!G:G)*
  _xlfn.XLOOKUP(_xlfn.XLOOKUP(B137,ADM_Log!A:A,ADM_Log!K:K),BED_Master!A:A,BED_Master!F:F),0))</f>
        <v>0</v>
      </c>
      <c r="I137" s="25">
        <f>IF(B137="","",IFERROR(
  IF(_xlfn.XLOOKUP(B137,ADM_Log!A:A,ADM_Log!D:D)="OPD",
    _xlfn.XLOOKUP(_xlfn.XLOOKUP(B137,ADM_Log!A:A,ADM_Log!I:I),DR_Master!A:A,DR_Master!G:G),
    _xlfn.XLOOKUP(_xlfn.XLOOKUP(B137,ADM_Log!A:A,ADM_Log!I:I),DR_Master!A:A,DR_Master!H:H)*
    _xlfn.XLOOKUP(B137,ADM_Log!A:A,ADM_Log!G:G)
  ),0))</f>
        <v>600</v>
      </c>
      <c r="J137" s="25">
        <f t="shared" si="12"/>
        <v>128000</v>
      </c>
      <c r="K137" s="39" t="s">
        <v>99</v>
      </c>
      <c r="L137" s="39">
        <v>11002.71</v>
      </c>
      <c r="M137" s="25">
        <f t="shared" si="13"/>
        <v>116997.29000000001</v>
      </c>
      <c r="N137" s="39">
        <v>67437.259999999995</v>
      </c>
      <c r="O137" s="25">
        <f t="shared" si="14"/>
        <v>49560.030000000013</v>
      </c>
      <c r="P137" s="39" t="s">
        <v>85</v>
      </c>
      <c r="Q137" s="39" t="s">
        <v>90</v>
      </c>
      <c r="R137" t="str">
        <f t="shared" si="10"/>
        <v>Dec 2025</v>
      </c>
    </row>
    <row r="138" spans="1:18" ht="22" customHeight="1">
      <c r="A138" s="24" t="str">
        <f t="shared" si="11"/>
        <v>BILL-00134</v>
      </c>
      <c r="B138" s="40" t="s">
        <v>1814</v>
      </c>
      <c r="C138" s="24" t="str">
        <f>IF(B138="","",IFERROR(_xlfn.XLOOKUP(B138,ADM_Log!A:A,ADM_Log!B:B),"ADM not found"))</f>
        <v>PT-00134</v>
      </c>
      <c r="D138" s="24" t="str">
        <f>IF(C138="","",IFERROR(_xlfn.XLOOKUP(C138,PT_Master!A:A,PT_Master!C:C),""))</f>
        <v>Nikhil Dey</v>
      </c>
      <c r="E138" s="44" t="s">
        <v>1556</v>
      </c>
      <c r="F138" s="24">
        <f>IF(C138="","",IFERROR(_xlfn.XLOOKUP(C138,PT_Master!A:A,PT_Master!P:P),"Self-Pay"))</f>
        <v>0</v>
      </c>
      <c r="G138" s="25">
        <f>IF(B138="","",IFERROR(SUMIF(SVC_Log!B:B,B138,SVC_Log!O:O),0))</f>
        <v>253693.5</v>
      </c>
      <c r="H138" s="25">
        <f>IF(B138="","",IFERROR(
  _xlfn.XLOOKUP(B138,ADM_Log!A:A,ADM_Log!G:G)*
  _xlfn.XLOOKUP(_xlfn.XLOOKUP(B138,ADM_Log!A:A,ADM_Log!K:K),BED_Master!A:A,BED_Master!F:F),0))</f>
        <v>1600</v>
      </c>
      <c r="I138" s="25">
        <f>IF(B138="","",IFERROR(
  IF(_xlfn.XLOOKUP(B138,ADM_Log!A:A,ADM_Log!D:D)="OPD",
    _xlfn.XLOOKUP(_xlfn.XLOOKUP(B138,ADM_Log!A:A,ADM_Log!I:I),DR_Master!A:A,DR_Master!G:G),
    _xlfn.XLOOKUP(_xlfn.XLOOKUP(B138,ADM_Log!A:A,ADM_Log!I:I),DR_Master!A:A,DR_Master!H:H)*
    _xlfn.XLOOKUP(B138,ADM_Log!A:A,ADM_Log!G:G)
  ),0))</f>
        <v>0</v>
      </c>
      <c r="J138" s="25">
        <f t="shared" si="12"/>
        <v>255293.5</v>
      </c>
      <c r="K138" s="40" t="s">
        <v>1929</v>
      </c>
      <c r="L138" s="40">
        <v>12099.25</v>
      </c>
      <c r="M138" s="25">
        <f t="shared" si="13"/>
        <v>243194.25</v>
      </c>
      <c r="N138" s="40">
        <v>84774.24</v>
      </c>
      <c r="O138" s="25">
        <f t="shared" si="14"/>
        <v>158420.01</v>
      </c>
      <c r="P138" s="40" t="s">
        <v>82</v>
      </c>
      <c r="Q138" s="40" t="s">
        <v>90</v>
      </c>
      <c r="R138" t="str">
        <f t="shared" si="10"/>
        <v>Apr 2026</v>
      </c>
    </row>
    <row r="139" spans="1:18" ht="22" customHeight="1">
      <c r="A139" s="24" t="str">
        <f t="shared" si="11"/>
        <v>BILL-00135</v>
      </c>
      <c r="B139" s="39" t="s">
        <v>1815</v>
      </c>
      <c r="C139" s="24" t="str">
        <f>IF(B139="","",IFERROR(_xlfn.XLOOKUP(B139,ADM_Log!A:A,ADM_Log!B:B),"ADM not found"))</f>
        <v>PT-00135</v>
      </c>
      <c r="D139" s="24" t="str">
        <f>IF(C139="","",IFERROR(_xlfn.XLOOKUP(C139,PT_Master!A:A,PT_Master!C:C),""))</f>
        <v>Anjali Pal</v>
      </c>
      <c r="E139" s="42" t="s">
        <v>1525</v>
      </c>
      <c r="F139" s="24" t="str">
        <f>IF(C139="","",IFERROR(_xlfn.XLOOKUP(C139,PT_Master!A:A,PT_Master!P:P),"Self-Pay"))</f>
        <v>Niva Bupa</v>
      </c>
      <c r="G139" s="25">
        <f>IF(B139="","",IFERROR(SUMIF(SVC_Log!B:B,B139,SVC_Log!O:O),0))</f>
        <v>15930</v>
      </c>
      <c r="H139" s="25">
        <f>IF(B139="","",IFERROR(
  _xlfn.XLOOKUP(B139,ADM_Log!A:A,ADM_Log!G:G)*
  _xlfn.XLOOKUP(_xlfn.XLOOKUP(B139,ADM_Log!A:A,ADM_Log!K:K),BED_Master!A:A,BED_Master!F:F),0))</f>
        <v>0</v>
      </c>
      <c r="I139" s="25">
        <f>IF(B139="","",IFERROR(
  IF(_xlfn.XLOOKUP(B139,ADM_Log!A:A,ADM_Log!D:D)="OPD",
    _xlfn.XLOOKUP(_xlfn.XLOOKUP(B139,ADM_Log!A:A,ADM_Log!I:I),DR_Master!A:A,DR_Master!G:G),
    _xlfn.XLOOKUP(_xlfn.XLOOKUP(B139,ADM_Log!A:A,ADM_Log!I:I),DR_Master!A:A,DR_Master!H:H)*
    _xlfn.XLOOKUP(B139,ADM_Log!A:A,ADM_Log!G:G)
  ),0))</f>
        <v>600</v>
      </c>
      <c r="J139" s="25">
        <f t="shared" si="12"/>
        <v>16530</v>
      </c>
      <c r="K139" s="39" t="s">
        <v>1929</v>
      </c>
      <c r="L139" s="39">
        <v>1450.24</v>
      </c>
      <c r="M139" s="25">
        <f t="shared" si="13"/>
        <v>15079.76</v>
      </c>
      <c r="N139" s="39">
        <v>6433.5</v>
      </c>
      <c r="O139" s="25">
        <f t="shared" si="14"/>
        <v>8646.26</v>
      </c>
      <c r="P139" s="39" t="s">
        <v>82</v>
      </c>
      <c r="Q139" s="39" t="s">
        <v>90</v>
      </c>
      <c r="R139" t="str">
        <f t="shared" si="10"/>
        <v>Nov 2025</v>
      </c>
    </row>
    <row r="140" spans="1:18" ht="22" customHeight="1">
      <c r="A140" s="24" t="str">
        <f t="shared" si="11"/>
        <v>BILL-00136</v>
      </c>
      <c r="B140" s="40" t="s">
        <v>1816</v>
      </c>
      <c r="C140" s="24" t="str">
        <f>IF(B140="","",IFERROR(_xlfn.XLOOKUP(B140,ADM_Log!A:A,ADM_Log!B:B),"ADM not found"))</f>
        <v>PT-00136</v>
      </c>
      <c r="D140" s="24" t="str">
        <f>IF(C140="","",IFERROR(_xlfn.XLOOKUP(C140,PT_Master!A:A,PT_Master!C:C),""))</f>
        <v>Sunil Nath</v>
      </c>
      <c r="E140" s="44" t="s">
        <v>1526</v>
      </c>
      <c r="F140" s="24" t="str">
        <f>IF(C140="","",IFERROR(_xlfn.XLOOKUP(C140,PT_Master!A:A,PT_Master!P:P),"Self-Pay"))</f>
        <v>HDFC ERGO Health</v>
      </c>
      <c r="G140" s="25">
        <f>IF(B140="","",IFERROR(SUMIF(SVC_Log!B:B,B140,SVC_Log!O:O),0))</f>
        <v>6499</v>
      </c>
      <c r="H140" s="25">
        <f>IF(B140="","",IFERROR(
  _xlfn.XLOOKUP(B140,ADM_Log!A:A,ADM_Log!G:G)*
  _xlfn.XLOOKUP(_xlfn.XLOOKUP(B140,ADM_Log!A:A,ADM_Log!K:K),BED_Master!A:A,BED_Master!F:F),0))</f>
        <v>0</v>
      </c>
      <c r="I140" s="25">
        <f>IF(B140="","",IFERROR(
  IF(_xlfn.XLOOKUP(B140,ADM_Log!A:A,ADM_Log!D:D)="OPD",
    _xlfn.XLOOKUP(_xlfn.XLOOKUP(B140,ADM_Log!A:A,ADM_Log!I:I),DR_Master!A:A,DR_Master!G:G),
    _xlfn.XLOOKUP(_xlfn.XLOOKUP(B140,ADM_Log!A:A,ADM_Log!I:I),DR_Master!A:A,DR_Master!H:H)*
    _xlfn.XLOOKUP(B140,ADM_Log!A:A,ADM_Log!G:G)
  ),0))</f>
        <v>400</v>
      </c>
      <c r="J140" s="25">
        <f t="shared" si="12"/>
        <v>6899</v>
      </c>
      <c r="K140" s="40" t="s">
        <v>1929</v>
      </c>
      <c r="L140" s="40">
        <v>426.81</v>
      </c>
      <c r="M140" s="25">
        <f t="shared" si="13"/>
        <v>6472.19</v>
      </c>
      <c r="N140" s="40">
        <v>2474.64</v>
      </c>
      <c r="O140" s="25">
        <f t="shared" si="14"/>
        <v>3997.5499999999997</v>
      </c>
      <c r="P140" s="40" t="s">
        <v>82</v>
      </c>
      <c r="Q140" s="40" t="s">
        <v>90</v>
      </c>
      <c r="R140" t="str">
        <f t="shared" si="10"/>
        <v>Dec 2025</v>
      </c>
    </row>
    <row r="141" spans="1:18" ht="22" customHeight="1">
      <c r="A141" s="24" t="str">
        <f t="shared" si="11"/>
        <v>BILL-00137</v>
      </c>
      <c r="B141" s="39" t="s">
        <v>1817</v>
      </c>
      <c r="C141" s="24" t="str">
        <f>IF(B141="","",IFERROR(_xlfn.XLOOKUP(B141,ADM_Log!A:A,ADM_Log!B:B),"ADM not found"))</f>
        <v>PT-00137</v>
      </c>
      <c r="D141" s="24" t="str">
        <f>IF(C141="","",IFERROR(_xlfn.XLOOKUP(C141,PT_Master!A:A,PT_Master!C:C),""))</f>
        <v>Poonam Saha</v>
      </c>
      <c r="E141" s="42" t="s">
        <v>533</v>
      </c>
      <c r="F141" s="24">
        <f>IF(C141="","",IFERROR(_xlfn.XLOOKUP(C141,PT_Master!A:A,PT_Master!P:P),"Self-Pay"))</f>
        <v>0</v>
      </c>
      <c r="G141" s="25">
        <f>IF(B141="","",IFERROR(SUMIF(SVC_Log!B:B,B141,SVC_Log!O:O),0))</f>
        <v>103860</v>
      </c>
      <c r="H141" s="25">
        <f>IF(B141="","",IFERROR(
  _xlfn.XLOOKUP(B141,ADM_Log!A:A,ADM_Log!G:G)*
  _xlfn.XLOOKUP(_xlfn.XLOOKUP(B141,ADM_Log!A:A,ADM_Log!K:K),BED_Master!A:A,BED_Master!F:F),0))</f>
        <v>32000</v>
      </c>
      <c r="I141" s="25">
        <f>IF(B141="","",IFERROR(
  IF(_xlfn.XLOOKUP(B141,ADM_Log!A:A,ADM_Log!D:D)="OPD",
    _xlfn.XLOOKUP(_xlfn.XLOOKUP(B141,ADM_Log!A:A,ADM_Log!I:I),DR_Master!A:A,DR_Master!G:G),
    _xlfn.XLOOKUP(_xlfn.XLOOKUP(B141,ADM_Log!A:A,ADM_Log!I:I),DR_Master!A:A,DR_Master!H:H)*
    _xlfn.XLOOKUP(B141,ADM_Log!A:A,ADM_Log!G:G)
  ),0))</f>
        <v>1800</v>
      </c>
      <c r="J141" s="25">
        <f t="shared" si="12"/>
        <v>137660</v>
      </c>
      <c r="K141" s="39" t="s">
        <v>100</v>
      </c>
      <c r="L141" s="39">
        <v>9653.07</v>
      </c>
      <c r="M141" s="25">
        <f t="shared" si="13"/>
        <v>128006.93</v>
      </c>
      <c r="N141" s="39">
        <v>46621.75</v>
      </c>
      <c r="O141" s="25">
        <f t="shared" si="14"/>
        <v>81385.179999999993</v>
      </c>
      <c r="P141" s="39" t="s">
        <v>84</v>
      </c>
      <c r="Q141" s="39" t="s">
        <v>90</v>
      </c>
      <c r="R141" t="str">
        <f t="shared" si="10"/>
        <v>Feb 2026</v>
      </c>
    </row>
    <row r="142" spans="1:18" ht="22" customHeight="1">
      <c r="A142" s="24" t="str">
        <f t="shared" si="11"/>
        <v>BILL-00138</v>
      </c>
      <c r="B142" s="40" t="s">
        <v>1818</v>
      </c>
      <c r="C142" s="24" t="str">
        <f>IF(B142="","",IFERROR(_xlfn.XLOOKUP(B142,ADM_Log!A:A,ADM_Log!B:B),"ADM not found"))</f>
        <v>PT-00138</v>
      </c>
      <c r="D142" s="24" t="str">
        <f>IF(C142="","",IFERROR(_xlfn.XLOOKUP(C142,PT_Master!A:A,PT_Master!C:C),""))</f>
        <v>Hemant Biswas</v>
      </c>
      <c r="E142" s="44" t="s">
        <v>1557</v>
      </c>
      <c r="F142" s="24" t="str">
        <f>IF(C142="","",IFERROR(_xlfn.XLOOKUP(C142,PT_Master!A:A,PT_Master!P:P),"Self-Pay"))</f>
        <v>Care Health Insurance</v>
      </c>
      <c r="G142" s="25">
        <f>IF(B142="","",IFERROR(SUMIF(SVC_Log!B:B,B142,SVC_Log!O:O),0))</f>
        <v>194521</v>
      </c>
      <c r="H142" s="25">
        <f>IF(B142="","",IFERROR(
  _xlfn.XLOOKUP(B142,ADM_Log!A:A,ADM_Log!G:G)*
  _xlfn.XLOOKUP(_xlfn.XLOOKUP(B142,ADM_Log!A:A,ADM_Log!K:K),BED_Master!A:A,BED_Master!F:F),0))</f>
        <v>9000</v>
      </c>
      <c r="I142" s="25">
        <f>IF(B142="","",IFERROR(
  IF(_xlfn.XLOOKUP(B142,ADM_Log!A:A,ADM_Log!D:D)="OPD",
    _xlfn.XLOOKUP(_xlfn.XLOOKUP(B142,ADM_Log!A:A,ADM_Log!I:I),DR_Master!A:A,DR_Master!G:G),
    _xlfn.XLOOKUP(_xlfn.XLOOKUP(B142,ADM_Log!A:A,ADM_Log!I:I),DR_Master!A:A,DR_Master!H:H)*
    _xlfn.XLOOKUP(B142,ADM_Log!A:A,ADM_Log!G:G)
  ),0))</f>
        <v>2000</v>
      </c>
      <c r="J142" s="25">
        <f t="shared" si="12"/>
        <v>205521</v>
      </c>
      <c r="K142" s="40" t="s">
        <v>97</v>
      </c>
      <c r="L142" s="40">
        <v>0</v>
      </c>
      <c r="M142" s="25">
        <f t="shared" si="13"/>
        <v>205521</v>
      </c>
      <c r="N142" s="40">
        <v>101784.35</v>
      </c>
      <c r="O142" s="25">
        <f t="shared" si="14"/>
        <v>103736.65</v>
      </c>
      <c r="P142" s="40" t="s">
        <v>86</v>
      </c>
      <c r="Q142" s="40" t="s">
        <v>90</v>
      </c>
      <c r="R142" t="str">
        <f t="shared" si="10"/>
        <v>Jan 2026</v>
      </c>
    </row>
    <row r="143" spans="1:18" ht="22" customHeight="1">
      <c r="A143" s="24" t="str">
        <f t="shared" si="11"/>
        <v>BILL-00139</v>
      </c>
      <c r="B143" s="39" t="s">
        <v>1819</v>
      </c>
      <c r="C143" s="24" t="str">
        <f>IF(B143="","",IFERROR(_xlfn.XLOOKUP(B143,ADM_Log!A:A,ADM_Log!B:B),"ADM not found"))</f>
        <v>PT-00139</v>
      </c>
      <c r="D143" s="24" t="str">
        <f>IF(C143="","",IFERROR(_xlfn.XLOOKUP(C143,PT_Master!A:A,PT_Master!C:C),""))</f>
        <v>Madhuri Chakraborty</v>
      </c>
      <c r="E143" s="42" t="s">
        <v>573</v>
      </c>
      <c r="F143" s="24" t="str">
        <f>IF(C143="","",IFERROR(_xlfn.XLOOKUP(C143,PT_Master!A:A,PT_Master!P:P),"Self-Pay"))</f>
        <v>United India Insurance</v>
      </c>
      <c r="G143" s="25">
        <f>IF(B143="","",IFERROR(SUMIF(SVC_Log!B:B,B143,SVC_Log!O:O),0))</f>
        <v>198484</v>
      </c>
      <c r="H143" s="25">
        <f>IF(B143="","",IFERROR(
  _xlfn.XLOOKUP(B143,ADM_Log!A:A,ADM_Log!G:G)*
  _xlfn.XLOOKUP(_xlfn.XLOOKUP(B143,ADM_Log!A:A,ADM_Log!K:K),BED_Master!A:A,BED_Master!F:F),0))</f>
        <v>0</v>
      </c>
      <c r="I143" s="25">
        <f>IF(B143="","",IFERROR(
  IF(_xlfn.XLOOKUP(B143,ADM_Log!A:A,ADM_Log!D:D)="OPD",
    _xlfn.XLOOKUP(_xlfn.XLOOKUP(B143,ADM_Log!A:A,ADM_Log!I:I),DR_Master!A:A,DR_Master!G:G),
    _xlfn.XLOOKUP(_xlfn.XLOOKUP(B143,ADM_Log!A:A,ADM_Log!I:I),DR_Master!A:A,DR_Master!H:H)*
    _xlfn.XLOOKUP(B143,ADM_Log!A:A,ADM_Log!G:G)
  ),0))</f>
        <v>650</v>
      </c>
      <c r="J143" s="25">
        <f t="shared" si="12"/>
        <v>199134</v>
      </c>
      <c r="K143" s="39" t="s">
        <v>97</v>
      </c>
      <c r="L143" s="39">
        <v>0</v>
      </c>
      <c r="M143" s="25">
        <f t="shared" si="13"/>
        <v>199134</v>
      </c>
      <c r="N143" s="39">
        <v>126227.82</v>
      </c>
      <c r="O143" s="25">
        <f t="shared" si="14"/>
        <v>72906.179999999993</v>
      </c>
      <c r="P143" s="39" t="s">
        <v>82</v>
      </c>
      <c r="Q143" s="39" t="s">
        <v>90</v>
      </c>
      <c r="R143" t="str">
        <f t="shared" si="10"/>
        <v>Dec 2025</v>
      </c>
    </row>
    <row r="144" spans="1:18" ht="22" customHeight="1">
      <c r="A144" s="24" t="str">
        <f t="shared" si="11"/>
        <v>BILL-00140</v>
      </c>
      <c r="B144" s="40" t="s">
        <v>1820</v>
      </c>
      <c r="C144" s="24" t="str">
        <f>IF(B144="","",IFERROR(_xlfn.XLOOKUP(B144,ADM_Log!A:A,ADM_Log!B:B),"ADM not found"))</f>
        <v>PT-00140</v>
      </c>
      <c r="D144" s="24" t="str">
        <f>IF(C144="","",IFERROR(_xlfn.XLOOKUP(C144,PT_Master!A:A,PT_Master!C:C),""))</f>
        <v>Girish Mitra</v>
      </c>
      <c r="E144" s="44" t="s">
        <v>1527</v>
      </c>
      <c r="F144" s="24">
        <f>IF(C144="","",IFERROR(_xlfn.XLOOKUP(C144,PT_Master!A:A,PT_Master!P:P),"Self-Pay"))</f>
        <v>0</v>
      </c>
      <c r="G144" s="25">
        <f>IF(B144="","",IFERROR(SUMIF(SVC_Log!B:B,B144,SVC_Log!O:O),0))</f>
        <v>6574</v>
      </c>
      <c r="H144" s="25">
        <f>IF(B144="","",IFERROR(
  _xlfn.XLOOKUP(B144,ADM_Log!A:A,ADM_Log!G:G)*
  _xlfn.XLOOKUP(_xlfn.XLOOKUP(B144,ADM_Log!A:A,ADM_Log!K:K),BED_Master!A:A,BED_Master!F:F),0))</f>
        <v>0</v>
      </c>
      <c r="I144" s="25">
        <f>IF(B144="","",IFERROR(
  IF(_xlfn.XLOOKUP(B144,ADM_Log!A:A,ADM_Log!D:D)="OPD",
    _xlfn.XLOOKUP(_xlfn.XLOOKUP(B144,ADM_Log!A:A,ADM_Log!I:I),DR_Master!A:A,DR_Master!G:G),
    _xlfn.XLOOKUP(_xlfn.XLOOKUP(B144,ADM_Log!A:A,ADM_Log!I:I),DR_Master!A:A,DR_Master!H:H)*
    _xlfn.XLOOKUP(B144,ADM_Log!A:A,ADM_Log!G:G)
  ),0))</f>
        <v>700</v>
      </c>
      <c r="J144" s="25">
        <f t="shared" si="12"/>
        <v>7274</v>
      </c>
      <c r="K144" s="40" t="s">
        <v>97</v>
      </c>
      <c r="L144" s="40">
        <v>0</v>
      </c>
      <c r="M144" s="25">
        <f t="shared" si="13"/>
        <v>7274</v>
      </c>
      <c r="N144" s="40">
        <v>0</v>
      </c>
      <c r="O144" s="25">
        <f t="shared" si="14"/>
        <v>7274</v>
      </c>
      <c r="P144" s="40" t="s">
        <v>86</v>
      </c>
      <c r="Q144" s="40" t="s">
        <v>90</v>
      </c>
      <c r="R144" t="str">
        <f t="shared" si="10"/>
        <v>Mar 2026</v>
      </c>
    </row>
    <row r="145" spans="1:18" ht="22" customHeight="1">
      <c r="A145" s="24" t="str">
        <f t="shared" si="11"/>
        <v>BILL-00141</v>
      </c>
      <c r="B145" s="39" t="s">
        <v>1821</v>
      </c>
      <c r="C145" s="24" t="str">
        <f>IF(B145="","",IFERROR(_xlfn.XLOOKUP(B145,ADM_Log!A:A,ADM_Log!B:B),"ADM not found"))</f>
        <v>PT-00141</v>
      </c>
      <c r="D145" s="24" t="str">
        <f>IF(C145="","",IFERROR(_xlfn.XLOOKUP(C145,PT_Master!A:A,PT_Master!C:C),""))</f>
        <v>Swati Paul</v>
      </c>
      <c r="E145" s="42" t="s">
        <v>1517</v>
      </c>
      <c r="F145" s="24" t="str">
        <f>IF(C145="","",IFERROR(_xlfn.XLOOKUP(C145,PT_Master!A:A,PT_Master!P:P),"Self-Pay"))</f>
        <v>HDFC ERGO Health</v>
      </c>
      <c r="G145" s="25">
        <f>IF(B145="","",IFERROR(SUMIF(SVC_Log!B:B,B145,SVC_Log!O:O),0))</f>
        <v>149667.5</v>
      </c>
      <c r="H145" s="25">
        <f>IF(B145="","",IFERROR(
  _xlfn.XLOOKUP(B145,ADM_Log!A:A,ADM_Log!G:G)*
  _xlfn.XLOOKUP(_xlfn.XLOOKUP(B145,ADM_Log!A:A,ADM_Log!K:K),BED_Master!A:A,BED_Master!F:F),0))</f>
        <v>40000</v>
      </c>
      <c r="I145" s="25">
        <f>IF(B145="","",IFERROR(
  IF(_xlfn.XLOOKUP(B145,ADM_Log!A:A,ADM_Log!D:D)="OPD",
    _xlfn.XLOOKUP(_xlfn.XLOOKUP(B145,ADM_Log!A:A,ADM_Log!I:I),DR_Master!A:A,DR_Master!G:G),
    _xlfn.XLOOKUP(_xlfn.XLOOKUP(B145,ADM_Log!A:A,ADM_Log!I:I),DR_Master!A:A,DR_Master!H:H)*
    _xlfn.XLOOKUP(B145,ADM_Log!A:A,ADM_Log!G:G)
  ),0))</f>
        <v>4000</v>
      </c>
      <c r="J145" s="25">
        <f t="shared" si="12"/>
        <v>193667.5</v>
      </c>
      <c r="K145" s="39" t="s">
        <v>97</v>
      </c>
      <c r="L145" s="39">
        <v>0</v>
      </c>
      <c r="M145" s="25">
        <f t="shared" si="13"/>
        <v>193667.5</v>
      </c>
      <c r="N145" s="39">
        <v>123936.13</v>
      </c>
      <c r="O145" s="25">
        <f t="shared" si="14"/>
        <v>69731.37</v>
      </c>
      <c r="P145" s="39" t="s">
        <v>85</v>
      </c>
      <c r="Q145" s="39" t="s">
        <v>90</v>
      </c>
      <c r="R145" t="str">
        <f t="shared" si="10"/>
        <v>Feb 2026</v>
      </c>
    </row>
    <row r="146" spans="1:18" ht="22" customHeight="1">
      <c r="A146" s="24" t="str">
        <f t="shared" si="11"/>
        <v>BILL-00142</v>
      </c>
      <c r="B146" s="40" t="s">
        <v>1822</v>
      </c>
      <c r="C146" s="24" t="str">
        <f>IF(B146="","",IFERROR(_xlfn.XLOOKUP(B146,ADM_Log!A:A,ADM_Log!B:B),"ADM not found"))</f>
        <v>PT-00142</v>
      </c>
      <c r="D146" s="24" t="str">
        <f>IF(C146="","",IFERROR(_xlfn.XLOOKUP(C146,PT_Master!A:A,PT_Master!C:C),""))</f>
        <v>Ravi Karmakar</v>
      </c>
      <c r="E146" s="44" t="s">
        <v>1529</v>
      </c>
      <c r="F146" s="24">
        <f>IF(C146="","",IFERROR(_xlfn.XLOOKUP(C146,PT_Master!A:A,PT_Master!P:P),"Self-Pay"))</f>
        <v>0</v>
      </c>
      <c r="G146" s="25">
        <f>IF(B146="","",IFERROR(SUMIF(SVC_Log!B:B,B146,SVC_Log!O:O),0))</f>
        <v>42019</v>
      </c>
      <c r="H146" s="25">
        <f>IF(B146="","",IFERROR(
  _xlfn.XLOOKUP(B146,ADM_Log!A:A,ADM_Log!G:G)*
  _xlfn.XLOOKUP(_xlfn.XLOOKUP(B146,ADM_Log!A:A,ADM_Log!K:K),BED_Master!A:A,BED_Master!F:F),0))</f>
        <v>0</v>
      </c>
      <c r="I146" s="25">
        <f>IF(B146="","",IFERROR(
  IF(_xlfn.XLOOKUP(B146,ADM_Log!A:A,ADM_Log!D:D)="OPD",
    _xlfn.XLOOKUP(_xlfn.XLOOKUP(B146,ADM_Log!A:A,ADM_Log!I:I),DR_Master!A:A,DR_Master!G:G),
    _xlfn.XLOOKUP(_xlfn.XLOOKUP(B146,ADM_Log!A:A,ADM_Log!I:I),DR_Master!A:A,DR_Master!H:H)*
    _xlfn.XLOOKUP(B146,ADM_Log!A:A,ADM_Log!G:G)
  ),0))</f>
        <v>650</v>
      </c>
      <c r="J146" s="25">
        <f t="shared" si="12"/>
        <v>42669</v>
      </c>
      <c r="K146" s="40" t="s">
        <v>1929</v>
      </c>
      <c r="L146" s="40">
        <v>2973</v>
      </c>
      <c r="M146" s="25">
        <f t="shared" si="13"/>
        <v>39696</v>
      </c>
      <c r="N146" s="40">
        <v>0</v>
      </c>
      <c r="O146" s="25">
        <f t="shared" si="14"/>
        <v>39696</v>
      </c>
      <c r="P146" s="40" t="s">
        <v>85</v>
      </c>
      <c r="Q146" s="40" t="s">
        <v>90</v>
      </c>
      <c r="R146" t="str">
        <f t="shared" si="10"/>
        <v>Mar 2026</v>
      </c>
    </row>
    <row r="147" spans="1:18" ht="22" customHeight="1">
      <c r="A147" s="24" t="str">
        <f t="shared" si="11"/>
        <v>BILL-00143</v>
      </c>
      <c r="B147" s="39" t="s">
        <v>1823</v>
      </c>
      <c r="C147" s="24" t="str">
        <f>IF(B147="","",IFERROR(_xlfn.XLOOKUP(B147,ADM_Log!A:A,ADM_Log!B:B),"ADM not found"))</f>
        <v>PT-00143</v>
      </c>
      <c r="D147" s="24" t="str">
        <f>IF(C147="","",IFERROR(_xlfn.XLOOKUP(C147,PT_Master!A:A,PT_Master!C:C),""))</f>
        <v>Shreya Mandal</v>
      </c>
      <c r="E147" s="42" t="s">
        <v>1530</v>
      </c>
      <c r="F147" s="24">
        <f>IF(C147="","",IFERROR(_xlfn.XLOOKUP(C147,PT_Master!A:A,PT_Master!P:P),"Self-Pay"))</f>
        <v>0</v>
      </c>
      <c r="G147" s="25">
        <f>IF(B147="","",IFERROR(SUMIF(SVC_Log!B:B,B147,SVC_Log!O:O),0))</f>
        <v>8857</v>
      </c>
      <c r="H147" s="25">
        <f>IF(B147="","",IFERROR(
  _xlfn.XLOOKUP(B147,ADM_Log!A:A,ADM_Log!G:G)*
  _xlfn.XLOOKUP(_xlfn.XLOOKUP(B147,ADM_Log!A:A,ADM_Log!K:K),BED_Master!A:A,BED_Master!F:F),0))</f>
        <v>0</v>
      </c>
      <c r="I147" s="25">
        <f>IF(B147="","",IFERROR(
  IF(_xlfn.XLOOKUP(B147,ADM_Log!A:A,ADM_Log!D:D)="OPD",
    _xlfn.XLOOKUP(_xlfn.XLOOKUP(B147,ADM_Log!A:A,ADM_Log!I:I),DR_Master!A:A,DR_Master!G:G),
    _xlfn.XLOOKUP(_xlfn.XLOOKUP(B147,ADM_Log!A:A,ADM_Log!I:I),DR_Master!A:A,DR_Master!H:H)*
    _xlfn.XLOOKUP(B147,ADM_Log!A:A,ADM_Log!G:G)
  ),0))</f>
        <v>1200</v>
      </c>
      <c r="J147" s="25">
        <f t="shared" si="12"/>
        <v>10057</v>
      </c>
      <c r="K147" s="39" t="s">
        <v>1929</v>
      </c>
      <c r="L147" s="39">
        <v>977.79</v>
      </c>
      <c r="M147" s="25">
        <f t="shared" si="13"/>
        <v>9079.2099999999991</v>
      </c>
      <c r="N147" s="39">
        <v>0</v>
      </c>
      <c r="O147" s="25">
        <f t="shared" si="14"/>
        <v>9079.2099999999991</v>
      </c>
      <c r="P147" s="39" t="s">
        <v>82</v>
      </c>
      <c r="Q147" s="39" t="s">
        <v>90</v>
      </c>
      <c r="R147" t="str">
        <f t="shared" si="10"/>
        <v>Oct 2025</v>
      </c>
    </row>
    <row r="148" spans="1:18" ht="22" customHeight="1">
      <c r="A148" s="24" t="str">
        <f t="shared" si="11"/>
        <v>BILL-00144</v>
      </c>
      <c r="B148" s="40" t="s">
        <v>1824</v>
      </c>
      <c r="C148" s="24" t="str">
        <f>IF(B148="","",IFERROR(_xlfn.XLOOKUP(B148,ADM_Log!A:A,ADM_Log!B:B),"ADM not found"))</f>
        <v>PT-00144</v>
      </c>
      <c r="D148" s="24" t="str">
        <f>IF(C148="","",IFERROR(_xlfn.XLOOKUP(C148,PT_Master!A:A,PT_Master!C:C),""))</f>
        <v>Tarun Sarkar</v>
      </c>
      <c r="E148" s="44" t="s">
        <v>1485</v>
      </c>
      <c r="F148" s="24">
        <f>IF(C148="","",IFERROR(_xlfn.XLOOKUP(C148,PT_Master!A:A,PT_Master!P:P),"Self-Pay"))</f>
        <v>0</v>
      </c>
      <c r="G148" s="25">
        <f>IF(B148="","",IFERROR(SUMIF(SVC_Log!B:B,B148,SVC_Log!O:O),0))</f>
        <v>3936.5</v>
      </c>
      <c r="H148" s="25">
        <f>IF(B148="","",IFERROR(
  _xlfn.XLOOKUP(B148,ADM_Log!A:A,ADM_Log!G:G)*
  _xlfn.XLOOKUP(_xlfn.XLOOKUP(B148,ADM_Log!A:A,ADM_Log!K:K),BED_Master!A:A,BED_Master!F:F),0))</f>
        <v>7000</v>
      </c>
      <c r="I148" s="25">
        <f>IF(B148="","",IFERROR(
  IF(_xlfn.XLOOKUP(B148,ADM_Log!A:A,ADM_Log!D:D)="OPD",
    _xlfn.XLOOKUP(_xlfn.XLOOKUP(B148,ADM_Log!A:A,ADM_Log!I:I),DR_Master!A:A,DR_Master!G:G),
    _xlfn.XLOOKUP(_xlfn.XLOOKUP(B148,ADM_Log!A:A,ADM_Log!I:I),DR_Master!A:A,DR_Master!H:H)*
    _xlfn.XLOOKUP(B148,ADM_Log!A:A,ADM_Log!G:G)
  ),0))</f>
        <v>840</v>
      </c>
      <c r="J148" s="25">
        <f t="shared" si="12"/>
        <v>11776.5</v>
      </c>
      <c r="K148" s="40" t="s">
        <v>97</v>
      </c>
      <c r="L148" s="40">
        <v>0</v>
      </c>
      <c r="M148" s="25">
        <f t="shared" si="13"/>
        <v>11776.5</v>
      </c>
      <c r="N148" s="40">
        <v>3754.55</v>
      </c>
      <c r="O148" s="25">
        <f t="shared" si="14"/>
        <v>8021.95</v>
      </c>
      <c r="P148" s="40" t="s">
        <v>82</v>
      </c>
      <c r="Q148" s="40" t="s">
        <v>90</v>
      </c>
      <c r="R148" t="str">
        <f t="shared" si="10"/>
        <v>Jul 2025</v>
      </c>
    </row>
    <row r="149" spans="1:18" ht="22" customHeight="1">
      <c r="A149" s="24" t="str">
        <f t="shared" si="11"/>
        <v>BILL-00145</v>
      </c>
      <c r="B149" s="39" t="s">
        <v>1825</v>
      </c>
      <c r="C149" s="24" t="str">
        <f>IF(B149="","",IFERROR(_xlfn.XLOOKUP(B149,ADM_Log!A:A,ADM_Log!B:B),"ADM not found"))</f>
        <v>PT-00145</v>
      </c>
      <c r="D149" s="24" t="str">
        <f>IF(C149="","",IFERROR(_xlfn.XLOOKUP(C149,PT_Master!A:A,PT_Master!C:C),""))</f>
        <v>Neha Patra</v>
      </c>
      <c r="E149" s="42" t="s">
        <v>1558</v>
      </c>
      <c r="F149" s="24">
        <f>IF(C149="","",IFERROR(_xlfn.XLOOKUP(C149,PT_Master!A:A,PT_Master!P:P),"Self-Pay"))</f>
        <v>0</v>
      </c>
      <c r="G149" s="25">
        <f>IF(B149="","",IFERROR(SUMIF(SVC_Log!B:B,B149,SVC_Log!O:O),0))</f>
        <v>56457.5</v>
      </c>
      <c r="H149" s="25">
        <f>IF(B149="","",IFERROR(
  _xlfn.XLOOKUP(B149,ADM_Log!A:A,ADM_Log!G:G)*
  _xlfn.XLOOKUP(_xlfn.XLOOKUP(B149,ADM_Log!A:A,ADM_Log!K:K),BED_Master!A:A,BED_Master!F:F),0))</f>
        <v>21600</v>
      </c>
      <c r="I149" s="25">
        <f>IF(B149="","",IFERROR(
  IF(_xlfn.XLOOKUP(B149,ADM_Log!A:A,ADM_Log!D:D)="OPD",
    _xlfn.XLOOKUP(_xlfn.XLOOKUP(B149,ADM_Log!A:A,ADM_Log!I:I),DR_Master!A:A,DR_Master!G:G),
    _xlfn.XLOOKUP(_xlfn.XLOOKUP(B149,ADM_Log!A:A,ADM_Log!I:I),DR_Master!A:A,DR_Master!H:H)*
    _xlfn.XLOOKUP(B149,ADM_Log!A:A,ADM_Log!G:G)
  ),0))</f>
        <v>4560</v>
      </c>
      <c r="J149" s="25">
        <f t="shared" si="12"/>
        <v>82617.5</v>
      </c>
      <c r="K149" s="39" t="s">
        <v>97</v>
      </c>
      <c r="L149" s="39">
        <v>0</v>
      </c>
      <c r="M149" s="25">
        <f t="shared" si="13"/>
        <v>82617.5</v>
      </c>
      <c r="N149" s="39">
        <v>0</v>
      </c>
      <c r="O149" s="25">
        <f t="shared" si="14"/>
        <v>82617.5</v>
      </c>
      <c r="P149" s="39" t="s">
        <v>86</v>
      </c>
      <c r="Q149" s="39" t="s">
        <v>90</v>
      </c>
      <c r="R149" t="str">
        <f t="shared" si="10"/>
        <v>Dec 2025</v>
      </c>
    </row>
    <row r="150" spans="1:18" ht="22" customHeight="1">
      <c r="A150" s="24" t="str">
        <f t="shared" si="11"/>
        <v>BILL-00146</v>
      </c>
      <c r="B150" s="40" t="s">
        <v>1826</v>
      </c>
      <c r="C150" s="24" t="str">
        <f>IF(B150="","",IFERROR(_xlfn.XLOOKUP(B150,ADM_Log!A:A,ADM_Log!B:B),"ADM not found"))</f>
        <v>PT-00146</v>
      </c>
      <c r="D150" s="24" t="str">
        <f>IF(C150="","",IFERROR(_xlfn.XLOOKUP(C150,PT_Master!A:A,PT_Master!C:C),""))</f>
        <v>Bhaskar Haldar</v>
      </c>
      <c r="E150" s="44" t="s">
        <v>1531</v>
      </c>
      <c r="F150" s="24" t="str">
        <f>IF(C150="","",IFERROR(_xlfn.XLOOKUP(C150,PT_Master!A:A,PT_Master!P:P),"Self-Pay"))</f>
        <v>Aditya Birla Health</v>
      </c>
      <c r="G150" s="25">
        <f>IF(B150="","",IFERROR(SUMIF(SVC_Log!B:B,B150,SVC_Log!O:O),0))</f>
        <v>26461.5</v>
      </c>
      <c r="H150" s="25">
        <f>IF(B150="","",IFERROR(
  _xlfn.XLOOKUP(B150,ADM_Log!A:A,ADM_Log!G:G)*
  _xlfn.XLOOKUP(_xlfn.XLOOKUP(B150,ADM_Log!A:A,ADM_Log!K:K),BED_Master!A:A,BED_Master!F:F),0))</f>
        <v>0</v>
      </c>
      <c r="I150" s="25">
        <f>IF(B150="","",IFERROR(
  IF(_xlfn.XLOOKUP(B150,ADM_Log!A:A,ADM_Log!D:D)="OPD",
    _xlfn.XLOOKUP(_xlfn.XLOOKUP(B150,ADM_Log!A:A,ADM_Log!I:I),DR_Master!A:A,DR_Master!G:G),
    _xlfn.XLOOKUP(_xlfn.XLOOKUP(B150,ADM_Log!A:A,ADM_Log!I:I),DR_Master!A:A,DR_Master!H:H)*
    _xlfn.XLOOKUP(B150,ADM_Log!A:A,ADM_Log!G:G)
  ),0))</f>
        <v>1200</v>
      </c>
      <c r="J150" s="25">
        <f t="shared" si="12"/>
        <v>27661.5</v>
      </c>
      <c r="K150" s="40" t="s">
        <v>100</v>
      </c>
      <c r="L150" s="40">
        <v>1135.02</v>
      </c>
      <c r="M150" s="25">
        <f t="shared" si="13"/>
        <v>26526.48</v>
      </c>
      <c r="N150" s="40">
        <v>12454.96</v>
      </c>
      <c r="O150" s="25">
        <f t="shared" si="14"/>
        <v>14071.52</v>
      </c>
      <c r="P150" s="40" t="s">
        <v>82</v>
      </c>
      <c r="Q150" s="40" t="s">
        <v>90</v>
      </c>
      <c r="R150" t="str">
        <f t="shared" si="10"/>
        <v>Sep 2025</v>
      </c>
    </row>
    <row r="151" spans="1:18" ht="22" customHeight="1">
      <c r="A151" s="24" t="str">
        <f t="shared" si="11"/>
        <v>BILL-00147</v>
      </c>
      <c r="B151" s="39" t="s">
        <v>1827</v>
      </c>
      <c r="C151" s="24" t="str">
        <f>IF(B151="","",IFERROR(_xlfn.XLOOKUP(B151,ADM_Log!A:A,ADM_Log!B:B),"ADM not found"))</f>
        <v>PT-00147</v>
      </c>
      <c r="D151" s="24" t="str">
        <f>IF(C151="","",IFERROR(_xlfn.XLOOKUP(C151,PT_Master!A:A,PT_Master!C:C),""))</f>
        <v>Jyoti Majumdar</v>
      </c>
      <c r="E151" s="42" t="s">
        <v>1532</v>
      </c>
      <c r="F151" s="24" t="str">
        <f>IF(C151="","",IFERROR(_xlfn.XLOOKUP(C151,PT_Master!A:A,PT_Master!P:P),"Self-Pay"))</f>
        <v>Care Health Insurance</v>
      </c>
      <c r="G151" s="25">
        <f>IF(B151="","",IFERROR(SUMIF(SVC_Log!B:B,B151,SVC_Log!O:O),0))</f>
        <v>201999</v>
      </c>
      <c r="H151" s="25">
        <f>IF(B151="","",IFERROR(
  _xlfn.XLOOKUP(B151,ADM_Log!A:A,ADM_Log!G:G)*
  _xlfn.XLOOKUP(_xlfn.XLOOKUP(B151,ADM_Log!A:A,ADM_Log!K:K),BED_Master!A:A,BED_Master!F:F),0))</f>
        <v>0</v>
      </c>
      <c r="I151" s="25">
        <f>IF(B151="","",IFERROR(
  IF(_xlfn.XLOOKUP(B151,ADM_Log!A:A,ADM_Log!D:D)="OPD",
    _xlfn.XLOOKUP(_xlfn.XLOOKUP(B151,ADM_Log!A:A,ADM_Log!I:I),DR_Master!A:A,DR_Master!G:G),
    _xlfn.XLOOKUP(_xlfn.XLOOKUP(B151,ADM_Log!A:A,ADM_Log!I:I),DR_Master!A:A,DR_Master!H:H)*
    _xlfn.XLOOKUP(B151,ADM_Log!A:A,ADM_Log!G:G)
  ),0))</f>
        <v>700</v>
      </c>
      <c r="J151" s="25">
        <f t="shared" si="12"/>
        <v>202699</v>
      </c>
      <c r="K151" s="39" t="s">
        <v>97</v>
      </c>
      <c r="L151" s="39">
        <v>0</v>
      </c>
      <c r="M151" s="25">
        <f t="shared" si="13"/>
        <v>202699</v>
      </c>
      <c r="N151" s="39">
        <v>72741.62</v>
      </c>
      <c r="O151" s="25">
        <f t="shared" si="14"/>
        <v>129957.38</v>
      </c>
      <c r="P151" s="39" t="s">
        <v>82</v>
      </c>
      <c r="Q151" s="39" t="s">
        <v>90</v>
      </c>
      <c r="R151" t="str">
        <f t="shared" si="10"/>
        <v>Sep 2025</v>
      </c>
    </row>
    <row r="152" spans="1:18" ht="22" customHeight="1">
      <c r="A152" s="24" t="str">
        <f t="shared" si="11"/>
        <v>BILL-00148</v>
      </c>
      <c r="B152" s="40" t="s">
        <v>1828</v>
      </c>
      <c r="C152" s="24" t="str">
        <f>IF(B152="","",IFERROR(_xlfn.XLOOKUP(B152,ADM_Log!A:A,ADM_Log!B:B),"ADM not found"))</f>
        <v>PT-00148</v>
      </c>
      <c r="D152" s="24" t="str">
        <f>IF(C152="","",IFERROR(_xlfn.XLOOKUP(C152,PT_Master!A:A,PT_Master!C:C),""))</f>
        <v>Alok Bhattacharya</v>
      </c>
      <c r="E152" s="44" t="s">
        <v>1559</v>
      </c>
      <c r="F152" s="24" t="str">
        <f>IF(C152="","",IFERROR(_xlfn.XLOOKUP(C152,PT_Master!A:A,PT_Master!P:P),"Self-Pay"))</f>
        <v>United India Insurance</v>
      </c>
      <c r="G152" s="25">
        <f>IF(B152="","",IFERROR(SUMIF(SVC_Log!B:B,B152,SVC_Log!O:O),0))</f>
        <v>42958</v>
      </c>
      <c r="H152" s="25">
        <f>IF(B152="","",IFERROR(
  _xlfn.XLOOKUP(B152,ADM_Log!A:A,ADM_Log!G:G)*
  _xlfn.XLOOKUP(_xlfn.XLOOKUP(B152,ADM_Log!A:A,ADM_Log!K:K),BED_Master!A:A,BED_Master!F:F),0))</f>
        <v>5400</v>
      </c>
      <c r="I152" s="25">
        <f>IF(B152="","",IFERROR(
  IF(_xlfn.XLOOKUP(B152,ADM_Log!A:A,ADM_Log!D:D)="OPD",
    _xlfn.XLOOKUP(_xlfn.XLOOKUP(B152,ADM_Log!A:A,ADM_Log!I:I),DR_Master!A:A,DR_Master!G:G),
    _xlfn.XLOOKUP(_xlfn.XLOOKUP(B152,ADM_Log!A:A,ADM_Log!I:I),DR_Master!A:A,DR_Master!H:H)*
    _xlfn.XLOOKUP(B152,ADM_Log!A:A,ADM_Log!G:G)
  ),0))</f>
        <v>2400</v>
      </c>
      <c r="J152" s="25">
        <f t="shared" si="12"/>
        <v>50758</v>
      </c>
      <c r="K152" s="40" t="s">
        <v>97</v>
      </c>
      <c r="L152" s="40">
        <v>0</v>
      </c>
      <c r="M152" s="25">
        <f t="shared" si="13"/>
        <v>50758</v>
      </c>
      <c r="N152" s="40">
        <v>18734.45</v>
      </c>
      <c r="O152" s="25">
        <f t="shared" si="14"/>
        <v>32023.55</v>
      </c>
      <c r="P152" s="40" t="s">
        <v>82</v>
      </c>
      <c r="Q152" s="40" t="s">
        <v>90</v>
      </c>
      <c r="R152" t="str">
        <f t="shared" si="10"/>
        <v>Oct 2025</v>
      </c>
    </row>
    <row r="153" spans="1:18" ht="22" customHeight="1">
      <c r="A153" s="24" t="str">
        <f t="shared" si="11"/>
        <v>BILL-00149</v>
      </c>
      <c r="B153" s="39" t="s">
        <v>1829</v>
      </c>
      <c r="C153" s="24" t="str">
        <f>IF(B153="","",IFERROR(_xlfn.XLOOKUP(B153,ADM_Log!A:A,ADM_Log!B:B),"ADM not found"))</f>
        <v>PT-00149</v>
      </c>
      <c r="D153" s="24" t="str">
        <f>IF(C153="","",IFERROR(_xlfn.XLOOKUP(C153,PT_Master!A:A,PT_Master!C:C),""))</f>
        <v>Seema Chowdhury</v>
      </c>
      <c r="E153" s="42" t="s">
        <v>610</v>
      </c>
      <c r="F153" s="24" t="str">
        <f>IF(C153="","",IFERROR(_xlfn.XLOOKUP(C153,PT_Master!A:A,PT_Master!P:P),"Self-Pay"))</f>
        <v>United India Insurance</v>
      </c>
      <c r="G153" s="25">
        <f>IF(B153="","",IFERROR(SUMIF(SVC_Log!B:B,B153,SVC_Log!O:O),0))</f>
        <v>3621</v>
      </c>
      <c r="H153" s="25">
        <f>IF(B153="","",IFERROR(
  _xlfn.XLOOKUP(B153,ADM_Log!A:A,ADM_Log!G:G)*
  _xlfn.XLOOKUP(_xlfn.XLOOKUP(B153,ADM_Log!A:A,ADM_Log!K:K),BED_Master!A:A,BED_Master!F:F),0))</f>
        <v>0</v>
      </c>
      <c r="I153" s="25">
        <f>IF(B153="","",IFERROR(
  IF(_xlfn.XLOOKUP(B153,ADM_Log!A:A,ADM_Log!D:D)="OPD",
    _xlfn.XLOOKUP(_xlfn.XLOOKUP(B153,ADM_Log!A:A,ADM_Log!I:I),DR_Master!A:A,DR_Master!G:G),
    _xlfn.XLOOKUP(_xlfn.XLOOKUP(B153,ADM_Log!A:A,ADM_Log!I:I),DR_Master!A:A,DR_Master!H:H)*
    _xlfn.XLOOKUP(B153,ADM_Log!A:A,ADM_Log!G:G)
  ),0))</f>
        <v>300</v>
      </c>
      <c r="J153" s="25">
        <f t="shared" si="12"/>
        <v>3921</v>
      </c>
      <c r="K153" s="39" t="s">
        <v>99</v>
      </c>
      <c r="L153" s="39">
        <v>189.83</v>
      </c>
      <c r="M153" s="25">
        <f t="shared" si="13"/>
        <v>3731.17</v>
      </c>
      <c r="N153" s="39">
        <v>1746.82</v>
      </c>
      <c r="O153" s="25">
        <f t="shared" si="14"/>
        <v>1984.3500000000001</v>
      </c>
      <c r="P153" s="39" t="s">
        <v>82</v>
      </c>
      <c r="Q153" s="39" t="s">
        <v>90</v>
      </c>
      <c r="R153" t="str">
        <f t="shared" si="10"/>
        <v>Aug 2025</v>
      </c>
    </row>
    <row r="154" spans="1:18" ht="22" customHeight="1">
      <c r="A154" s="24" t="str">
        <f t="shared" si="11"/>
        <v>BILL-00150</v>
      </c>
      <c r="B154" s="40" t="s">
        <v>1830</v>
      </c>
      <c r="C154" s="24" t="str">
        <f>IF(B154="","",IFERROR(_xlfn.XLOOKUP(B154,ADM_Log!A:A,ADM_Log!B:B),"ADM not found"))</f>
        <v>PT-00150</v>
      </c>
      <c r="D154" s="24" t="str">
        <f>IF(C154="","",IFERROR(_xlfn.XLOOKUP(C154,PT_Master!A:A,PT_Master!C:C),""))</f>
        <v>Varun Lahiri</v>
      </c>
      <c r="E154" s="44" t="s">
        <v>1533</v>
      </c>
      <c r="F154" s="24">
        <f>IF(C154="","",IFERROR(_xlfn.XLOOKUP(C154,PT_Master!A:A,PT_Master!P:P),"Self-Pay"))</f>
        <v>0</v>
      </c>
      <c r="G154" s="25">
        <f>IF(B154="","",IFERROR(SUMIF(SVC_Log!B:B,B154,SVC_Log!O:O),0))</f>
        <v>1105.5</v>
      </c>
      <c r="H154" s="25">
        <f>IF(B154="","",IFERROR(
  _xlfn.XLOOKUP(B154,ADM_Log!A:A,ADM_Log!G:G)*
  _xlfn.XLOOKUP(_xlfn.XLOOKUP(B154,ADM_Log!A:A,ADM_Log!K:K),BED_Master!A:A,BED_Master!F:F),0))</f>
        <v>0</v>
      </c>
      <c r="I154" s="25">
        <f>IF(B154="","",IFERROR(
  IF(_xlfn.XLOOKUP(B154,ADM_Log!A:A,ADM_Log!D:D)="OPD",
    _xlfn.XLOOKUP(_xlfn.XLOOKUP(B154,ADM_Log!A:A,ADM_Log!I:I),DR_Master!A:A,DR_Master!G:G),
    _xlfn.XLOOKUP(_xlfn.XLOOKUP(B154,ADM_Log!A:A,ADM_Log!I:I),DR_Master!A:A,DR_Master!H:H)*
    _xlfn.XLOOKUP(B154,ADM_Log!A:A,ADM_Log!G:G)
  ),0))</f>
        <v>550</v>
      </c>
      <c r="J154" s="25">
        <f t="shared" si="12"/>
        <v>1655.5</v>
      </c>
      <c r="K154" s="40" t="s">
        <v>97</v>
      </c>
      <c r="L154" s="40">
        <v>0</v>
      </c>
      <c r="M154" s="25">
        <f t="shared" si="13"/>
        <v>1655.5</v>
      </c>
      <c r="N154" s="40">
        <v>0</v>
      </c>
      <c r="O154" s="25">
        <f t="shared" si="14"/>
        <v>1655.5</v>
      </c>
      <c r="P154" s="40" t="s">
        <v>84</v>
      </c>
      <c r="Q154" s="40" t="s">
        <v>90</v>
      </c>
      <c r="R154" t="str">
        <f t="shared" si="10"/>
        <v>Mar 2026</v>
      </c>
    </row>
    <row r="155" spans="1:18" ht="22" customHeight="1">
      <c r="A155" s="24" t="str">
        <f t="shared" si="11"/>
        <v/>
      </c>
      <c r="C155" s="24" t="str">
        <f>IF(B155="","",IFERROR(_xlfn.XLOOKUP(B155,ADM_Log!A:A,ADM_Log!B:B),"ADM not found"))</f>
        <v/>
      </c>
      <c r="D155" s="24" t="str">
        <f>IF(C155="","",IFERROR(_xlfn.XLOOKUP(C155,PT_Master!A:A,PT_Master!C:C),""))</f>
        <v/>
      </c>
      <c r="F155" s="24" t="str">
        <f>IF(C155="","",IFERROR(_xlfn.XLOOKUP(C155,PT_Master!A:A,PT_Master!P:P),"Self-Pay"))</f>
        <v/>
      </c>
      <c r="G155" s="25" t="str">
        <f>IF(B155="","",IFERROR(SUMIF(SVC_Log!B:B,B155,SVC_Log!O:O),0))</f>
        <v/>
      </c>
      <c r="H155" s="25" t="str">
        <f>IF(B155="","",IFERROR(
  _xlfn.XLOOKUP(B155,ADM_Log!A:A,ADM_Log!G:G)*
  _xlfn.XLOOKUP(_xlfn.XLOOKUP(B155,ADM_Log!A:A,ADM_Log!K:K),BED_Master!A:A,BED_Master!F:F),0))</f>
        <v/>
      </c>
      <c r="I155" s="25" t="str">
        <f>IF(B155="","",IFERROR(
  IF(_xlfn.XLOOKUP(B155,ADM_Log!A:A,ADM_Log!D:D)="OPD",
    _xlfn.XLOOKUP(_xlfn.XLOOKUP(B155,ADM_Log!A:A,ADM_Log!I:I),DR_Master!A:A,DR_Master!G:G),
    _xlfn.XLOOKUP(_xlfn.XLOOKUP(B155,ADM_Log!A:A,ADM_Log!I:I),DR_Master!A:A,DR_Master!H:H)*
    _xlfn.XLOOKUP(B155,ADM_Log!A:A,ADM_Log!G:G)
  ),0))</f>
        <v/>
      </c>
      <c r="J155" s="25" t="str">
        <f t="shared" si="12"/>
        <v/>
      </c>
      <c r="L155" s="17"/>
      <c r="M155" s="25" t="str">
        <f t="shared" si="13"/>
        <v/>
      </c>
      <c r="N155" s="17"/>
      <c r="O155" s="25" t="str">
        <f t="shared" si="14"/>
        <v/>
      </c>
      <c r="R155" t="str">
        <f t="shared" si="10"/>
        <v>Sep 2025</v>
      </c>
    </row>
    <row r="156" spans="1:18" ht="22" customHeight="1">
      <c r="A156" s="24" t="str">
        <f t="shared" si="11"/>
        <v/>
      </c>
      <c r="C156" s="24" t="str">
        <f>IF(B156="","",IFERROR(_xlfn.XLOOKUP(B156,ADM_Log!A:A,ADM_Log!B:B),"ADM not found"))</f>
        <v/>
      </c>
      <c r="D156" s="24" t="str">
        <f>IF(C156="","",IFERROR(_xlfn.XLOOKUP(C156,PT_Master!A:A,PT_Master!C:C),""))</f>
        <v/>
      </c>
      <c r="F156" s="24" t="str">
        <f>IF(C156="","",IFERROR(_xlfn.XLOOKUP(C156,PT_Master!A:A,PT_Master!P:P),"Self-Pay"))</f>
        <v/>
      </c>
      <c r="G156" s="25" t="str">
        <f>IF(B156="","",IFERROR(SUMIF(SVC_Log!B:B,B156,SVC_Log!O:O),0))</f>
        <v/>
      </c>
      <c r="H156" s="25" t="str">
        <f>IF(B156="","",IFERROR(
  _xlfn.XLOOKUP(B156,ADM_Log!A:A,ADM_Log!G:G)*
  _xlfn.XLOOKUP(_xlfn.XLOOKUP(B156,ADM_Log!A:A,ADM_Log!K:K),BED_Master!A:A,BED_Master!F:F),0))</f>
        <v/>
      </c>
      <c r="I156" s="25" t="str">
        <f>IF(B156="","",IFERROR(
  IF(_xlfn.XLOOKUP(B156,ADM_Log!A:A,ADM_Log!D:D)="OPD",
    _xlfn.XLOOKUP(_xlfn.XLOOKUP(B156,ADM_Log!A:A,ADM_Log!I:I),DR_Master!A:A,DR_Master!G:G),
    _xlfn.XLOOKUP(_xlfn.XLOOKUP(B156,ADM_Log!A:A,ADM_Log!I:I),DR_Master!A:A,DR_Master!H:H)*
    _xlfn.XLOOKUP(B156,ADM_Log!A:A,ADM_Log!G:G)
  ),0))</f>
        <v/>
      </c>
      <c r="J156" s="25" t="str">
        <f t="shared" si="12"/>
        <v/>
      </c>
      <c r="L156" s="17"/>
      <c r="M156" s="25" t="str">
        <f t="shared" si="13"/>
        <v/>
      </c>
      <c r="N156" s="17"/>
      <c r="O156" s="25" t="str">
        <f t="shared" si="14"/>
        <v/>
      </c>
      <c r="R156" t="str">
        <f t="shared" si="10"/>
        <v>Jan 1900</v>
      </c>
    </row>
    <row r="157" spans="1:18" ht="22" customHeight="1">
      <c r="A157" s="24" t="str">
        <f t="shared" si="11"/>
        <v/>
      </c>
      <c r="C157" s="24" t="str">
        <f>IF(B157="","",IFERROR(_xlfn.XLOOKUP(B157,ADM_Log!A:A,ADM_Log!B:B),"ADM not found"))</f>
        <v/>
      </c>
      <c r="D157" s="24" t="str">
        <f>IF(C157="","",IFERROR(_xlfn.XLOOKUP(C157,PT_Master!A:A,PT_Master!C:C),""))</f>
        <v/>
      </c>
      <c r="F157" s="24" t="str">
        <f>IF(C157="","",IFERROR(_xlfn.XLOOKUP(C157,PT_Master!A:A,PT_Master!P:P),"Self-Pay"))</f>
        <v/>
      </c>
      <c r="G157" s="25" t="str">
        <f>IF(B157="","",IFERROR(SUMIF(SVC_Log!B:B,B157,SVC_Log!O:O),0))</f>
        <v/>
      </c>
      <c r="H157" s="25" t="str">
        <f>IF(B157="","",IFERROR(
  _xlfn.XLOOKUP(B157,ADM_Log!A:A,ADM_Log!G:G)*
  _xlfn.XLOOKUP(_xlfn.XLOOKUP(B157,ADM_Log!A:A,ADM_Log!K:K),BED_Master!A:A,BED_Master!F:F),0))</f>
        <v/>
      </c>
      <c r="I157" s="25" t="str">
        <f>IF(B157="","",IFERROR(
  IF(_xlfn.XLOOKUP(B157,ADM_Log!A:A,ADM_Log!D:D)="OPD",
    _xlfn.XLOOKUP(_xlfn.XLOOKUP(B157,ADM_Log!A:A,ADM_Log!I:I),DR_Master!A:A,DR_Master!G:G),
    _xlfn.XLOOKUP(_xlfn.XLOOKUP(B157,ADM_Log!A:A,ADM_Log!I:I),DR_Master!A:A,DR_Master!H:H)*
    _xlfn.XLOOKUP(B157,ADM_Log!A:A,ADM_Log!G:G)
  ),0))</f>
        <v/>
      </c>
      <c r="J157" s="25" t="str">
        <f t="shared" si="12"/>
        <v/>
      </c>
      <c r="L157" s="17"/>
      <c r="M157" s="25" t="str">
        <f t="shared" si="13"/>
        <v/>
      </c>
      <c r="N157" s="17"/>
      <c r="O157" s="25" t="str">
        <f t="shared" si="14"/>
        <v/>
      </c>
      <c r="R157" t="str">
        <f t="shared" si="10"/>
        <v>Jan 1900</v>
      </c>
    </row>
    <row r="158" spans="1:18" ht="22" customHeight="1">
      <c r="A158" t="str">
        <f t="shared" si="11"/>
        <v/>
      </c>
      <c r="C158" s="24" t="str">
        <f>IF(B158="","",IFERROR(_xlfn.XLOOKUP(B158,ADM_Log!A:A,ADM_Log!B:B),"ADM not found"))</f>
        <v/>
      </c>
      <c r="D158" s="24" t="str">
        <f>IF(C158="","",IFERROR(_xlfn.XLOOKUP(C158,PT_Master!A:A,PT_Master!C:C),""))</f>
        <v/>
      </c>
      <c r="F158" s="24" t="str">
        <f>IF(C158="","",IFERROR(_xlfn.XLOOKUP(C158,PT_Master!A:A,PT_Master!P:P),"Self-Pay"))</f>
        <v/>
      </c>
      <c r="G158" s="25" t="str">
        <f>IF(B158="","",IFERROR(SUMIF(SVC_Log!B:B,B158,SVC_Log!O:O),0))</f>
        <v/>
      </c>
      <c r="H158" s="25" t="str">
        <f>IF(B158="","",IFERROR(
  _xlfn.XLOOKUP(B158,ADM_Log!A:A,ADM_Log!G:G)*
  _xlfn.XLOOKUP(_xlfn.XLOOKUP(B158,ADM_Log!A:A,ADM_Log!K:K),BED_Master!A:A,BED_Master!F:F),0))</f>
        <v/>
      </c>
      <c r="I158" s="25" t="str">
        <f>IF(B158="","",IFERROR(
  IF(_xlfn.XLOOKUP(B158,ADM_Log!A:A,ADM_Log!D:D)="OPD",
    _xlfn.XLOOKUP(_xlfn.XLOOKUP(B158,ADM_Log!A:A,ADM_Log!I:I),DR_Master!A:A,DR_Master!G:G),
    _xlfn.XLOOKUP(_xlfn.XLOOKUP(B158,ADM_Log!A:A,ADM_Log!I:I),DR_Master!A:A,DR_Master!H:H)*
    _xlfn.XLOOKUP(B158,ADM_Log!A:A,ADM_Log!G:G)
  ),0))</f>
        <v/>
      </c>
      <c r="J158" s="25" t="str">
        <f t="shared" si="12"/>
        <v/>
      </c>
      <c r="L158" s="17"/>
      <c r="M158" s="25" t="str">
        <f t="shared" si="13"/>
        <v/>
      </c>
      <c r="N158" s="17"/>
      <c r="O158" s="25" t="str">
        <f t="shared" si="14"/>
        <v/>
      </c>
      <c r="R158" t="str">
        <f t="shared" si="10"/>
        <v>Jan 1900</v>
      </c>
    </row>
    <row r="159" spans="1:18" ht="22" customHeight="1">
      <c r="A159" t="str">
        <f t="shared" si="11"/>
        <v/>
      </c>
      <c r="C159" s="24" t="str">
        <f>IF(B159="","",IFERROR(_xlfn.XLOOKUP(B159,ADM_Log!A:A,ADM_Log!B:B),"ADM not found"))</f>
        <v/>
      </c>
      <c r="D159" s="24" t="str">
        <f>IF(C159="","",IFERROR(_xlfn.XLOOKUP(C159,PT_Master!A:A,PT_Master!C:C),""))</f>
        <v/>
      </c>
      <c r="F159" s="24" t="str">
        <f>IF(C159="","",IFERROR(_xlfn.XLOOKUP(C159,PT_Master!A:A,PT_Master!P:P),"Self-Pay"))</f>
        <v/>
      </c>
      <c r="G159" s="25" t="str">
        <f>IF(B159="","",IFERROR(SUMIF(SVC_Log!B:B,B159,SVC_Log!O:O),0))</f>
        <v/>
      </c>
      <c r="H159" s="25" t="str">
        <f>IF(B159="","",IFERROR(
  _xlfn.XLOOKUP(B159,ADM_Log!A:A,ADM_Log!G:G)*
  _xlfn.XLOOKUP(_xlfn.XLOOKUP(B159,ADM_Log!A:A,ADM_Log!K:K),BED_Master!A:A,BED_Master!F:F),0))</f>
        <v/>
      </c>
      <c r="I159" s="25" t="str">
        <f>IF(B159="","",IFERROR(
  IF(_xlfn.XLOOKUP(B159,ADM_Log!A:A,ADM_Log!D:D)="OPD",
    _xlfn.XLOOKUP(_xlfn.XLOOKUP(B159,ADM_Log!A:A,ADM_Log!I:I),DR_Master!A:A,DR_Master!G:G),
    _xlfn.XLOOKUP(_xlfn.XLOOKUP(B159,ADM_Log!A:A,ADM_Log!I:I),DR_Master!A:A,DR_Master!H:H)*
    _xlfn.XLOOKUP(B159,ADM_Log!A:A,ADM_Log!G:G)
  ),0))</f>
        <v/>
      </c>
      <c r="J159" s="25" t="str">
        <f t="shared" si="12"/>
        <v/>
      </c>
      <c r="L159" s="17"/>
      <c r="M159" s="25" t="str">
        <f t="shared" si="13"/>
        <v/>
      </c>
      <c r="N159" s="17"/>
      <c r="O159" s="25" t="str">
        <f t="shared" si="14"/>
        <v/>
      </c>
      <c r="R159" t="str">
        <f t="shared" si="10"/>
        <v>Jan 1900</v>
      </c>
    </row>
    <row r="160" spans="1:18" ht="22" customHeight="1">
      <c r="A160" t="str">
        <f t="shared" si="11"/>
        <v/>
      </c>
      <c r="C160" s="24" t="str">
        <f>IF(B160="","",IFERROR(_xlfn.XLOOKUP(B160,ADM_Log!A:A,ADM_Log!B:B),"ADM not found"))</f>
        <v/>
      </c>
      <c r="D160" s="24" t="str">
        <f>IF(C160="","",IFERROR(_xlfn.XLOOKUP(C160,PT_Master!A:A,PT_Master!C:C),""))</f>
        <v/>
      </c>
      <c r="F160" s="24" t="str">
        <f>IF(C160="","",IFERROR(_xlfn.XLOOKUP(C160,PT_Master!A:A,PT_Master!P:P),"Self-Pay"))</f>
        <v/>
      </c>
      <c r="G160" s="25" t="str">
        <f>IF(B160="","",IFERROR(SUMIF(SVC_Log!B:B,B160,SVC_Log!O:O),0))</f>
        <v/>
      </c>
      <c r="H160" s="25" t="str">
        <f>IF(B160="","",IFERROR(
  _xlfn.XLOOKUP(B160,ADM_Log!A:A,ADM_Log!G:G)*
  _xlfn.XLOOKUP(_xlfn.XLOOKUP(B160,ADM_Log!A:A,ADM_Log!K:K),BED_Master!A:A,BED_Master!F:F),0))</f>
        <v/>
      </c>
      <c r="I160" s="25" t="str">
        <f>IF(B160="","",IFERROR(
  IF(_xlfn.XLOOKUP(B160,ADM_Log!A:A,ADM_Log!D:D)="OPD",
    _xlfn.XLOOKUP(_xlfn.XLOOKUP(B160,ADM_Log!A:A,ADM_Log!I:I),DR_Master!A:A,DR_Master!G:G),
    _xlfn.XLOOKUP(_xlfn.XLOOKUP(B160,ADM_Log!A:A,ADM_Log!I:I),DR_Master!A:A,DR_Master!H:H)*
    _xlfn.XLOOKUP(B160,ADM_Log!A:A,ADM_Log!G:G)
  ),0))</f>
        <v/>
      </c>
      <c r="J160" s="25" t="str">
        <f t="shared" si="12"/>
        <v/>
      </c>
      <c r="L160" s="17"/>
      <c r="M160" s="25" t="str">
        <f t="shared" si="13"/>
        <v/>
      </c>
      <c r="N160" s="17"/>
      <c r="O160" s="25" t="str">
        <f t="shared" si="14"/>
        <v/>
      </c>
      <c r="R160" t="str">
        <f t="shared" si="10"/>
        <v>Jan 1900</v>
      </c>
    </row>
    <row r="161" spans="1:18" ht="22" customHeight="1">
      <c r="A161" t="str">
        <f t="shared" si="11"/>
        <v/>
      </c>
      <c r="C161" s="24" t="str">
        <f>IF(B161="","",IFERROR(_xlfn.XLOOKUP(B161,ADM_Log!A:A,ADM_Log!B:B),"ADM not found"))</f>
        <v/>
      </c>
      <c r="D161" s="24" t="str">
        <f>IF(C161="","",IFERROR(_xlfn.XLOOKUP(C161,PT_Master!A:A,PT_Master!C:C),""))</f>
        <v/>
      </c>
      <c r="F161" s="24" t="str">
        <f>IF(C161="","",IFERROR(_xlfn.XLOOKUP(C161,PT_Master!A:A,PT_Master!P:P),"Self-Pay"))</f>
        <v/>
      </c>
      <c r="G161" s="25" t="str">
        <f>IF(B161="","",IFERROR(SUMIF(SVC_Log!B:B,B161,SVC_Log!O:O),0))</f>
        <v/>
      </c>
      <c r="H161" s="25" t="str">
        <f>IF(B161="","",IFERROR(
  _xlfn.XLOOKUP(B161,ADM_Log!A:A,ADM_Log!G:G)*
  _xlfn.XLOOKUP(_xlfn.XLOOKUP(B161,ADM_Log!A:A,ADM_Log!K:K),BED_Master!A:A,BED_Master!F:F),0))</f>
        <v/>
      </c>
      <c r="I161" s="25" t="str">
        <f>IF(B161="","",IFERROR(
  IF(_xlfn.XLOOKUP(B161,ADM_Log!A:A,ADM_Log!D:D)="OPD",
    _xlfn.XLOOKUP(_xlfn.XLOOKUP(B161,ADM_Log!A:A,ADM_Log!I:I),DR_Master!A:A,DR_Master!G:G),
    _xlfn.XLOOKUP(_xlfn.XLOOKUP(B161,ADM_Log!A:A,ADM_Log!I:I),DR_Master!A:A,DR_Master!H:H)*
    _xlfn.XLOOKUP(B161,ADM_Log!A:A,ADM_Log!G:G)
  ),0))</f>
        <v/>
      </c>
      <c r="J161" s="25" t="str">
        <f t="shared" si="12"/>
        <v/>
      </c>
      <c r="L161" s="17"/>
      <c r="M161" s="25" t="str">
        <f t="shared" si="13"/>
        <v/>
      </c>
      <c r="N161" s="17"/>
      <c r="O161" s="25" t="str">
        <f t="shared" si="14"/>
        <v/>
      </c>
      <c r="R161" t="str">
        <f t="shared" si="10"/>
        <v>Jan 1900</v>
      </c>
    </row>
    <row r="162" spans="1:18" ht="22" customHeight="1">
      <c r="A162" t="str">
        <f t="shared" si="11"/>
        <v/>
      </c>
      <c r="C162" s="24" t="str">
        <f>IF(B162="","",IFERROR(_xlfn.XLOOKUP(B162,ADM_Log!A:A,ADM_Log!B:B),"ADM not found"))</f>
        <v/>
      </c>
      <c r="D162" s="24" t="str">
        <f>IF(C162="","",IFERROR(_xlfn.XLOOKUP(C162,PT_Master!A:A,PT_Master!C:C),""))</f>
        <v/>
      </c>
      <c r="F162" s="24" t="str">
        <f>IF(C162="","",IFERROR(_xlfn.XLOOKUP(C162,PT_Master!A:A,PT_Master!P:P),"Self-Pay"))</f>
        <v/>
      </c>
      <c r="G162" s="25" t="str">
        <f>IF(B162="","",IFERROR(SUMIF(SVC_Log!B:B,B162,SVC_Log!O:O),0))</f>
        <v/>
      </c>
      <c r="H162" s="25" t="str">
        <f>IF(B162="","",IFERROR(
  _xlfn.XLOOKUP(B162,ADM_Log!A:A,ADM_Log!G:G)*
  _xlfn.XLOOKUP(_xlfn.XLOOKUP(B162,ADM_Log!A:A,ADM_Log!K:K),BED_Master!A:A,BED_Master!F:F),0))</f>
        <v/>
      </c>
      <c r="I162" s="25" t="str">
        <f>IF(B162="","",IFERROR(
  IF(_xlfn.XLOOKUP(B162,ADM_Log!A:A,ADM_Log!D:D)="OPD",
    _xlfn.XLOOKUP(_xlfn.XLOOKUP(B162,ADM_Log!A:A,ADM_Log!I:I),DR_Master!A:A,DR_Master!G:G),
    _xlfn.XLOOKUP(_xlfn.XLOOKUP(B162,ADM_Log!A:A,ADM_Log!I:I),DR_Master!A:A,DR_Master!H:H)*
    _xlfn.XLOOKUP(B162,ADM_Log!A:A,ADM_Log!G:G)
  ),0))</f>
        <v/>
      </c>
      <c r="J162" s="25" t="str">
        <f t="shared" si="12"/>
        <v/>
      </c>
      <c r="L162" s="17"/>
      <c r="M162" s="25" t="str">
        <f t="shared" si="13"/>
        <v/>
      </c>
      <c r="N162" s="17"/>
      <c r="O162" s="25" t="str">
        <f t="shared" si="14"/>
        <v/>
      </c>
      <c r="R162" t="str">
        <f t="shared" si="10"/>
        <v>Jan 1900</v>
      </c>
    </row>
    <row r="163" spans="1:18" ht="22" customHeight="1">
      <c r="A163" t="str">
        <f t="shared" si="11"/>
        <v/>
      </c>
      <c r="C163" s="24" t="str">
        <f>IF(B163="","",IFERROR(_xlfn.XLOOKUP(B163,ADM_Log!A:A,ADM_Log!B:B),"ADM not found"))</f>
        <v/>
      </c>
      <c r="D163" s="24" t="str">
        <f>IF(C163="","",IFERROR(_xlfn.XLOOKUP(C163,PT_Master!A:A,PT_Master!C:C),""))</f>
        <v/>
      </c>
      <c r="F163" s="24" t="str">
        <f>IF(C163="","",IFERROR(_xlfn.XLOOKUP(C163,PT_Master!A:A,PT_Master!P:P),"Self-Pay"))</f>
        <v/>
      </c>
      <c r="G163" s="25" t="str">
        <f>IF(B163="","",IFERROR(SUMIF(SVC_Log!B:B,B163,SVC_Log!O:O),0))</f>
        <v/>
      </c>
      <c r="H163" s="25" t="str">
        <f>IF(B163="","",IFERROR(
  _xlfn.XLOOKUP(B163,ADM_Log!A:A,ADM_Log!G:G)*
  _xlfn.XLOOKUP(_xlfn.XLOOKUP(B163,ADM_Log!A:A,ADM_Log!K:K),BED_Master!A:A,BED_Master!F:F),0))</f>
        <v/>
      </c>
      <c r="I163" s="25" t="str">
        <f>IF(B163="","",IFERROR(
  IF(_xlfn.XLOOKUP(B163,ADM_Log!A:A,ADM_Log!D:D)="OPD",
    _xlfn.XLOOKUP(_xlfn.XLOOKUP(B163,ADM_Log!A:A,ADM_Log!I:I),DR_Master!A:A,DR_Master!G:G),
    _xlfn.XLOOKUP(_xlfn.XLOOKUP(B163,ADM_Log!A:A,ADM_Log!I:I),DR_Master!A:A,DR_Master!H:H)*
    _xlfn.XLOOKUP(B163,ADM_Log!A:A,ADM_Log!G:G)
  ),0))</f>
        <v/>
      </c>
      <c r="J163" s="25" t="str">
        <f t="shared" si="12"/>
        <v/>
      </c>
      <c r="L163" s="17"/>
      <c r="M163" s="25" t="str">
        <f t="shared" si="13"/>
        <v/>
      </c>
      <c r="N163" s="17"/>
      <c r="O163" s="25" t="str">
        <f t="shared" si="14"/>
        <v/>
      </c>
      <c r="R163" t="str">
        <f t="shared" si="10"/>
        <v>Jan 1900</v>
      </c>
    </row>
    <row r="164" spans="1:18" ht="22" customHeight="1">
      <c r="A164" t="str">
        <f t="shared" si="11"/>
        <v/>
      </c>
      <c r="C164" s="24" t="str">
        <f>IF(B164="","",IFERROR(_xlfn.XLOOKUP(B164,ADM_Log!A:A,ADM_Log!B:B),"ADM not found"))</f>
        <v/>
      </c>
      <c r="D164" s="24" t="str">
        <f>IF(C164="","",IFERROR(_xlfn.XLOOKUP(C164,PT_Master!A:A,PT_Master!C:C),""))</f>
        <v/>
      </c>
      <c r="F164" s="24" t="str">
        <f>IF(C164="","",IFERROR(_xlfn.XLOOKUP(C164,PT_Master!A:A,PT_Master!P:P),"Self-Pay"))</f>
        <v/>
      </c>
      <c r="G164" s="25" t="str">
        <f>IF(B164="","",IFERROR(SUMIF(SVC_Log!B:B,B164,SVC_Log!O:O),0))</f>
        <v/>
      </c>
      <c r="H164" s="25" t="str">
        <f>IF(B164="","",IFERROR(
  _xlfn.XLOOKUP(B164,ADM_Log!A:A,ADM_Log!G:G)*
  _xlfn.XLOOKUP(_xlfn.XLOOKUP(B164,ADM_Log!A:A,ADM_Log!K:K),BED_Master!A:A,BED_Master!F:F),0))</f>
        <v/>
      </c>
      <c r="I164" s="25" t="str">
        <f>IF(B164="","",IFERROR(
  IF(_xlfn.XLOOKUP(B164,ADM_Log!A:A,ADM_Log!D:D)="OPD",
    _xlfn.XLOOKUP(_xlfn.XLOOKUP(B164,ADM_Log!A:A,ADM_Log!I:I),DR_Master!A:A,DR_Master!G:G),
    _xlfn.XLOOKUP(_xlfn.XLOOKUP(B164,ADM_Log!A:A,ADM_Log!I:I),DR_Master!A:A,DR_Master!H:H)*
    _xlfn.XLOOKUP(B164,ADM_Log!A:A,ADM_Log!G:G)
  ),0))</f>
        <v/>
      </c>
      <c r="J164" s="25" t="str">
        <f t="shared" si="12"/>
        <v/>
      </c>
      <c r="L164" s="17"/>
      <c r="M164" s="25" t="str">
        <f t="shared" si="13"/>
        <v/>
      </c>
      <c r="N164" s="17"/>
      <c r="O164" s="25" t="str">
        <f t="shared" si="14"/>
        <v/>
      </c>
      <c r="R164" t="str">
        <f t="shared" si="10"/>
        <v>Jan 1900</v>
      </c>
    </row>
    <row r="165" spans="1:18" ht="22" customHeight="1">
      <c r="A165" t="str">
        <f t="shared" si="11"/>
        <v/>
      </c>
      <c r="C165" s="24" t="str">
        <f>IF(B165="","",IFERROR(_xlfn.XLOOKUP(B165,ADM_Log!A:A,ADM_Log!B:B),"ADM not found"))</f>
        <v/>
      </c>
      <c r="D165" s="24" t="str">
        <f>IF(C165="","",IFERROR(_xlfn.XLOOKUP(C165,PT_Master!A:A,PT_Master!C:C),""))</f>
        <v/>
      </c>
      <c r="F165" s="24" t="str">
        <f>IF(C165="","",IFERROR(_xlfn.XLOOKUP(C165,PT_Master!A:A,PT_Master!P:P),"Self-Pay"))</f>
        <v/>
      </c>
      <c r="G165" s="25" t="str">
        <f>IF(B165="","",IFERROR(SUMIF(SVC_Log!B:B,B165,SVC_Log!O:O),0))</f>
        <v/>
      </c>
      <c r="H165" s="25" t="str">
        <f>IF(B165="","",IFERROR(
  _xlfn.XLOOKUP(B165,ADM_Log!A:A,ADM_Log!G:G)*
  _xlfn.XLOOKUP(_xlfn.XLOOKUP(B165,ADM_Log!A:A,ADM_Log!K:K),BED_Master!A:A,BED_Master!F:F),0))</f>
        <v/>
      </c>
      <c r="I165" s="25" t="str">
        <f>IF(B165="","",IFERROR(
  IF(_xlfn.XLOOKUP(B165,ADM_Log!A:A,ADM_Log!D:D)="OPD",
    _xlfn.XLOOKUP(_xlfn.XLOOKUP(B165,ADM_Log!A:A,ADM_Log!I:I),DR_Master!A:A,DR_Master!G:G),
    _xlfn.XLOOKUP(_xlfn.XLOOKUP(B165,ADM_Log!A:A,ADM_Log!I:I),DR_Master!A:A,DR_Master!H:H)*
    _xlfn.XLOOKUP(B165,ADM_Log!A:A,ADM_Log!G:G)
  ),0))</f>
        <v/>
      </c>
      <c r="J165" s="25" t="str">
        <f t="shared" si="12"/>
        <v/>
      </c>
      <c r="L165" s="17"/>
      <c r="M165" s="25" t="str">
        <f t="shared" si="13"/>
        <v/>
      </c>
      <c r="N165" s="17"/>
      <c r="O165" s="25" t="str">
        <f t="shared" si="14"/>
        <v/>
      </c>
      <c r="R165" t="str">
        <f t="shared" si="10"/>
        <v>Jan 1900</v>
      </c>
    </row>
    <row r="166" spans="1:18" ht="22" customHeight="1">
      <c r="A166" t="str">
        <f t="shared" si="11"/>
        <v/>
      </c>
      <c r="C166" s="24" t="str">
        <f>IF(B166="","",IFERROR(_xlfn.XLOOKUP(B166,ADM_Log!A:A,ADM_Log!B:B),"ADM not found"))</f>
        <v/>
      </c>
      <c r="D166" s="24" t="str">
        <f>IF(C166="","",IFERROR(_xlfn.XLOOKUP(C166,PT_Master!A:A,PT_Master!C:C),""))</f>
        <v/>
      </c>
      <c r="F166" s="24" t="str">
        <f>IF(C166="","",IFERROR(_xlfn.XLOOKUP(C166,PT_Master!A:A,PT_Master!P:P),"Self-Pay"))</f>
        <v/>
      </c>
      <c r="G166" s="25" t="str">
        <f>IF(B166="","",IFERROR(SUMIF(SVC_Log!B:B,B166,SVC_Log!O:O),0))</f>
        <v/>
      </c>
      <c r="H166" s="25" t="str">
        <f>IF(B166="","",IFERROR(
  _xlfn.XLOOKUP(B166,ADM_Log!A:A,ADM_Log!G:G)*
  _xlfn.XLOOKUP(_xlfn.XLOOKUP(B166,ADM_Log!A:A,ADM_Log!K:K),BED_Master!A:A,BED_Master!F:F),0))</f>
        <v/>
      </c>
      <c r="I166" s="25" t="str">
        <f>IF(B166="","",IFERROR(
  IF(_xlfn.XLOOKUP(B166,ADM_Log!A:A,ADM_Log!D:D)="OPD",
    _xlfn.XLOOKUP(_xlfn.XLOOKUP(B166,ADM_Log!A:A,ADM_Log!I:I),DR_Master!A:A,DR_Master!G:G),
    _xlfn.XLOOKUP(_xlfn.XLOOKUP(B166,ADM_Log!A:A,ADM_Log!I:I),DR_Master!A:A,DR_Master!H:H)*
    _xlfn.XLOOKUP(B166,ADM_Log!A:A,ADM_Log!G:G)
  ),0))</f>
        <v/>
      </c>
      <c r="J166" s="25" t="str">
        <f t="shared" si="12"/>
        <v/>
      </c>
      <c r="L166" s="17"/>
      <c r="M166" s="25" t="str">
        <f t="shared" si="13"/>
        <v/>
      </c>
      <c r="N166" s="17"/>
      <c r="O166" s="25" t="str">
        <f t="shared" si="14"/>
        <v/>
      </c>
      <c r="R166" t="str">
        <f t="shared" si="10"/>
        <v>Jan 1900</v>
      </c>
    </row>
    <row r="167" spans="1:18" ht="22" customHeight="1">
      <c r="A167" t="str">
        <f t="shared" si="11"/>
        <v/>
      </c>
      <c r="C167" s="24" t="str">
        <f>IF(B167="","",IFERROR(_xlfn.XLOOKUP(B167,ADM_Log!A:A,ADM_Log!B:B),"ADM not found"))</f>
        <v/>
      </c>
      <c r="D167" s="24" t="str">
        <f>IF(C167="","",IFERROR(_xlfn.XLOOKUP(C167,PT_Master!A:A,PT_Master!C:C),""))</f>
        <v/>
      </c>
      <c r="F167" s="24" t="str">
        <f>IF(C167="","",IFERROR(_xlfn.XLOOKUP(C167,PT_Master!A:A,PT_Master!P:P),"Self-Pay"))</f>
        <v/>
      </c>
      <c r="G167" s="25" t="str">
        <f>IF(B167="","",IFERROR(SUMIF(SVC_Log!B:B,B167,SVC_Log!O:O),0))</f>
        <v/>
      </c>
      <c r="H167" s="25" t="str">
        <f>IF(B167="","",IFERROR(
  _xlfn.XLOOKUP(B167,ADM_Log!A:A,ADM_Log!G:G)*
  _xlfn.XLOOKUP(_xlfn.XLOOKUP(B167,ADM_Log!A:A,ADM_Log!K:K),BED_Master!A:A,BED_Master!F:F),0))</f>
        <v/>
      </c>
      <c r="I167" s="25" t="str">
        <f>IF(B167="","",IFERROR(
  IF(_xlfn.XLOOKUP(B167,ADM_Log!A:A,ADM_Log!D:D)="OPD",
    _xlfn.XLOOKUP(_xlfn.XLOOKUP(B167,ADM_Log!A:A,ADM_Log!I:I),DR_Master!A:A,DR_Master!G:G),
    _xlfn.XLOOKUP(_xlfn.XLOOKUP(B167,ADM_Log!A:A,ADM_Log!I:I),DR_Master!A:A,DR_Master!H:H)*
    _xlfn.XLOOKUP(B167,ADM_Log!A:A,ADM_Log!G:G)
  ),0))</f>
        <v/>
      </c>
      <c r="J167" s="25" t="str">
        <f t="shared" si="12"/>
        <v/>
      </c>
      <c r="L167" s="17"/>
      <c r="M167" s="25" t="str">
        <f t="shared" si="13"/>
        <v/>
      </c>
      <c r="N167" s="17"/>
      <c r="O167" s="25" t="str">
        <f t="shared" si="14"/>
        <v/>
      </c>
      <c r="R167" t="str">
        <f t="shared" si="10"/>
        <v>Jan 1900</v>
      </c>
    </row>
    <row r="168" spans="1:18" ht="22" customHeight="1">
      <c r="A168" t="str">
        <f t="shared" si="11"/>
        <v/>
      </c>
      <c r="C168" s="24" t="str">
        <f>IF(B168="","",IFERROR(_xlfn.XLOOKUP(B168,ADM_Log!A:A,ADM_Log!B:B),"ADM not found"))</f>
        <v/>
      </c>
      <c r="D168" s="24" t="str">
        <f>IF(C168="","",IFERROR(_xlfn.XLOOKUP(C168,PT_Master!A:A,PT_Master!C:C),""))</f>
        <v/>
      </c>
      <c r="F168" s="24" t="str">
        <f>IF(C168="","",IFERROR(_xlfn.XLOOKUP(C168,PT_Master!A:A,PT_Master!P:P),"Self-Pay"))</f>
        <v/>
      </c>
      <c r="G168" s="25" t="str">
        <f>IF(B168="","",IFERROR(SUMIF(SVC_Log!B:B,B168,SVC_Log!O:O),0))</f>
        <v/>
      </c>
      <c r="H168" s="25" t="str">
        <f>IF(B168="","",IFERROR(
  _xlfn.XLOOKUP(B168,ADM_Log!A:A,ADM_Log!G:G)*
  _xlfn.XLOOKUP(_xlfn.XLOOKUP(B168,ADM_Log!A:A,ADM_Log!K:K),BED_Master!A:A,BED_Master!F:F),0))</f>
        <v/>
      </c>
      <c r="I168" s="25" t="str">
        <f>IF(B168="","",IFERROR(
  IF(_xlfn.XLOOKUP(B168,ADM_Log!A:A,ADM_Log!D:D)="OPD",
    _xlfn.XLOOKUP(_xlfn.XLOOKUP(B168,ADM_Log!A:A,ADM_Log!I:I),DR_Master!A:A,DR_Master!G:G),
    _xlfn.XLOOKUP(_xlfn.XLOOKUP(B168,ADM_Log!A:A,ADM_Log!I:I),DR_Master!A:A,DR_Master!H:H)*
    _xlfn.XLOOKUP(B168,ADM_Log!A:A,ADM_Log!G:G)
  ),0))</f>
        <v/>
      </c>
      <c r="J168" s="25" t="str">
        <f t="shared" si="12"/>
        <v/>
      </c>
      <c r="L168" s="17"/>
      <c r="M168" s="25" t="str">
        <f t="shared" si="13"/>
        <v/>
      </c>
      <c r="N168" s="17"/>
      <c r="O168" s="25" t="str">
        <f t="shared" si="14"/>
        <v/>
      </c>
      <c r="R168" t="str">
        <f t="shared" si="10"/>
        <v>Jan 1900</v>
      </c>
    </row>
    <row r="169" spans="1:18" ht="22" customHeight="1">
      <c r="A169" t="str">
        <f t="shared" si="11"/>
        <v/>
      </c>
      <c r="C169" s="24" t="str">
        <f>IF(B169="","",IFERROR(_xlfn.XLOOKUP(B169,ADM_Log!A:A,ADM_Log!B:B),"ADM not found"))</f>
        <v/>
      </c>
      <c r="D169" s="24" t="str">
        <f>IF(C169="","",IFERROR(_xlfn.XLOOKUP(C169,PT_Master!A:A,PT_Master!C:C),""))</f>
        <v/>
      </c>
      <c r="F169" s="24" t="str">
        <f>IF(C169="","",IFERROR(_xlfn.XLOOKUP(C169,PT_Master!A:A,PT_Master!P:P),"Self-Pay"))</f>
        <v/>
      </c>
      <c r="G169" s="25" t="str">
        <f>IF(B169="","",IFERROR(SUMIF(SVC_Log!B:B,B169,SVC_Log!O:O),0))</f>
        <v/>
      </c>
      <c r="H169" s="25" t="str">
        <f>IF(B169="","",IFERROR(
  _xlfn.XLOOKUP(B169,ADM_Log!A:A,ADM_Log!G:G)*
  _xlfn.XLOOKUP(_xlfn.XLOOKUP(B169,ADM_Log!A:A,ADM_Log!K:K),BED_Master!A:A,BED_Master!F:F),0))</f>
        <v/>
      </c>
      <c r="I169" s="25" t="str">
        <f>IF(B169="","",IFERROR(
  IF(_xlfn.XLOOKUP(B169,ADM_Log!A:A,ADM_Log!D:D)="OPD",
    _xlfn.XLOOKUP(_xlfn.XLOOKUP(B169,ADM_Log!A:A,ADM_Log!I:I),DR_Master!A:A,DR_Master!G:G),
    _xlfn.XLOOKUP(_xlfn.XLOOKUP(B169,ADM_Log!A:A,ADM_Log!I:I),DR_Master!A:A,DR_Master!H:H)*
    _xlfn.XLOOKUP(B169,ADM_Log!A:A,ADM_Log!G:G)
  ),0))</f>
        <v/>
      </c>
      <c r="J169" s="25" t="str">
        <f t="shared" si="12"/>
        <v/>
      </c>
      <c r="L169" s="17"/>
      <c r="M169" s="25" t="str">
        <f t="shared" si="13"/>
        <v/>
      </c>
      <c r="N169" s="17"/>
      <c r="O169" s="25" t="str">
        <f t="shared" si="14"/>
        <v/>
      </c>
      <c r="R169" t="str">
        <f t="shared" si="10"/>
        <v>Jan 1900</v>
      </c>
    </row>
    <row r="170" spans="1:18" ht="22" customHeight="1">
      <c r="A170" t="str">
        <f t="shared" si="11"/>
        <v/>
      </c>
      <c r="C170" s="24" t="str">
        <f>IF(B170="","",IFERROR(_xlfn.XLOOKUP(B170,ADM_Log!A:A,ADM_Log!B:B),"ADM not found"))</f>
        <v/>
      </c>
      <c r="D170" s="24" t="str">
        <f>IF(C170="","",IFERROR(_xlfn.XLOOKUP(C170,PT_Master!A:A,PT_Master!C:C),""))</f>
        <v/>
      </c>
      <c r="F170" s="24" t="str">
        <f>IF(C170="","",IFERROR(_xlfn.XLOOKUP(C170,PT_Master!A:A,PT_Master!P:P),"Self-Pay"))</f>
        <v/>
      </c>
      <c r="G170" s="25" t="str">
        <f>IF(B170="","",IFERROR(SUMIF(SVC_Log!B:B,B170,SVC_Log!O:O),0))</f>
        <v/>
      </c>
      <c r="H170" s="25" t="str">
        <f>IF(B170="","",IFERROR(
  _xlfn.XLOOKUP(B170,ADM_Log!A:A,ADM_Log!G:G)*
  _xlfn.XLOOKUP(_xlfn.XLOOKUP(B170,ADM_Log!A:A,ADM_Log!K:K),BED_Master!A:A,BED_Master!F:F),0))</f>
        <v/>
      </c>
      <c r="I170" s="25" t="str">
        <f>IF(B170="","",IFERROR(
  IF(_xlfn.XLOOKUP(B170,ADM_Log!A:A,ADM_Log!D:D)="OPD",
    _xlfn.XLOOKUP(_xlfn.XLOOKUP(B170,ADM_Log!A:A,ADM_Log!I:I),DR_Master!A:A,DR_Master!G:G),
    _xlfn.XLOOKUP(_xlfn.XLOOKUP(B170,ADM_Log!A:A,ADM_Log!I:I),DR_Master!A:A,DR_Master!H:H)*
    _xlfn.XLOOKUP(B170,ADM_Log!A:A,ADM_Log!G:G)
  ),0))</f>
        <v/>
      </c>
      <c r="J170" s="25" t="str">
        <f t="shared" si="12"/>
        <v/>
      </c>
      <c r="L170" s="17"/>
      <c r="M170" s="25" t="str">
        <f t="shared" si="13"/>
        <v/>
      </c>
      <c r="N170" s="17"/>
      <c r="O170" s="25" t="str">
        <f t="shared" si="14"/>
        <v/>
      </c>
      <c r="R170" t="str">
        <f t="shared" si="10"/>
        <v>Jan 1900</v>
      </c>
    </row>
    <row r="171" spans="1:18" ht="22" customHeight="1">
      <c r="A171" t="str">
        <f t="shared" si="11"/>
        <v/>
      </c>
      <c r="C171" s="24" t="str">
        <f>IF(B171="","",IFERROR(_xlfn.XLOOKUP(B171,ADM_Log!A:A,ADM_Log!B:B),"ADM not found"))</f>
        <v/>
      </c>
      <c r="D171" s="24" t="str">
        <f>IF(C171="","",IFERROR(_xlfn.XLOOKUP(C171,PT_Master!A:A,PT_Master!C:C),""))</f>
        <v/>
      </c>
      <c r="F171" s="24" t="str">
        <f>IF(C171="","",IFERROR(_xlfn.XLOOKUP(C171,PT_Master!A:A,PT_Master!P:P),"Self-Pay"))</f>
        <v/>
      </c>
      <c r="G171" s="25" t="str">
        <f>IF(B171="","",IFERROR(SUMIF(SVC_Log!B:B,B171,SVC_Log!O:O),0))</f>
        <v/>
      </c>
      <c r="H171" s="25" t="str">
        <f>IF(B171="","",IFERROR(
  _xlfn.XLOOKUP(B171,ADM_Log!A:A,ADM_Log!G:G)*
  _xlfn.XLOOKUP(_xlfn.XLOOKUP(B171,ADM_Log!A:A,ADM_Log!K:K),BED_Master!A:A,BED_Master!F:F),0))</f>
        <v/>
      </c>
      <c r="I171" s="25" t="str">
        <f>IF(B171="","",IFERROR(
  IF(_xlfn.XLOOKUP(B171,ADM_Log!A:A,ADM_Log!D:D)="OPD",
    _xlfn.XLOOKUP(_xlfn.XLOOKUP(B171,ADM_Log!A:A,ADM_Log!I:I),DR_Master!A:A,DR_Master!G:G),
    _xlfn.XLOOKUP(_xlfn.XLOOKUP(B171,ADM_Log!A:A,ADM_Log!I:I),DR_Master!A:A,DR_Master!H:H)*
    _xlfn.XLOOKUP(B171,ADM_Log!A:A,ADM_Log!G:G)
  ),0))</f>
        <v/>
      </c>
      <c r="J171" s="25" t="str">
        <f t="shared" si="12"/>
        <v/>
      </c>
      <c r="L171" s="17"/>
      <c r="M171" s="25" t="str">
        <f t="shared" si="13"/>
        <v/>
      </c>
      <c r="N171" s="17"/>
      <c r="O171" s="25" t="str">
        <f t="shared" si="14"/>
        <v/>
      </c>
      <c r="R171" t="str">
        <f t="shared" si="10"/>
        <v>Jan 1900</v>
      </c>
    </row>
    <row r="172" spans="1:18" ht="22" customHeight="1">
      <c r="A172" t="str">
        <f t="shared" si="11"/>
        <v/>
      </c>
      <c r="C172" s="24" t="str">
        <f>IF(B172="","",IFERROR(_xlfn.XLOOKUP(B172,ADM_Log!A:A,ADM_Log!B:B),"ADM not found"))</f>
        <v/>
      </c>
      <c r="D172" s="24" t="str">
        <f>IF(C172="","",IFERROR(_xlfn.XLOOKUP(C172,PT_Master!A:A,PT_Master!C:C),""))</f>
        <v/>
      </c>
      <c r="F172" s="24" t="str">
        <f>IF(C172="","",IFERROR(_xlfn.XLOOKUP(C172,PT_Master!A:A,PT_Master!P:P),"Self-Pay"))</f>
        <v/>
      </c>
      <c r="G172" s="25" t="str">
        <f>IF(B172="","",IFERROR(SUMIF(SVC_Log!B:B,B172,SVC_Log!O:O),0))</f>
        <v/>
      </c>
      <c r="H172" s="25" t="str">
        <f>IF(B172="","",IFERROR(
  _xlfn.XLOOKUP(B172,ADM_Log!A:A,ADM_Log!G:G)*
  _xlfn.XLOOKUP(_xlfn.XLOOKUP(B172,ADM_Log!A:A,ADM_Log!K:K),BED_Master!A:A,BED_Master!F:F),0))</f>
        <v/>
      </c>
      <c r="I172" s="25" t="str">
        <f>IF(B172="","",IFERROR(
  IF(_xlfn.XLOOKUP(B172,ADM_Log!A:A,ADM_Log!D:D)="OPD",
    _xlfn.XLOOKUP(_xlfn.XLOOKUP(B172,ADM_Log!A:A,ADM_Log!I:I),DR_Master!A:A,DR_Master!G:G),
    _xlfn.XLOOKUP(_xlfn.XLOOKUP(B172,ADM_Log!A:A,ADM_Log!I:I),DR_Master!A:A,DR_Master!H:H)*
    _xlfn.XLOOKUP(B172,ADM_Log!A:A,ADM_Log!G:G)
  ),0))</f>
        <v/>
      </c>
      <c r="J172" s="25" t="str">
        <f t="shared" si="12"/>
        <v/>
      </c>
      <c r="L172" s="17"/>
      <c r="M172" s="25" t="str">
        <f t="shared" si="13"/>
        <v/>
      </c>
      <c r="N172" s="17"/>
      <c r="O172" s="25" t="str">
        <f t="shared" si="14"/>
        <v/>
      </c>
      <c r="R172" t="str">
        <f t="shared" si="10"/>
        <v>Jan 1900</v>
      </c>
    </row>
    <row r="173" spans="1:18" ht="22" customHeight="1">
      <c r="A173" t="str">
        <f t="shared" si="11"/>
        <v/>
      </c>
      <c r="C173" s="24" t="str">
        <f>IF(B173="","",IFERROR(_xlfn.XLOOKUP(B173,ADM_Log!A:A,ADM_Log!B:B),"ADM not found"))</f>
        <v/>
      </c>
      <c r="D173" s="24" t="str">
        <f>IF(C173="","",IFERROR(_xlfn.XLOOKUP(C173,PT_Master!A:A,PT_Master!C:C),""))</f>
        <v/>
      </c>
      <c r="F173" s="24" t="str">
        <f>IF(C173="","",IFERROR(_xlfn.XLOOKUP(C173,PT_Master!A:A,PT_Master!P:P),"Self-Pay"))</f>
        <v/>
      </c>
      <c r="G173" s="25" t="str">
        <f>IF(B173="","",IFERROR(SUMIF(SVC_Log!B:B,B173,SVC_Log!O:O),0))</f>
        <v/>
      </c>
      <c r="H173" s="25" t="str">
        <f>IF(B173="","",IFERROR(
  _xlfn.XLOOKUP(B173,ADM_Log!A:A,ADM_Log!G:G)*
  _xlfn.XLOOKUP(_xlfn.XLOOKUP(B173,ADM_Log!A:A,ADM_Log!K:K),BED_Master!A:A,BED_Master!F:F),0))</f>
        <v/>
      </c>
      <c r="I173" s="25" t="str">
        <f>IF(B173="","",IFERROR(
  IF(_xlfn.XLOOKUP(B173,ADM_Log!A:A,ADM_Log!D:D)="OPD",
    _xlfn.XLOOKUP(_xlfn.XLOOKUP(B173,ADM_Log!A:A,ADM_Log!I:I),DR_Master!A:A,DR_Master!G:G),
    _xlfn.XLOOKUP(_xlfn.XLOOKUP(B173,ADM_Log!A:A,ADM_Log!I:I),DR_Master!A:A,DR_Master!H:H)*
    _xlfn.XLOOKUP(B173,ADM_Log!A:A,ADM_Log!G:G)
  ),0))</f>
        <v/>
      </c>
      <c r="J173" s="25" t="str">
        <f t="shared" si="12"/>
        <v/>
      </c>
      <c r="L173" s="17"/>
      <c r="M173" s="25" t="str">
        <f t="shared" si="13"/>
        <v/>
      </c>
      <c r="N173" s="17"/>
      <c r="O173" s="25" t="str">
        <f t="shared" si="14"/>
        <v/>
      </c>
      <c r="R173" t="str">
        <f t="shared" si="10"/>
        <v>Jan 1900</v>
      </c>
    </row>
    <row r="174" spans="1:18" ht="22" customHeight="1">
      <c r="A174" t="str">
        <f t="shared" si="11"/>
        <v/>
      </c>
      <c r="C174" s="24" t="str">
        <f>IF(B174="","",IFERROR(_xlfn.XLOOKUP(B174,ADM_Log!A:A,ADM_Log!B:B),"ADM not found"))</f>
        <v/>
      </c>
      <c r="D174" s="24" t="str">
        <f>IF(C174="","",IFERROR(_xlfn.XLOOKUP(C174,PT_Master!A:A,PT_Master!C:C),""))</f>
        <v/>
      </c>
      <c r="F174" s="24" t="str">
        <f>IF(C174="","",IFERROR(_xlfn.XLOOKUP(C174,PT_Master!A:A,PT_Master!P:P),"Self-Pay"))</f>
        <v/>
      </c>
      <c r="G174" s="25" t="str">
        <f>IF(B174="","",IFERROR(SUMIF(SVC_Log!B:B,B174,SVC_Log!O:O),0))</f>
        <v/>
      </c>
      <c r="H174" s="25" t="str">
        <f>IF(B174="","",IFERROR(
  _xlfn.XLOOKUP(B174,ADM_Log!A:A,ADM_Log!G:G)*
  _xlfn.XLOOKUP(_xlfn.XLOOKUP(B174,ADM_Log!A:A,ADM_Log!K:K),BED_Master!A:A,BED_Master!F:F),0))</f>
        <v/>
      </c>
      <c r="I174" s="25" t="str">
        <f>IF(B174="","",IFERROR(
  IF(_xlfn.XLOOKUP(B174,ADM_Log!A:A,ADM_Log!D:D)="OPD",
    _xlfn.XLOOKUP(_xlfn.XLOOKUP(B174,ADM_Log!A:A,ADM_Log!I:I),DR_Master!A:A,DR_Master!G:G),
    _xlfn.XLOOKUP(_xlfn.XLOOKUP(B174,ADM_Log!A:A,ADM_Log!I:I),DR_Master!A:A,DR_Master!H:H)*
    _xlfn.XLOOKUP(B174,ADM_Log!A:A,ADM_Log!G:G)
  ),0))</f>
        <v/>
      </c>
      <c r="J174" s="25" t="str">
        <f t="shared" si="12"/>
        <v/>
      </c>
      <c r="L174" s="17"/>
      <c r="M174" s="25" t="str">
        <f t="shared" si="13"/>
        <v/>
      </c>
      <c r="N174" s="17"/>
      <c r="O174" s="25" t="str">
        <f t="shared" si="14"/>
        <v/>
      </c>
      <c r="R174" t="str">
        <f t="shared" si="10"/>
        <v>Jan 1900</v>
      </c>
    </row>
    <row r="175" spans="1:18" ht="22" customHeight="1">
      <c r="A175" t="str">
        <f t="shared" si="11"/>
        <v/>
      </c>
      <c r="C175" s="24" t="str">
        <f>IF(B175="","",IFERROR(_xlfn.XLOOKUP(B175,ADM_Log!A:A,ADM_Log!B:B),"ADM not found"))</f>
        <v/>
      </c>
      <c r="D175" s="24" t="str">
        <f>IF(C175="","",IFERROR(_xlfn.XLOOKUP(C175,PT_Master!A:A,PT_Master!C:C),""))</f>
        <v/>
      </c>
      <c r="F175" s="24" t="str">
        <f>IF(C175="","",IFERROR(_xlfn.XLOOKUP(C175,PT_Master!A:A,PT_Master!P:P),"Self-Pay"))</f>
        <v/>
      </c>
      <c r="G175" s="25" t="str">
        <f>IF(B175="","",IFERROR(SUMIF(SVC_Log!B:B,B175,SVC_Log!O:O),0))</f>
        <v/>
      </c>
      <c r="H175" s="25" t="str">
        <f>IF(B175="","",IFERROR(
  _xlfn.XLOOKUP(B175,ADM_Log!A:A,ADM_Log!G:G)*
  _xlfn.XLOOKUP(_xlfn.XLOOKUP(B175,ADM_Log!A:A,ADM_Log!K:K),BED_Master!A:A,BED_Master!F:F),0))</f>
        <v/>
      </c>
      <c r="I175" s="25" t="str">
        <f>IF(B175="","",IFERROR(
  IF(_xlfn.XLOOKUP(B175,ADM_Log!A:A,ADM_Log!D:D)="OPD",
    _xlfn.XLOOKUP(_xlfn.XLOOKUP(B175,ADM_Log!A:A,ADM_Log!I:I),DR_Master!A:A,DR_Master!G:G),
    _xlfn.XLOOKUP(_xlfn.XLOOKUP(B175,ADM_Log!A:A,ADM_Log!I:I),DR_Master!A:A,DR_Master!H:H)*
    _xlfn.XLOOKUP(B175,ADM_Log!A:A,ADM_Log!G:G)
  ),0))</f>
        <v/>
      </c>
      <c r="J175" s="25" t="str">
        <f t="shared" si="12"/>
        <v/>
      </c>
      <c r="L175" s="17"/>
      <c r="M175" s="25" t="str">
        <f t="shared" si="13"/>
        <v/>
      </c>
      <c r="N175" s="17"/>
      <c r="O175" s="25" t="str">
        <f t="shared" si="14"/>
        <v/>
      </c>
      <c r="R175" t="str">
        <f t="shared" si="10"/>
        <v>Jan 1900</v>
      </c>
    </row>
    <row r="176" spans="1:18" ht="22" customHeight="1">
      <c r="A176" t="str">
        <f t="shared" si="11"/>
        <v/>
      </c>
      <c r="C176" s="24" t="str">
        <f>IF(B176="","",IFERROR(_xlfn.XLOOKUP(B176,ADM_Log!A:A,ADM_Log!B:B),"ADM not found"))</f>
        <v/>
      </c>
      <c r="D176" s="24" t="str">
        <f>IF(C176="","",IFERROR(_xlfn.XLOOKUP(C176,PT_Master!A:A,PT_Master!C:C),""))</f>
        <v/>
      </c>
      <c r="F176" s="24" t="str">
        <f>IF(C176="","",IFERROR(_xlfn.XLOOKUP(C176,PT_Master!A:A,PT_Master!P:P),"Self-Pay"))</f>
        <v/>
      </c>
      <c r="G176" s="25" t="str">
        <f>IF(B176="","",IFERROR(SUMIF(SVC_Log!B:B,B176,SVC_Log!O:O),0))</f>
        <v/>
      </c>
      <c r="H176" s="25" t="str">
        <f>IF(B176="","",IFERROR(
  _xlfn.XLOOKUP(B176,ADM_Log!A:A,ADM_Log!G:G)*
  _xlfn.XLOOKUP(_xlfn.XLOOKUP(B176,ADM_Log!A:A,ADM_Log!K:K),BED_Master!A:A,BED_Master!F:F),0))</f>
        <v/>
      </c>
      <c r="I176" s="25" t="str">
        <f>IF(B176="","",IFERROR(
  IF(_xlfn.XLOOKUP(B176,ADM_Log!A:A,ADM_Log!D:D)="OPD",
    _xlfn.XLOOKUP(_xlfn.XLOOKUP(B176,ADM_Log!A:A,ADM_Log!I:I),DR_Master!A:A,DR_Master!G:G),
    _xlfn.XLOOKUP(_xlfn.XLOOKUP(B176,ADM_Log!A:A,ADM_Log!I:I),DR_Master!A:A,DR_Master!H:H)*
    _xlfn.XLOOKUP(B176,ADM_Log!A:A,ADM_Log!G:G)
  ),0))</f>
        <v/>
      </c>
      <c r="J176" s="25" t="str">
        <f t="shared" si="12"/>
        <v/>
      </c>
      <c r="L176" s="17"/>
      <c r="M176" s="25" t="str">
        <f t="shared" si="13"/>
        <v/>
      </c>
      <c r="N176" s="17"/>
      <c r="O176" s="25" t="str">
        <f t="shared" si="14"/>
        <v/>
      </c>
      <c r="R176" t="str">
        <f t="shared" si="10"/>
        <v>Jan 1900</v>
      </c>
    </row>
    <row r="177" spans="1:18" ht="22" customHeight="1">
      <c r="A177" t="str">
        <f t="shared" si="11"/>
        <v/>
      </c>
      <c r="C177" s="24" t="str">
        <f>IF(B177="","",IFERROR(_xlfn.XLOOKUP(B177,ADM_Log!A:A,ADM_Log!B:B),"ADM not found"))</f>
        <v/>
      </c>
      <c r="D177" s="24" t="str">
        <f>IF(C177="","",IFERROR(_xlfn.XLOOKUP(C177,PT_Master!A:A,PT_Master!C:C),""))</f>
        <v/>
      </c>
      <c r="F177" s="24" t="str">
        <f>IF(C177="","",IFERROR(_xlfn.XLOOKUP(C177,PT_Master!A:A,PT_Master!P:P),"Self-Pay"))</f>
        <v/>
      </c>
      <c r="G177" s="25" t="str">
        <f>IF(B177="","",IFERROR(SUMIF(SVC_Log!B:B,B177,SVC_Log!O:O),0))</f>
        <v/>
      </c>
      <c r="H177" s="25" t="str">
        <f>IF(B177="","",IFERROR(
  _xlfn.XLOOKUP(B177,ADM_Log!A:A,ADM_Log!G:G)*
  _xlfn.XLOOKUP(_xlfn.XLOOKUP(B177,ADM_Log!A:A,ADM_Log!K:K),BED_Master!A:A,BED_Master!F:F),0))</f>
        <v/>
      </c>
      <c r="I177" s="25" t="str">
        <f>IF(B177="","",IFERROR(
  IF(_xlfn.XLOOKUP(B177,ADM_Log!A:A,ADM_Log!D:D)="OPD",
    _xlfn.XLOOKUP(_xlfn.XLOOKUP(B177,ADM_Log!A:A,ADM_Log!I:I),DR_Master!A:A,DR_Master!G:G),
    _xlfn.XLOOKUP(_xlfn.XLOOKUP(B177,ADM_Log!A:A,ADM_Log!I:I),DR_Master!A:A,DR_Master!H:H)*
    _xlfn.XLOOKUP(B177,ADM_Log!A:A,ADM_Log!G:G)
  ),0))</f>
        <v/>
      </c>
      <c r="J177" s="25" t="str">
        <f t="shared" si="12"/>
        <v/>
      </c>
      <c r="L177" s="17"/>
      <c r="M177" s="25" t="str">
        <f t="shared" si="13"/>
        <v/>
      </c>
      <c r="N177" s="17"/>
      <c r="O177" s="25" t="str">
        <f t="shared" si="14"/>
        <v/>
      </c>
      <c r="R177" t="str">
        <f t="shared" si="10"/>
        <v>Jan 1900</v>
      </c>
    </row>
    <row r="178" spans="1:18" ht="22" customHeight="1">
      <c r="A178" t="str">
        <f t="shared" si="11"/>
        <v/>
      </c>
      <c r="C178" s="24" t="str">
        <f>IF(B178="","",IFERROR(_xlfn.XLOOKUP(B178,ADM_Log!A:A,ADM_Log!B:B),"ADM not found"))</f>
        <v/>
      </c>
      <c r="D178" s="24" t="str">
        <f>IF(C178="","",IFERROR(_xlfn.XLOOKUP(C178,PT_Master!A:A,PT_Master!C:C),""))</f>
        <v/>
      </c>
      <c r="F178" s="24" t="str">
        <f>IF(C178="","",IFERROR(_xlfn.XLOOKUP(C178,PT_Master!A:A,PT_Master!P:P),"Self-Pay"))</f>
        <v/>
      </c>
      <c r="G178" s="25" t="str">
        <f>IF(B178="","",IFERROR(SUMIF(SVC_Log!B:B,B178,SVC_Log!O:O),0))</f>
        <v/>
      </c>
      <c r="H178" s="25" t="str">
        <f>IF(B178="","",IFERROR(
  _xlfn.XLOOKUP(B178,ADM_Log!A:A,ADM_Log!G:G)*
  _xlfn.XLOOKUP(_xlfn.XLOOKUP(B178,ADM_Log!A:A,ADM_Log!K:K),BED_Master!A:A,BED_Master!F:F),0))</f>
        <v/>
      </c>
      <c r="I178" s="25" t="str">
        <f>IF(B178="","",IFERROR(
  IF(_xlfn.XLOOKUP(B178,ADM_Log!A:A,ADM_Log!D:D)="OPD",
    _xlfn.XLOOKUP(_xlfn.XLOOKUP(B178,ADM_Log!A:A,ADM_Log!I:I),DR_Master!A:A,DR_Master!G:G),
    _xlfn.XLOOKUP(_xlfn.XLOOKUP(B178,ADM_Log!A:A,ADM_Log!I:I),DR_Master!A:A,DR_Master!H:H)*
    _xlfn.XLOOKUP(B178,ADM_Log!A:A,ADM_Log!G:G)
  ),0))</f>
        <v/>
      </c>
      <c r="J178" s="25" t="str">
        <f t="shared" si="12"/>
        <v/>
      </c>
      <c r="L178" s="17"/>
      <c r="M178" s="25" t="str">
        <f t="shared" si="13"/>
        <v/>
      </c>
      <c r="N178" s="17"/>
      <c r="O178" s="25" t="str">
        <f t="shared" si="14"/>
        <v/>
      </c>
      <c r="R178" t="str">
        <f t="shared" si="10"/>
        <v>Jan 1900</v>
      </c>
    </row>
    <row r="179" spans="1:18" ht="22" customHeight="1">
      <c r="A179" t="str">
        <f t="shared" si="11"/>
        <v/>
      </c>
      <c r="C179" s="24" t="str">
        <f>IF(B179="","",IFERROR(_xlfn.XLOOKUP(B179,ADM_Log!A:A,ADM_Log!B:B),"ADM not found"))</f>
        <v/>
      </c>
      <c r="D179" s="24" t="str">
        <f>IF(C179="","",IFERROR(_xlfn.XLOOKUP(C179,PT_Master!A:A,PT_Master!C:C),""))</f>
        <v/>
      </c>
      <c r="F179" s="24" t="str">
        <f>IF(C179="","",IFERROR(_xlfn.XLOOKUP(C179,PT_Master!A:A,PT_Master!P:P),"Self-Pay"))</f>
        <v/>
      </c>
      <c r="G179" s="25" t="str">
        <f>IF(B179="","",IFERROR(SUMIF(SVC_Log!B:B,B179,SVC_Log!O:O),0))</f>
        <v/>
      </c>
      <c r="H179" s="25" t="str">
        <f>IF(B179="","",IFERROR(
  _xlfn.XLOOKUP(B179,ADM_Log!A:A,ADM_Log!G:G)*
  _xlfn.XLOOKUP(_xlfn.XLOOKUP(B179,ADM_Log!A:A,ADM_Log!K:K),BED_Master!A:A,BED_Master!F:F),0))</f>
        <v/>
      </c>
      <c r="I179" s="25" t="str">
        <f>IF(B179="","",IFERROR(
  IF(_xlfn.XLOOKUP(B179,ADM_Log!A:A,ADM_Log!D:D)="OPD",
    _xlfn.XLOOKUP(_xlfn.XLOOKUP(B179,ADM_Log!A:A,ADM_Log!I:I),DR_Master!A:A,DR_Master!G:G),
    _xlfn.XLOOKUP(_xlfn.XLOOKUP(B179,ADM_Log!A:A,ADM_Log!I:I),DR_Master!A:A,DR_Master!H:H)*
    _xlfn.XLOOKUP(B179,ADM_Log!A:A,ADM_Log!G:G)
  ),0))</f>
        <v/>
      </c>
      <c r="J179" s="25" t="str">
        <f t="shared" si="12"/>
        <v/>
      </c>
      <c r="L179" s="17"/>
      <c r="M179" s="25" t="str">
        <f t="shared" si="13"/>
        <v/>
      </c>
      <c r="N179" s="17"/>
      <c r="O179" s="25" t="str">
        <f t="shared" si="14"/>
        <v/>
      </c>
      <c r="R179" t="str">
        <f t="shared" si="10"/>
        <v>Jan 1900</v>
      </c>
    </row>
    <row r="180" spans="1:18" ht="22" customHeight="1">
      <c r="A180" t="str">
        <f t="shared" si="11"/>
        <v/>
      </c>
      <c r="C180" s="24" t="str">
        <f>IF(B180="","",IFERROR(_xlfn.XLOOKUP(B180,ADM_Log!A:A,ADM_Log!B:B),"ADM not found"))</f>
        <v/>
      </c>
      <c r="D180" s="24" t="str">
        <f>IF(C180="","",IFERROR(_xlfn.XLOOKUP(C180,PT_Master!A:A,PT_Master!C:C),""))</f>
        <v/>
      </c>
      <c r="F180" s="24" t="str">
        <f>IF(C180="","",IFERROR(_xlfn.XLOOKUP(C180,PT_Master!A:A,PT_Master!P:P),"Self-Pay"))</f>
        <v/>
      </c>
      <c r="G180" s="25" t="str">
        <f>IF(B180="","",IFERROR(SUMIF(SVC_Log!B:B,B180,SVC_Log!O:O),0))</f>
        <v/>
      </c>
      <c r="H180" s="25" t="str">
        <f>IF(B180="","",IFERROR(
  _xlfn.XLOOKUP(B180,ADM_Log!A:A,ADM_Log!G:G)*
  _xlfn.XLOOKUP(_xlfn.XLOOKUP(B180,ADM_Log!A:A,ADM_Log!K:K),BED_Master!A:A,BED_Master!F:F),0))</f>
        <v/>
      </c>
      <c r="I180" s="25" t="str">
        <f>IF(B180="","",IFERROR(
  IF(_xlfn.XLOOKUP(B180,ADM_Log!A:A,ADM_Log!D:D)="OPD",
    _xlfn.XLOOKUP(_xlfn.XLOOKUP(B180,ADM_Log!A:A,ADM_Log!I:I),DR_Master!A:A,DR_Master!G:G),
    _xlfn.XLOOKUP(_xlfn.XLOOKUP(B180,ADM_Log!A:A,ADM_Log!I:I),DR_Master!A:A,DR_Master!H:H)*
    _xlfn.XLOOKUP(B180,ADM_Log!A:A,ADM_Log!G:G)
  ),0))</f>
        <v/>
      </c>
      <c r="J180" s="25" t="str">
        <f t="shared" si="12"/>
        <v/>
      </c>
      <c r="L180" s="17"/>
      <c r="M180" s="25" t="str">
        <f t="shared" si="13"/>
        <v/>
      </c>
      <c r="N180" s="17"/>
      <c r="O180" s="25" t="str">
        <f t="shared" si="14"/>
        <v/>
      </c>
      <c r="R180" t="str">
        <f t="shared" si="10"/>
        <v>Jan 1900</v>
      </c>
    </row>
    <row r="181" spans="1:18" ht="22" customHeight="1">
      <c r="A181" t="str">
        <f t="shared" si="11"/>
        <v/>
      </c>
      <c r="C181" s="24" t="str">
        <f>IF(B181="","",IFERROR(_xlfn.XLOOKUP(B181,ADM_Log!A:A,ADM_Log!B:B),"ADM not found"))</f>
        <v/>
      </c>
      <c r="D181" s="24" t="str">
        <f>IF(C181="","",IFERROR(_xlfn.XLOOKUP(C181,PT_Master!A:A,PT_Master!C:C),""))</f>
        <v/>
      </c>
      <c r="F181" s="24" t="str">
        <f>IF(C181="","",IFERROR(_xlfn.XLOOKUP(C181,PT_Master!A:A,PT_Master!P:P),"Self-Pay"))</f>
        <v/>
      </c>
      <c r="G181" s="25" t="str">
        <f>IF(B181="","",IFERROR(SUMIF(SVC_Log!B:B,B181,SVC_Log!O:O),0))</f>
        <v/>
      </c>
      <c r="H181" s="25" t="str">
        <f>IF(B181="","",IFERROR(
  _xlfn.XLOOKUP(B181,ADM_Log!A:A,ADM_Log!G:G)*
  _xlfn.XLOOKUP(_xlfn.XLOOKUP(B181,ADM_Log!A:A,ADM_Log!K:K),BED_Master!A:A,BED_Master!F:F),0))</f>
        <v/>
      </c>
      <c r="I181" s="25" t="str">
        <f>IF(B181="","",IFERROR(
  IF(_xlfn.XLOOKUP(B181,ADM_Log!A:A,ADM_Log!D:D)="OPD",
    _xlfn.XLOOKUP(_xlfn.XLOOKUP(B181,ADM_Log!A:A,ADM_Log!I:I),DR_Master!A:A,DR_Master!G:G),
    _xlfn.XLOOKUP(_xlfn.XLOOKUP(B181,ADM_Log!A:A,ADM_Log!I:I),DR_Master!A:A,DR_Master!H:H)*
    _xlfn.XLOOKUP(B181,ADM_Log!A:A,ADM_Log!G:G)
  ),0))</f>
        <v/>
      </c>
      <c r="J181" s="25" t="str">
        <f t="shared" si="12"/>
        <v/>
      </c>
      <c r="L181" s="17"/>
      <c r="M181" s="25" t="str">
        <f t="shared" si="13"/>
        <v/>
      </c>
      <c r="N181" s="17"/>
      <c r="O181" s="25" t="str">
        <f t="shared" si="14"/>
        <v/>
      </c>
      <c r="R181" t="str">
        <f t="shared" si="10"/>
        <v>Jan 1900</v>
      </c>
    </row>
    <row r="182" spans="1:18" ht="22" customHeight="1">
      <c r="A182" t="str">
        <f t="shared" si="11"/>
        <v/>
      </c>
      <c r="C182" s="24" t="str">
        <f>IF(B182="","",IFERROR(_xlfn.XLOOKUP(B182,ADM_Log!A:A,ADM_Log!B:B),"ADM not found"))</f>
        <v/>
      </c>
      <c r="D182" s="24" t="str">
        <f>IF(C182="","",IFERROR(_xlfn.XLOOKUP(C182,PT_Master!A:A,PT_Master!C:C),""))</f>
        <v/>
      </c>
      <c r="F182" s="24" t="str">
        <f>IF(C182="","",IFERROR(_xlfn.XLOOKUP(C182,PT_Master!A:A,PT_Master!P:P),"Self-Pay"))</f>
        <v/>
      </c>
      <c r="G182" s="25" t="str">
        <f>IF(B182="","",IFERROR(SUMIF(SVC_Log!B:B,B182,SVC_Log!O:O),0))</f>
        <v/>
      </c>
      <c r="H182" s="25" t="str">
        <f>IF(B182="","",IFERROR(
  _xlfn.XLOOKUP(B182,ADM_Log!A:A,ADM_Log!G:G)*
  _xlfn.XLOOKUP(_xlfn.XLOOKUP(B182,ADM_Log!A:A,ADM_Log!K:K),BED_Master!A:A,BED_Master!F:F),0))</f>
        <v/>
      </c>
      <c r="I182" s="25" t="str">
        <f>IF(B182="","",IFERROR(
  IF(_xlfn.XLOOKUP(B182,ADM_Log!A:A,ADM_Log!D:D)="OPD",
    _xlfn.XLOOKUP(_xlfn.XLOOKUP(B182,ADM_Log!A:A,ADM_Log!I:I),DR_Master!A:A,DR_Master!G:G),
    _xlfn.XLOOKUP(_xlfn.XLOOKUP(B182,ADM_Log!A:A,ADM_Log!I:I),DR_Master!A:A,DR_Master!H:H)*
    _xlfn.XLOOKUP(B182,ADM_Log!A:A,ADM_Log!G:G)
  ),0))</f>
        <v/>
      </c>
      <c r="J182" s="25" t="str">
        <f t="shared" si="12"/>
        <v/>
      </c>
      <c r="L182" s="17"/>
      <c r="M182" s="25" t="str">
        <f t="shared" si="13"/>
        <v/>
      </c>
      <c r="N182" s="17"/>
      <c r="O182" s="25" t="str">
        <f t="shared" si="14"/>
        <v/>
      </c>
      <c r="R182" t="str">
        <f t="shared" si="10"/>
        <v>Jan 1900</v>
      </c>
    </row>
    <row r="183" spans="1:18" ht="22" customHeight="1">
      <c r="A183" t="str">
        <f t="shared" si="11"/>
        <v/>
      </c>
      <c r="C183" s="24" t="str">
        <f>IF(B183="","",IFERROR(_xlfn.XLOOKUP(B183,ADM_Log!A:A,ADM_Log!B:B),"ADM not found"))</f>
        <v/>
      </c>
      <c r="D183" s="24" t="str">
        <f>IF(C183="","",IFERROR(_xlfn.XLOOKUP(C183,PT_Master!A:A,PT_Master!C:C),""))</f>
        <v/>
      </c>
      <c r="F183" s="24" t="str">
        <f>IF(C183="","",IFERROR(_xlfn.XLOOKUP(C183,PT_Master!A:A,PT_Master!P:P),"Self-Pay"))</f>
        <v/>
      </c>
      <c r="G183" s="25" t="str">
        <f>IF(B183="","",IFERROR(SUMIF(SVC_Log!B:B,B183,SVC_Log!O:O),0))</f>
        <v/>
      </c>
      <c r="H183" s="25" t="str">
        <f>IF(B183="","",IFERROR(
  _xlfn.XLOOKUP(B183,ADM_Log!A:A,ADM_Log!G:G)*
  _xlfn.XLOOKUP(_xlfn.XLOOKUP(B183,ADM_Log!A:A,ADM_Log!K:K),BED_Master!A:A,BED_Master!F:F),0))</f>
        <v/>
      </c>
      <c r="I183" s="25" t="str">
        <f>IF(B183="","",IFERROR(
  IF(_xlfn.XLOOKUP(B183,ADM_Log!A:A,ADM_Log!D:D)="OPD",
    _xlfn.XLOOKUP(_xlfn.XLOOKUP(B183,ADM_Log!A:A,ADM_Log!I:I),DR_Master!A:A,DR_Master!G:G),
    _xlfn.XLOOKUP(_xlfn.XLOOKUP(B183,ADM_Log!A:A,ADM_Log!I:I),DR_Master!A:A,DR_Master!H:H)*
    _xlfn.XLOOKUP(B183,ADM_Log!A:A,ADM_Log!G:G)
  ),0))</f>
        <v/>
      </c>
      <c r="J183" s="25" t="str">
        <f t="shared" si="12"/>
        <v/>
      </c>
      <c r="L183" s="17"/>
      <c r="M183" s="25" t="str">
        <f t="shared" si="13"/>
        <v/>
      </c>
      <c r="N183" s="17"/>
      <c r="O183" s="25" t="str">
        <f t="shared" si="14"/>
        <v/>
      </c>
      <c r="R183" t="str">
        <f t="shared" si="10"/>
        <v>Jan 1900</v>
      </c>
    </row>
    <row r="184" spans="1:18" ht="22" customHeight="1">
      <c r="A184" t="str">
        <f t="shared" si="11"/>
        <v/>
      </c>
      <c r="C184" s="24" t="str">
        <f>IF(B184="","",IFERROR(_xlfn.XLOOKUP(B184,ADM_Log!A:A,ADM_Log!B:B),"ADM not found"))</f>
        <v/>
      </c>
      <c r="D184" s="24" t="str">
        <f>IF(C184="","",IFERROR(_xlfn.XLOOKUP(C184,PT_Master!A:A,PT_Master!C:C),""))</f>
        <v/>
      </c>
      <c r="F184" s="24" t="str">
        <f>IF(C184="","",IFERROR(_xlfn.XLOOKUP(C184,PT_Master!A:A,PT_Master!P:P),"Self-Pay"))</f>
        <v/>
      </c>
      <c r="G184" s="25" t="str">
        <f>IF(B184="","",IFERROR(SUMIF(SVC_Log!B:B,B184,SVC_Log!O:O),0))</f>
        <v/>
      </c>
      <c r="H184" s="25" t="str">
        <f>IF(B184="","",IFERROR(
  _xlfn.XLOOKUP(B184,ADM_Log!A:A,ADM_Log!G:G)*
  _xlfn.XLOOKUP(_xlfn.XLOOKUP(B184,ADM_Log!A:A,ADM_Log!K:K),BED_Master!A:A,BED_Master!F:F),0))</f>
        <v/>
      </c>
      <c r="I184" s="25" t="str">
        <f>IF(B184="","",IFERROR(
  IF(_xlfn.XLOOKUP(B184,ADM_Log!A:A,ADM_Log!D:D)="OPD",
    _xlfn.XLOOKUP(_xlfn.XLOOKUP(B184,ADM_Log!A:A,ADM_Log!I:I),DR_Master!A:A,DR_Master!G:G),
    _xlfn.XLOOKUP(_xlfn.XLOOKUP(B184,ADM_Log!A:A,ADM_Log!I:I),DR_Master!A:A,DR_Master!H:H)*
    _xlfn.XLOOKUP(B184,ADM_Log!A:A,ADM_Log!G:G)
  ),0))</f>
        <v/>
      </c>
      <c r="J184" s="25" t="str">
        <f t="shared" si="12"/>
        <v/>
      </c>
      <c r="L184" s="17"/>
      <c r="M184" s="25" t="str">
        <f t="shared" si="13"/>
        <v/>
      </c>
      <c r="N184" s="17"/>
      <c r="O184" s="25" t="str">
        <f t="shared" si="14"/>
        <v/>
      </c>
      <c r="R184" t="str">
        <f t="shared" si="10"/>
        <v>Jan 1900</v>
      </c>
    </row>
    <row r="185" spans="1:18" ht="22" customHeight="1">
      <c r="A185" t="str">
        <f t="shared" si="11"/>
        <v/>
      </c>
      <c r="C185" s="24" t="str">
        <f>IF(B185="","",IFERROR(_xlfn.XLOOKUP(B185,ADM_Log!A:A,ADM_Log!B:B),"ADM not found"))</f>
        <v/>
      </c>
      <c r="D185" s="24" t="str">
        <f>IF(C185="","",IFERROR(_xlfn.XLOOKUP(C185,PT_Master!A:A,PT_Master!C:C),""))</f>
        <v/>
      </c>
      <c r="F185" s="24" t="str">
        <f>IF(C185="","",IFERROR(_xlfn.XLOOKUP(C185,PT_Master!A:A,PT_Master!P:P),"Self-Pay"))</f>
        <v/>
      </c>
      <c r="G185" s="25" t="str">
        <f>IF(B185="","",IFERROR(SUMIF(SVC_Log!B:B,B185,SVC_Log!O:O),0))</f>
        <v/>
      </c>
      <c r="H185" s="25" t="str">
        <f>IF(B185="","",IFERROR(
  _xlfn.XLOOKUP(B185,ADM_Log!A:A,ADM_Log!G:G)*
  _xlfn.XLOOKUP(_xlfn.XLOOKUP(B185,ADM_Log!A:A,ADM_Log!K:K),BED_Master!A:A,BED_Master!F:F),0))</f>
        <v/>
      </c>
      <c r="I185" s="25" t="str">
        <f>IF(B185="","",IFERROR(
  IF(_xlfn.XLOOKUP(B185,ADM_Log!A:A,ADM_Log!D:D)="OPD",
    _xlfn.XLOOKUP(_xlfn.XLOOKUP(B185,ADM_Log!A:A,ADM_Log!I:I),DR_Master!A:A,DR_Master!G:G),
    _xlfn.XLOOKUP(_xlfn.XLOOKUP(B185,ADM_Log!A:A,ADM_Log!I:I),DR_Master!A:A,DR_Master!H:H)*
    _xlfn.XLOOKUP(B185,ADM_Log!A:A,ADM_Log!G:G)
  ),0))</f>
        <v/>
      </c>
      <c r="J185" s="25" t="str">
        <f t="shared" si="12"/>
        <v/>
      </c>
      <c r="L185" s="17"/>
      <c r="M185" s="25" t="str">
        <f t="shared" si="13"/>
        <v/>
      </c>
      <c r="N185" s="17"/>
      <c r="O185" s="25" t="str">
        <f t="shared" si="14"/>
        <v/>
      </c>
      <c r="R185" t="str">
        <f t="shared" si="10"/>
        <v>Jan 1900</v>
      </c>
    </row>
    <row r="186" spans="1:18" ht="22" customHeight="1">
      <c r="A186" t="str">
        <f t="shared" si="11"/>
        <v/>
      </c>
      <c r="C186" s="24" t="str">
        <f>IF(B186="","",IFERROR(_xlfn.XLOOKUP(B186,ADM_Log!A:A,ADM_Log!B:B),"ADM not found"))</f>
        <v/>
      </c>
      <c r="D186" s="24" t="str">
        <f>IF(C186="","",IFERROR(_xlfn.XLOOKUP(C186,PT_Master!A:A,PT_Master!C:C),""))</f>
        <v/>
      </c>
      <c r="F186" s="24" t="str">
        <f>IF(C186="","",IFERROR(_xlfn.XLOOKUP(C186,PT_Master!A:A,PT_Master!P:P),"Self-Pay"))</f>
        <v/>
      </c>
      <c r="G186" s="25" t="str">
        <f>IF(B186="","",IFERROR(SUMIF(SVC_Log!B:B,B186,SVC_Log!O:O),0))</f>
        <v/>
      </c>
      <c r="H186" s="25" t="str">
        <f>IF(B186="","",IFERROR(
  _xlfn.XLOOKUP(B186,ADM_Log!A:A,ADM_Log!G:G)*
  _xlfn.XLOOKUP(_xlfn.XLOOKUP(B186,ADM_Log!A:A,ADM_Log!K:K),BED_Master!A:A,BED_Master!F:F),0))</f>
        <v/>
      </c>
      <c r="I186" s="25" t="str">
        <f>IF(B186="","",IFERROR(
  IF(_xlfn.XLOOKUP(B186,ADM_Log!A:A,ADM_Log!D:D)="OPD",
    _xlfn.XLOOKUP(_xlfn.XLOOKUP(B186,ADM_Log!A:A,ADM_Log!I:I),DR_Master!A:A,DR_Master!G:G),
    _xlfn.XLOOKUP(_xlfn.XLOOKUP(B186,ADM_Log!A:A,ADM_Log!I:I),DR_Master!A:A,DR_Master!H:H)*
    _xlfn.XLOOKUP(B186,ADM_Log!A:A,ADM_Log!G:G)
  ),0))</f>
        <v/>
      </c>
      <c r="J186" s="25" t="str">
        <f t="shared" si="12"/>
        <v/>
      </c>
      <c r="L186" s="17"/>
      <c r="M186" s="25" t="str">
        <f t="shared" si="13"/>
        <v/>
      </c>
      <c r="N186" s="17"/>
      <c r="O186" s="25" t="str">
        <f t="shared" si="14"/>
        <v/>
      </c>
      <c r="R186" t="str">
        <f t="shared" si="10"/>
        <v>Jan 1900</v>
      </c>
    </row>
    <row r="187" spans="1:18" ht="22" customHeight="1">
      <c r="A187" t="str">
        <f t="shared" si="11"/>
        <v/>
      </c>
      <c r="C187" s="24" t="str">
        <f>IF(B187="","",IFERROR(_xlfn.XLOOKUP(B187,ADM_Log!A:A,ADM_Log!B:B),"ADM not found"))</f>
        <v/>
      </c>
      <c r="D187" s="24" t="str">
        <f>IF(C187="","",IFERROR(_xlfn.XLOOKUP(C187,PT_Master!A:A,PT_Master!C:C),""))</f>
        <v/>
      </c>
      <c r="F187" s="24" t="str">
        <f>IF(C187="","",IFERROR(_xlfn.XLOOKUP(C187,PT_Master!A:A,PT_Master!P:P),"Self-Pay"))</f>
        <v/>
      </c>
      <c r="G187" s="25" t="str">
        <f>IF(B187="","",IFERROR(SUMIF(SVC_Log!B:B,B187,SVC_Log!O:O),0))</f>
        <v/>
      </c>
      <c r="H187" s="25" t="str">
        <f>IF(B187="","",IFERROR(
  _xlfn.XLOOKUP(B187,ADM_Log!A:A,ADM_Log!G:G)*
  _xlfn.XLOOKUP(_xlfn.XLOOKUP(B187,ADM_Log!A:A,ADM_Log!K:K),BED_Master!A:A,BED_Master!F:F),0))</f>
        <v/>
      </c>
      <c r="I187" s="25" t="str">
        <f>IF(B187="","",IFERROR(
  IF(_xlfn.XLOOKUP(B187,ADM_Log!A:A,ADM_Log!D:D)="OPD",
    _xlfn.XLOOKUP(_xlfn.XLOOKUP(B187,ADM_Log!A:A,ADM_Log!I:I),DR_Master!A:A,DR_Master!G:G),
    _xlfn.XLOOKUP(_xlfn.XLOOKUP(B187,ADM_Log!A:A,ADM_Log!I:I),DR_Master!A:A,DR_Master!H:H)*
    _xlfn.XLOOKUP(B187,ADM_Log!A:A,ADM_Log!G:G)
  ),0))</f>
        <v/>
      </c>
      <c r="J187" s="25" t="str">
        <f t="shared" si="12"/>
        <v/>
      </c>
      <c r="L187" s="17"/>
      <c r="M187" s="25" t="str">
        <f t="shared" si="13"/>
        <v/>
      </c>
      <c r="N187" s="17"/>
      <c r="O187" s="25" t="str">
        <f t="shared" si="14"/>
        <v/>
      </c>
      <c r="R187" t="str">
        <f t="shared" si="10"/>
        <v>Jan 1900</v>
      </c>
    </row>
    <row r="188" spans="1:18" ht="22" customHeight="1">
      <c r="A188" t="str">
        <f t="shared" si="11"/>
        <v/>
      </c>
      <c r="C188" s="24" t="str">
        <f>IF(B188="","",IFERROR(_xlfn.XLOOKUP(B188,ADM_Log!A:A,ADM_Log!B:B),"ADM not found"))</f>
        <v/>
      </c>
      <c r="D188" s="24" t="str">
        <f>IF(C188="","",IFERROR(_xlfn.XLOOKUP(C188,PT_Master!A:A,PT_Master!C:C),""))</f>
        <v/>
      </c>
      <c r="F188" s="24" t="str">
        <f>IF(C188="","",IFERROR(_xlfn.XLOOKUP(C188,PT_Master!A:A,PT_Master!P:P),"Self-Pay"))</f>
        <v/>
      </c>
      <c r="G188" s="25" t="str">
        <f>IF(B188="","",IFERROR(SUMIF(SVC_Log!B:B,B188,SVC_Log!O:O),0))</f>
        <v/>
      </c>
      <c r="H188" s="25" t="str">
        <f>IF(B188="","",IFERROR(
  _xlfn.XLOOKUP(B188,ADM_Log!A:A,ADM_Log!G:G)*
  _xlfn.XLOOKUP(_xlfn.XLOOKUP(B188,ADM_Log!A:A,ADM_Log!K:K),BED_Master!A:A,BED_Master!F:F),0))</f>
        <v/>
      </c>
      <c r="I188" s="25" t="str">
        <f>IF(B188="","",IFERROR(
  IF(_xlfn.XLOOKUP(B188,ADM_Log!A:A,ADM_Log!D:D)="OPD",
    _xlfn.XLOOKUP(_xlfn.XLOOKUP(B188,ADM_Log!A:A,ADM_Log!I:I),DR_Master!A:A,DR_Master!G:G),
    _xlfn.XLOOKUP(_xlfn.XLOOKUP(B188,ADM_Log!A:A,ADM_Log!I:I),DR_Master!A:A,DR_Master!H:H)*
    _xlfn.XLOOKUP(B188,ADM_Log!A:A,ADM_Log!G:G)
  ),0))</f>
        <v/>
      </c>
      <c r="J188" s="25" t="str">
        <f t="shared" si="12"/>
        <v/>
      </c>
      <c r="L188" s="17"/>
      <c r="M188" s="25" t="str">
        <f t="shared" si="13"/>
        <v/>
      </c>
      <c r="N188" s="17"/>
      <c r="O188" s="25" t="str">
        <f t="shared" si="14"/>
        <v/>
      </c>
      <c r="R188" t="str">
        <f t="shared" si="10"/>
        <v>Jan 1900</v>
      </c>
    </row>
    <row r="189" spans="1:18" ht="22" customHeight="1">
      <c r="A189" t="str">
        <f t="shared" si="11"/>
        <v/>
      </c>
      <c r="C189" s="24" t="str">
        <f>IF(B189="","",IFERROR(_xlfn.XLOOKUP(B189,ADM_Log!A:A,ADM_Log!B:B),"ADM not found"))</f>
        <v/>
      </c>
      <c r="D189" s="24" t="str">
        <f>IF(C189="","",IFERROR(_xlfn.XLOOKUP(C189,PT_Master!A:A,PT_Master!C:C),""))</f>
        <v/>
      </c>
      <c r="F189" s="24" t="str">
        <f>IF(C189="","",IFERROR(_xlfn.XLOOKUP(C189,PT_Master!A:A,PT_Master!P:P),"Self-Pay"))</f>
        <v/>
      </c>
      <c r="G189" s="25" t="str">
        <f>IF(B189="","",IFERROR(SUMIF(SVC_Log!B:B,B189,SVC_Log!O:O),0))</f>
        <v/>
      </c>
      <c r="H189" s="25" t="str">
        <f>IF(B189="","",IFERROR(
  _xlfn.XLOOKUP(B189,ADM_Log!A:A,ADM_Log!G:G)*
  _xlfn.XLOOKUP(_xlfn.XLOOKUP(B189,ADM_Log!A:A,ADM_Log!K:K),BED_Master!A:A,BED_Master!F:F),0))</f>
        <v/>
      </c>
      <c r="I189" s="25" t="str">
        <f>IF(B189="","",IFERROR(
  IF(_xlfn.XLOOKUP(B189,ADM_Log!A:A,ADM_Log!D:D)="OPD",
    _xlfn.XLOOKUP(_xlfn.XLOOKUP(B189,ADM_Log!A:A,ADM_Log!I:I),DR_Master!A:A,DR_Master!G:G),
    _xlfn.XLOOKUP(_xlfn.XLOOKUP(B189,ADM_Log!A:A,ADM_Log!I:I),DR_Master!A:A,DR_Master!H:H)*
    _xlfn.XLOOKUP(B189,ADM_Log!A:A,ADM_Log!G:G)
  ),0))</f>
        <v/>
      </c>
      <c r="J189" s="25" t="str">
        <f t="shared" si="12"/>
        <v/>
      </c>
      <c r="L189" s="17"/>
      <c r="M189" s="25" t="str">
        <f t="shared" si="13"/>
        <v/>
      </c>
      <c r="N189" s="17"/>
      <c r="O189" s="25" t="str">
        <f t="shared" si="14"/>
        <v/>
      </c>
      <c r="R189" t="str">
        <f t="shared" si="10"/>
        <v>Jan 1900</v>
      </c>
    </row>
    <row r="190" spans="1:18" ht="22" customHeight="1">
      <c r="A190" t="str">
        <f t="shared" si="11"/>
        <v/>
      </c>
      <c r="C190" s="24" t="str">
        <f>IF(B190="","",IFERROR(_xlfn.XLOOKUP(B190,ADM_Log!A:A,ADM_Log!B:B),"ADM not found"))</f>
        <v/>
      </c>
      <c r="D190" s="24" t="str">
        <f>IF(C190="","",IFERROR(_xlfn.XLOOKUP(C190,PT_Master!A:A,PT_Master!C:C),""))</f>
        <v/>
      </c>
      <c r="F190" s="24" t="str">
        <f>IF(C190="","",IFERROR(_xlfn.XLOOKUP(C190,PT_Master!A:A,PT_Master!P:P),"Self-Pay"))</f>
        <v/>
      </c>
      <c r="G190" s="25" t="str">
        <f>IF(B190="","",IFERROR(SUMIF(SVC_Log!B:B,B190,SVC_Log!O:O),0))</f>
        <v/>
      </c>
      <c r="H190" s="25" t="str">
        <f>IF(B190="","",IFERROR(
  _xlfn.XLOOKUP(B190,ADM_Log!A:A,ADM_Log!G:G)*
  _xlfn.XLOOKUP(_xlfn.XLOOKUP(B190,ADM_Log!A:A,ADM_Log!K:K),BED_Master!A:A,BED_Master!F:F),0))</f>
        <v/>
      </c>
      <c r="I190" s="25" t="str">
        <f>IF(B190="","",IFERROR(
  IF(_xlfn.XLOOKUP(B190,ADM_Log!A:A,ADM_Log!D:D)="OPD",
    _xlfn.XLOOKUP(_xlfn.XLOOKUP(B190,ADM_Log!A:A,ADM_Log!I:I),DR_Master!A:A,DR_Master!G:G),
    _xlfn.XLOOKUP(_xlfn.XLOOKUP(B190,ADM_Log!A:A,ADM_Log!I:I),DR_Master!A:A,DR_Master!H:H)*
    _xlfn.XLOOKUP(B190,ADM_Log!A:A,ADM_Log!G:G)
  ),0))</f>
        <v/>
      </c>
      <c r="J190" s="25" t="str">
        <f t="shared" si="12"/>
        <v/>
      </c>
      <c r="L190" s="17"/>
      <c r="M190" s="25" t="str">
        <f t="shared" si="13"/>
        <v/>
      </c>
      <c r="N190" s="17"/>
      <c r="O190" s="25" t="str">
        <f t="shared" si="14"/>
        <v/>
      </c>
      <c r="R190" t="str">
        <f t="shared" si="10"/>
        <v>Jan 1900</v>
      </c>
    </row>
    <row r="191" spans="1:18" ht="22" customHeight="1">
      <c r="A191" t="str">
        <f t="shared" si="11"/>
        <v/>
      </c>
      <c r="C191" s="24" t="str">
        <f>IF(B191="","",IFERROR(_xlfn.XLOOKUP(B191,ADM_Log!A:A,ADM_Log!B:B),"ADM not found"))</f>
        <v/>
      </c>
      <c r="D191" s="24" t="str">
        <f>IF(C191="","",IFERROR(_xlfn.XLOOKUP(C191,PT_Master!A:A,PT_Master!C:C),""))</f>
        <v/>
      </c>
      <c r="F191" s="24" t="str">
        <f>IF(C191="","",IFERROR(_xlfn.XLOOKUP(C191,PT_Master!A:A,PT_Master!P:P),"Self-Pay"))</f>
        <v/>
      </c>
      <c r="G191" s="25" t="str">
        <f>IF(B191="","",IFERROR(SUMIF(SVC_Log!B:B,B191,SVC_Log!O:O),0))</f>
        <v/>
      </c>
      <c r="H191" s="25" t="str">
        <f>IF(B191="","",IFERROR(
  _xlfn.XLOOKUP(B191,ADM_Log!A:A,ADM_Log!G:G)*
  _xlfn.XLOOKUP(_xlfn.XLOOKUP(B191,ADM_Log!A:A,ADM_Log!K:K),BED_Master!A:A,BED_Master!F:F),0))</f>
        <v/>
      </c>
      <c r="I191" s="25" t="str">
        <f>IF(B191="","",IFERROR(
  IF(_xlfn.XLOOKUP(B191,ADM_Log!A:A,ADM_Log!D:D)="OPD",
    _xlfn.XLOOKUP(_xlfn.XLOOKUP(B191,ADM_Log!A:A,ADM_Log!I:I),DR_Master!A:A,DR_Master!G:G),
    _xlfn.XLOOKUP(_xlfn.XLOOKUP(B191,ADM_Log!A:A,ADM_Log!I:I),DR_Master!A:A,DR_Master!H:H)*
    _xlfn.XLOOKUP(B191,ADM_Log!A:A,ADM_Log!G:G)
  ),0))</f>
        <v/>
      </c>
      <c r="J191" s="25" t="str">
        <f t="shared" si="12"/>
        <v/>
      </c>
      <c r="L191" s="17"/>
      <c r="M191" s="25" t="str">
        <f t="shared" si="13"/>
        <v/>
      </c>
      <c r="N191" s="17"/>
      <c r="O191" s="25" t="str">
        <f t="shared" si="14"/>
        <v/>
      </c>
      <c r="R191" t="str">
        <f t="shared" si="10"/>
        <v>Jan 1900</v>
      </c>
    </row>
    <row r="192" spans="1:18" ht="22" customHeight="1">
      <c r="A192" t="str">
        <f t="shared" si="11"/>
        <v/>
      </c>
      <c r="C192" s="24" t="str">
        <f>IF(B192="","",IFERROR(_xlfn.XLOOKUP(B192,ADM_Log!A:A,ADM_Log!B:B),"ADM not found"))</f>
        <v/>
      </c>
      <c r="D192" s="24" t="str">
        <f>IF(C192="","",IFERROR(_xlfn.XLOOKUP(C192,PT_Master!A:A,PT_Master!C:C),""))</f>
        <v/>
      </c>
      <c r="F192" s="24" t="str">
        <f>IF(C192="","",IFERROR(_xlfn.XLOOKUP(C192,PT_Master!A:A,PT_Master!P:P),"Self-Pay"))</f>
        <v/>
      </c>
      <c r="G192" s="25" t="str">
        <f>IF(B192="","",IFERROR(SUMIF(SVC_Log!B:B,B192,SVC_Log!O:O),0))</f>
        <v/>
      </c>
      <c r="H192" s="25" t="str">
        <f>IF(B192="","",IFERROR(
  _xlfn.XLOOKUP(B192,ADM_Log!A:A,ADM_Log!G:G)*
  _xlfn.XLOOKUP(_xlfn.XLOOKUP(B192,ADM_Log!A:A,ADM_Log!K:K),BED_Master!A:A,BED_Master!F:F),0))</f>
        <v/>
      </c>
      <c r="I192" s="25" t="str">
        <f>IF(B192="","",IFERROR(
  IF(_xlfn.XLOOKUP(B192,ADM_Log!A:A,ADM_Log!D:D)="OPD",
    _xlfn.XLOOKUP(_xlfn.XLOOKUP(B192,ADM_Log!A:A,ADM_Log!I:I),DR_Master!A:A,DR_Master!G:G),
    _xlfn.XLOOKUP(_xlfn.XLOOKUP(B192,ADM_Log!A:A,ADM_Log!I:I),DR_Master!A:A,DR_Master!H:H)*
    _xlfn.XLOOKUP(B192,ADM_Log!A:A,ADM_Log!G:G)
  ),0))</f>
        <v/>
      </c>
      <c r="J192" s="25" t="str">
        <f t="shared" si="12"/>
        <v/>
      </c>
      <c r="L192" s="17"/>
      <c r="M192" s="25" t="str">
        <f t="shared" si="13"/>
        <v/>
      </c>
      <c r="N192" s="17"/>
      <c r="O192" s="25" t="str">
        <f t="shared" si="14"/>
        <v/>
      </c>
      <c r="R192" t="str">
        <f t="shared" si="10"/>
        <v>Jan 1900</v>
      </c>
    </row>
    <row r="193" spans="1:18" ht="22" customHeight="1">
      <c r="A193" t="str">
        <f t="shared" si="11"/>
        <v/>
      </c>
      <c r="C193" s="24" t="str">
        <f>IF(B193="","",IFERROR(_xlfn.XLOOKUP(B193,ADM_Log!A:A,ADM_Log!B:B),"ADM not found"))</f>
        <v/>
      </c>
      <c r="D193" s="24" t="str">
        <f>IF(C193="","",IFERROR(_xlfn.XLOOKUP(C193,PT_Master!A:A,PT_Master!C:C),""))</f>
        <v/>
      </c>
      <c r="F193" s="24" t="str">
        <f>IF(C193="","",IFERROR(_xlfn.XLOOKUP(C193,PT_Master!A:A,PT_Master!P:P),"Self-Pay"))</f>
        <v/>
      </c>
      <c r="G193" s="25" t="str">
        <f>IF(B193="","",IFERROR(SUMIF(SVC_Log!B:B,B193,SVC_Log!O:O),0))</f>
        <v/>
      </c>
      <c r="H193" s="25" t="str">
        <f>IF(B193="","",IFERROR(
  _xlfn.XLOOKUP(B193,ADM_Log!A:A,ADM_Log!G:G)*
  _xlfn.XLOOKUP(_xlfn.XLOOKUP(B193,ADM_Log!A:A,ADM_Log!K:K),BED_Master!A:A,BED_Master!F:F),0))</f>
        <v/>
      </c>
      <c r="I193" s="25" t="str">
        <f>IF(B193="","",IFERROR(
  IF(_xlfn.XLOOKUP(B193,ADM_Log!A:A,ADM_Log!D:D)="OPD",
    _xlfn.XLOOKUP(_xlfn.XLOOKUP(B193,ADM_Log!A:A,ADM_Log!I:I),DR_Master!A:A,DR_Master!G:G),
    _xlfn.XLOOKUP(_xlfn.XLOOKUP(B193,ADM_Log!A:A,ADM_Log!I:I),DR_Master!A:A,DR_Master!H:H)*
    _xlfn.XLOOKUP(B193,ADM_Log!A:A,ADM_Log!G:G)
  ),0))</f>
        <v/>
      </c>
      <c r="J193" s="25" t="str">
        <f t="shared" si="12"/>
        <v/>
      </c>
      <c r="L193" s="17"/>
      <c r="M193" s="25" t="str">
        <f t="shared" si="13"/>
        <v/>
      </c>
      <c r="N193" s="17"/>
      <c r="O193" s="25" t="str">
        <f t="shared" si="14"/>
        <v/>
      </c>
      <c r="R193" t="str">
        <f t="shared" si="10"/>
        <v>Jan 1900</v>
      </c>
    </row>
    <row r="194" spans="1:18" ht="22" customHeight="1">
      <c r="A194" t="str">
        <f t="shared" si="11"/>
        <v/>
      </c>
      <c r="C194" s="24" t="str">
        <f>IF(B194="","",IFERROR(_xlfn.XLOOKUP(B194,ADM_Log!A:A,ADM_Log!B:B),"ADM not found"))</f>
        <v/>
      </c>
      <c r="D194" s="24" t="str">
        <f>IF(C194="","",IFERROR(_xlfn.XLOOKUP(C194,PT_Master!A:A,PT_Master!C:C),""))</f>
        <v/>
      </c>
      <c r="F194" s="24" t="str">
        <f>IF(C194="","",IFERROR(_xlfn.XLOOKUP(C194,PT_Master!A:A,PT_Master!P:P),"Self-Pay"))</f>
        <v/>
      </c>
      <c r="G194" s="25" t="str">
        <f>IF(B194="","",IFERROR(SUMIF(SVC_Log!B:B,B194,SVC_Log!O:O),0))</f>
        <v/>
      </c>
      <c r="H194" s="25" t="str">
        <f>IF(B194="","",IFERROR(
  _xlfn.XLOOKUP(B194,ADM_Log!A:A,ADM_Log!G:G)*
  _xlfn.XLOOKUP(_xlfn.XLOOKUP(B194,ADM_Log!A:A,ADM_Log!K:K),BED_Master!A:A,BED_Master!F:F),0))</f>
        <v/>
      </c>
      <c r="I194" s="25" t="str">
        <f>IF(B194="","",IFERROR(
  IF(_xlfn.XLOOKUP(B194,ADM_Log!A:A,ADM_Log!D:D)="OPD",
    _xlfn.XLOOKUP(_xlfn.XLOOKUP(B194,ADM_Log!A:A,ADM_Log!I:I),DR_Master!A:A,DR_Master!G:G),
    _xlfn.XLOOKUP(_xlfn.XLOOKUP(B194,ADM_Log!A:A,ADM_Log!I:I),DR_Master!A:A,DR_Master!H:H)*
    _xlfn.XLOOKUP(B194,ADM_Log!A:A,ADM_Log!G:G)
  ),0))</f>
        <v/>
      </c>
      <c r="J194" s="25" t="str">
        <f t="shared" si="12"/>
        <v/>
      </c>
      <c r="L194" s="17"/>
      <c r="M194" s="25" t="str">
        <f t="shared" si="13"/>
        <v/>
      </c>
      <c r="N194" s="17"/>
      <c r="O194" s="25" t="str">
        <f t="shared" si="14"/>
        <v/>
      </c>
      <c r="R194" t="str">
        <f t="shared" si="10"/>
        <v>Jan 1900</v>
      </c>
    </row>
    <row r="195" spans="1:18" ht="22" customHeight="1">
      <c r="A195" t="str">
        <f t="shared" si="11"/>
        <v/>
      </c>
      <c r="C195" s="24" t="str">
        <f>IF(B195="","",IFERROR(_xlfn.XLOOKUP(B195,ADM_Log!A:A,ADM_Log!B:B),"ADM not found"))</f>
        <v/>
      </c>
      <c r="D195" s="24" t="str">
        <f>IF(C195="","",IFERROR(_xlfn.XLOOKUP(C195,PT_Master!A:A,PT_Master!C:C),""))</f>
        <v/>
      </c>
      <c r="F195" s="24" t="str">
        <f>IF(C195="","",IFERROR(_xlfn.XLOOKUP(C195,PT_Master!A:A,PT_Master!P:P),"Self-Pay"))</f>
        <v/>
      </c>
      <c r="G195" s="25" t="str">
        <f>IF(B195="","",IFERROR(SUMIF(SVC_Log!B:B,B195,SVC_Log!O:O),0))</f>
        <v/>
      </c>
      <c r="H195" s="25" t="str">
        <f>IF(B195="","",IFERROR(
  _xlfn.XLOOKUP(B195,ADM_Log!A:A,ADM_Log!G:G)*
  _xlfn.XLOOKUP(_xlfn.XLOOKUP(B195,ADM_Log!A:A,ADM_Log!K:K),BED_Master!A:A,BED_Master!F:F),0))</f>
        <v/>
      </c>
      <c r="I195" s="25" t="str">
        <f>IF(B195="","",IFERROR(
  IF(_xlfn.XLOOKUP(B195,ADM_Log!A:A,ADM_Log!D:D)="OPD",
    _xlfn.XLOOKUP(_xlfn.XLOOKUP(B195,ADM_Log!A:A,ADM_Log!I:I),DR_Master!A:A,DR_Master!G:G),
    _xlfn.XLOOKUP(_xlfn.XLOOKUP(B195,ADM_Log!A:A,ADM_Log!I:I),DR_Master!A:A,DR_Master!H:H)*
    _xlfn.XLOOKUP(B195,ADM_Log!A:A,ADM_Log!G:G)
  ),0))</f>
        <v/>
      </c>
      <c r="J195" s="25" t="str">
        <f t="shared" si="12"/>
        <v/>
      </c>
      <c r="L195" s="17"/>
      <c r="M195" s="25" t="str">
        <f t="shared" si="13"/>
        <v/>
      </c>
      <c r="N195" s="17"/>
      <c r="O195" s="25" t="str">
        <f t="shared" si="14"/>
        <v/>
      </c>
      <c r="R195" t="str">
        <f t="shared" si="10"/>
        <v>Jan 1900</v>
      </c>
    </row>
    <row r="196" spans="1:18" ht="22" customHeight="1">
      <c r="A196" t="str">
        <f t="shared" si="11"/>
        <v/>
      </c>
      <c r="C196" s="24" t="str">
        <f>IF(B196="","",IFERROR(_xlfn.XLOOKUP(B196,ADM_Log!A:A,ADM_Log!B:B),"ADM not found"))</f>
        <v/>
      </c>
      <c r="D196" s="24" t="str">
        <f>IF(C196="","",IFERROR(_xlfn.XLOOKUP(C196,PT_Master!A:A,PT_Master!C:C),""))</f>
        <v/>
      </c>
      <c r="F196" s="24" t="str">
        <f>IF(C196="","",IFERROR(_xlfn.XLOOKUP(C196,PT_Master!A:A,PT_Master!P:P),"Self-Pay"))</f>
        <v/>
      </c>
      <c r="G196" s="25" t="str">
        <f>IF(B196="","",IFERROR(SUMIF(SVC_Log!B:B,B196,SVC_Log!O:O),0))</f>
        <v/>
      </c>
      <c r="H196" s="25" t="str">
        <f>IF(B196="","",IFERROR(
  _xlfn.XLOOKUP(B196,ADM_Log!A:A,ADM_Log!G:G)*
  _xlfn.XLOOKUP(_xlfn.XLOOKUP(B196,ADM_Log!A:A,ADM_Log!K:K),BED_Master!A:A,BED_Master!F:F),0))</f>
        <v/>
      </c>
      <c r="I196" s="25" t="str">
        <f>IF(B196="","",IFERROR(
  IF(_xlfn.XLOOKUP(B196,ADM_Log!A:A,ADM_Log!D:D)="OPD",
    _xlfn.XLOOKUP(_xlfn.XLOOKUP(B196,ADM_Log!A:A,ADM_Log!I:I),DR_Master!A:A,DR_Master!G:G),
    _xlfn.XLOOKUP(_xlfn.XLOOKUP(B196,ADM_Log!A:A,ADM_Log!I:I),DR_Master!A:A,DR_Master!H:H)*
    _xlfn.XLOOKUP(B196,ADM_Log!A:A,ADM_Log!G:G)
  ),0))</f>
        <v/>
      </c>
      <c r="J196" s="25" t="str">
        <f t="shared" si="12"/>
        <v/>
      </c>
      <c r="L196" s="17"/>
      <c r="M196" s="25" t="str">
        <f t="shared" si="13"/>
        <v/>
      </c>
      <c r="N196" s="17"/>
      <c r="O196" s="25" t="str">
        <f t="shared" si="14"/>
        <v/>
      </c>
      <c r="R196" t="str">
        <f t="shared" si="10"/>
        <v>Jan 1900</v>
      </c>
    </row>
    <row r="197" spans="1:18" ht="22" customHeight="1">
      <c r="A197" t="str">
        <f t="shared" si="11"/>
        <v/>
      </c>
      <c r="C197" s="24" t="str">
        <f>IF(B197="","",IFERROR(_xlfn.XLOOKUP(B197,ADM_Log!A:A,ADM_Log!B:B),"ADM not found"))</f>
        <v/>
      </c>
      <c r="D197" s="24" t="str">
        <f>IF(C197="","",IFERROR(_xlfn.XLOOKUP(C197,PT_Master!A:A,PT_Master!C:C),""))</f>
        <v/>
      </c>
      <c r="F197" s="24" t="str">
        <f>IF(C197="","",IFERROR(_xlfn.XLOOKUP(C197,PT_Master!A:A,PT_Master!P:P),"Self-Pay"))</f>
        <v/>
      </c>
      <c r="G197" s="25" t="str">
        <f>IF(B197="","",IFERROR(SUMIF(SVC_Log!B:B,B197,SVC_Log!O:O),0))</f>
        <v/>
      </c>
      <c r="H197" s="25" t="str">
        <f>IF(B197="","",IFERROR(
  _xlfn.XLOOKUP(B197,ADM_Log!A:A,ADM_Log!G:G)*
  _xlfn.XLOOKUP(_xlfn.XLOOKUP(B197,ADM_Log!A:A,ADM_Log!K:K),BED_Master!A:A,BED_Master!F:F),0))</f>
        <v/>
      </c>
      <c r="I197" s="25" t="str">
        <f>IF(B197="","",IFERROR(
  IF(_xlfn.XLOOKUP(B197,ADM_Log!A:A,ADM_Log!D:D)="OPD",
    _xlfn.XLOOKUP(_xlfn.XLOOKUP(B197,ADM_Log!A:A,ADM_Log!I:I),DR_Master!A:A,DR_Master!G:G),
    _xlfn.XLOOKUP(_xlfn.XLOOKUP(B197,ADM_Log!A:A,ADM_Log!I:I),DR_Master!A:A,DR_Master!H:H)*
    _xlfn.XLOOKUP(B197,ADM_Log!A:A,ADM_Log!G:G)
  ),0))</f>
        <v/>
      </c>
      <c r="J197" s="25" t="str">
        <f t="shared" si="12"/>
        <v/>
      </c>
      <c r="L197" s="17"/>
      <c r="M197" s="25" t="str">
        <f t="shared" si="13"/>
        <v/>
      </c>
      <c r="N197" s="17"/>
      <c r="O197" s="25" t="str">
        <f t="shared" si="14"/>
        <v/>
      </c>
      <c r="R197" t="str">
        <f t="shared" ref="R197:R260" si="15">TEXT(E196,"MMM YYYY")</f>
        <v>Jan 1900</v>
      </c>
    </row>
    <row r="198" spans="1:18" ht="22" customHeight="1">
      <c r="A198" t="str">
        <f t="shared" ref="A198:A261" si="16">IF(B198="","","BILL-"&amp;TEXT(ROW(A194),"00000"))</f>
        <v/>
      </c>
      <c r="C198" s="24" t="str">
        <f>IF(B198="","",IFERROR(_xlfn.XLOOKUP(B198,ADM_Log!A:A,ADM_Log!B:B),"ADM not found"))</f>
        <v/>
      </c>
      <c r="D198" s="24" t="str">
        <f>IF(C198="","",IFERROR(_xlfn.XLOOKUP(C198,PT_Master!A:A,PT_Master!C:C),""))</f>
        <v/>
      </c>
      <c r="F198" s="24" t="str">
        <f>IF(C198="","",IFERROR(_xlfn.XLOOKUP(C198,PT_Master!A:A,PT_Master!P:P),"Self-Pay"))</f>
        <v/>
      </c>
      <c r="G198" s="25" t="str">
        <f>IF(B198="","",IFERROR(SUMIF(SVC_Log!B:B,B198,SVC_Log!O:O),0))</f>
        <v/>
      </c>
      <c r="H198" s="25" t="str">
        <f>IF(B198="","",IFERROR(
  _xlfn.XLOOKUP(B198,ADM_Log!A:A,ADM_Log!G:G)*
  _xlfn.XLOOKUP(_xlfn.XLOOKUP(B198,ADM_Log!A:A,ADM_Log!K:K),BED_Master!A:A,BED_Master!F:F),0))</f>
        <v/>
      </c>
      <c r="I198" s="25" t="str">
        <f>IF(B198="","",IFERROR(
  IF(_xlfn.XLOOKUP(B198,ADM_Log!A:A,ADM_Log!D:D)="OPD",
    _xlfn.XLOOKUP(_xlfn.XLOOKUP(B198,ADM_Log!A:A,ADM_Log!I:I),DR_Master!A:A,DR_Master!G:G),
    _xlfn.XLOOKUP(_xlfn.XLOOKUP(B198,ADM_Log!A:A,ADM_Log!I:I),DR_Master!A:A,DR_Master!H:H)*
    _xlfn.XLOOKUP(B198,ADM_Log!A:A,ADM_Log!G:G)
  ),0))</f>
        <v/>
      </c>
      <c r="J198" s="25" t="str">
        <f t="shared" ref="J198:J261" si="17">IF(B198="","",G198+H198+I198)</f>
        <v/>
      </c>
      <c r="L198" s="17"/>
      <c r="M198" s="25" t="str">
        <f t="shared" ref="M198:M261" si="18">IF(J198="","",J198-IF(L198="",0,L198))</f>
        <v/>
      </c>
      <c r="N198" s="17"/>
      <c r="O198" s="25" t="str">
        <f t="shared" ref="O198:O261" si="19">IF(M198="","",IFERROR(M198-IF(N198="",0,N198),M198))</f>
        <v/>
      </c>
      <c r="R198" t="str">
        <f t="shared" si="15"/>
        <v>Jan 1900</v>
      </c>
    </row>
    <row r="199" spans="1:18" ht="22" customHeight="1">
      <c r="A199" t="str">
        <f t="shared" si="16"/>
        <v/>
      </c>
      <c r="C199" s="24" t="str">
        <f>IF(B199="","",IFERROR(_xlfn.XLOOKUP(B199,ADM_Log!A:A,ADM_Log!B:B),"ADM not found"))</f>
        <v/>
      </c>
      <c r="D199" s="24" t="str">
        <f>IF(C199="","",IFERROR(_xlfn.XLOOKUP(C199,PT_Master!A:A,PT_Master!C:C),""))</f>
        <v/>
      </c>
      <c r="F199" s="24" t="str">
        <f>IF(C199="","",IFERROR(_xlfn.XLOOKUP(C199,PT_Master!A:A,PT_Master!P:P),"Self-Pay"))</f>
        <v/>
      </c>
      <c r="G199" s="25" t="str">
        <f>IF(B199="","",IFERROR(SUMIF(SVC_Log!B:B,B199,SVC_Log!O:O),0))</f>
        <v/>
      </c>
      <c r="H199" s="25" t="str">
        <f>IF(B199="","",IFERROR(
  _xlfn.XLOOKUP(B199,ADM_Log!A:A,ADM_Log!G:G)*
  _xlfn.XLOOKUP(_xlfn.XLOOKUP(B199,ADM_Log!A:A,ADM_Log!K:K),BED_Master!A:A,BED_Master!F:F),0))</f>
        <v/>
      </c>
      <c r="I199" s="25" t="str">
        <f>IF(B199="","",IFERROR(
  IF(_xlfn.XLOOKUP(B199,ADM_Log!A:A,ADM_Log!D:D)="OPD",
    _xlfn.XLOOKUP(_xlfn.XLOOKUP(B199,ADM_Log!A:A,ADM_Log!I:I),DR_Master!A:A,DR_Master!G:G),
    _xlfn.XLOOKUP(_xlfn.XLOOKUP(B199,ADM_Log!A:A,ADM_Log!I:I),DR_Master!A:A,DR_Master!H:H)*
    _xlfn.XLOOKUP(B199,ADM_Log!A:A,ADM_Log!G:G)
  ),0))</f>
        <v/>
      </c>
      <c r="J199" s="25" t="str">
        <f t="shared" si="17"/>
        <v/>
      </c>
      <c r="L199" s="17"/>
      <c r="M199" s="25" t="str">
        <f t="shared" si="18"/>
        <v/>
      </c>
      <c r="N199" s="17"/>
      <c r="O199" s="25" t="str">
        <f t="shared" si="19"/>
        <v/>
      </c>
      <c r="R199" t="str">
        <f t="shared" si="15"/>
        <v>Jan 1900</v>
      </c>
    </row>
    <row r="200" spans="1:18" ht="22" customHeight="1">
      <c r="A200" t="str">
        <f t="shared" si="16"/>
        <v/>
      </c>
      <c r="C200" s="24" t="str">
        <f>IF(B200="","",IFERROR(_xlfn.XLOOKUP(B200,ADM_Log!A:A,ADM_Log!B:B),"ADM not found"))</f>
        <v/>
      </c>
      <c r="D200" s="24" t="str">
        <f>IF(C200="","",IFERROR(_xlfn.XLOOKUP(C200,PT_Master!A:A,PT_Master!C:C),""))</f>
        <v/>
      </c>
      <c r="F200" s="24" t="str">
        <f>IF(C200="","",IFERROR(_xlfn.XLOOKUP(C200,PT_Master!A:A,PT_Master!P:P),"Self-Pay"))</f>
        <v/>
      </c>
      <c r="G200" s="25" t="str">
        <f>IF(B200="","",IFERROR(SUMIF(SVC_Log!B:B,B200,SVC_Log!O:O),0))</f>
        <v/>
      </c>
      <c r="H200" s="25" t="str">
        <f>IF(B200="","",IFERROR(
  _xlfn.XLOOKUP(B200,ADM_Log!A:A,ADM_Log!G:G)*
  _xlfn.XLOOKUP(_xlfn.XLOOKUP(B200,ADM_Log!A:A,ADM_Log!K:K),BED_Master!A:A,BED_Master!F:F),0))</f>
        <v/>
      </c>
      <c r="I200" s="25" t="str">
        <f>IF(B200="","",IFERROR(
  IF(_xlfn.XLOOKUP(B200,ADM_Log!A:A,ADM_Log!D:D)="OPD",
    _xlfn.XLOOKUP(_xlfn.XLOOKUP(B200,ADM_Log!A:A,ADM_Log!I:I),DR_Master!A:A,DR_Master!G:G),
    _xlfn.XLOOKUP(_xlfn.XLOOKUP(B200,ADM_Log!A:A,ADM_Log!I:I),DR_Master!A:A,DR_Master!H:H)*
    _xlfn.XLOOKUP(B200,ADM_Log!A:A,ADM_Log!G:G)
  ),0))</f>
        <v/>
      </c>
      <c r="J200" s="25" t="str">
        <f t="shared" si="17"/>
        <v/>
      </c>
      <c r="L200" s="17"/>
      <c r="M200" s="25" t="str">
        <f t="shared" si="18"/>
        <v/>
      </c>
      <c r="N200" s="17"/>
      <c r="O200" s="25" t="str">
        <f t="shared" si="19"/>
        <v/>
      </c>
      <c r="R200" t="str">
        <f t="shared" si="15"/>
        <v>Jan 1900</v>
      </c>
    </row>
    <row r="201" spans="1:18" ht="22" customHeight="1">
      <c r="A201" t="str">
        <f t="shared" si="16"/>
        <v/>
      </c>
      <c r="C201" s="24" t="str">
        <f>IF(B201="","",IFERROR(_xlfn.XLOOKUP(B201,ADM_Log!A:A,ADM_Log!B:B),"ADM not found"))</f>
        <v/>
      </c>
      <c r="D201" s="24" t="str">
        <f>IF(C201="","",IFERROR(_xlfn.XLOOKUP(C201,PT_Master!A:A,PT_Master!C:C),""))</f>
        <v/>
      </c>
      <c r="F201" s="24" t="str">
        <f>IF(C201="","",IFERROR(_xlfn.XLOOKUP(C201,PT_Master!A:A,PT_Master!P:P),"Self-Pay"))</f>
        <v/>
      </c>
      <c r="G201" s="25" t="str">
        <f>IF(B201="","",IFERROR(SUMIF(SVC_Log!B:B,B201,SVC_Log!O:O),0))</f>
        <v/>
      </c>
      <c r="H201" s="25" t="str">
        <f>IF(B201="","",IFERROR(
  _xlfn.XLOOKUP(B201,ADM_Log!A:A,ADM_Log!G:G)*
  _xlfn.XLOOKUP(_xlfn.XLOOKUP(B201,ADM_Log!A:A,ADM_Log!K:K),BED_Master!A:A,BED_Master!F:F),0))</f>
        <v/>
      </c>
      <c r="I201" s="25" t="str">
        <f>IF(B201="","",IFERROR(
  IF(_xlfn.XLOOKUP(B201,ADM_Log!A:A,ADM_Log!D:D)="OPD",
    _xlfn.XLOOKUP(_xlfn.XLOOKUP(B201,ADM_Log!A:A,ADM_Log!I:I),DR_Master!A:A,DR_Master!G:G),
    _xlfn.XLOOKUP(_xlfn.XLOOKUP(B201,ADM_Log!A:A,ADM_Log!I:I),DR_Master!A:A,DR_Master!H:H)*
    _xlfn.XLOOKUP(B201,ADM_Log!A:A,ADM_Log!G:G)
  ),0))</f>
        <v/>
      </c>
      <c r="J201" s="25" t="str">
        <f t="shared" si="17"/>
        <v/>
      </c>
      <c r="L201" s="17"/>
      <c r="M201" s="25" t="str">
        <f t="shared" si="18"/>
        <v/>
      </c>
      <c r="N201" s="17"/>
      <c r="O201" s="25" t="str">
        <f t="shared" si="19"/>
        <v/>
      </c>
      <c r="R201" t="str">
        <f t="shared" si="15"/>
        <v>Jan 1900</v>
      </c>
    </row>
    <row r="202" spans="1:18" ht="22" customHeight="1">
      <c r="A202" t="str">
        <f t="shared" si="16"/>
        <v/>
      </c>
      <c r="C202" s="24" t="str">
        <f>IF(B202="","",IFERROR(_xlfn.XLOOKUP(B202,ADM_Log!A:A,ADM_Log!B:B),"ADM not found"))</f>
        <v/>
      </c>
      <c r="D202" s="24" t="str">
        <f>IF(C202="","",IFERROR(_xlfn.XLOOKUP(C202,PT_Master!A:A,PT_Master!C:C),""))</f>
        <v/>
      </c>
      <c r="F202" s="24" t="str">
        <f>IF(C202="","",IFERROR(_xlfn.XLOOKUP(C202,PT_Master!A:A,PT_Master!P:P),"Self-Pay"))</f>
        <v/>
      </c>
      <c r="G202" s="25" t="str">
        <f>IF(B202="","",IFERROR(SUMIF(SVC_Log!B:B,B202,SVC_Log!O:O),0))</f>
        <v/>
      </c>
      <c r="H202" s="25" t="str">
        <f>IF(B202="","",IFERROR(
  _xlfn.XLOOKUP(B202,ADM_Log!A:A,ADM_Log!G:G)*
  _xlfn.XLOOKUP(_xlfn.XLOOKUP(B202,ADM_Log!A:A,ADM_Log!K:K),BED_Master!A:A,BED_Master!F:F),0))</f>
        <v/>
      </c>
      <c r="I202" s="25" t="str">
        <f>IF(B202="","",IFERROR(
  IF(_xlfn.XLOOKUP(B202,ADM_Log!A:A,ADM_Log!D:D)="OPD",
    _xlfn.XLOOKUP(_xlfn.XLOOKUP(B202,ADM_Log!A:A,ADM_Log!I:I),DR_Master!A:A,DR_Master!G:G),
    _xlfn.XLOOKUP(_xlfn.XLOOKUP(B202,ADM_Log!A:A,ADM_Log!I:I),DR_Master!A:A,DR_Master!H:H)*
    _xlfn.XLOOKUP(B202,ADM_Log!A:A,ADM_Log!G:G)
  ),0))</f>
        <v/>
      </c>
      <c r="J202" s="25" t="str">
        <f t="shared" si="17"/>
        <v/>
      </c>
      <c r="L202" s="17"/>
      <c r="M202" s="25" t="str">
        <f t="shared" si="18"/>
        <v/>
      </c>
      <c r="N202" s="17"/>
      <c r="O202" s="25" t="str">
        <f t="shared" si="19"/>
        <v/>
      </c>
      <c r="R202" t="str">
        <f t="shared" si="15"/>
        <v>Jan 1900</v>
      </c>
    </row>
    <row r="203" spans="1:18" ht="22" customHeight="1">
      <c r="A203" t="str">
        <f t="shared" si="16"/>
        <v/>
      </c>
      <c r="C203" s="24" t="str">
        <f>IF(B203="","",IFERROR(_xlfn.XLOOKUP(B203,ADM_Log!A:A,ADM_Log!B:B),"ADM not found"))</f>
        <v/>
      </c>
      <c r="D203" s="24" t="str">
        <f>IF(C203="","",IFERROR(_xlfn.XLOOKUP(C203,PT_Master!A:A,PT_Master!C:C),""))</f>
        <v/>
      </c>
      <c r="F203" s="24" t="str">
        <f>IF(C203="","",IFERROR(_xlfn.XLOOKUP(C203,PT_Master!A:A,PT_Master!P:P),"Self-Pay"))</f>
        <v/>
      </c>
      <c r="G203" s="25" t="str">
        <f>IF(B203="","",IFERROR(SUMIF(SVC_Log!B:B,B203,SVC_Log!O:O),0))</f>
        <v/>
      </c>
      <c r="H203" s="25" t="str">
        <f>IF(B203="","",IFERROR(
  _xlfn.XLOOKUP(B203,ADM_Log!A:A,ADM_Log!G:G)*
  _xlfn.XLOOKUP(_xlfn.XLOOKUP(B203,ADM_Log!A:A,ADM_Log!K:K),BED_Master!A:A,BED_Master!F:F),0))</f>
        <v/>
      </c>
      <c r="I203" s="25" t="str">
        <f>IF(B203="","",IFERROR(
  IF(_xlfn.XLOOKUP(B203,ADM_Log!A:A,ADM_Log!D:D)="OPD",
    _xlfn.XLOOKUP(_xlfn.XLOOKUP(B203,ADM_Log!A:A,ADM_Log!I:I),DR_Master!A:A,DR_Master!G:G),
    _xlfn.XLOOKUP(_xlfn.XLOOKUP(B203,ADM_Log!A:A,ADM_Log!I:I),DR_Master!A:A,DR_Master!H:H)*
    _xlfn.XLOOKUP(B203,ADM_Log!A:A,ADM_Log!G:G)
  ),0))</f>
        <v/>
      </c>
      <c r="J203" s="25" t="str">
        <f t="shared" si="17"/>
        <v/>
      </c>
      <c r="L203" s="17"/>
      <c r="M203" s="25" t="str">
        <f t="shared" si="18"/>
        <v/>
      </c>
      <c r="N203" s="17"/>
      <c r="O203" s="25" t="str">
        <f t="shared" si="19"/>
        <v/>
      </c>
      <c r="R203" t="str">
        <f t="shared" si="15"/>
        <v>Jan 1900</v>
      </c>
    </row>
    <row r="204" spans="1:18" ht="22" customHeight="1">
      <c r="A204" t="str">
        <f t="shared" si="16"/>
        <v/>
      </c>
      <c r="C204" s="24" t="str">
        <f>IF(B204="","",IFERROR(_xlfn.XLOOKUP(B204,ADM_Log!A:A,ADM_Log!B:B),"ADM not found"))</f>
        <v/>
      </c>
      <c r="D204" s="24" t="str">
        <f>IF(C204="","",IFERROR(_xlfn.XLOOKUP(C204,PT_Master!A:A,PT_Master!C:C),""))</f>
        <v/>
      </c>
      <c r="F204" s="24" t="str">
        <f>IF(C204="","",IFERROR(_xlfn.XLOOKUP(C204,PT_Master!A:A,PT_Master!P:P),"Self-Pay"))</f>
        <v/>
      </c>
      <c r="G204" s="25" t="str">
        <f>IF(B204="","",IFERROR(SUMIF(SVC_Log!B:B,B204,SVC_Log!O:O),0))</f>
        <v/>
      </c>
      <c r="H204" s="25" t="str">
        <f>IF(B204="","",IFERROR(
  _xlfn.XLOOKUP(B204,ADM_Log!A:A,ADM_Log!G:G)*
  _xlfn.XLOOKUP(_xlfn.XLOOKUP(B204,ADM_Log!A:A,ADM_Log!K:K),BED_Master!A:A,BED_Master!F:F),0))</f>
        <v/>
      </c>
      <c r="I204" s="25" t="str">
        <f>IF(B204="","",IFERROR(
  IF(_xlfn.XLOOKUP(B204,ADM_Log!A:A,ADM_Log!D:D)="OPD",
    _xlfn.XLOOKUP(_xlfn.XLOOKUP(B204,ADM_Log!A:A,ADM_Log!I:I),DR_Master!A:A,DR_Master!G:G),
    _xlfn.XLOOKUP(_xlfn.XLOOKUP(B204,ADM_Log!A:A,ADM_Log!I:I),DR_Master!A:A,DR_Master!H:H)*
    _xlfn.XLOOKUP(B204,ADM_Log!A:A,ADM_Log!G:G)
  ),0))</f>
        <v/>
      </c>
      <c r="J204" s="25" t="str">
        <f t="shared" si="17"/>
        <v/>
      </c>
      <c r="L204" s="17"/>
      <c r="M204" s="25" t="str">
        <f t="shared" si="18"/>
        <v/>
      </c>
      <c r="N204" s="17"/>
      <c r="O204" s="25" t="str">
        <f t="shared" si="19"/>
        <v/>
      </c>
      <c r="R204" t="str">
        <f t="shared" si="15"/>
        <v>Jan 1900</v>
      </c>
    </row>
    <row r="205" spans="1:18" ht="22" customHeight="1">
      <c r="A205" t="str">
        <f t="shared" si="16"/>
        <v/>
      </c>
      <c r="C205" s="24" t="str">
        <f>IF(B205="","",IFERROR(_xlfn.XLOOKUP(B205,ADM_Log!A:A,ADM_Log!B:B),"ADM not found"))</f>
        <v/>
      </c>
      <c r="D205" s="24" t="str">
        <f>IF(C205="","",IFERROR(_xlfn.XLOOKUP(C205,PT_Master!A:A,PT_Master!C:C),""))</f>
        <v/>
      </c>
      <c r="F205" s="24" t="str">
        <f>IF(C205="","",IFERROR(_xlfn.XLOOKUP(C205,PT_Master!A:A,PT_Master!P:P),"Self-Pay"))</f>
        <v/>
      </c>
      <c r="G205" s="25" t="str">
        <f>IF(B205="","",IFERROR(SUMIF(SVC_Log!B:B,B205,SVC_Log!O:O),0))</f>
        <v/>
      </c>
      <c r="H205" s="25" t="str">
        <f>IF(B205="","",IFERROR(
  _xlfn.XLOOKUP(B205,ADM_Log!A:A,ADM_Log!G:G)*
  _xlfn.XLOOKUP(_xlfn.XLOOKUP(B205,ADM_Log!A:A,ADM_Log!K:K),BED_Master!A:A,BED_Master!F:F),0))</f>
        <v/>
      </c>
      <c r="I205" s="25" t="str">
        <f>IF(B205="","",IFERROR(
  IF(_xlfn.XLOOKUP(B205,ADM_Log!A:A,ADM_Log!D:D)="OPD",
    _xlfn.XLOOKUP(_xlfn.XLOOKUP(B205,ADM_Log!A:A,ADM_Log!I:I),DR_Master!A:A,DR_Master!G:G),
    _xlfn.XLOOKUP(_xlfn.XLOOKUP(B205,ADM_Log!A:A,ADM_Log!I:I),DR_Master!A:A,DR_Master!H:H)*
    _xlfn.XLOOKUP(B205,ADM_Log!A:A,ADM_Log!G:G)
  ),0))</f>
        <v/>
      </c>
      <c r="J205" s="25" t="str">
        <f t="shared" si="17"/>
        <v/>
      </c>
      <c r="L205" s="17"/>
      <c r="M205" s="25" t="str">
        <f t="shared" si="18"/>
        <v/>
      </c>
      <c r="N205" s="17"/>
      <c r="O205" s="25" t="str">
        <f t="shared" si="19"/>
        <v/>
      </c>
      <c r="R205" t="str">
        <f t="shared" si="15"/>
        <v>Jan 1900</v>
      </c>
    </row>
    <row r="206" spans="1:18" ht="22" customHeight="1">
      <c r="A206" t="str">
        <f t="shared" si="16"/>
        <v/>
      </c>
      <c r="C206" s="24" t="str">
        <f>IF(B206="","",IFERROR(_xlfn.XLOOKUP(B206,ADM_Log!A:A,ADM_Log!B:B),"ADM not found"))</f>
        <v/>
      </c>
      <c r="D206" s="24" t="str">
        <f>IF(C206="","",IFERROR(_xlfn.XLOOKUP(C206,PT_Master!A:A,PT_Master!C:C),""))</f>
        <v/>
      </c>
      <c r="F206" s="24" t="str">
        <f>IF(C206="","",IFERROR(_xlfn.XLOOKUP(C206,PT_Master!A:A,PT_Master!P:P),"Self-Pay"))</f>
        <v/>
      </c>
      <c r="G206" s="25" t="str">
        <f>IF(B206="","",IFERROR(SUMIF(SVC_Log!B:B,B206,SVC_Log!O:O),0))</f>
        <v/>
      </c>
      <c r="H206" s="25" t="str">
        <f>IF(B206="","",IFERROR(
  _xlfn.XLOOKUP(B206,ADM_Log!A:A,ADM_Log!G:G)*
  _xlfn.XLOOKUP(_xlfn.XLOOKUP(B206,ADM_Log!A:A,ADM_Log!K:K),BED_Master!A:A,BED_Master!F:F),0))</f>
        <v/>
      </c>
      <c r="I206" s="25" t="str">
        <f>IF(B206="","",IFERROR(
  IF(_xlfn.XLOOKUP(B206,ADM_Log!A:A,ADM_Log!D:D)="OPD",
    _xlfn.XLOOKUP(_xlfn.XLOOKUP(B206,ADM_Log!A:A,ADM_Log!I:I),DR_Master!A:A,DR_Master!G:G),
    _xlfn.XLOOKUP(_xlfn.XLOOKUP(B206,ADM_Log!A:A,ADM_Log!I:I),DR_Master!A:A,DR_Master!H:H)*
    _xlfn.XLOOKUP(B206,ADM_Log!A:A,ADM_Log!G:G)
  ),0))</f>
        <v/>
      </c>
      <c r="J206" s="25" t="str">
        <f t="shared" si="17"/>
        <v/>
      </c>
      <c r="L206" s="17"/>
      <c r="M206" s="25" t="str">
        <f t="shared" si="18"/>
        <v/>
      </c>
      <c r="N206" s="17"/>
      <c r="O206" s="25" t="str">
        <f t="shared" si="19"/>
        <v/>
      </c>
      <c r="R206" t="str">
        <f t="shared" si="15"/>
        <v>Jan 1900</v>
      </c>
    </row>
    <row r="207" spans="1:18" ht="22" customHeight="1">
      <c r="A207" t="str">
        <f t="shared" si="16"/>
        <v/>
      </c>
      <c r="C207" s="24" t="str">
        <f>IF(B207="","",IFERROR(_xlfn.XLOOKUP(B207,ADM_Log!A:A,ADM_Log!B:B),"ADM not found"))</f>
        <v/>
      </c>
      <c r="D207" s="24" t="str">
        <f>IF(C207="","",IFERROR(_xlfn.XLOOKUP(C207,PT_Master!A:A,PT_Master!C:C),""))</f>
        <v/>
      </c>
      <c r="F207" s="24" t="str">
        <f>IF(C207="","",IFERROR(_xlfn.XLOOKUP(C207,PT_Master!A:A,PT_Master!P:P),"Self-Pay"))</f>
        <v/>
      </c>
      <c r="G207" s="25" t="str">
        <f>IF(B207="","",IFERROR(SUMIF(SVC_Log!B:B,B207,SVC_Log!O:O),0))</f>
        <v/>
      </c>
      <c r="H207" s="25" t="str">
        <f>IF(B207="","",IFERROR(
  _xlfn.XLOOKUP(B207,ADM_Log!A:A,ADM_Log!G:G)*
  _xlfn.XLOOKUP(_xlfn.XLOOKUP(B207,ADM_Log!A:A,ADM_Log!K:K),BED_Master!A:A,BED_Master!F:F),0))</f>
        <v/>
      </c>
      <c r="I207" s="25" t="str">
        <f>IF(B207="","",IFERROR(
  IF(_xlfn.XLOOKUP(B207,ADM_Log!A:A,ADM_Log!D:D)="OPD",
    _xlfn.XLOOKUP(_xlfn.XLOOKUP(B207,ADM_Log!A:A,ADM_Log!I:I),DR_Master!A:A,DR_Master!G:G),
    _xlfn.XLOOKUP(_xlfn.XLOOKUP(B207,ADM_Log!A:A,ADM_Log!I:I),DR_Master!A:A,DR_Master!H:H)*
    _xlfn.XLOOKUP(B207,ADM_Log!A:A,ADM_Log!G:G)
  ),0))</f>
        <v/>
      </c>
      <c r="J207" s="25" t="str">
        <f t="shared" si="17"/>
        <v/>
      </c>
      <c r="L207" s="17"/>
      <c r="M207" s="25" t="str">
        <f t="shared" si="18"/>
        <v/>
      </c>
      <c r="N207" s="17"/>
      <c r="O207" s="25" t="str">
        <f t="shared" si="19"/>
        <v/>
      </c>
      <c r="R207" t="str">
        <f t="shared" si="15"/>
        <v>Jan 1900</v>
      </c>
    </row>
    <row r="208" spans="1:18" ht="22" customHeight="1">
      <c r="A208" t="str">
        <f t="shared" si="16"/>
        <v/>
      </c>
      <c r="C208" s="24" t="str">
        <f>IF(B208="","",IFERROR(_xlfn.XLOOKUP(B208,ADM_Log!A:A,ADM_Log!B:B),"ADM not found"))</f>
        <v/>
      </c>
      <c r="D208" s="24" t="str">
        <f>IF(C208="","",IFERROR(_xlfn.XLOOKUP(C208,PT_Master!A:A,PT_Master!C:C),""))</f>
        <v/>
      </c>
      <c r="F208" s="24" t="str">
        <f>IF(C208="","",IFERROR(_xlfn.XLOOKUP(C208,PT_Master!A:A,PT_Master!P:P),"Self-Pay"))</f>
        <v/>
      </c>
      <c r="G208" s="25" t="str">
        <f>IF(B208="","",IFERROR(SUMIF(SVC_Log!B:B,B208,SVC_Log!O:O),0))</f>
        <v/>
      </c>
      <c r="H208" s="25" t="str">
        <f>IF(B208="","",IFERROR(
  _xlfn.XLOOKUP(B208,ADM_Log!A:A,ADM_Log!G:G)*
  _xlfn.XLOOKUP(_xlfn.XLOOKUP(B208,ADM_Log!A:A,ADM_Log!K:K),BED_Master!A:A,BED_Master!F:F),0))</f>
        <v/>
      </c>
      <c r="I208" s="25" t="str">
        <f>IF(B208="","",IFERROR(
  IF(_xlfn.XLOOKUP(B208,ADM_Log!A:A,ADM_Log!D:D)="OPD",
    _xlfn.XLOOKUP(_xlfn.XLOOKUP(B208,ADM_Log!A:A,ADM_Log!I:I),DR_Master!A:A,DR_Master!G:G),
    _xlfn.XLOOKUP(_xlfn.XLOOKUP(B208,ADM_Log!A:A,ADM_Log!I:I),DR_Master!A:A,DR_Master!H:H)*
    _xlfn.XLOOKUP(B208,ADM_Log!A:A,ADM_Log!G:G)
  ),0))</f>
        <v/>
      </c>
      <c r="J208" s="25" t="str">
        <f t="shared" si="17"/>
        <v/>
      </c>
      <c r="L208" s="17"/>
      <c r="M208" s="25" t="str">
        <f t="shared" si="18"/>
        <v/>
      </c>
      <c r="N208" s="17"/>
      <c r="O208" s="25" t="str">
        <f t="shared" si="19"/>
        <v/>
      </c>
      <c r="R208" t="str">
        <f t="shared" si="15"/>
        <v>Jan 1900</v>
      </c>
    </row>
    <row r="209" spans="1:18" ht="22" customHeight="1">
      <c r="A209" t="str">
        <f t="shared" si="16"/>
        <v/>
      </c>
      <c r="C209" s="24" t="str">
        <f>IF(B209="","",IFERROR(_xlfn.XLOOKUP(B209,ADM_Log!A:A,ADM_Log!B:B),"ADM not found"))</f>
        <v/>
      </c>
      <c r="D209" s="24" t="str">
        <f>IF(C209="","",IFERROR(_xlfn.XLOOKUP(C209,PT_Master!A:A,PT_Master!C:C),""))</f>
        <v/>
      </c>
      <c r="F209" s="24" t="str">
        <f>IF(C209="","",IFERROR(_xlfn.XLOOKUP(C209,PT_Master!A:A,PT_Master!P:P),"Self-Pay"))</f>
        <v/>
      </c>
      <c r="G209" s="25" t="str">
        <f>IF(B209="","",IFERROR(SUMIF(SVC_Log!B:B,B209,SVC_Log!O:O),0))</f>
        <v/>
      </c>
      <c r="H209" s="25" t="str">
        <f>IF(B209="","",IFERROR(
  _xlfn.XLOOKUP(B209,ADM_Log!A:A,ADM_Log!G:G)*
  _xlfn.XLOOKUP(_xlfn.XLOOKUP(B209,ADM_Log!A:A,ADM_Log!K:K),BED_Master!A:A,BED_Master!F:F),0))</f>
        <v/>
      </c>
      <c r="I209" s="25" t="str">
        <f>IF(B209="","",IFERROR(
  IF(_xlfn.XLOOKUP(B209,ADM_Log!A:A,ADM_Log!D:D)="OPD",
    _xlfn.XLOOKUP(_xlfn.XLOOKUP(B209,ADM_Log!A:A,ADM_Log!I:I),DR_Master!A:A,DR_Master!G:G),
    _xlfn.XLOOKUP(_xlfn.XLOOKUP(B209,ADM_Log!A:A,ADM_Log!I:I),DR_Master!A:A,DR_Master!H:H)*
    _xlfn.XLOOKUP(B209,ADM_Log!A:A,ADM_Log!G:G)
  ),0))</f>
        <v/>
      </c>
      <c r="J209" s="25" t="str">
        <f t="shared" si="17"/>
        <v/>
      </c>
      <c r="L209" s="17"/>
      <c r="M209" s="25" t="str">
        <f t="shared" si="18"/>
        <v/>
      </c>
      <c r="N209" s="17"/>
      <c r="O209" s="25" t="str">
        <f t="shared" si="19"/>
        <v/>
      </c>
      <c r="R209" t="str">
        <f t="shared" si="15"/>
        <v>Jan 1900</v>
      </c>
    </row>
    <row r="210" spans="1:18" ht="22" customHeight="1">
      <c r="A210" t="str">
        <f t="shared" si="16"/>
        <v/>
      </c>
      <c r="C210" s="24" t="str">
        <f>IF(B210="","",IFERROR(_xlfn.XLOOKUP(B210,ADM_Log!A:A,ADM_Log!B:B),"ADM not found"))</f>
        <v/>
      </c>
      <c r="D210" s="24" t="str">
        <f>IF(C210="","",IFERROR(_xlfn.XLOOKUP(C210,PT_Master!A:A,PT_Master!C:C),""))</f>
        <v/>
      </c>
      <c r="F210" s="24" t="str">
        <f>IF(C210="","",IFERROR(_xlfn.XLOOKUP(C210,PT_Master!A:A,PT_Master!P:P),"Self-Pay"))</f>
        <v/>
      </c>
      <c r="G210" s="25" t="str">
        <f>IF(B210="","",IFERROR(SUMIF(SVC_Log!B:B,B210,SVC_Log!O:O),0))</f>
        <v/>
      </c>
      <c r="H210" s="25" t="str">
        <f>IF(B210="","",IFERROR(
  _xlfn.XLOOKUP(B210,ADM_Log!A:A,ADM_Log!G:G)*
  _xlfn.XLOOKUP(_xlfn.XLOOKUP(B210,ADM_Log!A:A,ADM_Log!K:K),BED_Master!A:A,BED_Master!F:F),0))</f>
        <v/>
      </c>
      <c r="I210" s="25" t="str">
        <f>IF(B210="","",IFERROR(
  IF(_xlfn.XLOOKUP(B210,ADM_Log!A:A,ADM_Log!D:D)="OPD",
    _xlfn.XLOOKUP(_xlfn.XLOOKUP(B210,ADM_Log!A:A,ADM_Log!I:I),DR_Master!A:A,DR_Master!G:G),
    _xlfn.XLOOKUP(_xlfn.XLOOKUP(B210,ADM_Log!A:A,ADM_Log!I:I),DR_Master!A:A,DR_Master!H:H)*
    _xlfn.XLOOKUP(B210,ADM_Log!A:A,ADM_Log!G:G)
  ),0))</f>
        <v/>
      </c>
      <c r="J210" s="25" t="str">
        <f t="shared" si="17"/>
        <v/>
      </c>
      <c r="L210" s="17"/>
      <c r="M210" s="25" t="str">
        <f t="shared" si="18"/>
        <v/>
      </c>
      <c r="N210" s="17"/>
      <c r="O210" s="25" t="str">
        <f t="shared" si="19"/>
        <v/>
      </c>
      <c r="R210" t="str">
        <f t="shared" si="15"/>
        <v>Jan 1900</v>
      </c>
    </row>
    <row r="211" spans="1:18" ht="22" customHeight="1">
      <c r="A211" t="str">
        <f t="shared" si="16"/>
        <v/>
      </c>
      <c r="C211" s="24" t="str">
        <f>IF(B211="","",IFERROR(_xlfn.XLOOKUP(B211,ADM_Log!A:A,ADM_Log!B:B),"ADM not found"))</f>
        <v/>
      </c>
      <c r="D211" s="24" t="str">
        <f>IF(C211="","",IFERROR(_xlfn.XLOOKUP(C211,PT_Master!A:A,PT_Master!C:C),""))</f>
        <v/>
      </c>
      <c r="F211" s="24" t="str">
        <f>IF(C211="","",IFERROR(_xlfn.XLOOKUP(C211,PT_Master!A:A,PT_Master!P:P),"Self-Pay"))</f>
        <v/>
      </c>
      <c r="G211" s="25" t="str">
        <f>IF(B211="","",IFERROR(SUMIF(SVC_Log!B:B,B211,SVC_Log!O:O),0))</f>
        <v/>
      </c>
      <c r="H211" s="25" t="str">
        <f>IF(B211="","",IFERROR(
  _xlfn.XLOOKUP(B211,ADM_Log!A:A,ADM_Log!G:G)*
  _xlfn.XLOOKUP(_xlfn.XLOOKUP(B211,ADM_Log!A:A,ADM_Log!K:K),BED_Master!A:A,BED_Master!F:F),0))</f>
        <v/>
      </c>
      <c r="I211" s="25" t="str">
        <f>IF(B211="","",IFERROR(
  IF(_xlfn.XLOOKUP(B211,ADM_Log!A:A,ADM_Log!D:D)="OPD",
    _xlfn.XLOOKUP(_xlfn.XLOOKUP(B211,ADM_Log!A:A,ADM_Log!I:I),DR_Master!A:A,DR_Master!G:G),
    _xlfn.XLOOKUP(_xlfn.XLOOKUP(B211,ADM_Log!A:A,ADM_Log!I:I),DR_Master!A:A,DR_Master!H:H)*
    _xlfn.XLOOKUP(B211,ADM_Log!A:A,ADM_Log!G:G)
  ),0))</f>
        <v/>
      </c>
      <c r="J211" s="25" t="str">
        <f t="shared" si="17"/>
        <v/>
      </c>
      <c r="L211" s="17"/>
      <c r="M211" s="25" t="str">
        <f t="shared" si="18"/>
        <v/>
      </c>
      <c r="N211" s="17"/>
      <c r="O211" s="25" t="str">
        <f t="shared" si="19"/>
        <v/>
      </c>
      <c r="R211" t="str">
        <f t="shared" si="15"/>
        <v>Jan 1900</v>
      </c>
    </row>
    <row r="212" spans="1:18" ht="22" customHeight="1">
      <c r="A212" t="str">
        <f t="shared" si="16"/>
        <v/>
      </c>
      <c r="C212" s="24" t="str">
        <f>IF(B212="","",IFERROR(_xlfn.XLOOKUP(B212,ADM_Log!A:A,ADM_Log!B:B),"ADM not found"))</f>
        <v/>
      </c>
      <c r="D212" s="24" t="str">
        <f>IF(C212="","",IFERROR(_xlfn.XLOOKUP(C212,PT_Master!A:A,PT_Master!C:C),""))</f>
        <v/>
      </c>
      <c r="F212" s="24" t="str">
        <f>IF(C212="","",IFERROR(_xlfn.XLOOKUP(C212,PT_Master!A:A,PT_Master!P:P),"Self-Pay"))</f>
        <v/>
      </c>
      <c r="G212" s="25" t="str">
        <f>IF(B212="","",IFERROR(SUMIF(SVC_Log!B:B,B212,SVC_Log!O:O),0))</f>
        <v/>
      </c>
      <c r="H212" s="25" t="str">
        <f>IF(B212="","",IFERROR(
  _xlfn.XLOOKUP(B212,ADM_Log!A:A,ADM_Log!G:G)*
  _xlfn.XLOOKUP(_xlfn.XLOOKUP(B212,ADM_Log!A:A,ADM_Log!K:K),BED_Master!A:A,BED_Master!F:F),0))</f>
        <v/>
      </c>
      <c r="I212" s="25" t="str">
        <f>IF(B212="","",IFERROR(
  IF(_xlfn.XLOOKUP(B212,ADM_Log!A:A,ADM_Log!D:D)="OPD",
    _xlfn.XLOOKUP(_xlfn.XLOOKUP(B212,ADM_Log!A:A,ADM_Log!I:I),DR_Master!A:A,DR_Master!G:G),
    _xlfn.XLOOKUP(_xlfn.XLOOKUP(B212,ADM_Log!A:A,ADM_Log!I:I),DR_Master!A:A,DR_Master!H:H)*
    _xlfn.XLOOKUP(B212,ADM_Log!A:A,ADM_Log!G:G)
  ),0))</f>
        <v/>
      </c>
      <c r="J212" s="25" t="str">
        <f t="shared" si="17"/>
        <v/>
      </c>
      <c r="L212" s="17"/>
      <c r="M212" s="25" t="str">
        <f t="shared" si="18"/>
        <v/>
      </c>
      <c r="N212" s="17"/>
      <c r="O212" s="25" t="str">
        <f t="shared" si="19"/>
        <v/>
      </c>
      <c r="R212" t="str">
        <f t="shared" si="15"/>
        <v>Jan 1900</v>
      </c>
    </row>
    <row r="213" spans="1:18" ht="22" customHeight="1">
      <c r="A213" t="str">
        <f t="shared" si="16"/>
        <v/>
      </c>
      <c r="C213" s="24" t="str">
        <f>IF(B213="","",IFERROR(_xlfn.XLOOKUP(B213,ADM_Log!A:A,ADM_Log!B:B),"ADM not found"))</f>
        <v/>
      </c>
      <c r="D213" s="24" t="str">
        <f>IF(C213="","",IFERROR(_xlfn.XLOOKUP(C213,PT_Master!A:A,PT_Master!C:C),""))</f>
        <v/>
      </c>
      <c r="F213" s="24" t="str">
        <f>IF(C213="","",IFERROR(_xlfn.XLOOKUP(C213,PT_Master!A:A,PT_Master!P:P),"Self-Pay"))</f>
        <v/>
      </c>
      <c r="G213" s="25" t="str">
        <f>IF(B213="","",IFERROR(SUMIF(SVC_Log!B:B,B213,SVC_Log!O:O),0))</f>
        <v/>
      </c>
      <c r="H213" s="25" t="str">
        <f>IF(B213="","",IFERROR(
  _xlfn.XLOOKUP(B213,ADM_Log!A:A,ADM_Log!G:G)*
  _xlfn.XLOOKUP(_xlfn.XLOOKUP(B213,ADM_Log!A:A,ADM_Log!K:K),BED_Master!A:A,BED_Master!F:F),0))</f>
        <v/>
      </c>
      <c r="I213" s="25" t="str">
        <f>IF(B213="","",IFERROR(
  IF(_xlfn.XLOOKUP(B213,ADM_Log!A:A,ADM_Log!D:D)="OPD",
    _xlfn.XLOOKUP(_xlfn.XLOOKUP(B213,ADM_Log!A:A,ADM_Log!I:I),DR_Master!A:A,DR_Master!G:G),
    _xlfn.XLOOKUP(_xlfn.XLOOKUP(B213,ADM_Log!A:A,ADM_Log!I:I),DR_Master!A:A,DR_Master!H:H)*
    _xlfn.XLOOKUP(B213,ADM_Log!A:A,ADM_Log!G:G)
  ),0))</f>
        <v/>
      </c>
      <c r="J213" s="25" t="str">
        <f t="shared" si="17"/>
        <v/>
      </c>
      <c r="L213" s="17"/>
      <c r="M213" s="25" t="str">
        <f t="shared" si="18"/>
        <v/>
      </c>
      <c r="N213" s="17"/>
      <c r="O213" s="25" t="str">
        <f t="shared" si="19"/>
        <v/>
      </c>
      <c r="R213" t="str">
        <f t="shared" si="15"/>
        <v>Jan 1900</v>
      </c>
    </row>
    <row r="214" spans="1:18" ht="22" customHeight="1">
      <c r="A214" t="str">
        <f t="shared" si="16"/>
        <v/>
      </c>
      <c r="C214" s="24" t="str">
        <f>IF(B214="","",IFERROR(_xlfn.XLOOKUP(B214,ADM_Log!A:A,ADM_Log!B:B),"ADM not found"))</f>
        <v/>
      </c>
      <c r="D214" s="24" t="str">
        <f>IF(C214="","",IFERROR(_xlfn.XLOOKUP(C214,PT_Master!A:A,PT_Master!C:C),""))</f>
        <v/>
      </c>
      <c r="F214" s="24" t="str">
        <f>IF(C214="","",IFERROR(_xlfn.XLOOKUP(C214,PT_Master!A:A,PT_Master!P:P),"Self-Pay"))</f>
        <v/>
      </c>
      <c r="G214" s="25" t="str">
        <f>IF(B214="","",IFERROR(SUMIF(SVC_Log!B:B,B214,SVC_Log!O:O),0))</f>
        <v/>
      </c>
      <c r="H214" s="25" t="str">
        <f>IF(B214="","",IFERROR(
  _xlfn.XLOOKUP(B214,ADM_Log!A:A,ADM_Log!G:G)*
  _xlfn.XLOOKUP(_xlfn.XLOOKUP(B214,ADM_Log!A:A,ADM_Log!K:K),BED_Master!A:A,BED_Master!F:F),0))</f>
        <v/>
      </c>
      <c r="I214" s="25" t="str">
        <f>IF(B214="","",IFERROR(
  IF(_xlfn.XLOOKUP(B214,ADM_Log!A:A,ADM_Log!D:D)="OPD",
    _xlfn.XLOOKUP(_xlfn.XLOOKUP(B214,ADM_Log!A:A,ADM_Log!I:I),DR_Master!A:A,DR_Master!G:G),
    _xlfn.XLOOKUP(_xlfn.XLOOKUP(B214,ADM_Log!A:A,ADM_Log!I:I),DR_Master!A:A,DR_Master!H:H)*
    _xlfn.XLOOKUP(B214,ADM_Log!A:A,ADM_Log!G:G)
  ),0))</f>
        <v/>
      </c>
      <c r="J214" s="25" t="str">
        <f t="shared" si="17"/>
        <v/>
      </c>
      <c r="L214" s="17"/>
      <c r="M214" s="25" t="str">
        <f t="shared" si="18"/>
        <v/>
      </c>
      <c r="N214" s="17"/>
      <c r="O214" s="25" t="str">
        <f t="shared" si="19"/>
        <v/>
      </c>
      <c r="R214" t="str">
        <f t="shared" si="15"/>
        <v>Jan 1900</v>
      </c>
    </row>
    <row r="215" spans="1:18" ht="22" customHeight="1">
      <c r="A215" t="str">
        <f t="shared" si="16"/>
        <v/>
      </c>
      <c r="C215" s="24" t="str">
        <f>IF(B215="","",IFERROR(_xlfn.XLOOKUP(B215,ADM_Log!A:A,ADM_Log!B:B),"ADM not found"))</f>
        <v/>
      </c>
      <c r="D215" s="24" t="str">
        <f>IF(C215="","",IFERROR(_xlfn.XLOOKUP(C215,PT_Master!A:A,PT_Master!C:C),""))</f>
        <v/>
      </c>
      <c r="F215" s="24" t="str">
        <f>IF(C215="","",IFERROR(_xlfn.XLOOKUP(C215,PT_Master!A:A,PT_Master!P:P),"Self-Pay"))</f>
        <v/>
      </c>
      <c r="G215" s="25" t="str">
        <f>IF(B215="","",IFERROR(SUMIF(SVC_Log!B:B,B215,SVC_Log!O:O),0))</f>
        <v/>
      </c>
      <c r="H215" s="25" t="str">
        <f>IF(B215="","",IFERROR(
  _xlfn.XLOOKUP(B215,ADM_Log!A:A,ADM_Log!G:G)*
  _xlfn.XLOOKUP(_xlfn.XLOOKUP(B215,ADM_Log!A:A,ADM_Log!K:K),BED_Master!A:A,BED_Master!F:F),0))</f>
        <v/>
      </c>
      <c r="I215" s="25" t="str">
        <f>IF(B215="","",IFERROR(
  IF(_xlfn.XLOOKUP(B215,ADM_Log!A:A,ADM_Log!D:D)="OPD",
    _xlfn.XLOOKUP(_xlfn.XLOOKUP(B215,ADM_Log!A:A,ADM_Log!I:I),DR_Master!A:A,DR_Master!G:G),
    _xlfn.XLOOKUP(_xlfn.XLOOKUP(B215,ADM_Log!A:A,ADM_Log!I:I),DR_Master!A:A,DR_Master!H:H)*
    _xlfn.XLOOKUP(B215,ADM_Log!A:A,ADM_Log!G:G)
  ),0))</f>
        <v/>
      </c>
      <c r="J215" s="25" t="str">
        <f t="shared" si="17"/>
        <v/>
      </c>
      <c r="L215" s="17"/>
      <c r="M215" s="25" t="str">
        <f t="shared" si="18"/>
        <v/>
      </c>
      <c r="N215" s="17"/>
      <c r="O215" s="25" t="str">
        <f t="shared" si="19"/>
        <v/>
      </c>
      <c r="R215" t="str">
        <f t="shared" si="15"/>
        <v>Jan 1900</v>
      </c>
    </row>
    <row r="216" spans="1:18" ht="22" customHeight="1">
      <c r="A216" t="str">
        <f t="shared" si="16"/>
        <v/>
      </c>
      <c r="C216" s="24" t="str">
        <f>IF(B216="","",IFERROR(_xlfn.XLOOKUP(B216,ADM_Log!A:A,ADM_Log!B:B),"ADM not found"))</f>
        <v/>
      </c>
      <c r="D216" s="24" t="str">
        <f>IF(C216="","",IFERROR(_xlfn.XLOOKUP(C216,PT_Master!A:A,PT_Master!C:C),""))</f>
        <v/>
      </c>
      <c r="F216" s="24" t="str">
        <f>IF(C216="","",IFERROR(_xlfn.XLOOKUP(C216,PT_Master!A:A,PT_Master!P:P),"Self-Pay"))</f>
        <v/>
      </c>
      <c r="G216" s="25" t="str">
        <f>IF(B216="","",IFERROR(SUMIF(SVC_Log!B:B,B216,SVC_Log!O:O),0))</f>
        <v/>
      </c>
      <c r="H216" s="25" t="str">
        <f>IF(B216="","",IFERROR(
  _xlfn.XLOOKUP(B216,ADM_Log!A:A,ADM_Log!G:G)*
  _xlfn.XLOOKUP(_xlfn.XLOOKUP(B216,ADM_Log!A:A,ADM_Log!K:K),BED_Master!A:A,BED_Master!F:F),0))</f>
        <v/>
      </c>
      <c r="I216" s="25" t="str">
        <f>IF(B216="","",IFERROR(
  IF(_xlfn.XLOOKUP(B216,ADM_Log!A:A,ADM_Log!D:D)="OPD",
    _xlfn.XLOOKUP(_xlfn.XLOOKUP(B216,ADM_Log!A:A,ADM_Log!I:I),DR_Master!A:A,DR_Master!G:G),
    _xlfn.XLOOKUP(_xlfn.XLOOKUP(B216,ADM_Log!A:A,ADM_Log!I:I),DR_Master!A:A,DR_Master!H:H)*
    _xlfn.XLOOKUP(B216,ADM_Log!A:A,ADM_Log!G:G)
  ),0))</f>
        <v/>
      </c>
      <c r="J216" s="25" t="str">
        <f t="shared" si="17"/>
        <v/>
      </c>
      <c r="L216" s="17"/>
      <c r="M216" s="25" t="str">
        <f t="shared" si="18"/>
        <v/>
      </c>
      <c r="N216" s="17"/>
      <c r="O216" s="25" t="str">
        <f t="shared" si="19"/>
        <v/>
      </c>
      <c r="R216" t="str">
        <f t="shared" si="15"/>
        <v>Jan 1900</v>
      </c>
    </row>
    <row r="217" spans="1:18" ht="22" customHeight="1">
      <c r="A217" t="str">
        <f t="shared" si="16"/>
        <v/>
      </c>
      <c r="C217" s="24" t="str">
        <f>IF(B217="","",IFERROR(_xlfn.XLOOKUP(B217,ADM_Log!A:A,ADM_Log!B:B),"ADM not found"))</f>
        <v/>
      </c>
      <c r="D217" s="24" t="str">
        <f>IF(C217="","",IFERROR(_xlfn.XLOOKUP(C217,PT_Master!A:A,PT_Master!C:C),""))</f>
        <v/>
      </c>
      <c r="F217" s="24" t="str">
        <f>IF(C217="","",IFERROR(_xlfn.XLOOKUP(C217,PT_Master!A:A,PT_Master!P:P),"Self-Pay"))</f>
        <v/>
      </c>
      <c r="G217" s="25" t="str">
        <f>IF(B217="","",IFERROR(SUMIF(SVC_Log!B:B,B217,SVC_Log!O:O),0))</f>
        <v/>
      </c>
      <c r="H217" s="25" t="str">
        <f>IF(B217="","",IFERROR(
  _xlfn.XLOOKUP(B217,ADM_Log!A:A,ADM_Log!G:G)*
  _xlfn.XLOOKUP(_xlfn.XLOOKUP(B217,ADM_Log!A:A,ADM_Log!K:K),BED_Master!A:A,BED_Master!F:F),0))</f>
        <v/>
      </c>
      <c r="I217" s="25" t="str">
        <f>IF(B217="","",IFERROR(
  IF(_xlfn.XLOOKUP(B217,ADM_Log!A:A,ADM_Log!D:D)="OPD",
    _xlfn.XLOOKUP(_xlfn.XLOOKUP(B217,ADM_Log!A:A,ADM_Log!I:I),DR_Master!A:A,DR_Master!G:G),
    _xlfn.XLOOKUP(_xlfn.XLOOKUP(B217,ADM_Log!A:A,ADM_Log!I:I),DR_Master!A:A,DR_Master!H:H)*
    _xlfn.XLOOKUP(B217,ADM_Log!A:A,ADM_Log!G:G)
  ),0))</f>
        <v/>
      </c>
      <c r="J217" s="25" t="str">
        <f t="shared" si="17"/>
        <v/>
      </c>
      <c r="L217" s="17"/>
      <c r="M217" s="25" t="str">
        <f t="shared" si="18"/>
        <v/>
      </c>
      <c r="N217" s="17"/>
      <c r="O217" s="25" t="str">
        <f t="shared" si="19"/>
        <v/>
      </c>
      <c r="R217" t="str">
        <f t="shared" si="15"/>
        <v>Jan 1900</v>
      </c>
    </row>
    <row r="218" spans="1:18" ht="22" customHeight="1">
      <c r="A218" t="str">
        <f t="shared" si="16"/>
        <v/>
      </c>
      <c r="C218" s="24" t="str">
        <f>IF(B218="","",IFERROR(_xlfn.XLOOKUP(B218,ADM_Log!A:A,ADM_Log!B:B),"ADM not found"))</f>
        <v/>
      </c>
      <c r="D218" s="24" t="str">
        <f>IF(C218="","",IFERROR(_xlfn.XLOOKUP(C218,PT_Master!A:A,PT_Master!C:C),""))</f>
        <v/>
      </c>
      <c r="F218" s="24" t="str">
        <f>IF(C218="","",IFERROR(_xlfn.XLOOKUP(C218,PT_Master!A:A,PT_Master!P:P),"Self-Pay"))</f>
        <v/>
      </c>
      <c r="G218" s="25" t="str">
        <f>IF(B218="","",IFERROR(SUMIF(SVC_Log!B:B,B218,SVC_Log!O:O),0))</f>
        <v/>
      </c>
      <c r="H218" s="25" t="str">
        <f>IF(B218="","",IFERROR(
  _xlfn.XLOOKUP(B218,ADM_Log!A:A,ADM_Log!G:G)*
  _xlfn.XLOOKUP(_xlfn.XLOOKUP(B218,ADM_Log!A:A,ADM_Log!K:K),BED_Master!A:A,BED_Master!F:F),0))</f>
        <v/>
      </c>
      <c r="I218" s="25" t="str">
        <f>IF(B218="","",IFERROR(
  IF(_xlfn.XLOOKUP(B218,ADM_Log!A:A,ADM_Log!D:D)="OPD",
    _xlfn.XLOOKUP(_xlfn.XLOOKUP(B218,ADM_Log!A:A,ADM_Log!I:I),DR_Master!A:A,DR_Master!G:G),
    _xlfn.XLOOKUP(_xlfn.XLOOKUP(B218,ADM_Log!A:A,ADM_Log!I:I),DR_Master!A:A,DR_Master!H:H)*
    _xlfn.XLOOKUP(B218,ADM_Log!A:A,ADM_Log!G:G)
  ),0))</f>
        <v/>
      </c>
      <c r="J218" s="25" t="str">
        <f t="shared" si="17"/>
        <v/>
      </c>
      <c r="L218" s="17"/>
      <c r="M218" s="25" t="str">
        <f t="shared" si="18"/>
        <v/>
      </c>
      <c r="N218" s="17"/>
      <c r="O218" s="25" t="str">
        <f t="shared" si="19"/>
        <v/>
      </c>
      <c r="R218" t="str">
        <f t="shared" si="15"/>
        <v>Jan 1900</v>
      </c>
    </row>
    <row r="219" spans="1:18" ht="22" customHeight="1">
      <c r="A219" t="str">
        <f t="shared" si="16"/>
        <v/>
      </c>
      <c r="C219" s="24" t="str">
        <f>IF(B219="","",IFERROR(_xlfn.XLOOKUP(B219,ADM_Log!A:A,ADM_Log!B:B),"ADM not found"))</f>
        <v/>
      </c>
      <c r="D219" s="24" t="str">
        <f>IF(C219="","",IFERROR(_xlfn.XLOOKUP(C219,PT_Master!A:A,PT_Master!C:C),""))</f>
        <v/>
      </c>
      <c r="F219" s="24" t="str">
        <f>IF(C219="","",IFERROR(_xlfn.XLOOKUP(C219,PT_Master!A:A,PT_Master!P:P),"Self-Pay"))</f>
        <v/>
      </c>
      <c r="G219" s="25" t="str">
        <f>IF(B219="","",IFERROR(SUMIF(SVC_Log!B:B,B219,SVC_Log!O:O),0))</f>
        <v/>
      </c>
      <c r="H219" s="25" t="str">
        <f>IF(B219="","",IFERROR(
  _xlfn.XLOOKUP(B219,ADM_Log!A:A,ADM_Log!G:G)*
  _xlfn.XLOOKUP(_xlfn.XLOOKUP(B219,ADM_Log!A:A,ADM_Log!K:K),BED_Master!A:A,BED_Master!F:F),0))</f>
        <v/>
      </c>
      <c r="I219" s="25" t="str">
        <f>IF(B219="","",IFERROR(
  IF(_xlfn.XLOOKUP(B219,ADM_Log!A:A,ADM_Log!D:D)="OPD",
    _xlfn.XLOOKUP(_xlfn.XLOOKUP(B219,ADM_Log!A:A,ADM_Log!I:I),DR_Master!A:A,DR_Master!G:G),
    _xlfn.XLOOKUP(_xlfn.XLOOKUP(B219,ADM_Log!A:A,ADM_Log!I:I),DR_Master!A:A,DR_Master!H:H)*
    _xlfn.XLOOKUP(B219,ADM_Log!A:A,ADM_Log!G:G)
  ),0))</f>
        <v/>
      </c>
      <c r="J219" s="25" t="str">
        <f t="shared" si="17"/>
        <v/>
      </c>
      <c r="L219" s="17"/>
      <c r="M219" s="25" t="str">
        <f t="shared" si="18"/>
        <v/>
      </c>
      <c r="N219" s="17"/>
      <c r="O219" s="25" t="str">
        <f t="shared" si="19"/>
        <v/>
      </c>
      <c r="R219" t="str">
        <f t="shared" si="15"/>
        <v>Jan 1900</v>
      </c>
    </row>
    <row r="220" spans="1:18" ht="22" customHeight="1">
      <c r="A220" t="str">
        <f t="shared" si="16"/>
        <v/>
      </c>
      <c r="C220" s="24" t="str">
        <f>IF(B220="","",IFERROR(_xlfn.XLOOKUP(B220,ADM_Log!A:A,ADM_Log!B:B),"ADM not found"))</f>
        <v/>
      </c>
      <c r="D220" s="24" t="str">
        <f>IF(C220="","",IFERROR(_xlfn.XLOOKUP(C220,PT_Master!A:A,PT_Master!C:C),""))</f>
        <v/>
      </c>
      <c r="F220" s="24" t="str">
        <f>IF(C220="","",IFERROR(_xlfn.XLOOKUP(C220,PT_Master!A:A,PT_Master!P:P),"Self-Pay"))</f>
        <v/>
      </c>
      <c r="G220" s="25" t="str">
        <f>IF(B220="","",IFERROR(SUMIF(SVC_Log!B:B,B220,SVC_Log!O:O),0))</f>
        <v/>
      </c>
      <c r="H220" s="25" t="str">
        <f>IF(B220="","",IFERROR(
  _xlfn.XLOOKUP(B220,ADM_Log!A:A,ADM_Log!G:G)*
  _xlfn.XLOOKUP(_xlfn.XLOOKUP(B220,ADM_Log!A:A,ADM_Log!K:K),BED_Master!A:A,BED_Master!F:F),0))</f>
        <v/>
      </c>
      <c r="I220" s="25" t="str">
        <f>IF(B220="","",IFERROR(
  IF(_xlfn.XLOOKUP(B220,ADM_Log!A:A,ADM_Log!D:D)="OPD",
    _xlfn.XLOOKUP(_xlfn.XLOOKUP(B220,ADM_Log!A:A,ADM_Log!I:I),DR_Master!A:A,DR_Master!G:G),
    _xlfn.XLOOKUP(_xlfn.XLOOKUP(B220,ADM_Log!A:A,ADM_Log!I:I),DR_Master!A:A,DR_Master!H:H)*
    _xlfn.XLOOKUP(B220,ADM_Log!A:A,ADM_Log!G:G)
  ),0))</f>
        <v/>
      </c>
      <c r="J220" s="25" t="str">
        <f t="shared" si="17"/>
        <v/>
      </c>
      <c r="L220" s="17"/>
      <c r="M220" s="25" t="str">
        <f t="shared" si="18"/>
        <v/>
      </c>
      <c r="N220" s="17"/>
      <c r="O220" s="25" t="str">
        <f t="shared" si="19"/>
        <v/>
      </c>
      <c r="R220" t="str">
        <f t="shared" si="15"/>
        <v>Jan 1900</v>
      </c>
    </row>
    <row r="221" spans="1:18" ht="22" customHeight="1">
      <c r="A221" t="str">
        <f t="shared" si="16"/>
        <v/>
      </c>
      <c r="C221" s="24" t="str">
        <f>IF(B221="","",IFERROR(_xlfn.XLOOKUP(B221,ADM_Log!A:A,ADM_Log!B:B),"ADM not found"))</f>
        <v/>
      </c>
      <c r="D221" s="24" t="str">
        <f>IF(C221="","",IFERROR(_xlfn.XLOOKUP(C221,PT_Master!A:A,PT_Master!C:C),""))</f>
        <v/>
      </c>
      <c r="F221" s="24" t="str">
        <f>IF(C221="","",IFERROR(_xlfn.XLOOKUP(C221,PT_Master!A:A,PT_Master!P:P),"Self-Pay"))</f>
        <v/>
      </c>
      <c r="G221" s="25" t="str">
        <f>IF(B221="","",IFERROR(SUMIF(SVC_Log!B:B,B221,SVC_Log!O:O),0))</f>
        <v/>
      </c>
      <c r="H221" s="25" t="str">
        <f>IF(B221="","",IFERROR(
  _xlfn.XLOOKUP(B221,ADM_Log!A:A,ADM_Log!G:G)*
  _xlfn.XLOOKUP(_xlfn.XLOOKUP(B221,ADM_Log!A:A,ADM_Log!K:K),BED_Master!A:A,BED_Master!F:F),0))</f>
        <v/>
      </c>
      <c r="I221" s="25" t="str">
        <f>IF(B221="","",IFERROR(
  IF(_xlfn.XLOOKUP(B221,ADM_Log!A:A,ADM_Log!D:D)="OPD",
    _xlfn.XLOOKUP(_xlfn.XLOOKUP(B221,ADM_Log!A:A,ADM_Log!I:I),DR_Master!A:A,DR_Master!G:G),
    _xlfn.XLOOKUP(_xlfn.XLOOKUP(B221,ADM_Log!A:A,ADM_Log!I:I),DR_Master!A:A,DR_Master!H:H)*
    _xlfn.XLOOKUP(B221,ADM_Log!A:A,ADM_Log!G:G)
  ),0))</f>
        <v/>
      </c>
      <c r="J221" s="25" t="str">
        <f t="shared" si="17"/>
        <v/>
      </c>
      <c r="L221" s="17"/>
      <c r="M221" s="25" t="str">
        <f t="shared" si="18"/>
        <v/>
      </c>
      <c r="N221" s="17"/>
      <c r="O221" s="25" t="str">
        <f t="shared" si="19"/>
        <v/>
      </c>
      <c r="R221" t="str">
        <f t="shared" si="15"/>
        <v>Jan 1900</v>
      </c>
    </row>
    <row r="222" spans="1:18" ht="22" customHeight="1">
      <c r="A222" t="str">
        <f t="shared" si="16"/>
        <v/>
      </c>
      <c r="C222" s="24" t="str">
        <f>IF(B222="","",IFERROR(_xlfn.XLOOKUP(B222,ADM_Log!A:A,ADM_Log!B:B),"ADM not found"))</f>
        <v/>
      </c>
      <c r="D222" s="24" t="str">
        <f>IF(C222="","",IFERROR(_xlfn.XLOOKUP(C222,PT_Master!A:A,PT_Master!C:C),""))</f>
        <v/>
      </c>
      <c r="F222" s="24" t="str">
        <f>IF(C222="","",IFERROR(_xlfn.XLOOKUP(C222,PT_Master!A:A,PT_Master!P:P),"Self-Pay"))</f>
        <v/>
      </c>
      <c r="G222" s="25" t="str">
        <f>IF(B222="","",IFERROR(SUMIF(SVC_Log!B:B,B222,SVC_Log!O:O),0))</f>
        <v/>
      </c>
      <c r="H222" s="25" t="str">
        <f>IF(B222="","",IFERROR(
  _xlfn.XLOOKUP(B222,ADM_Log!A:A,ADM_Log!G:G)*
  _xlfn.XLOOKUP(_xlfn.XLOOKUP(B222,ADM_Log!A:A,ADM_Log!K:K),BED_Master!A:A,BED_Master!F:F),0))</f>
        <v/>
      </c>
      <c r="I222" s="25" t="str">
        <f>IF(B222="","",IFERROR(
  IF(_xlfn.XLOOKUP(B222,ADM_Log!A:A,ADM_Log!D:D)="OPD",
    _xlfn.XLOOKUP(_xlfn.XLOOKUP(B222,ADM_Log!A:A,ADM_Log!I:I),DR_Master!A:A,DR_Master!G:G),
    _xlfn.XLOOKUP(_xlfn.XLOOKUP(B222,ADM_Log!A:A,ADM_Log!I:I),DR_Master!A:A,DR_Master!H:H)*
    _xlfn.XLOOKUP(B222,ADM_Log!A:A,ADM_Log!G:G)
  ),0))</f>
        <v/>
      </c>
      <c r="J222" s="25" t="str">
        <f t="shared" si="17"/>
        <v/>
      </c>
      <c r="L222" s="17"/>
      <c r="M222" s="25" t="str">
        <f t="shared" si="18"/>
        <v/>
      </c>
      <c r="N222" s="17"/>
      <c r="O222" s="25" t="str">
        <f t="shared" si="19"/>
        <v/>
      </c>
      <c r="R222" t="str">
        <f t="shared" si="15"/>
        <v>Jan 1900</v>
      </c>
    </row>
    <row r="223" spans="1:18" ht="22" customHeight="1">
      <c r="A223" t="str">
        <f t="shared" si="16"/>
        <v/>
      </c>
      <c r="C223" s="24" t="str">
        <f>IF(B223="","",IFERROR(_xlfn.XLOOKUP(B223,ADM_Log!A:A,ADM_Log!B:B),"ADM not found"))</f>
        <v/>
      </c>
      <c r="D223" s="24" t="str">
        <f>IF(C223="","",IFERROR(_xlfn.XLOOKUP(C223,PT_Master!A:A,PT_Master!C:C),""))</f>
        <v/>
      </c>
      <c r="F223" s="24" t="str">
        <f>IF(C223="","",IFERROR(_xlfn.XLOOKUP(C223,PT_Master!A:A,PT_Master!P:P),"Self-Pay"))</f>
        <v/>
      </c>
      <c r="G223" s="25" t="str">
        <f>IF(B223="","",IFERROR(SUMIF(SVC_Log!B:B,B223,SVC_Log!O:O),0))</f>
        <v/>
      </c>
      <c r="H223" s="25" t="str">
        <f>IF(B223="","",IFERROR(
  _xlfn.XLOOKUP(B223,ADM_Log!A:A,ADM_Log!G:G)*
  _xlfn.XLOOKUP(_xlfn.XLOOKUP(B223,ADM_Log!A:A,ADM_Log!K:K),BED_Master!A:A,BED_Master!F:F),0))</f>
        <v/>
      </c>
      <c r="I223" s="25" t="str">
        <f>IF(B223="","",IFERROR(
  IF(_xlfn.XLOOKUP(B223,ADM_Log!A:A,ADM_Log!D:D)="OPD",
    _xlfn.XLOOKUP(_xlfn.XLOOKUP(B223,ADM_Log!A:A,ADM_Log!I:I),DR_Master!A:A,DR_Master!G:G),
    _xlfn.XLOOKUP(_xlfn.XLOOKUP(B223,ADM_Log!A:A,ADM_Log!I:I),DR_Master!A:A,DR_Master!H:H)*
    _xlfn.XLOOKUP(B223,ADM_Log!A:A,ADM_Log!G:G)
  ),0))</f>
        <v/>
      </c>
      <c r="J223" s="25" t="str">
        <f t="shared" si="17"/>
        <v/>
      </c>
      <c r="L223" s="17"/>
      <c r="M223" s="25" t="str">
        <f t="shared" si="18"/>
        <v/>
      </c>
      <c r="N223" s="17"/>
      <c r="O223" s="25" t="str">
        <f t="shared" si="19"/>
        <v/>
      </c>
      <c r="R223" t="str">
        <f t="shared" si="15"/>
        <v>Jan 1900</v>
      </c>
    </row>
    <row r="224" spans="1:18" ht="22" customHeight="1">
      <c r="A224" t="str">
        <f t="shared" si="16"/>
        <v/>
      </c>
      <c r="C224" s="24" t="str">
        <f>IF(B224="","",IFERROR(_xlfn.XLOOKUP(B224,ADM_Log!A:A,ADM_Log!B:B),"ADM not found"))</f>
        <v/>
      </c>
      <c r="D224" s="24" t="str">
        <f>IF(C224="","",IFERROR(_xlfn.XLOOKUP(C224,PT_Master!A:A,PT_Master!C:C),""))</f>
        <v/>
      </c>
      <c r="F224" s="24" t="str">
        <f>IF(C224="","",IFERROR(_xlfn.XLOOKUP(C224,PT_Master!A:A,PT_Master!P:P),"Self-Pay"))</f>
        <v/>
      </c>
      <c r="G224" s="25" t="str">
        <f>IF(B224="","",IFERROR(SUMIF(SVC_Log!B:B,B224,SVC_Log!O:O),0))</f>
        <v/>
      </c>
      <c r="H224" s="25" t="str">
        <f>IF(B224="","",IFERROR(
  _xlfn.XLOOKUP(B224,ADM_Log!A:A,ADM_Log!G:G)*
  _xlfn.XLOOKUP(_xlfn.XLOOKUP(B224,ADM_Log!A:A,ADM_Log!K:K),BED_Master!A:A,BED_Master!F:F),0))</f>
        <v/>
      </c>
      <c r="I224" s="25" t="str">
        <f>IF(B224="","",IFERROR(
  IF(_xlfn.XLOOKUP(B224,ADM_Log!A:A,ADM_Log!D:D)="OPD",
    _xlfn.XLOOKUP(_xlfn.XLOOKUP(B224,ADM_Log!A:A,ADM_Log!I:I),DR_Master!A:A,DR_Master!G:G),
    _xlfn.XLOOKUP(_xlfn.XLOOKUP(B224,ADM_Log!A:A,ADM_Log!I:I),DR_Master!A:A,DR_Master!H:H)*
    _xlfn.XLOOKUP(B224,ADM_Log!A:A,ADM_Log!G:G)
  ),0))</f>
        <v/>
      </c>
      <c r="J224" s="25" t="str">
        <f t="shared" si="17"/>
        <v/>
      </c>
      <c r="L224" s="17"/>
      <c r="M224" s="25" t="str">
        <f t="shared" si="18"/>
        <v/>
      </c>
      <c r="N224" s="17"/>
      <c r="O224" s="25" t="str">
        <f t="shared" si="19"/>
        <v/>
      </c>
      <c r="R224" t="str">
        <f t="shared" si="15"/>
        <v>Jan 1900</v>
      </c>
    </row>
    <row r="225" spans="1:18" ht="22" customHeight="1">
      <c r="A225" t="str">
        <f t="shared" si="16"/>
        <v/>
      </c>
      <c r="C225" s="24" t="str">
        <f>IF(B225="","",IFERROR(_xlfn.XLOOKUP(B225,ADM_Log!A:A,ADM_Log!B:B),"ADM not found"))</f>
        <v/>
      </c>
      <c r="D225" s="24" t="str">
        <f>IF(C225="","",IFERROR(_xlfn.XLOOKUP(C225,PT_Master!A:A,PT_Master!C:C),""))</f>
        <v/>
      </c>
      <c r="F225" s="24" t="str">
        <f>IF(C225="","",IFERROR(_xlfn.XLOOKUP(C225,PT_Master!A:A,PT_Master!P:P),"Self-Pay"))</f>
        <v/>
      </c>
      <c r="G225" s="25" t="str">
        <f>IF(B225="","",IFERROR(SUMIF(SVC_Log!B:B,B225,SVC_Log!O:O),0))</f>
        <v/>
      </c>
      <c r="H225" s="25" t="str">
        <f>IF(B225="","",IFERROR(
  _xlfn.XLOOKUP(B225,ADM_Log!A:A,ADM_Log!G:G)*
  _xlfn.XLOOKUP(_xlfn.XLOOKUP(B225,ADM_Log!A:A,ADM_Log!K:K),BED_Master!A:A,BED_Master!F:F),0))</f>
        <v/>
      </c>
      <c r="I225" s="25" t="str">
        <f>IF(B225="","",IFERROR(
  IF(_xlfn.XLOOKUP(B225,ADM_Log!A:A,ADM_Log!D:D)="OPD",
    _xlfn.XLOOKUP(_xlfn.XLOOKUP(B225,ADM_Log!A:A,ADM_Log!I:I),DR_Master!A:A,DR_Master!G:G),
    _xlfn.XLOOKUP(_xlfn.XLOOKUP(B225,ADM_Log!A:A,ADM_Log!I:I),DR_Master!A:A,DR_Master!H:H)*
    _xlfn.XLOOKUP(B225,ADM_Log!A:A,ADM_Log!G:G)
  ),0))</f>
        <v/>
      </c>
      <c r="J225" s="25" t="str">
        <f t="shared" si="17"/>
        <v/>
      </c>
      <c r="L225" s="17"/>
      <c r="M225" s="25" t="str">
        <f t="shared" si="18"/>
        <v/>
      </c>
      <c r="N225" s="17"/>
      <c r="O225" s="25" t="str">
        <f t="shared" si="19"/>
        <v/>
      </c>
      <c r="R225" t="str">
        <f t="shared" si="15"/>
        <v>Jan 1900</v>
      </c>
    </row>
    <row r="226" spans="1:18" ht="22" customHeight="1">
      <c r="A226" t="str">
        <f t="shared" si="16"/>
        <v/>
      </c>
      <c r="C226" s="24" t="str">
        <f>IF(B226="","",IFERROR(_xlfn.XLOOKUP(B226,ADM_Log!A:A,ADM_Log!B:B),"ADM not found"))</f>
        <v/>
      </c>
      <c r="D226" s="24" t="str">
        <f>IF(C226="","",IFERROR(_xlfn.XLOOKUP(C226,PT_Master!A:A,PT_Master!C:C),""))</f>
        <v/>
      </c>
      <c r="F226" s="24" t="str">
        <f>IF(C226="","",IFERROR(_xlfn.XLOOKUP(C226,PT_Master!A:A,PT_Master!P:P),"Self-Pay"))</f>
        <v/>
      </c>
      <c r="G226" s="25" t="str">
        <f>IF(B226="","",IFERROR(SUMIF(SVC_Log!B:B,B226,SVC_Log!O:O),0))</f>
        <v/>
      </c>
      <c r="H226" s="25" t="str">
        <f>IF(B226="","",IFERROR(
  _xlfn.XLOOKUP(B226,ADM_Log!A:A,ADM_Log!G:G)*
  _xlfn.XLOOKUP(_xlfn.XLOOKUP(B226,ADM_Log!A:A,ADM_Log!K:K),BED_Master!A:A,BED_Master!F:F),0))</f>
        <v/>
      </c>
      <c r="I226" s="25" t="str">
        <f>IF(B226="","",IFERROR(
  IF(_xlfn.XLOOKUP(B226,ADM_Log!A:A,ADM_Log!D:D)="OPD",
    _xlfn.XLOOKUP(_xlfn.XLOOKUP(B226,ADM_Log!A:A,ADM_Log!I:I),DR_Master!A:A,DR_Master!G:G),
    _xlfn.XLOOKUP(_xlfn.XLOOKUP(B226,ADM_Log!A:A,ADM_Log!I:I),DR_Master!A:A,DR_Master!H:H)*
    _xlfn.XLOOKUP(B226,ADM_Log!A:A,ADM_Log!G:G)
  ),0))</f>
        <v/>
      </c>
      <c r="J226" s="25" t="str">
        <f t="shared" si="17"/>
        <v/>
      </c>
      <c r="L226" s="17"/>
      <c r="M226" s="25" t="str">
        <f t="shared" si="18"/>
        <v/>
      </c>
      <c r="N226" s="17"/>
      <c r="O226" s="25" t="str">
        <f t="shared" si="19"/>
        <v/>
      </c>
      <c r="R226" t="str">
        <f t="shared" si="15"/>
        <v>Jan 1900</v>
      </c>
    </row>
    <row r="227" spans="1:18" ht="22" customHeight="1">
      <c r="A227" t="str">
        <f t="shared" si="16"/>
        <v/>
      </c>
      <c r="C227" s="24" t="str">
        <f>IF(B227="","",IFERROR(_xlfn.XLOOKUP(B227,ADM_Log!A:A,ADM_Log!B:B),"ADM not found"))</f>
        <v/>
      </c>
      <c r="D227" s="24" t="str">
        <f>IF(C227="","",IFERROR(_xlfn.XLOOKUP(C227,PT_Master!A:A,PT_Master!C:C),""))</f>
        <v/>
      </c>
      <c r="F227" s="24" t="str">
        <f>IF(C227="","",IFERROR(_xlfn.XLOOKUP(C227,PT_Master!A:A,PT_Master!P:P),"Self-Pay"))</f>
        <v/>
      </c>
      <c r="G227" s="25" t="str">
        <f>IF(B227="","",IFERROR(SUMIF(SVC_Log!B:B,B227,SVC_Log!O:O),0))</f>
        <v/>
      </c>
      <c r="H227" s="25" t="str">
        <f>IF(B227="","",IFERROR(
  _xlfn.XLOOKUP(B227,ADM_Log!A:A,ADM_Log!G:G)*
  _xlfn.XLOOKUP(_xlfn.XLOOKUP(B227,ADM_Log!A:A,ADM_Log!K:K),BED_Master!A:A,BED_Master!F:F),0))</f>
        <v/>
      </c>
      <c r="I227" s="25" t="str">
        <f>IF(B227="","",IFERROR(
  IF(_xlfn.XLOOKUP(B227,ADM_Log!A:A,ADM_Log!D:D)="OPD",
    _xlfn.XLOOKUP(_xlfn.XLOOKUP(B227,ADM_Log!A:A,ADM_Log!I:I),DR_Master!A:A,DR_Master!G:G),
    _xlfn.XLOOKUP(_xlfn.XLOOKUP(B227,ADM_Log!A:A,ADM_Log!I:I),DR_Master!A:A,DR_Master!H:H)*
    _xlfn.XLOOKUP(B227,ADM_Log!A:A,ADM_Log!G:G)
  ),0))</f>
        <v/>
      </c>
      <c r="J227" s="25" t="str">
        <f t="shared" si="17"/>
        <v/>
      </c>
      <c r="L227" s="17"/>
      <c r="M227" s="25" t="str">
        <f t="shared" si="18"/>
        <v/>
      </c>
      <c r="N227" s="17"/>
      <c r="O227" s="25" t="str">
        <f t="shared" si="19"/>
        <v/>
      </c>
      <c r="R227" t="str">
        <f t="shared" si="15"/>
        <v>Jan 1900</v>
      </c>
    </row>
    <row r="228" spans="1:18" ht="22" customHeight="1">
      <c r="A228" t="str">
        <f t="shared" si="16"/>
        <v/>
      </c>
      <c r="C228" s="24" t="str">
        <f>IF(B228="","",IFERROR(_xlfn.XLOOKUP(B228,ADM_Log!A:A,ADM_Log!B:B),"ADM not found"))</f>
        <v/>
      </c>
      <c r="D228" s="24" t="str">
        <f>IF(C228="","",IFERROR(_xlfn.XLOOKUP(C228,PT_Master!A:A,PT_Master!C:C),""))</f>
        <v/>
      </c>
      <c r="F228" s="24" t="str">
        <f>IF(C228="","",IFERROR(_xlfn.XLOOKUP(C228,PT_Master!A:A,PT_Master!P:P),"Self-Pay"))</f>
        <v/>
      </c>
      <c r="G228" s="25" t="str">
        <f>IF(B228="","",IFERROR(SUMIF(SVC_Log!B:B,B228,SVC_Log!O:O),0))</f>
        <v/>
      </c>
      <c r="H228" s="25" t="str">
        <f>IF(B228="","",IFERROR(
  _xlfn.XLOOKUP(B228,ADM_Log!A:A,ADM_Log!G:G)*
  _xlfn.XLOOKUP(_xlfn.XLOOKUP(B228,ADM_Log!A:A,ADM_Log!K:K),BED_Master!A:A,BED_Master!F:F),0))</f>
        <v/>
      </c>
      <c r="I228" s="25" t="str">
        <f>IF(B228="","",IFERROR(
  IF(_xlfn.XLOOKUP(B228,ADM_Log!A:A,ADM_Log!D:D)="OPD",
    _xlfn.XLOOKUP(_xlfn.XLOOKUP(B228,ADM_Log!A:A,ADM_Log!I:I),DR_Master!A:A,DR_Master!G:G),
    _xlfn.XLOOKUP(_xlfn.XLOOKUP(B228,ADM_Log!A:A,ADM_Log!I:I),DR_Master!A:A,DR_Master!H:H)*
    _xlfn.XLOOKUP(B228,ADM_Log!A:A,ADM_Log!G:G)
  ),0))</f>
        <v/>
      </c>
      <c r="J228" s="25" t="str">
        <f t="shared" si="17"/>
        <v/>
      </c>
      <c r="L228" s="17"/>
      <c r="M228" s="25" t="str">
        <f t="shared" si="18"/>
        <v/>
      </c>
      <c r="N228" s="17"/>
      <c r="O228" s="25" t="str">
        <f t="shared" si="19"/>
        <v/>
      </c>
      <c r="R228" t="str">
        <f t="shared" si="15"/>
        <v>Jan 1900</v>
      </c>
    </row>
    <row r="229" spans="1:18" ht="22" customHeight="1">
      <c r="A229" t="str">
        <f t="shared" si="16"/>
        <v/>
      </c>
      <c r="C229" s="24" t="str">
        <f>IF(B229="","",IFERROR(_xlfn.XLOOKUP(B229,ADM_Log!A:A,ADM_Log!B:B),"ADM not found"))</f>
        <v/>
      </c>
      <c r="D229" s="24" t="str">
        <f>IF(C229="","",IFERROR(_xlfn.XLOOKUP(C229,PT_Master!A:A,PT_Master!C:C),""))</f>
        <v/>
      </c>
      <c r="F229" s="24" t="str">
        <f>IF(C229="","",IFERROR(_xlfn.XLOOKUP(C229,PT_Master!A:A,PT_Master!P:P),"Self-Pay"))</f>
        <v/>
      </c>
      <c r="G229" s="25" t="str">
        <f>IF(B229="","",IFERROR(SUMIF(SVC_Log!B:B,B229,SVC_Log!O:O),0))</f>
        <v/>
      </c>
      <c r="H229" s="25" t="str">
        <f>IF(B229="","",IFERROR(
  _xlfn.XLOOKUP(B229,ADM_Log!A:A,ADM_Log!G:G)*
  _xlfn.XLOOKUP(_xlfn.XLOOKUP(B229,ADM_Log!A:A,ADM_Log!K:K),BED_Master!A:A,BED_Master!F:F),0))</f>
        <v/>
      </c>
      <c r="I229" s="25" t="str">
        <f>IF(B229="","",IFERROR(
  IF(_xlfn.XLOOKUP(B229,ADM_Log!A:A,ADM_Log!D:D)="OPD",
    _xlfn.XLOOKUP(_xlfn.XLOOKUP(B229,ADM_Log!A:A,ADM_Log!I:I),DR_Master!A:A,DR_Master!G:G),
    _xlfn.XLOOKUP(_xlfn.XLOOKUP(B229,ADM_Log!A:A,ADM_Log!I:I),DR_Master!A:A,DR_Master!H:H)*
    _xlfn.XLOOKUP(B229,ADM_Log!A:A,ADM_Log!G:G)
  ),0))</f>
        <v/>
      </c>
      <c r="J229" s="25" t="str">
        <f t="shared" si="17"/>
        <v/>
      </c>
      <c r="L229" s="17"/>
      <c r="M229" s="25" t="str">
        <f t="shared" si="18"/>
        <v/>
      </c>
      <c r="N229" s="17"/>
      <c r="O229" s="25" t="str">
        <f t="shared" si="19"/>
        <v/>
      </c>
      <c r="R229" t="str">
        <f t="shared" si="15"/>
        <v>Jan 1900</v>
      </c>
    </row>
    <row r="230" spans="1:18" ht="22" customHeight="1">
      <c r="A230" t="str">
        <f t="shared" si="16"/>
        <v/>
      </c>
      <c r="C230" s="24" t="str">
        <f>IF(B230="","",IFERROR(_xlfn.XLOOKUP(B230,ADM_Log!A:A,ADM_Log!B:B),"ADM not found"))</f>
        <v/>
      </c>
      <c r="D230" s="24" t="str">
        <f>IF(C230="","",IFERROR(_xlfn.XLOOKUP(C230,PT_Master!A:A,PT_Master!C:C),""))</f>
        <v/>
      </c>
      <c r="F230" s="24" t="str">
        <f>IF(C230="","",IFERROR(_xlfn.XLOOKUP(C230,PT_Master!A:A,PT_Master!P:P),"Self-Pay"))</f>
        <v/>
      </c>
      <c r="G230" s="25" t="str">
        <f>IF(B230="","",IFERROR(SUMIF(SVC_Log!B:B,B230,SVC_Log!O:O),0))</f>
        <v/>
      </c>
      <c r="H230" s="25" t="str">
        <f>IF(B230="","",IFERROR(
  _xlfn.XLOOKUP(B230,ADM_Log!A:A,ADM_Log!G:G)*
  _xlfn.XLOOKUP(_xlfn.XLOOKUP(B230,ADM_Log!A:A,ADM_Log!K:K),BED_Master!A:A,BED_Master!F:F),0))</f>
        <v/>
      </c>
      <c r="I230" s="25" t="str">
        <f>IF(B230="","",IFERROR(
  IF(_xlfn.XLOOKUP(B230,ADM_Log!A:A,ADM_Log!D:D)="OPD",
    _xlfn.XLOOKUP(_xlfn.XLOOKUP(B230,ADM_Log!A:A,ADM_Log!I:I),DR_Master!A:A,DR_Master!G:G),
    _xlfn.XLOOKUP(_xlfn.XLOOKUP(B230,ADM_Log!A:A,ADM_Log!I:I),DR_Master!A:A,DR_Master!H:H)*
    _xlfn.XLOOKUP(B230,ADM_Log!A:A,ADM_Log!G:G)
  ),0))</f>
        <v/>
      </c>
      <c r="J230" s="25" t="str">
        <f t="shared" si="17"/>
        <v/>
      </c>
      <c r="L230" s="17"/>
      <c r="M230" s="25" t="str">
        <f t="shared" si="18"/>
        <v/>
      </c>
      <c r="N230" s="17"/>
      <c r="O230" s="25" t="str">
        <f t="shared" si="19"/>
        <v/>
      </c>
      <c r="R230" t="str">
        <f t="shared" si="15"/>
        <v>Jan 1900</v>
      </c>
    </row>
    <row r="231" spans="1:18" ht="22" customHeight="1">
      <c r="A231" t="str">
        <f t="shared" si="16"/>
        <v/>
      </c>
      <c r="C231" s="24" t="str">
        <f>IF(B231="","",IFERROR(_xlfn.XLOOKUP(B231,ADM_Log!A:A,ADM_Log!B:B),"ADM not found"))</f>
        <v/>
      </c>
      <c r="D231" s="24" t="str">
        <f>IF(C231="","",IFERROR(_xlfn.XLOOKUP(C231,PT_Master!A:A,PT_Master!C:C),""))</f>
        <v/>
      </c>
      <c r="F231" s="24" t="str">
        <f>IF(C231="","",IFERROR(_xlfn.XLOOKUP(C231,PT_Master!A:A,PT_Master!P:P),"Self-Pay"))</f>
        <v/>
      </c>
      <c r="G231" s="25" t="str">
        <f>IF(B231="","",IFERROR(SUMIF(SVC_Log!B:B,B231,SVC_Log!O:O),0))</f>
        <v/>
      </c>
      <c r="H231" s="25" t="str">
        <f>IF(B231="","",IFERROR(
  _xlfn.XLOOKUP(B231,ADM_Log!A:A,ADM_Log!G:G)*
  _xlfn.XLOOKUP(_xlfn.XLOOKUP(B231,ADM_Log!A:A,ADM_Log!K:K),BED_Master!A:A,BED_Master!F:F),0))</f>
        <v/>
      </c>
      <c r="I231" s="25" t="str">
        <f>IF(B231="","",IFERROR(
  IF(_xlfn.XLOOKUP(B231,ADM_Log!A:A,ADM_Log!D:D)="OPD",
    _xlfn.XLOOKUP(_xlfn.XLOOKUP(B231,ADM_Log!A:A,ADM_Log!I:I),DR_Master!A:A,DR_Master!G:G),
    _xlfn.XLOOKUP(_xlfn.XLOOKUP(B231,ADM_Log!A:A,ADM_Log!I:I),DR_Master!A:A,DR_Master!H:H)*
    _xlfn.XLOOKUP(B231,ADM_Log!A:A,ADM_Log!G:G)
  ),0))</f>
        <v/>
      </c>
      <c r="J231" s="25" t="str">
        <f t="shared" si="17"/>
        <v/>
      </c>
      <c r="L231" s="17"/>
      <c r="M231" s="25" t="str">
        <f t="shared" si="18"/>
        <v/>
      </c>
      <c r="N231" s="17"/>
      <c r="O231" s="25" t="str">
        <f t="shared" si="19"/>
        <v/>
      </c>
      <c r="R231" t="str">
        <f t="shared" si="15"/>
        <v>Jan 1900</v>
      </c>
    </row>
    <row r="232" spans="1:18" ht="22" customHeight="1">
      <c r="A232" t="str">
        <f t="shared" si="16"/>
        <v/>
      </c>
      <c r="C232" s="24" t="str">
        <f>IF(B232="","",IFERROR(_xlfn.XLOOKUP(B232,ADM_Log!A:A,ADM_Log!B:B),"ADM not found"))</f>
        <v/>
      </c>
      <c r="D232" s="24" t="str">
        <f>IF(C232="","",IFERROR(_xlfn.XLOOKUP(C232,PT_Master!A:A,PT_Master!C:C),""))</f>
        <v/>
      </c>
      <c r="F232" s="24" t="str">
        <f>IF(C232="","",IFERROR(_xlfn.XLOOKUP(C232,PT_Master!A:A,PT_Master!P:P),"Self-Pay"))</f>
        <v/>
      </c>
      <c r="G232" s="25" t="str">
        <f>IF(B232="","",IFERROR(SUMIF(SVC_Log!B:B,B232,SVC_Log!O:O),0))</f>
        <v/>
      </c>
      <c r="H232" s="25" t="str">
        <f>IF(B232="","",IFERROR(
  _xlfn.XLOOKUP(B232,ADM_Log!A:A,ADM_Log!G:G)*
  _xlfn.XLOOKUP(_xlfn.XLOOKUP(B232,ADM_Log!A:A,ADM_Log!K:K),BED_Master!A:A,BED_Master!F:F),0))</f>
        <v/>
      </c>
      <c r="I232" s="25" t="str">
        <f>IF(B232="","",IFERROR(
  IF(_xlfn.XLOOKUP(B232,ADM_Log!A:A,ADM_Log!D:D)="OPD",
    _xlfn.XLOOKUP(_xlfn.XLOOKUP(B232,ADM_Log!A:A,ADM_Log!I:I),DR_Master!A:A,DR_Master!G:G),
    _xlfn.XLOOKUP(_xlfn.XLOOKUP(B232,ADM_Log!A:A,ADM_Log!I:I),DR_Master!A:A,DR_Master!H:H)*
    _xlfn.XLOOKUP(B232,ADM_Log!A:A,ADM_Log!G:G)
  ),0))</f>
        <v/>
      </c>
      <c r="J232" s="25" t="str">
        <f t="shared" si="17"/>
        <v/>
      </c>
      <c r="L232" s="17"/>
      <c r="M232" s="25" t="str">
        <f t="shared" si="18"/>
        <v/>
      </c>
      <c r="N232" s="17"/>
      <c r="O232" s="25" t="str">
        <f t="shared" si="19"/>
        <v/>
      </c>
      <c r="R232" t="str">
        <f t="shared" si="15"/>
        <v>Jan 1900</v>
      </c>
    </row>
    <row r="233" spans="1:18" ht="22" customHeight="1">
      <c r="A233" t="str">
        <f t="shared" si="16"/>
        <v/>
      </c>
      <c r="C233" s="24" t="str">
        <f>IF(B233="","",IFERROR(_xlfn.XLOOKUP(B233,ADM_Log!A:A,ADM_Log!B:B),"ADM not found"))</f>
        <v/>
      </c>
      <c r="D233" s="24" t="str">
        <f>IF(C233="","",IFERROR(_xlfn.XLOOKUP(C233,PT_Master!A:A,PT_Master!C:C),""))</f>
        <v/>
      </c>
      <c r="F233" s="24" t="str">
        <f>IF(C233="","",IFERROR(_xlfn.XLOOKUP(C233,PT_Master!A:A,PT_Master!P:P),"Self-Pay"))</f>
        <v/>
      </c>
      <c r="G233" s="25" t="str">
        <f>IF(B233="","",IFERROR(SUMIF(SVC_Log!B:B,B233,SVC_Log!O:O),0))</f>
        <v/>
      </c>
      <c r="H233" s="25" t="str">
        <f>IF(B233="","",IFERROR(
  _xlfn.XLOOKUP(B233,ADM_Log!A:A,ADM_Log!G:G)*
  _xlfn.XLOOKUP(_xlfn.XLOOKUP(B233,ADM_Log!A:A,ADM_Log!K:K),BED_Master!A:A,BED_Master!F:F),0))</f>
        <v/>
      </c>
      <c r="I233" s="25" t="str">
        <f>IF(B233="","",IFERROR(
  IF(_xlfn.XLOOKUP(B233,ADM_Log!A:A,ADM_Log!D:D)="OPD",
    _xlfn.XLOOKUP(_xlfn.XLOOKUP(B233,ADM_Log!A:A,ADM_Log!I:I),DR_Master!A:A,DR_Master!G:G),
    _xlfn.XLOOKUP(_xlfn.XLOOKUP(B233,ADM_Log!A:A,ADM_Log!I:I),DR_Master!A:A,DR_Master!H:H)*
    _xlfn.XLOOKUP(B233,ADM_Log!A:A,ADM_Log!G:G)
  ),0))</f>
        <v/>
      </c>
      <c r="J233" s="25" t="str">
        <f t="shared" si="17"/>
        <v/>
      </c>
      <c r="L233" s="17"/>
      <c r="M233" s="25" t="str">
        <f t="shared" si="18"/>
        <v/>
      </c>
      <c r="N233" s="17"/>
      <c r="O233" s="25" t="str">
        <f t="shared" si="19"/>
        <v/>
      </c>
      <c r="R233" t="str">
        <f t="shared" si="15"/>
        <v>Jan 1900</v>
      </c>
    </row>
    <row r="234" spans="1:18" ht="22" customHeight="1">
      <c r="A234" t="str">
        <f t="shared" si="16"/>
        <v/>
      </c>
      <c r="C234" s="24" t="str">
        <f>IF(B234="","",IFERROR(_xlfn.XLOOKUP(B234,ADM_Log!A:A,ADM_Log!B:B),"ADM not found"))</f>
        <v/>
      </c>
      <c r="D234" s="24" t="str">
        <f>IF(C234="","",IFERROR(_xlfn.XLOOKUP(C234,PT_Master!A:A,PT_Master!C:C),""))</f>
        <v/>
      </c>
      <c r="F234" s="24" t="str">
        <f>IF(C234="","",IFERROR(_xlfn.XLOOKUP(C234,PT_Master!A:A,PT_Master!P:P),"Self-Pay"))</f>
        <v/>
      </c>
      <c r="G234" s="25" t="str">
        <f>IF(B234="","",IFERROR(SUMIF(SVC_Log!B:B,B234,SVC_Log!O:O),0))</f>
        <v/>
      </c>
      <c r="H234" s="25" t="str">
        <f>IF(B234="","",IFERROR(
  _xlfn.XLOOKUP(B234,ADM_Log!A:A,ADM_Log!G:G)*
  _xlfn.XLOOKUP(_xlfn.XLOOKUP(B234,ADM_Log!A:A,ADM_Log!K:K),BED_Master!A:A,BED_Master!F:F),0))</f>
        <v/>
      </c>
      <c r="I234" s="25" t="str">
        <f>IF(B234="","",IFERROR(
  IF(_xlfn.XLOOKUP(B234,ADM_Log!A:A,ADM_Log!D:D)="OPD",
    _xlfn.XLOOKUP(_xlfn.XLOOKUP(B234,ADM_Log!A:A,ADM_Log!I:I),DR_Master!A:A,DR_Master!G:G),
    _xlfn.XLOOKUP(_xlfn.XLOOKUP(B234,ADM_Log!A:A,ADM_Log!I:I),DR_Master!A:A,DR_Master!H:H)*
    _xlfn.XLOOKUP(B234,ADM_Log!A:A,ADM_Log!G:G)
  ),0))</f>
        <v/>
      </c>
      <c r="J234" s="25" t="str">
        <f t="shared" si="17"/>
        <v/>
      </c>
      <c r="L234" s="17"/>
      <c r="M234" s="25" t="str">
        <f t="shared" si="18"/>
        <v/>
      </c>
      <c r="N234" s="17"/>
      <c r="O234" s="25" t="str">
        <f t="shared" si="19"/>
        <v/>
      </c>
      <c r="R234" t="str">
        <f t="shared" si="15"/>
        <v>Jan 1900</v>
      </c>
    </row>
    <row r="235" spans="1:18" ht="22" customHeight="1">
      <c r="A235" t="str">
        <f t="shared" si="16"/>
        <v/>
      </c>
      <c r="C235" s="24" t="str">
        <f>IF(B235="","",IFERROR(_xlfn.XLOOKUP(B235,ADM_Log!A:A,ADM_Log!B:B),"ADM not found"))</f>
        <v/>
      </c>
      <c r="D235" s="24" t="str">
        <f>IF(C235="","",IFERROR(_xlfn.XLOOKUP(C235,PT_Master!A:A,PT_Master!C:C),""))</f>
        <v/>
      </c>
      <c r="F235" s="24" t="str">
        <f>IF(C235="","",IFERROR(_xlfn.XLOOKUP(C235,PT_Master!A:A,PT_Master!P:P),"Self-Pay"))</f>
        <v/>
      </c>
      <c r="G235" s="25" t="str">
        <f>IF(B235="","",IFERROR(SUMIF(SVC_Log!B:B,B235,SVC_Log!O:O),0))</f>
        <v/>
      </c>
      <c r="H235" s="25" t="str">
        <f>IF(B235="","",IFERROR(
  _xlfn.XLOOKUP(B235,ADM_Log!A:A,ADM_Log!G:G)*
  _xlfn.XLOOKUP(_xlfn.XLOOKUP(B235,ADM_Log!A:A,ADM_Log!K:K),BED_Master!A:A,BED_Master!F:F),0))</f>
        <v/>
      </c>
      <c r="I235" s="25" t="str">
        <f>IF(B235="","",IFERROR(
  IF(_xlfn.XLOOKUP(B235,ADM_Log!A:A,ADM_Log!D:D)="OPD",
    _xlfn.XLOOKUP(_xlfn.XLOOKUP(B235,ADM_Log!A:A,ADM_Log!I:I),DR_Master!A:A,DR_Master!G:G),
    _xlfn.XLOOKUP(_xlfn.XLOOKUP(B235,ADM_Log!A:A,ADM_Log!I:I),DR_Master!A:A,DR_Master!H:H)*
    _xlfn.XLOOKUP(B235,ADM_Log!A:A,ADM_Log!G:G)
  ),0))</f>
        <v/>
      </c>
      <c r="J235" s="25" t="str">
        <f t="shared" si="17"/>
        <v/>
      </c>
      <c r="L235" s="17"/>
      <c r="M235" s="25" t="str">
        <f t="shared" si="18"/>
        <v/>
      </c>
      <c r="N235" s="17"/>
      <c r="O235" s="25" t="str">
        <f t="shared" si="19"/>
        <v/>
      </c>
      <c r="R235" t="str">
        <f t="shared" si="15"/>
        <v>Jan 1900</v>
      </c>
    </row>
    <row r="236" spans="1:18" ht="22" customHeight="1">
      <c r="A236" t="str">
        <f t="shared" si="16"/>
        <v/>
      </c>
      <c r="C236" s="24" t="str">
        <f>IF(B236="","",IFERROR(_xlfn.XLOOKUP(B236,ADM_Log!A:A,ADM_Log!B:B),"ADM not found"))</f>
        <v/>
      </c>
      <c r="D236" s="24" t="str">
        <f>IF(C236="","",IFERROR(_xlfn.XLOOKUP(C236,PT_Master!A:A,PT_Master!C:C),""))</f>
        <v/>
      </c>
      <c r="F236" s="24" t="str">
        <f>IF(C236="","",IFERROR(_xlfn.XLOOKUP(C236,PT_Master!A:A,PT_Master!P:P),"Self-Pay"))</f>
        <v/>
      </c>
      <c r="G236" s="25" t="str">
        <f>IF(B236="","",IFERROR(SUMIF(SVC_Log!B:B,B236,SVC_Log!O:O),0))</f>
        <v/>
      </c>
      <c r="H236" s="25" t="str">
        <f>IF(B236="","",IFERROR(
  _xlfn.XLOOKUP(B236,ADM_Log!A:A,ADM_Log!G:G)*
  _xlfn.XLOOKUP(_xlfn.XLOOKUP(B236,ADM_Log!A:A,ADM_Log!K:K),BED_Master!A:A,BED_Master!F:F),0))</f>
        <v/>
      </c>
      <c r="I236" s="25" t="str">
        <f>IF(B236="","",IFERROR(
  IF(_xlfn.XLOOKUP(B236,ADM_Log!A:A,ADM_Log!D:D)="OPD",
    _xlfn.XLOOKUP(_xlfn.XLOOKUP(B236,ADM_Log!A:A,ADM_Log!I:I),DR_Master!A:A,DR_Master!G:G),
    _xlfn.XLOOKUP(_xlfn.XLOOKUP(B236,ADM_Log!A:A,ADM_Log!I:I),DR_Master!A:A,DR_Master!H:H)*
    _xlfn.XLOOKUP(B236,ADM_Log!A:A,ADM_Log!G:G)
  ),0))</f>
        <v/>
      </c>
      <c r="J236" s="25" t="str">
        <f t="shared" si="17"/>
        <v/>
      </c>
      <c r="L236" s="17"/>
      <c r="M236" s="25" t="str">
        <f t="shared" si="18"/>
        <v/>
      </c>
      <c r="N236" s="17"/>
      <c r="O236" s="25" t="str">
        <f t="shared" si="19"/>
        <v/>
      </c>
      <c r="R236" t="str">
        <f t="shared" si="15"/>
        <v>Jan 1900</v>
      </c>
    </row>
    <row r="237" spans="1:18" ht="22" customHeight="1">
      <c r="A237" t="str">
        <f t="shared" si="16"/>
        <v/>
      </c>
      <c r="C237" s="24" t="str">
        <f>IF(B237="","",IFERROR(_xlfn.XLOOKUP(B237,ADM_Log!A:A,ADM_Log!B:B),"ADM not found"))</f>
        <v/>
      </c>
      <c r="D237" s="24" t="str">
        <f>IF(C237="","",IFERROR(_xlfn.XLOOKUP(C237,PT_Master!A:A,PT_Master!C:C),""))</f>
        <v/>
      </c>
      <c r="F237" s="24" t="str">
        <f>IF(C237="","",IFERROR(_xlfn.XLOOKUP(C237,PT_Master!A:A,PT_Master!P:P),"Self-Pay"))</f>
        <v/>
      </c>
      <c r="G237" s="25" t="str">
        <f>IF(B237="","",IFERROR(SUMIF(SVC_Log!B:B,B237,SVC_Log!O:O),0))</f>
        <v/>
      </c>
      <c r="H237" s="25" t="str">
        <f>IF(B237="","",IFERROR(
  _xlfn.XLOOKUP(B237,ADM_Log!A:A,ADM_Log!G:G)*
  _xlfn.XLOOKUP(_xlfn.XLOOKUP(B237,ADM_Log!A:A,ADM_Log!K:K),BED_Master!A:A,BED_Master!F:F),0))</f>
        <v/>
      </c>
      <c r="I237" s="25" t="str">
        <f>IF(B237="","",IFERROR(
  IF(_xlfn.XLOOKUP(B237,ADM_Log!A:A,ADM_Log!D:D)="OPD",
    _xlfn.XLOOKUP(_xlfn.XLOOKUP(B237,ADM_Log!A:A,ADM_Log!I:I),DR_Master!A:A,DR_Master!G:G),
    _xlfn.XLOOKUP(_xlfn.XLOOKUP(B237,ADM_Log!A:A,ADM_Log!I:I),DR_Master!A:A,DR_Master!H:H)*
    _xlfn.XLOOKUP(B237,ADM_Log!A:A,ADM_Log!G:G)
  ),0))</f>
        <v/>
      </c>
      <c r="J237" s="25" t="str">
        <f t="shared" si="17"/>
        <v/>
      </c>
      <c r="L237" s="17"/>
      <c r="M237" s="25" t="str">
        <f t="shared" si="18"/>
        <v/>
      </c>
      <c r="N237" s="17"/>
      <c r="O237" s="25" t="str">
        <f t="shared" si="19"/>
        <v/>
      </c>
      <c r="R237" t="str">
        <f t="shared" si="15"/>
        <v>Jan 1900</v>
      </c>
    </row>
    <row r="238" spans="1:18" ht="22" customHeight="1">
      <c r="A238" t="str">
        <f t="shared" si="16"/>
        <v/>
      </c>
      <c r="C238" s="24" t="str">
        <f>IF(B238="","",IFERROR(_xlfn.XLOOKUP(B238,ADM_Log!A:A,ADM_Log!B:B),"ADM not found"))</f>
        <v/>
      </c>
      <c r="D238" s="24" t="str">
        <f>IF(C238="","",IFERROR(_xlfn.XLOOKUP(C238,PT_Master!A:A,PT_Master!C:C),""))</f>
        <v/>
      </c>
      <c r="F238" s="24" t="str">
        <f>IF(C238="","",IFERROR(_xlfn.XLOOKUP(C238,PT_Master!A:A,PT_Master!P:P),"Self-Pay"))</f>
        <v/>
      </c>
      <c r="G238" s="25" t="str">
        <f>IF(B238="","",IFERROR(SUMIF(SVC_Log!B:B,B238,SVC_Log!O:O),0))</f>
        <v/>
      </c>
      <c r="H238" s="25" t="str">
        <f>IF(B238="","",IFERROR(
  _xlfn.XLOOKUP(B238,ADM_Log!A:A,ADM_Log!G:G)*
  _xlfn.XLOOKUP(_xlfn.XLOOKUP(B238,ADM_Log!A:A,ADM_Log!K:K),BED_Master!A:A,BED_Master!F:F),0))</f>
        <v/>
      </c>
      <c r="I238" s="25" t="str">
        <f>IF(B238="","",IFERROR(
  IF(_xlfn.XLOOKUP(B238,ADM_Log!A:A,ADM_Log!D:D)="OPD",
    _xlfn.XLOOKUP(_xlfn.XLOOKUP(B238,ADM_Log!A:A,ADM_Log!I:I),DR_Master!A:A,DR_Master!G:G),
    _xlfn.XLOOKUP(_xlfn.XLOOKUP(B238,ADM_Log!A:A,ADM_Log!I:I),DR_Master!A:A,DR_Master!H:H)*
    _xlfn.XLOOKUP(B238,ADM_Log!A:A,ADM_Log!G:G)
  ),0))</f>
        <v/>
      </c>
      <c r="J238" s="25" t="str">
        <f t="shared" si="17"/>
        <v/>
      </c>
      <c r="L238" s="17"/>
      <c r="M238" s="25" t="str">
        <f t="shared" si="18"/>
        <v/>
      </c>
      <c r="N238" s="17"/>
      <c r="O238" s="25" t="str">
        <f t="shared" si="19"/>
        <v/>
      </c>
      <c r="R238" t="str">
        <f t="shared" si="15"/>
        <v>Jan 1900</v>
      </c>
    </row>
    <row r="239" spans="1:18" ht="22" customHeight="1">
      <c r="A239" t="str">
        <f t="shared" si="16"/>
        <v/>
      </c>
      <c r="C239" s="24" t="str">
        <f>IF(B239="","",IFERROR(_xlfn.XLOOKUP(B239,ADM_Log!A:A,ADM_Log!B:B),"ADM not found"))</f>
        <v/>
      </c>
      <c r="D239" s="24" t="str">
        <f>IF(C239="","",IFERROR(_xlfn.XLOOKUP(C239,PT_Master!A:A,PT_Master!C:C),""))</f>
        <v/>
      </c>
      <c r="F239" s="24" t="str">
        <f>IF(C239="","",IFERROR(_xlfn.XLOOKUP(C239,PT_Master!A:A,PT_Master!P:P),"Self-Pay"))</f>
        <v/>
      </c>
      <c r="G239" s="25" t="str">
        <f>IF(B239="","",IFERROR(SUMIF(SVC_Log!B:B,B239,SVC_Log!O:O),0))</f>
        <v/>
      </c>
      <c r="H239" s="25" t="str">
        <f>IF(B239="","",IFERROR(
  _xlfn.XLOOKUP(B239,ADM_Log!A:A,ADM_Log!G:G)*
  _xlfn.XLOOKUP(_xlfn.XLOOKUP(B239,ADM_Log!A:A,ADM_Log!K:K),BED_Master!A:A,BED_Master!F:F),0))</f>
        <v/>
      </c>
      <c r="I239" s="25" t="str">
        <f>IF(B239="","",IFERROR(
  IF(_xlfn.XLOOKUP(B239,ADM_Log!A:A,ADM_Log!D:D)="OPD",
    _xlfn.XLOOKUP(_xlfn.XLOOKUP(B239,ADM_Log!A:A,ADM_Log!I:I),DR_Master!A:A,DR_Master!G:G),
    _xlfn.XLOOKUP(_xlfn.XLOOKUP(B239,ADM_Log!A:A,ADM_Log!I:I),DR_Master!A:A,DR_Master!H:H)*
    _xlfn.XLOOKUP(B239,ADM_Log!A:A,ADM_Log!G:G)
  ),0))</f>
        <v/>
      </c>
      <c r="J239" s="25" t="str">
        <f t="shared" si="17"/>
        <v/>
      </c>
      <c r="L239" s="17"/>
      <c r="M239" s="25" t="str">
        <f t="shared" si="18"/>
        <v/>
      </c>
      <c r="N239" s="17"/>
      <c r="O239" s="25" t="str">
        <f t="shared" si="19"/>
        <v/>
      </c>
      <c r="R239" t="str">
        <f t="shared" si="15"/>
        <v>Jan 1900</v>
      </c>
    </row>
    <row r="240" spans="1:18" ht="22" customHeight="1">
      <c r="A240" t="str">
        <f t="shared" si="16"/>
        <v/>
      </c>
      <c r="C240" s="24" t="str">
        <f>IF(B240="","",IFERROR(_xlfn.XLOOKUP(B240,ADM_Log!A:A,ADM_Log!B:B),"ADM not found"))</f>
        <v/>
      </c>
      <c r="D240" s="24" t="str">
        <f>IF(C240="","",IFERROR(_xlfn.XLOOKUP(C240,PT_Master!A:A,PT_Master!C:C),""))</f>
        <v/>
      </c>
      <c r="F240" s="24" t="str">
        <f>IF(C240="","",IFERROR(_xlfn.XLOOKUP(C240,PT_Master!A:A,PT_Master!P:P),"Self-Pay"))</f>
        <v/>
      </c>
      <c r="G240" s="25" t="str">
        <f>IF(B240="","",IFERROR(SUMIF(SVC_Log!B:B,B240,SVC_Log!O:O),0))</f>
        <v/>
      </c>
      <c r="H240" s="25" t="str">
        <f>IF(B240="","",IFERROR(
  _xlfn.XLOOKUP(B240,ADM_Log!A:A,ADM_Log!G:G)*
  _xlfn.XLOOKUP(_xlfn.XLOOKUP(B240,ADM_Log!A:A,ADM_Log!K:K),BED_Master!A:A,BED_Master!F:F),0))</f>
        <v/>
      </c>
      <c r="I240" s="25" t="str">
        <f>IF(B240="","",IFERROR(
  IF(_xlfn.XLOOKUP(B240,ADM_Log!A:A,ADM_Log!D:D)="OPD",
    _xlfn.XLOOKUP(_xlfn.XLOOKUP(B240,ADM_Log!A:A,ADM_Log!I:I),DR_Master!A:A,DR_Master!G:G),
    _xlfn.XLOOKUP(_xlfn.XLOOKUP(B240,ADM_Log!A:A,ADM_Log!I:I),DR_Master!A:A,DR_Master!H:H)*
    _xlfn.XLOOKUP(B240,ADM_Log!A:A,ADM_Log!G:G)
  ),0))</f>
        <v/>
      </c>
      <c r="J240" s="25" t="str">
        <f t="shared" si="17"/>
        <v/>
      </c>
      <c r="L240" s="17"/>
      <c r="M240" s="25" t="str">
        <f t="shared" si="18"/>
        <v/>
      </c>
      <c r="N240" s="17"/>
      <c r="O240" s="25" t="str">
        <f t="shared" si="19"/>
        <v/>
      </c>
      <c r="R240" t="str">
        <f t="shared" si="15"/>
        <v>Jan 1900</v>
      </c>
    </row>
    <row r="241" spans="1:18" ht="22" customHeight="1">
      <c r="A241" t="str">
        <f t="shared" si="16"/>
        <v/>
      </c>
      <c r="C241" s="24" t="str">
        <f>IF(B241="","",IFERROR(_xlfn.XLOOKUP(B241,ADM_Log!A:A,ADM_Log!B:B),"ADM not found"))</f>
        <v/>
      </c>
      <c r="D241" s="24" t="str">
        <f>IF(C241="","",IFERROR(_xlfn.XLOOKUP(C241,PT_Master!A:A,PT_Master!C:C),""))</f>
        <v/>
      </c>
      <c r="F241" s="24" t="str">
        <f>IF(C241="","",IFERROR(_xlfn.XLOOKUP(C241,PT_Master!A:A,PT_Master!P:P),"Self-Pay"))</f>
        <v/>
      </c>
      <c r="G241" s="25" t="str">
        <f>IF(B241="","",IFERROR(SUMIF(SVC_Log!B:B,B241,SVC_Log!O:O),0))</f>
        <v/>
      </c>
      <c r="H241" s="25" t="str">
        <f>IF(B241="","",IFERROR(
  _xlfn.XLOOKUP(B241,ADM_Log!A:A,ADM_Log!G:G)*
  _xlfn.XLOOKUP(_xlfn.XLOOKUP(B241,ADM_Log!A:A,ADM_Log!K:K),BED_Master!A:A,BED_Master!F:F),0))</f>
        <v/>
      </c>
      <c r="I241" s="25" t="str">
        <f>IF(B241="","",IFERROR(
  IF(_xlfn.XLOOKUP(B241,ADM_Log!A:A,ADM_Log!D:D)="OPD",
    _xlfn.XLOOKUP(_xlfn.XLOOKUP(B241,ADM_Log!A:A,ADM_Log!I:I),DR_Master!A:A,DR_Master!G:G),
    _xlfn.XLOOKUP(_xlfn.XLOOKUP(B241,ADM_Log!A:A,ADM_Log!I:I),DR_Master!A:A,DR_Master!H:H)*
    _xlfn.XLOOKUP(B241,ADM_Log!A:A,ADM_Log!G:G)
  ),0))</f>
        <v/>
      </c>
      <c r="J241" s="25" t="str">
        <f t="shared" si="17"/>
        <v/>
      </c>
      <c r="L241" s="17"/>
      <c r="M241" s="25" t="str">
        <f t="shared" si="18"/>
        <v/>
      </c>
      <c r="N241" s="17"/>
      <c r="O241" s="25" t="str">
        <f t="shared" si="19"/>
        <v/>
      </c>
      <c r="R241" t="str">
        <f t="shared" si="15"/>
        <v>Jan 1900</v>
      </c>
    </row>
    <row r="242" spans="1:18" ht="22" customHeight="1">
      <c r="A242" t="str">
        <f t="shared" si="16"/>
        <v/>
      </c>
      <c r="C242" s="24" t="str">
        <f>IF(B242="","",IFERROR(_xlfn.XLOOKUP(B242,ADM_Log!A:A,ADM_Log!B:B),"ADM not found"))</f>
        <v/>
      </c>
      <c r="D242" s="24" t="str">
        <f>IF(C242="","",IFERROR(_xlfn.XLOOKUP(C242,PT_Master!A:A,PT_Master!C:C),""))</f>
        <v/>
      </c>
      <c r="F242" s="24" t="str">
        <f>IF(C242="","",IFERROR(_xlfn.XLOOKUP(C242,PT_Master!A:A,PT_Master!P:P),"Self-Pay"))</f>
        <v/>
      </c>
      <c r="G242" s="25" t="str">
        <f>IF(B242="","",IFERROR(SUMIF(SVC_Log!B:B,B242,SVC_Log!O:O),0))</f>
        <v/>
      </c>
      <c r="H242" s="25" t="str">
        <f>IF(B242="","",IFERROR(
  _xlfn.XLOOKUP(B242,ADM_Log!A:A,ADM_Log!G:G)*
  _xlfn.XLOOKUP(_xlfn.XLOOKUP(B242,ADM_Log!A:A,ADM_Log!K:K),BED_Master!A:A,BED_Master!F:F),0))</f>
        <v/>
      </c>
      <c r="I242" s="25" t="str">
        <f>IF(B242="","",IFERROR(
  IF(_xlfn.XLOOKUP(B242,ADM_Log!A:A,ADM_Log!D:D)="OPD",
    _xlfn.XLOOKUP(_xlfn.XLOOKUP(B242,ADM_Log!A:A,ADM_Log!I:I),DR_Master!A:A,DR_Master!G:G),
    _xlfn.XLOOKUP(_xlfn.XLOOKUP(B242,ADM_Log!A:A,ADM_Log!I:I),DR_Master!A:A,DR_Master!H:H)*
    _xlfn.XLOOKUP(B242,ADM_Log!A:A,ADM_Log!G:G)
  ),0))</f>
        <v/>
      </c>
      <c r="J242" s="25" t="str">
        <f t="shared" si="17"/>
        <v/>
      </c>
      <c r="L242" s="17"/>
      <c r="M242" s="25" t="str">
        <f t="shared" si="18"/>
        <v/>
      </c>
      <c r="N242" s="17"/>
      <c r="O242" s="25" t="str">
        <f t="shared" si="19"/>
        <v/>
      </c>
      <c r="R242" t="str">
        <f t="shared" si="15"/>
        <v>Jan 1900</v>
      </c>
    </row>
    <row r="243" spans="1:18" ht="22" customHeight="1">
      <c r="A243" t="str">
        <f t="shared" si="16"/>
        <v/>
      </c>
      <c r="C243" s="24" t="str">
        <f>IF(B243="","",IFERROR(_xlfn.XLOOKUP(B243,ADM_Log!A:A,ADM_Log!B:B),"ADM not found"))</f>
        <v/>
      </c>
      <c r="D243" s="24" t="str">
        <f>IF(C243="","",IFERROR(_xlfn.XLOOKUP(C243,PT_Master!A:A,PT_Master!C:C),""))</f>
        <v/>
      </c>
      <c r="F243" s="24" t="str">
        <f>IF(C243="","",IFERROR(_xlfn.XLOOKUP(C243,PT_Master!A:A,PT_Master!P:P),"Self-Pay"))</f>
        <v/>
      </c>
      <c r="G243" s="25" t="str">
        <f>IF(B243="","",IFERROR(SUMIF(SVC_Log!B:B,B243,SVC_Log!O:O),0))</f>
        <v/>
      </c>
      <c r="H243" s="25" t="str">
        <f>IF(B243="","",IFERROR(
  _xlfn.XLOOKUP(B243,ADM_Log!A:A,ADM_Log!G:G)*
  _xlfn.XLOOKUP(_xlfn.XLOOKUP(B243,ADM_Log!A:A,ADM_Log!K:K),BED_Master!A:A,BED_Master!F:F),0))</f>
        <v/>
      </c>
      <c r="I243" s="25" t="str">
        <f>IF(B243="","",IFERROR(
  IF(_xlfn.XLOOKUP(B243,ADM_Log!A:A,ADM_Log!D:D)="OPD",
    _xlfn.XLOOKUP(_xlfn.XLOOKUP(B243,ADM_Log!A:A,ADM_Log!I:I),DR_Master!A:A,DR_Master!G:G),
    _xlfn.XLOOKUP(_xlfn.XLOOKUP(B243,ADM_Log!A:A,ADM_Log!I:I),DR_Master!A:A,DR_Master!H:H)*
    _xlfn.XLOOKUP(B243,ADM_Log!A:A,ADM_Log!G:G)
  ),0))</f>
        <v/>
      </c>
      <c r="J243" s="25" t="str">
        <f t="shared" si="17"/>
        <v/>
      </c>
      <c r="L243" s="17"/>
      <c r="M243" s="25" t="str">
        <f t="shared" si="18"/>
        <v/>
      </c>
      <c r="N243" s="17"/>
      <c r="O243" s="25" t="str">
        <f t="shared" si="19"/>
        <v/>
      </c>
      <c r="R243" t="str">
        <f t="shared" si="15"/>
        <v>Jan 1900</v>
      </c>
    </row>
    <row r="244" spans="1:18" ht="22" customHeight="1">
      <c r="A244" t="str">
        <f t="shared" si="16"/>
        <v/>
      </c>
      <c r="C244" s="24" t="str">
        <f>IF(B244="","",IFERROR(_xlfn.XLOOKUP(B244,ADM_Log!A:A,ADM_Log!B:B),"ADM not found"))</f>
        <v/>
      </c>
      <c r="D244" s="24" t="str">
        <f>IF(C244="","",IFERROR(_xlfn.XLOOKUP(C244,PT_Master!A:A,PT_Master!C:C),""))</f>
        <v/>
      </c>
      <c r="F244" s="24" t="str">
        <f>IF(C244="","",IFERROR(_xlfn.XLOOKUP(C244,PT_Master!A:A,PT_Master!P:P),"Self-Pay"))</f>
        <v/>
      </c>
      <c r="G244" s="25" t="str">
        <f>IF(B244="","",IFERROR(SUMIF(SVC_Log!B:B,B244,SVC_Log!O:O),0))</f>
        <v/>
      </c>
      <c r="H244" s="25" t="str">
        <f>IF(B244="","",IFERROR(
  _xlfn.XLOOKUP(B244,ADM_Log!A:A,ADM_Log!G:G)*
  _xlfn.XLOOKUP(_xlfn.XLOOKUP(B244,ADM_Log!A:A,ADM_Log!K:K),BED_Master!A:A,BED_Master!F:F),0))</f>
        <v/>
      </c>
      <c r="I244" s="25" t="str">
        <f>IF(B244="","",IFERROR(
  IF(_xlfn.XLOOKUP(B244,ADM_Log!A:A,ADM_Log!D:D)="OPD",
    _xlfn.XLOOKUP(_xlfn.XLOOKUP(B244,ADM_Log!A:A,ADM_Log!I:I),DR_Master!A:A,DR_Master!G:G),
    _xlfn.XLOOKUP(_xlfn.XLOOKUP(B244,ADM_Log!A:A,ADM_Log!I:I),DR_Master!A:A,DR_Master!H:H)*
    _xlfn.XLOOKUP(B244,ADM_Log!A:A,ADM_Log!G:G)
  ),0))</f>
        <v/>
      </c>
      <c r="J244" s="25" t="str">
        <f t="shared" si="17"/>
        <v/>
      </c>
      <c r="L244" s="17"/>
      <c r="M244" s="25" t="str">
        <f t="shared" si="18"/>
        <v/>
      </c>
      <c r="N244" s="17"/>
      <c r="O244" s="25" t="str">
        <f t="shared" si="19"/>
        <v/>
      </c>
      <c r="R244" t="str">
        <f t="shared" si="15"/>
        <v>Jan 1900</v>
      </c>
    </row>
    <row r="245" spans="1:18" ht="22" customHeight="1">
      <c r="A245" t="str">
        <f t="shared" si="16"/>
        <v/>
      </c>
      <c r="C245" s="24" t="str">
        <f>IF(B245="","",IFERROR(_xlfn.XLOOKUP(B245,ADM_Log!A:A,ADM_Log!B:B),"ADM not found"))</f>
        <v/>
      </c>
      <c r="D245" s="24" t="str">
        <f>IF(C245="","",IFERROR(_xlfn.XLOOKUP(C245,PT_Master!A:A,PT_Master!C:C),""))</f>
        <v/>
      </c>
      <c r="F245" s="24" t="str">
        <f>IF(C245="","",IFERROR(_xlfn.XLOOKUP(C245,PT_Master!A:A,PT_Master!P:P),"Self-Pay"))</f>
        <v/>
      </c>
      <c r="G245" s="25" t="str">
        <f>IF(B245="","",IFERROR(SUMIF(SVC_Log!B:B,B245,SVC_Log!O:O),0))</f>
        <v/>
      </c>
      <c r="H245" s="25" t="str">
        <f>IF(B245="","",IFERROR(
  _xlfn.XLOOKUP(B245,ADM_Log!A:A,ADM_Log!G:G)*
  _xlfn.XLOOKUP(_xlfn.XLOOKUP(B245,ADM_Log!A:A,ADM_Log!K:K),BED_Master!A:A,BED_Master!F:F),0))</f>
        <v/>
      </c>
      <c r="I245" s="25" t="str">
        <f>IF(B245="","",IFERROR(
  IF(_xlfn.XLOOKUP(B245,ADM_Log!A:A,ADM_Log!D:D)="OPD",
    _xlfn.XLOOKUP(_xlfn.XLOOKUP(B245,ADM_Log!A:A,ADM_Log!I:I),DR_Master!A:A,DR_Master!G:G),
    _xlfn.XLOOKUP(_xlfn.XLOOKUP(B245,ADM_Log!A:A,ADM_Log!I:I),DR_Master!A:A,DR_Master!H:H)*
    _xlfn.XLOOKUP(B245,ADM_Log!A:A,ADM_Log!G:G)
  ),0))</f>
        <v/>
      </c>
      <c r="J245" s="25" t="str">
        <f t="shared" si="17"/>
        <v/>
      </c>
      <c r="L245" s="17"/>
      <c r="M245" s="25" t="str">
        <f t="shared" si="18"/>
        <v/>
      </c>
      <c r="N245" s="17"/>
      <c r="O245" s="25" t="str">
        <f t="shared" si="19"/>
        <v/>
      </c>
      <c r="R245" t="str">
        <f t="shared" si="15"/>
        <v>Jan 1900</v>
      </c>
    </row>
    <row r="246" spans="1:18" ht="22" customHeight="1">
      <c r="A246" t="str">
        <f t="shared" si="16"/>
        <v/>
      </c>
      <c r="C246" s="24" t="str">
        <f>IF(B246="","",IFERROR(_xlfn.XLOOKUP(B246,ADM_Log!A:A,ADM_Log!B:B),"ADM not found"))</f>
        <v/>
      </c>
      <c r="D246" s="24" t="str">
        <f>IF(C246="","",IFERROR(_xlfn.XLOOKUP(C246,PT_Master!A:A,PT_Master!C:C),""))</f>
        <v/>
      </c>
      <c r="F246" s="24" t="str">
        <f>IF(C246="","",IFERROR(_xlfn.XLOOKUP(C246,PT_Master!A:A,PT_Master!P:P),"Self-Pay"))</f>
        <v/>
      </c>
      <c r="G246" s="25" t="str">
        <f>IF(B246="","",IFERROR(SUMIF(SVC_Log!B:B,B246,SVC_Log!O:O),0))</f>
        <v/>
      </c>
      <c r="H246" s="25" t="str">
        <f>IF(B246="","",IFERROR(
  _xlfn.XLOOKUP(B246,ADM_Log!A:A,ADM_Log!G:G)*
  _xlfn.XLOOKUP(_xlfn.XLOOKUP(B246,ADM_Log!A:A,ADM_Log!K:K),BED_Master!A:A,BED_Master!F:F),0))</f>
        <v/>
      </c>
      <c r="I246" s="25" t="str">
        <f>IF(B246="","",IFERROR(
  IF(_xlfn.XLOOKUP(B246,ADM_Log!A:A,ADM_Log!D:D)="OPD",
    _xlfn.XLOOKUP(_xlfn.XLOOKUP(B246,ADM_Log!A:A,ADM_Log!I:I),DR_Master!A:A,DR_Master!G:G),
    _xlfn.XLOOKUP(_xlfn.XLOOKUP(B246,ADM_Log!A:A,ADM_Log!I:I),DR_Master!A:A,DR_Master!H:H)*
    _xlfn.XLOOKUP(B246,ADM_Log!A:A,ADM_Log!G:G)
  ),0))</f>
        <v/>
      </c>
      <c r="J246" s="25" t="str">
        <f t="shared" si="17"/>
        <v/>
      </c>
      <c r="L246" s="17"/>
      <c r="M246" s="25" t="str">
        <f t="shared" si="18"/>
        <v/>
      </c>
      <c r="N246" s="17"/>
      <c r="O246" s="25" t="str">
        <f t="shared" si="19"/>
        <v/>
      </c>
      <c r="R246" t="str">
        <f t="shared" si="15"/>
        <v>Jan 1900</v>
      </c>
    </row>
    <row r="247" spans="1:18" ht="22" customHeight="1">
      <c r="A247" t="str">
        <f t="shared" si="16"/>
        <v/>
      </c>
      <c r="C247" s="24" t="str">
        <f>IF(B247="","",IFERROR(_xlfn.XLOOKUP(B247,ADM_Log!A:A,ADM_Log!B:B),"ADM not found"))</f>
        <v/>
      </c>
      <c r="D247" s="24" t="str">
        <f>IF(C247="","",IFERROR(_xlfn.XLOOKUP(C247,PT_Master!A:A,PT_Master!C:C),""))</f>
        <v/>
      </c>
      <c r="F247" s="24" t="str">
        <f>IF(C247="","",IFERROR(_xlfn.XLOOKUP(C247,PT_Master!A:A,PT_Master!P:P),"Self-Pay"))</f>
        <v/>
      </c>
      <c r="G247" s="25" t="str">
        <f>IF(B247="","",IFERROR(SUMIF(SVC_Log!B:B,B247,SVC_Log!O:O),0))</f>
        <v/>
      </c>
      <c r="H247" s="25" t="str">
        <f>IF(B247="","",IFERROR(
  _xlfn.XLOOKUP(B247,ADM_Log!A:A,ADM_Log!G:G)*
  _xlfn.XLOOKUP(_xlfn.XLOOKUP(B247,ADM_Log!A:A,ADM_Log!K:K),BED_Master!A:A,BED_Master!F:F),0))</f>
        <v/>
      </c>
      <c r="I247" s="25" t="str">
        <f>IF(B247="","",IFERROR(
  IF(_xlfn.XLOOKUP(B247,ADM_Log!A:A,ADM_Log!D:D)="OPD",
    _xlfn.XLOOKUP(_xlfn.XLOOKUP(B247,ADM_Log!A:A,ADM_Log!I:I),DR_Master!A:A,DR_Master!G:G),
    _xlfn.XLOOKUP(_xlfn.XLOOKUP(B247,ADM_Log!A:A,ADM_Log!I:I),DR_Master!A:A,DR_Master!H:H)*
    _xlfn.XLOOKUP(B247,ADM_Log!A:A,ADM_Log!G:G)
  ),0))</f>
        <v/>
      </c>
      <c r="J247" s="25" t="str">
        <f t="shared" si="17"/>
        <v/>
      </c>
      <c r="L247" s="17"/>
      <c r="M247" s="25" t="str">
        <f t="shared" si="18"/>
        <v/>
      </c>
      <c r="N247" s="17"/>
      <c r="O247" s="25" t="str">
        <f t="shared" si="19"/>
        <v/>
      </c>
      <c r="R247" t="str">
        <f t="shared" si="15"/>
        <v>Jan 1900</v>
      </c>
    </row>
    <row r="248" spans="1:18" ht="22" customHeight="1">
      <c r="A248" t="str">
        <f t="shared" si="16"/>
        <v/>
      </c>
      <c r="C248" s="24" t="str">
        <f>IF(B248="","",IFERROR(_xlfn.XLOOKUP(B248,ADM_Log!A:A,ADM_Log!B:B),"ADM not found"))</f>
        <v/>
      </c>
      <c r="D248" s="24" t="str">
        <f>IF(C248="","",IFERROR(_xlfn.XLOOKUP(C248,PT_Master!A:A,PT_Master!C:C),""))</f>
        <v/>
      </c>
      <c r="F248" s="24" t="str">
        <f>IF(C248="","",IFERROR(_xlfn.XLOOKUP(C248,PT_Master!A:A,PT_Master!P:P),"Self-Pay"))</f>
        <v/>
      </c>
      <c r="G248" s="25" t="str">
        <f>IF(B248="","",IFERROR(SUMIF(SVC_Log!B:B,B248,SVC_Log!O:O),0))</f>
        <v/>
      </c>
      <c r="H248" s="25" t="str">
        <f>IF(B248="","",IFERROR(
  _xlfn.XLOOKUP(B248,ADM_Log!A:A,ADM_Log!G:G)*
  _xlfn.XLOOKUP(_xlfn.XLOOKUP(B248,ADM_Log!A:A,ADM_Log!K:K),BED_Master!A:A,BED_Master!F:F),0))</f>
        <v/>
      </c>
      <c r="I248" s="25" t="str">
        <f>IF(B248="","",IFERROR(
  IF(_xlfn.XLOOKUP(B248,ADM_Log!A:A,ADM_Log!D:D)="OPD",
    _xlfn.XLOOKUP(_xlfn.XLOOKUP(B248,ADM_Log!A:A,ADM_Log!I:I),DR_Master!A:A,DR_Master!G:G),
    _xlfn.XLOOKUP(_xlfn.XLOOKUP(B248,ADM_Log!A:A,ADM_Log!I:I),DR_Master!A:A,DR_Master!H:H)*
    _xlfn.XLOOKUP(B248,ADM_Log!A:A,ADM_Log!G:G)
  ),0))</f>
        <v/>
      </c>
      <c r="J248" s="25" t="str">
        <f t="shared" si="17"/>
        <v/>
      </c>
      <c r="L248" s="17"/>
      <c r="M248" s="25" t="str">
        <f t="shared" si="18"/>
        <v/>
      </c>
      <c r="N248" s="17"/>
      <c r="O248" s="25" t="str">
        <f t="shared" si="19"/>
        <v/>
      </c>
      <c r="R248" t="str">
        <f t="shared" si="15"/>
        <v>Jan 1900</v>
      </c>
    </row>
    <row r="249" spans="1:18" ht="22" customHeight="1">
      <c r="A249" t="str">
        <f t="shared" si="16"/>
        <v/>
      </c>
      <c r="C249" s="24" t="str">
        <f>IF(B249="","",IFERROR(_xlfn.XLOOKUP(B249,ADM_Log!A:A,ADM_Log!B:B),"ADM not found"))</f>
        <v/>
      </c>
      <c r="D249" s="24" t="str">
        <f>IF(C249="","",IFERROR(_xlfn.XLOOKUP(C249,PT_Master!A:A,PT_Master!C:C),""))</f>
        <v/>
      </c>
      <c r="F249" s="24" t="str">
        <f>IF(C249="","",IFERROR(_xlfn.XLOOKUP(C249,PT_Master!A:A,PT_Master!P:P),"Self-Pay"))</f>
        <v/>
      </c>
      <c r="G249" s="25" t="str">
        <f>IF(B249="","",IFERROR(SUMIF(SVC_Log!B:B,B249,SVC_Log!O:O),0))</f>
        <v/>
      </c>
      <c r="H249" s="25" t="str">
        <f>IF(B249="","",IFERROR(
  _xlfn.XLOOKUP(B249,ADM_Log!A:A,ADM_Log!G:G)*
  _xlfn.XLOOKUP(_xlfn.XLOOKUP(B249,ADM_Log!A:A,ADM_Log!K:K),BED_Master!A:A,BED_Master!F:F),0))</f>
        <v/>
      </c>
      <c r="I249" s="25" t="str">
        <f>IF(B249="","",IFERROR(
  IF(_xlfn.XLOOKUP(B249,ADM_Log!A:A,ADM_Log!D:D)="OPD",
    _xlfn.XLOOKUP(_xlfn.XLOOKUP(B249,ADM_Log!A:A,ADM_Log!I:I),DR_Master!A:A,DR_Master!G:G),
    _xlfn.XLOOKUP(_xlfn.XLOOKUP(B249,ADM_Log!A:A,ADM_Log!I:I),DR_Master!A:A,DR_Master!H:H)*
    _xlfn.XLOOKUP(B249,ADM_Log!A:A,ADM_Log!G:G)
  ),0))</f>
        <v/>
      </c>
      <c r="J249" s="25" t="str">
        <f t="shared" si="17"/>
        <v/>
      </c>
      <c r="L249" s="17"/>
      <c r="M249" s="25" t="str">
        <f t="shared" si="18"/>
        <v/>
      </c>
      <c r="N249" s="17"/>
      <c r="O249" s="25" t="str">
        <f t="shared" si="19"/>
        <v/>
      </c>
      <c r="R249" t="str">
        <f t="shared" si="15"/>
        <v>Jan 1900</v>
      </c>
    </row>
    <row r="250" spans="1:18" ht="22" customHeight="1">
      <c r="A250" t="str">
        <f t="shared" si="16"/>
        <v/>
      </c>
      <c r="C250" s="24" t="str">
        <f>IF(B250="","",IFERROR(_xlfn.XLOOKUP(B250,ADM_Log!A:A,ADM_Log!B:B),"ADM not found"))</f>
        <v/>
      </c>
      <c r="D250" s="24" t="str">
        <f>IF(C250="","",IFERROR(_xlfn.XLOOKUP(C250,PT_Master!A:A,PT_Master!C:C),""))</f>
        <v/>
      </c>
      <c r="F250" s="24" t="str">
        <f>IF(C250="","",IFERROR(_xlfn.XLOOKUP(C250,PT_Master!A:A,PT_Master!P:P),"Self-Pay"))</f>
        <v/>
      </c>
      <c r="G250" s="25" t="str">
        <f>IF(B250="","",IFERROR(SUMIF(SVC_Log!B:B,B250,SVC_Log!O:O),0))</f>
        <v/>
      </c>
      <c r="H250" s="25" t="str">
        <f>IF(B250="","",IFERROR(
  _xlfn.XLOOKUP(B250,ADM_Log!A:A,ADM_Log!G:G)*
  _xlfn.XLOOKUP(_xlfn.XLOOKUP(B250,ADM_Log!A:A,ADM_Log!K:K),BED_Master!A:A,BED_Master!F:F),0))</f>
        <v/>
      </c>
      <c r="I250" s="25" t="str">
        <f>IF(B250="","",IFERROR(
  IF(_xlfn.XLOOKUP(B250,ADM_Log!A:A,ADM_Log!D:D)="OPD",
    _xlfn.XLOOKUP(_xlfn.XLOOKUP(B250,ADM_Log!A:A,ADM_Log!I:I),DR_Master!A:A,DR_Master!G:G),
    _xlfn.XLOOKUP(_xlfn.XLOOKUP(B250,ADM_Log!A:A,ADM_Log!I:I),DR_Master!A:A,DR_Master!H:H)*
    _xlfn.XLOOKUP(B250,ADM_Log!A:A,ADM_Log!G:G)
  ),0))</f>
        <v/>
      </c>
      <c r="J250" s="25" t="str">
        <f t="shared" si="17"/>
        <v/>
      </c>
      <c r="L250" s="17"/>
      <c r="M250" s="25" t="str">
        <f t="shared" si="18"/>
        <v/>
      </c>
      <c r="N250" s="17"/>
      <c r="O250" s="25" t="str">
        <f t="shared" si="19"/>
        <v/>
      </c>
      <c r="R250" t="str">
        <f t="shared" si="15"/>
        <v>Jan 1900</v>
      </c>
    </row>
    <row r="251" spans="1:18" ht="22" customHeight="1">
      <c r="A251" t="str">
        <f t="shared" si="16"/>
        <v/>
      </c>
      <c r="C251" s="24" t="str">
        <f>IF(B251="","",IFERROR(_xlfn.XLOOKUP(B251,ADM_Log!A:A,ADM_Log!B:B),"ADM not found"))</f>
        <v/>
      </c>
      <c r="D251" s="24" t="str">
        <f>IF(C251="","",IFERROR(_xlfn.XLOOKUP(C251,PT_Master!A:A,PT_Master!C:C),""))</f>
        <v/>
      </c>
      <c r="F251" s="24" t="str">
        <f>IF(C251="","",IFERROR(_xlfn.XLOOKUP(C251,PT_Master!A:A,PT_Master!P:P),"Self-Pay"))</f>
        <v/>
      </c>
      <c r="G251" s="25" t="str">
        <f>IF(B251="","",IFERROR(SUMIF(SVC_Log!B:B,B251,SVC_Log!O:O),0))</f>
        <v/>
      </c>
      <c r="H251" s="25" t="str">
        <f>IF(B251="","",IFERROR(
  _xlfn.XLOOKUP(B251,ADM_Log!A:A,ADM_Log!G:G)*
  _xlfn.XLOOKUP(_xlfn.XLOOKUP(B251,ADM_Log!A:A,ADM_Log!K:K),BED_Master!A:A,BED_Master!F:F),0))</f>
        <v/>
      </c>
      <c r="I251" s="25" t="str">
        <f>IF(B251="","",IFERROR(
  IF(_xlfn.XLOOKUP(B251,ADM_Log!A:A,ADM_Log!D:D)="OPD",
    _xlfn.XLOOKUP(_xlfn.XLOOKUP(B251,ADM_Log!A:A,ADM_Log!I:I),DR_Master!A:A,DR_Master!G:G),
    _xlfn.XLOOKUP(_xlfn.XLOOKUP(B251,ADM_Log!A:A,ADM_Log!I:I),DR_Master!A:A,DR_Master!H:H)*
    _xlfn.XLOOKUP(B251,ADM_Log!A:A,ADM_Log!G:G)
  ),0))</f>
        <v/>
      </c>
      <c r="J251" s="25" t="str">
        <f t="shared" si="17"/>
        <v/>
      </c>
      <c r="L251" s="17"/>
      <c r="M251" s="25" t="str">
        <f t="shared" si="18"/>
        <v/>
      </c>
      <c r="N251" s="17"/>
      <c r="O251" s="25" t="str">
        <f t="shared" si="19"/>
        <v/>
      </c>
      <c r="R251" t="str">
        <f t="shared" si="15"/>
        <v>Jan 1900</v>
      </c>
    </row>
    <row r="252" spans="1:18" ht="22" customHeight="1">
      <c r="A252" t="str">
        <f t="shared" si="16"/>
        <v/>
      </c>
      <c r="C252" s="24" t="str">
        <f>IF(B252="","",IFERROR(_xlfn.XLOOKUP(B252,ADM_Log!A:A,ADM_Log!B:B),"ADM not found"))</f>
        <v/>
      </c>
      <c r="D252" s="24" t="str">
        <f>IF(C252="","",IFERROR(_xlfn.XLOOKUP(C252,PT_Master!A:A,PT_Master!C:C),""))</f>
        <v/>
      </c>
      <c r="F252" s="24" t="str">
        <f>IF(C252="","",IFERROR(_xlfn.XLOOKUP(C252,PT_Master!A:A,PT_Master!P:P),"Self-Pay"))</f>
        <v/>
      </c>
      <c r="G252" s="25" t="str">
        <f>IF(B252="","",IFERROR(SUMIF(SVC_Log!B:B,B252,SVC_Log!O:O),0))</f>
        <v/>
      </c>
      <c r="H252" s="25" t="str">
        <f>IF(B252="","",IFERROR(
  _xlfn.XLOOKUP(B252,ADM_Log!A:A,ADM_Log!G:G)*
  _xlfn.XLOOKUP(_xlfn.XLOOKUP(B252,ADM_Log!A:A,ADM_Log!K:K),BED_Master!A:A,BED_Master!F:F),0))</f>
        <v/>
      </c>
      <c r="I252" s="25" t="str">
        <f>IF(B252="","",IFERROR(
  IF(_xlfn.XLOOKUP(B252,ADM_Log!A:A,ADM_Log!D:D)="OPD",
    _xlfn.XLOOKUP(_xlfn.XLOOKUP(B252,ADM_Log!A:A,ADM_Log!I:I),DR_Master!A:A,DR_Master!G:G),
    _xlfn.XLOOKUP(_xlfn.XLOOKUP(B252,ADM_Log!A:A,ADM_Log!I:I),DR_Master!A:A,DR_Master!H:H)*
    _xlfn.XLOOKUP(B252,ADM_Log!A:A,ADM_Log!G:G)
  ),0))</f>
        <v/>
      </c>
      <c r="J252" s="25" t="str">
        <f t="shared" si="17"/>
        <v/>
      </c>
      <c r="L252" s="17"/>
      <c r="M252" s="25" t="str">
        <f t="shared" si="18"/>
        <v/>
      </c>
      <c r="N252" s="17"/>
      <c r="O252" s="25" t="str">
        <f t="shared" si="19"/>
        <v/>
      </c>
      <c r="R252" t="str">
        <f t="shared" si="15"/>
        <v>Jan 1900</v>
      </c>
    </row>
    <row r="253" spans="1:18" ht="22" customHeight="1">
      <c r="A253" t="str">
        <f t="shared" si="16"/>
        <v/>
      </c>
      <c r="C253" s="24" t="str">
        <f>IF(B253="","",IFERROR(_xlfn.XLOOKUP(B253,ADM_Log!A:A,ADM_Log!B:B),"ADM not found"))</f>
        <v/>
      </c>
      <c r="D253" s="24" t="str">
        <f>IF(C253="","",IFERROR(_xlfn.XLOOKUP(C253,PT_Master!A:A,PT_Master!C:C),""))</f>
        <v/>
      </c>
      <c r="F253" s="24" t="str">
        <f>IF(C253="","",IFERROR(_xlfn.XLOOKUP(C253,PT_Master!A:A,PT_Master!P:P),"Self-Pay"))</f>
        <v/>
      </c>
      <c r="G253" s="25" t="str">
        <f>IF(B253="","",IFERROR(SUMIF(SVC_Log!B:B,B253,SVC_Log!O:O),0))</f>
        <v/>
      </c>
      <c r="H253" s="25" t="str">
        <f>IF(B253="","",IFERROR(
  _xlfn.XLOOKUP(B253,ADM_Log!A:A,ADM_Log!G:G)*
  _xlfn.XLOOKUP(_xlfn.XLOOKUP(B253,ADM_Log!A:A,ADM_Log!K:K),BED_Master!A:A,BED_Master!F:F),0))</f>
        <v/>
      </c>
      <c r="I253" s="25" t="str">
        <f>IF(B253="","",IFERROR(
  IF(_xlfn.XLOOKUP(B253,ADM_Log!A:A,ADM_Log!D:D)="OPD",
    _xlfn.XLOOKUP(_xlfn.XLOOKUP(B253,ADM_Log!A:A,ADM_Log!I:I),DR_Master!A:A,DR_Master!G:G),
    _xlfn.XLOOKUP(_xlfn.XLOOKUP(B253,ADM_Log!A:A,ADM_Log!I:I),DR_Master!A:A,DR_Master!H:H)*
    _xlfn.XLOOKUP(B253,ADM_Log!A:A,ADM_Log!G:G)
  ),0))</f>
        <v/>
      </c>
      <c r="J253" s="25" t="str">
        <f t="shared" si="17"/>
        <v/>
      </c>
      <c r="L253" s="17"/>
      <c r="M253" s="25" t="str">
        <f t="shared" si="18"/>
        <v/>
      </c>
      <c r="N253" s="17"/>
      <c r="O253" s="25" t="str">
        <f t="shared" si="19"/>
        <v/>
      </c>
      <c r="R253" t="str">
        <f t="shared" si="15"/>
        <v>Jan 1900</v>
      </c>
    </row>
    <row r="254" spans="1:18" ht="22" customHeight="1">
      <c r="A254" t="str">
        <f t="shared" si="16"/>
        <v/>
      </c>
      <c r="C254" s="24" t="str">
        <f>IF(B254="","",IFERROR(_xlfn.XLOOKUP(B254,ADM_Log!A:A,ADM_Log!B:B),"ADM not found"))</f>
        <v/>
      </c>
      <c r="D254" s="24" t="str">
        <f>IF(C254="","",IFERROR(_xlfn.XLOOKUP(C254,PT_Master!A:A,PT_Master!C:C),""))</f>
        <v/>
      </c>
      <c r="F254" s="24" t="str">
        <f>IF(C254="","",IFERROR(_xlfn.XLOOKUP(C254,PT_Master!A:A,PT_Master!P:P),"Self-Pay"))</f>
        <v/>
      </c>
      <c r="G254" s="25" t="str">
        <f>IF(B254="","",IFERROR(SUMIF(SVC_Log!B:B,B254,SVC_Log!O:O),0))</f>
        <v/>
      </c>
      <c r="H254" s="25" t="str">
        <f>IF(B254="","",IFERROR(
  _xlfn.XLOOKUP(B254,ADM_Log!A:A,ADM_Log!G:G)*
  _xlfn.XLOOKUP(_xlfn.XLOOKUP(B254,ADM_Log!A:A,ADM_Log!K:K),BED_Master!A:A,BED_Master!F:F),0))</f>
        <v/>
      </c>
      <c r="I254" s="25" t="str">
        <f>IF(B254="","",IFERROR(
  IF(_xlfn.XLOOKUP(B254,ADM_Log!A:A,ADM_Log!D:D)="OPD",
    _xlfn.XLOOKUP(_xlfn.XLOOKUP(B254,ADM_Log!A:A,ADM_Log!I:I),DR_Master!A:A,DR_Master!G:G),
    _xlfn.XLOOKUP(_xlfn.XLOOKUP(B254,ADM_Log!A:A,ADM_Log!I:I),DR_Master!A:A,DR_Master!H:H)*
    _xlfn.XLOOKUP(B254,ADM_Log!A:A,ADM_Log!G:G)
  ),0))</f>
        <v/>
      </c>
      <c r="J254" s="25" t="str">
        <f t="shared" si="17"/>
        <v/>
      </c>
      <c r="L254" s="17"/>
      <c r="M254" s="25" t="str">
        <f t="shared" si="18"/>
        <v/>
      </c>
      <c r="N254" s="17"/>
      <c r="O254" s="25" t="str">
        <f t="shared" si="19"/>
        <v/>
      </c>
      <c r="R254" t="str">
        <f t="shared" si="15"/>
        <v>Jan 1900</v>
      </c>
    </row>
    <row r="255" spans="1:18" ht="22" customHeight="1">
      <c r="A255" t="str">
        <f t="shared" si="16"/>
        <v/>
      </c>
      <c r="C255" s="24" t="str">
        <f>IF(B255="","",IFERROR(_xlfn.XLOOKUP(B255,ADM_Log!A:A,ADM_Log!B:B),"ADM not found"))</f>
        <v/>
      </c>
      <c r="D255" s="24" t="str">
        <f>IF(C255="","",IFERROR(_xlfn.XLOOKUP(C255,PT_Master!A:A,PT_Master!C:C),""))</f>
        <v/>
      </c>
      <c r="F255" s="24" t="str">
        <f>IF(C255="","",IFERROR(_xlfn.XLOOKUP(C255,PT_Master!A:A,PT_Master!P:P),"Self-Pay"))</f>
        <v/>
      </c>
      <c r="G255" s="25" t="str">
        <f>IF(B255="","",IFERROR(SUMIF(SVC_Log!B:B,B255,SVC_Log!O:O),0))</f>
        <v/>
      </c>
      <c r="H255" s="25" t="str">
        <f>IF(B255="","",IFERROR(
  _xlfn.XLOOKUP(B255,ADM_Log!A:A,ADM_Log!G:G)*
  _xlfn.XLOOKUP(_xlfn.XLOOKUP(B255,ADM_Log!A:A,ADM_Log!K:K),BED_Master!A:A,BED_Master!F:F),0))</f>
        <v/>
      </c>
      <c r="I255" s="25" t="str">
        <f>IF(B255="","",IFERROR(
  IF(_xlfn.XLOOKUP(B255,ADM_Log!A:A,ADM_Log!D:D)="OPD",
    _xlfn.XLOOKUP(_xlfn.XLOOKUP(B255,ADM_Log!A:A,ADM_Log!I:I),DR_Master!A:A,DR_Master!G:G),
    _xlfn.XLOOKUP(_xlfn.XLOOKUP(B255,ADM_Log!A:A,ADM_Log!I:I),DR_Master!A:A,DR_Master!H:H)*
    _xlfn.XLOOKUP(B255,ADM_Log!A:A,ADM_Log!G:G)
  ),0))</f>
        <v/>
      </c>
      <c r="J255" s="25" t="str">
        <f t="shared" si="17"/>
        <v/>
      </c>
      <c r="L255" s="17"/>
      <c r="M255" s="25" t="str">
        <f t="shared" si="18"/>
        <v/>
      </c>
      <c r="N255" s="17"/>
      <c r="O255" s="25" t="str">
        <f t="shared" si="19"/>
        <v/>
      </c>
      <c r="R255" t="str">
        <f t="shared" si="15"/>
        <v>Jan 1900</v>
      </c>
    </row>
    <row r="256" spans="1:18" ht="22" customHeight="1">
      <c r="A256" t="str">
        <f t="shared" si="16"/>
        <v/>
      </c>
      <c r="C256" s="24" t="str">
        <f>IF(B256="","",IFERROR(_xlfn.XLOOKUP(B256,ADM_Log!A:A,ADM_Log!B:B),"ADM not found"))</f>
        <v/>
      </c>
      <c r="D256" s="24" t="str">
        <f>IF(C256="","",IFERROR(_xlfn.XLOOKUP(C256,PT_Master!A:A,PT_Master!C:C),""))</f>
        <v/>
      </c>
      <c r="F256" s="24" t="str">
        <f>IF(C256="","",IFERROR(_xlfn.XLOOKUP(C256,PT_Master!A:A,PT_Master!P:P),"Self-Pay"))</f>
        <v/>
      </c>
      <c r="G256" s="25" t="str">
        <f>IF(B256="","",IFERROR(SUMIF(SVC_Log!B:B,B256,SVC_Log!O:O),0))</f>
        <v/>
      </c>
      <c r="H256" s="25" t="str">
        <f>IF(B256="","",IFERROR(
  _xlfn.XLOOKUP(B256,ADM_Log!A:A,ADM_Log!G:G)*
  _xlfn.XLOOKUP(_xlfn.XLOOKUP(B256,ADM_Log!A:A,ADM_Log!K:K),BED_Master!A:A,BED_Master!F:F),0))</f>
        <v/>
      </c>
      <c r="I256" s="25" t="str">
        <f>IF(B256="","",IFERROR(
  IF(_xlfn.XLOOKUP(B256,ADM_Log!A:A,ADM_Log!D:D)="OPD",
    _xlfn.XLOOKUP(_xlfn.XLOOKUP(B256,ADM_Log!A:A,ADM_Log!I:I),DR_Master!A:A,DR_Master!G:G),
    _xlfn.XLOOKUP(_xlfn.XLOOKUP(B256,ADM_Log!A:A,ADM_Log!I:I),DR_Master!A:A,DR_Master!H:H)*
    _xlfn.XLOOKUP(B256,ADM_Log!A:A,ADM_Log!G:G)
  ),0))</f>
        <v/>
      </c>
      <c r="J256" s="25" t="str">
        <f t="shared" si="17"/>
        <v/>
      </c>
      <c r="L256" s="17"/>
      <c r="M256" s="25" t="str">
        <f t="shared" si="18"/>
        <v/>
      </c>
      <c r="N256" s="17"/>
      <c r="O256" s="25" t="str">
        <f t="shared" si="19"/>
        <v/>
      </c>
      <c r="R256" t="str">
        <f t="shared" si="15"/>
        <v>Jan 1900</v>
      </c>
    </row>
    <row r="257" spans="1:18" ht="22" customHeight="1">
      <c r="A257" t="str">
        <f t="shared" si="16"/>
        <v/>
      </c>
      <c r="C257" s="24" t="str">
        <f>IF(B257="","",IFERROR(_xlfn.XLOOKUP(B257,ADM_Log!A:A,ADM_Log!B:B),"ADM not found"))</f>
        <v/>
      </c>
      <c r="D257" s="24" t="str">
        <f>IF(C257="","",IFERROR(_xlfn.XLOOKUP(C257,PT_Master!A:A,PT_Master!C:C),""))</f>
        <v/>
      </c>
      <c r="F257" s="24" t="str">
        <f>IF(C257="","",IFERROR(_xlfn.XLOOKUP(C257,PT_Master!A:A,PT_Master!P:P),"Self-Pay"))</f>
        <v/>
      </c>
      <c r="G257" s="25" t="str">
        <f>IF(B257="","",IFERROR(SUMIF(SVC_Log!B:B,B257,SVC_Log!O:O),0))</f>
        <v/>
      </c>
      <c r="H257" s="25" t="str">
        <f>IF(B257="","",IFERROR(
  _xlfn.XLOOKUP(B257,ADM_Log!A:A,ADM_Log!G:G)*
  _xlfn.XLOOKUP(_xlfn.XLOOKUP(B257,ADM_Log!A:A,ADM_Log!K:K),BED_Master!A:A,BED_Master!F:F),0))</f>
        <v/>
      </c>
      <c r="I257" s="25" t="str">
        <f>IF(B257="","",IFERROR(
  IF(_xlfn.XLOOKUP(B257,ADM_Log!A:A,ADM_Log!D:D)="OPD",
    _xlfn.XLOOKUP(_xlfn.XLOOKUP(B257,ADM_Log!A:A,ADM_Log!I:I),DR_Master!A:A,DR_Master!G:G),
    _xlfn.XLOOKUP(_xlfn.XLOOKUP(B257,ADM_Log!A:A,ADM_Log!I:I),DR_Master!A:A,DR_Master!H:H)*
    _xlfn.XLOOKUP(B257,ADM_Log!A:A,ADM_Log!G:G)
  ),0))</f>
        <v/>
      </c>
      <c r="J257" s="25" t="str">
        <f t="shared" si="17"/>
        <v/>
      </c>
      <c r="L257" s="17"/>
      <c r="M257" s="25" t="str">
        <f t="shared" si="18"/>
        <v/>
      </c>
      <c r="N257" s="17"/>
      <c r="O257" s="25" t="str">
        <f t="shared" si="19"/>
        <v/>
      </c>
      <c r="R257" t="str">
        <f t="shared" si="15"/>
        <v>Jan 1900</v>
      </c>
    </row>
    <row r="258" spans="1:18" ht="22" customHeight="1">
      <c r="A258" t="str">
        <f t="shared" si="16"/>
        <v/>
      </c>
      <c r="C258" s="24" t="str">
        <f>IF(B258="","",IFERROR(_xlfn.XLOOKUP(B258,ADM_Log!A:A,ADM_Log!B:B),"ADM not found"))</f>
        <v/>
      </c>
      <c r="D258" s="24" t="str">
        <f>IF(C258="","",IFERROR(_xlfn.XLOOKUP(C258,PT_Master!A:A,PT_Master!C:C),""))</f>
        <v/>
      </c>
      <c r="F258" s="24" t="str">
        <f>IF(C258="","",IFERROR(_xlfn.XLOOKUP(C258,PT_Master!A:A,PT_Master!P:P),"Self-Pay"))</f>
        <v/>
      </c>
      <c r="G258" s="25" t="str">
        <f>IF(B258="","",IFERROR(SUMIF(SVC_Log!B:B,B258,SVC_Log!O:O),0))</f>
        <v/>
      </c>
      <c r="H258" s="25" t="str">
        <f>IF(B258="","",IFERROR(
  _xlfn.XLOOKUP(B258,ADM_Log!A:A,ADM_Log!G:G)*
  _xlfn.XLOOKUP(_xlfn.XLOOKUP(B258,ADM_Log!A:A,ADM_Log!K:K),BED_Master!A:A,BED_Master!F:F),0))</f>
        <v/>
      </c>
      <c r="I258" s="25" t="str">
        <f>IF(B258="","",IFERROR(
  IF(_xlfn.XLOOKUP(B258,ADM_Log!A:A,ADM_Log!D:D)="OPD",
    _xlfn.XLOOKUP(_xlfn.XLOOKUP(B258,ADM_Log!A:A,ADM_Log!I:I),DR_Master!A:A,DR_Master!G:G),
    _xlfn.XLOOKUP(_xlfn.XLOOKUP(B258,ADM_Log!A:A,ADM_Log!I:I),DR_Master!A:A,DR_Master!H:H)*
    _xlfn.XLOOKUP(B258,ADM_Log!A:A,ADM_Log!G:G)
  ),0))</f>
        <v/>
      </c>
      <c r="J258" s="25" t="str">
        <f t="shared" si="17"/>
        <v/>
      </c>
      <c r="L258" s="17"/>
      <c r="M258" s="25" t="str">
        <f t="shared" si="18"/>
        <v/>
      </c>
      <c r="N258" s="17"/>
      <c r="O258" s="25" t="str">
        <f t="shared" si="19"/>
        <v/>
      </c>
      <c r="R258" t="str">
        <f t="shared" si="15"/>
        <v>Jan 1900</v>
      </c>
    </row>
    <row r="259" spans="1:18" ht="22" customHeight="1">
      <c r="A259" t="str">
        <f t="shared" si="16"/>
        <v/>
      </c>
      <c r="C259" s="24" t="str">
        <f>IF(B259="","",IFERROR(_xlfn.XLOOKUP(B259,ADM_Log!A:A,ADM_Log!B:B),"ADM not found"))</f>
        <v/>
      </c>
      <c r="D259" s="24" t="str">
        <f>IF(C259="","",IFERROR(_xlfn.XLOOKUP(C259,PT_Master!A:A,PT_Master!C:C),""))</f>
        <v/>
      </c>
      <c r="F259" s="24" t="str">
        <f>IF(C259="","",IFERROR(_xlfn.XLOOKUP(C259,PT_Master!A:A,PT_Master!P:P),"Self-Pay"))</f>
        <v/>
      </c>
      <c r="G259" s="25" t="str">
        <f>IF(B259="","",IFERROR(SUMIF(SVC_Log!B:B,B259,SVC_Log!O:O),0))</f>
        <v/>
      </c>
      <c r="H259" s="25" t="str">
        <f>IF(B259="","",IFERROR(
  _xlfn.XLOOKUP(B259,ADM_Log!A:A,ADM_Log!G:G)*
  _xlfn.XLOOKUP(_xlfn.XLOOKUP(B259,ADM_Log!A:A,ADM_Log!K:K),BED_Master!A:A,BED_Master!F:F),0))</f>
        <v/>
      </c>
      <c r="I259" s="25" t="str">
        <f>IF(B259="","",IFERROR(
  IF(_xlfn.XLOOKUP(B259,ADM_Log!A:A,ADM_Log!D:D)="OPD",
    _xlfn.XLOOKUP(_xlfn.XLOOKUP(B259,ADM_Log!A:A,ADM_Log!I:I),DR_Master!A:A,DR_Master!G:G),
    _xlfn.XLOOKUP(_xlfn.XLOOKUP(B259,ADM_Log!A:A,ADM_Log!I:I),DR_Master!A:A,DR_Master!H:H)*
    _xlfn.XLOOKUP(B259,ADM_Log!A:A,ADM_Log!G:G)
  ),0))</f>
        <v/>
      </c>
      <c r="J259" s="25" t="str">
        <f t="shared" si="17"/>
        <v/>
      </c>
      <c r="L259" s="17"/>
      <c r="M259" s="25" t="str">
        <f t="shared" si="18"/>
        <v/>
      </c>
      <c r="N259" s="17"/>
      <c r="O259" s="25" t="str">
        <f t="shared" si="19"/>
        <v/>
      </c>
      <c r="R259" t="str">
        <f t="shared" si="15"/>
        <v>Jan 1900</v>
      </c>
    </row>
    <row r="260" spans="1:18" ht="22" customHeight="1">
      <c r="A260" t="str">
        <f t="shared" si="16"/>
        <v/>
      </c>
      <c r="C260" s="24" t="str">
        <f>IF(B260="","",IFERROR(_xlfn.XLOOKUP(B260,ADM_Log!A:A,ADM_Log!B:B),"ADM not found"))</f>
        <v/>
      </c>
      <c r="D260" s="24" t="str">
        <f>IF(C260="","",IFERROR(_xlfn.XLOOKUP(C260,PT_Master!A:A,PT_Master!C:C),""))</f>
        <v/>
      </c>
      <c r="F260" s="24" t="str">
        <f>IF(C260="","",IFERROR(_xlfn.XLOOKUP(C260,PT_Master!A:A,PT_Master!P:P),"Self-Pay"))</f>
        <v/>
      </c>
      <c r="G260" s="25" t="str">
        <f>IF(B260="","",IFERROR(SUMIF(SVC_Log!B:B,B260,SVC_Log!O:O),0))</f>
        <v/>
      </c>
      <c r="H260" s="25" t="str">
        <f>IF(B260="","",IFERROR(
  _xlfn.XLOOKUP(B260,ADM_Log!A:A,ADM_Log!G:G)*
  _xlfn.XLOOKUP(_xlfn.XLOOKUP(B260,ADM_Log!A:A,ADM_Log!K:K),BED_Master!A:A,BED_Master!F:F),0))</f>
        <v/>
      </c>
      <c r="I260" s="25" t="str">
        <f>IF(B260="","",IFERROR(
  IF(_xlfn.XLOOKUP(B260,ADM_Log!A:A,ADM_Log!D:D)="OPD",
    _xlfn.XLOOKUP(_xlfn.XLOOKUP(B260,ADM_Log!A:A,ADM_Log!I:I),DR_Master!A:A,DR_Master!G:G),
    _xlfn.XLOOKUP(_xlfn.XLOOKUP(B260,ADM_Log!A:A,ADM_Log!I:I),DR_Master!A:A,DR_Master!H:H)*
    _xlfn.XLOOKUP(B260,ADM_Log!A:A,ADM_Log!G:G)
  ),0))</f>
        <v/>
      </c>
      <c r="J260" s="25" t="str">
        <f t="shared" si="17"/>
        <v/>
      </c>
      <c r="L260" s="17"/>
      <c r="M260" s="25" t="str">
        <f t="shared" si="18"/>
        <v/>
      </c>
      <c r="N260" s="17"/>
      <c r="O260" s="25" t="str">
        <f t="shared" si="19"/>
        <v/>
      </c>
      <c r="R260" t="str">
        <f t="shared" si="15"/>
        <v>Jan 1900</v>
      </c>
    </row>
    <row r="261" spans="1:18" ht="22" customHeight="1">
      <c r="A261" t="str">
        <f t="shared" si="16"/>
        <v/>
      </c>
      <c r="C261" s="24" t="str">
        <f>IF(B261="","",IFERROR(_xlfn.XLOOKUP(B261,ADM_Log!A:A,ADM_Log!B:B),"ADM not found"))</f>
        <v/>
      </c>
      <c r="D261" s="24" t="str">
        <f>IF(C261="","",IFERROR(_xlfn.XLOOKUP(C261,PT_Master!A:A,PT_Master!C:C),""))</f>
        <v/>
      </c>
      <c r="F261" s="24" t="str">
        <f>IF(C261="","",IFERROR(_xlfn.XLOOKUP(C261,PT_Master!A:A,PT_Master!P:P),"Self-Pay"))</f>
        <v/>
      </c>
      <c r="G261" s="25" t="str">
        <f>IF(B261="","",IFERROR(SUMIF(SVC_Log!B:B,B261,SVC_Log!O:O),0))</f>
        <v/>
      </c>
      <c r="H261" s="25" t="str">
        <f>IF(B261="","",IFERROR(
  _xlfn.XLOOKUP(B261,ADM_Log!A:A,ADM_Log!G:G)*
  _xlfn.XLOOKUP(_xlfn.XLOOKUP(B261,ADM_Log!A:A,ADM_Log!K:K),BED_Master!A:A,BED_Master!F:F),0))</f>
        <v/>
      </c>
      <c r="I261" s="25" t="str">
        <f>IF(B261="","",IFERROR(
  IF(_xlfn.XLOOKUP(B261,ADM_Log!A:A,ADM_Log!D:D)="OPD",
    _xlfn.XLOOKUP(_xlfn.XLOOKUP(B261,ADM_Log!A:A,ADM_Log!I:I),DR_Master!A:A,DR_Master!G:G),
    _xlfn.XLOOKUP(_xlfn.XLOOKUP(B261,ADM_Log!A:A,ADM_Log!I:I),DR_Master!A:A,DR_Master!H:H)*
    _xlfn.XLOOKUP(B261,ADM_Log!A:A,ADM_Log!G:G)
  ),0))</f>
        <v/>
      </c>
      <c r="J261" s="25" t="str">
        <f t="shared" si="17"/>
        <v/>
      </c>
      <c r="L261" s="17"/>
      <c r="M261" s="25" t="str">
        <f t="shared" si="18"/>
        <v/>
      </c>
      <c r="N261" s="17"/>
      <c r="O261" s="25" t="str">
        <f t="shared" si="19"/>
        <v/>
      </c>
      <c r="R261" t="str">
        <f t="shared" ref="R261:R324" si="20">TEXT(E260,"MMM YYYY")</f>
        <v>Jan 1900</v>
      </c>
    </row>
    <row r="262" spans="1:18" ht="22" customHeight="1">
      <c r="A262" t="str">
        <f t="shared" ref="A262:A325" si="21">IF(B262="","","BILL-"&amp;TEXT(ROW(A258),"00000"))</f>
        <v/>
      </c>
      <c r="C262" s="24" t="str">
        <f>IF(B262="","",IFERROR(_xlfn.XLOOKUP(B262,ADM_Log!A:A,ADM_Log!B:B),"ADM not found"))</f>
        <v/>
      </c>
      <c r="D262" s="24" t="str">
        <f>IF(C262="","",IFERROR(_xlfn.XLOOKUP(C262,PT_Master!A:A,PT_Master!C:C),""))</f>
        <v/>
      </c>
      <c r="F262" s="24" t="str">
        <f>IF(C262="","",IFERROR(_xlfn.XLOOKUP(C262,PT_Master!A:A,PT_Master!P:P),"Self-Pay"))</f>
        <v/>
      </c>
      <c r="G262" s="25" t="str">
        <f>IF(B262="","",IFERROR(SUMIF(SVC_Log!B:B,B262,SVC_Log!O:O),0))</f>
        <v/>
      </c>
      <c r="H262" s="25" t="str">
        <f>IF(B262="","",IFERROR(
  _xlfn.XLOOKUP(B262,ADM_Log!A:A,ADM_Log!G:G)*
  _xlfn.XLOOKUP(_xlfn.XLOOKUP(B262,ADM_Log!A:A,ADM_Log!K:K),BED_Master!A:A,BED_Master!F:F),0))</f>
        <v/>
      </c>
      <c r="I262" s="25" t="str">
        <f>IF(B262="","",IFERROR(
  IF(_xlfn.XLOOKUP(B262,ADM_Log!A:A,ADM_Log!D:D)="OPD",
    _xlfn.XLOOKUP(_xlfn.XLOOKUP(B262,ADM_Log!A:A,ADM_Log!I:I),DR_Master!A:A,DR_Master!G:G),
    _xlfn.XLOOKUP(_xlfn.XLOOKUP(B262,ADM_Log!A:A,ADM_Log!I:I),DR_Master!A:A,DR_Master!H:H)*
    _xlfn.XLOOKUP(B262,ADM_Log!A:A,ADM_Log!G:G)
  ),0))</f>
        <v/>
      </c>
      <c r="J262" s="25" t="str">
        <f t="shared" ref="J262:J325" si="22">IF(B262="","",G262+H262+I262)</f>
        <v/>
      </c>
      <c r="L262" s="17"/>
      <c r="M262" s="25" t="str">
        <f t="shared" ref="M262:M325" si="23">IF(J262="","",J262-IF(L262="",0,L262))</f>
        <v/>
      </c>
      <c r="N262" s="17"/>
      <c r="O262" s="25" t="str">
        <f t="shared" ref="O262:O325" si="24">IF(M262="","",IFERROR(M262-IF(N262="",0,N262),M262))</f>
        <v/>
      </c>
      <c r="R262" t="str">
        <f t="shared" si="20"/>
        <v>Jan 1900</v>
      </c>
    </row>
    <row r="263" spans="1:18" ht="22" customHeight="1">
      <c r="A263" t="str">
        <f t="shared" si="21"/>
        <v/>
      </c>
      <c r="C263" s="24" t="str">
        <f>IF(B263="","",IFERROR(_xlfn.XLOOKUP(B263,ADM_Log!A:A,ADM_Log!B:B),"ADM not found"))</f>
        <v/>
      </c>
      <c r="D263" s="24" t="str">
        <f>IF(C263="","",IFERROR(_xlfn.XLOOKUP(C263,PT_Master!A:A,PT_Master!C:C),""))</f>
        <v/>
      </c>
      <c r="F263" s="24" t="str">
        <f>IF(C263="","",IFERROR(_xlfn.XLOOKUP(C263,PT_Master!A:A,PT_Master!P:P),"Self-Pay"))</f>
        <v/>
      </c>
      <c r="G263" s="25" t="str">
        <f>IF(B263="","",IFERROR(SUMIF(SVC_Log!B:B,B263,SVC_Log!O:O),0))</f>
        <v/>
      </c>
      <c r="H263" s="25" t="str">
        <f>IF(B263="","",IFERROR(
  _xlfn.XLOOKUP(B263,ADM_Log!A:A,ADM_Log!G:G)*
  _xlfn.XLOOKUP(_xlfn.XLOOKUP(B263,ADM_Log!A:A,ADM_Log!K:K),BED_Master!A:A,BED_Master!F:F),0))</f>
        <v/>
      </c>
      <c r="I263" s="25" t="str">
        <f>IF(B263="","",IFERROR(
  IF(_xlfn.XLOOKUP(B263,ADM_Log!A:A,ADM_Log!D:D)="OPD",
    _xlfn.XLOOKUP(_xlfn.XLOOKUP(B263,ADM_Log!A:A,ADM_Log!I:I),DR_Master!A:A,DR_Master!G:G),
    _xlfn.XLOOKUP(_xlfn.XLOOKUP(B263,ADM_Log!A:A,ADM_Log!I:I),DR_Master!A:A,DR_Master!H:H)*
    _xlfn.XLOOKUP(B263,ADM_Log!A:A,ADM_Log!G:G)
  ),0))</f>
        <v/>
      </c>
      <c r="J263" s="25" t="str">
        <f t="shared" si="22"/>
        <v/>
      </c>
      <c r="L263" s="17"/>
      <c r="M263" s="25" t="str">
        <f t="shared" si="23"/>
        <v/>
      </c>
      <c r="N263" s="17"/>
      <c r="O263" s="25" t="str">
        <f t="shared" si="24"/>
        <v/>
      </c>
      <c r="R263" t="str">
        <f t="shared" si="20"/>
        <v>Jan 1900</v>
      </c>
    </row>
    <row r="264" spans="1:18" ht="22" customHeight="1">
      <c r="A264" t="str">
        <f t="shared" si="21"/>
        <v/>
      </c>
      <c r="C264" s="24" t="str">
        <f>IF(B264="","",IFERROR(_xlfn.XLOOKUP(B264,ADM_Log!A:A,ADM_Log!B:B),"ADM not found"))</f>
        <v/>
      </c>
      <c r="D264" s="24" t="str">
        <f>IF(C264="","",IFERROR(_xlfn.XLOOKUP(C264,PT_Master!A:A,PT_Master!C:C),""))</f>
        <v/>
      </c>
      <c r="F264" s="24" t="str">
        <f>IF(C264="","",IFERROR(_xlfn.XLOOKUP(C264,PT_Master!A:A,PT_Master!P:P),"Self-Pay"))</f>
        <v/>
      </c>
      <c r="G264" s="25" t="str">
        <f>IF(B264="","",IFERROR(SUMIF(SVC_Log!B:B,B264,SVC_Log!O:O),0))</f>
        <v/>
      </c>
      <c r="H264" s="25" t="str">
        <f>IF(B264="","",IFERROR(
  _xlfn.XLOOKUP(B264,ADM_Log!A:A,ADM_Log!G:G)*
  _xlfn.XLOOKUP(_xlfn.XLOOKUP(B264,ADM_Log!A:A,ADM_Log!K:K),BED_Master!A:A,BED_Master!F:F),0))</f>
        <v/>
      </c>
      <c r="I264" s="25" t="str">
        <f>IF(B264="","",IFERROR(
  IF(_xlfn.XLOOKUP(B264,ADM_Log!A:A,ADM_Log!D:D)="OPD",
    _xlfn.XLOOKUP(_xlfn.XLOOKUP(B264,ADM_Log!A:A,ADM_Log!I:I),DR_Master!A:A,DR_Master!G:G),
    _xlfn.XLOOKUP(_xlfn.XLOOKUP(B264,ADM_Log!A:A,ADM_Log!I:I),DR_Master!A:A,DR_Master!H:H)*
    _xlfn.XLOOKUP(B264,ADM_Log!A:A,ADM_Log!G:G)
  ),0))</f>
        <v/>
      </c>
      <c r="J264" s="25" t="str">
        <f t="shared" si="22"/>
        <v/>
      </c>
      <c r="L264" s="17"/>
      <c r="M264" s="25" t="str">
        <f t="shared" si="23"/>
        <v/>
      </c>
      <c r="N264" s="17"/>
      <c r="O264" s="25" t="str">
        <f t="shared" si="24"/>
        <v/>
      </c>
      <c r="R264" t="str">
        <f t="shared" si="20"/>
        <v>Jan 1900</v>
      </c>
    </row>
    <row r="265" spans="1:18" ht="22" customHeight="1">
      <c r="A265" t="str">
        <f t="shared" si="21"/>
        <v/>
      </c>
      <c r="C265" s="24" t="str">
        <f>IF(B265="","",IFERROR(_xlfn.XLOOKUP(B265,ADM_Log!A:A,ADM_Log!B:B),"ADM not found"))</f>
        <v/>
      </c>
      <c r="D265" s="24" t="str">
        <f>IF(C265="","",IFERROR(_xlfn.XLOOKUP(C265,PT_Master!A:A,PT_Master!C:C),""))</f>
        <v/>
      </c>
      <c r="F265" s="24" t="str">
        <f>IF(C265="","",IFERROR(_xlfn.XLOOKUP(C265,PT_Master!A:A,PT_Master!P:P),"Self-Pay"))</f>
        <v/>
      </c>
      <c r="G265" s="25" t="str">
        <f>IF(B265="","",IFERROR(SUMIF(SVC_Log!B:B,B265,SVC_Log!O:O),0))</f>
        <v/>
      </c>
      <c r="H265" s="25" t="str">
        <f>IF(B265="","",IFERROR(
  _xlfn.XLOOKUP(B265,ADM_Log!A:A,ADM_Log!G:G)*
  _xlfn.XLOOKUP(_xlfn.XLOOKUP(B265,ADM_Log!A:A,ADM_Log!K:K),BED_Master!A:A,BED_Master!F:F),0))</f>
        <v/>
      </c>
      <c r="I265" s="25" t="str">
        <f>IF(B265="","",IFERROR(
  IF(_xlfn.XLOOKUP(B265,ADM_Log!A:A,ADM_Log!D:D)="OPD",
    _xlfn.XLOOKUP(_xlfn.XLOOKUP(B265,ADM_Log!A:A,ADM_Log!I:I),DR_Master!A:A,DR_Master!G:G),
    _xlfn.XLOOKUP(_xlfn.XLOOKUP(B265,ADM_Log!A:A,ADM_Log!I:I),DR_Master!A:A,DR_Master!H:H)*
    _xlfn.XLOOKUP(B265,ADM_Log!A:A,ADM_Log!G:G)
  ),0))</f>
        <v/>
      </c>
      <c r="J265" s="25" t="str">
        <f t="shared" si="22"/>
        <v/>
      </c>
      <c r="L265" s="17"/>
      <c r="M265" s="25" t="str">
        <f t="shared" si="23"/>
        <v/>
      </c>
      <c r="N265" s="17"/>
      <c r="O265" s="25" t="str">
        <f t="shared" si="24"/>
        <v/>
      </c>
      <c r="R265" t="str">
        <f t="shared" si="20"/>
        <v>Jan 1900</v>
      </c>
    </row>
    <row r="266" spans="1:18" ht="22" customHeight="1">
      <c r="A266" t="str">
        <f t="shared" si="21"/>
        <v/>
      </c>
      <c r="C266" s="24" t="str">
        <f>IF(B266="","",IFERROR(_xlfn.XLOOKUP(B266,ADM_Log!A:A,ADM_Log!B:B),"ADM not found"))</f>
        <v/>
      </c>
      <c r="D266" s="24" t="str">
        <f>IF(C266="","",IFERROR(_xlfn.XLOOKUP(C266,PT_Master!A:A,PT_Master!C:C),""))</f>
        <v/>
      </c>
      <c r="F266" s="24" t="str">
        <f>IF(C266="","",IFERROR(_xlfn.XLOOKUP(C266,PT_Master!A:A,PT_Master!P:P),"Self-Pay"))</f>
        <v/>
      </c>
      <c r="G266" s="25" t="str">
        <f>IF(B266="","",IFERROR(SUMIF(SVC_Log!B:B,B266,SVC_Log!O:O),0))</f>
        <v/>
      </c>
      <c r="H266" s="25" t="str">
        <f>IF(B266="","",IFERROR(
  _xlfn.XLOOKUP(B266,ADM_Log!A:A,ADM_Log!G:G)*
  _xlfn.XLOOKUP(_xlfn.XLOOKUP(B266,ADM_Log!A:A,ADM_Log!K:K),BED_Master!A:A,BED_Master!F:F),0))</f>
        <v/>
      </c>
      <c r="I266" s="25" t="str">
        <f>IF(B266="","",IFERROR(
  IF(_xlfn.XLOOKUP(B266,ADM_Log!A:A,ADM_Log!D:D)="OPD",
    _xlfn.XLOOKUP(_xlfn.XLOOKUP(B266,ADM_Log!A:A,ADM_Log!I:I),DR_Master!A:A,DR_Master!G:G),
    _xlfn.XLOOKUP(_xlfn.XLOOKUP(B266,ADM_Log!A:A,ADM_Log!I:I),DR_Master!A:A,DR_Master!H:H)*
    _xlfn.XLOOKUP(B266,ADM_Log!A:A,ADM_Log!G:G)
  ),0))</f>
        <v/>
      </c>
      <c r="J266" s="25" t="str">
        <f t="shared" si="22"/>
        <v/>
      </c>
      <c r="L266" s="17"/>
      <c r="M266" s="25" t="str">
        <f t="shared" si="23"/>
        <v/>
      </c>
      <c r="N266" s="17"/>
      <c r="O266" s="25" t="str">
        <f t="shared" si="24"/>
        <v/>
      </c>
      <c r="R266" t="str">
        <f t="shared" si="20"/>
        <v>Jan 1900</v>
      </c>
    </row>
    <row r="267" spans="1:18" ht="22" customHeight="1">
      <c r="A267" t="str">
        <f t="shared" si="21"/>
        <v/>
      </c>
      <c r="C267" s="24" t="str">
        <f>IF(B267="","",IFERROR(_xlfn.XLOOKUP(B267,ADM_Log!A:A,ADM_Log!B:B),"ADM not found"))</f>
        <v/>
      </c>
      <c r="D267" s="24" t="str">
        <f>IF(C267="","",IFERROR(_xlfn.XLOOKUP(C267,PT_Master!A:A,PT_Master!C:C),""))</f>
        <v/>
      </c>
      <c r="F267" s="24" t="str">
        <f>IF(C267="","",IFERROR(_xlfn.XLOOKUP(C267,PT_Master!A:A,PT_Master!P:P),"Self-Pay"))</f>
        <v/>
      </c>
      <c r="G267" s="25" t="str">
        <f>IF(B267="","",IFERROR(SUMIF(SVC_Log!B:B,B267,SVC_Log!O:O),0))</f>
        <v/>
      </c>
      <c r="H267" s="25" t="str">
        <f>IF(B267="","",IFERROR(
  _xlfn.XLOOKUP(B267,ADM_Log!A:A,ADM_Log!G:G)*
  _xlfn.XLOOKUP(_xlfn.XLOOKUP(B267,ADM_Log!A:A,ADM_Log!K:K),BED_Master!A:A,BED_Master!F:F),0))</f>
        <v/>
      </c>
      <c r="I267" s="25" t="str">
        <f>IF(B267="","",IFERROR(
  IF(_xlfn.XLOOKUP(B267,ADM_Log!A:A,ADM_Log!D:D)="OPD",
    _xlfn.XLOOKUP(_xlfn.XLOOKUP(B267,ADM_Log!A:A,ADM_Log!I:I),DR_Master!A:A,DR_Master!G:G),
    _xlfn.XLOOKUP(_xlfn.XLOOKUP(B267,ADM_Log!A:A,ADM_Log!I:I),DR_Master!A:A,DR_Master!H:H)*
    _xlfn.XLOOKUP(B267,ADM_Log!A:A,ADM_Log!G:G)
  ),0))</f>
        <v/>
      </c>
      <c r="J267" s="25" t="str">
        <f t="shared" si="22"/>
        <v/>
      </c>
      <c r="L267" s="17"/>
      <c r="M267" s="25" t="str">
        <f t="shared" si="23"/>
        <v/>
      </c>
      <c r="N267" s="17"/>
      <c r="O267" s="25" t="str">
        <f t="shared" si="24"/>
        <v/>
      </c>
      <c r="R267" t="str">
        <f t="shared" si="20"/>
        <v>Jan 1900</v>
      </c>
    </row>
    <row r="268" spans="1:18" ht="22" customHeight="1">
      <c r="A268" t="str">
        <f t="shared" si="21"/>
        <v/>
      </c>
      <c r="C268" s="24" t="str">
        <f>IF(B268="","",IFERROR(_xlfn.XLOOKUP(B268,ADM_Log!A:A,ADM_Log!B:B),"ADM not found"))</f>
        <v/>
      </c>
      <c r="D268" s="24" t="str">
        <f>IF(C268="","",IFERROR(_xlfn.XLOOKUP(C268,PT_Master!A:A,PT_Master!C:C),""))</f>
        <v/>
      </c>
      <c r="F268" s="24" t="str">
        <f>IF(C268="","",IFERROR(_xlfn.XLOOKUP(C268,PT_Master!A:A,PT_Master!P:P),"Self-Pay"))</f>
        <v/>
      </c>
      <c r="G268" s="25" t="str">
        <f>IF(B268="","",IFERROR(SUMIF(SVC_Log!B:B,B268,SVC_Log!O:O),0))</f>
        <v/>
      </c>
      <c r="H268" s="25" t="str">
        <f>IF(B268="","",IFERROR(
  _xlfn.XLOOKUP(B268,ADM_Log!A:A,ADM_Log!G:G)*
  _xlfn.XLOOKUP(_xlfn.XLOOKUP(B268,ADM_Log!A:A,ADM_Log!K:K),BED_Master!A:A,BED_Master!F:F),0))</f>
        <v/>
      </c>
      <c r="I268" s="25" t="str">
        <f>IF(B268="","",IFERROR(
  IF(_xlfn.XLOOKUP(B268,ADM_Log!A:A,ADM_Log!D:D)="OPD",
    _xlfn.XLOOKUP(_xlfn.XLOOKUP(B268,ADM_Log!A:A,ADM_Log!I:I),DR_Master!A:A,DR_Master!G:G),
    _xlfn.XLOOKUP(_xlfn.XLOOKUP(B268,ADM_Log!A:A,ADM_Log!I:I),DR_Master!A:A,DR_Master!H:H)*
    _xlfn.XLOOKUP(B268,ADM_Log!A:A,ADM_Log!G:G)
  ),0))</f>
        <v/>
      </c>
      <c r="J268" s="25" t="str">
        <f t="shared" si="22"/>
        <v/>
      </c>
      <c r="L268" s="17"/>
      <c r="M268" s="25" t="str">
        <f t="shared" si="23"/>
        <v/>
      </c>
      <c r="N268" s="17"/>
      <c r="O268" s="25" t="str">
        <f t="shared" si="24"/>
        <v/>
      </c>
      <c r="R268" t="str">
        <f t="shared" si="20"/>
        <v>Jan 1900</v>
      </c>
    </row>
    <row r="269" spans="1:18" ht="22" customHeight="1">
      <c r="A269" t="str">
        <f t="shared" si="21"/>
        <v/>
      </c>
      <c r="C269" s="24" t="str">
        <f>IF(B269="","",IFERROR(_xlfn.XLOOKUP(B269,ADM_Log!A:A,ADM_Log!B:B),"ADM not found"))</f>
        <v/>
      </c>
      <c r="D269" s="24" t="str">
        <f>IF(C269="","",IFERROR(_xlfn.XLOOKUP(C269,PT_Master!A:A,PT_Master!C:C),""))</f>
        <v/>
      </c>
      <c r="F269" s="24" t="str">
        <f>IF(C269="","",IFERROR(_xlfn.XLOOKUP(C269,PT_Master!A:A,PT_Master!P:P),"Self-Pay"))</f>
        <v/>
      </c>
      <c r="G269" s="25" t="str">
        <f>IF(B269="","",IFERROR(SUMIF(SVC_Log!B:B,B269,SVC_Log!O:O),0))</f>
        <v/>
      </c>
      <c r="H269" s="25" t="str">
        <f>IF(B269="","",IFERROR(
  _xlfn.XLOOKUP(B269,ADM_Log!A:A,ADM_Log!G:G)*
  _xlfn.XLOOKUP(_xlfn.XLOOKUP(B269,ADM_Log!A:A,ADM_Log!K:K),BED_Master!A:A,BED_Master!F:F),0))</f>
        <v/>
      </c>
      <c r="I269" s="25" t="str">
        <f>IF(B269="","",IFERROR(
  IF(_xlfn.XLOOKUP(B269,ADM_Log!A:A,ADM_Log!D:D)="OPD",
    _xlfn.XLOOKUP(_xlfn.XLOOKUP(B269,ADM_Log!A:A,ADM_Log!I:I),DR_Master!A:A,DR_Master!G:G),
    _xlfn.XLOOKUP(_xlfn.XLOOKUP(B269,ADM_Log!A:A,ADM_Log!I:I),DR_Master!A:A,DR_Master!H:H)*
    _xlfn.XLOOKUP(B269,ADM_Log!A:A,ADM_Log!G:G)
  ),0))</f>
        <v/>
      </c>
      <c r="J269" s="25" t="str">
        <f t="shared" si="22"/>
        <v/>
      </c>
      <c r="L269" s="17"/>
      <c r="M269" s="25" t="str">
        <f t="shared" si="23"/>
        <v/>
      </c>
      <c r="N269" s="17"/>
      <c r="O269" s="25" t="str">
        <f t="shared" si="24"/>
        <v/>
      </c>
      <c r="R269" t="str">
        <f t="shared" si="20"/>
        <v>Jan 1900</v>
      </c>
    </row>
    <row r="270" spans="1:18" ht="22" customHeight="1">
      <c r="A270" t="str">
        <f t="shared" si="21"/>
        <v/>
      </c>
      <c r="C270" s="24" t="str">
        <f>IF(B270="","",IFERROR(_xlfn.XLOOKUP(B270,ADM_Log!A:A,ADM_Log!B:B),"ADM not found"))</f>
        <v/>
      </c>
      <c r="D270" s="24" t="str">
        <f>IF(C270="","",IFERROR(_xlfn.XLOOKUP(C270,PT_Master!A:A,PT_Master!C:C),""))</f>
        <v/>
      </c>
      <c r="F270" s="24" t="str">
        <f>IF(C270="","",IFERROR(_xlfn.XLOOKUP(C270,PT_Master!A:A,PT_Master!P:P),"Self-Pay"))</f>
        <v/>
      </c>
      <c r="G270" s="25" t="str">
        <f>IF(B270="","",IFERROR(SUMIF(SVC_Log!B:B,B270,SVC_Log!O:O),0))</f>
        <v/>
      </c>
      <c r="H270" s="25" t="str">
        <f>IF(B270="","",IFERROR(
  _xlfn.XLOOKUP(B270,ADM_Log!A:A,ADM_Log!G:G)*
  _xlfn.XLOOKUP(_xlfn.XLOOKUP(B270,ADM_Log!A:A,ADM_Log!K:K),BED_Master!A:A,BED_Master!F:F),0))</f>
        <v/>
      </c>
      <c r="I270" s="25" t="str">
        <f>IF(B270="","",IFERROR(
  IF(_xlfn.XLOOKUP(B270,ADM_Log!A:A,ADM_Log!D:D)="OPD",
    _xlfn.XLOOKUP(_xlfn.XLOOKUP(B270,ADM_Log!A:A,ADM_Log!I:I),DR_Master!A:A,DR_Master!G:G),
    _xlfn.XLOOKUP(_xlfn.XLOOKUP(B270,ADM_Log!A:A,ADM_Log!I:I),DR_Master!A:A,DR_Master!H:H)*
    _xlfn.XLOOKUP(B270,ADM_Log!A:A,ADM_Log!G:G)
  ),0))</f>
        <v/>
      </c>
      <c r="J270" s="25" t="str">
        <f t="shared" si="22"/>
        <v/>
      </c>
      <c r="L270" s="17"/>
      <c r="M270" s="25" t="str">
        <f t="shared" si="23"/>
        <v/>
      </c>
      <c r="N270" s="17"/>
      <c r="O270" s="25" t="str">
        <f t="shared" si="24"/>
        <v/>
      </c>
      <c r="R270" t="str">
        <f t="shared" si="20"/>
        <v>Jan 1900</v>
      </c>
    </row>
    <row r="271" spans="1:18" ht="22" customHeight="1">
      <c r="A271" t="str">
        <f t="shared" si="21"/>
        <v/>
      </c>
      <c r="C271" s="24" t="str">
        <f>IF(B271="","",IFERROR(_xlfn.XLOOKUP(B271,ADM_Log!A:A,ADM_Log!B:B),"ADM not found"))</f>
        <v/>
      </c>
      <c r="D271" s="24" t="str">
        <f>IF(C271="","",IFERROR(_xlfn.XLOOKUP(C271,PT_Master!A:A,PT_Master!C:C),""))</f>
        <v/>
      </c>
      <c r="F271" s="24" t="str">
        <f>IF(C271="","",IFERROR(_xlfn.XLOOKUP(C271,PT_Master!A:A,PT_Master!P:P),"Self-Pay"))</f>
        <v/>
      </c>
      <c r="G271" s="25" t="str">
        <f>IF(B271="","",IFERROR(SUMIF(SVC_Log!B:B,B271,SVC_Log!O:O),0))</f>
        <v/>
      </c>
      <c r="H271" s="25" t="str">
        <f>IF(B271="","",IFERROR(
  _xlfn.XLOOKUP(B271,ADM_Log!A:A,ADM_Log!G:G)*
  _xlfn.XLOOKUP(_xlfn.XLOOKUP(B271,ADM_Log!A:A,ADM_Log!K:K),BED_Master!A:A,BED_Master!F:F),0))</f>
        <v/>
      </c>
      <c r="I271" s="25" t="str">
        <f>IF(B271="","",IFERROR(
  IF(_xlfn.XLOOKUP(B271,ADM_Log!A:A,ADM_Log!D:D)="OPD",
    _xlfn.XLOOKUP(_xlfn.XLOOKUP(B271,ADM_Log!A:A,ADM_Log!I:I),DR_Master!A:A,DR_Master!G:G),
    _xlfn.XLOOKUP(_xlfn.XLOOKUP(B271,ADM_Log!A:A,ADM_Log!I:I),DR_Master!A:A,DR_Master!H:H)*
    _xlfn.XLOOKUP(B271,ADM_Log!A:A,ADM_Log!G:G)
  ),0))</f>
        <v/>
      </c>
      <c r="J271" s="25" t="str">
        <f t="shared" si="22"/>
        <v/>
      </c>
      <c r="L271" s="17"/>
      <c r="M271" s="25" t="str">
        <f t="shared" si="23"/>
        <v/>
      </c>
      <c r="N271" s="17"/>
      <c r="O271" s="25" t="str">
        <f t="shared" si="24"/>
        <v/>
      </c>
      <c r="R271" t="str">
        <f t="shared" si="20"/>
        <v>Jan 1900</v>
      </c>
    </row>
    <row r="272" spans="1:18" ht="22" customHeight="1">
      <c r="A272" t="str">
        <f t="shared" si="21"/>
        <v/>
      </c>
      <c r="C272" s="24" t="str">
        <f>IF(B272="","",IFERROR(_xlfn.XLOOKUP(B272,ADM_Log!A:A,ADM_Log!B:B),"ADM not found"))</f>
        <v/>
      </c>
      <c r="D272" s="24" t="str">
        <f>IF(C272="","",IFERROR(_xlfn.XLOOKUP(C272,PT_Master!A:A,PT_Master!C:C),""))</f>
        <v/>
      </c>
      <c r="F272" s="24" t="str">
        <f>IF(C272="","",IFERROR(_xlfn.XLOOKUP(C272,PT_Master!A:A,PT_Master!P:P),"Self-Pay"))</f>
        <v/>
      </c>
      <c r="G272" s="25" t="str">
        <f>IF(B272="","",IFERROR(SUMIF(SVC_Log!B:B,B272,SVC_Log!O:O),0))</f>
        <v/>
      </c>
      <c r="H272" s="25" t="str">
        <f>IF(B272="","",IFERROR(
  _xlfn.XLOOKUP(B272,ADM_Log!A:A,ADM_Log!G:G)*
  _xlfn.XLOOKUP(_xlfn.XLOOKUP(B272,ADM_Log!A:A,ADM_Log!K:K),BED_Master!A:A,BED_Master!F:F),0))</f>
        <v/>
      </c>
      <c r="I272" s="25" t="str">
        <f>IF(B272="","",IFERROR(
  IF(_xlfn.XLOOKUP(B272,ADM_Log!A:A,ADM_Log!D:D)="OPD",
    _xlfn.XLOOKUP(_xlfn.XLOOKUP(B272,ADM_Log!A:A,ADM_Log!I:I),DR_Master!A:A,DR_Master!G:G),
    _xlfn.XLOOKUP(_xlfn.XLOOKUP(B272,ADM_Log!A:A,ADM_Log!I:I),DR_Master!A:A,DR_Master!H:H)*
    _xlfn.XLOOKUP(B272,ADM_Log!A:A,ADM_Log!G:G)
  ),0))</f>
        <v/>
      </c>
      <c r="J272" s="25" t="str">
        <f t="shared" si="22"/>
        <v/>
      </c>
      <c r="L272" s="17"/>
      <c r="M272" s="25" t="str">
        <f t="shared" si="23"/>
        <v/>
      </c>
      <c r="N272" s="17"/>
      <c r="O272" s="25" t="str">
        <f t="shared" si="24"/>
        <v/>
      </c>
      <c r="R272" t="str">
        <f t="shared" si="20"/>
        <v>Jan 1900</v>
      </c>
    </row>
    <row r="273" spans="1:18" ht="22" customHeight="1">
      <c r="A273" t="str">
        <f t="shared" si="21"/>
        <v/>
      </c>
      <c r="C273" s="24" t="str">
        <f>IF(B273="","",IFERROR(_xlfn.XLOOKUP(B273,ADM_Log!A:A,ADM_Log!B:B),"ADM not found"))</f>
        <v/>
      </c>
      <c r="D273" s="24" t="str">
        <f>IF(C273="","",IFERROR(_xlfn.XLOOKUP(C273,PT_Master!A:A,PT_Master!C:C),""))</f>
        <v/>
      </c>
      <c r="F273" s="24" t="str">
        <f>IF(C273="","",IFERROR(_xlfn.XLOOKUP(C273,PT_Master!A:A,PT_Master!P:P),"Self-Pay"))</f>
        <v/>
      </c>
      <c r="G273" s="25" t="str">
        <f>IF(B273="","",IFERROR(SUMIF(SVC_Log!B:B,B273,SVC_Log!O:O),0))</f>
        <v/>
      </c>
      <c r="H273" s="25" t="str">
        <f>IF(B273="","",IFERROR(
  _xlfn.XLOOKUP(B273,ADM_Log!A:A,ADM_Log!G:G)*
  _xlfn.XLOOKUP(_xlfn.XLOOKUP(B273,ADM_Log!A:A,ADM_Log!K:K),BED_Master!A:A,BED_Master!F:F),0))</f>
        <v/>
      </c>
      <c r="I273" s="25" t="str">
        <f>IF(B273="","",IFERROR(
  IF(_xlfn.XLOOKUP(B273,ADM_Log!A:A,ADM_Log!D:D)="OPD",
    _xlfn.XLOOKUP(_xlfn.XLOOKUP(B273,ADM_Log!A:A,ADM_Log!I:I),DR_Master!A:A,DR_Master!G:G),
    _xlfn.XLOOKUP(_xlfn.XLOOKUP(B273,ADM_Log!A:A,ADM_Log!I:I),DR_Master!A:A,DR_Master!H:H)*
    _xlfn.XLOOKUP(B273,ADM_Log!A:A,ADM_Log!G:G)
  ),0))</f>
        <v/>
      </c>
      <c r="J273" s="25" t="str">
        <f t="shared" si="22"/>
        <v/>
      </c>
      <c r="L273" s="17"/>
      <c r="M273" s="25" t="str">
        <f t="shared" si="23"/>
        <v/>
      </c>
      <c r="N273" s="17"/>
      <c r="O273" s="25" t="str">
        <f t="shared" si="24"/>
        <v/>
      </c>
      <c r="R273" t="str">
        <f t="shared" si="20"/>
        <v>Jan 1900</v>
      </c>
    </row>
    <row r="274" spans="1:18" ht="22" customHeight="1">
      <c r="A274" t="str">
        <f t="shared" si="21"/>
        <v/>
      </c>
      <c r="C274" s="24" t="str">
        <f>IF(B274="","",IFERROR(_xlfn.XLOOKUP(B274,ADM_Log!A:A,ADM_Log!B:B),"ADM not found"))</f>
        <v/>
      </c>
      <c r="D274" s="24" t="str">
        <f>IF(C274="","",IFERROR(_xlfn.XLOOKUP(C274,PT_Master!A:A,PT_Master!C:C),""))</f>
        <v/>
      </c>
      <c r="F274" s="24" t="str">
        <f>IF(C274="","",IFERROR(_xlfn.XLOOKUP(C274,PT_Master!A:A,PT_Master!P:P),"Self-Pay"))</f>
        <v/>
      </c>
      <c r="G274" s="25" t="str">
        <f>IF(B274="","",IFERROR(SUMIF(SVC_Log!B:B,B274,SVC_Log!O:O),0))</f>
        <v/>
      </c>
      <c r="H274" s="25" t="str">
        <f>IF(B274="","",IFERROR(
  _xlfn.XLOOKUP(B274,ADM_Log!A:A,ADM_Log!G:G)*
  _xlfn.XLOOKUP(_xlfn.XLOOKUP(B274,ADM_Log!A:A,ADM_Log!K:K),BED_Master!A:A,BED_Master!F:F),0))</f>
        <v/>
      </c>
      <c r="I274" s="25" t="str">
        <f>IF(B274="","",IFERROR(
  IF(_xlfn.XLOOKUP(B274,ADM_Log!A:A,ADM_Log!D:D)="OPD",
    _xlfn.XLOOKUP(_xlfn.XLOOKUP(B274,ADM_Log!A:A,ADM_Log!I:I),DR_Master!A:A,DR_Master!G:G),
    _xlfn.XLOOKUP(_xlfn.XLOOKUP(B274,ADM_Log!A:A,ADM_Log!I:I),DR_Master!A:A,DR_Master!H:H)*
    _xlfn.XLOOKUP(B274,ADM_Log!A:A,ADM_Log!G:G)
  ),0))</f>
        <v/>
      </c>
      <c r="J274" s="25" t="str">
        <f t="shared" si="22"/>
        <v/>
      </c>
      <c r="L274" s="17"/>
      <c r="M274" s="25" t="str">
        <f t="shared" si="23"/>
        <v/>
      </c>
      <c r="N274" s="17"/>
      <c r="O274" s="25" t="str">
        <f t="shared" si="24"/>
        <v/>
      </c>
      <c r="R274" t="str">
        <f t="shared" si="20"/>
        <v>Jan 1900</v>
      </c>
    </row>
    <row r="275" spans="1:18" ht="22" customHeight="1">
      <c r="A275" t="str">
        <f t="shared" si="21"/>
        <v/>
      </c>
      <c r="C275" s="24" t="str">
        <f>IF(B275="","",IFERROR(_xlfn.XLOOKUP(B275,ADM_Log!A:A,ADM_Log!B:B),"ADM not found"))</f>
        <v/>
      </c>
      <c r="D275" s="24" t="str">
        <f>IF(C275="","",IFERROR(_xlfn.XLOOKUP(C275,PT_Master!A:A,PT_Master!C:C),""))</f>
        <v/>
      </c>
      <c r="F275" s="24" t="str">
        <f>IF(C275="","",IFERROR(_xlfn.XLOOKUP(C275,PT_Master!A:A,PT_Master!P:P),"Self-Pay"))</f>
        <v/>
      </c>
      <c r="G275" s="25" t="str">
        <f>IF(B275="","",IFERROR(SUMIF(SVC_Log!B:B,B275,SVC_Log!O:O),0))</f>
        <v/>
      </c>
      <c r="H275" s="25" t="str">
        <f>IF(B275="","",IFERROR(
  _xlfn.XLOOKUP(B275,ADM_Log!A:A,ADM_Log!G:G)*
  _xlfn.XLOOKUP(_xlfn.XLOOKUP(B275,ADM_Log!A:A,ADM_Log!K:K),BED_Master!A:A,BED_Master!F:F),0))</f>
        <v/>
      </c>
      <c r="I275" s="25" t="str">
        <f>IF(B275="","",IFERROR(
  IF(_xlfn.XLOOKUP(B275,ADM_Log!A:A,ADM_Log!D:D)="OPD",
    _xlfn.XLOOKUP(_xlfn.XLOOKUP(B275,ADM_Log!A:A,ADM_Log!I:I),DR_Master!A:A,DR_Master!G:G),
    _xlfn.XLOOKUP(_xlfn.XLOOKUP(B275,ADM_Log!A:A,ADM_Log!I:I),DR_Master!A:A,DR_Master!H:H)*
    _xlfn.XLOOKUP(B275,ADM_Log!A:A,ADM_Log!G:G)
  ),0))</f>
        <v/>
      </c>
      <c r="J275" s="25" t="str">
        <f t="shared" si="22"/>
        <v/>
      </c>
      <c r="L275" s="17"/>
      <c r="M275" s="25" t="str">
        <f t="shared" si="23"/>
        <v/>
      </c>
      <c r="N275" s="17"/>
      <c r="O275" s="25" t="str">
        <f t="shared" si="24"/>
        <v/>
      </c>
      <c r="R275" t="str">
        <f t="shared" si="20"/>
        <v>Jan 1900</v>
      </c>
    </row>
    <row r="276" spans="1:18" ht="22" customHeight="1">
      <c r="A276" t="str">
        <f t="shared" si="21"/>
        <v/>
      </c>
      <c r="C276" s="24" t="str">
        <f>IF(B276="","",IFERROR(_xlfn.XLOOKUP(B276,ADM_Log!A:A,ADM_Log!B:B),"ADM not found"))</f>
        <v/>
      </c>
      <c r="D276" s="24" t="str">
        <f>IF(C276="","",IFERROR(_xlfn.XLOOKUP(C276,PT_Master!A:A,PT_Master!C:C),""))</f>
        <v/>
      </c>
      <c r="F276" s="24" t="str">
        <f>IF(C276="","",IFERROR(_xlfn.XLOOKUP(C276,PT_Master!A:A,PT_Master!P:P),"Self-Pay"))</f>
        <v/>
      </c>
      <c r="G276" s="25" t="str">
        <f>IF(B276="","",IFERROR(SUMIF(SVC_Log!B:B,B276,SVC_Log!O:O),0))</f>
        <v/>
      </c>
      <c r="H276" s="25" t="str">
        <f>IF(B276="","",IFERROR(
  _xlfn.XLOOKUP(B276,ADM_Log!A:A,ADM_Log!G:G)*
  _xlfn.XLOOKUP(_xlfn.XLOOKUP(B276,ADM_Log!A:A,ADM_Log!K:K),BED_Master!A:A,BED_Master!F:F),0))</f>
        <v/>
      </c>
      <c r="I276" s="25" t="str">
        <f>IF(B276="","",IFERROR(
  IF(_xlfn.XLOOKUP(B276,ADM_Log!A:A,ADM_Log!D:D)="OPD",
    _xlfn.XLOOKUP(_xlfn.XLOOKUP(B276,ADM_Log!A:A,ADM_Log!I:I),DR_Master!A:A,DR_Master!G:G),
    _xlfn.XLOOKUP(_xlfn.XLOOKUP(B276,ADM_Log!A:A,ADM_Log!I:I),DR_Master!A:A,DR_Master!H:H)*
    _xlfn.XLOOKUP(B276,ADM_Log!A:A,ADM_Log!G:G)
  ),0))</f>
        <v/>
      </c>
      <c r="J276" s="25" t="str">
        <f t="shared" si="22"/>
        <v/>
      </c>
      <c r="L276" s="17"/>
      <c r="M276" s="25" t="str">
        <f t="shared" si="23"/>
        <v/>
      </c>
      <c r="N276" s="17"/>
      <c r="O276" s="25" t="str">
        <f t="shared" si="24"/>
        <v/>
      </c>
      <c r="R276" t="str">
        <f t="shared" si="20"/>
        <v>Jan 1900</v>
      </c>
    </row>
    <row r="277" spans="1:18" ht="22" customHeight="1">
      <c r="A277" t="str">
        <f t="shared" si="21"/>
        <v/>
      </c>
      <c r="C277" s="24" t="str">
        <f>IF(B277="","",IFERROR(_xlfn.XLOOKUP(B277,ADM_Log!A:A,ADM_Log!B:B),"ADM not found"))</f>
        <v/>
      </c>
      <c r="D277" s="24" t="str">
        <f>IF(C277="","",IFERROR(_xlfn.XLOOKUP(C277,PT_Master!A:A,PT_Master!C:C),""))</f>
        <v/>
      </c>
      <c r="F277" s="24" t="str">
        <f>IF(C277="","",IFERROR(_xlfn.XLOOKUP(C277,PT_Master!A:A,PT_Master!P:P),"Self-Pay"))</f>
        <v/>
      </c>
      <c r="G277" s="25" t="str">
        <f>IF(B277="","",IFERROR(SUMIF(SVC_Log!B:B,B277,SVC_Log!O:O),0))</f>
        <v/>
      </c>
      <c r="H277" s="25" t="str">
        <f>IF(B277="","",IFERROR(
  _xlfn.XLOOKUP(B277,ADM_Log!A:A,ADM_Log!G:G)*
  _xlfn.XLOOKUP(_xlfn.XLOOKUP(B277,ADM_Log!A:A,ADM_Log!K:K),BED_Master!A:A,BED_Master!F:F),0))</f>
        <v/>
      </c>
      <c r="I277" s="25" t="str">
        <f>IF(B277="","",IFERROR(
  IF(_xlfn.XLOOKUP(B277,ADM_Log!A:A,ADM_Log!D:D)="OPD",
    _xlfn.XLOOKUP(_xlfn.XLOOKUP(B277,ADM_Log!A:A,ADM_Log!I:I),DR_Master!A:A,DR_Master!G:G),
    _xlfn.XLOOKUP(_xlfn.XLOOKUP(B277,ADM_Log!A:A,ADM_Log!I:I),DR_Master!A:A,DR_Master!H:H)*
    _xlfn.XLOOKUP(B277,ADM_Log!A:A,ADM_Log!G:G)
  ),0))</f>
        <v/>
      </c>
      <c r="J277" s="25" t="str">
        <f t="shared" si="22"/>
        <v/>
      </c>
      <c r="L277" s="17"/>
      <c r="M277" s="25" t="str">
        <f t="shared" si="23"/>
        <v/>
      </c>
      <c r="N277" s="17"/>
      <c r="O277" s="25" t="str">
        <f t="shared" si="24"/>
        <v/>
      </c>
      <c r="R277" t="str">
        <f t="shared" si="20"/>
        <v>Jan 1900</v>
      </c>
    </row>
    <row r="278" spans="1:18" ht="22" customHeight="1">
      <c r="A278" t="str">
        <f t="shared" si="21"/>
        <v/>
      </c>
      <c r="C278" s="24" t="str">
        <f>IF(B278="","",IFERROR(_xlfn.XLOOKUP(B278,ADM_Log!A:A,ADM_Log!B:B),"ADM not found"))</f>
        <v/>
      </c>
      <c r="D278" s="24" t="str">
        <f>IF(C278="","",IFERROR(_xlfn.XLOOKUP(C278,PT_Master!A:A,PT_Master!C:C),""))</f>
        <v/>
      </c>
      <c r="F278" s="24" t="str">
        <f>IF(C278="","",IFERROR(_xlfn.XLOOKUP(C278,PT_Master!A:A,PT_Master!P:P),"Self-Pay"))</f>
        <v/>
      </c>
      <c r="G278" s="25" t="str">
        <f>IF(B278="","",IFERROR(SUMIF(SVC_Log!B:B,B278,SVC_Log!O:O),0))</f>
        <v/>
      </c>
      <c r="H278" s="25" t="str">
        <f>IF(B278="","",IFERROR(
  _xlfn.XLOOKUP(B278,ADM_Log!A:A,ADM_Log!G:G)*
  _xlfn.XLOOKUP(_xlfn.XLOOKUP(B278,ADM_Log!A:A,ADM_Log!K:K),BED_Master!A:A,BED_Master!F:F),0))</f>
        <v/>
      </c>
      <c r="I278" s="25" t="str">
        <f>IF(B278="","",IFERROR(
  IF(_xlfn.XLOOKUP(B278,ADM_Log!A:A,ADM_Log!D:D)="OPD",
    _xlfn.XLOOKUP(_xlfn.XLOOKUP(B278,ADM_Log!A:A,ADM_Log!I:I),DR_Master!A:A,DR_Master!G:G),
    _xlfn.XLOOKUP(_xlfn.XLOOKUP(B278,ADM_Log!A:A,ADM_Log!I:I),DR_Master!A:A,DR_Master!H:H)*
    _xlfn.XLOOKUP(B278,ADM_Log!A:A,ADM_Log!G:G)
  ),0))</f>
        <v/>
      </c>
      <c r="J278" s="25" t="str">
        <f t="shared" si="22"/>
        <v/>
      </c>
      <c r="L278" s="17"/>
      <c r="M278" s="25" t="str">
        <f t="shared" si="23"/>
        <v/>
      </c>
      <c r="N278" s="17"/>
      <c r="O278" s="25" t="str">
        <f t="shared" si="24"/>
        <v/>
      </c>
      <c r="R278" t="str">
        <f t="shared" si="20"/>
        <v>Jan 1900</v>
      </c>
    </row>
    <row r="279" spans="1:18" ht="22" customHeight="1">
      <c r="A279" t="str">
        <f t="shared" si="21"/>
        <v/>
      </c>
      <c r="C279" s="24" t="str">
        <f>IF(B279="","",IFERROR(_xlfn.XLOOKUP(B279,ADM_Log!A:A,ADM_Log!B:B),"ADM not found"))</f>
        <v/>
      </c>
      <c r="D279" s="24" t="str">
        <f>IF(C279="","",IFERROR(_xlfn.XLOOKUP(C279,PT_Master!A:A,PT_Master!C:C),""))</f>
        <v/>
      </c>
      <c r="F279" s="24" t="str">
        <f>IF(C279="","",IFERROR(_xlfn.XLOOKUP(C279,PT_Master!A:A,PT_Master!P:P),"Self-Pay"))</f>
        <v/>
      </c>
      <c r="G279" s="25" t="str">
        <f>IF(B279="","",IFERROR(SUMIF(SVC_Log!B:B,B279,SVC_Log!O:O),0))</f>
        <v/>
      </c>
      <c r="H279" s="25" t="str">
        <f>IF(B279="","",IFERROR(
  _xlfn.XLOOKUP(B279,ADM_Log!A:A,ADM_Log!G:G)*
  _xlfn.XLOOKUP(_xlfn.XLOOKUP(B279,ADM_Log!A:A,ADM_Log!K:K),BED_Master!A:A,BED_Master!F:F),0))</f>
        <v/>
      </c>
      <c r="I279" s="25" t="str">
        <f>IF(B279="","",IFERROR(
  IF(_xlfn.XLOOKUP(B279,ADM_Log!A:A,ADM_Log!D:D)="OPD",
    _xlfn.XLOOKUP(_xlfn.XLOOKUP(B279,ADM_Log!A:A,ADM_Log!I:I),DR_Master!A:A,DR_Master!G:G),
    _xlfn.XLOOKUP(_xlfn.XLOOKUP(B279,ADM_Log!A:A,ADM_Log!I:I),DR_Master!A:A,DR_Master!H:H)*
    _xlfn.XLOOKUP(B279,ADM_Log!A:A,ADM_Log!G:G)
  ),0))</f>
        <v/>
      </c>
      <c r="J279" s="25" t="str">
        <f t="shared" si="22"/>
        <v/>
      </c>
      <c r="L279" s="17"/>
      <c r="M279" s="25" t="str">
        <f t="shared" si="23"/>
        <v/>
      </c>
      <c r="N279" s="17"/>
      <c r="O279" s="25" t="str">
        <f t="shared" si="24"/>
        <v/>
      </c>
      <c r="R279" t="str">
        <f t="shared" si="20"/>
        <v>Jan 1900</v>
      </c>
    </row>
    <row r="280" spans="1:18" ht="22" customHeight="1">
      <c r="A280" t="str">
        <f t="shared" si="21"/>
        <v/>
      </c>
      <c r="C280" s="24" t="str">
        <f>IF(B280="","",IFERROR(_xlfn.XLOOKUP(B280,ADM_Log!A:A,ADM_Log!B:B),"ADM not found"))</f>
        <v/>
      </c>
      <c r="D280" s="24" t="str">
        <f>IF(C280="","",IFERROR(_xlfn.XLOOKUP(C280,PT_Master!A:A,PT_Master!C:C),""))</f>
        <v/>
      </c>
      <c r="F280" s="24" t="str">
        <f>IF(C280="","",IFERROR(_xlfn.XLOOKUP(C280,PT_Master!A:A,PT_Master!P:P),"Self-Pay"))</f>
        <v/>
      </c>
      <c r="G280" s="25" t="str">
        <f>IF(B280="","",IFERROR(SUMIF(SVC_Log!B:B,B280,SVC_Log!O:O),0))</f>
        <v/>
      </c>
      <c r="H280" s="25" t="str">
        <f>IF(B280="","",IFERROR(
  _xlfn.XLOOKUP(B280,ADM_Log!A:A,ADM_Log!G:G)*
  _xlfn.XLOOKUP(_xlfn.XLOOKUP(B280,ADM_Log!A:A,ADM_Log!K:K),BED_Master!A:A,BED_Master!F:F),0))</f>
        <v/>
      </c>
      <c r="I280" s="25" t="str">
        <f>IF(B280="","",IFERROR(
  IF(_xlfn.XLOOKUP(B280,ADM_Log!A:A,ADM_Log!D:D)="OPD",
    _xlfn.XLOOKUP(_xlfn.XLOOKUP(B280,ADM_Log!A:A,ADM_Log!I:I),DR_Master!A:A,DR_Master!G:G),
    _xlfn.XLOOKUP(_xlfn.XLOOKUP(B280,ADM_Log!A:A,ADM_Log!I:I),DR_Master!A:A,DR_Master!H:H)*
    _xlfn.XLOOKUP(B280,ADM_Log!A:A,ADM_Log!G:G)
  ),0))</f>
        <v/>
      </c>
      <c r="J280" s="25" t="str">
        <f t="shared" si="22"/>
        <v/>
      </c>
      <c r="L280" s="17"/>
      <c r="M280" s="25" t="str">
        <f t="shared" si="23"/>
        <v/>
      </c>
      <c r="N280" s="17"/>
      <c r="O280" s="25" t="str">
        <f t="shared" si="24"/>
        <v/>
      </c>
      <c r="R280" t="str">
        <f t="shared" si="20"/>
        <v>Jan 1900</v>
      </c>
    </row>
    <row r="281" spans="1:18" ht="22" customHeight="1">
      <c r="A281" t="str">
        <f t="shared" si="21"/>
        <v/>
      </c>
      <c r="C281" s="24" t="str">
        <f>IF(B281="","",IFERROR(_xlfn.XLOOKUP(B281,ADM_Log!A:A,ADM_Log!B:B),"ADM not found"))</f>
        <v/>
      </c>
      <c r="D281" s="24" t="str">
        <f>IF(C281="","",IFERROR(_xlfn.XLOOKUP(C281,PT_Master!A:A,PT_Master!C:C),""))</f>
        <v/>
      </c>
      <c r="F281" s="24" t="str">
        <f>IF(C281="","",IFERROR(_xlfn.XLOOKUP(C281,PT_Master!A:A,PT_Master!P:P),"Self-Pay"))</f>
        <v/>
      </c>
      <c r="G281" s="25" t="str">
        <f>IF(B281="","",IFERROR(SUMIF(SVC_Log!B:B,B281,SVC_Log!O:O),0))</f>
        <v/>
      </c>
      <c r="H281" s="25" t="str">
        <f>IF(B281="","",IFERROR(
  _xlfn.XLOOKUP(B281,ADM_Log!A:A,ADM_Log!G:G)*
  _xlfn.XLOOKUP(_xlfn.XLOOKUP(B281,ADM_Log!A:A,ADM_Log!K:K),BED_Master!A:A,BED_Master!F:F),0))</f>
        <v/>
      </c>
      <c r="I281" s="25" t="str">
        <f>IF(B281="","",IFERROR(
  IF(_xlfn.XLOOKUP(B281,ADM_Log!A:A,ADM_Log!D:D)="OPD",
    _xlfn.XLOOKUP(_xlfn.XLOOKUP(B281,ADM_Log!A:A,ADM_Log!I:I),DR_Master!A:A,DR_Master!G:G),
    _xlfn.XLOOKUP(_xlfn.XLOOKUP(B281,ADM_Log!A:A,ADM_Log!I:I),DR_Master!A:A,DR_Master!H:H)*
    _xlfn.XLOOKUP(B281,ADM_Log!A:A,ADM_Log!G:G)
  ),0))</f>
        <v/>
      </c>
      <c r="J281" s="25" t="str">
        <f t="shared" si="22"/>
        <v/>
      </c>
      <c r="L281" s="17"/>
      <c r="M281" s="25" t="str">
        <f t="shared" si="23"/>
        <v/>
      </c>
      <c r="N281" s="17"/>
      <c r="O281" s="25" t="str">
        <f t="shared" si="24"/>
        <v/>
      </c>
      <c r="R281" t="str">
        <f t="shared" si="20"/>
        <v>Jan 1900</v>
      </c>
    </row>
    <row r="282" spans="1:18" ht="22" customHeight="1">
      <c r="A282" t="str">
        <f t="shared" si="21"/>
        <v/>
      </c>
      <c r="C282" s="24" t="str">
        <f>IF(B282="","",IFERROR(_xlfn.XLOOKUP(B282,ADM_Log!A:A,ADM_Log!B:B),"ADM not found"))</f>
        <v/>
      </c>
      <c r="D282" s="24" t="str">
        <f>IF(C282="","",IFERROR(_xlfn.XLOOKUP(C282,PT_Master!A:A,PT_Master!C:C),""))</f>
        <v/>
      </c>
      <c r="F282" s="24" t="str">
        <f>IF(C282="","",IFERROR(_xlfn.XLOOKUP(C282,PT_Master!A:A,PT_Master!P:P),"Self-Pay"))</f>
        <v/>
      </c>
      <c r="G282" s="25" t="str">
        <f>IF(B282="","",IFERROR(SUMIF(SVC_Log!B:B,B282,SVC_Log!O:O),0))</f>
        <v/>
      </c>
      <c r="H282" s="25" t="str">
        <f>IF(B282="","",IFERROR(
  _xlfn.XLOOKUP(B282,ADM_Log!A:A,ADM_Log!G:G)*
  _xlfn.XLOOKUP(_xlfn.XLOOKUP(B282,ADM_Log!A:A,ADM_Log!K:K),BED_Master!A:A,BED_Master!F:F),0))</f>
        <v/>
      </c>
      <c r="I282" s="25" t="str">
        <f>IF(B282="","",IFERROR(
  IF(_xlfn.XLOOKUP(B282,ADM_Log!A:A,ADM_Log!D:D)="OPD",
    _xlfn.XLOOKUP(_xlfn.XLOOKUP(B282,ADM_Log!A:A,ADM_Log!I:I),DR_Master!A:A,DR_Master!G:G),
    _xlfn.XLOOKUP(_xlfn.XLOOKUP(B282,ADM_Log!A:A,ADM_Log!I:I),DR_Master!A:A,DR_Master!H:H)*
    _xlfn.XLOOKUP(B282,ADM_Log!A:A,ADM_Log!G:G)
  ),0))</f>
        <v/>
      </c>
      <c r="J282" s="25" t="str">
        <f t="shared" si="22"/>
        <v/>
      </c>
      <c r="L282" s="17"/>
      <c r="M282" s="25" t="str">
        <f t="shared" si="23"/>
        <v/>
      </c>
      <c r="N282" s="17"/>
      <c r="O282" s="25" t="str">
        <f t="shared" si="24"/>
        <v/>
      </c>
      <c r="R282" t="str">
        <f t="shared" si="20"/>
        <v>Jan 1900</v>
      </c>
    </row>
    <row r="283" spans="1:18" ht="22" customHeight="1">
      <c r="A283" t="str">
        <f t="shared" si="21"/>
        <v/>
      </c>
      <c r="C283" s="24" t="str">
        <f>IF(B283="","",IFERROR(_xlfn.XLOOKUP(B283,ADM_Log!A:A,ADM_Log!B:B),"ADM not found"))</f>
        <v/>
      </c>
      <c r="D283" s="24" t="str">
        <f>IF(C283="","",IFERROR(_xlfn.XLOOKUP(C283,PT_Master!A:A,PT_Master!C:C),""))</f>
        <v/>
      </c>
      <c r="F283" s="24" t="str">
        <f>IF(C283="","",IFERROR(_xlfn.XLOOKUP(C283,PT_Master!A:A,PT_Master!P:P),"Self-Pay"))</f>
        <v/>
      </c>
      <c r="G283" s="25" t="str">
        <f>IF(B283="","",IFERROR(SUMIF(SVC_Log!B:B,B283,SVC_Log!O:O),0))</f>
        <v/>
      </c>
      <c r="H283" s="25" t="str">
        <f>IF(B283="","",IFERROR(
  _xlfn.XLOOKUP(B283,ADM_Log!A:A,ADM_Log!G:G)*
  _xlfn.XLOOKUP(_xlfn.XLOOKUP(B283,ADM_Log!A:A,ADM_Log!K:K),BED_Master!A:A,BED_Master!F:F),0))</f>
        <v/>
      </c>
      <c r="I283" s="25" t="str">
        <f>IF(B283="","",IFERROR(
  IF(_xlfn.XLOOKUP(B283,ADM_Log!A:A,ADM_Log!D:D)="OPD",
    _xlfn.XLOOKUP(_xlfn.XLOOKUP(B283,ADM_Log!A:A,ADM_Log!I:I),DR_Master!A:A,DR_Master!G:G),
    _xlfn.XLOOKUP(_xlfn.XLOOKUP(B283,ADM_Log!A:A,ADM_Log!I:I),DR_Master!A:A,DR_Master!H:H)*
    _xlfn.XLOOKUP(B283,ADM_Log!A:A,ADM_Log!G:G)
  ),0))</f>
        <v/>
      </c>
      <c r="J283" s="25" t="str">
        <f t="shared" si="22"/>
        <v/>
      </c>
      <c r="L283" s="17"/>
      <c r="M283" s="25" t="str">
        <f t="shared" si="23"/>
        <v/>
      </c>
      <c r="N283" s="17"/>
      <c r="O283" s="25" t="str">
        <f t="shared" si="24"/>
        <v/>
      </c>
      <c r="R283" t="str">
        <f t="shared" si="20"/>
        <v>Jan 1900</v>
      </c>
    </row>
    <row r="284" spans="1:18" ht="22" customHeight="1">
      <c r="A284" t="str">
        <f t="shared" si="21"/>
        <v/>
      </c>
      <c r="C284" s="24" t="str">
        <f>IF(B284="","",IFERROR(_xlfn.XLOOKUP(B284,ADM_Log!A:A,ADM_Log!B:B),"ADM not found"))</f>
        <v/>
      </c>
      <c r="D284" s="24" t="str">
        <f>IF(C284="","",IFERROR(_xlfn.XLOOKUP(C284,PT_Master!A:A,PT_Master!C:C),""))</f>
        <v/>
      </c>
      <c r="F284" s="24" t="str">
        <f>IF(C284="","",IFERROR(_xlfn.XLOOKUP(C284,PT_Master!A:A,PT_Master!P:P),"Self-Pay"))</f>
        <v/>
      </c>
      <c r="G284" s="25" t="str">
        <f>IF(B284="","",IFERROR(SUMIF(SVC_Log!B:B,B284,SVC_Log!O:O),0))</f>
        <v/>
      </c>
      <c r="H284" s="25" t="str">
        <f>IF(B284="","",IFERROR(
  _xlfn.XLOOKUP(B284,ADM_Log!A:A,ADM_Log!G:G)*
  _xlfn.XLOOKUP(_xlfn.XLOOKUP(B284,ADM_Log!A:A,ADM_Log!K:K),BED_Master!A:A,BED_Master!F:F),0))</f>
        <v/>
      </c>
      <c r="I284" s="25" t="str">
        <f>IF(B284="","",IFERROR(
  IF(_xlfn.XLOOKUP(B284,ADM_Log!A:A,ADM_Log!D:D)="OPD",
    _xlfn.XLOOKUP(_xlfn.XLOOKUP(B284,ADM_Log!A:A,ADM_Log!I:I),DR_Master!A:A,DR_Master!G:G),
    _xlfn.XLOOKUP(_xlfn.XLOOKUP(B284,ADM_Log!A:A,ADM_Log!I:I),DR_Master!A:A,DR_Master!H:H)*
    _xlfn.XLOOKUP(B284,ADM_Log!A:A,ADM_Log!G:G)
  ),0))</f>
        <v/>
      </c>
      <c r="J284" s="25" t="str">
        <f t="shared" si="22"/>
        <v/>
      </c>
      <c r="L284" s="17"/>
      <c r="M284" s="25" t="str">
        <f t="shared" si="23"/>
        <v/>
      </c>
      <c r="N284" s="17"/>
      <c r="O284" s="25" t="str">
        <f t="shared" si="24"/>
        <v/>
      </c>
      <c r="R284" t="str">
        <f t="shared" si="20"/>
        <v>Jan 1900</v>
      </c>
    </row>
    <row r="285" spans="1:18" ht="22" customHeight="1">
      <c r="A285" t="str">
        <f t="shared" si="21"/>
        <v/>
      </c>
      <c r="C285" s="24" t="str">
        <f>IF(B285="","",IFERROR(_xlfn.XLOOKUP(B285,ADM_Log!A:A,ADM_Log!B:B),"ADM not found"))</f>
        <v/>
      </c>
      <c r="D285" s="24" t="str">
        <f>IF(C285="","",IFERROR(_xlfn.XLOOKUP(C285,PT_Master!A:A,PT_Master!C:C),""))</f>
        <v/>
      </c>
      <c r="F285" s="24" t="str">
        <f>IF(C285="","",IFERROR(_xlfn.XLOOKUP(C285,PT_Master!A:A,PT_Master!P:P),"Self-Pay"))</f>
        <v/>
      </c>
      <c r="G285" s="25" t="str">
        <f>IF(B285="","",IFERROR(SUMIF(SVC_Log!B:B,B285,SVC_Log!O:O),0))</f>
        <v/>
      </c>
      <c r="H285" s="25" t="str">
        <f>IF(B285="","",IFERROR(
  _xlfn.XLOOKUP(B285,ADM_Log!A:A,ADM_Log!G:G)*
  _xlfn.XLOOKUP(_xlfn.XLOOKUP(B285,ADM_Log!A:A,ADM_Log!K:K),BED_Master!A:A,BED_Master!F:F),0))</f>
        <v/>
      </c>
      <c r="I285" s="25" t="str">
        <f>IF(B285="","",IFERROR(
  IF(_xlfn.XLOOKUP(B285,ADM_Log!A:A,ADM_Log!D:D)="OPD",
    _xlfn.XLOOKUP(_xlfn.XLOOKUP(B285,ADM_Log!A:A,ADM_Log!I:I),DR_Master!A:A,DR_Master!G:G),
    _xlfn.XLOOKUP(_xlfn.XLOOKUP(B285,ADM_Log!A:A,ADM_Log!I:I),DR_Master!A:A,DR_Master!H:H)*
    _xlfn.XLOOKUP(B285,ADM_Log!A:A,ADM_Log!G:G)
  ),0))</f>
        <v/>
      </c>
      <c r="J285" s="25" t="str">
        <f t="shared" si="22"/>
        <v/>
      </c>
      <c r="L285" s="17"/>
      <c r="M285" s="25" t="str">
        <f t="shared" si="23"/>
        <v/>
      </c>
      <c r="N285" s="17"/>
      <c r="O285" s="25" t="str">
        <f t="shared" si="24"/>
        <v/>
      </c>
      <c r="R285" t="str">
        <f t="shared" si="20"/>
        <v>Jan 1900</v>
      </c>
    </row>
    <row r="286" spans="1:18" ht="22" customHeight="1">
      <c r="A286" t="str">
        <f t="shared" si="21"/>
        <v/>
      </c>
      <c r="C286" s="24" t="str">
        <f>IF(B286="","",IFERROR(_xlfn.XLOOKUP(B286,ADM_Log!A:A,ADM_Log!B:B),"ADM not found"))</f>
        <v/>
      </c>
      <c r="D286" s="24" t="str">
        <f>IF(C286="","",IFERROR(_xlfn.XLOOKUP(C286,PT_Master!A:A,PT_Master!C:C),""))</f>
        <v/>
      </c>
      <c r="F286" s="24" t="str">
        <f>IF(C286="","",IFERROR(_xlfn.XLOOKUP(C286,PT_Master!A:A,PT_Master!P:P),"Self-Pay"))</f>
        <v/>
      </c>
      <c r="G286" s="25" t="str">
        <f>IF(B286="","",IFERROR(SUMIF(SVC_Log!B:B,B286,SVC_Log!O:O),0))</f>
        <v/>
      </c>
      <c r="H286" s="25" t="str">
        <f>IF(B286="","",IFERROR(
  _xlfn.XLOOKUP(B286,ADM_Log!A:A,ADM_Log!G:G)*
  _xlfn.XLOOKUP(_xlfn.XLOOKUP(B286,ADM_Log!A:A,ADM_Log!K:K),BED_Master!A:A,BED_Master!F:F),0))</f>
        <v/>
      </c>
      <c r="I286" s="25" t="str">
        <f>IF(B286="","",IFERROR(
  IF(_xlfn.XLOOKUP(B286,ADM_Log!A:A,ADM_Log!D:D)="OPD",
    _xlfn.XLOOKUP(_xlfn.XLOOKUP(B286,ADM_Log!A:A,ADM_Log!I:I),DR_Master!A:A,DR_Master!G:G),
    _xlfn.XLOOKUP(_xlfn.XLOOKUP(B286,ADM_Log!A:A,ADM_Log!I:I),DR_Master!A:A,DR_Master!H:H)*
    _xlfn.XLOOKUP(B286,ADM_Log!A:A,ADM_Log!G:G)
  ),0))</f>
        <v/>
      </c>
      <c r="J286" s="25" t="str">
        <f t="shared" si="22"/>
        <v/>
      </c>
      <c r="L286" s="17"/>
      <c r="M286" s="25" t="str">
        <f t="shared" si="23"/>
        <v/>
      </c>
      <c r="N286" s="17"/>
      <c r="O286" s="25" t="str">
        <f t="shared" si="24"/>
        <v/>
      </c>
      <c r="R286" t="str">
        <f t="shared" si="20"/>
        <v>Jan 1900</v>
      </c>
    </row>
    <row r="287" spans="1:18" ht="22" customHeight="1">
      <c r="A287" t="str">
        <f t="shared" si="21"/>
        <v/>
      </c>
      <c r="C287" s="24" t="str">
        <f>IF(B287="","",IFERROR(_xlfn.XLOOKUP(B287,ADM_Log!A:A,ADM_Log!B:B),"ADM not found"))</f>
        <v/>
      </c>
      <c r="D287" s="24" t="str">
        <f>IF(C287="","",IFERROR(_xlfn.XLOOKUP(C287,PT_Master!A:A,PT_Master!C:C),""))</f>
        <v/>
      </c>
      <c r="F287" s="24" t="str">
        <f>IF(C287="","",IFERROR(_xlfn.XLOOKUP(C287,PT_Master!A:A,PT_Master!P:P),"Self-Pay"))</f>
        <v/>
      </c>
      <c r="G287" s="25" t="str">
        <f>IF(B287="","",IFERROR(SUMIF(SVC_Log!B:B,B287,SVC_Log!O:O),0))</f>
        <v/>
      </c>
      <c r="H287" s="25" t="str">
        <f>IF(B287="","",IFERROR(
  _xlfn.XLOOKUP(B287,ADM_Log!A:A,ADM_Log!G:G)*
  _xlfn.XLOOKUP(_xlfn.XLOOKUP(B287,ADM_Log!A:A,ADM_Log!K:K),BED_Master!A:A,BED_Master!F:F),0))</f>
        <v/>
      </c>
      <c r="I287" s="25" t="str">
        <f>IF(B287="","",IFERROR(
  IF(_xlfn.XLOOKUP(B287,ADM_Log!A:A,ADM_Log!D:D)="OPD",
    _xlfn.XLOOKUP(_xlfn.XLOOKUP(B287,ADM_Log!A:A,ADM_Log!I:I),DR_Master!A:A,DR_Master!G:G),
    _xlfn.XLOOKUP(_xlfn.XLOOKUP(B287,ADM_Log!A:A,ADM_Log!I:I),DR_Master!A:A,DR_Master!H:H)*
    _xlfn.XLOOKUP(B287,ADM_Log!A:A,ADM_Log!G:G)
  ),0))</f>
        <v/>
      </c>
      <c r="J287" s="25" t="str">
        <f t="shared" si="22"/>
        <v/>
      </c>
      <c r="L287" s="17"/>
      <c r="M287" s="25" t="str">
        <f t="shared" si="23"/>
        <v/>
      </c>
      <c r="N287" s="17"/>
      <c r="O287" s="25" t="str">
        <f t="shared" si="24"/>
        <v/>
      </c>
      <c r="R287" t="str">
        <f t="shared" si="20"/>
        <v>Jan 1900</v>
      </c>
    </row>
    <row r="288" spans="1:18" ht="22" customHeight="1">
      <c r="A288" t="str">
        <f t="shared" si="21"/>
        <v/>
      </c>
      <c r="C288" s="24" t="str">
        <f>IF(B288="","",IFERROR(_xlfn.XLOOKUP(B288,ADM_Log!A:A,ADM_Log!B:B),"ADM not found"))</f>
        <v/>
      </c>
      <c r="D288" s="24" t="str">
        <f>IF(C288="","",IFERROR(_xlfn.XLOOKUP(C288,PT_Master!A:A,PT_Master!C:C),""))</f>
        <v/>
      </c>
      <c r="F288" s="24" t="str">
        <f>IF(C288="","",IFERROR(_xlfn.XLOOKUP(C288,PT_Master!A:A,PT_Master!P:P),"Self-Pay"))</f>
        <v/>
      </c>
      <c r="G288" s="25" t="str">
        <f>IF(B288="","",IFERROR(SUMIF(SVC_Log!B:B,B288,SVC_Log!O:O),0))</f>
        <v/>
      </c>
      <c r="H288" s="25" t="str">
        <f>IF(B288="","",IFERROR(
  _xlfn.XLOOKUP(B288,ADM_Log!A:A,ADM_Log!G:G)*
  _xlfn.XLOOKUP(_xlfn.XLOOKUP(B288,ADM_Log!A:A,ADM_Log!K:K),BED_Master!A:A,BED_Master!F:F),0))</f>
        <v/>
      </c>
      <c r="I288" s="25" t="str">
        <f>IF(B288="","",IFERROR(
  IF(_xlfn.XLOOKUP(B288,ADM_Log!A:A,ADM_Log!D:D)="OPD",
    _xlfn.XLOOKUP(_xlfn.XLOOKUP(B288,ADM_Log!A:A,ADM_Log!I:I),DR_Master!A:A,DR_Master!G:G),
    _xlfn.XLOOKUP(_xlfn.XLOOKUP(B288,ADM_Log!A:A,ADM_Log!I:I),DR_Master!A:A,DR_Master!H:H)*
    _xlfn.XLOOKUP(B288,ADM_Log!A:A,ADM_Log!G:G)
  ),0))</f>
        <v/>
      </c>
      <c r="J288" s="25" t="str">
        <f t="shared" si="22"/>
        <v/>
      </c>
      <c r="L288" s="17"/>
      <c r="M288" s="25" t="str">
        <f t="shared" si="23"/>
        <v/>
      </c>
      <c r="N288" s="17"/>
      <c r="O288" s="25" t="str">
        <f t="shared" si="24"/>
        <v/>
      </c>
      <c r="R288" t="str">
        <f t="shared" si="20"/>
        <v>Jan 1900</v>
      </c>
    </row>
    <row r="289" spans="1:18" ht="22" customHeight="1">
      <c r="A289" t="str">
        <f t="shared" si="21"/>
        <v/>
      </c>
      <c r="C289" s="24" t="str">
        <f>IF(B289="","",IFERROR(_xlfn.XLOOKUP(B289,ADM_Log!A:A,ADM_Log!B:B),"ADM not found"))</f>
        <v/>
      </c>
      <c r="D289" s="24" t="str">
        <f>IF(C289="","",IFERROR(_xlfn.XLOOKUP(C289,PT_Master!A:A,PT_Master!C:C),""))</f>
        <v/>
      </c>
      <c r="F289" s="24" t="str">
        <f>IF(C289="","",IFERROR(_xlfn.XLOOKUP(C289,PT_Master!A:A,PT_Master!P:P),"Self-Pay"))</f>
        <v/>
      </c>
      <c r="G289" s="25" t="str">
        <f>IF(B289="","",IFERROR(SUMIF(SVC_Log!B:B,B289,SVC_Log!O:O),0))</f>
        <v/>
      </c>
      <c r="H289" s="25" t="str">
        <f>IF(B289="","",IFERROR(
  _xlfn.XLOOKUP(B289,ADM_Log!A:A,ADM_Log!G:G)*
  _xlfn.XLOOKUP(_xlfn.XLOOKUP(B289,ADM_Log!A:A,ADM_Log!K:K),BED_Master!A:A,BED_Master!F:F),0))</f>
        <v/>
      </c>
      <c r="I289" s="25" t="str">
        <f>IF(B289="","",IFERROR(
  IF(_xlfn.XLOOKUP(B289,ADM_Log!A:A,ADM_Log!D:D)="OPD",
    _xlfn.XLOOKUP(_xlfn.XLOOKUP(B289,ADM_Log!A:A,ADM_Log!I:I),DR_Master!A:A,DR_Master!G:G),
    _xlfn.XLOOKUP(_xlfn.XLOOKUP(B289,ADM_Log!A:A,ADM_Log!I:I),DR_Master!A:A,DR_Master!H:H)*
    _xlfn.XLOOKUP(B289,ADM_Log!A:A,ADM_Log!G:G)
  ),0))</f>
        <v/>
      </c>
      <c r="J289" s="25" t="str">
        <f t="shared" si="22"/>
        <v/>
      </c>
      <c r="L289" s="17"/>
      <c r="M289" s="25" t="str">
        <f t="shared" si="23"/>
        <v/>
      </c>
      <c r="N289" s="17"/>
      <c r="O289" s="25" t="str">
        <f t="shared" si="24"/>
        <v/>
      </c>
      <c r="R289" t="str">
        <f t="shared" si="20"/>
        <v>Jan 1900</v>
      </c>
    </row>
    <row r="290" spans="1:18" ht="22" customHeight="1">
      <c r="A290" t="str">
        <f t="shared" si="21"/>
        <v/>
      </c>
      <c r="C290" s="24" t="str">
        <f>IF(B290="","",IFERROR(_xlfn.XLOOKUP(B290,ADM_Log!A:A,ADM_Log!B:B),"ADM not found"))</f>
        <v/>
      </c>
      <c r="D290" s="24" t="str">
        <f>IF(C290="","",IFERROR(_xlfn.XLOOKUP(C290,PT_Master!A:A,PT_Master!C:C),""))</f>
        <v/>
      </c>
      <c r="F290" s="24" t="str">
        <f>IF(C290="","",IFERROR(_xlfn.XLOOKUP(C290,PT_Master!A:A,PT_Master!P:P),"Self-Pay"))</f>
        <v/>
      </c>
      <c r="G290" s="25" t="str">
        <f>IF(B290="","",IFERROR(SUMIF(SVC_Log!B:B,B290,SVC_Log!O:O),0))</f>
        <v/>
      </c>
      <c r="H290" s="25" t="str">
        <f>IF(B290="","",IFERROR(
  _xlfn.XLOOKUP(B290,ADM_Log!A:A,ADM_Log!G:G)*
  _xlfn.XLOOKUP(_xlfn.XLOOKUP(B290,ADM_Log!A:A,ADM_Log!K:K),BED_Master!A:A,BED_Master!F:F),0))</f>
        <v/>
      </c>
      <c r="I290" s="25" t="str">
        <f>IF(B290="","",IFERROR(
  IF(_xlfn.XLOOKUP(B290,ADM_Log!A:A,ADM_Log!D:D)="OPD",
    _xlfn.XLOOKUP(_xlfn.XLOOKUP(B290,ADM_Log!A:A,ADM_Log!I:I),DR_Master!A:A,DR_Master!G:G),
    _xlfn.XLOOKUP(_xlfn.XLOOKUP(B290,ADM_Log!A:A,ADM_Log!I:I),DR_Master!A:A,DR_Master!H:H)*
    _xlfn.XLOOKUP(B290,ADM_Log!A:A,ADM_Log!G:G)
  ),0))</f>
        <v/>
      </c>
      <c r="J290" s="25" t="str">
        <f t="shared" si="22"/>
        <v/>
      </c>
      <c r="L290" s="17"/>
      <c r="M290" s="25" t="str">
        <f t="shared" si="23"/>
        <v/>
      </c>
      <c r="N290" s="17"/>
      <c r="O290" s="25" t="str">
        <f t="shared" si="24"/>
        <v/>
      </c>
      <c r="R290" t="str">
        <f t="shared" si="20"/>
        <v>Jan 1900</v>
      </c>
    </row>
    <row r="291" spans="1:18" ht="22" customHeight="1">
      <c r="A291" t="str">
        <f t="shared" si="21"/>
        <v/>
      </c>
      <c r="C291" s="24" t="str">
        <f>IF(B291="","",IFERROR(_xlfn.XLOOKUP(B291,ADM_Log!A:A,ADM_Log!B:B),"ADM not found"))</f>
        <v/>
      </c>
      <c r="D291" s="24" t="str">
        <f>IF(C291="","",IFERROR(_xlfn.XLOOKUP(C291,PT_Master!A:A,PT_Master!C:C),""))</f>
        <v/>
      </c>
      <c r="F291" s="24" t="str">
        <f>IF(C291="","",IFERROR(_xlfn.XLOOKUP(C291,PT_Master!A:A,PT_Master!P:P),"Self-Pay"))</f>
        <v/>
      </c>
      <c r="G291" s="25" t="str">
        <f>IF(B291="","",IFERROR(SUMIF(SVC_Log!B:B,B291,SVC_Log!O:O),0))</f>
        <v/>
      </c>
      <c r="H291" s="25" t="str">
        <f>IF(B291="","",IFERROR(
  _xlfn.XLOOKUP(B291,ADM_Log!A:A,ADM_Log!G:G)*
  _xlfn.XLOOKUP(_xlfn.XLOOKUP(B291,ADM_Log!A:A,ADM_Log!K:K),BED_Master!A:A,BED_Master!F:F),0))</f>
        <v/>
      </c>
      <c r="I291" s="25" t="str">
        <f>IF(B291="","",IFERROR(
  IF(_xlfn.XLOOKUP(B291,ADM_Log!A:A,ADM_Log!D:D)="OPD",
    _xlfn.XLOOKUP(_xlfn.XLOOKUP(B291,ADM_Log!A:A,ADM_Log!I:I),DR_Master!A:A,DR_Master!G:G),
    _xlfn.XLOOKUP(_xlfn.XLOOKUP(B291,ADM_Log!A:A,ADM_Log!I:I),DR_Master!A:A,DR_Master!H:H)*
    _xlfn.XLOOKUP(B291,ADM_Log!A:A,ADM_Log!G:G)
  ),0))</f>
        <v/>
      </c>
      <c r="J291" s="25" t="str">
        <f t="shared" si="22"/>
        <v/>
      </c>
      <c r="L291" s="17"/>
      <c r="M291" s="25" t="str">
        <f t="shared" si="23"/>
        <v/>
      </c>
      <c r="N291" s="17"/>
      <c r="O291" s="25" t="str">
        <f t="shared" si="24"/>
        <v/>
      </c>
      <c r="R291" t="str">
        <f t="shared" si="20"/>
        <v>Jan 1900</v>
      </c>
    </row>
    <row r="292" spans="1:18" ht="22" customHeight="1">
      <c r="A292" t="str">
        <f t="shared" si="21"/>
        <v/>
      </c>
      <c r="C292" s="24" t="str">
        <f>IF(B292="","",IFERROR(_xlfn.XLOOKUP(B292,ADM_Log!A:A,ADM_Log!B:B),"ADM not found"))</f>
        <v/>
      </c>
      <c r="D292" s="24" t="str">
        <f>IF(C292="","",IFERROR(_xlfn.XLOOKUP(C292,PT_Master!A:A,PT_Master!C:C),""))</f>
        <v/>
      </c>
      <c r="F292" s="24" t="str">
        <f>IF(C292="","",IFERROR(_xlfn.XLOOKUP(C292,PT_Master!A:A,PT_Master!P:P),"Self-Pay"))</f>
        <v/>
      </c>
      <c r="G292" s="25" t="str">
        <f>IF(B292="","",IFERROR(SUMIF(SVC_Log!B:B,B292,SVC_Log!O:O),0))</f>
        <v/>
      </c>
      <c r="H292" s="25" t="str">
        <f>IF(B292="","",IFERROR(
  _xlfn.XLOOKUP(B292,ADM_Log!A:A,ADM_Log!G:G)*
  _xlfn.XLOOKUP(_xlfn.XLOOKUP(B292,ADM_Log!A:A,ADM_Log!K:K),BED_Master!A:A,BED_Master!F:F),0))</f>
        <v/>
      </c>
      <c r="I292" s="25" t="str">
        <f>IF(B292="","",IFERROR(
  IF(_xlfn.XLOOKUP(B292,ADM_Log!A:A,ADM_Log!D:D)="OPD",
    _xlfn.XLOOKUP(_xlfn.XLOOKUP(B292,ADM_Log!A:A,ADM_Log!I:I),DR_Master!A:A,DR_Master!G:G),
    _xlfn.XLOOKUP(_xlfn.XLOOKUP(B292,ADM_Log!A:A,ADM_Log!I:I),DR_Master!A:A,DR_Master!H:H)*
    _xlfn.XLOOKUP(B292,ADM_Log!A:A,ADM_Log!G:G)
  ),0))</f>
        <v/>
      </c>
      <c r="J292" s="25" t="str">
        <f t="shared" si="22"/>
        <v/>
      </c>
      <c r="L292" s="17"/>
      <c r="M292" s="25" t="str">
        <f t="shared" si="23"/>
        <v/>
      </c>
      <c r="N292" s="17"/>
      <c r="O292" s="25" t="str">
        <f t="shared" si="24"/>
        <v/>
      </c>
      <c r="R292" t="str">
        <f t="shared" si="20"/>
        <v>Jan 1900</v>
      </c>
    </row>
    <row r="293" spans="1:18" ht="22" customHeight="1">
      <c r="A293" t="str">
        <f t="shared" si="21"/>
        <v/>
      </c>
      <c r="C293" s="24" t="str">
        <f>IF(B293="","",IFERROR(_xlfn.XLOOKUP(B293,ADM_Log!A:A,ADM_Log!B:B),"ADM not found"))</f>
        <v/>
      </c>
      <c r="D293" s="24" t="str">
        <f>IF(C293="","",IFERROR(_xlfn.XLOOKUP(C293,PT_Master!A:A,PT_Master!C:C),""))</f>
        <v/>
      </c>
      <c r="F293" s="24" t="str">
        <f>IF(C293="","",IFERROR(_xlfn.XLOOKUP(C293,PT_Master!A:A,PT_Master!P:P),"Self-Pay"))</f>
        <v/>
      </c>
      <c r="G293" s="25" t="str">
        <f>IF(B293="","",IFERROR(SUMIF(SVC_Log!B:B,B293,SVC_Log!O:O),0))</f>
        <v/>
      </c>
      <c r="H293" s="25" t="str">
        <f>IF(B293="","",IFERROR(
  _xlfn.XLOOKUP(B293,ADM_Log!A:A,ADM_Log!G:G)*
  _xlfn.XLOOKUP(_xlfn.XLOOKUP(B293,ADM_Log!A:A,ADM_Log!K:K),BED_Master!A:A,BED_Master!F:F),0))</f>
        <v/>
      </c>
      <c r="I293" s="25" t="str">
        <f>IF(B293="","",IFERROR(
  IF(_xlfn.XLOOKUP(B293,ADM_Log!A:A,ADM_Log!D:D)="OPD",
    _xlfn.XLOOKUP(_xlfn.XLOOKUP(B293,ADM_Log!A:A,ADM_Log!I:I),DR_Master!A:A,DR_Master!G:G),
    _xlfn.XLOOKUP(_xlfn.XLOOKUP(B293,ADM_Log!A:A,ADM_Log!I:I),DR_Master!A:A,DR_Master!H:H)*
    _xlfn.XLOOKUP(B293,ADM_Log!A:A,ADM_Log!G:G)
  ),0))</f>
        <v/>
      </c>
      <c r="J293" s="25" t="str">
        <f t="shared" si="22"/>
        <v/>
      </c>
      <c r="L293" s="17"/>
      <c r="M293" s="25" t="str">
        <f t="shared" si="23"/>
        <v/>
      </c>
      <c r="N293" s="17"/>
      <c r="O293" s="25" t="str">
        <f t="shared" si="24"/>
        <v/>
      </c>
      <c r="R293" t="str">
        <f t="shared" si="20"/>
        <v>Jan 1900</v>
      </c>
    </row>
    <row r="294" spans="1:18" ht="22" customHeight="1">
      <c r="A294" t="str">
        <f t="shared" si="21"/>
        <v/>
      </c>
      <c r="C294" s="24" t="str">
        <f>IF(B294="","",IFERROR(_xlfn.XLOOKUP(B294,ADM_Log!A:A,ADM_Log!B:B),"ADM not found"))</f>
        <v/>
      </c>
      <c r="D294" s="24" t="str">
        <f>IF(C294="","",IFERROR(_xlfn.XLOOKUP(C294,PT_Master!A:A,PT_Master!C:C),""))</f>
        <v/>
      </c>
      <c r="F294" s="24" t="str">
        <f>IF(C294="","",IFERROR(_xlfn.XLOOKUP(C294,PT_Master!A:A,PT_Master!P:P),"Self-Pay"))</f>
        <v/>
      </c>
      <c r="G294" s="25" t="str">
        <f>IF(B294="","",IFERROR(SUMIF(SVC_Log!B:B,B294,SVC_Log!O:O),0))</f>
        <v/>
      </c>
      <c r="H294" s="25" t="str">
        <f>IF(B294="","",IFERROR(
  _xlfn.XLOOKUP(B294,ADM_Log!A:A,ADM_Log!G:G)*
  _xlfn.XLOOKUP(_xlfn.XLOOKUP(B294,ADM_Log!A:A,ADM_Log!K:K),BED_Master!A:A,BED_Master!F:F),0))</f>
        <v/>
      </c>
      <c r="I294" s="25" t="str">
        <f>IF(B294="","",IFERROR(
  IF(_xlfn.XLOOKUP(B294,ADM_Log!A:A,ADM_Log!D:D)="OPD",
    _xlfn.XLOOKUP(_xlfn.XLOOKUP(B294,ADM_Log!A:A,ADM_Log!I:I),DR_Master!A:A,DR_Master!G:G),
    _xlfn.XLOOKUP(_xlfn.XLOOKUP(B294,ADM_Log!A:A,ADM_Log!I:I),DR_Master!A:A,DR_Master!H:H)*
    _xlfn.XLOOKUP(B294,ADM_Log!A:A,ADM_Log!G:G)
  ),0))</f>
        <v/>
      </c>
      <c r="J294" s="25" t="str">
        <f t="shared" si="22"/>
        <v/>
      </c>
      <c r="L294" s="17"/>
      <c r="M294" s="25" t="str">
        <f t="shared" si="23"/>
        <v/>
      </c>
      <c r="N294" s="17"/>
      <c r="O294" s="25" t="str">
        <f t="shared" si="24"/>
        <v/>
      </c>
      <c r="R294" t="str">
        <f t="shared" si="20"/>
        <v>Jan 1900</v>
      </c>
    </row>
    <row r="295" spans="1:18" ht="22" customHeight="1">
      <c r="A295" t="str">
        <f t="shared" si="21"/>
        <v/>
      </c>
      <c r="C295" s="24" t="str">
        <f>IF(B295="","",IFERROR(_xlfn.XLOOKUP(B295,ADM_Log!A:A,ADM_Log!B:B),"ADM not found"))</f>
        <v/>
      </c>
      <c r="D295" s="24" t="str">
        <f>IF(C295="","",IFERROR(_xlfn.XLOOKUP(C295,PT_Master!A:A,PT_Master!C:C),""))</f>
        <v/>
      </c>
      <c r="F295" s="24" t="str">
        <f>IF(C295="","",IFERROR(_xlfn.XLOOKUP(C295,PT_Master!A:A,PT_Master!P:P),"Self-Pay"))</f>
        <v/>
      </c>
      <c r="G295" s="25" t="str">
        <f>IF(B295="","",IFERROR(SUMIF(SVC_Log!B:B,B295,SVC_Log!O:O),0))</f>
        <v/>
      </c>
      <c r="H295" s="25" t="str">
        <f>IF(B295="","",IFERROR(
  _xlfn.XLOOKUP(B295,ADM_Log!A:A,ADM_Log!G:G)*
  _xlfn.XLOOKUP(_xlfn.XLOOKUP(B295,ADM_Log!A:A,ADM_Log!K:K),BED_Master!A:A,BED_Master!F:F),0))</f>
        <v/>
      </c>
      <c r="I295" s="25" t="str">
        <f>IF(B295="","",IFERROR(
  IF(_xlfn.XLOOKUP(B295,ADM_Log!A:A,ADM_Log!D:D)="OPD",
    _xlfn.XLOOKUP(_xlfn.XLOOKUP(B295,ADM_Log!A:A,ADM_Log!I:I),DR_Master!A:A,DR_Master!G:G),
    _xlfn.XLOOKUP(_xlfn.XLOOKUP(B295,ADM_Log!A:A,ADM_Log!I:I),DR_Master!A:A,DR_Master!H:H)*
    _xlfn.XLOOKUP(B295,ADM_Log!A:A,ADM_Log!G:G)
  ),0))</f>
        <v/>
      </c>
      <c r="J295" s="25" t="str">
        <f t="shared" si="22"/>
        <v/>
      </c>
      <c r="L295" s="17"/>
      <c r="M295" s="25" t="str">
        <f t="shared" si="23"/>
        <v/>
      </c>
      <c r="N295" s="17"/>
      <c r="O295" s="25" t="str">
        <f t="shared" si="24"/>
        <v/>
      </c>
      <c r="R295" t="str">
        <f t="shared" si="20"/>
        <v>Jan 1900</v>
      </c>
    </row>
    <row r="296" spans="1:18" ht="22" customHeight="1">
      <c r="A296" t="str">
        <f t="shared" si="21"/>
        <v/>
      </c>
      <c r="C296" s="24" t="str">
        <f>IF(B296="","",IFERROR(_xlfn.XLOOKUP(B296,ADM_Log!A:A,ADM_Log!B:B),"ADM not found"))</f>
        <v/>
      </c>
      <c r="D296" s="24" t="str">
        <f>IF(C296="","",IFERROR(_xlfn.XLOOKUP(C296,PT_Master!A:A,PT_Master!C:C),""))</f>
        <v/>
      </c>
      <c r="F296" s="24" t="str">
        <f>IF(C296="","",IFERROR(_xlfn.XLOOKUP(C296,PT_Master!A:A,PT_Master!P:P),"Self-Pay"))</f>
        <v/>
      </c>
      <c r="G296" s="25" t="str">
        <f>IF(B296="","",IFERROR(SUMIF(SVC_Log!B:B,B296,SVC_Log!O:O),0))</f>
        <v/>
      </c>
      <c r="H296" s="25" t="str">
        <f>IF(B296="","",IFERROR(
  _xlfn.XLOOKUP(B296,ADM_Log!A:A,ADM_Log!G:G)*
  _xlfn.XLOOKUP(_xlfn.XLOOKUP(B296,ADM_Log!A:A,ADM_Log!K:K),BED_Master!A:A,BED_Master!F:F),0))</f>
        <v/>
      </c>
      <c r="I296" s="25" t="str">
        <f>IF(B296="","",IFERROR(
  IF(_xlfn.XLOOKUP(B296,ADM_Log!A:A,ADM_Log!D:D)="OPD",
    _xlfn.XLOOKUP(_xlfn.XLOOKUP(B296,ADM_Log!A:A,ADM_Log!I:I),DR_Master!A:A,DR_Master!G:G),
    _xlfn.XLOOKUP(_xlfn.XLOOKUP(B296,ADM_Log!A:A,ADM_Log!I:I),DR_Master!A:A,DR_Master!H:H)*
    _xlfn.XLOOKUP(B296,ADM_Log!A:A,ADM_Log!G:G)
  ),0))</f>
        <v/>
      </c>
      <c r="J296" s="25" t="str">
        <f t="shared" si="22"/>
        <v/>
      </c>
      <c r="L296" s="17"/>
      <c r="M296" s="25" t="str">
        <f t="shared" si="23"/>
        <v/>
      </c>
      <c r="N296" s="17"/>
      <c r="O296" s="25" t="str">
        <f t="shared" si="24"/>
        <v/>
      </c>
      <c r="R296" t="str">
        <f t="shared" si="20"/>
        <v>Jan 1900</v>
      </c>
    </row>
    <row r="297" spans="1:18" ht="22" customHeight="1">
      <c r="A297" t="str">
        <f t="shared" si="21"/>
        <v/>
      </c>
      <c r="C297" s="24" t="str">
        <f>IF(B297="","",IFERROR(_xlfn.XLOOKUP(B297,ADM_Log!A:A,ADM_Log!B:B),"ADM not found"))</f>
        <v/>
      </c>
      <c r="D297" s="24" t="str">
        <f>IF(C297="","",IFERROR(_xlfn.XLOOKUP(C297,PT_Master!A:A,PT_Master!C:C),""))</f>
        <v/>
      </c>
      <c r="F297" s="24" t="str">
        <f>IF(C297="","",IFERROR(_xlfn.XLOOKUP(C297,PT_Master!A:A,PT_Master!P:P),"Self-Pay"))</f>
        <v/>
      </c>
      <c r="G297" s="25" t="str">
        <f>IF(B297="","",IFERROR(SUMIF(SVC_Log!B:B,B297,SVC_Log!O:O),0))</f>
        <v/>
      </c>
      <c r="H297" s="25" t="str">
        <f>IF(B297="","",IFERROR(
  _xlfn.XLOOKUP(B297,ADM_Log!A:A,ADM_Log!G:G)*
  _xlfn.XLOOKUP(_xlfn.XLOOKUP(B297,ADM_Log!A:A,ADM_Log!K:K),BED_Master!A:A,BED_Master!F:F),0))</f>
        <v/>
      </c>
      <c r="I297" s="25" t="str">
        <f>IF(B297="","",IFERROR(
  IF(_xlfn.XLOOKUP(B297,ADM_Log!A:A,ADM_Log!D:D)="OPD",
    _xlfn.XLOOKUP(_xlfn.XLOOKUP(B297,ADM_Log!A:A,ADM_Log!I:I),DR_Master!A:A,DR_Master!G:G),
    _xlfn.XLOOKUP(_xlfn.XLOOKUP(B297,ADM_Log!A:A,ADM_Log!I:I),DR_Master!A:A,DR_Master!H:H)*
    _xlfn.XLOOKUP(B297,ADM_Log!A:A,ADM_Log!G:G)
  ),0))</f>
        <v/>
      </c>
      <c r="J297" s="25" t="str">
        <f t="shared" si="22"/>
        <v/>
      </c>
      <c r="L297" s="17"/>
      <c r="M297" s="25" t="str">
        <f t="shared" si="23"/>
        <v/>
      </c>
      <c r="N297" s="17"/>
      <c r="O297" s="25" t="str">
        <f t="shared" si="24"/>
        <v/>
      </c>
      <c r="R297" t="str">
        <f t="shared" si="20"/>
        <v>Jan 1900</v>
      </c>
    </row>
    <row r="298" spans="1:18" ht="22" customHeight="1">
      <c r="A298" t="str">
        <f t="shared" si="21"/>
        <v/>
      </c>
      <c r="C298" s="24" t="str">
        <f>IF(B298="","",IFERROR(_xlfn.XLOOKUP(B298,ADM_Log!A:A,ADM_Log!B:B),"ADM not found"))</f>
        <v/>
      </c>
      <c r="D298" s="24" t="str">
        <f>IF(C298="","",IFERROR(_xlfn.XLOOKUP(C298,PT_Master!A:A,PT_Master!C:C),""))</f>
        <v/>
      </c>
      <c r="F298" s="24" t="str">
        <f>IF(C298="","",IFERROR(_xlfn.XLOOKUP(C298,PT_Master!A:A,PT_Master!P:P),"Self-Pay"))</f>
        <v/>
      </c>
      <c r="G298" s="25" t="str">
        <f>IF(B298="","",IFERROR(SUMIF(SVC_Log!B:B,B298,SVC_Log!O:O),0))</f>
        <v/>
      </c>
      <c r="H298" s="25" t="str">
        <f>IF(B298="","",IFERROR(
  _xlfn.XLOOKUP(B298,ADM_Log!A:A,ADM_Log!G:G)*
  _xlfn.XLOOKUP(_xlfn.XLOOKUP(B298,ADM_Log!A:A,ADM_Log!K:K),BED_Master!A:A,BED_Master!F:F),0))</f>
        <v/>
      </c>
      <c r="I298" s="25" t="str">
        <f>IF(B298="","",IFERROR(
  IF(_xlfn.XLOOKUP(B298,ADM_Log!A:A,ADM_Log!D:D)="OPD",
    _xlfn.XLOOKUP(_xlfn.XLOOKUP(B298,ADM_Log!A:A,ADM_Log!I:I),DR_Master!A:A,DR_Master!G:G),
    _xlfn.XLOOKUP(_xlfn.XLOOKUP(B298,ADM_Log!A:A,ADM_Log!I:I),DR_Master!A:A,DR_Master!H:H)*
    _xlfn.XLOOKUP(B298,ADM_Log!A:A,ADM_Log!G:G)
  ),0))</f>
        <v/>
      </c>
      <c r="J298" s="25" t="str">
        <f t="shared" si="22"/>
        <v/>
      </c>
      <c r="L298" s="17"/>
      <c r="M298" s="25" t="str">
        <f t="shared" si="23"/>
        <v/>
      </c>
      <c r="N298" s="17"/>
      <c r="O298" s="25" t="str">
        <f t="shared" si="24"/>
        <v/>
      </c>
      <c r="R298" t="str">
        <f t="shared" si="20"/>
        <v>Jan 1900</v>
      </c>
    </row>
    <row r="299" spans="1:18" ht="22" customHeight="1">
      <c r="A299" t="str">
        <f t="shared" si="21"/>
        <v/>
      </c>
      <c r="C299" s="24" t="str">
        <f>IF(B299="","",IFERROR(_xlfn.XLOOKUP(B299,ADM_Log!A:A,ADM_Log!B:B),"ADM not found"))</f>
        <v/>
      </c>
      <c r="D299" s="24" t="str">
        <f>IF(C299="","",IFERROR(_xlfn.XLOOKUP(C299,PT_Master!A:A,PT_Master!C:C),""))</f>
        <v/>
      </c>
      <c r="F299" s="24" t="str">
        <f>IF(C299="","",IFERROR(_xlfn.XLOOKUP(C299,PT_Master!A:A,PT_Master!P:P),"Self-Pay"))</f>
        <v/>
      </c>
      <c r="G299" s="25" t="str">
        <f>IF(B299="","",IFERROR(SUMIF(SVC_Log!B:B,B299,SVC_Log!O:O),0))</f>
        <v/>
      </c>
      <c r="H299" s="25" t="str">
        <f>IF(B299="","",IFERROR(
  _xlfn.XLOOKUP(B299,ADM_Log!A:A,ADM_Log!G:G)*
  _xlfn.XLOOKUP(_xlfn.XLOOKUP(B299,ADM_Log!A:A,ADM_Log!K:K),BED_Master!A:A,BED_Master!F:F),0))</f>
        <v/>
      </c>
      <c r="I299" s="25" t="str">
        <f>IF(B299="","",IFERROR(
  IF(_xlfn.XLOOKUP(B299,ADM_Log!A:A,ADM_Log!D:D)="OPD",
    _xlfn.XLOOKUP(_xlfn.XLOOKUP(B299,ADM_Log!A:A,ADM_Log!I:I),DR_Master!A:A,DR_Master!G:G),
    _xlfn.XLOOKUP(_xlfn.XLOOKUP(B299,ADM_Log!A:A,ADM_Log!I:I),DR_Master!A:A,DR_Master!H:H)*
    _xlfn.XLOOKUP(B299,ADM_Log!A:A,ADM_Log!G:G)
  ),0))</f>
        <v/>
      </c>
      <c r="J299" s="25" t="str">
        <f t="shared" si="22"/>
        <v/>
      </c>
      <c r="L299" s="17"/>
      <c r="M299" s="25" t="str">
        <f t="shared" si="23"/>
        <v/>
      </c>
      <c r="N299" s="17"/>
      <c r="O299" s="25" t="str">
        <f t="shared" si="24"/>
        <v/>
      </c>
      <c r="R299" t="str">
        <f t="shared" si="20"/>
        <v>Jan 1900</v>
      </c>
    </row>
    <row r="300" spans="1:18" ht="22" customHeight="1">
      <c r="A300" t="str">
        <f t="shared" si="21"/>
        <v/>
      </c>
      <c r="C300" s="24" t="str">
        <f>IF(B300="","",IFERROR(_xlfn.XLOOKUP(B300,ADM_Log!A:A,ADM_Log!B:B),"ADM not found"))</f>
        <v/>
      </c>
      <c r="D300" s="24" t="str">
        <f>IF(C300="","",IFERROR(_xlfn.XLOOKUP(C300,PT_Master!A:A,PT_Master!C:C),""))</f>
        <v/>
      </c>
      <c r="F300" s="24" t="str">
        <f>IF(C300="","",IFERROR(_xlfn.XLOOKUP(C300,PT_Master!A:A,PT_Master!P:P),"Self-Pay"))</f>
        <v/>
      </c>
      <c r="G300" s="25" t="str">
        <f>IF(B300="","",IFERROR(SUMIF(SVC_Log!B:B,B300,SVC_Log!O:O),0))</f>
        <v/>
      </c>
      <c r="H300" s="25" t="str">
        <f>IF(B300="","",IFERROR(
  _xlfn.XLOOKUP(B300,ADM_Log!A:A,ADM_Log!G:G)*
  _xlfn.XLOOKUP(_xlfn.XLOOKUP(B300,ADM_Log!A:A,ADM_Log!K:K),BED_Master!A:A,BED_Master!F:F),0))</f>
        <v/>
      </c>
      <c r="I300" s="25" t="str">
        <f>IF(B300="","",IFERROR(
  IF(_xlfn.XLOOKUP(B300,ADM_Log!A:A,ADM_Log!D:D)="OPD",
    _xlfn.XLOOKUP(_xlfn.XLOOKUP(B300,ADM_Log!A:A,ADM_Log!I:I),DR_Master!A:A,DR_Master!G:G),
    _xlfn.XLOOKUP(_xlfn.XLOOKUP(B300,ADM_Log!A:A,ADM_Log!I:I),DR_Master!A:A,DR_Master!H:H)*
    _xlfn.XLOOKUP(B300,ADM_Log!A:A,ADM_Log!G:G)
  ),0))</f>
        <v/>
      </c>
      <c r="J300" s="25" t="str">
        <f t="shared" si="22"/>
        <v/>
      </c>
      <c r="L300" s="17"/>
      <c r="M300" s="25" t="str">
        <f t="shared" si="23"/>
        <v/>
      </c>
      <c r="N300" s="17"/>
      <c r="O300" s="25" t="str">
        <f t="shared" si="24"/>
        <v/>
      </c>
      <c r="R300" t="str">
        <f t="shared" si="20"/>
        <v>Jan 1900</v>
      </c>
    </row>
    <row r="301" spans="1:18" ht="22" customHeight="1">
      <c r="A301" t="str">
        <f t="shared" si="21"/>
        <v/>
      </c>
      <c r="C301" s="24" t="str">
        <f>IF(B301="","",IFERROR(_xlfn.XLOOKUP(B301,ADM_Log!A:A,ADM_Log!B:B),"ADM not found"))</f>
        <v/>
      </c>
      <c r="D301" s="24" t="str">
        <f>IF(C301="","",IFERROR(_xlfn.XLOOKUP(C301,PT_Master!A:A,PT_Master!C:C),""))</f>
        <v/>
      </c>
      <c r="F301" s="24" t="str">
        <f>IF(C301="","",IFERROR(_xlfn.XLOOKUP(C301,PT_Master!A:A,PT_Master!P:P),"Self-Pay"))</f>
        <v/>
      </c>
      <c r="G301" s="25" t="str">
        <f>IF(B301="","",IFERROR(SUMIF(SVC_Log!B:B,B301,SVC_Log!O:O),0))</f>
        <v/>
      </c>
      <c r="H301" s="25" t="str">
        <f>IF(B301="","",IFERROR(
  _xlfn.XLOOKUP(B301,ADM_Log!A:A,ADM_Log!G:G)*
  _xlfn.XLOOKUP(_xlfn.XLOOKUP(B301,ADM_Log!A:A,ADM_Log!K:K),BED_Master!A:A,BED_Master!F:F),0))</f>
        <v/>
      </c>
      <c r="I301" s="25" t="str">
        <f>IF(B301="","",IFERROR(
  IF(_xlfn.XLOOKUP(B301,ADM_Log!A:A,ADM_Log!D:D)="OPD",
    _xlfn.XLOOKUP(_xlfn.XLOOKUP(B301,ADM_Log!A:A,ADM_Log!I:I),DR_Master!A:A,DR_Master!G:G),
    _xlfn.XLOOKUP(_xlfn.XLOOKUP(B301,ADM_Log!A:A,ADM_Log!I:I),DR_Master!A:A,DR_Master!H:H)*
    _xlfn.XLOOKUP(B301,ADM_Log!A:A,ADM_Log!G:G)
  ),0))</f>
        <v/>
      </c>
      <c r="J301" s="25" t="str">
        <f t="shared" si="22"/>
        <v/>
      </c>
      <c r="L301" s="17"/>
      <c r="M301" s="25" t="str">
        <f t="shared" si="23"/>
        <v/>
      </c>
      <c r="N301" s="17"/>
      <c r="O301" s="25" t="str">
        <f t="shared" si="24"/>
        <v/>
      </c>
      <c r="R301" t="str">
        <f t="shared" si="20"/>
        <v>Jan 1900</v>
      </c>
    </row>
    <row r="302" spans="1:18" ht="22" customHeight="1">
      <c r="A302" t="str">
        <f t="shared" si="21"/>
        <v/>
      </c>
      <c r="C302" s="24" t="str">
        <f>IF(B302="","",IFERROR(_xlfn.XLOOKUP(B302,ADM_Log!A:A,ADM_Log!B:B),"ADM not found"))</f>
        <v/>
      </c>
      <c r="D302" s="24" t="str">
        <f>IF(C302="","",IFERROR(_xlfn.XLOOKUP(C302,PT_Master!A:A,PT_Master!C:C),""))</f>
        <v/>
      </c>
      <c r="F302" s="24" t="str">
        <f>IF(C302="","",IFERROR(_xlfn.XLOOKUP(C302,PT_Master!A:A,PT_Master!P:P),"Self-Pay"))</f>
        <v/>
      </c>
      <c r="G302" s="25" t="str">
        <f>IF(B302="","",IFERROR(SUMIF(SVC_Log!B:B,B302,SVC_Log!O:O),0))</f>
        <v/>
      </c>
      <c r="H302" s="25" t="str">
        <f>IF(B302="","",IFERROR(
  _xlfn.XLOOKUP(B302,ADM_Log!A:A,ADM_Log!G:G)*
  _xlfn.XLOOKUP(_xlfn.XLOOKUP(B302,ADM_Log!A:A,ADM_Log!K:K),BED_Master!A:A,BED_Master!F:F),0))</f>
        <v/>
      </c>
      <c r="I302" s="25" t="str">
        <f>IF(B302="","",IFERROR(
  IF(_xlfn.XLOOKUP(B302,ADM_Log!A:A,ADM_Log!D:D)="OPD",
    _xlfn.XLOOKUP(_xlfn.XLOOKUP(B302,ADM_Log!A:A,ADM_Log!I:I),DR_Master!A:A,DR_Master!G:G),
    _xlfn.XLOOKUP(_xlfn.XLOOKUP(B302,ADM_Log!A:A,ADM_Log!I:I),DR_Master!A:A,DR_Master!H:H)*
    _xlfn.XLOOKUP(B302,ADM_Log!A:A,ADM_Log!G:G)
  ),0))</f>
        <v/>
      </c>
      <c r="J302" s="25" t="str">
        <f t="shared" si="22"/>
        <v/>
      </c>
      <c r="L302" s="17"/>
      <c r="M302" s="25" t="str">
        <f t="shared" si="23"/>
        <v/>
      </c>
      <c r="N302" s="17"/>
      <c r="O302" s="25" t="str">
        <f t="shared" si="24"/>
        <v/>
      </c>
      <c r="R302" t="str">
        <f t="shared" si="20"/>
        <v>Jan 1900</v>
      </c>
    </row>
    <row r="303" spans="1:18" ht="22" customHeight="1">
      <c r="A303" t="str">
        <f t="shared" si="21"/>
        <v/>
      </c>
      <c r="C303" s="24" t="str">
        <f>IF(B303="","",IFERROR(_xlfn.XLOOKUP(B303,ADM_Log!A:A,ADM_Log!B:B),"ADM not found"))</f>
        <v/>
      </c>
      <c r="D303" s="24" t="str">
        <f>IF(C303="","",IFERROR(_xlfn.XLOOKUP(C303,PT_Master!A:A,PT_Master!C:C),""))</f>
        <v/>
      </c>
      <c r="F303" s="24" t="str">
        <f>IF(C303="","",IFERROR(_xlfn.XLOOKUP(C303,PT_Master!A:A,PT_Master!P:P),"Self-Pay"))</f>
        <v/>
      </c>
      <c r="G303" s="25" t="str">
        <f>IF(B303="","",IFERROR(SUMIF(SVC_Log!B:B,B303,SVC_Log!O:O),0))</f>
        <v/>
      </c>
      <c r="H303" s="25" t="str">
        <f>IF(B303="","",IFERROR(
  _xlfn.XLOOKUP(B303,ADM_Log!A:A,ADM_Log!G:G)*
  _xlfn.XLOOKUP(_xlfn.XLOOKUP(B303,ADM_Log!A:A,ADM_Log!K:K),BED_Master!A:A,BED_Master!F:F),0))</f>
        <v/>
      </c>
      <c r="I303" s="25" t="str">
        <f>IF(B303="","",IFERROR(
  IF(_xlfn.XLOOKUP(B303,ADM_Log!A:A,ADM_Log!D:D)="OPD",
    _xlfn.XLOOKUP(_xlfn.XLOOKUP(B303,ADM_Log!A:A,ADM_Log!I:I),DR_Master!A:A,DR_Master!G:G),
    _xlfn.XLOOKUP(_xlfn.XLOOKUP(B303,ADM_Log!A:A,ADM_Log!I:I),DR_Master!A:A,DR_Master!H:H)*
    _xlfn.XLOOKUP(B303,ADM_Log!A:A,ADM_Log!G:G)
  ),0))</f>
        <v/>
      </c>
      <c r="J303" s="25" t="str">
        <f t="shared" si="22"/>
        <v/>
      </c>
      <c r="L303" s="17"/>
      <c r="M303" s="25" t="str">
        <f t="shared" si="23"/>
        <v/>
      </c>
      <c r="N303" s="17"/>
      <c r="O303" s="25" t="str">
        <f t="shared" si="24"/>
        <v/>
      </c>
      <c r="R303" t="str">
        <f t="shared" si="20"/>
        <v>Jan 1900</v>
      </c>
    </row>
    <row r="304" spans="1:18" ht="22" customHeight="1">
      <c r="A304" t="str">
        <f t="shared" si="21"/>
        <v/>
      </c>
      <c r="C304" s="24" t="str">
        <f>IF(B304="","",IFERROR(_xlfn.XLOOKUP(B304,ADM_Log!A:A,ADM_Log!B:B),"ADM not found"))</f>
        <v/>
      </c>
      <c r="D304" s="24" t="str">
        <f>IF(C304="","",IFERROR(_xlfn.XLOOKUP(C304,PT_Master!A:A,PT_Master!C:C),""))</f>
        <v/>
      </c>
      <c r="F304" s="24" t="str">
        <f>IF(C304="","",IFERROR(_xlfn.XLOOKUP(C304,PT_Master!A:A,PT_Master!P:P),"Self-Pay"))</f>
        <v/>
      </c>
      <c r="G304" s="25" t="str">
        <f>IF(B304="","",IFERROR(SUMIF(SVC_Log!B:B,B304,SVC_Log!O:O),0))</f>
        <v/>
      </c>
      <c r="H304" s="25" t="str">
        <f>IF(B304="","",IFERROR(
  _xlfn.XLOOKUP(B304,ADM_Log!A:A,ADM_Log!G:G)*
  _xlfn.XLOOKUP(_xlfn.XLOOKUP(B304,ADM_Log!A:A,ADM_Log!K:K),BED_Master!A:A,BED_Master!F:F),0))</f>
        <v/>
      </c>
      <c r="I304" s="25" t="str">
        <f>IF(B304="","",IFERROR(
  IF(_xlfn.XLOOKUP(B304,ADM_Log!A:A,ADM_Log!D:D)="OPD",
    _xlfn.XLOOKUP(_xlfn.XLOOKUP(B304,ADM_Log!A:A,ADM_Log!I:I),DR_Master!A:A,DR_Master!G:G),
    _xlfn.XLOOKUP(_xlfn.XLOOKUP(B304,ADM_Log!A:A,ADM_Log!I:I),DR_Master!A:A,DR_Master!H:H)*
    _xlfn.XLOOKUP(B304,ADM_Log!A:A,ADM_Log!G:G)
  ),0))</f>
        <v/>
      </c>
      <c r="J304" s="25" t="str">
        <f t="shared" si="22"/>
        <v/>
      </c>
      <c r="L304" s="17"/>
      <c r="M304" s="25" t="str">
        <f t="shared" si="23"/>
        <v/>
      </c>
      <c r="N304" s="17"/>
      <c r="O304" s="25" t="str">
        <f t="shared" si="24"/>
        <v/>
      </c>
      <c r="R304" t="str">
        <f t="shared" si="20"/>
        <v>Jan 1900</v>
      </c>
    </row>
    <row r="305" spans="1:18" ht="22" customHeight="1">
      <c r="A305" t="str">
        <f t="shared" si="21"/>
        <v/>
      </c>
      <c r="C305" s="24" t="str">
        <f>IF(B305="","",IFERROR(_xlfn.XLOOKUP(B305,ADM_Log!A:A,ADM_Log!B:B),"ADM not found"))</f>
        <v/>
      </c>
      <c r="D305" s="24" t="str">
        <f>IF(C305="","",IFERROR(_xlfn.XLOOKUP(C305,PT_Master!A:A,PT_Master!C:C),""))</f>
        <v/>
      </c>
      <c r="F305" s="24" t="str">
        <f>IF(C305="","",IFERROR(_xlfn.XLOOKUP(C305,PT_Master!A:A,PT_Master!P:P),"Self-Pay"))</f>
        <v/>
      </c>
      <c r="G305" s="25" t="str">
        <f>IF(B305="","",IFERROR(SUMIF(SVC_Log!B:B,B305,SVC_Log!O:O),0))</f>
        <v/>
      </c>
      <c r="H305" s="25" t="str">
        <f>IF(B305="","",IFERROR(
  _xlfn.XLOOKUP(B305,ADM_Log!A:A,ADM_Log!G:G)*
  _xlfn.XLOOKUP(_xlfn.XLOOKUP(B305,ADM_Log!A:A,ADM_Log!K:K),BED_Master!A:A,BED_Master!F:F),0))</f>
        <v/>
      </c>
      <c r="I305" s="25" t="str">
        <f>IF(B305="","",IFERROR(
  IF(_xlfn.XLOOKUP(B305,ADM_Log!A:A,ADM_Log!D:D)="OPD",
    _xlfn.XLOOKUP(_xlfn.XLOOKUP(B305,ADM_Log!A:A,ADM_Log!I:I),DR_Master!A:A,DR_Master!G:G),
    _xlfn.XLOOKUP(_xlfn.XLOOKUP(B305,ADM_Log!A:A,ADM_Log!I:I),DR_Master!A:A,DR_Master!H:H)*
    _xlfn.XLOOKUP(B305,ADM_Log!A:A,ADM_Log!G:G)
  ),0))</f>
        <v/>
      </c>
      <c r="J305" s="25" t="str">
        <f t="shared" si="22"/>
        <v/>
      </c>
      <c r="L305" s="17"/>
      <c r="M305" s="25" t="str">
        <f t="shared" si="23"/>
        <v/>
      </c>
      <c r="N305" s="17"/>
      <c r="O305" s="25" t="str">
        <f t="shared" si="24"/>
        <v/>
      </c>
      <c r="R305" t="str">
        <f t="shared" si="20"/>
        <v>Jan 1900</v>
      </c>
    </row>
    <row r="306" spans="1:18" ht="22" customHeight="1">
      <c r="A306" t="str">
        <f t="shared" si="21"/>
        <v/>
      </c>
      <c r="C306" s="24" t="str">
        <f>IF(B306="","",IFERROR(_xlfn.XLOOKUP(B306,ADM_Log!A:A,ADM_Log!B:B),"ADM not found"))</f>
        <v/>
      </c>
      <c r="D306" s="24" t="str">
        <f>IF(C306="","",IFERROR(_xlfn.XLOOKUP(C306,PT_Master!A:A,PT_Master!C:C),""))</f>
        <v/>
      </c>
      <c r="F306" s="24" t="str">
        <f>IF(C306="","",IFERROR(_xlfn.XLOOKUP(C306,PT_Master!A:A,PT_Master!P:P),"Self-Pay"))</f>
        <v/>
      </c>
      <c r="G306" s="25" t="str">
        <f>IF(B306="","",IFERROR(SUMIF(SVC_Log!B:B,B306,SVC_Log!O:O),0))</f>
        <v/>
      </c>
      <c r="H306" s="25" t="str">
        <f>IF(B306="","",IFERROR(
  _xlfn.XLOOKUP(B306,ADM_Log!A:A,ADM_Log!G:G)*
  _xlfn.XLOOKUP(_xlfn.XLOOKUP(B306,ADM_Log!A:A,ADM_Log!K:K),BED_Master!A:A,BED_Master!F:F),0))</f>
        <v/>
      </c>
      <c r="I306" s="25" t="str">
        <f>IF(B306="","",IFERROR(
  IF(_xlfn.XLOOKUP(B306,ADM_Log!A:A,ADM_Log!D:D)="OPD",
    _xlfn.XLOOKUP(_xlfn.XLOOKUP(B306,ADM_Log!A:A,ADM_Log!I:I),DR_Master!A:A,DR_Master!G:G),
    _xlfn.XLOOKUP(_xlfn.XLOOKUP(B306,ADM_Log!A:A,ADM_Log!I:I),DR_Master!A:A,DR_Master!H:H)*
    _xlfn.XLOOKUP(B306,ADM_Log!A:A,ADM_Log!G:G)
  ),0))</f>
        <v/>
      </c>
      <c r="J306" s="25" t="str">
        <f t="shared" si="22"/>
        <v/>
      </c>
      <c r="L306" s="17"/>
      <c r="M306" s="25" t="str">
        <f t="shared" si="23"/>
        <v/>
      </c>
      <c r="N306" s="17"/>
      <c r="O306" s="25" t="str">
        <f t="shared" si="24"/>
        <v/>
      </c>
      <c r="R306" t="str">
        <f t="shared" si="20"/>
        <v>Jan 1900</v>
      </c>
    </row>
    <row r="307" spans="1:18" ht="22" customHeight="1">
      <c r="A307" t="str">
        <f t="shared" si="21"/>
        <v/>
      </c>
      <c r="C307" s="24" t="str">
        <f>IF(B307="","",IFERROR(_xlfn.XLOOKUP(B307,ADM_Log!A:A,ADM_Log!B:B),"ADM not found"))</f>
        <v/>
      </c>
      <c r="D307" s="24" t="str">
        <f>IF(C307="","",IFERROR(_xlfn.XLOOKUP(C307,PT_Master!A:A,PT_Master!C:C),""))</f>
        <v/>
      </c>
      <c r="F307" s="24" t="str">
        <f>IF(C307="","",IFERROR(_xlfn.XLOOKUP(C307,PT_Master!A:A,PT_Master!P:P),"Self-Pay"))</f>
        <v/>
      </c>
      <c r="G307" s="25" t="str">
        <f>IF(B307="","",IFERROR(SUMIF(SVC_Log!B:B,B307,SVC_Log!O:O),0))</f>
        <v/>
      </c>
      <c r="H307" s="25" t="str">
        <f>IF(B307="","",IFERROR(
  _xlfn.XLOOKUP(B307,ADM_Log!A:A,ADM_Log!G:G)*
  _xlfn.XLOOKUP(_xlfn.XLOOKUP(B307,ADM_Log!A:A,ADM_Log!K:K),BED_Master!A:A,BED_Master!F:F),0))</f>
        <v/>
      </c>
      <c r="I307" s="25" t="str">
        <f>IF(B307="","",IFERROR(
  IF(_xlfn.XLOOKUP(B307,ADM_Log!A:A,ADM_Log!D:D)="OPD",
    _xlfn.XLOOKUP(_xlfn.XLOOKUP(B307,ADM_Log!A:A,ADM_Log!I:I),DR_Master!A:A,DR_Master!G:G),
    _xlfn.XLOOKUP(_xlfn.XLOOKUP(B307,ADM_Log!A:A,ADM_Log!I:I),DR_Master!A:A,DR_Master!H:H)*
    _xlfn.XLOOKUP(B307,ADM_Log!A:A,ADM_Log!G:G)
  ),0))</f>
        <v/>
      </c>
      <c r="J307" s="25" t="str">
        <f t="shared" si="22"/>
        <v/>
      </c>
      <c r="L307" s="17"/>
      <c r="M307" s="25" t="str">
        <f t="shared" si="23"/>
        <v/>
      </c>
      <c r="N307" s="17"/>
      <c r="O307" s="25" t="str">
        <f t="shared" si="24"/>
        <v/>
      </c>
      <c r="R307" t="str">
        <f t="shared" si="20"/>
        <v>Jan 1900</v>
      </c>
    </row>
    <row r="308" spans="1:18" ht="22" customHeight="1">
      <c r="A308" t="str">
        <f t="shared" si="21"/>
        <v/>
      </c>
      <c r="C308" s="24" t="str">
        <f>IF(B308="","",IFERROR(_xlfn.XLOOKUP(B308,ADM_Log!A:A,ADM_Log!B:B),"ADM not found"))</f>
        <v/>
      </c>
      <c r="D308" s="24" t="str">
        <f>IF(C308="","",IFERROR(_xlfn.XLOOKUP(C308,PT_Master!A:A,PT_Master!C:C),""))</f>
        <v/>
      </c>
      <c r="F308" s="24" t="str">
        <f>IF(C308="","",IFERROR(_xlfn.XLOOKUP(C308,PT_Master!A:A,PT_Master!P:P),"Self-Pay"))</f>
        <v/>
      </c>
      <c r="G308" s="25" t="str">
        <f>IF(B308="","",IFERROR(SUMIF(SVC_Log!B:B,B308,SVC_Log!O:O),0))</f>
        <v/>
      </c>
      <c r="H308" s="25" t="str">
        <f>IF(B308="","",IFERROR(
  _xlfn.XLOOKUP(B308,ADM_Log!A:A,ADM_Log!G:G)*
  _xlfn.XLOOKUP(_xlfn.XLOOKUP(B308,ADM_Log!A:A,ADM_Log!K:K),BED_Master!A:A,BED_Master!F:F),0))</f>
        <v/>
      </c>
      <c r="I308" s="25" t="str">
        <f>IF(B308="","",IFERROR(
  IF(_xlfn.XLOOKUP(B308,ADM_Log!A:A,ADM_Log!D:D)="OPD",
    _xlfn.XLOOKUP(_xlfn.XLOOKUP(B308,ADM_Log!A:A,ADM_Log!I:I),DR_Master!A:A,DR_Master!G:G),
    _xlfn.XLOOKUP(_xlfn.XLOOKUP(B308,ADM_Log!A:A,ADM_Log!I:I),DR_Master!A:A,DR_Master!H:H)*
    _xlfn.XLOOKUP(B308,ADM_Log!A:A,ADM_Log!G:G)
  ),0))</f>
        <v/>
      </c>
      <c r="J308" s="25" t="str">
        <f t="shared" si="22"/>
        <v/>
      </c>
      <c r="L308" s="17"/>
      <c r="M308" s="25" t="str">
        <f t="shared" si="23"/>
        <v/>
      </c>
      <c r="N308" s="17"/>
      <c r="O308" s="25" t="str">
        <f t="shared" si="24"/>
        <v/>
      </c>
      <c r="R308" t="str">
        <f t="shared" si="20"/>
        <v>Jan 1900</v>
      </c>
    </row>
    <row r="309" spans="1:18" ht="22" customHeight="1">
      <c r="A309" t="str">
        <f t="shared" si="21"/>
        <v/>
      </c>
      <c r="C309" s="24" t="str">
        <f>IF(B309="","",IFERROR(_xlfn.XLOOKUP(B309,ADM_Log!A:A,ADM_Log!B:B),"ADM not found"))</f>
        <v/>
      </c>
      <c r="D309" s="24" t="str">
        <f>IF(C309="","",IFERROR(_xlfn.XLOOKUP(C309,PT_Master!A:A,PT_Master!C:C),""))</f>
        <v/>
      </c>
      <c r="F309" s="24" t="str">
        <f>IF(C309="","",IFERROR(_xlfn.XLOOKUP(C309,PT_Master!A:A,PT_Master!P:P),"Self-Pay"))</f>
        <v/>
      </c>
      <c r="G309" s="25" t="str">
        <f>IF(B309="","",IFERROR(SUMIF(SVC_Log!B:B,B309,SVC_Log!O:O),0))</f>
        <v/>
      </c>
      <c r="H309" s="25" t="str">
        <f>IF(B309="","",IFERROR(
  _xlfn.XLOOKUP(B309,ADM_Log!A:A,ADM_Log!G:G)*
  _xlfn.XLOOKUP(_xlfn.XLOOKUP(B309,ADM_Log!A:A,ADM_Log!K:K),BED_Master!A:A,BED_Master!F:F),0))</f>
        <v/>
      </c>
      <c r="I309" s="25" t="str">
        <f>IF(B309="","",IFERROR(
  IF(_xlfn.XLOOKUP(B309,ADM_Log!A:A,ADM_Log!D:D)="OPD",
    _xlfn.XLOOKUP(_xlfn.XLOOKUP(B309,ADM_Log!A:A,ADM_Log!I:I),DR_Master!A:A,DR_Master!G:G),
    _xlfn.XLOOKUP(_xlfn.XLOOKUP(B309,ADM_Log!A:A,ADM_Log!I:I),DR_Master!A:A,DR_Master!H:H)*
    _xlfn.XLOOKUP(B309,ADM_Log!A:A,ADM_Log!G:G)
  ),0))</f>
        <v/>
      </c>
      <c r="J309" s="25" t="str">
        <f t="shared" si="22"/>
        <v/>
      </c>
      <c r="L309" s="17"/>
      <c r="M309" s="25" t="str">
        <f t="shared" si="23"/>
        <v/>
      </c>
      <c r="N309" s="17"/>
      <c r="O309" s="25" t="str">
        <f t="shared" si="24"/>
        <v/>
      </c>
      <c r="R309" t="str">
        <f t="shared" si="20"/>
        <v>Jan 1900</v>
      </c>
    </row>
    <row r="310" spans="1:18" ht="22" customHeight="1">
      <c r="A310" t="str">
        <f t="shared" si="21"/>
        <v/>
      </c>
      <c r="C310" s="24" t="str">
        <f>IF(B310="","",IFERROR(_xlfn.XLOOKUP(B310,ADM_Log!A:A,ADM_Log!B:B),"ADM not found"))</f>
        <v/>
      </c>
      <c r="D310" s="24" t="str">
        <f>IF(C310="","",IFERROR(_xlfn.XLOOKUP(C310,PT_Master!A:A,PT_Master!C:C),""))</f>
        <v/>
      </c>
      <c r="F310" s="24" t="str">
        <f>IF(C310="","",IFERROR(_xlfn.XLOOKUP(C310,PT_Master!A:A,PT_Master!P:P),"Self-Pay"))</f>
        <v/>
      </c>
      <c r="G310" s="25" t="str">
        <f>IF(B310="","",IFERROR(SUMIF(SVC_Log!B:B,B310,SVC_Log!O:O),0))</f>
        <v/>
      </c>
      <c r="H310" s="25" t="str">
        <f>IF(B310="","",IFERROR(
  _xlfn.XLOOKUP(B310,ADM_Log!A:A,ADM_Log!G:G)*
  _xlfn.XLOOKUP(_xlfn.XLOOKUP(B310,ADM_Log!A:A,ADM_Log!K:K),BED_Master!A:A,BED_Master!F:F),0))</f>
        <v/>
      </c>
      <c r="I310" s="25" t="str">
        <f>IF(B310="","",IFERROR(
  IF(_xlfn.XLOOKUP(B310,ADM_Log!A:A,ADM_Log!D:D)="OPD",
    _xlfn.XLOOKUP(_xlfn.XLOOKUP(B310,ADM_Log!A:A,ADM_Log!I:I),DR_Master!A:A,DR_Master!G:G),
    _xlfn.XLOOKUP(_xlfn.XLOOKUP(B310,ADM_Log!A:A,ADM_Log!I:I),DR_Master!A:A,DR_Master!H:H)*
    _xlfn.XLOOKUP(B310,ADM_Log!A:A,ADM_Log!G:G)
  ),0))</f>
        <v/>
      </c>
      <c r="J310" s="25" t="str">
        <f t="shared" si="22"/>
        <v/>
      </c>
      <c r="L310" s="17"/>
      <c r="M310" s="25" t="str">
        <f t="shared" si="23"/>
        <v/>
      </c>
      <c r="N310" s="17"/>
      <c r="O310" s="25" t="str">
        <f t="shared" si="24"/>
        <v/>
      </c>
      <c r="R310" t="str">
        <f t="shared" si="20"/>
        <v>Jan 1900</v>
      </c>
    </row>
    <row r="311" spans="1:18" ht="22" customHeight="1">
      <c r="A311" t="str">
        <f t="shared" si="21"/>
        <v/>
      </c>
      <c r="C311" s="24" t="str">
        <f>IF(B311="","",IFERROR(_xlfn.XLOOKUP(B311,ADM_Log!A:A,ADM_Log!B:B),"ADM not found"))</f>
        <v/>
      </c>
      <c r="D311" s="24" t="str">
        <f>IF(C311="","",IFERROR(_xlfn.XLOOKUP(C311,PT_Master!A:A,PT_Master!C:C),""))</f>
        <v/>
      </c>
      <c r="F311" s="24" t="str">
        <f>IF(C311="","",IFERROR(_xlfn.XLOOKUP(C311,PT_Master!A:A,PT_Master!P:P),"Self-Pay"))</f>
        <v/>
      </c>
      <c r="G311" s="25" t="str">
        <f>IF(B311="","",IFERROR(SUMIF(SVC_Log!B:B,B311,SVC_Log!O:O),0))</f>
        <v/>
      </c>
      <c r="H311" s="25" t="str">
        <f>IF(B311="","",IFERROR(
  _xlfn.XLOOKUP(B311,ADM_Log!A:A,ADM_Log!G:G)*
  _xlfn.XLOOKUP(_xlfn.XLOOKUP(B311,ADM_Log!A:A,ADM_Log!K:K),BED_Master!A:A,BED_Master!F:F),0))</f>
        <v/>
      </c>
      <c r="I311" s="25" t="str">
        <f>IF(B311="","",IFERROR(
  IF(_xlfn.XLOOKUP(B311,ADM_Log!A:A,ADM_Log!D:D)="OPD",
    _xlfn.XLOOKUP(_xlfn.XLOOKUP(B311,ADM_Log!A:A,ADM_Log!I:I),DR_Master!A:A,DR_Master!G:G),
    _xlfn.XLOOKUP(_xlfn.XLOOKUP(B311,ADM_Log!A:A,ADM_Log!I:I),DR_Master!A:A,DR_Master!H:H)*
    _xlfn.XLOOKUP(B311,ADM_Log!A:A,ADM_Log!G:G)
  ),0))</f>
        <v/>
      </c>
      <c r="J311" s="25" t="str">
        <f t="shared" si="22"/>
        <v/>
      </c>
      <c r="L311" s="17"/>
      <c r="M311" s="25" t="str">
        <f t="shared" si="23"/>
        <v/>
      </c>
      <c r="N311" s="17"/>
      <c r="O311" s="25" t="str">
        <f t="shared" si="24"/>
        <v/>
      </c>
      <c r="R311" t="str">
        <f t="shared" si="20"/>
        <v>Jan 1900</v>
      </c>
    </row>
    <row r="312" spans="1:18" ht="22" customHeight="1">
      <c r="A312" t="str">
        <f t="shared" si="21"/>
        <v/>
      </c>
      <c r="C312" s="24" t="str">
        <f>IF(B312="","",IFERROR(_xlfn.XLOOKUP(B312,ADM_Log!A:A,ADM_Log!B:B),"ADM not found"))</f>
        <v/>
      </c>
      <c r="D312" s="24" t="str">
        <f>IF(C312="","",IFERROR(_xlfn.XLOOKUP(C312,PT_Master!A:A,PT_Master!C:C),""))</f>
        <v/>
      </c>
      <c r="F312" s="24" t="str">
        <f>IF(C312="","",IFERROR(_xlfn.XLOOKUP(C312,PT_Master!A:A,PT_Master!P:P),"Self-Pay"))</f>
        <v/>
      </c>
      <c r="G312" s="25" t="str">
        <f>IF(B312="","",IFERROR(SUMIF(SVC_Log!B:B,B312,SVC_Log!O:O),0))</f>
        <v/>
      </c>
      <c r="H312" s="25" t="str">
        <f>IF(B312="","",IFERROR(
  _xlfn.XLOOKUP(B312,ADM_Log!A:A,ADM_Log!G:G)*
  _xlfn.XLOOKUP(_xlfn.XLOOKUP(B312,ADM_Log!A:A,ADM_Log!K:K),BED_Master!A:A,BED_Master!F:F),0))</f>
        <v/>
      </c>
      <c r="I312" s="25" t="str">
        <f>IF(B312="","",IFERROR(
  IF(_xlfn.XLOOKUP(B312,ADM_Log!A:A,ADM_Log!D:D)="OPD",
    _xlfn.XLOOKUP(_xlfn.XLOOKUP(B312,ADM_Log!A:A,ADM_Log!I:I),DR_Master!A:A,DR_Master!G:G),
    _xlfn.XLOOKUP(_xlfn.XLOOKUP(B312,ADM_Log!A:A,ADM_Log!I:I),DR_Master!A:A,DR_Master!H:H)*
    _xlfn.XLOOKUP(B312,ADM_Log!A:A,ADM_Log!G:G)
  ),0))</f>
        <v/>
      </c>
      <c r="J312" s="25" t="str">
        <f t="shared" si="22"/>
        <v/>
      </c>
      <c r="L312" s="17"/>
      <c r="M312" s="25" t="str">
        <f t="shared" si="23"/>
        <v/>
      </c>
      <c r="N312" s="17"/>
      <c r="O312" s="25" t="str">
        <f t="shared" si="24"/>
        <v/>
      </c>
      <c r="R312" t="str">
        <f t="shared" si="20"/>
        <v>Jan 1900</v>
      </c>
    </row>
    <row r="313" spans="1:18" ht="22" customHeight="1">
      <c r="A313" t="str">
        <f t="shared" si="21"/>
        <v/>
      </c>
      <c r="C313" s="24" t="str">
        <f>IF(B313="","",IFERROR(_xlfn.XLOOKUP(B313,ADM_Log!A:A,ADM_Log!B:B),"ADM not found"))</f>
        <v/>
      </c>
      <c r="D313" s="24" t="str">
        <f>IF(C313="","",IFERROR(_xlfn.XLOOKUP(C313,PT_Master!A:A,PT_Master!C:C),""))</f>
        <v/>
      </c>
      <c r="F313" s="24" t="str">
        <f>IF(C313="","",IFERROR(_xlfn.XLOOKUP(C313,PT_Master!A:A,PT_Master!P:P),"Self-Pay"))</f>
        <v/>
      </c>
      <c r="G313" s="25" t="str">
        <f>IF(B313="","",IFERROR(SUMIF(SVC_Log!B:B,B313,SVC_Log!O:O),0))</f>
        <v/>
      </c>
      <c r="H313" s="25" t="str">
        <f>IF(B313="","",IFERROR(
  _xlfn.XLOOKUP(B313,ADM_Log!A:A,ADM_Log!G:G)*
  _xlfn.XLOOKUP(_xlfn.XLOOKUP(B313,ADM_Log!A:A,ADM_Log!K:K),BED_Master!A:A,BED_Master!F:F),0))</f>
        <v/>
      </c>
      <c r="I313" s="25" t="str">
        <f>IF(B313="","",IFERROR(
  IF(_xlfn.XLOOKUP(B313,ADM_Log!A:A,ADM_Log!D:D)="OPD",
    _xlfn.XLOOKUP(_xlfn.XLOOKUP(B313,ADM_Log!A:A,ADM_Log!I:I),DR_Master!A:A,DR_Master!G:G),
    _xlfn.XLOOKUP(_xlfn.XLOOKUP(B313,ADM_Log!A:A,ADM_Log!I:I),DR_Master!A:A,DR_Master!H:H)*
    _xlfn.XLOOKUP(B313,ADM_Log!A:A,ADM_Log!G:G)
  ),0))</f>
        <v/>
      </c>
      <c r="J313" s="25" t="str">
        <f t="shared" si="22"/>
        <v/>
      </c>
      <c r="L313" s="17"/>
      <c r="M313" s="25" t="str">
        <f t="shared" si="23"/>
        <v/>
      </c>
      <c r="N313" s="17"/>
      <c r="O313" s="25" t="str">
        <f t="shared" si="24"/>
        <v/>
      </c>
      <c r="R313" t="str">
        <f t="shared" si="20"/>
        <v>Jan 1900</v>
      </c>
    </row>
    <row r="314" spans="1:18" ht="22" customHeight="1">
      <c r="A314" t="str">
        <f t="shared" si="21"/>
        <v/>
      </c>
      <c r="C314" s="24" t="str">
        <f>IF(B314="","",IFERROR(_xlfn.XLOOKUP(B314,ADM_Log!A:A,ADM_Log!B:B),"ADM not found"))</f>
        <v/>
      </c>
      <c r="D314" s="24" t="str">
        <f>IF(C314="","",IFERROR(_xlfn.XLOOKUP(C314,PT_Master!A:A,PT_Master!C:C),""))</f>
        <v/>
      </c>
      <c r="F314" s="24" t="str">
        <f>IF(C314="","",IFERROR(_xlfn.XLOOKUP(C314,PT_Master!A:A,PT_Master!P:P),"Self-Pay"))</f>
        <v/>
      </c>
      <c r="G314" s="25" t="str">
        <f>IF(B314="","",IFERROR(SUMIF(SVC_Log!B:B,B314,SVC_Log!O:O),0))</f>
        <v/>
      </c>
      <c r="H314" s="25" t="str">
        <f>IF(B314="","",IFERROR(
  _xlfn.XLOOKUP(B314,ADM_Log!A:A,ADM_Log!G:G)*
  _xlfn.XLOOKUP(_xlfn.XLOOKUP(B314,ADM_Log!A:A,ADM_Log!K:K),BED_Master!A:A,BED_Master!F:F),0))</f>
        <v/>
      </c>
      <c r="I314" s="25" t="str">
        <f>IF(B314="","",IFERROR(
  IF(_xlfn.XLOOKUP(B314,ADM_Log!A:A,ADM_Log!D:D)="OPD",
    _xlfn.XLOOKUP(_xlfn.XLOOKUP(B314,ADM_Log!A:A,ADM_Log!I:I),DR_Master!A:A,DR_Master!G:G),
    _xlfn.XLOOKUP(_xlfn.XLOOKUP(B314,ADM_Log!A:A,ADM_Log!I:I),DR_Master!A:A,DR_Master!H:H)*
    _xlfn.XLOOKUP(B314,ADM_Log!A:A,ADM_Log!G:G)
  ),0))</f>
        <v/>
      </c>
      <c r="J314" s="25" t="str">
        <f t="shared" si="22"/>
        <v/>
      </c>
      <c r="L314" s="17"/>
      <c r="M314" s="25" t="str">
        <f t="shared" si="23"/>
        <v/>
      </c>
      <c r="N314" s="17"/>
      <c r="O314" s="25" t="str">
        <f t="shared" si="24"/>
        <v/>
      </c>
      <c r="R314" t="str">
        <f t="shared" si="20"/>
        <v>Jan 1900</v>
      </c>
    </row>
    <row r="315" spans="1:18" ht="22" customHeight="1">
      <c r="A315" t="str">
        <f t="shared" si="21"/>
        <v/>
      </c>
      <c r="C315" s="24" t="str">
        <f>IF(B315="","",IFERROR(_xlfn.XLOOKUP(B315,ADM_Log!A:A,ADM_Log!B:B),"ADM not found"))</f>
        <v/>
      </c>
      <c r="D315" s="24" t="str">
        <f>IF(C315="","",IFERROR(_xlfn.XLOOKUP(C315,PT_Master!A:A,PT_Master!C:C),""))</f>
        <v/>
      </c>
      <c r="F315" s="24" t="str">
        <f>IF(C315="","",IFERROR(_xlfn.XLOOKUP(C315,PT_Master!A:A,PT_Master!P:P),"Self-Pay"))</f>
        <v/>
      </c>
      <c r="G315" s="25" t="str">
        <f>IF(B315="","",IFERROR(SUMIF(SVC_Log!B:B,B315,SVC_Log!O:O),0))</f>
        <v/>
      </c>
      <c r="H315" s="25" t="str">
        <f>IF(B315="","",IFERROR(
  _xlfn.XLOOKUP(B315,ADM_Log!A:A,ADM_Log!G:G)*
  _xlfn.XLOOKUP(_xlfn.XLOOKUP(B315,ADM_Log!A:A,ADM_Log!K:K),BED_Master!A:A,BED_Master!F:F),0))</f>
        <v/>
      </c>
      <c r="I315" s="25" t="str">
        <f>IF(B315="","",IFERROR(
  IF(_xlfn.XLOOKUP(B315,ADM_Log!A:A,ADM_Log!D:D)="OPD",
    _xlfn.XLOOKUP(_xlfn.XLOOKUP(B315,ADM_Log!A:A,ADM_Log!I:I),DR_Master!A:A,DR_Master!G:G),
    _xlfn.XLOOKUP(_xlfn.XLOOKUP(B315,ADM_Log!A:A,ADM_Log!I:I),DR_Master!A:A,DR_Master!H:H)*
    _xlfn.XLOOKUP(B315,ADM_Log!A:A,ADM_Log!G:G)
  ),0))</f>
        <v/>
      </c>
      <c r="J315" s="25" t="str">
        <f t="shared" si="22"/>
        <v/>
      </c>
      <c r="L315" s="17"/>
      <c r="M315" s="25" t="str">
        <f t="shared" si="23"/>
        <v/>
      </c>
      <c r="N315" s="17"/>
      <c r="O315" s="25" t="str">
        <f t="shared" si="24"/>
        <v/>
      </c>
      <c r="R315" t="str">
        <f t="shared" si="20"/>
        <v>Jan 1900</v>
      </c>
    </row>
    <row r="316" spans="1:18" ht="22" customHeight="1">
      <c r="A316" t="str">
        <f t="shared" si="21"/>
        <v/>
      </c>
      <c r="C316" s="24" t="str">
        <f>IF(B316="","",IFERROR(_xlfn.XLOOKUP(B316,ADM_Log!A:A,ADM_Log!B:B),"ADM not found"))</f>
        <v/>
      </c>
      <c r="D316" s="24" t="str">
        <f>IF(C316="","",IFERROR(_xlfn.XLOOKUP(C316,PT_Master!A:A,PT_Master!C:C),""))</f>
        <v/>
      </c>
      <c r="F316" s="24" t="str">
        <f>IF(C316="","",IFERROR(_xlfn.XLOOKUP(C316,PT_Master!A:A,PT_Master!P:P),"Self-Pay"))</f>
        <v/>
      </c>
      <c r="G316" s="25" t="str">
        <f>IF(B316="","",IFERROR(SUMIF(SVC_Log!B:B,B316,SVC_Log!O:O),0))</f>
        <v/>
      </c>
      <c r="H316" s="25" t="str">
        <f>IF(B316="","",IFERROR(
  _xlfn.XLOOKUP(B316,ADM_Log!A:A,ADM_Log!G:G)*
  _xlfn.XLOOKUP(_xlfn.XLOOKUP(B316,ADM_Log!A:A,ADM_Log!K:K),BED_Master!A:A,BED_Master!F:F),0))</f>
        <v/>
      </c>
      <c r="I316" s="25" t="str">
        <f>IF(B316="","",IFERROR(
  IF(_xlfn.XLOOKUP(B316,ADM_Log!A:A,ADM_Log!D:D)="OPD",
    _xlfn.XLOOKUP(_xlfn.XLOOKUP(B316,ADM_Log!A:A,ADM_Log!I:I),DR_Master!A:A,DR_Master!G:G),
    _xlfn.XLOOKUP(_xlfn.XLOOKUP(B316,ADM_Log!A:A,ADM_Log!I:I),DR_Master!A:A,DR_Master!H:H)*
    _xlfn.XLOOKUP(B316,ADM_Log!A:A,ADM_Log!G:G)
  ),0))</f>
        <v/>
      </c>
      <c r="J316" s="25" t="str">
        <f t="shared" si="22"/>
        <v/>
      </c>
      <c r="L316" s="17"/>
      <c r="M316" s="25" t="str">
        <f t="shared" si="23"/>
        <v/>
      </c>
      <c r="N316" s="17"/>
      <c r="O316" s="25" t="str">
        <f t="shared" si="24"/>
        <v/>
      </c>
      <c r="R316" t="str">
        <f t="shared" si="20"/>
        <v>Jan 1900</v>
      </c>
    </row>
    <row r="317" spans="1:18" ht="22" customHeight="1">
      <c r="A317" t="str">
        <f t="shared" si="21"/>
        <v/>
      </c>
      <c r="C317" s="24" t="str">
        <f>IF(B317="","",IFERROR(_xlfn.XLOOKUP(B317,ADM_Log!A:A,ADM_Log!B:B),"ADM not found"))</f>
        <v/>
      </c>
      <c r="D317" s="24" t="str">
        <f>IF(C317="","",IFERROR(_xlfn.XLOOKUP(C317,PT_Master!A:A,PT_Master!C:C),""))</f>
        <v/>
      </c>
      <c r="F317" s="24" t="str">
        <f>IF(C317="","",IFERROR(_xlfn.XLOOKUP(C317,PT_Master!A:A,PT_Master!P:P),"Self-Pay"))</f>
        <v/>
      </c>
      <c r="G317" s="25" t="str">
        <f>IF(B317="","",IFERROR(SUMIF(SVC_Log!B:B,B317,SVC_Log!O:O),0))</f>
        <v/>
      </c>
      <c r="H317" s="25" t="str">
        <f>IF(B317="","",IFERROR(
  _xlfn.XLOOKUP(B317,ADM_Log!A:A,ADM_Log!G:G)*
  _xlfn.XLOOKUP(_xlfn.XLOOKUP(B317,ADM_Log!A:A,ADM_Log!K:K),BED_Master!A:A,BED_Master!F:F),0))</f>
        <v/>
      </c>
      <c r="I317" s="25" t="str">
        <f>IF(B317="","",IFERROR(
  IF(_xlfn.XLOOKUP(B317,ADM_Log!A:A,ADM_Log!D:D)="OPD",
    _xlfn.XLOOKUP(_xlfn.XLOOKUP(B317,ADM_Log!A:A,ADM_Log!I:I),DR_Master!A:A,DR_Master!G:G),
    _xlfn.XLOOKUP(_xlfn.XLOOKUP(B317,ADM_Log!A:A,ADM_Log!I:I),DR_Master!A:A,DR_Master!H:H)*
    _xlfn.XLOOKUP(B317,ADM_Log!A:A,ADM_Log!G:G)
  ),0))</f>
        <v/>
      </c>
      <c r="J317" s="25" t="str">
        <f t="shared" si="22"/>
        <v/>
      </c>
      <c r="L317" s="17"/>
      <c r="M317" s="25" t="str">
        <f t="shared" si="23"/>
        <v/>
      </c>
      <c r="N317" s="17"/>
      <c r="O317" s="25" t="str">
        <f t="shared" si="24"/>
        <v/>
      </c>
      <c r="R317" t="str">
        <f t="shared" si="20"/>
        <v>Jan 1900</v>
      </c>
    </row>
    <row r="318" spans="1:18" ht="22" customHeight="1">
      <c r="A318" t="str">
        <f t="shared" si="21"/>
        <v/>
      </c>
      <c r="C318" s="24" t="str">
        <f>IF(B318="","",IFERROR(_xlfn.XLOOKUP(B318,ADM_Log!A:A,ADM_Log!B:B),"ADM not found"))</f>
        <v/>
      </c>
      <c r="D318" s="24" t="str">
        <f>IF(C318="","",IFERROR(_xlfn.XLOOKUP(C318,PT_Master!A:A,PT_Master!C:C),""))</f>
        <v/>
      </c>
      <c r="F318" s="24" t="str">
        <f>IF(C318="","",IFERROR(_xlfn.XLOOKUP(C318,PT_Master!A:A,PT_Master!P:P),"Self-Pay"))</f>
        <v/>
      </c>
      <c r="G318" s="25" t="str">
        <f>IF(B318="","",IFERROR(SUMIF(SVC_Log!B:B,B318,SVC_Log!O:O),0))</f>
        <v/>
      </c>
      <c r="H318" s="25" t="str">
        <f>IF(B318="","",IFERROR(
  _xlfn.XLOOKUP(B318,ADM_Log!A:A,ADM_Log!G:G)*
  _xlfn.XLOOKUP(_xlfn.XLOOKUP(B318,ADM_Log!A:A,ADM_Log!K:K),BED_Master!A:A,BED_Master!F:F),0))</f>
        <v/>
      </c>
      <c r="I318" s="25" t="str">
        <f>IF(B318="","",IFERROR(
  IF(_xlfn.XLOOKUP(B318,ADM_Log!A:A,ADM_Log!D:D)="OPD",
    _xlfn.XLOOKUP(_xlfn.XLOOKUP(B318,ADM_Log!A:A,ADM_Log!I:I),DR_Master!A:A,DR_Master!G:G),
    _xlfn.XLOOKUP(_xlfn.XLOOKUP(B318,ADM_Log!A:A,ADM_Log!I:I),DR_Master!A:A,DR_Master!H:H)*
    _xlfn.XLOOKUP(B318,ADM_Log!A:A,ADM_Log!G:G)
  ),0))</f>
        <v/>
      </c>
      <c r="J318" s="25" t="str">
        <f t="shared" si="22"/>
        <v/>
      </c>
      <c r="L318" s="17"/>
      <c r="M318" s="25" t="str">
        <f t="shared" si="23"/>
        <v/>
      </c>
      <c r="N318" s="17"/>
      <c r="O318" s="25" t="str">
        <f t="shared" si="24"/>
        <v/>
      </c>
      <c r="R318" t="str">
        <f t="shared" si="20"/>
        <v>Jan 1900</v>
      </c>
    </row>
    <row r="319" spans="1:18" ht="22" customHeight="1">
      <c r="A319" t="str">
        <f t="shared" si="21"/>
        <v/>
      </c>
      <c r="C319" s="24" t="str">
        <f>IF(B319="","",IFERROR(_xlfn.XLOOKUP(B319,ADM_Log!A:A,ADM_Log!B:B),"ADM not found"))</f>
        <v/>
      </c>
      <c r="D319" s="24" t="str">
        <f>IF(C319="","",IFERROR(_xlfn.XLOOKUP(C319,PT_Master!A:A,PT_Master!C:C),""))</f>
        <v/>
      </c>
      <c r="F319" s="24" t="str">
        <f>IF(C319="","",IFERROR(_xlfn.XLOOKUP(C319,PT_Master!A:A,PT_Master!P:P),"Self-Pay"))</f>
        <v/>
      </c>
      <c r="G319" s="25" t="str">
        <f>IF(B319="","",IFERROR(SUMIF(SVC_Log!B:B,B319,SVC_Log!O:O),0))</f>
        <v/>
      </c>
      <c r="H319" s="25" t="str">
        <f>IF(B319="","",IFERROR(
  _xlfn.XLOOKUP(B319,ADM_Log!A:A,ADM_Log!G:G)*
  _xlfn.XLOOKUP(_xlfn.XLOOKUP(B319,ADM_Log!A:A,ADM_Log!K:K),BED_Master!A:A,BED_Master!F:F),0))</f>
        <v/>
      </c>
      <c r="I319" s="25" t="str">
        <f>IF(B319="","",IFERROR(
  IF(_xlfn.XLOOKUP(B319,ADM_Log!A:A,ADM_Log!D:D)="OPD",
    _xlfn.XLOOKUP(_xlfn.XLOOKUP(B319,ADM_Log!A:A,ADM_Log!I:I),DR_Master!A:A,DR_Master!G:G),
    _xlfn.XLOOKUP(_xlfn.XLOOKUP(B319,ADM_Log!A:A,ADM_Log!I:I),DR_Master!A:A,DR_Master!H:H)*
    _xlfn.XLOOKUP(B319,ADM_Log!A:A,ADM_Log!G:G)
  ),0))</f>
        <v/>
      </c>
      <c r="J319" s="25" t="str">
        <f t="shared" si="22"/>
        <v/>
      </c>
      <c r="L319" s="17"/>
      <c r="M319" s="25" t="str">
        <f t="shared" si="23"/>
        <v/>
      </c>
      <c r="N319" s="17"/>
      <c r="O319" s="25" t="str">
        <f t="shared" si="24"/>
        <v/>
      </c>
      <c r="R319" t="str">
        <f t="shared" si="20"/>
        <v>Jan 1900</v>
      </c>
    </row>
    <row r="320" spans="1:18" ht="22" customHeight="1">
      <c r="A320" t="str">
        <f t="shared" si="21"/>
        <v/>
      </c>
      <c r="C320" s="24" t="str">
        <f>IF(B320="","",IFERROR(_xlfn.XLOOKUP(B320,ADM_Log!A:A,ADM_Log!B:B),"ADM not found"))</f>
        <v/>
      </c>
      <c r="D320" s="24" t="str">
        <f>IF(C320="","",IFERROR(_xlfn.XLOOKUP(C320,PT_Master!A:A,PT_Master!C:C),""))</f>
        <v/>
      </c>
      <c r="F320" s="24" t="str">
        <f>IF(C320="","",IFERROR(_xlfn.XLOOKUP(C320,PT_Master!A:A,PT_Master!P:P),"Self-Pay"))</f>
        <v/>
      </c>
      <c r="G320" s="25" t="str">
        <f>IF(B320="","",IFERROR(SUMIF(SVC_Log!B:B,B320,SVC_Log!O:O),0))</f>
        <v/>
      </c>
      <c r="H320" s="25" t="str">
        <f>IF(B320="","",IFERROR(
  _xlfn.XLOOKUP(B320,ADM_Log!A:A,ADM_Log!G:G)*
  _xlfn.XLOOKUP(_xlfn.XLOOKUP(B320,ADM_Log!A:A,ADM_Log!K:K),BED_Master!A:A,BED_Master!F:F),0))</f>
        <v/>
      </c>
      <c r="I320" s="25" t="str">
        <f>IF(B320="","",IFERROR(
  IF(_xlfn.XLOOKUP(B320,ADM_Log!A:A,ADM_Log!D:D)="OPD",
    _xlfn.XLOOKUP(_xlfn.XLOOKUP(B320,ADM_Log!A:A,ADM_Log!I:I),DR_Master!A:A,DR_Master!G:G),
    _xlfn.XLOOKUP(_xlfn.XLOOKUP(B320,ADM_Log!A:A,ADM_Log!I:I),DR_Master!A:A,DR_Master!H:H)*
    _xlfn.XLOOKUP(B320,ADM_Log!A:A,ADM_Log!G:G)
  ),0))</f>
        <v/>
      </c>
      <c r="J320" s="25" t="str">
        <f t="shared" si="22"/>
        <v/>
      </c>
      <c r="L320" s="17"/>
      <c r="M320" s="25" t="str">
        <f t="shared" si="23"/>
        <v/>
      </c>
      <c r="N320" s="17"/>
      <c r="O320" s="25" t="str">
        <f t="shared" si="24"/>
        <v/>
      </c>
      <c r="R320" t="str">
        <f t="shared" si="20"/>
        <v>Jan 1900</v>
      </c>
    </row>
    <row r="321" spans="1:18" ht="22" customHeight="1">
      <c r="A321" t="str">
        <f t="shared" si="21"/>
        <v/>
      </c>
      <c r="C321" s="24" t="str">
        <f>IF(B321="","",IFERROR(_xlfn.XLOOKUP(B321,ADM_Log!A:A,ADM_Log!B:B),"ADM not found"))</f>
        <v/>
      </c>
      <c r="D321" s="24" t="str">
        <f>IF(C321="","",IFERROR(_xlfn.XLOOKUP(C321,PT_Master!A:A,PT_Master!C:C),""))</f>
        <v/>
      </c>
      <c r="F321" s="24" t="str">
        <f>IF(C321="","",IFERROR(_xlfn.XLOOKUP(C321,PT_Master!A:A,PT_Master!P:P),"Self-Pay"))</f>
        <v/>
      </c>
      <c r="G321" s="25" t="str">
        <f>IF(B321="","",IFERROR(SUMIF(SVC_Log!B:B,B321,SVC_Log!O:O),0))</f>
        <v/>
      </c>
      <c r="H321" s="25" t="str">
        <f>IF(B321="","",IFERROR(
  _xlfn.XLOOKUP(B321,ADM_Log!A:A,ADM_Log!G:G)*
  _xlfn.XLOOKUP(_xlfn.XLOOKUP(B321,ADM_Log!A:A,ADM_Log!K:K),BED_Master!A:A,BED_Master!F:F),0))</f>
        <v/>
      </c>
      <c r="I321" s="25" t="str">
        <f>IF(B321="","",IFERROR(
  IF(_xlfn.XLOOKUP(B321,ADM_Log!A:A,ADM_Log!D:D)="OPD",
    _xlfn.XLOOKUP(_xlfn.XLOOKUP(B321,ADM_Log!A:A,ADM_Log!I:I),DR_Master!A:A,DR_Master!G:G),
    _xlfn.XLOOKUP(_xlfn.XLOOKUP(B321,ADM_Log!A:A,ADM_Log!I:I),DR_Master!A:A,DR_Master!H:H)*
    _xlfn.XLOOKUP(B321,ADM_Log!A:A,ADM_Log!G:G)
  ),0))</f>
        <v/>
      </c>
      <c r="J321" s="25" t="str">
        <f t="shared" si="22"/>
        <v/>
      </c>
      <c r="L321" s="17"/>
      <c r="M321" s="25" t="str">
        <f t="shared" si="23"/>
        <v/>
      </c>
      <c r="N321" s="17"/>
      <c r="O321" s="25" t="str">
        <f t="shared" si="24"/>
        <v/>
      </c>
      <c r="R321" t="str">
        <f t="shared" si="20"/>
        <v>Jan 1900</v>
      </c>
    </row>
    <row r="322" spans="1:18" ht="22" customHeight="1">
      <c r="A322" t="str">
        <f t="shared" si="21"/>
        <v/>
      </c>
      <c r="C322" s="24" t="str">
        <f>IF(B322="","",IFERROR(_xlfn.XLOOKUP(B322,ADM_Log!A:A,ADM_Log!B:B),"ADM not found"))</f>
        <v/>
      </c>
      <c r="D322" s="24" t="str">
        <f>IF(C322="","",IFERROR(_xlfn.XLOOKUP(C322,PT_Master!A:A,PT_Master!C:C),""))</f>
        <v/>
      </c>
      <c r="F322" s="24" t="str">
        <f>IF(C322="","",IFERROR(_xlfn.XLOOKUP(C322,PT_Master!A:A,PT_Master!P:P),"Self-Pay"))</f>
        <v/>
      </c>
      <c r="G322" s="25" t="str">
        <f>IF(B322="","",IFERROR(SUMIF(SVC_Log!B:B,B322,SVC_Log!O:O),0))</f>
        <v/>
      </c>
      <c r="H322" s="25" t="str">
        <f>IF(B322="","",IFERROR(
  _xlfn.XLOOKUP(B322,ADM_Log!A:A,ADM_Log!G:G)*
  _xlfn.XLOOKUP(_xlfn.XLOOKUP(B322,ADM_Log!A:A,ADM_Log!K:K),BED_Master!A:A,BED_Master!F:F),0))</f>
        <v/>
      </c>
      <c r="I322" s="25" t="str">
        <f>IF(B322="","",IFERROR(
  IF(_xlfn.XLOOKUP(B322,ADM_Log!A:A,ADM_Log!D:D)="OPD",
    _xlfn.XLOOKUP(_xlfn.XLOOKUP(B322,ADM_Log!A:A,ADM_Log!I:I),DR_Master!A:A,DR_Master!G:G),
    _xlfn.XLOOKUP(_xlfn.XLOOKUP(B322,ADM_Log!A:A,ADM_Log!I:I),DR_Master!A:A,DR_Master!H:H)*
    _xlfn.XLOOKUP(B322,ADM_Log!A:A,ADM_Log!G:G)
  ),0))</f>
        <v/>
      </c>
      <c r="J322" s="25" t="str">
        <f t="shared" si="22"/>
        <v/>
      </c>
      <c r="L322" s="17"/>
      <c r="M322" s="25" t="str">
        <f t="shared" si="23"/>
        <v/>
      </c>
      <c r="N322" s="17"/>
      <c r="O322" s="25" t="str">
        <f t="shared" si="24"/>
        <v/>
      </c>
      <c r="R322" t="str">
        <f t="shared" si="20"/>
        <v>Jan 1900</v>
      </c>
    </row>
    <row r="323" spans="1:18" ht="22" customHeight="1">
      <c r="A323" t="str">
        <f t="shared" si="21"/>
        <v/>
      </c>
      <c r="C323" s="24" t="str">
        <f>IF(B323="","",IFERROR(_xlfn.XLOOKUP(B323,ADM_Log!A:A,ADM_Log!B:B),"ADM not found"))</f>
        <v/>
      </c>
      <c r="D323" s="24" t="str">
        <f>IF(C323="","",IFERROR(_xlfn.XLOOKUP(C323,PT_Master!A:A,PT_Master!C:C),""))</f>
        <v/>
      </c>
      <c r="F323" s="24" t="str">
        <f>IF(C323="","",IFERROR(_xlfn.XLOOKUP(C323,PT_Master!A:A,PT_Master!P:P),"Self-Pay"))</f>
        <v/>
      </c>
      <c r="G323" s="25" t="str">
        <f>IF(B323="","",IFERROR(SUMIF(SVC_Log!B:B,B323,SVC_Log!O:O),0))</f>
        <v/>
      </c>
      <c r="H323" s="25" t="str">
        <f>IF(B323="","",IFERROR(
  _xlfn.XLOOKUP(B323,ADM_Log!A:A,ADM_Log!G:G)*
  _xlfn.XLOOKUP(_xlfn.XLOOKUP(B323,ADM_Log!A:A,ADM_Log!K:K),BED_Master!A:A,BED_Master!F:F),0))</f>
        <v/>
      </c>
      <c r="I323" s="25" t="str">
        <f>IF(B323="","",IFERROR(
  IF(_xlfn.XLOOKUP(B323,ADM_Log!A:A,ADM_Log!D:D)="OPD",
    _xlfn.XLOOKUP(_xlfn.XLOOKUP(B323,ADM_Log!A:A,ADM_Log!I:I),DR_Master!A:A,DR_Master!G:G),
    _xlfn.XLOOKUP(_xlfn.XLOOKUP(B323,ADM_Log!A:A,ADM_Log!I:I),DR_Master!A:A,DR_Master!H:H)*
    _xlfn.XLOOKUP(B323,ADM_Log!A:A,ADM_Log!G:G)
  ),0))</f>
        <v/>
      </c>
      <c r="J323" s="25" t="str">
        <f t="shared" si="22"/>
        <v/>
      </c>
      <c r="L323" s="17"/>
      <c r="M323" s="25" t="str">
        <f t="shared" si="23"/>
        <v/>
      </c>
      <c r="N323" s="17"/>
      <c r="O323" s="25" t="str">
        <f t="shared" si="24"/>
        <v/>
      </c>
      <c r="R323" t="str">
        <f t="shared" si="20"/>
        <v>Jan 1900</v>
      </c>
    </row>
    <row r="324" spans="1:18" ht="22" customHeight="1">
      <c r="A324" t="str">
        <f t="shared" si="21"/>
        <v/>
      </c>
      <c r="C324" s="24" t="str">
        <f>IF(B324="","",IFERROR(_xlfn.XLOOKUP(B324,ADM_Log!A:A,ADM_Log!B:B),"ADM not found"))</f>
        <v/>
      </c>
      <c r="D324" s="24" t="str">
        <f>IF(C324="","",IFERROR(_xlfn.XLOOKUP(C324,PT_Master!A:A,PT_Master!C:C),""))</f>
        <v/>
      </c>
      <c r="F324" s="24" t="str">
        <f>IF(C324="","",IFERROR(_xlfn.XLOOKUP(C324,PT_Master!A:A,PT_Master!P:P),"Self-Pay"))</f>
        <v/>
      </c>
      <c r="G324" s="25" t="str">
        <f>IF(B324="","",IFERROR(SUMIF(SVC_Log!B:B,B324,SVC_Log!O:O),0))</f>
        <v/>
      </c>
      <c r="H324" s="25" t="str">
        <f>IF(B324="","",IFERROR(
  _xlfn.XLOOKUP(B324,ADM_Log!A:A,ADM_Log!G:G)*
  _xlfn.XLOOKUP(_xlfn.XLOOKUP(B324,ADM_Log!A:A,ADM_Log!K:K),BED_Master!A:A,BED_Master!F:F),0))</f>
        <v/>
      </c>
      <c r="I324" s="25" t="str">
        <f>IF(B324="","",IFERROR(
  IF(_xlfn.XLOOKUP(B324,ADM_Log!A:A,ADM_Log!D:D)="OPD",
    _xlfn.XLOOKUP(_xlfn.XLOOKUP(B324,ADM_Log!A:A,ADM_Log!I:I),DR_Master!A:A,DR_Master!G:G),
    _xlfn.XLOOKUP(_xlfn.XLOOKUP(B324,ADM_Log!A:A,ADM_Log!I:I),DR_Master!A:A,DR_Master!H:H)*
    _xlfn.XLOOKUP(B324,ADM_Log!A:A,ADM_Log!G:G)
  ),0))</f>
        <v/>
      </c>
      <c r="J324" s="25" t="str">
        <f t="shared" si="22"/>
        <v/>
      </c>
      <c r="L324" s="17"/>
      <c r="M324" s="25" t="str">
        <f t="shared" si="23"/>
        <v/>
      </c>
      <c r="N324" s="17"/>
      <c r="O324" s="25" t="str">
        <f t="shared" si="24"/>
        <v/>
      </c>
      <c r="R324" t="str">
        <f t="shared" si="20"/>
        <v>Jan 1900</v>
      </c>
    </row>
    <row r="325" spans="1:18" ht="22" customHeight="1">
      <c r="A325" t="str">
        <f t="shared" si="21"/>
        <v/>
      </c>
      <c r="C325" s="24" t="str">
        <f>IF(B325="","",IFERROR(_xlfn.XLOOKUP(B325,ADM_Log!A:A,ADM_Log!B:B),"ADM not found"))</f>
        <v/>
      </c>
      <c r="D325" s="24" t="str">
        <f>IF(C325="","",IFERROR(_xlfn.XLOOKUP(C325,PT_Master!A:A,PT_Master!C:C),""))</f>
        <v/>
      </c>
      <c r="F325" s="24" t="str">
        <f>IF(C325="","",IFERROR(_xlfn.XLOOKUP(C325,PT_Master!A:A,PT_Master!P:P),"Self-Pay"))</f>
        <v/>
      </c>
      <c r="G325" s="25" t="str">
        <f>IF(B325="","",IFERROR(SUMIF(SVC_Log!B:B,B325,SVC_Log!O:O),0))</f>
        <v/>
      </c>
      <c r="H325" s="25" t="str">
        <f>IF(B325="","",IFERROR(
  _xlfn.XLOOKUP(B325,ADM_Log!A:A,ADM_Log!G:G)*
  _xlfn.XLOOKUP(_xlfn.XLOOKUP(B325,ADM_Log!A:A,ADM_Log!K:K),BED_Master!A:A,BED_Master!F:F),0))</f>
        <v/>
      </c>
      <c r="I325" s="25" t="str">
        <f>IF(B325="","",IFERROR(
  IF(_xlfn.XLOOKUP(B325,ADM_Log!A:A,ADM_Log!D:D)="OPD",
    _xlfn.XLOOKUP(_xlfn.XLOOKUP(B325,ADM_Log!A:A,ADM_Log!I:I),DR_Master!A:A,DR_Master!G:G),
    _xlfn.XLOOKUP(_xlfn.XLOOKUP(B325,ADM_Log!A:A,ADM_Log!I:I),DR_Master!A:A,DR_Master!H:H)*
    _xlfn.XLOOKUP(B325,ADM_Log!A:A,ADM_Log!G:G)
  ),0))</f>
        <v/>
      </c>
      <c r="J325" s="25" t="str">
        <f t="shared" si="22"/>
        <v/>
      </c>
      <c r="L325" s="17"/>
      <c r="M325" s="25" t="str">
        <f t="shared" si="23"/>
        <v/>
      </c>
      <c r="N325" s="17"/>
      <c r="O325" s="25" t="str">
        <f t="shared" si="24"/>
        <v/>
      </c>
      <c r="R325" t="str">
        <f t="shared" ref="R325:R388" si="25">TEXT(E324,"MMM YYYY")</f>
        <v>Jan 1900</v>
      </c>
    </row>
    <row r="326" spans="1:18" ht="22" customHeight="1">
      <c r="A326" t="str">
        <f t="shared" ref="A326:A389" si="26">IF(B326="","","BILL-"&amp;TEXT(ROW(A322),"00000"))</f>
        <v/>
      </c>
      <c r="C326" s="24" t="str">
        <f>IF(B326="","",IFERROR(_xlfn.XLOOKUP(B326,ADM_Log!A:A,ADM_Log!B:B),"ADM not found"))</f>
        <v/>
      </c>
      <c r="D326" s="24" t="str">
        <f>IF(C326="","",IFERROR(_xlfn.XLOOKUP(C326,PT_Master!A:A,PT_Master!C:C),""))</f>
        <v/>
      </c>
      <c r="F326" s="24" t="str">
        <f>IF(C326="","",IFERROR(_xlfn.XLOOKUP(C326,PT_Master!A:A,PT_Master!P:P),"Self-Pay"))</f>
        <v/>
      </c>
      <c r="G326" s="25" t="str">
        <f>IF(B326="","",IFERROR(SUMIF(SVC_Log!B:B,B326,SVC_Log!O:O),0))</f>
        <v/>
      </c>
      <c r="H326" s="25" t="str">
        <f>IF(B326="","",IFERROR(
  _xlfn.XLOOKUP(B326,ADM_Log!A:A,ADM_Log!G:G)*
  _xlfn.XLOOKUP(_xlfn.XLOOKUP(B326,ADM_Log!A:A,ADM_Log!K:K),BED_Master!A:A,BED_Master!F:F),0))</f>
        <v/>
      </c>
      <c r="I326" s="25" t="str">
        <f>IF(B326="","",IFERROR(
  IF(_xlfn.XLOOKUP(B326,ADM_Log!A:A,ADM_Log!D:D)="OPD",
    _xlfn.XLOOKUP(_xlfn.XLOOKUP(B326,ADM_Log!A:A,ADM_Log!I:I),DR_Master!A:A,DR_Master!G:G),
    _xlfn.XLOOKUP(_xlfn.XLOOKUP(B326,ADM_Log!A:A,ADM_Log!I:I),DR_Master!A:A,DR_Master!H:H)*
    _xlfn.XLOOKUP(B326,ADM_Log!A:A,ADM_Log!G:G)
  ),0))</f>
        <v/>
      </c>
      <c r="J326" s="25" t="str">
        <f t="shared" ref="J326:J389" si="27">IF(B326="","",G326+H326+I326)</f>
        <v/>
      </c>
      <c r="L326" s="17"/>
      <c r="M326" s="25" t="str">
        <f t="shared" ref="M326:M389" si="28">IF(J326="","",J326-IF(L326="",0,L326))</f>
        <v/>
      </c>
      <c r="N326" s="17"/>
      <c r="O326" s="25" t="str">
        <f t="shared" ref="O326:O389" si="29">IF(M326="","",IFERROR(M326-IF(N326="",0,N326),M326))</f>
        <v/>
      </c>
      <c r="R326" t="str">
        <f t="shared" si="25"/>
        <v>Jan 1900</v>
      </c>
    </row>
    <row r="327" spans="1:18" ht="22" customHeight="1">
      <c r="A327" t="str">
        <f t="shared" si="26"/>
        <v/>
      </c>
      <c r="C327" s="24" t="str">
        <f>IF(B327="","",IFERROR(_xlfn.XLOOKUP(B327,ADM_Log!A:A,ADM_Log!B:B),"ADM not found"))</f>
        <v/>
      </c>
      <c r="D327" s="24" t="str">
        <f>IF(C327="","",IFERROR(_xlfn.XLOOKUP(C327,PT_Master!A:A,PT_Master!C:C),""))</f>
        <v/>
      </c>
      <c r="F327" s="24" t="str">
        <f>IF(C327="","",IFERROR(_xlfn.XLOOKUP(C327,PT_Master!A:A,PT_Master!P:P),"Self-Pay"))</f>
        <v/>
      </c>
      <c r="G327" s="25" t="str">
        <f>IF(B327="","",IFERROR(SUMIF(SVC_Log!B:B,B327,SVC_Log!O:O),0))</f>
        <v/>
      </c>
      <c r="H327" s="25" t="str">
        <f>IF(B327="","",IFERROR(
  _xlfn.XLOOKUP(B327,ADM_Log!A:A,ADM_Log!G:G)*
  _xlfn.XLOOKUP(_xlfn.XLOOKUP(B327,ADM_Log!A:A,ADM_Log!K:K),BED_Master!A:A,BED_Master!F:F),0))</f>
        <v/>
      </c>
      <c r="I327" s="25" t="str">
        <f>IF(B327="","",IFERROR(
  IF(_xlfn.XLOOKUP(B327,ADM_Log!A:A,ADM_Log!D:D)="OPD",
    _xlfn.XLOOKUP(_xlfn.XLOOKUP(B327,ADM_Log!A:A,ADM_Log!I:I),DR_Master!A:A,DR_Master!G:G),
    _xlfn.XLOOKUP(_xlfn.XLOOKUP(B327,ADM_Log!A:A,ADM_Log!I:I),DR_Master!A:A,DR_Master!H:H)*
    _xlfn.XLOOKUP(B327,ADM_Log!A:A,ADM_Log!G:G)
  ),0))</f>
        <v/>
      </c>
      <c r="J327" s="25" t="str">
        <f t="shared" si="27"/>
        <v/>
      </c>
      <c r="L327" s="17"/>
      <c r="M327" s="25" t="str">
        <f t="shared" si="28"/>
        <v/>
      </c>
      <c r="N327" s="17"/>
      <c r="O327" s="25" t="str">
        <f t="shared" si="29"/>
        <v/>
      </c>
      <c r="R327" t="str">
        <f t="shared" si="25"/>
        <v>Jan 1900</v>
      </c>
    </row>
    <row r="328" spans="1:18" ht="22" customHeight="1">
      <c r="A328" t="str">
        <f t="shared" si="26"/>
        <v/>
      </c>
      <c r="C328" s="24" t="str">
        <f>IF(B328="","",IFERROR(_xlfn.XLOOKUP(B328,ADM_Log!A:A,ADM_Log!B:B),"ADM not found"))</f>
        <v/>
      </c>
      <c r="D328" s="24" t="str">
        <f>IF(C328="","",IFERROR(_xlfn.XLOOKUP(C328,PT_Master!A:A,PT_Master!C:C),""))</f>
        <v/>
      </c>
      <c r="F328" s="24" t="str">
        <f>IF(C328="","",IFERROR(_xlfn.XLOOKUP(C328,PT_Master!A:A,PT_Master!P:P),"Self-Pay"))</f>
        <v/>
      </c>
      <c r="G328" s="25" t="str">
        <f>IF(B328="","",IFERROR(SUMIF(SVC_Log!B:B,B328,SVC_Log!O:O),0))</f>
        <v/>
      </c>
      <c r="H328" s="25" t="str">
        <f>IF(B328="","",IFERROR(
  _xlfn.XLOOKUP(B328,ADM_Log!A:A,ADM_Log!G:G)*
  _xlfn.XLOOKUP(_xlfn.XLOOKUP(B328,ADM_Log!A:A,ADM_Log!K:K),BED_Master!A:A,BED_Master!F:F),0))</f>
        <v/>
      </c>
      <c r="I328" s="25" t="str">
        <f>IF(B328="","",IFERROR(
  IF(_xlfn.XLOOKUP(B328,ADM_Log!A:A,ADM_Log!D:D)="OPD",
    _xlfn.XLOOKUP(_xlfn.XLOOKUP(B328,ADM_Log!A:A,ADM_Log!I:I),DR_Master!A:A,DR_Master!G:G),
    _xlfn.XLOOKUP(_xlfn.XLOOKUP(B328,ADM_Log!A:A,ADM_Log!I:I),DR_Master!A:A,DR_Master!H:H)*
    _xlfn.XLOOKUP(B328,ADM_Log!A:A,ADM_Log!G:G)
  ),0))</f>
        <v/>
      </c>
      <c r="J328" s="25" t="str">
        <f t="shared" si="27"/>
        <v/>
      </c>
      <c r="L328" s="17"/>
      <c r="M328" s="25" t="str">
        <f t="shared" si="28"/>
        <v/>
      </c>
      <c r="N328" s="17"/>
      <c r="O328" s="25" t="str">
        <f t="shared" si="29"/>
        <v/>
      </c>
      <c r="R328" t="str">
        <f t="shared" si="25"/>
        <v>Jan 1900</v>
      </c>
    </row>
    <row r="329" spans="1:18" ht="22" customHeight="1">
      <c r="A329" t="str">
        <f t="shared" si="26"/>
        <v/>
      </c>
      <c r="C329" s="24" t="str">
        <f>IF(B329="","",IFERROR(_xlfn.XLOOKUP(B329,ADM_Log!A:A,ADM_Log!B:B),"ADM not found"))</f>
        <v/>
      </c>
      <c r="D329" s="24" t="str">
        <f>IF(C329="","",IFERROR(_xlfn.XLOOKUP(C329,PT_Master!A:A,PT_Master!C:C),""))</f>
        <v/>
      </c>
      <c r="F329" s="24" t="str">
        <f>IF(C329="","",IFERROR(_xlfn.XLOOKUP(C329,PT_Master!A:A,PT_Master!P:P),"Self-Pay"))</f>
        <v/>
      </c>
      <c r="G329" s="25" t="str">
        <f>IF(B329="","",IFERROR(SUMIF(SVC_Log!B:B,B329,SVC_Log!O:O),0))</f>
        <v/>
      </c>
      <c r="H329" s="25" t="str">
        <f>IF(B329="","",IFERROR(
  _xlfn.XLOOKUP(B329,ADM_Log!A:A,ADM_Log!G:G)*
  _xlfn.XLOOKUP(_xlfn.XLOOKUP(B329,ADM_Log!A:A,ADM_Log!K:K),BED_Master!A:A,BED_Master!F:F),0))</f>
        <v/>
      </c>
      <c r="I329" s="25" t="str">
        <f>IF(B329="","",IFERROR(
  IF(_xlfn.XLOOKUP(B329,ADM_Log!A:A,ADM_Log!D:D)="OPD",
    _xlfn.XLOOKUP(_xlfn.XLOOKUP(B329,ADM_Log!A:A,ADM_Log!I:I),DR_Master!A:A,DR_Master!G:G),
    _xlfn.XLOOKUP(_xlfn.XLOOKUP(B329,ADM_Log!A:A,ADM_Log!I:I),DR_Master!A:A,DR_Master!H:H)*
    _xlfn.XLOOKUP(B329,ADM_Log!A:A,ADM_Log!G:G)
  ),0))</f>
        <v/>
      </c>
      <c r="J329" s="25" t="str">
        <f t="shared" si="27"/>
        <v/>
      </c>
      <c r="L329" s="17"/>
      <c r="M329" s="25" t="str">
        <f t="shared" si="28"/>
        <v/>
      </c>
      <c r="N329" s="17"/>
      <c r="O329" s="25" t="str">
        <f t="shared" si="29"/>
        <v/>
      </c>
      <c r="R329" t="str">
        <f t="shared" si="25"/>
        <v>Jan 1900</v>
      </c>
    </row>
    <row r="330" spans="1:18" ht="22" customHeight="1">
      <c r="A330" t="str">
        <f t="shared" si="26"/>
        <v/>
      </c>
      <c r="C330" s="24" t="str">
        <f>IF(B330="","",IFERROR(_xlfn.XLOOKUP(B330,ADM_Log!A:A,ADM_Log!B:B),"ADM not found"))</f>
        <v/>
      </c>
      <c r="D330" s="24" t="str">
        <f>IF(C330="","",IFERROR(_xlfn.XLOOKUP(C330,PT_Master!A:A,PT_Master!C:C),""))</f>
        <v/>
      </c>
      <c r="F330" s="24" t="str">
        <f>IF(C330="","",IFERROR(_xlfn.XLOOKUP(C330,PT_Master!A:A,PT_Master!P:P),"Self-Pay"))</f>
        <v/>
      </c>
      <c r="G330" s="25" t="str">
        <f>IF(B330="","",IFERROR(SUMIF(SVC_Log!B:B,B330,SVC_Log!O:O),0))</f>
        <v/>
      </c>
      <c r="H330" s="25" t="str">
        <f>IF(B330="","",IFERROR(
  _xlfn.XLOOKUP(B330,ADM_Log!A:A,ADM_Log!G:G)*
  _xlfn.XLOOKUP(_xlfn.XLOOKUP(B330,ADM_Log!A:A,ADM_Log!K:K),BED_Master!A:A,BED_Master!F:F),0))</f>
        <v/>
      </c>
      <c r="I330" s="25" t="str">
        <f>IF(B330="","",IFERROR(
  IF(_xlfn.XLOOKUP(B330,ADM_Log!A:A,ADM_Log!D:D)="OPD",
    _xlfn.XLOOKUP(_xlfn.XLOOKUP(B330,ADM_Log!A:A,ADM_Log!I:I),DR_Master!A:A,DR_Master!G:G),
    _xlfn.XLOOKUP(_xlfn.XLOOKUP(B330,ADM_Log!A:A,ADM_Log!I:I),DR_Master!A:A,DR_Master!H:H)*
    _xlfn.XLOOKUP(B330,ADM_Log!A:A,ADM_Log!G:G)
  ),0))</f>
        <v/>
      </c>
      <c r="J330" s="25" t="str">
        <f t="shared" si="27"/>
        <v/>
      </c>
      <c r="L330" s="17"/>
      <c r="M330" s="25" t="str">
        <f t="shared" si="28"/>
        <v/>
      </c>
      <c r="N330" s="17"/>
      <c r="O330" s="25" t="str">
        <f t="shared" si="29"/>
        <v/>
      </c>
      <c r="R330" t="str">
        <f t="shared" si="25"/>
        <v>Jan 1900</v>
      </c>
    </row>
    <row r="331" spans="1:18" ht="22" customHeight="1">
      <c r="A331" t="str">
        <f t="shared" si="26"/>
        <v/>
      </c>
      <c r="C331" s="24" t="str">
        <f>IF(B331="","",IFERROR(_xlfn.XLOOKUP(B331,ADM_Log!A:A,ADM_Log!B:B),"ADM not found"))</f>
        <v/>
      </c>
      <c r="D331" s="24" t="str">
        <f>IF(C331="","",IFERROR(_xlfn.XLOOKUP(C331,PT_Master!A:A,PT_Master!C:C),""))</f>
        <v/>
      </c>
      <c r="F331" s="24" t="str">
        <f>IF(C331="","",IFERROR(_xlfn.XLOOKUP(C331,PT_Master!A:A,PT_Master!P:P),"Self-Pay"))</f>
        <v/>
      </c>
      <c r="G331" s="25" t="str">
        <f>IF(B331="","",IFERROR(SUMIF(SVC_Log!B:B,B331,SVC_Log!O:O),0))</f>
        <v/>
      </c>
      <c r="H331" s="25" t="str">
        <f>IF(B331="","",IFERROR(
  _xlfn.XLOOKUP(B331,ADM_Log!A:A,ADM_Log!G:G)*
  _xlfn.XLOOKUP(_xlfn.XLOOKUP(B331,ADM_Log!A:A,ADM_Log!K:K),BED_Master!A:A,BED_Master!F:F),0))</f>
        <v/>
      </c>
      <c r="I331" s="25" t="str">
        <f>IF(B331="","",IFERROR(
  IF(_xlfn.XLOOKUP(B331,ADM_Log!A:A,ADM_Log!D:D)="OPD",
    _xlfn.XLOOKUP(_xlfn.XLOOKUP(B331,ADM_Log!A:A,ADM_Log!I:I),DR_Master!A:A,DR_Master!G:G),
    _xlfn.XLOOKUP(_xlfn.XLOOKUP(B331,ADM_Log!A:A,ADM_Log!I:I),DR_Master!A:A,DR_Master!H:H)*
    _xlfn.XLOOKUP(B331,ADM_Log!A:A,ADM_Log!G:G)
  ),0))</f>
        <v/>
      </c>
      <c r="J331" s="25" t="str">
        <f t="shared" si="27"/>
        <v/>
      </c>
      <c r="L331" s="17"/>
      <c r="M331" s="25" t="str">
        <f t="shared" si="28"/>
        <v/>
      </c>
      <c r="N331" s="17"/>
      <c r="O331" s="25" t="str">
        <f t="shared" si="29"/>
        <v/>
      </c>
      <c r="R331" t="str">
        <f t="shared" si="25"/>
        <v>Jan 1900</v>
      </c>
    </row>
    <row r="332" spans="1:18" ht="22" customHeight="1">
      <c r="A332" t="str">
        <f t="shared" si="26"/>
        <v/>
      </c>
      <c r="C332" s="24" t="str">
        <f>IF(B332="","",IFERROR(_xlfn.XLOOKUP(B332,ADM_Log!A:A,ADM_Log!B:B),"ADM not found"))</f>
        <v/>
      </c>
      <c r="D332" s="24" t="str">
        <f>IF(C332="","",IFERROR(_xlfn.XLOOKUP(C332,PT_Master!A:A,PT_Master!C:C),""))</f>
        <v/>
      </c>
      <c r="F332" s="24" t="str">
        <f>IF(C332="","",IFERROR(_xlfn.XLOOKUP(C332,PT_Master!A:A,PT_Master!P:P),"Self-Pay"))</f>
        <v/>
      </c>
      <c r="G332" s="25" t="str">
        <f>IF(B332="","",IFERROR(SUMIF(SVC_Log!B:B,B332,SVC_Log!O:O),0))</f>
        <v/>
      </c>
      <c r="H332" s="25" t="str">
        <f>IF(B332="","",IFERROR(
  _xlfn.XLOOKUP(B332,ADM_Log!A:A,ADM_Log!G:G)*
  _xlfn.XLOOKUP(_xlfn.XLOOKUP(B332,ADM_Log!A:A,ADM_Log!K:K),BED_Master!A:A,BED_Master!F:F),0))</f>
        <v/>
      </c>
      <c r="I332" s="25" t="str">
        <f>IF(B332="","",IFERROR(
  IF(_xlfn.XLOOKUP(B332,ADM_Log!A:A,ADM_Log!D:D)="OPD",
    _xlfn.XLOOKUP(_xlfn.XLOOKUP(B332,ADM_Log!A:A,ADM_Log!I:I),DR_Master!A:A,DR_Master!G:G),
    _xlfn.XLOOKUP(_xlfn.XLOOKUP(B332,ADM_Log!A:A,ADM_Log!I:I),DR_Master!A:A,DR_Master!H:H)*
    _xlfn.XLOOKUP(B332,ADM_Log!A:A,ADM_Log!G:G)
  ),0))</f>
        <v/>
      </c>
      <c r="J332" s="25" t="str">
        <f t="shared" si="27"/>
        <v/>
      </c>
      <c r="L332" s="17"/>
      <c r="M332" s="25" t="str">
        <f t="shared" si="28"/>
        <v/>
      </c>
      <c r="N332" s="17"/>
      <c r="O332" s="25" t="str">
        <f t="shared" si="29"/>
        <v/>
      </c>
      <c r="R332" t="str">
        <f t="shared" si="25"/>
        <v>Jan 1900</v>
      </c>
    </row>
    <row r="333" spans="1:18" ht="22" customHeight="1">
      <c r="A333" t="str">
        <f t="shared" si="26"/>
        <v/>
      </c>
      <c r="C333" s="24" t="str">
        <f>IF(B333="","",IFERROR(_xlfn.XLOOKUP(B333,ADM_Log!A:A,ADM_Log!B:B),"ADM not found"))</f>
        <v/>
      </c>
      <c r="D333" s="24" t="str">
        <f>IF(C333="","",IFERROR(_xlfn.XLOOKUP(C333,PT_Master!A:A,PT_Master!C:C),""))</f>
        <v/>
      </c>
      <c r="F333" s="24" t="str">
        <f>IF(C333="","",IFERROR(_xlfn.XLOOKUP(C333,PT_Master!A:A,PT_Master!P:P),"Self-Pay"))</f>
        <v/>
      </c>
      <c r="G333" s="25" t="str">
        <f>IF(B333="","",IFERROR(SUMIF(SVC_Log!B:B,B333,SVC_Log!O:O),0))</f>
        <v/>
      </c>
      <c r="H333" s="25" t="str">
        <f>IF(B333="","",IFERROR(
  _xlfn.XLOOKUP(B333,ADM_Log!A:A,ADM_Log!G:G)*
  _xlfn.XLOOKUP(_xlfn.XLOOKUP(B333,ADM_Log!A:A,ADM_Log!K:K),BED_Master!A:A,BED_Master!F:F),0))</f>
        <v/>
      </c>
      <c r="I333" s="25" t="str">
        <f>IF(B333="","",IFERROR(
  IF(_xlfn.XLOOKUP(B333,ADM_Log!A:A,ADM_Log!D:D)="OPD",
    _xlfn.XLOOKUP(_xlfn.XLOOKUP(B333,ADM_Log!A:A,ADM_Log!I:I),DR_Master!A:A,DR_Master!G:G),
    _xlfn.XLOOKUP(_xlfn.XLOOKUP(B333,ADM_Log!A:A,ADM_Log!I:I),DR_Master!A:A,DR_Master!H:H)*
    _xlfn.XLOOKUP(B333,ADM_Log!A:A,ADM_Log!G:G)
  ),0))</f>
        <v/>
      </c>
      <c r="J333" s="25" t="str">
        <f t="shared" si="27"/>
        <v/>
      </c>
      <c r="L333" s="17"/>
      <c r="M333" s="25" t="str">
        <f t="shared" si="28"/>
        <v/>
      </c>
      <c r="N333" s="17"/>
      <c r="O333" s="25" t="str">
        <f t="shared" si="29"/>
        <v/>
      </c>
      <c r="R333" t="str">
        <f t="shared" si="25"/>
        <v>Jan 1900</v>
      </c>
    </row>
    <row r="334" spans="1:18" ht="22" customHeight="1">
      <c r="A334" t="str">
        <f t="shared" si="26"/>
        <v/>
      </c>
      <c r="C334" s="24" t="str">
        <f>IF(B334="","",IFERROR(_xlfn.XLOOKUP(B334,ADM_Log!A:A,ADM_Log!B:B),"ADM not found"))</f>
        <v/>
      </c>
      <c r="D334" s="24" t="str">
        <f>IF(C334="","",IFERROR(_xlfn.XLOOKUP(C334,PT_Master!A:A,PT_Master!C:C),""))</f>
        <v/>
      </c>
      <c r="F334" s="24" t="str">
        <f>IF(C334="","",IFERROR(_xlfn.XLOOKUP(C334,PT_Master!A:A,PT_Master!P:P),"Self-Pay"))</f>
        <v/>
      </c>
      <c r="G334" s="25" t="str">
        <f>IF(B334="","",IFERROR(SUMIF(SVC_Log!B:B,B334,SVC_Log!O:O),0))</f>
        <v/>
      </c>
      <c r="H334" s="25" t="str">
        <f>IF(B334="","",IFERROR(
  _xlfn.XLOOKUP(B334,ADM_Log!A:A,ADM_Log!G:G)*
  _xlfn.XLOOKUP(_xlfn.XLOOKUP(B334,ADM_Log!A:A,ADM_Log!K:K),BED_Master!A:A,BED_Master!F:F),0))</f>
        <v/>
      </c>
      <c r="I334" s="25" t="str">
        <f>IF(B334="","",IFERROR(
  IF(_xlfn.XLOOKUP(B334,ADM_Log!A:A,ADM_Log!D:D)="OPD",
    _xlfn.XLOOKUP(_xlfn.XLOOKUP(B334,ADM_Log!A:A,ADM_Log!I:I),DR_Master!A:A,DR_Master!G:G),
    _xlfn.XLOOKUP(_xlfn.XLOOKUP(B334,ADM_Log!A:A,ADM_Log!I:I),DR_Master!A:A,DR_Master!H:H)*
    _xlfn.XLOOKUP(B334,ADM_Log!A:A,ADM_Log!G:G)
  ),0))</f>
        <v/>
      </c>
      <c r="J334" s="25" t="str">
        <f t="shared" si="27"/>
        <v/>
      </c>
      <c r="L334" s="17"/>
      <c r="M334" s="25" t="str">
        <f t="shared" si="28"/>
        <v/>
      </c>
      <c r="N334" s="17"/>
      <c r="O334" s="25" t="str">
        <f t="shared" si="29"/>
        <v/>
      </c>
      <c r="R334" t="str">
        <f t="shared" si="25"/>
        <v>Jan 1900</v>
      </c>
    </row>
    <row r="335" spans="1:18" ht="22" customHeight="1">
      <c r="A335" t="str">
        <f t="shared" si="26"/>
        <v/>
      </c>
      <c r="C335" s="24" t="str">
        <f>IF(B335="","",IFERROR(_xlfn.XLOOKUP(B335,ADM_Log!A:A,ADM_Log!B:B),"ADM not found"))</f>
        <v/>
      </c>
      <c r="D335" s="24" t="str">
        <f>IF(C335="","",IFERROR(_xlfn.XLOOKUP(C335,PT_Master!A:A,PT_Master!C:C),""))</f>
        <v/>
      </c>
      <c r="F335" s="24" t="str">
        <f>IF(C335="","",IFERROR(_xlfn.XLOOKUP(C335,PT_Master!A:A,PT_Master!P:P),"Self-Pay"))</f>
        <v/>
      </c>
      <c r="G335" s="25" t="str">
        <f>IF(B335="","",IFERROR(SUMIF(SVC_Log!B:B,B335,SVC_Log!O:O),0))</f>
        <v/>
      </c>
      <c r="H335" s="25" t="str">
        <f>IF(B335="","",IFERROR(
  _xlfn.XLOOKUP(B335,ADM_Log!A:A,ADM_Log!G:G)*
  _xlfn.XLOOKUP(_xlfn.XLOOKUP(B335,ADM_Log!A:A,ADM_Log!K:K),BED_Master!A:A,BED_Master!F:F),0))</f>
        <v/>
      </c>
      <c r="I335" s="25" t="str">
        <f>IF(B335="","",IFERROR(
  IF(_xlfn.XLOOKUP(B335,ADM_Log!A:A,ADM_Log!D:D)="OPD",
    _xlfn.XLOOKUP(_xlfn.XLOOKUP(B335,ADM_Log!A:A,ADM_Log!I:I),DR_Master!A:A,DR_Master!G:G),
    _xlfn.XLOOKUP(_xlfn.XLOOKUP(B335,ADM_Log!A:A,ADM_Log!I:I),DR_Master!A:A,DR_Master!H:H)*
    _xlfn.XLOOKUP(B335,ADM_Log!A:A,ADM_Log!G:G)
  ),0))</f>
        <v/>
      </c>
      <c r="J335" s="25" t="str">
        <f t="shared" si="27"/>
        <v/>
      </c>
      <c r="L335" s="17"/>
      <c r="M335" s="25" t="str">
        <f t="shared" si="28"/>
        <v/>
      </c>
      <c r="N335" s="17"/>
      <c r="O335" s="25" t="str">
        <f t="shared" si="29"/>
        <v/>
      </c>
      <c r="R335" t="str">
        <f t="shared" si="25"/>
        <v>Jan 1900</v>
      </c>
    </row>
    <row r="336" spans="1:18" ht="22" customHeight="1">
      <c r="A336" t="str">
        <f t="shared" si="26"/>
        <v/>
      </c>
      <c r="C336" s="24" t="str">
        <f>IF(B336="","",IFERROR(_xlfn.XLOOKUP(B336,ADM_Log!A:A,ADM_Log!B:B),"ADM not found"))</f>
        <v/>
      </c>
      <c r="D336" s="24" t="str">
        <f>IF(C336="","",IFERROR(_xlfn.XLOOKUP(C336,PT_Master!A:A,PT_Master!C:C),""))</f>
        <v/>
      </c>
      <c r="F336" s="24" t="str">
        <f>IF(C336="","",IFERROR(_xlfn.XLOOKUP(C336,PT_Master!A:A,PT_Master!P:P),"Self-Pay"))</f>
        <v/>
      </c>
      <c r="G336" s="25" t="str">
        <f>IF(B336="","",IFERROR(SUMIF(SVC_Log!B:B,B336,SVC_Log!O:O),0))</f>
        <v/>
      </c>
      <c r="H336" s="25" t="str">
        <f>IF(B336="","",IFERROR(
  _xlfn.XLOOKUP(B336,ADM_Log!A:A,ADM_Log!G:G)*
  _xlfn.XLOOKUP(_xlfn.XLOOKUP(B336,ADM_Log!A:A,ADM_Log!K:K),BED_Master!A:A,BED_Master!F:F),0))</f>
        <v/>
      </c>
      <c r="I336" s="25" t="str">
        <f>IF(B336="","",IFERROR(
  IF(_xlfn.XLOOKUP(B336,ADM_Log!A:A,ADM_Log!D:D)="OPD",
    _xlfn.XLOOKUP(_xlfn.XLOOKUP(B336,ADM_Log!A:A,ADM_Log!I:I),DR_Master!A:A,DR_Master!G:G),
    _xlfn.XLOOKUP(_xlfn.XLOOKUP(B336,ADM_Log!A:A,ADM_Log!I:I),DR_Master!A:A,DR_Master!H:H)*
    _xlfn.XLOOKUP(B336,ADM_Log!A:A,ADM_Log!G:G)
  ),0))</f>
        <v/>
      </c>
      <c r="J336" s="25" t="str">
        <f t="shared" si="27"/>
        <v/>
      </c>
      <c r="L336" s="17"/>
      <c r="M336" s="25" t="str">
        <f t="shared" si="28"/>
        <v/>
      </c>
      <c r="N336" s="17"/>
      <c r="O336" s="25" t="str">
        <f t="shared" si="29"/>
        <v/>
      </c>
      <c r="R336" t="str">
        <f t="shared" si="25"/>
        <v>Jan 1900</v>
      </c>
    </row>
    <row r="337" spans="1:18" ht="22" customHeight="1">
      <c r="A337" t="str">
        <f t="shared" si="26"/>
        <v/>
      </c>
      <c r="C337" s="24" t="str">
        <f>IF(B337="","",IFERROR(_xlfn.XLOOKUP(B337,ADM_Log!A:A,ADM_Log!B:B),"ADM not found"))</f>
        <v/>
      </c>
      <c r="D337" s="24" t="str">
        <f>IF(C337="","",IFERROR(_xlfn.XLOOKUP(C337,PT_Master!A:A,PT_Master!C:C),""))</f>
        <v/>
      </c>
      <c r="F337" s="24" t="str">
        <f>IF(C337="","",IFERROR(_xlfn.XLOOKUP(C337,PT_Master!A:A,PT_Master!P:P),"Self-Pay"))</f>
        <v/>
      </c>
      <c r="G337" s="25" t="str">
        <f>IF(B337="","",IFERROR(SUMIF(SVC_Log!B:B,B337,SVC_Log!O:O),0))</f>
        <v/>
      </c>
      <c r="H337" s="25" t="str">
        <f>IF(B337="","",IFERROR(
  _xlfn.XLOOKUP(B337,ADM_Log!A:A,ADM_Log!G:G)*
  _xlfn.XLOOKUP(_xlfn.XLOOKUP(B337,ADM_Log!A:A,ADM_Log!K:K),BED_Master!A:A,BED_Master!F:F),0))</f>
        <v/>
      </c>
      <c r="I337" s="25" t="str">
        <f>IF(B337="","",IFERROR(
  IF(_xlfn.XLOOKUP(B337,ADM_Log!A:A,ADM_Log!D:D)="OPD",
    _xlfn.XLOOKUP(_xlfn.XLOOKUP(B337,ADM_Log!A:A,ADM_Log!I:I),DR_Master!A:A,DR_Master!G:G),
    _xlfn.XLOOKUP(_xlfn.XLOOKUP(B337,ADM_Log!A:A,ADM_Log!I:I),DR_Master!A:A,DR_Master!H:H)*
    _xlfn.XLOOKUP(B337,ADM_Log!A:A,ADM_Log!G:G)
  ),0))</f>
        <v/>
      </c>
      <c r="J337" s="25" t="str">
        <f t="shared" si="27"/>
        <v/>
      </c>
      <c r="L337" s="17"/>
      <c r="M337" s="25" t="str">
        <f t="shared" si="28"/>
        <v/>
      </c>
      <c r="N337" s="17"/>
      <c r="O337" s="25" t="str">
        <f t="shared" si="29"/>
        <v/>
      </c>
      <c r="R337" t="str">
        <f t="shared" si="25"/>
        <v>Jan 1900</v>
      </c>
    </row>
    <row r="338" spans="1:18" ht="22" customHeight="1">
      <c r="A338" t="str">
        <f t="shared" si="26"/>
        <v/>
      </c>
      <c r="C338" s="24" t="str">
        <f>IF(B338="","",IFERROR(_xlfn.XLOOKUP(B338,ADM_Log!A:A,ADM_Log!B:B),"ADM not found"))</f>
        <v/>
      </c>
      <c r="D338" s="24" t="str">
        <f>IF(C338="","",IFERROR(_xlfn.XLOOKUP(C338,PT_Master!A:A,PT_Master!C:C),""))</f>
        <v/>
      </c>
      <c r="F338" s="24" t="str">
        <f>IF(C338="","",IFERROR(_xlfn.XLOOKUP(C338,PT_Master!A:A,PT_Master!P:P),"Self-Pay"))</f>
        <v/>
      </c>
      <c r="G338" s="25" t="str">
        <f>IF(B338="","",IFERROR(SUMIF(SVC_Log!B:B,B338,SVC_Log!O:O),0))</f>
        <v/>
      </c>
      <c r="H338" s="25" t="str">
        <f>IF(B338="","",IFERROR(
  _xlfn.XLOOKUP(B338,ADM_Log!A:A,ADM_Log!G:G)*
  _xlfn.XLOOKUP(_xlfn.XLOOKUP(B338,ADM_Log!A:A,ADM_Log!K:K),BED_Master!A:A,BED_Master!F:F),0))</f>
        <v/>
      </c>
      <c r="I338" s="25" t="str">
        <f>IF(B338="","",IFERROR(
  IF(_xlfn.XLOOKUP(B338,ADM_Log!A:A,ADM_Log!D:D)="OPD",
    _xlfn.XLOOKUP(_xlfn.XLOOKUP(B338,ADM_Log!A:A,ADM_Log!I:I),DR_Master!A:A,DR_Master!G:G),
    _xlfn.XLOOKUP(_xlfn.XLOOKUP(B338,ADM_Log!A:A,ADM_Log!I:I),DR_Master!A:A,DR_Master!H:H)*
    _xlfn.XLOOKUP(B338,ADM_Log!A:A,ADM_Log!G:G)
  ),0))</f>
        <v/>
      </c>
      <c r="J338" s="25" t="str">
        <f t="shared" si="27"/>
        <v/>
      </c>
      <c r="L338" s="17"/>
      <c r="M338" s="25" t="str">
        <f t="shared" si="28"/>
        <v/>
      </c>
      <c r="N338" s="17"/>
      <c r="O338" s="25" t="str">
        <f t="shared" si="29"/>
        <v/>
      </c>
      <c r="R338" t="str">
        <f t="shared" si="25"/>
        <v>Jan 1900</v>
      </c>
    </row>
    <row r="339" spans="1:18" ht="22" customHeight="1">
      <c r="A339" t="str">
        <f t="shared" si="26"/>
        <v/>
      </c>
      <c r="C339" s="24" t="str">
        <f>IF(B339="","",IFERROR(_xlfn.XLOOKUP(B339,ADM_Log!A:A,ADM_Log!B:B),"ADM not found"))</f>
        <v/>
      </c>
      <c r="D339" s="24" t="str">
        <f>IF(C339="","",IFERROR(_xlfn.XLOOKUP(C339,PT_Master!A:A,PT_Master!C:C),""))</f>
        <v/>
      </c>
      <c r="F339" s="24" t="str">
        <f>IF(C339="","",IFERROR(_xlfn.XLOOKUP(C339,PT_Master!A:A,PT_Master!P:P),"Self-Pay"))</f>
        <v/>
      </c>
      <c r="G339" s="25" t="str">
        <f>IF(B339="","",IFERROR(SUMIF(SVC_Log!B:B,B339,SVC_Log!O:O),0))</f>
        <v/>
      </c>
      <c r="H339" s="25" t="str">
        <f>IF(B339="","",IFERROR(
  _xlfn.XLOOKUP(B339,ADM_Log!A:A,ADM_Log!G:G)*
  _xlfn.XLOOKUP(_xlfn.XLOOKUP(B339,ADM_Log!A:A,ADM_Log!K:K),BED_Master!A:A,BED_Master!F:F),0))</f>
        <v/>
      </c>
      <c r="I339" s="25" t="str">
        <f>IF(B339="","",IFERROR(
  IF(_xlfn.XLOOKUP(B339,ADM_Log!A:A,ADM_Log!D:D)="OPD",
    _xlfn.XLOOKUP(_xlfn.XLOOKUP(B339,ADM_Log!A:A,ADM_Log!I:I),DR_Master!A:A,DR_Master!G:G),
    _xlfn.XLOOKUP(_xlfn.XLOOKUP(B339,ADM_Log!A:A,ADM_Log!I:I),DR_Master!A:A,DR_Master!H:H)*
    _xlfn.XLOOKUP(B339,ADM_Log!A:A,ADM_Log!G:G)
  ),0))</f>
        <v/>
      </c>
      <c r="J339" s="25" t="str">
        <f t="shared" si="27"/>
        <v/>
      </c>
      <c r="L339" s="17"/>
      <c r="M339" s="25" t="str">
        <f t="shared" si="28"/>
        <v/>
      </c>
      <c r="N339" s="17"/>
      <c r="O339" s="25" t="str">
        <f t="shared" si="29"/>
        <v/>
      </c>
      <c r="R339" t="str">
        <f t="shared" si="25"/>
        <v>Jan 1900</v>
      </c>
    </row>
    <row r="340" spans="1:18" ht="22" customHeight="1">
      <c r="A340" t="str">
        <f t="shared" si="26"/>
        <v/>
      </c>
      <c r="C340" s="24" t="str">
        <f>IF(B340="","",IFERROR(_xlfn.XLOOKUP(B340,ADM_Log!A:A,ADM_Log!B:B),"ADM not found"))</f>
        <v/>
      </c>
      <c r="D340" s="24" t="str">
        <f>IF(C340="","",IFERROR(_xlfn.XLOOKUP(C340,PT_Master!A:A,PT_Master!C:C),""))</f>
        <v/>
      </c>
      <c r="F340" s="24" t="str">
        <f>IF(C340="","",IFERROR(_xlfn.XLOOKUP(C340,PT_Master!A:A,PT_Master!P:P),"Self-Pay"))</f>
        <v/>
      </c>
      <c r="G340" s="25" t="str">
        <f>IF(B340="","",IFERROR(SUMIF(SVC_Log!B:B,B340,SVC_Log!O:O),0))</f>
        <v/>
      </c>
      <c r="H340" s="25" t="str">
        <f>IF(B340="","",IFERROR(
  _xlfn.XLOOKUP(B340,ADM_Log!A:A,ADM_Log!G:G)*
  _xlfn.XLOOKUP(_xlfn.XLOOKUP(B340,ADM_Log!A:A,ADM_Log!K:K),BED_Master!A:A,BED_Master!F:F),0))</f>
        <v/>
      </c>
      <c r="I340" s="25" t="str">
        <f>IF(B340="","",IFERROR(
  IF(_xlfn.XLOOKUP(B340,ADM_Log!A:A,ADM_Log!D:D)="OPD",
    _xlfn.XLOOKUP(_xlfn.XLOOKUP(B340,ADM_Log!A:A,ADM_Log!I:I),DR_Master!A:A,DR_Master!G:G),
    _xlfn.XLOOKUP(_xlfn.XLOOKUP(B340,ADM_Log!A:A,ADM_Log!I:I),DR_Master!A:A,DR_Master!H:H)*
    _xlfn.XLOOKUP(B340,ADM_Log!A:A,ADM_Log!G:G)
  ),0))</f>
        <v/>
      </c>
      <c r="J340" s="25" t="str">
        <f t="shared" si="27"/>
        <v/>
      </c>
      <c r="L340" s="17"/>
      <c r="M340" s="25" t="str">
        <f t="shared" si="28"/>
        <v/>
      </c>
      <c r="N340" s="17"/>
      <c r="O340" s="25" t="str">
        <f t="shared" si="29"/>
        <v/>
      </c>
      <c r="R340" t="str">
        <f t="shared" si="25"/>
        <v>Jan 1900</v>
      </c>
    </row>
    <row r="341" spans="1:18" ht="22" customHeight="1">
      <c r="A341" t="str">
        <f t="shared" si="26"/>
        <v/>
      </c>
      <c r="C341" s="24" t="str">
        <f>IF(B341="","",IFERROR(_xlfn.XLOOKUP(B341,ADM_Log!A:A,ADM_Log!B:B),"ADM not found"))</f>
        <v/>
      </c>
      <c r="D341" s="24" t="str">
        <f>IF(C341="","",IFERROR(_xlfn.XLOOKUP(C341,PT_Master!A:A,PT_Master!C:C),""))</f>
        <v/>
      </c>
      <c r="F341" s="24" t="str">
        <f>IF(C341="","",IFERROR(_xlfn.XLOOKUP(C341,PT_Master!A:A,PT_Master!P:P),"Self-Pay"))</f>
        <v/>
      </c>
      <c r="G341" s="25" t="str">
        <f>IF(B341="","",IFERROR(SUMIF(SVC_Log!B:B,B341,SVC_Log!O:O),0))</f>
        <v/>
      </c>
      <c r="H341" s="25" t="str">
        <f>IF(B341="","",IFERROR(
  _xlfn.XLOOKUP(B341,ADM_Log!A:A,ADM_Log!G:G)*
  _xlfn.XLOOKUP(_xlfn.XLOOKUP(B341,ADM_Log!A:A,ADM_Log!K:K),BED_Master!A:A,BED_Master!F:F),0))</f>
        <v/>
      </c>
      <c r="I341" s="25" t="str">
        <f>IF(B341="","",IFERROR(
  IF(_xlfn.XLOOKUP(B341,ADM_Log!A:A,ADM_Log!D:D)="OPD",
    _xlfn.XLOOKUP(_xlfn.XLOOKUP(B341,ADM_Log!A:A,ADM_Log!I:I),DR_Master!A:A,DR_Master!G:G),
    _xlfn.XLOOKUP(_xlfn.XLOOKUP(B341,ADM_Log!A:A,ADM_Log!I:I),DR_Master!A:A,DR_Master!H:H)*
    _xlfn.XLOOKUP(B341,ADM_Log!A:A,ADM_Log!G:G)
  ),0))</f>
        <v/>
      </c>
      <c r="J341" s="25" t="str">
        <f t="shared" si="27"/>
        <v/>
      </c>
      <c r="L341" s="17"/>
      <c r="M341" s="25" t="str">
        <f t="shared" si="28"/>
        <v/>
      </c>
      <c r="N341" s="17"/>
      <c r="O341" s="25" t="str">
        <f t="shared" si="29"/>
        <v/>
      </c>
      <c r="R341" t="str">
        <f t="shared" si="25"/>
        <v>Jan 1900</v>
      </c>
    </row>
    <row r="342" spans="1:18" ht="22" customHeight="1">
      <c r="A342" t="str">
        <f t="shared" si="26"/>
        <v/>
      </c>
      <c r="C342" s="24" t="str">
        <f>IF(B342="","",IFERROR(_xlfn.XLOOKUP(B342,ADM_Log!A:A,ADM_Log!B:B),"ADM not found"))</f>
        <v/>
      </c>
      <c r="D342" s="24" t="str">
        <f>IF(C342="","",IFERROR(_xlfn.XLOOKUP(C342,PT_Master!A:A,PT_Master!C:C),""))</f>
        <v/>
      </c>
      <c r="F342" s="24" t="str">
        <f>IF(C342="","",IFERROR(_xlfn.XLOOKUP(C342,PT_Master!A:A,PT_Master!P:P),"Self-Pay"))</f>
        <v/>
      </c>
      <c r="G342" s="25" t="str">
        <f>IF(B342="","",IFERROR(SUMIF(SVC_Log!B:B,B342,SVC_Log!O:O),0))</f>
        <v/>
      </c>
      <c r="H342" s="25" t="str">
        <f>IF(B342="","",IFERROR(
  _xlfn.XLOOKUP(B342,ADM_Log!A:A,ADM_Log!G:G)*
  _xlfn.XLOOKUP(_xlfn.XLOOKUP(B342,ADM_Log!A:A,ADM_Log!K:K),BED_Master!A:A,BED_Master!F:F),0))</f>
        <v/>
      </c>
      <c r="I342" s="25" t="str">
        <f>IF(B342="","",IFERROR(
  IF(_xlfn.XLOOKUP(B342,ADM_Log!A:A,ADM_Log!D:D)="OPD",
    _xlfn.XLOOKUP(_xlfn.XLOOKUP(B342,ADM_Log!A:A,ADM_Log!I:I),DR_Master!A:A,DR_Master!G:G),
    _xlfn.XLOOKUP(_xlfn.XLOOKUP(B342,ADM_Log!A:A,ADM_Log!I:I),DR_Master!A:A,DR_Master!H:H)*
    _xlfn.XLOOKUP(B342,ADM_Log!A:A,ADM_Log!G:G)
  ),0))</f>
        <v/>
      </c>
      <c r="J342" s="25" t="str">
        <f t="shared" si="27"/>
        <v/>
      </c>
      <c r="L342" s="17"/>
      <c r="M342" s="25" t="str">
        <f t="shared" si="28"/>
        <v/>
      </c>
      <c r="N342" s="17"/>
      <c r="O342" s="25" t="str">
        <f t="shared" si="29"/>
        <v/>
      </c>
      <c r="R342" t="str">
        <f t="shared" si="25"/>
        <v>Jan 1900</v>
      </c>
    </row>
    <row r="343" spans="1:18" ht="22" customHeight="1">
      <c r="A343" t="str">
        <f t="shared" si="26"/>
        <v/>
      </c>
      <c r="C343" s="24" t="str">
        <f>IF(B343="","",IFERROR(_xlfn.XLOOKUP(B343,ADM_Log!A:A,ADM_Log!B:B),"ADM not found"))</f>
        <v/>
      </c>
      <c r="D343" s="24" t="str">
        <f>IF(C343="","",IFERROR(_xlfn.XLOOKUP(C343,PT_Master!A:A,PT_Master!C:C),""))</f>
        <v/>
      </c>
      <c r="F343" s="24" t="str">
        <f>IF(C343="","",IFERROR(_xlfn.XLOOKUP(C343,PT_Master!A:A,PT_Master!P:P),"Self-Pay"))</f>
        <v/>
      </c>
      <c r="G343" s="25" t="str">
        <f>IF(B343="","",IFERROR(SUMIF(SVC_Log!B:B,B343,SVC_Log!O:O),0))</f>
        <v/>
      </c>
      <c r="H343" s="25" t="str">
        <f>IF(B343="","",IFERROR(
  _xlfn.XLOOKUP(B343,ADM_Log!A:A,ADM_Log!G:G)*
  _xlfn.XLOOKUP(_xlfn.XLOOKUP(B343,ADM_Log!A:A,ADM_Log!K:K),BED_Master!A:A,BED_Master!F:F),0))</f>
        <v/>
      </c>
      <c r="I343" s="25" t="str">
        <f>IF(B343="","",IFERROR(
  IF(_xlfn.XLOOKUP(B343,ADM_Log!A:A,ADM_Log!D:D)="OPD",
    _xlfn.XLOOKUP(_xlfn.XLOOKUP(B343,ADM_Log!A:A,ADM_Log!I:I),DR_Master!A:A,DR_Master!G:G),
    _xlfn.XLOOKUP(_xlfn.XLOOKUP(B343,ADM_Log!A:A,ADM_Log!I:I),DR_Master!A:A,DR_Master!H:H)*
    _xlfn.XLOOKUP(B343,ADM_Log!A:A,ADM_Log!G:G)
  ),0))</f>
        <v/>
      </c>
      <c r="J343" s="25" t="str">
        <f t="shared" si="27"/>
        <v/>
      </c>
      <c r="L343" s="17"/>
      <c r="M343" s="25" t="str">
        <f t="shared" si="28"/>
        <v/>
      </c>
      <c r="N343" s="17"/>
      <c r="O343" s="25" t="str">
        <f t="shared" si="29"/>
        <v/>
      </c>
      <c r="R343" t="str">
        <f t="shared" si="25"/>
        <v>Jan 1900</v>
      </c>
    </row>
    <row r="344" spans="1:18" ht="22" customHeight="1">
      <c r="A344" t="str">
        <f t="shared" si="26"/>
        <v/>
      </c>
      <c r="C344" s="24" t="str">
        <f>IF(B344="","",IFERROR(_xlfn.XLOOKUP(B344,ADM_Log!A:A,ADM_Log!B:B),"ADM not found"))</f>
        <v/>
      </c>
      <c r="D344" s="24" t="str">
        <f>IF(C344="","",IFERROR(_xlfn.XLOOKUP(C344,PT_Master!A:A,PT_Master!C:C),""))</f>
        <v/>
      </c>
      <c r="F344" s="24" t="str">
        <f>IF(C344="","",IFERROR(_xlfn.XLOOKUP(C344,PT_Master!A:A,PT_Master!P:P),"Self-Pay"))</f>
        <v/>
      </c>
      <c r="G344" s="25" t="str">
        <f>IF(B344="","",IFERROR(SUMIF(SVC_Log!B:B,B344,SVC_Log!O:O),0))</f>
        <v/>
      </c>
      <c r="H344" s="25" t="str">
        <f>IF(B344="","",IFERROR(
  _xlfn.XLOOKUP(B344,ADM_Log!A:A,ADM_Log!G:G)*
  _xlfn.XLOOKUP(_xlfn.XLOOKUP(B344,ADM_Log!A:A,ADM_Log!K:K),BED_Master!A:A,BED_Master!F:F),0))</f>
        <v/>
      </c>
      <c r="I344" s="25" t="str">
        <f>IF(B344="","",IFERROR(
  IF(_xlfn.XLOOKUP(B344,ADM_Log!A:A,ADM_Log!D:D)="OPD",
    _xlfn.XLOOKUP(_xlfn.XLOOKUP(B344,ADM_Log!A:A,ADM_Log!I:I),DR_Master!A:A,DR_Master!G:G),
    _xlfn.XLOOKUP(_xlfn.XLOOKUP(B344,ADM_Log!A:A,ADM_Log!I:I),DR_Master!A:A,DR_Master!H:H)*
    _xlfn.XLOOKUP(B344,ADM_Log!A:A,ADM_Log!G:G)
  ),0))</f>
        <v/>
      </c>
      <c r="J344" s="25" t="str">
        <f t="shared" si="27"/>
        <v/>
      </c>
      <c r="L344" s="17"/>
      <c r="M344" s="25" t="str">
        <f t="shared" si="28"/>
        <v/>
      </c>
      <c r="N344" s="17"/>
      <c r="O344" s="25" t="str">
        <f t="shared" si="29"/>
        <v/>
      </c>
      <c r="R344" t="str">
        <f t="shared" si="25"/>
        <v>Jan 1900</v>
      </c>
    </row>
    <row r="345" spans="1:18" ht="22" customHeight="1">
      <c r="A345" t="str">
        <f t="shared" si="26"/>
        <v/>
      </c>
      <c r="C345" s="24" t="str">
        <f>IF(B345="","",IFERROR(_xlfn.XLOOKUP(B345,ADM_Log!A:A,ADM_Log!B:B),"ADM not found"))</f>
        <v/>
      </c>
      <c r="D345" s="24" t="str">
        <f>IF(C345="","",IFERROR(_xlfn.XLOOKUP(C345,PT_Master!A:A,PT_Master!C:C),""))</f>
        <v/>
      </c>
      <c r="F345" s="24" t="str">
        <f>IF(C345="","",IFERROR(_xlfn.XLOOKUP(C345,PT_Master!A:A,PT_Master!P:P),"Self-Pay"))</f>
        <v/>
      </c>
      <c r="G345" s="25" t="str">
        <f>IF(B345="","",IFERROR(SUMIF(SVC_Log!B:B,B345,SVC_Log!O:O),0))</f>
        <v/>
      </c>
      <c r="H345" s="25" t="str">
        <f>IF(B345="","",IFERROR(
  _xlfn.XLOOKUP(B345,ADM_Log!A:A,ADM_Log!G:G)*
  _xlfn.XLOOKUP(_xlfn.XLOOKUP(B345,ADM_Log!A:A,ADM_Log!K:K),BED_Master!A:A,BED_Master!F:F),0))</f>
        <v/>
      </c>
      <c r="I345" s="25" t="str">
        <f>IF(B345="","",IFERROR(
  IF(_xlfn.XLOOKUP(B345,ADM_Log!A:A,ADM_Log!D:D)="OPD",
    _xlfn.XLOOKUP(_xlfn.XLOOKUP(B345,ADM_Log!A:A,ADM_Log!I:I),DR_Master!A:A,DR_Master!G:G),
    _xlfn.XLOOKUP(_xlfn.XLOOKUP(B345,ADM_Log!A:A,ADM_Log!I:I),DR_Master!A:A,DR_Master!H:H)*
    _xlfn.XLOOKUP(B345,ADM_Log!A:A,ADM_Log!G:G)
  ),0))</f>
        <v/>
      </c>
      <c r="J345" s="25" t="str">
        <f t="shared" si="27"/>
        <v/>
      </c>
      <c r="L345" s="17"/>
      <c r="M345" s="25" t="str">
        <f t="shared" si="28"/>
        <v/>
      </c>
      <c r="N345" s="17"/>
      <c r="O345" s="25" t="str">
        <f t="shared" si="29"/>
        <v/>
      </c>
      <c r="R345" t="str">
        <f t="shared" si="25"/>
        <v>Jan 1900</v>
      </c>
    </row>
    <row r="346" spans="1:18" ht="22" customHeight="1">
      <c r="A346" t="str">
        <f t="shared" si="26"/>
        <v/>
      </c>
      <c r="C346" s="24" t="str">
        <f>IF(B346="","",IFERROR(_xlfn.XLOOKUP(B346,ADM_Log!A:A,ADM_Log!B:B),"ADM not found"))</f>
        <v/>
      </c>
      <c r="D346" s="24" t="str">
        <f>IF(C346="","",IFERROR(_xlfn.XLOOKUP(C346,PT_Master!A:A,PT_Master!C:C),""))</f>
        <v/>
      </c>
      <c r="F346" s="24" t="str">
        <f>IF(C346="","",IFERROR(_xlfn.XLOOKUP(C346,PT_Master!A:A,PT_Master!P:P),"Self-Pay"))</f>
        <v/>
      </c>
      <c r="G346" s="25" t="str">
        <f>IF(B346="","",IFERROR(SUMIF(SVC_Log!B:B,B346,SVC_Log!O:O),0))</f>
        <v/>
      </c>
      <c r="H346" s="25" t="str">
        <f>IF(B346="","",IFERROR(
  _xlfn.XLOOKUP(B346,ADM_Log!A:A,ADM_Log!G:G)*
  _xlfn.XLOOKUP(_xlfn.XLOOKUP(B346,ADM_Log!A:A,ADM_Log!K:K),BED_Master!A:A,BED_Master!F:F),0))</f>
        <v/>
      </c>
      <c r="I346" s="25" t="str">
        <f>IF(B346="","",IFERROR(
  IF(_xlfn.XLOOKUP(B346,ADM_Log!A:A,ADM_Log!D:D)="OPD",
    _xlfn.XLOOKUP(_xlfn.XLOOKUP(B346,ADM_Log!A:A,ADM_Log!I:I),DR_Master!A:A,DR_Master!G:G),
    _xlfn.XLOOKUP(_xlfn.XLOOKUP(B346,ADM_Log!A:A,ADM_Log!I:I),DR_Master!A:A,DR_Master!H:H)*
    _xlfn.XLOOKUP(B346,ADM_Log!A:A,ADM_Log!G:G)
  ),0))</f>
        <v/>
      </c>
      <c r="J346" s="25" t="str">
        <f t="shared" si="27"/>
        <v/>
      </c>
      <c r="L346" s="17"/>
      <c r="M346" s="25" t="str">
        <f t="shared" si="28"/>
        <v/>
      </c>
      <c r="N346" s="17"/>
      <c r="O346" s="25" t="str">
        <f t="shared" si="29"/>
        <v/>
      </c>
      <c r="R346" t="str">
        <f t="shared" si="25"/>
        <v>Jan 1900</v>
      </c>
    </row>
    <row r="347" spans="1:18" ht="22" customHeight="1">
      <c r="A347" t="str">
        <f t="shared" si="26"/>
        <v/>
      </c>
      <c r="C347" s="24" t="str">
        <f>IF(B347="","",IFERROR(_xlfn.XLOOKUP(B347,ADM_Log!A:A,ADM_Log!B:B),"ADM not found"))</f>
        <v/>
      </c>
      <c r="D347" s="24" t="str">
        <f>IF(C347="","",IFERROR(_xlfn.XLOOKUP(C347,PT_Master!A:A,PT_Master!C:C),""))</f>
        <v/>
      </c>
      <c r="F347" s="24" t="str">
        <f>IF(C347="","",IFERROR(_xlfn.XLOOKUP(C347,PT_Master!A:A,PT_Master!P:P),"Self-Pay"))</f>
        <v/>
      </c>
      <c r="G347" s="25" t="str">
        <f>IF(B347="","",IFERROR(SUMIF(SVC_Log!B:B,B347,SVC_Log!O:O),0))</f>
        <v/>
      </c>
      <c r="H347" s="25" t="str">
        <f>IF(B347="","",IFERROR(
  _xlfn.XLOOKUP(B347,ADM_Log!A:A,ADM_Log!G:G)*
  _xlfn.XLOOKUP(_xlfn.XLOOKUP(B347,ADM_Log!A:A,ADM_Log!K:K),BED_Master!A:A,BED_Master!F:F),0))</f>
        <v/>
      </c>
      <c r="I347" s="25" t="str">
        <f>IF(B347="","",IFERROR(
  IF(_xlfn.XLOOKUP(B347,ADM_Log!A:A,ADM_Log!D:D)="OPD",
    _xlfn.XLOOKUP(_xlfn.XLOOKUP(B347,ADM_Log!A:A,ADM_Log!I:I),DR_Master!A:A,DR_Master!G:G),
    _xlfn.XLOOKUP(_xlfn.XLOOKUP(B347,ADM_Log!A:A,ADM_Log!I:I),DR_Master!A:A,DR_Master!H:H)*
    _xlfn.XLOOKUP(B347,ADM_Log!A:A,ADM_Log!G:G)
  ),0))</f>
        <v/>
      </c>
      <c r="J347" s="25" t="str">
        <f t="shared" si="27"/>
        <v/>
      </c>
      <c r="L347" s="17"/>
      <c r="M347" s="25" t="str">
        <f t="shared" si="28"/>
        <v/>
      </c>
      <c r="N347" s="17"/>
      <c r="O347" s="25" t="str">
        <f t="shared" si="29"/>
        <v/>
      </c>
      <c r="R347" t="str">
        <f t="shared" si="25"/>
        <v>Jan 1900</v>
      </c>
    </row>
    <row r="348" spans="1:18" ht="22" customHeight="1">
      <c r="A348" t="str">
        <f t="shared" si="26"/>
        <v/>
      </c>
      <c r="C348" s="24" t="str">
        <f>IF(B348="","",IFERROR(_xlfn.XLOOKUP(B348,ADM_Log!A:A,ADM_Log!B:B),"ADM not found"))</f>
        <v/>
      </c>
      <c r="D348" s="24" t="str">
        <f>IF(C348="","",IFERROR(_xlfn.XLOOKUP(C348,PT_Master!A:A,PT_Master!C:C),""))</f>
        <v/>
      </c>
      <c r="F348" s="24" t="str">
        <f>IF(C348="","",IFERROR(_xlfn.XLOOKUP(C348,PT_Master!A:A,PT_Master!P:P),"Self-Pay"))</f>
        <v/>
      </c>
      <c r="G348" s="25" t="str">
        <f>IF(B348="","",IFERROR(SUMIF(SVC_Log!B:B,B348,SVC_Log!O:O),0))</f>
        <v/>
      </c>
      <c r="H348" s="25" t="str">
        <f>IF(B348="","",IFERROR(
  _xlfn.XLOOKUP(B348,ADM_Log!A:A,ADM_Log!G:G)*
  _xlfn.XLOOKUP(_xlfn.XLOOKUP(B348,ADM_Log!A:A,ADM_Log!K:K),BED_Master!A:A,BED_Master!F:F),0))</f>
        <v/>
      </c>
      <c r="I348" s="25" t="str">
        <f>IF(B348="","",IFERROR(
  IF(_xlfn.XLOOKUP(B348,ADM_Log!A:A,ADM_Log!D:D)="OPD",
    _xlfn.XLOOKUP(_xlfn.XLOOKUP(B348,ADM_Log!A:A,ADM_Log!I:I),DR_Master!A:A,DR_Master!G:G),
    _xlfn.XLOOKUP(_xlfn.XLOOKUP(B348,ADM_Log!A:A,ADM_Log!I:I),DR_Master!A:A,DR_Master!H:H)*
    _xlfn.XLOOKUP(B348,ADM_Log!A:A,ADM_Log!G:G)
  ),0))</f>
        <v/>
      </c>
      <c r="J348" s="25" t="str">
        <f t="shared" si="27"/>
        <v/>
      </c>
      <c r="L348" s="17"/>
      <c r="M348" s="25" t="str">
        <f t="shared" si="28"/>
        <v/>
      </c>
      <c r="N348" s="17"/>
      <c r="O348" s="25" t="str">
        <f t="shared" si="29"/>
        <v/>
      </c>
      <c r="R348" t="str">
        <f t="shared" si="25"/>
        <v>Jan 1900</v>
      </c>
    </row>
    <row r="349" spans="1:18" ht="22" customHeight="1">
      <c r="A349" t="str">
        <f t="shared" si="26"/>
        <v/>
      </c>
      <c r="C349" s="24" t="str">
        <f>IF(B349="","",IFERROR(_xlfn.XLOOKUP(B349,ADM_Log!A:A,ADM_Log!B:B),"ADM not found"))</f>
        <v/>
      </c>
      <c r="D349" s="24" t="str">
        <f>IF(C349="","",IFERROR(_xlfn.XLOOKUP(C349,PT_Master!A:A,PT_Master!C:C),""))</f>
        <v/>
      </c>
      <c r="F349" s="24" t="str">
        <f>IF(C349="","",IFERROR(_xlfn.XLOOKUP(C349,PT_Master!A:A,PT_Master!P:P),"Self-Pay"))</f>
        <v/>
      </c>
      <c r="G349" s="25" t="str">
        <f>IF(B349="","",IFERROR(SUMIF(SVC_Log!B:B,B349,SVC_Log!O:O),0))</f>
        <v/>
      </c>
      <c r="H349" s="25" t="str">
        <f>IF(B349="","",IFERROR(
  _xlfn.XLOOKUP(B349,ADM_Log!A:A,ADM_Log!G:G)*
  _xlfn.XLOOKUP(_xlfn.XLOOKUP(B349,ADM_Log!A:A,ADM_Log!K:K),BED_Master!A:A,BED_Master!F:F),0))</f>
        <v/>
      </c>
      <c r="I349" s="25" t="str">
        <f>IF(B349="","",IFERROR(
  IF(_xlfn.XLOOKUP(B349,ADM_Log!A:A,ADM_Log!D:D)="OPD",
    _xlfn.XLOOKUP(_xlfn.XLOOKUP(B349,ADM_Log!A:A,ADM_Log!I:I),DR_Master!A:A,DR_Master!G:G),
    _xlfn.XLOOKUP(_xlfn.XLOOKUP(B349,ADM_Log!A:A,ADM_Log!I:I),DR_Master!A:A,DR_Master!H:H)*
    _xlfn.XLOOKUP(B349,ADM_Log!A:A,ADM_Log!G:G)
  ),0))</f>
        <v/>
      </c>
      <c r="J349" s="25" t="str">
        <f t="shared" si="27"/>
        <v/>
      </c>
      <c r="L349" s="17"/>
      <c r="M349" s="25" t="str">
        <f t="shared" si="28"/>
        <v/>
      </c>
      <c r="N349" s="17"/>
      <c r="O349" s="25" t="str">
        <f t="shared" si="29"/>
        <v/>
      </c>
      <c r="R349" t="str">
        <f t="shared" si="25"/>
        <v>Jan 1900</v>
      </c>
    </row>
    <row r="350" spans="1:18" ht="22" customHeight="1">
      <c r="A350" t="str">
        <f t="shared" si="26"/>
        <v/>
      </c>
      <c r="C350" s="24" t="str">
        <f>IF(B350="","",IFERROR(_xlfn.XLOOKUP(B350,ADM_Log!A:A,ADM_Log!B:B),"ADM not found"))</f>
        <v/>
      </c>
      <c r="D350" s="24" t="str">
        <f>IF(C350="","",IFERROR(_xlfn.XLOOKUP(C350,PT_Master!A:A,PT_Master!C:C),""))</f>
        <v/>
      </c>
      <c r="F350" s="24" t="str">
        <f>IF(C350="","",IFERROR(_xlfn.XLOOKUP(C350,PT_Master!A:A,PT_Master!P:P),"Self-Pay"))</f>
        <v/>
      </c>
      <c r="G350" s="25" t="str">
        <f>IF(B350="","",IFERROR(SUMIF(SVC_Log!B:B,B350,SVC_Log!O:O),0))</f>
        <v/>
      </c>
      <c r="H350" s="25" t="str">
        <f>IF(B350="","",IFERROR(
  _xlfn.XLOOKUP(B350,ADM_Log!A:A,ADM_Log!G:G)*
  _xlfn.XLOOKUP(_xlfn.XLOOKUP(B350,ADM_Log!A:A,ADM_Log!K:K),BED_Master!A:A,BED_Master!F:F),0))</f>
        <v/>
      </c>
      <c r="I350" s="25" t="str">
        <f>IF(B350="","",IFERROR(
  IF(_xlfn.XLOOKUP(B350,ADM_Log!A:A,ADM_Log!D:D)="OPD",
    _xlfn.XLOOKUP(_xlfn.XLOOKUP(B350,ADM_Log!A:A,ADM_Log!I:I),DR_Master!A:A,DR_Master!G:G),
    _xlfn.XLOOKUP(_xlfn.XLOOKUP(B350,ADM_Log!A:A,ADM_Log!I:I),DR_Master!A:A,DR_Master!H:H)*
    _xlfn.XLOOKUP(B350,ADM_Log!A:A,ADM_Log!G:G)
  ),0))</f>
        <v/>
      </c>
      <c r="J350" s="25" t="str">
        <f t="shared" si="27"/>
        <v/>
      </c>
      <c r="L350" s="17"/>
      <c r="M350" s="25" t="str">
        <f t="shared" si="28"/>
        <v/>
      </c>
      <c r="N350" s="17"/>
      <c r="O350" s="25" t="str">
        <f t="shared" si="29"/>
        <v/>
      </c>
      <c r="R350" t="str">
        <f t="shared" si="25"/>
        <v>Jan 1900</v>
      </c>
    </row>
    <row r="351" spans="1:18" ht="22" customHeight="1">
      <c r="A351" t="str">
        <f t="shared" si="26"/>
        <v/>
      </c>
      <c r="C351" s="24" t="str">
        <f>IF(B351="","",IFERROR(_xlfn.XLOOKUP(B351,ADM_Log!A:A,ADM_Log!B:B),"ADM not found"))</f>
        <v/>
      </c>
      <c r="D351" s="24" t="str">
        <f>IF(C351="","",IFERROR(_xlfn.XLOOKUP(C351,PT_Master!A:A,PT_Master!C:C),""))</f>
        <v/>
      </c>
      <c r="F351" s="24" t="str">
        <f>IF(C351="","",IFERROR(_xlfn.XLOOKUP(C351,PT_Master!A:A,PT_Master!P:P),"Self-Pay"))</f>
        <v/>
      </c>
      <c r="G351" s="25" t="str">
        <f>IF(B351="","",IFERROR(SUMIF(SVC_Log!B:B,B351,SVC_Log!O:O),0))</f>
        <v/>
      </c>
      <c r="H351" s="25" t="str">
        <f>IF(B351="","",IFERROR(
  _xlfn.XLOOKUP(B351,ADM_Log!A:A,ADM_Log!G:G)*
  _xlfn.XLOOKUP(_xlfn.XLOOKUP(B351,ADM_Log!A:A,ADM_Log!K:K),BED_Master!A:A,BED_Master!F:F),0))</f>
        <v/>
      </c>
      <c r="I351" s="25" t="str">
        <f>IF(B351="","",IFERROR(
  IF(_xlfn.XLOOKUP(B351,ADM_Log!A:A,ADM_Log!D:D)="OPD",
    _xlfn.XLOOKUP(_xlfn.XLOOKUP(B351,ADM_Log!A:A,ADM_Log!I:I),DR_Master!A:A,DR_Master!G:G),
    _xlfn.XLOOKUP(_xlfn.XLOOKUP(B351,ADM_Log!A:A,ADM_Log!I:I),DR_Master!A:A,DR_Master!H:H)*
    _xlfn.XLOOKUP(B351,ADM_Log!A:A,ADM_Log!G:G)
  ),0))</f>
        <v/>
      </c>
      <c r="J351" s="25" t="str">
        <f t="shared" si="27"/>
        <v/>
      </c>
      <c r="L351" s="17"/>
      <c r="M351" s="25" t="str">
        <f t="shared" si="28"/>
        <v/>
      </c>
      <c r="N351" s="17"/>
      <c r="O351" s="25" t="str">
        <f t="shared" si="29"/>
        <v/>
      </c>
      <c r="R351" t="str">
        <f t="shared" si="25"/>
        <v>Jan 1900</v>
      </c>
    </row>
    <row r="352" spans="1:18" ht="22" customHeight="1">
      <c r="A352" t="str">
        <f t="shared" si="26"/>
        <v/>
      </c>
      <c r="C352" s="24" t="str">
        <f>IF(B352="","",IFERROR(_xlfn.XLOOKUP(B352,ADM_Log!A:A,ADM_Log!B:B),"ADM not found"))</f>
        <v/>
      </c>
      <c r="D352" s="24" t="str">
        <f>IF(C352="","",IFERROR(_xlfn.XLOOKUP(C352,PT_Master!A:A,PT_Master!C:C),""))</f>
        <v/>
      </c>
      <c r="F352" s="24" t="str">
        <f>IF(C352="","",IFERROR(_xlfn.XLOOKUP(C352,PT_Master!A:A,PT_Master!P:P),"Self-Pay"))</f>
        <v/>
      </c>
      <c r="G352" s="25" t="str">
        <f>IF(B352="","",IFERROR(SUMIF(SVC_Log!B:B,B352,SVC_Log!O:O),0))</f>
        <v/>
      </c>
      <c r="H352" s="25" t="str">
        <f>IF(B352="","",IFERROR(
  _xlfn.XLOOKUP(B352,ADM_Log!A:A,ADM_Log!G:G)*
  _xlfn.XLOOKUP(_xlfn.XLOOKUP(B352,ADM_Log!A:A,ADM_Log!K:K),BED_Master!A:A,BED_Master!F:F),0))</f>
        <v/>
      </c>
      <c r="I352" s="25" t="str">
        <f>IF(B352="","",IFERROR(
  IF(_xlfn.XLOOKUP(B352,ADM_Log!A:A,ADM_Log!D:D)="OPD",
    _xlfn.XLOOKUP(_xlfn.XLOOKUP(B352,ADM_Log!A:A,ADM_Log!I:I),DR_Master!A:A,DR_Master!G:G),
    _xlfn.XLOOKUP(_xlfn.XLOOKUP(B352,ADM_Log!A:A,ADM_Log!I:I),DR_Master!A:A,DR_Master!H:H)*
    _xlfn.XLOOKUP(B352,ADM_Log!A:A,ADM_Log!G:G)
  ),0))</f>
        <v/>
      </c>
      <c r="J352" s="25" t="str">
        <f t="shared" si="27"/>
        <v/>
      </c>
      <c r="L352" s="17"/>
      <c r="M352" s="25" t="str">
        <f t="shared" si="28"/>
        <v/>
      </c>
      <c r="N352" s="17"/>
      <c r="O352" s="25" t="str">
        <f t="shared" si="29"/>
        <v/>
      </c>
      <c r="R352" t="str">
        <f t="shared" si="25"/>
        <v>Jan 1900</v>
      </c>
    </row>
    <row r="353" spans="1:18" ht="22" customHeight="1">
      <c r="A353" t="str">
        <f t="shared" si="26"/>
        <v/>
      </c>
      <c r="C353" s="24" t="str">
        <f>IF(B353="","",IFERROR(_xlfn.XLOOKUP(B353,ADM_Log!A:A,ADM_Log!B:B),"ADM not found"))</f>
        <v/>
      </c>
      <c r="D353" s="24" t="str">
        <f>IF(C353="","",IFERROR(_xlfn.XLOOKUP(C353,PT_Master!A:A,PT_Master!C:C),""))</f>
        <v/>
      </c>
      <c r="F353" s="24" t="str">
        <f>IF(C353="","",IFERROR(_xlfn.XLOOKUP(C353,PT_Master!A:A,PT_Master!P:P),"Self-Pay"))</f>
        <v/>
      </c>
      <c r="G353" s="25" t="str">
        <f>IF(B353="","",IFERROR(SUMIF(SVC_Log!B:B,B353,SVC_Log!O:O),0))</f>
        <v/>
      </c>
      <c r="H353" s="25" t="str">
        <f>IF(B353="","",IFERROR(
  _xlfn.XLOOKUP(B353,ADM_Log!A:A,ADM_Log!G:G)*
  _xlfn.XLOOKUP(_xlfn.XLOOKUP(B353,ADM_Log!A:A,ADM_Log!K:K),BED_Master!A:A,BED_Master!F:F),0))</f>
        <v/>
      </c>
      <c r="I353" s="25" t="str">
        <f>IF(B353="","",IFERROR(
  IF(_xlfn.XLOOKUP(B353,ADM_Log!A:A,ADM_Log!D:D)="OPD",
    _xlfn.XLOOKUP(_xlfn.XLOOKUP(B353,ADM_Log!A:A,ADM_Log!I:I),DR_Master!A:A,DR_Master!G:G),
    _xlfn.XLOOKUP(_xlfn.XLOOKUP(B353,ADM_Log!A:A,ADM_Log!I:I),DR_Master!A:A,DR_Master!H:H)*
    _xlfn.XLOOKUP(B353,ADM_Log!A:A,ADM_Log!G:G)
  ),0))</f>
        <v/>
      </c>
      <c r="J353" s="25" t="str">
        <f t="shared" si="27"/>
        <v/>
      </c>
      <c r="L353" s="17"/>
      <c r="M353" s="25" t="str">
        <f t="shared" si="28"/>
        <v/>
      </c>
      <c r="N353" s="17"/>
      <c r="O353" s="25" t="str">
        <f t="shared" si="29"/>
        <v/>
      </c>
      <c r="R353" t="str">
        <f t="shared" si="25"/>
        <v>Jan 1900</v>
      </c>
    </row>
    <row r="354" spans="1:18" ht="22" customHeight="1">
      <c r="A354" t="str">
        <f t="shared" si="26"/>
        <v/>
      </c>
      <c r="C354" s="24" t="str">
        <f>IF(B354="","",IFERROR(_xlfn.XLOOKUP(B354,ADM_Log!A:A,ADM_Log!B:B),"ADM not found"))</f>
        <v/>
      </c>
      <c r="D354" s="24" t="str">
        <f>IF(C354="","",IFERROR(_xlfn.XLOOKUP(C354,PT_Master!A:A,PT_Master!C:C),""))</f>
        <v/>
      </c>
      <c r="F354" s="24" t="str">
        <f>IF(C354="","",IFERROR(_xlfn.XLOOKUP(C354,PT_Master!A:A,PT_Master!P:P),"Self-Pay"))</f>
        <v/>
      </c>
      <c r="G354" s="25" t="str">
        <f>IF(B354="","",IFERROR(SUMIF(SVC_Log!B:B,B354,SVC_Log!O:O),0))</f>
        <v/>
      </c>
      <c r="H354" s="25" t="str">
        <f>IF(B354="","",IFERROR(
  _xlfn.XLOOKUP(B354,ADM_Log!A:A,ADM_Log!G:G)*
  _xlfn.XLOOKUP(_xlfn.XLOOKUP(B354,ADM_Log!A:A,ADM_Log!K:K),BED_Master!A:A,BED_Master!F:F),0))</f>
        <v/>
      </c>
      <c r="I354" s="25" t="str">
        <f>IF(B354="","",IFERROR(
  IF(_xlfn.XLOOKUP(B354,ADM_Log!A:A,ADM_Log!D:D)="OPD",
    _xlfn.XLOOKUP(_xlfn.XLOOKUP(B354,ADM_Log!A:A,ADM_Log!I:I),DR_Master!A:A,DR_Master!G:G),
    _xlfn.XLOOKUP(_xlfn.XLOOKUP(B354,ADM_Log!A:A,ADM_Log!I:I),DR_Master!A:A,DR_Master!H:H)*
    _xlfn.XLOOKUP(B354,ADM_Log!A:A,ADM_Log!G:G)
  ),0))</f>
        <v/>
      </c>
      <c r="J354" s="25" t="str">
        <f t="shared" si="27"/>
        <v/>
      </c>
      <c r="L354" s="17"/>
      <c r="M354" s="25" t="str">
        <f t="shared" si="28"/>
        <v/>
      </c>
      <c r="N354" s="17"/>
      <c r="O354" s="25" t="str">
        <f t="shared" si="29"/>
        <v/>
      </c>
      <c r="R354" t="str">
        <f t="shared" si="25"/>
        <v>Jan 1900</v>
      </c>
    </row>
    <row r="355" spans="1:18" ht="22" customHeight="1">
      <c r="A355" t="str">
        <f t="shared" si="26"/>
        <v/>
      </c>
      <c r="C355" s="24" t="str">
        <f>IF(B355="","",IFERROR(_xlfn.XLOOKUP(B355,ADM_Log!A:A,ADM_Log!B:B),"ADM not found"))</f>
        <v/>
      </c>
      <c r="D355" s="24" t="str">
        <f>IF(C355="","",IFERROR(_xlfn.XLOOKUP(C355,PT_Master!A:A,PT_Master!C:C),""))</f>
        <v/>
      </c>
      <c r="F355" s="24" t="str">
        <f>IF(C355="","",IFERROR(_xlfn.XLOOKUP(C355,PT_Master!A:A,PT_Master!P:P),"Self-Pay"))</f>
        <v/>
      </c>
      <c r="G355" s="25" t="str">
        <f>IF(B355="","",IFERROR(SUMIF(SVC_Log!B:B,B355,SVC_Log!O:O),0))</f>
        <v/>
      </c>
      <c r="H355" s="25" t="str">
        <f>IF(B355="","",IFERROR(
  _xlfn.XLOOKUP(B355,ADM_Log!A:A,ADM_Log!G:G)*
  _xlfn.XLOOKUP(_xlfn.XLOOKUP(B355,ADM_Log!A:A,ADM_Log!K:K),BED_Master!A:A,BED_Master!F:F),0))</f>
        <v/>
      </c>
      <c r="I355" s="25" t="str">
        <f>IF(B355="","",IFERROR(
  IF(_xlfn.XLOOKUP(B355,ADM_Log!A:A,ADM_Log!D:D)="OPD",
    _xlfn.XLOOKUP(_xlfn.XLOOKUP(B355,ADM_Log!A:A,ADM_Log!I:I),DR_Master!A:A,DR_Master!G:G),
    _xlfn.XLOOKUP(_xlfn.XLOOKUP(B355,ADM_Log!A:A,ADM_Log!I:I),DR_Master!A:A,DR_Master!H:H)*
    _xlfn.XLOOKUP(B355,ADM_Log!A:A,ADM_Log!G:G)
  ),0))</f>
        <v/>
      </c>
      <c r="J355" s="25" t="str">
        <f t="shared" si="27"/>
        <v/>
      </c>
      <c r="L355" s="17"/>
      <c r="M355" s="25" t="str">
        <f t="shared" si="28"/>
        <v/>
      </c>
      <c r="N355" s="17"/>
      <c r="O355" s="25" t="str">
        <f t="shared" si="29"/>
        <v/>
      </c>
      <c r="R355" t="str">
        <f t="shared" si="25"/>
        <v>Jan 1900</v>
      </c>
    </row>
    <row r="356" spans="1:18" ht="22" customHeight="1">
      <c r="A356" t="str">
        <f t="shared" si="26"/>
        <v/>
      </c>
      <c r="C356" s="24" t="str">
        <f>IF(B356="","",IFERROR(_xlfn.XLOOKUP(B356,ADM_Log!A:A,ADM_Log!B:B),"ADM not found"))</f>
        <v/>
      </c>
      <c r="D356" s="24" t="str">
        <f>IF(C356="","",IFERROR(_xlfn.XLOOKUP(C356,PT_Master!A:A,PT_Master!C:C),""))</f>
        <v/>
      </c>
      <c r="F356" s="24" t="str">
        <f>IF(C356="","",IFERROR(_xlfn.XLOOKUP(C356,PT_Master!A:A,PT_Master!P:P),"Self-Pay"))</f>
        <v/>
      </c>
      <c r="G356" s="25" t="str">
        <f>IF(B356="","",IFERROR(SUMIF(SVC_Log!B:B,B356,SVC_Log!O:O),0))</f>
        <v/>
      </c>
      <c r="H356" s="25" t="str">
        <f>IF(B356="","",IFERROR(
  _xlfn.XLOOKUP(B356,ADM_Log!A:A,ADM_Log!G:G)*
  _xlfn.XLOOKUP(_xlfn.XLOOKUP(B356,ADM_Log!A:A,ADM_Log!K:K),BED_Master!A:A,BED_Master!F:F),0))</f>
        <v/>
      </c>
      <c r="I356" s="25" t="str">
        <f>IF(B356="","",IFERROR(
  IF(_xlfn.XLOOKUP(B356,ADM_Log!A:A,ADM_Log!D:D)="OPD",
    _xlfn.XLOOKUP(_xlfn.XLOOKUP(B356,ADM_Log!A:A,ADM_Log!I:I),DR_Master!A:A,DR_Master!G:G),
    _xlfn.XLOOKUP(_xlfn.XLOOKUP(B356,ADM_Log!A:A,ADM_Log!I:I),DR_Master!A:A,DR_Master!H:H)*
    _xlfn.XLOOKUP(B356,ADM_Log!A:A,ADM_Log!G:G)
  ),0))</f>
        <v/>
      </c>
      <c r="J356" s="25" t="str">
        <f t="shared" si="27"/>
        <v/>
      </c>
      <c r="L356" s="17"/>
      <c r="M356" s="25" t="str">
        <f t="shared" si="28"/>
        <v/>
      </c>
      <c r="N356" s="17"/>
      <c r="O356" s="25" t="str">
        <f t="shared" si="29"/>
        <v/>
      </c>
      <c r="R356" t="str">
        <f t="shared" si="25"/>
        <v>Jan 1900</v>
      </c>
    </row>
    <row r="357" spans="1:18" ht="22" customHeight="1">
      <c r="A357" t="str">
        <f t="shared" si="26"/>
        <v/>
      </c>
      <c r="C357" s="24" t="str">
        <f>IF(B357="","",IFERROR(_xlfn.XLOOKUP(B357,ADM_Log!A:A,ADM_Log!B:B),"ADM not found"))</f>
        <v/>
      </c>
      <c r="D357" s="24" t="str">
        <f>IF(C357="","",IFERROR(_xlfn.XLOOKUP(C357,PT_Master!A:A,PT_Master!C:C),""))</f>
        <v/>
      </c>
      <c r="F357" s="24" t="str">
        <f>IF(C357="","",IFERROR(_xlfn.XLOOKUP(C357,PT_Master!A:A,PT_Master!P:P),"Self-Pay"))</f>
        <v/>
      </c>
      <c r="G357" s="25" t="str">
        <f>IF(B357="","",IFERROR(SUMIF(SVC_Log!B:B,B357,SVC_Log!O:O),0))</f>
        <v/>
      </c>
      <c r="H357" s="25" t="str">
        <f>IF(B357="","",IFERROR(
  _xlfn.XLOOKUP(B357,ADM_Log!A:A,ADM_Log!G:G)*
  _xlfn.XLOOKUP(_xlfn.XLOOKUP(B357,ADM_Log!A:A,ADM_Log!K:K),BED_Master!A:A,BED_Master!F:F),0))</f>
        <v/>
      </c>
      <c r="I357" s="25" t="str">
        <f>IF(B357="","",IFERROR(
  IF(_xlfn.XLOOKUP(B357,ADM_Log!A:A,ADM_Log!D:D)="OPD",
    _xlfn.XLOOKUP(_xlfn.XLOOKUP(B357,ADM_Log!A:A,ADM_Log!I:I),DR_Master!A:A,DR_Master!G:G),
    _xlfn.XLOOKUP(_xlfn.XLOOKUP(B357,ADM_Log!A:A,ADM_Log!I:I),DR_Master!A:A,DR_Master!H:H)*
    _xlfn.XLOOKUP(B357,ADM_Log!A:A,ADM_Log!G:G)
  ),0))</f>
        <v/>
      </c>
      <c r="J357" s="25" t="str">
        <f t="shared" si="27"/>
        <v/>
      </c>
      <c r="L357" s="17"/>
      <c r="M357" s="25" t="str">
        <f t="shared" si="28"/>
        <v/>
      </c>
      <c r="N357" s="17"/>
      <c r="O357" s="25" t="str">
        <f t="shared" si="29"/>
        <v/>
      </c>
      <c r="R357" t="str">
        <f t="shared" si="25"/>
        <v>Jan 1900</v>
      </c>
    </row>
    <row r="358" spans="1:18" ht="22" customHeight="1">
      <c r="A358" t="str">
        <f t="shared" si="26"/>
        <v/>
      </c>
      <c r="C358" s="24" t="str">
        <f>IF(B358="","",IFERROR(_xlfn.XLOOKUP(B358,ADM_Log!A:A,ADM_Log!B:B),"ADM not found"))</f>
        <v/>
      </c>
      <c r="D358" s="24" t="str">
        <f>IF(C358="","",IFERROR(_xlfn.XLOOKUP(C358,PT_Master!A:A,PT_Master!C:C),""))</f>
        <v/>
      </c>
      <c r="F358" s="24" t="str">
        <f>IF(C358="","",IFERROR(_xlfn.XLOOKUP(C358,PT_Master!A:A,PT_Master!P:P),"Self-Pay"))</f>
        <v/>
      </c>
      <c r="G358" s="25" t="str">
        <f>IF(B358="","",IFERROR(SUMIF(SVC_Log!B:B,B358,SVC_Log!O:O),0))</f>
        <v/>
      </c>
      <c r="H358" s="25" t="str">
        <f>IF(B358="","",IFERROR(
  _xlfn.XLOOKUP(B358,ADM_Log!A:A,ADM_Log!G:G)*
  _xlfn.XLOOKUP(_xlfn.XLOOKUP(B358,ADM_Log!A:A,ADM_Log!K:K),BED_Master!A:A,BED_Master!F:F),0))</f>
        <v/>
      </c>
      <c r="I358" s="25" t="str">
        <f>IF(B358="","",IFERROR(
  IF(_xlfn.XLOOKUP(B358,ADM_Log!A:A,ADM_Log!D:D)="OPD",
    _xlfn.XLOOKUP(_xlfn.XLOOKUP(B358,ADM_Log!A:A,ADM_Log!I:I),DR_Master!A:A,DR_Master!G:G),
    _xlfn.XLOOKUP(_xlfn.XLOOKUP(B358,ADM_Log!A:A,ADM_Log!I:I),DR_Master!A:A,DR_Master!H:H)*
    _xlfn.XLOOKUP(B358,ADM_Log!A:A,ADM_Log!G:G)
  ),0))</f>
        <v/>
      </c>
      <c r="J358" s="25" t="str">
        <f t="shared" si="27"/>
        <v/>
      </c>
      <c r="L358" s="17"/>
      <c r="M358" s="25" t="str">
        <f t="shared" si="28"/>
        <v/>
      </c>
      <c r="N358" s="17"/>
      <c r="O358" s="25" t="str">
        <f t="shared" si="29"/>
        <v/>
      </c>
      <c r="R358" t="str">
        <f t="shared" si="25"/>
        <v>Jan 1900</v>
      </c>
    </row>
    <row r="359" spans="1:18" ht="22" customHeight="1">
      <c r="A359" t="str">
        <f t="shared" si="26"/>
        <v/>
      </c>
      <c r="C359" s="24" t="str">
        <f>IF(B359="","",IFERROR(_xlfn.XLOOKUP(B359,ADM_Log!A:A,ADM_Log!B:B),"ADM not found"))</f>
        <v/>
      </c>
      <c r="D359" s="24" t="str">
        <f>IF(C359="","",IFERROR(_xlfn.XLOOKUP(C359,PT_Master!A:A,PT_Master!C:C),""))</f>
        <v/>
      </c>
      <c r="F359" s="24" t="str">
        <f>IF(C359="","",IFERROR(_xlfn.XLOOKUP(C359,PT_Master!A:A,PT_Master!P:P),"Self-Pay"))</f>
        <v/>
      </c>
      <c r="G359" s="25" t="str">
        <f>IF(B359="","",IFERROR(SUMIF(SVC_Log!B:B,B359,SVC_Log!O:O),0))</f>
        <v/>
      </c>
      <c r="H359" s="25" t="str">
        <f>IF(B359="","",IFERROR(
  _xlfn.XLOOKUP(B359,ADM_Log!A:A,ADM_Log!G:G)*
  _xlfn.XLOOKUP(_xlfn.XLOOKUP(B359,ADM_Log!A:A,ADM_Log!K:K),BED_Master!A:A,BED_Master!F:F),0))</f>
        <v/>
      </c>
      <c r="I359" s="25" t="str">
        <f>IF(B359="","",IFERROR(
  IF(_xlfn.XLOOKUP(B359,ADM_Log!A:A,ADM_Log!D:D)="OPD",
    _xlfn.XLOOKUP(_xlfn.XLOOKUP(B359,ADM_Log!A:A,ADM_Log!I:I),DR_Master!A:A,DR_Master!G:G),
    _xlfn.XLOOKUP(_xlfn.XLOOKUP(B359,ADM_Log!A:A,ADM_Log!I:I),DR_Master!A:A,DR_Master!H:H)*
    _xlfn.XLOOKUP(B359,ADM_Log!A:A,ADM_Log!G:G)
  ),0))</f>
        <v/>
      </c>
      <c r="J359" s="25" t="str">
        <f t="shared" si="27"/>
        <v/>
      </c>
      <c r="L359" s="17"/>
      <c r="M359" s="25" t="str">
        <f t="shared" si="28"/>
        <v/>
      </c>
      <c r="N359" s="17"/>
      <c r="O359" s="25" t="str">
        <f t="shared" si="29"/>
        <v/>
      </c>
      <c r="R359" t="str">
        <f t="shared" si="25"/>
        <v>Jan 1900</v>
      </c>
    </row>
    <row r="360" spans="1:18" ht="22" customHeight="1">
      <c r="A360" t="str">
        <f t="shared" si="26"/>
        <v/>
      </c>
      <c r="C360" s="24" t="str">
        <f>IF(B360="","",IFERROR(_xlfn.XLOOKUP(B360,ADM_Log!A:A,ADM_Log!B:B),"ADM not found"))</f>
        <v/>
      </c>
      <c r="D360" s="24" t="str">
        <f>IF(C360="","",IFERROR(_xlfn.XLOOKUP(C360,PT_Master!A:A,PT_Master!C:C),""))</f>
        <v/>
      </c>
      <c r="F360" s="24" t="str">
        <f>IF(C360="","",IFERROR(_xlfn.XLOOKUP(C360,PT_Master!A:A,PT_Master!P:P),"Self-Pay"))</f>
        <v/>
      </c>
      <c r="G360" s="25" t="str">
        <f>IF(B360="","",IFERROR(SUMIF(SVC_Log!B:B,B360,SVC_Log!O:O),0))</f>
        <v/>
      </c>
      <c r="H360" s="25" t="str">
        <f>IF(B360="","",IFERROR(
  _xlfn.XLOOKUP(B360,ADM_Log!A:A,ADM_Log!G:G)*
  _xlfn.XLOOKUP(_xlfn.XLOOKUP(B360,ADM_Log!A:A,ADM_Log!K:K),BED_Master!A:A,BED_Master!F:F),0))</f>
        <v/>
      </c>
      <c r="I360" s="25" t="str">
        <f>IF(B360="","",IFERROR(
  IF(_xlfn.XLOOKUP(B360,ADM_Log!A:A,ADM_Log!D:D)="OPD",
    _xlfn.XLOOKUP(_xlfn.XLOOKUP(B360,ADM_Log!A:A,ADM_Log!I:I),DR_Master!A:A,DR_Master!G:G),
    _xlfn.XLOOKUP(_xlfn.XLOOKUP(B360,ADM_Log!A:A,ADM_Log!I:I),DR_Master!A:A,DR_Master!H:H)*
    _xlfn.XLOOKUP(B360,ADM_Log!A:A,ADM_Log!G:G)
  ),0))</f>
        <v/>
      </c>
      <c r="J360" s="25" t="str">
        <f t="shared" si="27"/>
        <v/>
      </c>
      <c r="L360" s="17"/>
      <c r="M360" s="25" t="str">
        <f t="shared" si="28"/>
        <v/>
      </c>
      <c r="N360" s="17"/>
      <c r="O360" s="25" t="str">
        <f t="shared" si="29"/>
        <v/>
      </c>
      <c r="R360" t="str">
        <f t="shared" si="25"/>
        <v>Jan 1900</v>
      </c>
    </row>
    <row r="361" spans="1:18" ht="22" customHeight="1">
      <c r="A361" t="str">
        <f t="shared" si="26"/>
        <v/>
      </c>
      <c r="C361" s="24" t="str">
        <f>IF(B361="","",IFERROR(_xlfn.XLOOKUP(B361,ADM_Log!A:A,ADM_Log!B:B),"ADM not found"))</f>
        <v/>
      </c>
      <c r="D361" s="24" t="str">
        <f>IF(C361="","",IFERROR(_xlfn.XLOOKUP(C361,PT_Master!A:A,PT_Master!C:C),""))</f>
        <v/>
      </c>
      <c r="F361" s="24" t="str">
        <f>IF(C361="","",IFERROR(_xlfn.XLOOKUP(C361,PT_Master!A:A,PT_Master!P:P),"Self-Pay"))</f>
        <v/>
      </c>
      <c r="G361" s="25" t="str">
        <f>IF(B361="","",IFERROR(SUMIF(SVC_Log!B:B,B361,SVC_Log!O:O),0))</f>
        <v/>
      </c>
      <c r="H361" s="25" t="str">
        <f>IF(B361="","",IFERROR(
  _xlfn.XLOOKUP(B361,ADM_Log!A:A,ADM_Log!G:G)*
  _xlfn.XLOOKUP(_xlfn.XLOOKUP(B361,ADM_Log!A:A,ADM_Log!K:K),BED_Master!A:A,BED_Master!F:F),0))</f>
        <v/>
      </c>
      <c r="I361" s="25" t="str">
        <f>IF(B361="","",IFERROR(
  IF(_xlfn.XLOOKUP(B361,ADM_Log!A:A,ADM_Log!D:D)="OPD",
    _xlfn.XLOOKUP(_xlfn.XLOOKUP(B361,ADM_Log!A:A,ADM_Log!I:I),DR_Master!A:A,DR_Master!G:G),
    _xlfn.XLOOKUP(_xlfn.XLOOKUP(B361,ADM_Log!A:A,ADM_Log!I:I),DR_Master!A:A,DR_Master!H:H)*
    _xlfn.XLOOKUP(B361,ADM_Log!A:A,ADM_Log!G:G)
  ),0))</f>
        <v/>
      </c>
      <c r="J361" s="25" t="str">
        <f t="shared" si="27"/>
        <v/>
      </c>
      <c r="L361" s="17"/>
      <c r="M361" s="25" t="str">
        <f t="shared" si="28"/>
        <v/>
      </c>
      <c r="N361" s="17"/>
      <c r="O361" s="25" t="str">
        <f t="shared" si="29"/>
        <v/>
      </c>
      <c r="R361" t="str">
        <f t="shared" si="25"/>
        <v>Jan 1900</v>
      </c>
    </row>
    <row r="362" spans="1:18" ht="22" customHeight="1">
      <c r="A362" t="str">
        <f t="shared" si="26"/>
        <v/>
      </c>
      <c r="C362" s="24" t="str">
        <f>IF(B362="","",IFERROR(_xlfn.XLOOKUP(B362,ADM_Log!A:A,ADM_Log!B:B),"ADM not found"))</f>
        <v/>
      </c>
      <c r="D362" s="24" t="str">
        <f>IF(C362="","",IFERROR(_xlfn.XLOOKUP(C362,PT_Master!A:A,PT_Master!C:C),""))</f>
        <v/>
      </c>
      <c r="F362" s="24" t="str">
        <f>IF(C362="","",IFERROR(_xlfn.XLOOKUP(C362,PT_Master!A:A,PT_Master!P:P),"Self-Pay"))</f>
        <v/>
      </c>
      <c r="G362" s="25" t="str">
        <f>IF(B362="","",IFERROR(SUMIF(SVC_Log!B:B,B362,SVC_Log!O:O),0))</f>
        <v/>
      </c>
      <c r="H362" s="25" t="str">
        <f>IF(B362="","",IFERROR(
  _xlfn.XLOOKUP(B362,ADM_Log!A:A,ADM_Log!G:G)*
  _xlfn.XLOOKUP(_xlfn.XLOOKUP(B362,ADM_Log!A:A,ADM_Log!K:K),BED_Master!A:A,BED_Master!F:F),0))</f>
        <v/>
      </c>
      <c r="I362" s="25" t="str">
        <f>IF(B362="","",IFERROR(
  IF(_xlfn.XLOOKUP(B362,ADM_Log!A:A,ADM_Log!D:D)="OPD",
    _xlfn.XLOOKUP(_xlfn.XLOOKUP(B362,ADM_Log!A:A,ADM_Log!I:I),DR_Master!A:A,DR_Master!G:G),
    _xlfn.XLOOKUP(_xlfn.XLOOKUP(B362,ADM_Log!A:A,ADM_Log!I:I),DR_Master!A:A,DR_Master!H:H)*
    _xlfn.XLOOKUP(B362,ADM_Log!A:A,ADM_Log!G:G)
  ),0))</f>
        <v/>
      </c>
      <c r="J362" s="25" t="str">
        <f t="shared" si="27"/>
        <v/>
      </c>
      <c r="L362" s="17"/>
      <c r="M362" s="25" t="str">
        <f t="shared" si="28"/>
        <v/>
      </c>
      <c r="N362" s="17"/>
      <c r="O362" s="25" t="str">
        <f t="shared" si="29"/>
        <v/>
      </c>
      <c r="R362" t="str">
        <f t="shared" si="25"/>
        <v>Jan 1900</v>
      </c>
    </row>
    <row r="363" spans="1:18" ht="22" customHeight="1">
      <c r="A363" t="str">
        <f t="shared" si="26"/>
        <v/>
      </c>
      <c r="C363" s="24" t="str">
        <f>IF(B363="","",IFERROR(_xlfn.XLOOKUP(B363,ADM_Log!A:A,ADM_Log!B:B),"ADM not found"))</f>
        <v/>
      </c>
      <c r="D363" s="24" t="str">
        <f>IF(C363="","",IFERROR(_xlfn.XLOOKUP(C363,PT_Master!A:A,PT_Master!C:C),""))</f>
        <v/>
      </c>
      <c r="F363" s="24" t="str">
        <f>IF(C363="","",IFERROR(_xlfn.XLOOKUP(C363,PT_Master!A:A,PT_Master!P:P),"Self-Pay"))</f>
        <v/>
      </c>
      <c r="G363" s="25" t="str">
        <f>IF(B363="","",IFERROR(SUMIF(SVC_Log!B:B,B363,SVC_Log!O:O),0))</f>
        <v/>
      </c>
      <c r="H363" s="25" t="str">
        <f>IF(B363="","",IFERROR(
  _xlfn.XLOOKUP(B363,ADM_Log!A:A,ADM_Log!G:G)*
  _xlfn.XLOOKUP(_xlfn.XLOOKUP(B363,ADM_Log!A:A,ADM_Log!K:K),BED_Master!A:A,BED_Master!F:F),0))</f>
        <v/>
      </c>
      <c r="I363" s="25" t="str">
        <f>IF(B363="","",IFERROR(
  IF(_xlfn.XLOOKUP(B363,ADM_Log!A:A,ADM_Log!D:D)="OPD",
    _xlfn.XLOOKUP(_xlfn.XLOOKUP(B363,ADM_Log!A:A,ADM_Log!I:I),DR_Master!A:A,DR_Master!G:G),
    _xlfn.XLOOKUP(_xlfn.XLOOKUP(B363,ADM_Log!A:A,ADM_Log!I:I),DR_Master!A:A,DR_Master!H:H)*
    _xlfn.XLOOKUP(B363,ADM_Log!A:A,ADM_Log!G:G)
  ),0))</f>
        <v/>
      </c>
      <c r="J363" s="25" t="str">
        <f t="shared" si="27"/>
        <v/>
      </c>
      <c r="L363" s="17"/>
      <c r="M363" s="25" t="str">
        <f t="shared" si="28"/>
        <v/>
      </c>
      <c r="N363" s="17"/>
      <c r="O363" s="25" t="str">
        <f t="shared" si="29"/>
        <v/>
      </c>
      <c r="R363" t="str">
        <f t="shared" si="25"/>
        <v>Jan 1900</v>
      </c>
    </row>
    <row r="364" spans="1:18" ht="22" customHeight="1">
      <c r="A364" t="str">
        <f t="shared" si="26"/>
        <v/>
      </c>
      <c r="C364" s="24" t="str">
        <f>IF(B364="","",IFERROR(_xlfn.XLOOKUP(B364,ADM_Log!A:A,ADM_Log!B:B),"ADM not found"))</f>
        <v/>
      </c>
      <c r="D364" s="24" t="str">
        <f>IF(C364="","",IFERROR(_xlfn.XLOOKUP(C364,PT_Master!A:A,PT_Master!C:C),""))</f>
        <v/>
      </c>
      <c r="F364" s="24" t="str">
        <f>IF(C364="","",IFERROR(_xlfn.XLOOKUP(C364,PT_Master!A:A,PT_Master!P:P),"Self-Pay"))</f>
        <v/>
      </c>
      <c r="G364" s="25" t="str">
        <f>IF(B364="","",IFERROR(SUMIF(SVC_Log!B:B,B364,SVC_Log!O:O),0))</f>
        <v/>
      </c>
      <c r="H364" s="25" t="str">
        <f>IF(B364="","",IFERROR(
  _xlfn.XLOOKUP(B364,ADM_Log!A:A,ADM_Log!G:G)*
  _xlfn.XLOOKUP(_xlfn.XLOOKUP(B364,ADM_Log!A:A,ADM_Log!K:K),BED_Master!A:A,BED_Master!F:F),0))</f>
        <v/>
      </c>
      <c r="I364" s="25" t="str">
        <f>IF(B364="","",IFERROR(
  IF(_xlfn.XLOOKUP(B364,ADM_Log!A:A,ADM_Log!D:D)="OPD",
    _xlfn.XLOOKUP(_xlfn.XLOOKUP(B364,ADM_Log!A:A,ADM_Log!I:I),DR_Master!A:A,DR_Master!G:G),
    _xlfn.XLOOKUP(_xlfn.XLOOKUP(B364,ADM_Log!A:A,ADM_Log!I:I),DR_Master!A:A,DR_Master!H:H)*
    _xlfn.XLOOKUP(B364,ADM_Log!A:A,ADM_Log!G:G)
  ),0))</f>
        <v/>
      </c>
      <c r="J364" s="25" t="str">
        <f t="shared" si="27"/>
        <v/>
      </c>
      <c r="L364" s="17"/>
      <c r="M364" s="25" t="str">
        <f t="shared" si="28"/>
        <v/>
      </c>
      <c r="N364" s="17"/>
      <c r="O364" s="25" t="str">
        <f t="shared" si="29"/>
        <v/>
      </c>
      <c r="R364" t="str">
        <f t="shared" si="25"/>
        <v>Jan 1900</v>
      </c>
    </row>
    <row r="365" spans="1:18" ht="22" customHeight="1">
      <c r="A365" t="str">
        <f t="shared" si="26"/>
        <v/>
      </c>
      <c r="C365" s="24" t="str">
        <f>IF(B365="","",IFERROR(_xlfn.XLOOKUP(B365,ADM_Log!A:A,ADM_Log!B:B),"ADM not found"))</f>
        <v/>
      </c>
      <c r="D365" s="24" t="str">
        <f>IF(C365="","",IFERROR(_xlfn.XLOOKUP(C365,PT_Master!A:A,PT_Master!C:C),""))</f>
        <v/>
      </c>
      <c r="F365" s="24" t="str">
        <f>IF(C365="","",IFERROR(_xlfn.XLOOKUP(C365,PT_Master!A:A,PT_Master!P:P),"Self-Pay"))</f>
        <v/>
      </c>
      <c r="G365" s="25" t="str">
        <f>IF(B365="","",IFERROR(SUMIF(SVC_Log!B:B,B365,SVC_Log!O:O),0))</f>
        <v/>
      </c>
      <c r="H365" s="25" t="str">
        <f>IF(B365="","",IFERROR(
  _xlfn.XLOOKUP(B365,ADM_Log!A:A,ADM_Log!G:G)*
  _xlfn.XLOOKUP(_xlfn.XLOOKUP(B365,ADM_Log!A:A,ADM_Log!K:K),BED_Master!A:A,BED_Master!F:F),0))</f>
        <v/>
      </c>
      <c r="I365" s="25" t="str">
        <f>IF(B365="","",IFERROR(
  IF(_xlfn.XLOOKUP(B365,ADM_Log!A:A,ADM_Log!D:D)="OPD",
    _xlfn.XLOOKUP(_xlfn.XLOOKUP(B365,ADM_Log!A:A,ADM_Log!I:I),DR_Master!A:A,DR_Master!G:G),
    _xlfn.XLOOKUP(_xlfn.XLOOKUP(B365,ADM_Log!A:A,ADM_Log!I:I),DR_Master!A:A,DR_Master!H:H)*
    _xlfn.XLOOKUP(B365,ADM_Log!A:A,ADM_Log!G:G)
  ),0))</f>
        <v/>
      </c>
      <c r="J365" s="25" t="str">
        <f t="shared" si="27"/>
        <v/>
      </c>
      <c r="L365" s="17"/>
      <c r="M365" s="25" t="str">
        <f t="shared" si="28"/>
        <v/>
      </c>
      <c r="N365" s="17"/>
      <c r="O365" s="25" t="str">
        <f t="shared" si="29"/>
        <v/>
      </c>
      <c r="R365" t="str">
        <f t="shared" si="25"/>
        <v>Jan 1900</v>
      </c>
    </row>
    <row r="366" spans="1:18" ht="22" customHeight="1">
      <c r="A366" t="str">
        <f t="shared" si="26"/>
        <v/>
      </c>
      <c r="C366" s="24" t="str">
        <f>IF(B366="","",IFERROR(_xlfn.XLOOKUP(B366,ADM_Log!A:A,ADM_Log!B:B),"ADM not found"))</f>
        <v/>
      </c>
      <c r="D366" s="24" t="str">
        <f>IF(C366="","",IFERROR(_xlfn.XLOOKUP(C366,PT_Master!A:A,PT_Master!C:C),""))</f>
        <v/>
      </c>
      <c r="F366" s="24" t="str">
        <f>IF(C366="","",IFERROR(_xlfn.XLOOKUP(C366,PT_Master!A:A,PT_Master!P:P),"Self-Pay"))</f>
        <v/>
      </c>
      <c r="G366" s="25" t="str">
        <f>IF(B366="","",IFERROR(SUMIF(SVC_Log!B:B,B366,SVC_Log!O:O),0))</f>
        <v/>
      </c>
      <c r="H366" s="25" t="str">
        <f>IF(B366="","",IFERROR(
  _xlfn.XLOOKUP(B366,ADM_Log!A:A,ADM_Log!G:G)*
  _xlfn.XLOOKUP(_xlfn.XLOOKUP(B366,ADM_Log!A:A,ADM_Log!K:K),BED_Master!A:A,BED_Master!F:F),0))</f>
        <v/>
      </c>
      <c r="I366" s="25" t="str">
        <f>IF(B366="","",IFERROR(
  IF(_xlfn.XLOOKUP(B366,ADM_Log!A:A,ADM_Log!D:D)="OPD",
    _xlfn.XLOOKUP(_xlfn.XLOOKUP(B366,ADM_Log!A:A,ADM_Log!I:I),DR_Master!A:A,DR_Master!G:G),
    _xlfn.XLOOKUP(_xlfn.XLOOKUP(B366,ADM_Log!A:A,ADM_Log!I:I),DR_Master!A:A,DR_Master!H:H)*
    _xlfn.XLOOKUP(B366,ADM_Log!A:A,ADM_Log!G:G)
  ),0))</f>
        <v/>
      </c>
      <c r="J366" s="25" t="str">
        <f t="shared" si="27"/>
        <v/>
      </c>
      <c r="L366" s="17"/>
      <c r="M366" s="25" t="str">
        <f t="shared" si="28"/>
        <v/>
      </c>
      <c r="N366" s="17"/>
      <c r="O366" s="25" t="str">
        <f t="shared" si="29"/>
        <v/>
      </c>
      <c r="R366" t="str">
        <f t="shared" si="25"/>
        <v>Jan 1900</v>
      </c>
    </row>
    <row r="367" spans="1:18" ht="22" customHeight="1">
      <c r="A367" t="str">
        <f t="shared" si="26"/>
        <v/>
      </c>
      <c r="C367" s="24" t="str">
        <f>IF(B367="","",IFERROR(_xlfn.XLOOKUP(B367,ADM_Log!A:A,ADM_Log!B:B),"ADM not found"))</f>
        <v/>
      </c>
      <c r="D367" s="24" t="str">
        <f>IF(C367="","",IFERROR(_xlfn.XLOOKUP(C367,PT_Master!A:A,PT_Master!C:C),""))</f>
        <v/>
      </c>
      <c r="F367" s="24" t="str">
        <f>IF(C367="","",IFERROR(_xlfn.XLOOKUP(C367,PT_Master!A:A,PT_Master!P:P),"Self-Pay"))</f>
        <v/>
      </c>
      <c r="G367" s="25" t="str">
        <f>IF(B367="","",IFERROR(SUMIF(SVC_Log!B:B,B367,SVC_Log!O:O),0))</f>
        <v/>
      </c>
      <c r="H367" s="25" t="str">
        <f>IF(B367="","",IFERROR(
  _xlfn.XLOOKUP(B367,ADM_Log!A:A,ADM_Log!G:G)*
  _xlfn.XLOOKUP(_xlfn.XLOOKUP(B367,ADM_Log!A:A,ADM_Log!K:K),BED_Master!A:A,BED_Master!F:F),0))</f>
        <v/>
      </c>
      <c r="I367" s="25" t="str">
        <f>IF(B367="","",IFERROR(
  IF(_xlfn.XLOOKUP(B367,ADM_Log!A:A,ADM_Log!D:D)="OPD",
    _xlfn.XLOOKUP(_xlfn.XLOOKUP(B367,ADM_Log!A:A,ADM_Log!I:I),DR_Master!A:A,DR_Master!G:G),
    _xlfn.XLOOKUP(_xlfn.XLOOKUP(B367,ADM_Log!A:A,ADM_Log!I:I),DR_Master!A:A,DR_Master!H:H)*
    _xlfn.XLOOKUP(B367,ADM_Log!A:A,ADM_Log!G:G)
  ),0))</f>
        <v/>
      </c>
      <c r="J367" s="25" t="str">
        <f t="shared" si="27"/>
        <v/>
      </c>
      <c r="L367" s="17"/>
      <c r="M367" s="25" t="str">
        <f t="shared" si="28"/>
        <v/>
      </c>
      <c r="N367" s="17"/>
      <c r="O367" s="25" t="str">
        <f t="shared" si="29"/>
        <v/>
      </c>
      <c r="R367" t="str">
        <f t="shared" si="25"/>
        <v>Jan 1900</v>
      </c>
    </row>
    <row r="368" spans="1:18" ht="22" customHeight="1">
      <c r="A368" t="str">
        <f t="shared" si="26"/>
        <v/>
      </c>
      <c r="C368" s="24" t="str">
        <f>IF(B368="","",IFERROR(_xlfn.XLOOKUP(B368,ADM_Log!A:A,ADM_Log!B:B),"ADM not found"))</f>
        <v/>
      </c>
      <c r="D368" s="24" t="str">
        <f>IF(C368="","",IFERROR(_xlfn.XLOOKUP(C368,PT_Master!A:A,PT_Master!C:C),""))</f>
        <v/>
      </c>
      <c r="F368" s="24" t="str">
        <f>IF(C368="","",IFERROR(_xlfn.XLOOKUP(C368,PT_Master!A:A,PT_Master!P:P),"Self-Pay"))</f>
        <v/>
      </c>
      <c r="G368" s="25" t="str">
        <f>IF(B368="","",IFERROR(SUMIF(SVC_Log!B:B,B368,SVC_Log!O:O),0))</f>
        <v/>
      </c>
      <c r="H368" s="25" t="str">
        <f>IF(B368="","",IFERROR(
  _xlfn.XLOOKUP(B368,ADM_Log!A:A,ADM_Log!G:G)*
  _xlfn.XLOOKUP(_xlfn.XLOOKUP(B368,ADM_Log!A:A,ADM_Log!K:K),BED_Master!A:A,BED_Master!F:F),0))</f>
        <v/>
      </c>
      <c r="I368" s="25" t="str">
        <f>IF(B368="","",IFERROR(
  IF(_xlfn.XLOOKUP(B368,ADM_Log!A:A,ADM_Log!D:D)="OPD",
    _xlfn.XLOOKUP(_xlfn.XLOOKUP(B368,ADM_Log!A:A,ADM_Log!I:I),DR_Master!A:A,DR_Master!G:G),
    _xlfn.XLOOKUP(_xlfn.XLOOKUP(B368,ADM_Log!A:A,ADM_Log!I:I),DR_Master!A:A,DR_Master!H:H)*
    _xlfn.XLOOKUP(B368,ADM_Log!A:A,ADM_Log!G:G)
  ),0))</f>
        <v/>
      </c>
      <c r="J368" s="25" t="str">
        <f t="shared" si="27"/>
        <v/>
      </c>
      <c r="L368" s="17"/>
      <c r="M368" s="25" t="str">
        <f t="shared" si="28"/>
        <v/>
      </c>
      <c r="N368" s="17"/>
      <c r="O368" s="25" t="str">
        <f t="shared" si="29"/>
        <v/>
      </c>
      <c r="R368" t="str">
        <f t="shared" si="25"/>
        <v>Jan 1900</v>
      </c>
    </row>
    <row r="369" spans="1:18" ht="22" customHeight="1">
      <c r="A369" t="str">
        <f t="shared" si="26"/>
        <v/>
      </c>
      <c r="C369" s="24" t="str">
        <f>IF(B369="","",IFERROR(_xlfn.XLOOKUP(B369,ADM_Log!A:A,ADM_Log!B:B),"ADM not found"))</f>
        <v/>
      </c>
      <c r="D369" s="24" t="str">
        <f>IF(C369="","",IFERROR(_xlfn.XLOOKUP(C369,PT_Master!A:A,PT_Master!C:C),""))</f>
        <v/>
      </c>
      <c r="F369" s="24" t="str">
        <f>IF(C369="","",IFERROR(_xlfn.XLOOKUP(C369,PT_Master!A:A,PT_Master!P:P),"Self-Pay"))</f>
        <v/>
      </c>
      <c r="G369" s="25" t="str">
        <f>IF(B369="","",IFERROR(SUMIF(SVC_Log!B:B,B369,SVC_Log!O:O),0))</f>
        <v/>
      </c>
      <c r="H369" s="25" t="str">
        <f>IF(B369="","",IFERROR(
  _xlfn.XLOOKUP(B369,ADM_Log!A:A,ADM_Log!G:G)*
  _xlfn.XLOOKUP(_xlfn.XLOOKUP(B369,ADM_Log!A:A,ADM_Log!K:K),BED_Master!A:A,BED_Master!F:F),0))</f>
        <v/>
      </c>
      <c r="I369" s="25" t="str">
        <f>IF(B369="","",IFERROR(
  IF(_xlfn.XLOOKUP(B369,ADM_Log!A:A,ADM_Log!D:D)="OPD",
    _xlfn.XLOOKUP(_xlfn.XLOOKUP(B369,ADM_Log!A:A,ADM_Log!I:I),DR_Master!A:A,DR_Master!G:G),
    _xlfn.XLOOKUP(_xlfn.XLOOKUP(B369,ADM_Log!A:A,ADM_Log!I:I),DR_Master!A:A,DR_Master!H:H)*
    _xlfn.XLOOKUP(B369,ADM_Log!A:A,ADM_Log!G:G)
  ),0))</f>
        <v/>
      </c>
      <c r="J369" s="25" t="str">
        <f t="shared" si="27"/>
        <v/>
      </c>
      <c r="L369" s="17"/>
      <c r="M369" s="25" t="str">
        <f t="shared" si="28"/>
        <v/>
      </c>
      <c r="N369" s="17"/>
      <c r="O369" s="25" t="str">
        <f t="shared" si="29"/>
        <v/>
      </c>
      <c r="R369" t="str">
        <f t="shared" si="25"/>
        <v>Jan 1900</v>
      </c>
    </row>
    <row r="370" spans="1:18" ht="22" customHeight="1">
      <c r="A370" t="str">
        <f t="shared" si="26"/>
        <v/>
      </c>
      <c r="C370" s="24" t="str">
        <f>IF(B370="","",IFERROR(_xlfn.XLOOKUP(B370,ADM_Log!A:A,ADM_Log!B:B),"ADM not found"))</f>
        <v/>
      </c>
      <c r="D370" s="24" t="str">
        <f>IF(C370="","",IFERROR(_xlfn.XLOOKUP(C370,PT_Master!A:A,PT_Master!C:C),""))</f>
        <v/>
      </c>
      <c r="F370" s="24" t="str">
        <f>IF(C370="","",IFERROR(_xlfn.XLOOKUP(C370,PT_Master!A:A,PT_Master!P:P),"Self-Pay"))</f>
        <v/>
      </c>
      <c r="G370" s="25" t="str">
        <f>IF(B370="","",IFERROR(SUMIF(SVC_Log!B:B,B370,SVC_Log!O:O),0))</f>
        <v/>
      </c>
      <c r="H370" s="25" t="str">
        <f>IF(B370="","",IFERROR(
  _xlfn.XLOOKUP(B370,ADM_Log!A:A,ADM_Log!G:G)*
  _xlfn.XLOOKUP(_xlfn.XLOOKUP(B370,ADM_Log!A:A,ADM_Log!K:K),BED_Master!A:A,BED_Master!F:F),0))</f>
        <v/>
      </c>
      <c r="I370" s="25" t="str">
        <f>IF(B370="","",IFERROR(
  IF(_xlfn.XLOOKUP(B370,ADM_Log!A:A,ADM_Log!D:D)="OPD",
    _xlfn.XLOOKUP(_xlfn.XLOOKUP(B370,ADM_Log!A:A,ADM_Log!I:I),DR_Master!A:A,DR_Master!G:G),
    _xlfn.XLOOKUP(_xlfn.XLOOKUP(B370,ADM_Log!A:A,ADM_Log!I:I),DR_Master!A:A,DR_Master!H:H)*
    _xlfn.XLOOKUP(B370,ADM_Log!A:A,ADM_Log!G:G)
  ),0))</f>
        <v/>
      </c>
      <c r="J370" s="25" t="str">
        <f t="shared" si="27"/>
        <v/>
      </c>
      <c r="L370" s="17"/>
      <c r="M370" s="25" t="str">
        <f t="shared" si="28"/>
        <v/>
      </c>
      <c r="N370" s="17"/>
      <c r="O370" s="25" t="str">
        <f t="shared" si="29"/>
        <v/>
      </c>
      <c r="R370" t="str">
        <f t="shared" si="25"/>
        <v>Jan 1900</v>
      </c>
    </row>
    <row r="371" spans="1:18" ht="22" customHeight="1">
      <c r="A371" t="str">
        <f t="shared" si="26"/>
        <v/>
      </c>
      <c r="C371" s="24" t="str">
        <f>IF(B371="","",IFERROR(_xlfn.XLOOKUP(B371,ADM_Log!A:A,ADM_Log!B:B),"ADM not found"))</f>
        <v/>
      </c>
      <c r="D371" s="24" t="str">
        <f>IF(C371="","",IFERROR(_xlfn.XLOOKUP(C371,PT_Master!A:A,PT_Master!C:C),""))</f>
        <v/>
      </c>
      <c r="F371" s="24" t="str">
        <f>IF(C371="","",IFERROR(_xlfn.XLOOKUP(C371,PT_Master!A:A,PT_Master!P:P),"Self-Pay"))</f>
        <v/>
      </c>
      <c r="G371" s="25" t="str">
        <f>IF(B371="","",IFERROR(SUMIF(SVC_Log!B:B,B371,SVC_Log!O:O),0))</f>
        <v/>
      </c>
      <c r="H371" s="25" t="str">
        <f>IF(B371="","",IFERROR(
  _xlfn.XLOOKUP(B371,ADM_Log!A:A,ADM_Log!G:G)*
  _xlfn.XLOOKUP(_xlfn.XLOOKUP(B371,ADM_Log!A:A,ADM_Log!K:K),BED_Master!A:A,BED_Master!F:F),0))</f>
        <v/>
      </c>
      <c r="I371" s="25" t="str">
        <f>IF(B371="","",IFERROR(
  IF(_xlfn.XLOOKUP(B371,ADM_Log!A:A,ADM_Log!D:D)="OPD",
    _xlfn.XLOOKUP(_xlfn.XLOOKUP(B371,ADM_Log!A:A,ADM_Log!I:I),DR_Master!A:A,DR_Master!G:G),
    _xlfn.XLOOKUP(_xlfn.XLOOKUP(B371,ADM_Log!A:A,ADM_Log!I:I),DR_Master!A:A,DR_Master!H:H)*
    _xlfn.XLOOKUP(B371,ADM_Log!A:A,ADM_Log!G:G)
  ),0))</f>
        <v/>
      </c>
      <c r="J371" s="25" t="str">
        <f t="shared" si="27"/>
        <v/>
      </c>
      <c r="L371" s="17"/>
      <c r="M371" s="25" t="str">
        <f t="shared" si="28"/>
        <v/>
      </c>
      <c r="N371" s="17"/>
      <c r="O371" s="25" t="str">
        <f t="shared" si="29"/>
        <v/>
      </c>
      <c r="R371" t="str">
        <f t="shared" si="25"/>
        <v>Jan 1900</v>
      </c>
    </row>
    <row r="372" spans="1:18" ht="22" customHeight="1">
      <c r="A372" t="str">
        <f t="shared" si="26"/>
        <v/>
      </c>
      <c r="C372" s="24" t="str">
        <f>IF(B372="","",IFERROR(_xlfn.XLOOKUP(B372,ADM_Log!A:A,ADM_Log!B:B),"ADM not found"))</f>
        <v/>
      </c>
      <c r="D372" s="24" t="str">
        <f>IF(C372="","",IFERROR(_xlfn.XLOOKUP(C372,PT_Master!A:A,PT_Master!C:C),""))</f>
        <v/>
      </c>
      <c r="F372" s="24" t="str">
        <f>IF(C372="","",IFERROR(_xlfn.XLOOKUP(C372,PT_Master!A:A,PT_Master!P:P),"Self-Pay"))</f>
        <v/>
      </c>
      <c r="G372" s="25" t="str">
        <f>IF(B372="","",IFERROR(SUMIF(SVC_Log!B:B,B372,SVC_Log!O:O),0))</f>
        <v/>
      </c>
      <c r="H372" s="25" t="str">
        <f>IF(B372="","",IFERROR(
  _xlfn.XLOOKUP(B372,ADM_Log!A:A,ADM_Log!G:G)*
  _xlfn.XLOOKUP(_xlfn.XLOOKUP(B372,ADM_Log!A:A,ADM_Log!K:K),BED_Master!A:A,BED_Master!F:F),0))</f>
        <v/>
      </c>
      <c r="I372" s="25" t="str">
        <f>IF(B372="","",IFERROR(
  IF(_xlfn.XLOOKUP(B372,ADM_Log!A:A,ADM_Log!D:D)="OPD",
    _xlfn.XLOOKUP(_xlfn.XLOOKUP(B372,ADM_Log!A:A,ADM_Log!I:I),DR_Master!A:A,DR_Master!G:G),
    _xlfn.XLOOKUP(_xlfn.XLOOKUP(B372,ADM_Log!A:A,ADM_Log!I:I),DR_Master!A:A,DR_Master!H:H)*
    _xlfn.XLOOKUP(B372,ADM_Log!A:A,ADM_Log!G:G)
  ),0))</f>
        <v/>
      </c>
      <c r="J372" s="25" t="str">
        <f t="shared" si="27"/>
        <v/>
      </c>
      <c r="L372" s="17"/>
      <c r="M372" s="25" t="str">
        <f t="shared" si="28"/>
        <v/>
      </c>
      <c r="N372" s="17"/>
      <c r="O372" s="25" t="str">
        <f t="shared" si="29"/>
        <v/>
      </c>
      <c r="R372" t="str">
        <f t="shared" si="25"/>
        <v>Jan 1900</v>
      </c>
    </row>
    <row r="373" spans="1:18" ht="22" customHeight="1">
      <c r="A373" t="str">
        <f t="shared" si="26"/>
        <v/>
      </c>
      <c r="C373" s="24" t="str">
        <f>IF(B373="","",IFERROR(_xlfn.XLOOKUP(B373,ADM_Log!A:A,ADM_Log!B:B),"ADM not found"))</f>
        <v/>
      </c>
      <c r="D373" s="24" t="str">
        <f>IF(C373="","",IFERROR(_xlfn.XLOOKUP(C373,PT_Master!A:A,PT_Master!C:C),""))</f>
        <v/>
      </c>
      <c r="F373" s="24" t="str">
        <f>IF(C373="","",IFERROR(_xlfn.XLOOKUP(C373,PT_Master!A:A,PT_Master!P:P),"Self-Pay"))</f>
        <v/>
      </c>
      <c r="G373" s="25" t="str">
        <f>IF(B373="","",IFERROR(SUMIF(SVC_Log!B:B,B373,SVC_Log!O:O),0))</f>
        <v/>
      </c>
      <c r="H373" s="25" t="str">
        <f>IF(B373="","",IFERROR(
  _xlfn.XLOOKUP(B373,ADM_Log!A:A,ADM_Log!G:G)*
  _xlfn.XLOOKUP(_xlfn.XLOOKUP(B373,ADM_Log!A:A,ADM_Log!K:K),BED_Master!A:A,BED_Master!F:F),0))</f>
        <v/>
      </c>
      <c r="I373" s="25" t="str">
        <f>IF(B373="","",IFERROR(
  IF(_xlfn.XLOOKUP(B373,ADM_Log!A:A,ADM_Log!D:D)="OPD",
    _xlfn.XLOOKUP(_xlfn.XLOOKUP(B373,ADM_Log!A:A,ADM_Log!I:I),DR_Master!A:A,DR_Master!G:G),
    _xlfn.XLOOKUP(_xlfn.XLOOKUP(B373,ADM_Log!A:A,ADM_Log!I:I),DR_Master!A:A,DR_Master!H:H)*
    _xlfn.XLOOKUP(B373,ADM_Log!A:A,ADM_Log!G:G)
  ),0))</f>
        <v/>
      </c>
      <c r="J373" s="25" t="str">
        <f t="shared" si="27"/>
        <v/>
      </c>
      <c r="L373" s="17"/>
      <c r="M373" s="25" t="str">
        <f t="shared" si="28"/>
        <v/>
      </c>
      <c r="N373" s="17"/>
      <c r="O373" s="25" t="str">
        <f t="shared" si="29"/>
        <v/>
      </c>
      <c r="R373" t="str">
        <f t="shared" si="25"/>
        <v>Jan 1900</v>
      </c>
    </row>
    <row r="374" spans="1:18" ht="22" customHeight="1">
      <c r="A374" t="str">
        <f t="shared" si="26"/>
        <v/>
      </c>
      <c r="C374" s="24" t="str">
        <f>IF(B374="","",IFERROR(_xlfn.XLOOKUP(B374,ADM_Log!A:A,ADM_Log!B:B),"ADM not found"))</f>
        <v/>
      </c>
      <c r="D374" s="24" t="str">
        <f>IF(C374="","",IFERROR(_xlfn.XLOOKUP(C374,PT_Master!A:A,PT_Master!C:C),""))</f>
        <v/>
      </c>
      <c r="F374" s="24" t="str">
        <f>IF(C374="","",IFERROR(_xlfn.XLOOKUP(C374,PT_Master!A:A,PT_Master!P:P),"Self-Pay"))</f>
        <v/>
      </c>
      <c r="G374" s="25" t="str">
        <f>IF(B374="","",IFERROR(SUMIF(SVC_Log!B:B,B374,SVC_Log!O:O),0))</f>
        <v/>
      </c>
      <c r="H374" s="25" t="str">
        <f>IF(B374="","",IFERROR(
  _xlfn.XLOOKUP(B374,ADM_Log!A:A,ADM_Log!G:G)*
  _xlfn.XLOOKUP(_xlfn.XLOOKUP(B374,ADM_Log!A:A,ADM_Log!K:K),BED_Master!A:A,BED_Master!F:F),0))</f>
        <v/>
      </c>
      <c r="I374" s="25" t="str">
        <f>IF(B374="","",IFERROR(
  IF(_xlfn.XLOOKUP(B374,ADM_Log!A:A,ADM_Log!D:D)="OPD",
    _xlfn.XLOOKUP(_xlfn.XLOOKUP(B374,ADM_Log!A:A,ADM_Log!I:I),DR_Master!A:A,DR_Master!G:G),
    _xlfn.XLOOKUP(_xlfn.XLOOKUP(B374,ADM_Log!A:A,ADM_Log!I:I),DR_Master!A:A,DR_Master!H:H)*
    _xlfn.XLOOKUP(B374,ADM_Log!A:A,ADM_Log!G:G)
  ),0))</f>
        <v/>
      </c>
      <c r="J374" s="25" t="str">
        <f t="shared" si="27"/>
        <v/>
      </c>
      <c r="L374" s="17"/>
      <c r="M374" s="25" t="str">
        <f t="shared" si="28"/>
        <v/>
      </c>
      <c r="N374" s="17"/>
      <c r="O374" s="25" t="str">
        <f t="shared" si="29"/>
        <v/>
      </c>
      <c r="R374" t="str">
        <f t="shared" si="25"/>
        <v>Jan 1900</v>
      </c>
    </row>
    <row r="375" spans="1:18" ht="22" customHeight="1">
      <c r="A375" t="str">
        <f t="shared" si="26"/>
        <v/>
      </c>
      <c r="C375" s="24" t="str">
        <f>IF(B375="","",IFERROR(_xlfn.XLOOKUP(B375,ADM_Log!A:A,ADM_Log!B:B),"ADM not found"))</f>
        <v/>
      </c>
      <c r="D375" s="24" t="str">
        <f>IF(C375="","",IFERROR(_xlfn.XLOOKUP(C375,PT_Master!A:A,PT_Master!C:C),""))</f>
        <v/>
      </c>
      <c r="F375" s="24" t="str">
        <f>IF(C375="","",IFERROR(_xlfn.XLOOKUP(C375,PT_Master!A:A,PT_Master!P:P),"Self-Pay"))</f>
        <v/>
      </c>
      <c r="G375" s="25" t="str">
        <f>IF(B375="","",IFERROR(SUMIF(SVC_Log!B:B,B375,SVC_Log!O:O),0))</f>
        <v/>
      </c>
      <c r="H375" s="25" t="str">
        <f>IF(B375="","",IFERROR(
  _xlfn.XLOOKUP(B375,ADM_Log!A:A,ADM_Log!G:G)*
  _xlfn.XLOOKUP(_xlfn.XLOOKUP(B375,ADM_Log!A:A,ADM_Log!K:K),BED_Master!A:A,BED_Master!F:F),0))</f>
        <v/>
      </c>
      <c r="I375" s="25" t="str">
        <f>IF(B375="","",IFERROR(
  IF(_xlfn.XLOOKUP(B375,ADM_Log!A:A,ADM_Log!D:D)="OPD",
    _xlfn.XLOOKUP(_xlfn.XLOOKUP(B375,ADM_Log!A:A,ADM_Log!I:I),DR_Master!A:A,DR_Master!G:G),
    _xlfn.XLOOKUP(_xlfn.XLOOKUP(B375,ADM_Log!A:A,ADM_Log!I:I),DR_Master!A:A,DR_Master!H:H)*
    _xlfn.XLOOKUP(B375,ADM_Log!A:A,ADM_Log!G:G)
  ),0))</f>
        <v/>
      </c>
      <c r="J375" s="25" t="str">
        <f t="shared" si="27"/>
        <v/>
      </c>
      <c r="L375" s="17"/>
      <c r="M375" s="25" t="str">
        <f t="shared" si="28"/>
        <v/>
      </c>
      <c r="N375" s="17"/>
      <c r="O375" s="25" t="str">
        <f t="shared" si="29"/>
        <v/>
      </c>
      <c r="R375" t="str">
        <f t="shared" si="25"/>
        <v>Jan 1900</v>
      </c>
    </row>
    <row r="376" spans="1:18" ht="22" customHeight="1">
      <c r="A376" t="str">
        <f t="shared" si="26"/>
        <v/>
      </c>
      <c r="C376" s="24" t="str">
        <f>IF(B376="","",IFERROR(_xlfn.XLOOKUP(B376,ADM_Log!A:A,ADM_Log!B:B),"ADM not found"))</f>
        <v/>
      </c>
      <c r="D376" s="24" t="str">
        <f>IF(C376="","",IFERROR(_xlfn.XLOOKUP(C376,PT_Master!A:A,PT_Master!C:C),""))</f>
        <v/>
      </c>
      <c r="F376" s="24" t="str">
        <f>IF(C376="","",IFERROR(_xlfn.XLOOKUP(C376,PT_Master!A:A,PT_Master!P:P),"Self-Pay"))</f>
        <v/>
      </c>
      <c r="G376" s="25" t="str">
        <f>IF(B376="","",IFERROR(SUMIF(SVC_Log!B:B,B376,SVC_Log!O:O),0))</f>
        <v/>
      </c>
      <c r="H376" s="25" t="str">
        <f>IF(B376="","",IFERROR(
  _xlfn.XLOOKUP(B376,ADM_Log!A:A,ADM_Log!G:G)*
  _xlfn.XLOOKUP(_xlfn.XLOOKUP(B376,ADM_Log!A:A,ADM_Log!K:K),BED_Master!A:A,BED_Master!F:F),0))</f>
        <v/>
      </c>
      <c r="I376" s="25" t="str">
        <f>IF(B376="","",IFERROR(
  IF(_xlfn.XLOOKUP(B376,ADM_Log!A:A,ADM_Log!D:D)="OPD",
    _xlfn.XLOOKUP(_xlfn.XLOOKUP(B376,ADM_Log!A:A,ADM_Log!I:I),DR_Master!A:A,DR_Master!G:G),
    _xlfn.XLOOKUP(_xlfn.XLOOKUP(B376,ADM_Log!A:A,ADM_Log!I:I),DR_Master!A:A,DR_Master!H:H)*
    _xlfn.XLOOKUP(B376,ADM_Log!A:A,ADM_Log!G:G)
  ),0))</f>
        <v/>
      </c>
      <c r="J376" s="25" t="str">
        <f t="shared" si="27"/>
        <v/>
      </c>
      <c r="L376" s="17"/>
      <c r="M376" s="25" t="str">
        <f t="shared" si="28"/>
        <v/>
      </c>
      <c r="N376" s="17"/>
      <c r="O376" s="25" t="str">
        <f t="shared" si="29"/>
        <v/>
      </c>
      <c r="R376" t="str">
        <f t="shared" si="25"/>
        <v>Jan 1900</v>
      </c>
    </row>
    <row r="377" spans="1:18" ht="22" customHeight="1">
      <c r="A377" t="str">
        <f t="shared" si="26"/>
        <v/>
      </c>
      <c r="C377" s="24" t="str">
        <f>IF(B377="","",IFERROR(_xlfn.XLOOKUP(B377,ADM_Log!A:A,ADM_Log!B:B),"ADM not found"))</f>
        <v/>
      </c>
      <c r="D377" s="24" t="str">
        <f>IF(C377="","",IFERROR(_xlfn.XLOOKUP(C377,PT_Master!A:A,PT_Master!C:C),""))</f>
        <v/>
      </c>
      <c r="F377" s="24" t="str">
        <f>IF(C377="","",IFERROR(_xlfn.XLOOKUP(C377,PT_Master!A:A,PT_Master!P:P),"Self-Pay"))</f>
        <v/>
      </c>
      <c r="G377" s="25" t="str">
        <f>IF(B377="","",IFERROR(SUMIF(SVC_Log!B:B,B377,SVC_Log!O:O),0))</f>
        <v/>
      </c>
      <c r="H377" s="25" t="str">
        <f>IF(B377="","",IFERROR(
  _xlfn.XLOOKUP(B377,ADM_Log!A:A,ADM_Log!G:G)*
  _xlfn.XLOOKUP(_xlfn.XLOOKUP(B377,ADM_Log!A:A,ADM_Log!K:K),BED_Master!A:A,BED_Master!F:F),0))</f>
        <v/>
      </c>
      <c r="I377" s="25" t="str">
        <f>IF(B377="","",IFERROR(
  IF(_xlfn.XLOOKUP(B377,ADM_Log!A:A,ADM_Log!D:D)="OPD",
    _xlfn.XLOOKUP(_xlfn.XLOOKUP(B377,ADM_Log!A:A,ADM_Log!I:I),DR_Master!A:A,DR_Master!G:G),
    _xlfn.XLOOKUP(_xlfn.XLOOKUP(B377,ADM_Log!A:A,ADM_Log!I:I),DR_Master!A:A,DR_Master!H:H)*
    _xlfn.XLOOKUP(B377,ADM_Log!A:A,ADM_Log!G:G)
  ),0))</f>
        <v/>
      </c>
      <c r="J377" s="25" t="str">
        <f t="shared" si="27"/>
        <v/>
      </c>
      <c r="L377" s="17"/>
      <c r="M377" s="25" t="str">
        <f t="shared" si="28"/>
        <v/>
      </c>
      <c r="N377" s="17"/>
      <c r="O377" s="25" t="str">
        <f t="shared" si="29"/>
        <v/>
      </c>
      <c r="R377" t="str">
        <f t="shared" si="25"/>
        <v>Jan 1900</v>
      </c>
    </row>
    <row r="378" spans="1:18" ht="22" customHeight="1">
      <c r="A378" t="str">
        <f t="shared" si="26"/>
        <v/>
      </c>
      <c r="C378" s="24" t="str">
        <f>IF(B378="","",IFERROR(_xlfn.XLOOKUP(B378,ADM_Log!A:A,ADM_Log!B:B),"ADM not found"))</f>
        <v/>
      </c>
      <c r="D378" s="24" t="str">
        <f>IF(C378="","",IFERROR(_xlfn.XLOOKUP(C378,PT_Master!A:A,PT_Master!C:C),""))</f>
        <v/>
      </c>
      <c r="F378" s="24" t="str">
        <f>IF(C378="","",IFERROR(_xlfn.XLOOKUP(C378,PT_Master!A:A,PT_Master!P:P),"Self-Pay"))</f>
        <v/>
      </c>
      <c r="G378" s="25" t="str">
        <f>IF(B378="","",IFERROR(SUMIF(SVC_Log!B:B,B378,SVC_Log!O:O),0))</f>
        <v/>
      </c>
      <c r="H378" s="25" t="str">
        <f>IF(B378="","",IFERROR(
  _xlfn.XLOOKUP(B378,ADM_Log!A:A,ADM_Log!G:G)*
  _xlfn.XLOOKUP(_xlfn.XLOOKUP(B378,ADM_Log!A:A,ADM_Log!K:K),BED_Master!A:A,BED_Master!F:F),0))</f>
        <v/>
      </c>
      <c r="I378" s="25" t="str">
        <f>IF(B378="","",IFERROR(
  IF(_xlfn.XLOOKUP(B378,ADM_Log!A:A,ADM_Log!D:D)="OPD",
    _xlfn.XLOOKUP(_xlfn.XLOOKUP(B378,ADM_Log!A:A,ADM_Log!I:I),DR_Master!A:A,DR_Master!G:G),
    _xlfn.XLOOKUP(_xlfn.XLOOKUP(B378,ADM_Log!A:A,ADM_Log!I:I),DR_Master!A:A,DR_Master!H:H)*
    _xlfn.XLOOKUP(B378,ADM_Log!A:A,ADM_Log!G:G)
  ),0))</f>
        <v/>
      </c>
      <c r="J378" s="25" t="str">
        <f t="shared" si="27"/>
        <v/>
      </c>
      <c r="L378" s="17"/>
      <c r="M378" s="25" t="str">
        <f t="shared" si="28"/>
        <v/>
      </c>
      <c r="N378" s="17"/>
      <c r="O378" s="25" t="str">
        <f t="shared" si="29"/>
        <v/>
      </c>
      <c r="R378" t="str">
        <f t="shared" si="25"/>
        <v>Jan 1900</v>
      </c>
    </row>
    <row r="379" spans="1:18" ht="22" customHeight="1">
      <c r="A379" t="str">
        <f t="shared" si="26"/>
        <v/>
      </c>
      <c r="C379" s="24" t="str">
        <f>IF(B379="","",IFERROR(_xlfn.XLOOKUP(B379,ADM_Log!A:A,ADM_Log!B:B),"ADM not found"))</f>
        <v/>
      </c>
      <c r="D379" s="24" t="str">
        <f>IF(C379="","",IFERROR(_xlfn.XLOOKUP(C379,PT_Master!A:A,PT_Master!C:C),""))</f>
        <v/>
      </c>
      <c r="F379" s="24" t="str">
        <f>IF(C379="","",IFERROR(_xlfn.XLOOKUP(C379,PT_Master!A:A,PT_Master!P:P),"Self-Pay"))</f>
        <v/>
      </c>
      <c r="G379" s="25" t="str">
        <f>IF(B379="","",IFERROR(SUMIF(SVC_Log!B:B,B379,SVC_Log!O:O),0))</f>
        <v/>
      </c>
      <c r="H379" s="25" t="str">
        <f>IF(B379="","",IFERROR(
  _xlfn.XLOOKUP(B379,ADM_Log!A:A,ADM_Log!G:G)*
  _xlfn.XLOOKUP(_xlfn.XLOOKUP(B379,ADM_Log!A:A,ADM_Log!K:K),BED_Master!A:A,BED_Master!F:F),0))</f>
        <v/>
      </c>
      <c r="I379" s="25" t="str">
        <f>IF(B379="","",IFERROR(
  IF(_xlfn.XLOOKUP(B379,ADM_Log!A:A,ADM_Log!D:D)="OPD",
    _xlfn.XLOOKUP(_xlfn.XLOOKUP(B379,ADM_Log!A:A,ADM_Log!I:I),DR_Master!A:A,DR_Master!G:G),
    _xlfn.XLOOKUP(_xlfn.XLOOKUP(B379,ADM_Log!A:A,ADM_Log!I:I),DR_Master!A:A,DR_Master!H:H)*
    _xlfn.XLOOKUP(B379,ADM_Log!A:A,ADM_Log!G:G)
  ),0))</f>
        <v/>
      </c>
      <c r="J379" s="25" t="str">
        <f t="shared" si="27"/>
        <v/>
      </c>
      <c r="L379" s="17"/>
      <c r="M379" s="25" t="str">
        <f t="shared" si="28"/>
        <v/>
      </c>
      <c r="N379" s="17"/>
      <c r="O379" s="25" t="str">
        <f t="shared" si="29"/>
        <v/>
      </c>
      <c r="R379" t="str">
        <f t="shared" si="25"/>
        <v>Jan 1900</v>
      </c>
    </row>
    <row r="380" spans="1:18" ht="22" customHeight="1">
      <c r="A380" t="str">
        <f t="shared" si="26"/>
        <v/>
      </c>
      <c r="C380" s="24" t="str">
        <f>IF(B380="","",IFERROR(_xlfn.XLOOKUP(B380,ADM_Log!A:A,ADM_Log!B:B),"ADM not found"))</f>
        <v/>
      </c>
      <c r="D380" s="24" t="str">
        <f>IF(C380="","",IFERROR(_xlfn.XLOOKUP(C380,PT_Master!A:A,PT_Master!C:C),""))</f>
        <v/>
      </c>
      <c r="F380" s="24" t="str">
        <f>IF(C380="","",IFERROR(_xlfn.XLOOKUP(C380,PT_Master!A:A,PT_Master!P:P),"Self-Pay"))</f>
        <v/>
      </c>
      <c r="G380" s="25" t="str">
        <f>IF(B380="","",IFERROR(SUMIF(SVC_Log!B:B,B380,SVC_Log!O:O),0))</f>
        <v/>
      </c>
      <c r="H380" s="25" t="str">
        <f>IF(B380="","",IFERROR(
  _xlfn.XLOOKUP(B380,ADM_Log!A:A,ADM_Log!G:G)*
  _xlfn.XLOOKUP(_xlfn.XLOOKUP(B380,ADM_Log!A:A,ADM_Log!K:K),BED_Master!A:A,BED_Master!F:F),0))</f>
        <v/>
      </c>
      <c r="I380" s="25" t="str">
        <f>IF(B380="","",IFERROR(
  IF(_xlfn.XLOOKUP(B380,ADM_Log!A:A,ADM_Log!D:D)="OPD",
    _xlfn.XLOOKUP(_xlfn.XLOOKUP(B380,ADM_Log!A:A,ADM_Log!I:I),DR_Master!A:A,DR_Master!G:G),
    _xlfn.XLOOKUP(_xlfn.XLOOKUP(B380,ADM_Log!A:A,ADM_Log!I:I),DR_Master!A:A,DR_Master!H:H)*
    _xlfn.XLOOKUP(B380,ADM_Log!A:A,ADM_Log!G:G)
  ),0))</f>
        <v/>
      </c>
      <c r="J380" s="25" t="str">
        <f t="shared" si="27"/>
        <v/>
      </c>
      <c r="L380" s="17"/>
      <c r="M380" s="25" t="str">
        <f t="shared" si="28"/>
        <v/>
      </c>
      <c r="N380" s="17"/>
      <c r="O380" s="25" t="str">
        <f t="shared" si="29"/>
        <v/>
      </c>
      <c r="R380" t="str">
        <f t="shared" si="25"/>
        <v>Jan 1900</v>
      </c>
    </row>
    <row r="381" spans="1:18" ht="22" customHeight="1">
      <c r="A381" t="str">
        <f t="shared" si="26"/>
        <v/>
      </c>
      <c r="C381" s="24" t="str">
        <f>IF(B381="","",IFERROR(_xlfn.XLOOKUP(B381,ADM_Log!A:A,ADM_Log!B:B),"ADM not found"))</f>
        <v/>
      </c>
      <c r="D381" s="24" t="str">
        <f>IF(C381="","",IFERROR(_xlfn.XLOOKUP(C381,PT_Master!A:A,PT_Master!C:C),""))</f>
        <v/>
      </c>
      <c r="F381" s="24" t="str">
        <f>IF(C381="","",IFERROR(_xlfn.XLOOKUP(C381,PT_Master!A:A,PT_Master!P:P),"Self-Pay"))</f>
        <v/>
      </c>
      <c r="G381" s="25" t="str">
        <f>IF(B381="","",IFERROR(SUMIF(SVC_Log!B:B,B381,SVC_Log!O:O),0))</f>
        <v/>
      </c>
      <c r="H381" s="25" t="str">
        <f>IF(B381="","",IFERROR(
  _xlfn.XLOOKUP(B381,ADM_Log!A:A,ADM_Log!G:G)*
  _xlfn.XLOOKUP(_xlfn.XLOOKUP(B381,ADM_Log!A:A,ADM_Log!K:K),BED_Master!A:A,BED_Master!F:F),0))</f>
        <v/>
      </c>
      <c r="I381" s="25" t="str">
        <f>IF(B381="","",IFERROR(
  IF(_xlfn.XLOOKUP(B381,ADM_Log!A:A,ADM_Log!D:D)="OPD",
    _xlfn.XLOOKUP(_xlfn.XLOOKUP(B381,ADM_Log!A:A,ADM_Log!I:I),DR_Master!A:A,DR_Master!G:G),
    _xlfn.XLOOKUP(_xlfn.XLOOKUP(B381,ADM_Log!A:A,ADM_Log!I:I),DR_Master!A:A,DR_Master!H:H)*
    _xlfn.XLOOKUP(B381,ADM_Log!A:A,ADM_Log!G:G)
  ),0))</f>
        <v/>
      </c>
      <c r="J381" s="25" t="str">
        <f t="shared" si="27"/>
        <v/>
      </c>
      <c r="L381" s="17"/>
      <c r="M381" s="25" t="str">
        <f t="shared" si="28"/>
        <v/>
      </c>
      <c r="N381" s="17"/>
      <c r="O381" s="25" t="str">
        <f t="shared" si="29"/>
        <v/>
      </c>
      <c r="R381" t="str">
        <f t="shared" si="25"/>
        <v>Jan 1900</v>
      </c>
    </row>
    <row r="382" spans="1:18" ht="22" customHeight="1">
      <c r="A382" t="str">
        <f t="shared" si="26"/>
        <v/>
      </c>
      <c r="C382" s="24" t="str">
        <f>IF(B382="","",IFERROR(_xlfn.XLOOKUP(B382,ADM_Log!A:A,ADM_Log!B:B),"ADM not found"))</f>
        <v/>
      </c>
      <c r="D382" s="24" t="str">
        <f>IF(C382="","",IFERROR(_xlfn.XLOOKUP(C382,PT_Master!A:A,PT_Master!C:C),""))</f>
        <v/>
      </c>
      <c r="F382" s="24" t="str">
        <f>IF(C382="","",IFERROR(_xlfn.XLOOKUP(C382,PT_Master!A:A,PT_Master!P:P),"Self-Pay"))</f>
        <v/>
      </c>
      <c r="G382" s="25" t="str">
        <f>IF(B382="","",IFERROR(SUMIF(SVC_Log!B:B,B382,SVC_Log!O:O),0))</f>
        <v/>
      </c>
      <c r="H382" s="25" t="str">
        <f>IF(B382="","",IFERROR(
  _xlfn.XLOOKUP(B382,ADM_Log!A:A,ADM_Log!G:G)*
  _xlfn.XLOOKUP(_xlfn.XLOOKUP(B382,ADM_Log!A:A,ADM_Log!K:K),BED_Master!A:A,BED_Master!F:F),0))</f>
        <v/>
      </c>
      <c r="I382" s="25" t="str">
        <f>IF(B382="","",IFERROR(
  IF(_xlfn.XLOOKUP(B382,ADM_Log!A:A,ADM_Log!D:D)="OPD",
    _xlfn.XLOOKUP(_xlfn.XLOOKUP(B382,ADM_Log!A:A,ADM_Log!I:I),DR_Master!A:A,DR_Master!G:G),
    _xlfn.XLOOKUP(_xlfn.XLOOKUP(B382,ADM_Log!A:A,ADM_Log!I:I),DR_Master!A:A,DR_Master!H:H)*
    _xlfn.XLOOKUP(B382,ADM_Log!A:A,ADM_Log!G:G)
  ),0))</f>
        <v/>
      </c>
      <c r="J382" s="25" t="str">
        <f t="shared" si="27"/>
        <v/>
      </c>
      <c r="L382" s="17"/>
      <c r="M382" s="25" t="str">
        <f t="shared" si="28"/>
        <v/>
      </c>
      <c r="N382" s="17"/>
      <c r="O382" s="25" t="str">
        <f t="shared" si="29"/>
        <v/>
      </c>
      <c r="R382" t="str">
        <f t="shared" si="25"/>
        <v>Jan 1900</v>
      </c>
    </row>
    <row r="383" spans="1:18" ht="22" customHeight="1">
      <c r="A383" t="str">
        <f t="shared" si="26"/>
        <v/>
      </c>
      <c r="C383" s="24" t="str">
        <f>IF(B383="","",IFERROR(_xlfn.XLOOKUP(B383,ADM_Log!A:A,ADM_Log!B:B),"ADM not found"))</f>
        <v/>
      </c>
      <c r="D383" s="24" t="str">
        <f>IF(C383="","",IFERROR(_xlfn.XLOOKUP(C383,PT_Master!A:A,PT_Master!C:C),""))</f>
        <v/>
      </c>
      <c r="F383" s="24" t="str">
        <f>IF(C383="","",IFERROR(_xlfn.XLOOKUP(C383,PT_Master!A:A,PT_Master!P:P),"Self-Pay"))</f>
        <v/>
      </c>
      <c r="G383" s="25" t="str">
        <f>IF(B383="","",IFERROR(SUMIF(SVC_Log!B:B,B383,SVC_Log!O:O),0))</f>
        <v/>
      </c>
      <c r="H383" s="25" t="str">
        <f>IF(B383="","",IFERROR(
  _xlfn.XLOOKUP(B383,ADM_Log!A:A,ADM_Log!G:G)*
  _xlfn.XLOOKUP(_xlfn.XLOOKUP(B383,ADM_Log!A:A,ADM_Log!K:K),BED_Master!A:A,BED_Master!F:F),0))</f>
        <v/>
      </c>
      <c r="I383" s="25" t="str">
        <f>IF(B383="","",IFERROR(
  IF(_xlfn.XLOOKUP(B383,ADM_Log!A:A,ADM_Log!D:D)="OPD",
    _xlfn.XLOOKUP(_xlfn.XLOOKUP(B383,ADM_Log!A:A,ADM_Log!I:I),DR_Master!A:A,DR_Master!G:G),
    _xlfn.XLOOKUP(_xlfn.XLOOKUP(B383,ADM_Log!A:A,ADM_Log!I:I),DR_Master!A:A,DR_Master!H:H)*
    _xlfn.XLOOKUP(B383,ADM_Log!A:A,ADM_Log!G:G)
  ),0))</f>
        <v/>
      </c>
      <c r="J383" s="25" t="str">
        <f t="shared" si="27"/>
        <v/>
      </c>
      <c r="L383" s="17"/>
      <c r="M383" s="25" t="str">
        <f t="shared" si="28"/>
        <v/>
      </c>
      <c r="N383" s="17"/>
      <c r="O383" s="25" t="str">
        <f t="shared" si="29"/>
        <v/>
      </c>
      <c r="R383" t="str">
        <f t="shared" si="25"/>
        <v>Jan 1900</v>
      </c>
    </row>
    <row r="384" spans="1:18" ht="22" customHeight="1">
      <c r="A384" t="str">
        <f t="shared" si="26"/>
        <v/>
      </c>
      <c r="C384" s="24" t="str">
        <f>IF(B384="","",IFERROR(_xlfn.XLOOKUP(B384,ADM_Log!A:A,ADM_Log!B:B),"ADM not found"))</f>
        <v/>
      </c>
      <c r="D384" s="24" t="str">
        <f>IF(C384="","",IFERROR(_xlfn.XLOOKUP(C384,PT_Master!A:A,PT_Master!C:C),""))</f>
        <v/>
      </c>
      <c r="F384" s="24" t="str">
        <f>IF(C384="","",IFERROR(_xlfn.XLOOKUP(C384,PT_Master!A:A,PT_Master!P:P),"Self-Pay"))</f>
        <v/>
      </c>
      <c r="G384" s="25" t="str">
        <f>IF(B384="","",IFERROR(SUMIF(SVC_Log!B:B,B384,SVC_Log!O:O),0))</f>
        <v/>
      </c>
      <c r="H384" s="25" t="str">
        <f>IF(B384="","",IFERROR(
  _xlfn.XLOOKUP(B384,ADM_Log!A:A,ADM_Log!G:G)*
  _xlfn.XLOOKUP(_xlfn.XLOOKUP(B384,ADM_Log!A:A,ADM_Log!K:K),BED_Master!A:A,BED_Master!F:F),0))</f>
        <v/>
      </c>
      <c r="I384" s="25" t="str">
        <f>IF(B384="","",IFERROR(
  IF(_xlfn.XLOOKUP(B384,ADM_Log!A:A,ADM_Log!D:D)="OPD",
    _xlfn.XLOOKUP(_xlfn.XLOOKUP(B384,ADM_Log!A:A,ADM_Log!I:I),DR_Master!A:A,DR_Master!G:G),
    _xlfn.XLOOKUP(_xlfn.XLOOKUP(B384,ADM_Log!A:A,ADM_Log!I:I),DR_Master!A:A,DR_Master!H:H)*
    _xlfn.XLOOKUP(B384,ADM_Log!A:A,ADM_Log!G:G)
  ),0))</f>
        <v/>
      </c>
      <c r="J384" s="25" t="str">
        <f t="shared" si="27"/>
        <v/>
      </c>
      <c r="L384" s="17"/>
      <c r="M384" s="25" t="str">
        <f t="shared" si="28"/>
        <v/>
      </c>
      <c r="N384" s="17"/>
      <c r="O384" s="25" t="str">
        <f t="shared" si="29"/>
        <v/>
      </c>
      <c r="R384" t="str">
        <f t="shared" si="25"/>
        <v>Jan 1900</v>
      </c>
    </row>
    <row r="385" spans="1:18" ht="22" customHeight="1">
      <c r="A385" t="str">
        <f t="shared" si="26"/>
        <v/>
      </c>
      <c r="C385" s="24" t="str">
        <f>IF(B385="","",IFERROR(_xlfn.XLOOKUP(B385,ADM_Log!A:A,ADM_Log!B:B),"ADM not found"))</f>
        <v/>
      </c>
      <c r="D385" s="24" t="str">
        <f>IF(C385="","",IFERROR(_xlfn.XLOOKUP(C385,PT_Master!A:A,PT_Master!C:C),""))</f>
        <v/>
      </c>
      <c r="F385" s="24" t="str">
        <f>IF(C385="","",IFERROR(_xlfn.XLOOKUP(C385,PT_Master!A:A,PT_Master!P:P),"Self-Pay"))</f>
        <v/>
      </c>
      <c r="G385" s="25" t="str">
        <f>IF(B385="","",IFERROR(SUMIF(SVC_Log!B:B,B385,SVC_Log!O:O),0))</f>
        <v/>
      </c>
      <c r="H385" s="25" t="str">
        <f>IF(B385="","",IFERROR(
  _xlfn.XLOOKUP(B385,ADM_Log!A:A,ADM_Log!G:G)*
  _xlfn.XLOOKUP(_xlfn.XLOOKUP(B385,ADM_Log!A:A,ADM_Log!K:K),BED_Master!A:A,BED_Master!F:F),0))</f>
        <v/>
      </c>
      <c r="I385" s="25" t="str">
        <f>IF(B385="","",IFERROR(
  IF(_xlfn.XLOOKUP(B385,ADM_Log!A:A,ADM_Log!D:D)="OPD",
    _xlfn.XLOOKUP(_xlfn.XLOOKUP(B385,ADM_Log!A:A,ADM_Log!I:I),DR_Master!A:A,DR_Master!G:G),
    _xlfn.XLOOKUP(_xlfn.XLOOKUP(B385,ADM_Log!A:A,ADM_Log!I:I),DR_Master!A:A,DR_Master!H:H)*
    _xlfn.XLOOKUP(B385,ADM_Log!A:A,ADM_Log!G:G)
  ),0))</f>
        <v/>
      </c>
      <c r="J385" s="25" t="str">
        <f t="shared" si="27"/>
        <v/>
      </c>
      <c r="L385" s="17"/>
      <c r="M385" s="25" t="str">
        <f t="shared" si="28"/>
        <v/>
      </c>
      <c r="N385" s="17"/>
      <c r="O385" s="25" t="str">
        <f t="shared" si="29"/>
        <v/>
      </c>
      <c r="R385" t="str">
        <f t="shared" si="25"/>
        <v>Jan 1900</v>
      </c>
    </row>
    <row r="386" spans="1:18" ht="22" customHeight="1">
      <c r="A386" t="str">
        <f t="shared" si="26"/>
        <v/>
      </c>
      <c r="C386" s="24" t="str">
        <f>IF(B386="","",IFERROR(_xlfn.XLOOKUP(B386,ADM_Log!A:A,ADM_Log!B:B),"ADM not found"))</f>
        <v/>
      </c>
      <c r="D386" s="24" t="str">
        <f>IF(C386="","",IFERROR(_xlfn.XLOOKUP(C386,PT_Master!A:A,PT_Master!C:C),""))</f>
        <v/>
      </c>
      <c r="F386" s="24" t="str">
        <f>IF(C386="","",IFERROR(_xlfn.XLOOKUP(C386,PT_Master!A:A,PT_Master!P:P),"Self-Pay"))</f>
        <v/>
      </c>
      <c r="G386" s="25" t="str">
        <f>IF(B386="","",IFERROR(SUMIF(SVC_Log!B:B,B386,SVC_Log!O:O),0))</f>
        <v/>
      </c>
      <c r="H386" s="25" t="str">
        <f>IF(B386="","",IFERROR(
  _xlfn.XLOOKUP(B386,ADM_Log!A:A,ADM_Log!G:G)*
  _xlfn.XLOOKUP(_xlfn.XLOOKUP(B386,ADM_Log!A:A,ADM_Log!K:K),BED_Master!A:A,BED_Master!F:F),0))</f>
        <v/>
      </c>
      <c r="I386" s="25" t="str">
        <f>IF(B386="","",IFERROR(
  IF(_xlfn.XLOOKUP(B386,ADM_Log!A:A,ADM_Log!D:D)="OPD",
    _xlfn.XLOOKUP(_xlfn.XLOOKUP(B386,ADM_Log!A:A,ADM_Log!I:I),DR_Master!A:A,DR_Master!G:G),
    _xlfn.XLOOKUP(_xlfn.XLOOKUP(B386,ADM_Log!A:A,ADM_Log!I:I),DR_Master!A:A,DR_Master!H:H)*
    _xlfn.XLOOKUP(B386,ADM_Log!A:A,ADM_Log!G:G)
  ),0))</f>
        <v/>
      </c>
      <c r="J386" s="25" t="str">
        <f t="shared" si="27"/>
        <v/>
      </c>
      <c r="L386" s="17"/>
      <c r="M386" s="25" t="str">
        <f t="shared" si="28"/>
        <v/>
      </c>
      <c r="N386" s="17"/>
      <c r="O386" s="25" t="str">
        <f t="shared" si="29"/>
        <v/>
      </c>
      <c r="R386" t="str">
        <f t="shared" si="25"/>
        <v>Jan 1900</v>
      </c>
    </row>
    <row r="387" spans="1:18" ht="22" customHeight="1">
      <c r="A387" t="str">
        <f t="shared" si="26"/>
        <v/>
      </c>
      <c r="C387" s="24" t="str">
        <f>IF(B387="","",IFERROR(_xlfn.XLOOKUP(B387,ADM_Log!A:A,ADM_Log!B:B),"ADM not found"))</f>
        <v/>
      </c>
      <c r="D387" s="24" t="str">
        <f>IF(C387="","",IFERROR(_xlfn.XLOOKUP(C387,PT_Master!A:A,PT_Master!C:C),""))</f>
        <v/>
      </c>
      <c r="F387" s="24" t="str">
        <f>IF(C387="","",IFERROR(_xlfn.XLOOKUP(C387,PT_Master!A:A,PT_Master!P:P),"Self-Pay"))</f>
        <v/>
      </c>
      <c r="G387" s="25" t="str">
        <f>IF(B387="","",IFERROR(SUMIF(SVC_Log!B:B,B387,SVC_Log!O:O),0))</f>
        <v/>
      </c>
      <c r="H387" s="25" t="str">
        <f>IF(B387="","",IFERROR(
  _xlfn.XLOOKUP(B387,ADM_Log!A:A,ADM_Log!G:G)*
  _xlfn.XLOOKUP(_xlfn.XLOOKUP(B387,ADM_Log!A:A,ADM_Log!K:K),BED_Master!A:A,BED_Master!F:F),0))</f>
        <v/>
      </c>
      <c r="I387" s="25" t="str">
        <f>IF(B387="","",IFERROR(
  IF(_xlfn.XLOOKUP(B387,ADM_Log!A:A,ADM_Log!D:D)="OPD",
    _xlfn.XLOOKUP(_xlfn.XLOOKUP(B387,ADM_Log!A:A,ADM_Log!I:I),DR_Master!A:A,DR_Master!G:G),
    _xlfn.XLOOKUP(_xlfn.XLOOKUP(B387,ADM_Log!A:A,ADM_Log!I:I),DR_Master!A:A,DR_Master!H:H)*
    _xlfn.XLOOKUP(B387,ADM_Log!A:A,ADM_Log!G:G)
  ),0))</f>
        <v/>
      </c>
      <c r="J387" s="25" t="str">
        <f t="shared" si="27"/>
        <v/>
      </c>
      <c r="L387" s="17"/>
      <c r="M387" s="25" t="str">
        <f t="shared" si="28"/>
        <v/>
      </c>
      <c r="N387" s="17"/>
      <c r="O387" s="25" t="str">
        <f t="shared" si="29"/>
        <v/>
      </c>
      <c r="R387" t="str">
        <f t="shared" si="25"/>
        <v>Jan 1900</v>
      </c>
    </row>
    <row r="388" spans="1:18" ht="22" customHeight="1">
      <c r="A388" t="str">
        <f t="shared" si="26"/>
        <v/>
      </c>
      <c r="C388" s="24" t="str">
        <f>IF(B388="","",IFERROR(_xlfn.XLOOKUP(B388,ADM_Log!A:A,ADM_Log!B:B),"ADM not found"))</f>
        <v/>
      </c>
      <c r="D388" s="24" t="str">
        <f>IF(C388="","",IFERROR(_xlfn.XLOOKUP(C388,PT_Master!A:A,PT_Master!C:C),""))</f>
        <v/>
      </c>
      <c r="F388" s="24" t="str">
        <f>IF(C388="","",IFERROR(_xlfn.XLOOKUP(C388,PT_Master!A:A,PT_Master!P:P),"Self-Pay"))</f>
        <v/>
      </c>
      <c r="G388" s="25" t="str">
        <f>IF(B388="","",IFERROR(SUMIF(SVC_Log!B:B,B388,SVC_Log!O:O),0))</f>
        <v/>
      </c>
      <c r="H388" s="25" t="str">
        <f>IF(B388="","",IFERROR(
  _xlfn.XLOOKUP(B388,ADM_Log!A:A,ADM_Log!G:G)*
  _xlfn.XLOOKUP(_xlfn.XLOOKUP(B388,ADM_Log!A:A,ADM_Log!K:K),BED_Master!A:A,BED_Master!F:F),0))</f>
        <v/>
      </c>
      <c r="I388" s="25" t="str">
        <f>IF(B388="","",IFERROR(
  IF(_xlfn.XLOOKUP(B388,ADM_Log!A:A,ADM_Log!D:D)="OPD",
    _xlfn.XLOOKUP(_xlfn.XLOOKUP(B388,ADM_Log!A:A,ADM_Log!I:I),DR_Master!A:A,DR_Master!G:G),
    _xlfn.XLOOKUP(_xlfn.XLOOKUP(B388,ADM_Log!A:A,ADM_Log!I:I),DR_Master!A:A,DR_Master!H:H)*
    _xlfn.XLOOKUP(B388,ADM_Log!A:A,ADM_Log!G:G)
  ),0))</f>
        <v/>
      </c>
      <c r="J388" s="25" t="str">
        <f t="shared" si="27"/>
        <v/>
      </c>
      <c r="L388" s="17"/>
      <c r="M388" s="25" t="str">
        <f t="shared" si="28"/>
        <v/>
      </c>
      <c r="N388" s="17"/>
      <c r="O388" s="25" t="str">
        <f t="shared" si="29"/>
        <v/>
      </c>
      <c r="R388" t="str">
        <f t="shared" si="25"/>
        <v>Jan 1900</v>
      </c>
    </row>
    <row r="389" spans="1:18" ht="22" customHeight="1">
      <c r="A389" t="str">
        <f t="shared" si="26"/>
        <v/>
      </c>
      <c r="C389" s="24" t="str">
        <f>IF(B389="","",IFERROR(_xlfn.XLOOKUP(B389,ADM_Log!A:A,ADM_Log!B:B),"ADM not found"))</f>
        <v/>
      </c>
      <c r="D389" s="24" t="str">
        <f>IF(C389="","",IFERROR(_xlfn.XLOOKUP(C389,PT_Master!A:A,PT_Master!C:C),""))</f>
        <v/>
      </c>
      <c r="F389" s="24" t="str">
        <f>IF(C389="","",IFERROR(_xlfn.XLOOKUP(C389,PT_Master!A:A,PT_Master!P:P),"Self-Pay"))</f>
        <v/>
      </c>
      <c r="G389" s="25" t="str">
        <f>IF(B389="","",IFERROR(SUMIF(SVC_Log!B:B,B389,SVC_Log!O:O),0))</f>
        <v/>
      </c>
      <c r="H389" s="25" t="str">
        <f>IF(B389="","",IFERROR(
  _xlfn.XLOOKUP(B389,ADM_Log!A:A,ADM_Log!G:G)*
  _xlfn.XLOOKUP(_xlfn.XLOOKUP(B389,ADM_Log!A:A,ADM_Log!K:K),BED_Master!A:A,BED_Master!F:F),0))</f>
        <v/>
      </c>
      <c r="I389" s="25" t="str">
        <f>IF(B389="","",IFERROR(
  IF(_xlfn.XLOOKUP(B389,ADM_Log!A:A,ADM_Log!D:D)="OPD",
    _xlfn.XLOOKUP(_xlfn.XLOOKUP(B389,ADM_Log!A:A,ADM_Log!I:I),DR_Master!A:A,DR_Master!G:G),
    _xlfn.XLOOKUP(_xlfn.XLOOKUP(B389,ADM_Log!A:A,ADM_Log!I:I),DR_Master!A:A,DR_Master!H:H)*
    _xlfn.XLOOKUP(B389,ADM_Log!A:A,ADM_Log!G:G)
  ),0))</f>
        <v/>
      </c>
      <c r="J389" s="25" t="str">
        <f t="shared" si="27"/>
        <v/>
      </c>
      <c r="L389" s="17"/>
      <c r="M389" s="25" t="str">
        <f t="shared" si="28"/>
        <v/>
      </c>
      <c r="N389" s="17"/>
      <c r="O389" s="25" t="str">
        <f t="shared" si="29"/>
        <v/>
      </c>
      <c r="R389" t="str">
        <f t="shared" ref="R389:R452" si="30">TEXT(E388,"MMM YYYY")</f>
        <v>Jan 1900</v>
      </c>
    </row>
    <row r="390" spans="1:18" ht="22" customHeight="1">
      <c r="A390" t="str">
        <f t="shared" ref="A390:A453" si="31">IF(B390="","","BILL-"&amp;TEXT(ROW(A386),"00000"))</f>
        <v/>
      </c>
      <c r="C390" s="24" t="str">
        <f>IF(B390="","",IFERROR(_xlfn.XLOOKUP(B390,ADM_Log!A:A,ADM_Log!B:B),"ADM not found"))</f>
        <v/>
      </c>
      <c r="D390" s="24" t="str">
        <f>IF(C390="","",IFERROR(_xlfn.XLOOKUP(C390,PT_Master!A:A,PT_Master!C:C),""))</f>
        <v/>
      </c>
      <c r="F390" s="24" t="str">
        <f>IF(C390="","",IFERROR(_xlfn.XLOOKUP(C390,PT_Master!A:A,PT_Master!P:P),"Self-Pay"))</f>
        <v/>
      </c>
      <c r="G390" s="25" t="str">
        <f>IF(B390="","",IFERROR(SUMIF(SVC_Log!B:B,B390,SVC_Log!O:O),0))</f>
        <v/>
      </c>
      <c r="H390" s="25" t="str">
        <f>IF(B390="","",IFERROR(
  _xlfn.XLOOKUP(B390,ADM_Log!A:A,ADM_Log!G:G)*
  _xlfn.XLOOKUP(_xlfn.XLOOKUP(B390,ADM_Log!A:A,ADM_Log!K:K),BED_Master!A:A,BED_Master!F:F),0))</f>
        <v/>
      </c>
      <c r="I390" s="25" t="str">
        <f>IF(B390="","",IFERROR(
  IF(_xlfn.XLOOKUP(B390,ADM_Log!A:A,ADM_Log!D:D)="OPD",
    _xlfn.XLOOKUP(_xlfn.XLOOKUP(B390,ADM_Log!A:A,ADM_Log!I:I),DR_Master!A:A,DR_Master!G:G),
    _xlfn.XLOOKUP(_xlfn.XLOOKUP(B390,ADM_Log!A:A,ADM_Log!I:I),DR_Master!A:A,DR_Master!H:H)*
    _xlfn.XLOOKUP(B390,ADM_Log!A:A,ADM_Log!G:G)
  ),0))</f>
        <v/>
      </c>
      <c r="J390" s="25" t="str">
        <f t="shared" ref="J390:J453" si="32">IF(B390="","",G390+H390+I390)</f>
        <v/>
      </c>
      <c r="L390" s="17"/>
      <c r="M390" s="25" t="str">
        <f t="shared" ref="M390:M453" si="33">IF(J390="","",J390-IF(L390="",0,L390))</f>
        <v/>
      </c>
      <c r="N390" s="17"/>
      <c r="O390" s="25" t="str">
        <f t="shared" ref="O390:O453" si="34">IF(M390="","",IFERROR(M390-IF(N390="",0,N390),M390))</f>
        <v/>
      </c>
      <c r="R390" t="str">
        <f t="shared" si="30"/>
        <v>Jan 1900</v>
      </c>
    </row>
    <row r="391" spans="1:18" ht="22" customHeight="1">
      <c r="A391" t="str">
        <f t="shared" si="31"/>
        <v/>
      </c>
      <c r="C391" s="24" t="str">
        <f>IF(B391="","",IFERROR(_xlfn.XLOOKUP(B391,ADM_Log!A:A,ADM_Log!B:B),"ADM not found"))</f>
        <v/>
      </c>
      <c r="D391" s="24" t="str">
        <f>IF(C391="","",IFERROR(_xlfn.XLOOKUP(C391,PT_Master!A:A,PT_Master!C:C),""))</f>
        <v/>
      </c>
      <c r="F391" s="24" t="str">
        <f>IF(C391="","",IFERROR(_xlfn.XLOOKUP(C391,PT_Master!A:A,PT_Master!P:P),"Self-Pay"))</f>
        <v/>
      </c>
      <c r="G391" s="25" t="str">
        <f>IF(B391="","",IFERROR(SUMIF(SVC_Log!B:B,B391,SVC_Log!O:O),0))</f>
        <v/>
      </c>
      <c r="H391" s="25" t="str">
        <f>IF(B391="","",IFERROR(
  _xlfn.XLOOKUP(B391,ADM_Log!A:A,ADM_Log!G:G)*
  _xlfn.XLOOKUP(_xlfn.XLOOKUP(B391,ADM_Log!A:A,ADM_Log!K:K),BED_Master!A:A,BED_Master!F:F),0))</f>
        <v/>
      </c>
      <c r="I391" s="25" t="str">
        <f>IF(B391="","",IFERROR(
  IF(_xlfn.XLOOKUP(B391,ADM_Log!A:A,ADM_Log!D:D)="OPD",
    _xlfn.XLOOKUP(_xlfn.XLOOKUP(B391,ADM_Log!A:A,ADM_Log!I:I),DR_Master!A:A,DR_Master!G:G),
    _xlfn.XLOOKUP(_xlfn.XLOOKUP(B391,ADM_Log!A:A,ADM_Log!I:I),DR_Master!A:A,DR_Master!H:H)*
    _xlfn.XLOOKUP(B391,ADM_Log!A:A,ADM_Log!G:G)
  ),0))</f>
        <v/>
      </c>
      <c r="J391" s="25" t="str">
        <f t="shared" si="32"/>
        <v/>
      </c>
      <c r="L391" s="17"/>
      <c r="M391" s="25" t="str">
        <f t="shared" si="33"/>
        <v/>
      </c>
      <c r="N391" s="17"/>
      <c r="O391" s="25" t="str">
        <f t="shared" si="34"/>
        <v/>
      </c>
      <c r="R391" t="str">
        <f t="shared" si="30"/>
        <v>Jan 1900</v>
      </c>
    </row>
    <row r="392" spans="1:18" ht="22" customHeight="1">
      <c r="A392" t="str">
        <f t="shared" si="31"/>
        <v/>
      </c>
      <c r="C392" s="24" t="str">
        <f>IF(B392="","",IFERROR(_xlfn.XLOOKUP(B392,ADM_Log!A:A,ADM_Log!B:B),"ADM not found"))</f>
        <v/>
      </c>
      <c r="D392" s="24" t="str">
        <f>IF(C392="","",IFERROR(_xlfn.XLOOKUP(C392,PT_Master!A:A,PT_Master!C:C),""))</f>
        <v/>
      </c>
      <c r="F392" s="24" t="str">
        <f>IF(C392="","",IFERROR(_xlfn.XLOOKUP(C392,PT_Master!A:A,PT_Master!P:P),"Self-Pay"))</f>
        <v/>
      </c>
      <c r="G392" s="25" t="str">
        <f>IF(B392="","",IFERROR(SUMIF(SVC_Log!B:B,B392,SVC_Log!O:O),0))</f>
        <v/>
      </c>
      <c r="H392" s="25" t="str">
        <f>IF(B392="","",IFERROR(
  _xlfn.XLOOKUP(B392,ADM_Log!A:A,ADM_Log!G:G)*
  _xlfn.XLOOKUP(_xlfn.XLOOKUP(B392,ADM_Log!A:A,ADM_Log!K:K),BED_Master!A:A,BED_Master!F:F),0))</f>
        <v/>
      </c>
      <c r="I392" s="25" t="str">
        <f>IF(B392="","",IFERROR(
  IF(_xlfn.XLOOKUP(B392,ADM_Log!A:A,ADM_Log!D:D)="OPD",
    _xlfn.XLOOKUP(_xlfn.XLOOKUP(B392,ADM_Log!A:A,ADM_Log!I:I),DR_Master!A:A,DR_Master!G:G),
    _xlfn.XLOOKUP(_xlfn.XLOOKUP(B392,ADM_Log!A:A,ADM_Log!I:I),DR_Master!A:A,DR_Master!H:H)*
    _xlfn.XLOOKUP(B392,ADM_Log!A:A,ADM_Log!G:G)
  ),0))</f>
        <v/>
      </c>
      <c r="J392" s="25" t="str">
        <f t="shared" si="32"/>
        <v/>
      </c>
      <c r="L392" s="17"/>
      <c r="M392" s="25" t="str">
        <f t="shared" si="33"/>
        <v/>
      </c>
      <c r="N392" s="17"/>
      <c r="O392" s="25" t="str">
        <f t="shared" si="34"/>
        <v/>
      </c>
      <c r="R392" t="str">
        <f t="shared" si="30"/>
        <v>Jan 1900</v>
      </c>
    </row>
    <row r="393" spans="1:18" ht="22" customHeight="1">
      <c r="A393" t="str">
        <f t="shared" si="31"/>
        <v/>
      </c>
      <c r="C393" s="24" t="str">
        <f>IF(B393="","",IFERROR(_xlfn.XLOOKUP(B393,ADM_Log!A:A,ADM_Log!B:B),"ADM not found"))</f>
        <v/>
      </c>
      <c r="D393" s="24" t="str">
        <f>IF(C393="","",IFERROR(_xlfn.XLOOKUP(C393,PT_Master!A:A,PT_Master!C:C),""))</f>
        <v/>
      </c>
      <c r="F393" s="24" t="str">
        <f>IF(C393="","",IFERROR(_xlfn.XLOOKUP(C393,PT_Master!A:A,PT_Master!P:P),"Self-Pay"))</f>
        <v/>
      </c>
      <c r="G393" s="25" t="str">
        <f>IF(B393="","",IFERROR(SUMIF(SVC_Log!B:B,B393,SVC_Log!O:O),0))</f>
        <v/>
      </c>
      <c r="H393" s="25" t="str">
        <f>IF(B393="","",IFERROR(
  _xlfn.XLOOKUP(B393,ADM_Log!A:A,ADM_Log!G:G)*
  _xlfn.XLOOKUP(_xlfn.XLOOKUP(B393,ADM_Log!A:A,ADM_Log!K:K),BED_Master!A:A,BED_Master!F:F),0))</f>
        <v/>
      </c>
      <c r="I393" s="25" t="str">
        <f>IF(B393="","",IFERROR(
  IF(_xlfn.XLOOKUP(B393,ADM_Log!A:A,ADM_Log!D:D)="OPD",
    _xlfn.XLOOKUP(_xlfn.XLOOKUP(B393,ADM_Log!A:A,ADM_Log!I:I),DR_Master!A:A,DR_Master!G:G),
    _xlfn.XLOOKUP(_xlfn.XLOOKUP(B393,ADM_Log!A:A,ADM_Log!I:I),DR_Master!A:A,DR_Master!H:H)*
    _xlfn.XLOOKUP(B393,ADM_Log!A:A,ADM_Log!G:G)
  ),0))</f>
        <v/>
      </c>
      <c r="J393" s="25" t="str">
        <f t="shared" si="32"/>
        <v/>
      </c>
      <c r="L393" s="17"/>
      <c r="M393" s="25" t="str">
        <f t="shared" si="33"/>
        <v/>
      </c>
      <c r="N393" s="17"/>
      <c r="O393" s="25" t="str">
        <f t="shared" si="34"/>
        <v/>
      </c>
      <c r="R393" t="str">
        <f t="shared" si="30"/>
        <v>Jan 1900</v>
      </c>
    </row>
    <row r="394" spans="1:18" ht="22" customHeight="1">
      <c r="A394" t="str">
        <f t="shared" si="31"/>
        <v/>
      </c>
      <c r="C394" s="24" t="str">
        <f>IF(B394="","",IFERROR(_xlfn.XLOOKUP(B394,ADM_Log!A:A,ADM_Log!B:B),"ADM not found"))</f>
        <v/>
      </c>
      <c r="D394" s="24" t="str">
        <f>IF(C394="","",IFERROR(_xlfn.XLOOKUP(C394,PT_Master!A:A,PT_Master!C:C),""))</f>
        <v/>
      </c>
      <c r="F394" s="24" t="str">
        <f>IF(C394="","",IFERROR(_xlfn.XLOOKUP(C394,PT_Master!A:A,PT_Master!P:P),"Self-Pay"))</f>
        <v/>
      </c>
      <c r="G394" s="25" t="str">
        <f>IF(B394="","",IFERROR(SUMIF(SVC_Log!B:B,B394,SVC_Log!O:O),0))</f>
        <v/>
      </c>
      <c r="H394" s="25" t="str">
        <f>IF(B394="","",IFERROR(
  _xlfn.XLOOKUP(B394,ADM_Log!A:A,ADM_Log!G:G)*
  _xlfn.XLOOKUP(_xlfn.XLOOKUP(B394,ADM_Log!A:A,ADM_Log!K:K),BED_Master!A:A,BED_Master!F:F),0))</f>
        <v/>
      </c>
      <c r="I394" s="25" t="str">
        <f>IF(B394="","",IFERROR(
  IF(_xlfn.XLOOKUP(B394,ADM_Log!A:A,ADM_Log!D:D)="OPD",
    _xlfn.XLOOKUP(_xlfn.XLOOKUP(B394,ADM_Log!A:A,ADM_Log!I:I),DR_Master!A:A,DR_Master!G:G),
    _xlfn.XLOOKUP(_xlfn.XLOOKUP(B394,ADM_Log!A:A,ADM_Log!I:I),DR_Master!A:A,DR_Master!H:H)*
    _xlfn.XLOOKUP(B394,ADM_Log!A:A,ADM_Log!G:G)
  ),0))</f>
        <v/>
      </c>
      <c r="J394" s="25" t="str">
        <f t="shared" si="32"/>
        <v/>
      </c>
      <c r="L394" s="17"/>
      <c r="M394" s="25" t="str">
        <f t="shared" si="33"/>
        <v/>
      </c>
      <c r="N394" s="17"/>
      <c r="O394" s="25" t="str">
        <f t="shared" si="34"/>
        <v/>
      </c>
      <c r="R394" t="str">
        <f t="shared" si="30"/>
        <v>Jan 1900</v>
      </c>
    </row>
    <row r="395" spans="1:18" ht="22" customHeight="1">
      <c r="A395" t="str">
        <f t="shared" si="31"/>
        <v/>
      </c>
      <c r="C395" s="24" t="str">
        <f>IF(B395="","",IFERROR(_xlfn.XLOOKUP(B395,ADM_Log!A:A,ADM_Log!B:B),"ADM not found"))</f>
        <v/>
      </c>
      <c r="D395" s="24" t="str">
        <f>IF(C395="","",IFERROR(_xlfn.XLOOKUP(C395,PT_Master!A:A,PT_Master!C:C),""))</f>
        <v/>
      </c>
      <c r="F395" s="24" t="str">
        <f>IF(C395="","",IFERROR(_xlfn.XLOOKUP(C395,PT_Master!A:A,PT_Master!P:P),"Self-Pay"))</f>
        <v/>
      </c>
      <c r="G395" s="25" t="str">
        <f>IF(B395="","",IFERROR(SUMIF(SVC_Log!B:B,B395,SVC_Log!O:O),0))</f>
        <v/>
      </c>
      <c r="H395" s="25" t="str">
        <f>IF(B395="","",IFERROR(
  _xlfn.XLOOKUP(B395,ADM_Log!A:A,ADM_Log!G:G)*
  _xlfn.XLOOKUP(_xlfn.XLOOKUP(B395,ADM_Log!A:A,ADM_Log!K:K),BED_Master!A:A,BED_Master!F:F),0))</f>
        <v/>
      </c>
      <c r="I395" s="25" t="str">
        <f>IF(B395="","",IFERROR(
  IF(_xlfn.XLOOKUP(B395,ADM_Log!A:A,ADM_Log!D:D)="OPD",
    _xlfn.XLOOKUP(_xlfn.XLOOKUP(B395,ADM_Log!A:A,ADM_Log!I:I),DR_Master!A:A,DR_Master!G:G),
    _xlfn.XLOOKUP(_xlfn.XLOOKUP(B395,ADM_Log!A:A,ADM_Log!I:I),DR_Master!A:A,DR_Master!H:H)*
    _xlfn.XLOOKUP(B395,ADM_Log!A:A,ADM_Log!G:G)
  ),0))</f>
        <v/>
      </c>
      <c r="J395" s="25" t="str">
        <f t="shared" si="32"/>
        <v/>
      </c>
      <c r="L395" s="17"/>
      <c r="M395" s="25" t="str">
        <f t="shared" si="33"/>
        <v/>
      </c>
      <c r="N395" s="17"/>
      <c r="O395" s="25" t="str">
        <f t="shared" si="34"/>
        <v/>
      </c>
      <c r="R395" t="str">
        <f t="shared" si="30"/>
        <v>Jan 1900</v>
      </c>
    </row>
    <row r="396" spans="1:18" ht="22" customHeight="1">
      <c r="A396" t="str">
        <f t="shared" si="31"/>
        <v/>
      </c>
      <c r="C396" s="24" t="str">
        <f>IF(B396="","",IFERROR(_xlfn.XLOOKUP(B396,ADM_Log!A:A,ADM_Log!B:B),"ADM not found"))</f>
        <v/>
      </c>
      <c r="D396" s="24" t="str">
        <f>IF(C396="","",IFERROR(_xlfn.XLOOKUP(C396,PT_Master!A:A,PT_Master!C:C),""))</f>
        <v/>
      </c>
      <c r="F396" s="24" t="str">
        <f>IF(C396="","",IFERROR(_xlfn.XLOOKUP(C396,PT_Master!A:A,PT_Master!P:P),"Self-Pay"))</f>
        <v/>
      </c>
      <c r="G396" s="25" t="str">
        <f>IF(B396="","",IFERROR(SUMIF(SVC_Log!B:B,B396,SVC_Log!O:O),0))</f>
        <v/>
      </c>
      <c r="H396" s="25" t="str">
        <f>IF(B396="","",IFERROR(
  _xlfn.XLOOKUP(B396,ADM_Log!A:A,ADM_Log!G:G)*
  _xlfn.XLOOKUP(_xlfn.XLOOKUP(B396,ADM_Log!A:A,ADM_Log!K:K),BED_Master!A:A,BED_Master!F:F),0))</f>
        <v/>
      </c>
      <c r="I396" s="25" t="str">
        <f>IF(B396="","",IFERROR(
  IF(_xlfn.XLOOKUP(B396,ADM_Log!A:A,ADM_Log!D:D)="OPD",
    _xlfn.XLOOKUP(_xlfn.XLOOKUP(B396,ADM_Log!A:A,ADM_Log!I:I),DR_Master!A:A,DR_Master!G:G),
    _xlfn.XLOOKUP(_xlfn.XLOOKUP(B396,ADM_Log!A:A,ADM_Log!I:I),DR_Master!A:A,DR_Master!H:H)*
    _xlfn.XLOOKUP(B396,ADM_Log!A:A,ADM_Log!G:G)
  ),0))</f>
        <v/>
      </c>
      <c r="J396" s="25" t="str">
        <f t="shared" si="32"/>
        <v/>
      </c>
      <c r="L396" s="17"/>
      <c r="M396" s="25" t="str">
        <f t="shared" si="33"/>
        <v/>
      </c>
      <c r="N396" s="17"/>
      <c r="O396" s="25" t="str">
        <f t="shared" si="34"/>
        <v/>
      </c>
      <c r="R396" t="str">
        <f t="shared" si="30"/>
        <v>Jan 1900</v>
      </c>
    </row>
    <row r="397" spans="1:18" ht="22" customHeight="1">
      <c r="A397" t="str">
        <f t="shared" si="31"/>
        <v/>
      </c>
      <c r="C397" s="24" t="str">
        <f>IF(B397="","",IFERROR(_xlfn.XLOOKUP(B397,ADM_Log!A:A,ADM_Log!B:B),"ADM not found"))</f>
        <v/>
      </c>
      <c r="D397" s="24" t="str">
        <f>IF(C397="","",IFERROR(_xlfn.XLOOKUP(C397,PT_Master!A:A,PT_Master!C:C),""))</f>
        <v/>
      </c>
      <c r="F397" s="24" t="str">
        <f>IF(C397="","",IFERROR(_xlfn.XLOOKUP(C397,PT_Master!A:A,PT_Master!P:P),"Self-Pay"))</f>
        <v/>
      </c>
      <c r="G397" s="25" t="str">
        <f>IF(B397="","",IFERROR(SUMIF(SVC_Log!B:B,B397,SVC_Log!O:O),0))</f>
        <v/>
      </c>
      <c r="H397" s="25" t="str">
        <f>IF(B397="","",IFERROR(
  _xlfn.XLOOKUP(B397,ADM_Log!A:A,ADM_Log!G:G)*
  _xlfn.XLOOKUP(_xlfn.XLOOKUP(B397,ADM_Log!A:A,ADM_Log!K:K),BED_Master!A:A,BED_Master!F:F),0))</f>
        <v/>
      </c>
      <c r="I397" s="25" t="str">
        <f>IF(B397="","",IFERROR(
  IF(_xlfn.XLOOKUP(B397,ADM_Log!A:A,ADM_Log!D:D)="OPD",
    _xlfn.XLOOKUP(_xlfn.XLOOKUP(B397,ADM_Log!A:A,ADM_Log!I:I),DR_Master!A:A,DR_Master!G:G),
    _xlfn.XLOOKUP(_xlfn.XLOOKUP(B397,ADM_Log!A:A,ADM_Log!I:I),DR_Master!A:A,DR_Master!H:H)*
    _xlfn.XLOOKUP(B397,ADM_Log!A:A,ADM_Log!G:G)
  ),0))</f>
        <v/>
      </c>
      <c r="J397" s="25" t="str">
        <f t="shared" si="32"/>
        <v/>
      </c>
      <c r="L397" s="17"/>
      <c r="M397" s="25" t="str">
        <f t="shared" si="33"/>
        <v/>
      </c>
      <c r="N397" s="17"/>
      <c r="O397" s="25" t="str">
        <f t="shared" si="34"/>
        <v/>
      </c>
      <c r="R397" t="str">
        <f t="shared" si="30"/>
        <v>Jan 1900</v>
      </c>
    </row>
    <row r="398" spans="1:18" ht="22" customHeight="1">
      <c r="A398" t="str">
        <f t="shared" si="31"/>
        <v/>
      </c>
      <c r="C398" s="24" t="str">
        <f>IF(B398="","",IFERROR(_xlfn.XLOOKUP(B398,ADM_Log!A:A,ADM_Log!B:B),"ADM not found"))</f>
        <v/>
      </c>
      <c r="D398" s="24" t="str">
        <f>IF(C398="","",IFERROR(_xlfn.XLOOKUP(C398,PT_Master!A:A,PT_Master!C:C),""))</f>
        <v/>
      </c>
      <c r="F398" s="24" t="str">
        <f>IF(C398="","",IFERROR(_xlfn.XLOOKUP(C398,PT_Master!A:A,PT_Master!P:P),"Self-Pay"))</f>
        <v/>
      </c>
      <c r="G398" s="25" t="str">
        <f>IF(B398="","",IFERROR(SUMIF(SVC_Log!B:B,B398,SVC_Log!O:O),0))</f>
        <v/>
      </c>
      <c r="H398" s="25" t="str">
        <f>IF(B398="","",IFERROR(
  _xlfn.XLOOKUP(B398,ADM_Log!A:A,ADM_Log!G:G)*
  _xlfn.XLOOKUP(_xlfn.XLOOKUP(B398,ADM_Log!A:A,ADM_Log!K:K),BED_Master!A:A,BED_Master!F:F),0))</f>
        <v/>
      </c>
      <c r="I398" s="25" t="str">
        <f>IF(B398="","",IFERROR(
  IF(_xlfn.XLOOKUP(B398,ADM_Log!A:A,ADM_Log!D:D)="OPD",
    _xlfn.XLOOKUP(_xlfn.XLOOKUP(B398,ADM_Log!A:A,ADM_Log!I:I),DR_Master!A:A,DR_Master!G:G),
    _xlfn.XLOOKUP(_xlfn.XLOOKUP(B398,ADM_Log!A:A,ADM_Log!I:I),DR_Master!A:A,DR_Master!H:H)*
    _xlfn.XLOOKUP(B398,ADM_Log!A:A,ADM_Log!G:G)
  ),0))</f>
        <v/>
      </c>
      <c r="J398" s="25" t="str">
        <f t="shared" si="32"/>
        <v/>
      </c>
      <c r="L398" s="17"/>
      <c r="M398" s="25" t="str">
        <f t="shared" si="33"/>
        <v/>
      </c>
      <c r="N398" s="17"/>
      <c r="O398" s="25" t="str">
        <f t="shared" si="34"/>
        <v/>
      </c>
      <c r="R398" t="str">
        <f t="shared" si="30"/>
        <v>Jan 1900</v>
      </c>
    </row>
    <row r="399" spans="1:18" ht="22" customHeight="1">
      <c r="A399" t="str">
        <f t="shared" si="31"/>
        <v/>
      </c>
      <c r="C399" s="24" t="str">
        <f>IF(B399="","",IFERROR(_xlfn.XLOOKUP(B399,ADM_Log!A:A,ADM_Log!B:B),"ADM not found"))</f>
        <v/>
      </c>
      <c r="D399" s="24" t="str">
        <f>IF(C399="","",IFERROR(_xlfn.XLOOKUP(C399,PT_Master!A:A,PT_Master!C:C),""))</f>
        <v/>
      </c>
      <c r="F399" s="24" t="str">
        <f>IF(C399="","",IFERROR(_xlfn.XLOOKUP(C399,PT_Master!A:A,PT_Master!P:P),"Self-Pay"))</f>
        <v/>
      </c>
      <c r="G399" s="25" t="str">
        <f>IF(B399="","",IFERROR(SUMIF(SVC_Log!B:B,B399,SVC_Log!O:O),0))</f>
        <v/>
      </c>
      <c r="H399" s="25" t="str">
        <f>IF(B399="","",IFERROR(
  _xlfn.XLOOKUP(B399,ADM_Log!A:A,ADM_Log!G:G)*
  _xlfn.XLOOKUP(_xlfn.XLOOKUP(B399,ADM_Log!A:A,ADM_Log!K:K),BED_Master!A:A,BED_Master!F:F),0))</f>
        <v/>
      </c>
      <c r="I399" s="25" t="str">
        <f>IF(B399="","",IFERROR(
  IF(_xlfn.XLOOKUP(B399,ADM_Log!A:A,ADM_Log!D:D)="OPD",
    _xlfn.XLOOKUP(_xlfn.XLOOKUP(B399,ADM_Log!A:A,ADM_Log!I:I),DR_Master!A:A,DR_Master!G:G),
    _xlfn.XLOOKUP(_xlfn.XLOOKUP(B399,ADM_Log!A:A,ADM_Log!I:I),DR_Master!A:A,DR_Master!H:H)*
    _xlfn.XLOOKUP(B399,ADM_Log!A:A,ADM_Log!G:G)
  ),0))</f>
        <v/>
      </c>
      <c r="J399" s="25" t="str">
        <f t="shared" si="32"/>
        <v/>
      </c>
      <c r="L399" s="17"/>
      <c r="M399" s="25" t="str">
        <f t="shared" si="33"/>
        <v/>
      </c>
      <c r="N399" s="17"/>
      <c r="O399" s="25" t="str">
        <f t="shared" si="34"/>
        <v/>
      </c>
      <c r="R399" t="str">
        <f t="shared" si="30"/>
        <v>Jan 1900</v>
      </c>
    </row>
    <row r="400" spans="1:18" ht="22" customHeight="1">
      <c r="A400" t="str">
        <f t="shared" si="31"/>
        <v/>
      </c>
      <c r="C400" s="24" t="str">
        <f>IF(B400="","",IFERROR(_xlfn.XLOOKUP(B400,ADM_Log!A:A,ADM_Log!B:B),"ADM not found"))</f>
        <v/>
      </c>
      <c r="D400" s="24" t="str">
        <f>IF(C400="","",IFERROR(_xlfn.XLOOKUP(C400,PT_Master!A:A,PT_Master!C:C),""))</f>
        <v/>
      </c>
      <c r="F400" s="24" t="str">
        <f>IF(C400="","",IFERROR(_xlfn.XLOOKUP(C400,PT_Master!A:A,PT_Master!P:P),"Self-Pay"))</f>
        <v/>
      </c>
      <c r="G400" s="25" t="str">
        <f>IF(B400="","",IFERROR(SUMIF(SVC_Log!B:B,B400,SVC_Log!O:O),0))</f>
        <v/>
      </c>
      <c r="H400" s="25" t="str">
        <f>IF(B400="","",IFERROR(
  _xlfn.XLOOKUP(B400,ADM_Log!A:A,ADM_Log!G:G)*
  _xlfn.XLOOKUP(_xlfn.XLOOKUP(B400,ADM_Log!A:A,ADM_Log!K:K),BED_Master!A:A,BED_Master!F:F),0))</f>
        <v/>
      </c>
      <c r="I400" s="25" t="str">
        <f>IF(B400="","",IFERROR(
  IF(_xlfn.XLOOKUP(B400,ADM_Log!A:A,ADM_Log!D:D)="OPD",
    _xlfn.XLOOKUP(_xlfn.XLOOKUP(B400,ADM_Log!A:A,ADM_Log!I:I),DR_Master!A:A,DR_Master!G:G),
    _xlfn.XLOOKUP(_xlfn.XLOOKUP(B400,ADM_Log!A:A,ADM_Log!I:I),DR_Master!A:A,DR_Master!H:H)*
    _xlfn.XLOOKUP(B400,ADM_Log!A:A,ADM_Log!G:G)
  ),0))</f>
        <v/>
      </c>
      <c r="J400" s="25" t="str">
        <f t="shared" si="32"/>
        <v/>
      </c>
      <c r="L400" s="17"/>
      <c r="M400" s="25" t="str">
        <f t="shared" si="33"/>
        <v/>
      </c>
      <c r="N400" s="17"/>
      <c r="O400" s="25" t="str">
        <f t="shared" si="34"/>
        <v/>
      </c>
      <c r="R400" t="str">
        <f t="shared" si="30"/>
        <v>Jan 1900</v>
      </c>
    </row>
    <row r="401" spans="1:18" ht="22" customHeight="1">
      <c r="A401" t="str">
        <f t="shared" si="31"/>
        <v/>
      </c>
      <c r="C401" s="24" t="str">
        <f>IF(B401="","",IFERROR(_xlfn.XLOOKUP(B401,ADM_Log!A:A,ADM_Log!B:B),"ADM not found"))</f>
        <v/>
      </c>
      <c r="D401" s="24" t="str">
        <f>IF(C401="","",IFERROR(_xlfn.XLOOKUP(C401,PT_Master!A:A,PT_Master!C:C),""))</f>
        <v/>
      </c>
      <c r="F401" s="24" t="str">
        <f>IF(C401="","",IFERROR(_xlfn.XLOOKUP(C401,PT_Master!A:A,PT_Master!P:P),"Self-Pay"))</f>
        <v/>
      </c>
      <c r="G401" s="25" t="str">
        <f>IF(B401="","",IFERROR(SUMIF(SVC_Log!B:B,B401,SVC_Log!O:O),0))</f>
        <v/>
      </c>
      <c r="H401" s="25" t="str">
        <f>IF(B401="","",IFERROR(
  _xlfn.XLOOKUP(B401,ADM_Log!A:A,ADM_Log!G:G)*
  _xlfn.XLOOKUP(_xlfn.XLOOKUP(B401,ADM_Log!A:A,ADM_Log!K:K),BED_Master!A:A,BED_Master!F:F),0))</f>
        <v/>
      </c>
      <c r="I401" s="25" t="str">
        <f>IF(B401="","",IFERROR(
  IF(_xlfn.XLOOKUP(B401,ADM_Log!A:A,ADM_Log!D:D)="OPD",
    _xlfn.XLOOKUP(_xlfn.XLOOKUP(B401,ADM_Log!A:A,ADM_Log!I:I),DR_Master!A:A,DR_Master!G:G),
    _xlfn.XLOOKUP(_xlfn.XLOOKUP(B401,ADM_Log!A:A,ADM_Log!I:I),DR_Master!A:A,DR_Master!H:H)*
    _xlfn.XLOOKUP(B401,ADM_Log!A:A,ADM_Log!G:G)
  ),0))</f>
        <v/>
      </c>
      <c r="J401" s="25" t="str">
        <f t="shared" si="32"/>
        <v/>
      </c>
      <c r="L401" s="17"/>
      <c r="M401" s="25" t="str">
        <f t="shared" si="33"/>
        <v/>
      </c>
      <c r="N401" s="17"/>
      <c r="O401" s="25" t="str">
        <f t="shared" si="34"/>
        <v/>
      </c>
      <c r="R401" t="str">
        <f t="shared" si="30"/>
        <v>Jan 1900</v>
      </c>
    </row>
    <row r="402" spans="1:18" ht="22" customHeight="1">
      <c r="A402" t="str">
        <f t="shared" si="31"/>
        <v/>
      </c>
      <c r="C402" s="24" t="str">
        <f>IF(B402="","",IFERROR(_xlfn.XLOOKUP(B402,ADM_Log!A:A,ADM_Log!B:B),"ADM not found"))</f>
        <v/>
      </c>
      <c r="D402" s="24" t="str">
        <f>IF(C402="","",IFERROR(_xlfn.XLOOKUP(C402,PT_Master!A:A,PT_Master!C:C),""))</f>
        <v/>
      </c>
      <c r="F402" s="24" t="str">
        <f>IF(C402="","",IFERROR(_xlfn.XLOOKUP(C402,PT_Master!A:A,PT_Master!P:P),"Self-Pay"))</f>
        <v/>
      </c>
      <c r="G402" s="25" t="str">
        <f>IF(B402="","",IFERROR(SUMIF(SVC_Log!B:B,B402,SVC_Log!O:O),0))</f>
        <v/>
      </c>
      <c r="H402" s="25" t="str">
        <f>IF(B402="","",IFERROR(
  _xlfn.XLOOKUP(B402,ADM_Log!A:A,ADM_Log!G:G)*
  _xlfn.XLOOKUP(_xlfn.XLOOKUP(B402,ADM_Log!A:A,ADM_Log!K:K),BED_Master!A:A,BED_Master!F:F),0))</f>
        <v/>
      </c>
      <c r="I402" s="25" t="str">
        <f>IF(B402="","",IFERROR(
  IF(_xlfn.XLOOKUP(B402,ADM_Log!A:A,ADM_Log!D:D)="OPD",
    _xlfn.XLOOKUP(_xlfn.XLOOKUP(B402,ADM_Log!A:A,ADM_Log!I:I),DR_Master!A:A,DR_Master!G:G),
    _xlfn.XLOOKUP(_xlfn.XLOOKUP(B402,ADM_Log!A:A,ADM_Log!I:I),DR_Master!A:A,DR_Master!H:H)*
    _xlfn.XLOOKUP(B402,ADM_Log!A:A,ADM_Log!G:G)
  ),0))</f>
        <v/>
      </c>
      <c r="J402" s="25" t="str">
        <f t="shared" si="32"/>
        <v/>
      </c>
      <c r="L402" s="17"/>
      <c r="M402" s="25" t="str">
        <f t="shared" si="33"/>
        <v/>
      </c>
      <c r="N402" s="17"/>
      <c r="O402" s="25" t="str">
        <f t="shared" si="34"/>
        <v/>
      </c>
      <c r="R402" t="str">
        <f t="shared" si="30"/>
        <v>Jan 1900</v>
      </c>
    </row>
    <row r="403" spans="1:18" ht="22" customHeight="1">
      <c r="A403" t="str">
        <f t="shared" si="31"/>
        <v/>
      </c>
      <c r="C403" s="24" t="str">
        <f>IF(B403="","",IFERROR(_xlfn.XLOOKUP(B403,ADM_Log!A:A,ADM_Log!B:B),"ADM not found"))</f>
        <v/>
      </c>
      <c r="D403" s="24" t="str">
        <f>IF(C403="","",IFERROR(_xlfn.XLOOKUP(C403,PT_Master!A:A,PT_Master!C:C),""))</f>
        <v/>
      </c>
      <c r="F403" s="24" t="str">
        <f>IF(C403="","",IFERROR(_xlfn.XLOOKUP(C403,PT_Master!A:A,PT_Master!P:P),"Self-Pay"))</f>
        <v/>
      </c>
      <c r="G403" s="25" t="str">
        <f>IF(B403="","",IFERROR(SUMIF(SVC_Log!B:B,B403,SVC_Log!O:O),0))</f>
        <v/>
      </c>
      <c r="H403" s="25" t="str">
        <f>IF(B403="","",IFERROR(
  _xlfn.XLOOKUP(B403,ADM_Log!A:A,ADM_Log!G:G)*
  _xlfn.XLOOKUP(_xlfn.XLOOKUP(B403,ADM_Log!A:A,ADM_Log!K:K),BED_Master!A:A,BED_Master!F:F),0))</f>
        <v/>
      </c>
      <c r="I403" s="25" t="str">
        <f>IF(B403="","",IFERROR(
  IF(_xlfn.XLOOKUP(B403,ADM_Log!A:A,ADM_Log!D:D)="OPD",
    _xlfn.XLOOKUP(_xlfn.XLOOKUP(B403,ADM_Log!A:A,ADM_Log!I:I),DR_Master!A:A,DR_Master!G:G),
    _xlfn.XLOOKUP(_xlfn.XLOOKUP(B403,ADM_Log!A:A,ADM_Log!I:I),DR_Master!A:A,DR_Master!H:H)*
    _xlfn.XLOOKUP(B403,ADM_Log!A:A,ADM_Log!G:G)
  ),0))</f>
        <v/>
      </c>
      <c r="J403" s="25" t="str">
        <f t="shared" si="32"/>
        <v/>
      </c>
      <c r="L403" s="17"/>
      <c r="M403" s="25" t="str">
        <f t="shared" si="33"/>
        <v/>
      </c>
      <c r="N403" s="17"/>
      <c r="O403" s="25" t="str">
        <f t="shared" si="34"/>
        <v/>
      </c>
      <c r="R403" t="str">
        <f t="shared" si="30"/>
        <v>Jan 1900</v>
      </c>
    </row>
    <row r="404" spans="1:18" ht="22" customHeight="1">
      <c r="A404" t="str">
        <f t="shared" si="31"/>
        <v/>
      </c>
      <c r="C404" s="24" t="str">
        <f>IF(B404="","",IFERROR(_xlfn.XLOOKUP(B404,ADM_Log!A:A,ADM_Log!B:B),"ADM not found"))</f>
        <v/>
      </c>
      <c r="D404" s="24" t="str">
        <f>IF(C404="","",IFERROR(_xlfn.XLOOKUP(C404,PT_Master!A:A,PT_Master!C:C),""))</f>
        <v/>
      </c>
      <c r="F404" s="24" t="str">
        <f>IF(C404="","",IFERROR(_xlfn.XLOOKUP(C404,PT_Master!A:A,PT_Master!P:P),"Self-Pay"))</f>
        <v/>
      </c>
      <c r="G404" s="25" t="str">
        <f>IF(B404="","",IFERROR(SUMIF(SVC_Log!B:B,B404,SVC_Log!O:O),0))</f>
        <v/>
      </c>
      <c r="H404" s="25" t="str">
        <f>IF(B404="","",IFERROR(
  _xlfn.XLOOKUP(B404,ADM_Log!A:A,ADM_Log!G:G)*
  _xlfn.XLOOKUP(_xlfn.XLOOKUP(B404,ADM_Log!A:A,ADM_Log!K:K),BED_Master!A:A,BED_Master!F:F),0))</f>
        <v/>
      </c>
      <c r="I404" s="25" t="str">
        <f>IF(B404="","",IFERROR(
  IF(_xlfn.XLOOKUP(B404,ADM_Log!A:A,ADM_Log!D:D)="OPD",
    _xlfn.XLOOKUP(_xlfn.XLOOKUP(B404,ADM_Log!A:A,ADM_Log!I:I),DR_Master!A:A,DR_Master!G:G),
    _xlfn.XLOOKUP(_xlfn.XLOOKUP(B404,ADM_Log!A:A,ADM_Log!I:I),DR_Master!A:A,DR_Master!H:H)*
    _xlfn.XLOOKUP(B404,ADM_Log!A:A,ADM_Log!G:G)
  ),0))</f>
        <v/>
      </c>
      <c r="J404" s="25" t="str">
        <f t="shared" si="32"/>
        <v/>
      </c>
      <c r="L404" s="17"/>
      <c r="M404" s="25" t="str">
        <f t="shared" si="33"/>
        <v/>
      </c>
      <c r="N404" s="17"/>
      <c r="O404" s="25" t="str">
        <f t="shared" si="34"/>
        <v/>
      </c>
      <c r="R404" t="str">
        <f t="shared" si="30"/>
        <v>Jan 1900</v>
      </c>
    </row>
    <row r="405" spans="1:18" ht="22" customHeight="1">
      <c r="A405" t="str">
        <f t="shared" si="31"/>
        <v/>
      </c>
      <c r="C405" s="24" t="str">
        <f>IF(B405="","",IFERROR(_xlfn.XLOOKUP(B405,ADM_Log!A:A,ADM_Log!B:B),"ADM not found"))</f>
        <v/>
      </c>
      <c r="D405" s="24" t="str">
        <f>IF(C405="","",IFERROR(_xlfn.XLOOKUP(C405,PT_Master!A:A,PT_Master!C:C),""))</f>
        <v/>
      </c>
      <c r="F405" s="24" t="str">
        <f>IF(C405="","",IFERROR(_xlfn.XLOOKUP(C405,PT_Master!A:A,PT_Master!P:P),"Self-Pay"))</f>
        <v/>
      </c>
      <c r="G405" s="25" t="str">
        <f>IF(B405="","",IFERROR(SUMIF(SVC_Log!B:B,B405,SVC_Log!O:O),0))</f>
        <v/>
      </c>
      <c r="H405" s="25" t="str">
        <f>IF(B405="","",IFERROR(
  _xlfn.XLOOKUP(B405,ADM_Log!A:A,ADM_Log!G:G)*
  _xlfn.XLOOKUP(_xlfn.XLOOKUP(B405,ADM_Log!A:A,ADM_Log!K:K),BED_Master!A:A,BED_Master!F:F),0))</f>
        <v/>
      </c>
      <c r="I405" s="25" t="str">
        <f>IF(B405="","",IFERROR(
  IF(_xlfn.XLOOKUP(B405,ADM_Log!A:A,ADM_Log!D:D)="OPD",
    _xlfn.XLOOKUP(_xlfn.XLOOKUP(B405,ADM_Log!A:A,ADM_Log!I:I),DR_Master!A:A,DR_Master!G:G),
    _xlfn.XLOOKUP(_xlfn.XLOOKUP(B405,ADM_Log!A:A,ADM_Log!I:I),DR_Master!A:A,DR_Master!H:H)*
    _xlfn.XLOOKUP(B405,ADM_Log!A:A,ADM_Log!G:G)
  ),0))</f>
        <v/>
      </c>
      <c r="J405" s="25" t="str">
        <f t="shared" si="32"/>
        <v/>
      </c>
      <c r="L405" s="17"/>
      <c r="M405" s="25" t="str">
        <f t="shared" si="33"/>
        <v/>
      </c>
      <c r="N405" s="17"/>
      <c r="O405" s="25" t="str">
        <f t="shared" si="34"/>
        <v/>
      </c>
      <c r="R405" t="str">
        <f t="shared" si="30"/>
        <v>Jan 1900</v>
      </c>
    </row>
    <row r="406" spans="1:18" ht="22" customHeight="1">
      <c r="A406" t="str">
        <f t="shared" si="31"/>
        <v/>
      </c>
      <c r="C406" s="24" t="str">
        <f>IF(B406="","",IFERROR(_xlfn.XLOOKUP(B406,ADM_Log!A:A,ADM_Log!B:B),"ADM not found"))</f>
        <v/>
      </c>
      <c r="D406" s="24" t="str">
        <f>IF(C406="","",IFERROR(_xlfn.XLOOKUP(C406,PT_Master!A:A,PT_Master!C:C),""))</f>
        <v/>
      </c>
      <c r="F406" s="24" t="str">
        <f>IF(C406="","",IFERROR(_xlfn.XLOOKUP(C406,PT_Master!A:A,PT_Master!P:P),"Self-Pay"))</f>
        <v/>
      </c>
      <c r="G406" s="25" t="str">
        <f>IF(B406="","",IFERROR(SUMIF(SVC_Log!B:B,B406,SVC_Log!O:O),0))</f>
        <v/>
      </c>
      <c r="H406" s="25" t="str">
        <f>IF(B406="","",IFERROR(
  _xlfn.XLOOKUP(B406,ADM_Log!A:A,ADM_Log!G:G)*
  _xlfn.XLOOKUP(_xlfn.XLOOKUP(B406,ADM_Log!A:A,ADM_Log!K:K),BED_Master!A:A,BED_Master!F:F),0))</f>
        <v/>
      </c>
      <c r="I406" s="25" t="str">
        <f>IF(B406="","",IFERROR(
  IF(_xlfn.XLOOKUP(B406,ADM_Log!A:A,ADM_Log!D:D)="OPD",
    _xlfn.XLOOKUP(_xlfn.XLOOKUP(B406,ADM_Log!A:A,ADM_Log!I:I),DR_Master!A:A,DR_Master!G:G),
    _xlfn.XLOOKUP(_xlfn.XLOOKUP(B406,ADM_Log!A:A,ADM_Log!I:I),DR_Master!A:A,DR_Master!H:H)*
    _xlfn.XLOOKUP(B406,ADM_Log!A:A,ADM_Log!G:G)
  ),0))</f>
        <v/>
      </c>
      <c r="J406" s="25" t="str">
        <f t="shared" si="32"/>
        <v/>
      </c>
      <c r="L406" s="17"/>
      <c r="M406" s="25" t="str">
        <f t="shared" si="33"/>
        <v/>
      </c>
      <c r="N406" s="17"/>
      <c r="O406" s="25" t="str">
        <f t="shared" si="34"/>
        <v/>
      </c>
      <c r="R406" t="str">
        <f t="shared" si="30"/>
        <v>Jan 1900</v>
      </c>
    </row>
    <row r="407" spans="1:18" ht="22" customHeight="1">
      <c r="A407" t="str">
        <f t="shared" si="31"/>
        <v/>
      </c>
      <c r="C407" s="24" t="str">
        <f>IF(B407="","",IFERROR(_xlfn.XLOOKUP(B407,ADM_Log!A:A,ADM_Log!B:B),"ADM not found"))</f>
        <v/>
      </c>
      <c r="D407" s="24" t="str">
        <f>IF(C407="","",IFERROR(_xlfn.XLOOKUP(C407,PT_Master!A:A,PT_Master!C:C),""))</f>
        <v/>
      </c>
      <c r="F407" s="24" t="str">
        <f>IF(C407="","",IFERROR(_xlfn.XLOOKUP(C407,PT_Master!A:A,PT_Master!P:P),"Self-Pay"))</f>
        <v/>
      </c>
      <c r="G407" s="25" t="str">
        <f>IF(B407="","",IFERROR(SUMIF(SVC_Log!B:B,B407,SVC_Log!O:O),0))</f>
        <v/>
      </c>
      <c r="H407" s="25" t="str">
        <f>IF(B407="","",IFERROR(
  _xlfn.XLOOKUP(B407,ADM_Log!A:A,ADM_Log!G:G)*
  _xlfn.XLOOKUP(_xlfn.XLOOKUP(B407,ADM_Log!A:A,ADM_Log!K:K),BED_Master!A:A,BED_Master!F:F),0))</f>
        <v/>
      </c>
      <c r="I407" s="25" t="str">
        <f>IF(B407="","",IFERROR(
  IF(_xlfn.XLOOKUP(B407,ADM_Log!A:A,ADM_Log!D:D)="OPD",
    _xlfn.XLOOKUP(_xlfn.XLOOKUP(B407,ADM_Log!A:A,ADM_Log!I:I),DR_Master!A:A,DR_Master!G:G),
    _xlfn.XLOOKUP(_xlfn.XLOOKUP(B407,ADM_Log!A:A,ADM_Log!I:I),DR_Master!A:A,DR_Master!H:H)*
    _xlfn.XLOOKUP(B407,ADM_Log!A:A,ADM_Log!G:G)
  ),0))</f>
        <v/>
      </c>
      <c r="J407" s="25" t="str">
        <f t="shared" si="32"/>
        <v/>
      </c>
      <c r="L407" s="17"/>
      <c r="M407" s="25" t="str">
        <f t="shared" si="33"/>
        <v/>
      </c>
      <c r="N407" s="17"/>
      <c r="O407" s="25" t="str">
        <f t="shared" si="34"/>
        <v/>
      </c>
      <c r="R407" t="str">
        <f t="shared" si="30"/>
        <v>Jan 1900</v>
      </c>
    </row>
    <row r="408" spans="1:18" ht="22" customHeight="1">
      <c r="A408" t="str">
        <f t="shared" si="31"/>
        <v/>
      </c>
      <c r="C408" s="24" t="str">
        <f>IF(B408="","",IFERROR(_xlfn.XLOOKUP(B408,ADM_Log!A:A,ADM_Log!B:B),"ADM not found"))</f>
        <v/>
      </c>
      <c r="D408" s="24" t="str">
        <f>IF(C408="","",IFERROR(_xlfn.XLOOKUP(C408,PT_Master!A:A,PT_Master!C:C),""))</f>
        <v/>
      </c>
      <c r="F408" s="24" t="str">
        <f>IF(C408="","",IFERROR(_xlfn.XLOOKUP(C408,PT_Master!A:A,PT_Master!P:P),"Self-Pay"))</f>
        <v/>
      </c>
      <c r="G408" s="25" t="str">
        <f>IF(B408="","",IFERROR(SUMIF(SVC_Log!B:B,B408,SVC_Log!O:O),0))</f>
        <v/>
      </c>
      <c r="H408" s="25" t="str">
        <f>IF(B408="","",IFERROR(
  _xlfn.XLOOKUP(B408,ADM_Log!A:A,ADM_Log!G:G)*
  _xlfn.XLOOKUP(_xlfn.XLOOKUP(B408,ADM_Log!A:A,ADM_Log!K:K),BED_Master!A:A,BED_Master!F:F),0))</f>
        <v/>
      </c>
      <c r="I408" s="25" t="str">
        <f>IF(B408="","",IFERROR(
  IF(_xlfn.XLOOKUP(B408,ADM_Log!A:A,ADM_Log!D:D)="OPD",
    _xlfn.XLOOKUP(_xlfn.XLOOKUP(B408,ADM_Log!A:A,ADM_Log!I:I),DR_Master!A:A,DR_Master!G:G),
    _xlfn.XLOOKUP(_xlfn.XLOOKUP(B408,ADM_Log!A:A,ADM_Log!I:I),DR_Master!A:A,DR_Master!H:H)*
    _xlfn.XLOOKUP(B408,ADM_Log!A:A,ADM_Log!G:G)
  ),0))</f>
        <v/>
      </c>
      <c r="J408" s="25" t="str">
        <f t="shared" si="32"/>
        <v/>
      </c>
      <c r="L408" s="17"/>
      <c r="M408" s="25" t="str">
        <f t="shared" si="33"/>
        <v/>
      </c>
      <c r="N408" s="17"/>
      <c r="O408" s="25" t="str">
        <f t="shared" si="34"/>
        <v/>
      </c>
      <c r="R408" t="str">
        <f t="shared" si="30"/>
        <v>Jan 1900</v>
      </c>
    </row>
    <row r="409" spans="1:18" ht="22" customHeight="1">
      <c r="A409" t="str">
        <f t="shared" si="31"/>
        <v/>
      </c>
      <c r="C409" s="24" t="str">
        <f>IF(B409="","",IFERROR(_xlfn.XLOOKUP(B409,ADM_Log!A:A,ADM_Log!B:B),"ADM not found"))</f>
        <v/>
      </c>
      <c r="D409" s="24" t="str">
        <f>IF(C409="","",IFERROR(_xlfn.XLOOKUP(C409,PT_Master!A:A,PT_Master!C:C),""))</f>
        <v/>
      </c>
      <c r="F409" s="24" t="str">
        <f>IF(C409="","",IFERROR(_xlfn.XLOOKUP(C409,PT_Master!A:A,PT_Master!P:P),"Self-Pay"))</f>
        <v/>
      </c>
      <c r="G409" s="25" t="str">
        <f>IF(B409="","",IFERROR(SUMIF(SVC_Log!B:B,B409,SVC_Log!O:O),0))</f>
        <v/>
      </c>
      <c r="H409" s="25" t="str">
        <f>IF(B409="","",IFERROR(
  _xlfn.XLOOKUP(B409,ADM_Log!A:A,ADM_Log!G:G)*
  _xlfn.XLOOKUP(_xlfn.XLOOKUP(B409,ADM_Log!A:A,ADM_Log!K:K),BED_Master!A:A,BED_Master!F:F),0))</f>
        <v/>
      </c>
      <c r="I409" s="25" t="str">
        <f>IF(B409="","",IFERROR(
  IF(_xlfn.XLOOKUP(B409,ADM_Log!A:A,ADM_Log!D:D)="OPD",
    _xlfn.XLOOKUP(_xlfn.XLOOKUP(B409,ADM_Log!A:A,ADM_Log!I:I),DR_Master!A:A,DR_Master!G:G),
    _xlfn.XLOOKUP(_xlfn.XLOOKUP(B409,ADM_Log!A:A,ADM_Log!I:I),DR_Master!A:A,DR_Master!H:H)*
    _xlfn.XLOOKUP(B409,ADM_Log!A:A,ADM_Log!G:G)
  ),0))</f>
        <v/>
      </c>
      <c r="J409" s="25" t="str">
        <f t="shared" si="32"/>
        <v/>
      </c>
      <c r="L409" s="17"/>
      <c r="M409" s="25" t="str">
        <f t="shared" si="33"/>
        <v/>
      </c>
      <c r="N409" s="17"/>
      <c r="O409" s="25" t="str">
        <f t="shared" si="34"/>
        <v/>
      </c>
      <c r="R409" t="str">
        <f t="shared" si="30"/>
        <v>Jan 1900</v>
      </c>
    </row>
    <row r="410" spans="1:18" ht="22" customHeight="1">
      <c r="A410" t="str">
        <f t="shared" si="31"/>
        <v/>
      </c>
      <c r="C410" s="24" t="str">
        <f>IF(B410="","",IFERROR(_xlfn.XLOOKUP(B410,ADM_Log!A:A,ADM_Log!B:B),"ADM not found"))</f>
        <v/>
      </c>
      <c r="D410" s="24" t="str">
        <f>IF(C410="","",IFERROR(_xlfn.XLOOKUP(C410,PT_Master!A:A,PT_Master!C:C),""))</f>
        <v/>
      </c>
      <c r="F410" s="24" t="str">
        <f>IF(C410="","",IFERROR(_xlfn.XLOOKUP(C410,PT_Master!A:A,PT_Master!P:P),"Self-Pay"))</f>
        <v/>
      </c>
      <c r="G410" s="25" t="str">
        <f>IF(B410="","",IFERROR(SUMIF(SVC_Log!B:B,B410,SVC_Log!O:O),0))</f>
        <v/>
      </c>
      <c r="H410" s="25" t="str">
        <f>IF(B410="","",IFERROR(
  _xlfn.XLOOKUP(B410,ADM_Log!A:A,ADM_Log!G:G)*
  _xlfn.XLOOKUP(_xlfn.XLOOKUP(B410,ADM_Log!A:A,ADM_Log!K:K),BED_Master!A:A,BED_Master!F:F),0))</f>
        <v/>
      </c>
      <c r="I410" s="25" t="str">
        <f>IF(B410="","",IFERROR(
  IF(_xlfn.XLOOKUP(B410,ADM_Log!A:A,ADM_Log!D:D)="OPD",
    _xlfn.XLOOKUP(_xlfn.XLOOKUP(B410,ADM_Log!A:A,ADM_Log!I:I),DR_Master!A:A,DR_Master!G:G),
    _xlfn.XLOOKUP(_xlfn.XLOOKUP(B410,ADM_Log!A:A,ADM_Log!I:I),DR_Master!A:A,DR_Master!H:H)*
    _xlfn.XLOOKUP(B410,ADM_Log!A:A,ADM_Log!G:G)
  ),0))</f>
        <v/>
      </c>
      <c r="J410" s="25" t="str">
        <f t="shared" si="32"/>
        <v/>
      </c>
      <c r="L410" s="17"/>
      <c r="M410" s="25" t="str">
        <f t="shared" si="33"/>
        <v/>
      </c>
      <c r="N410" s="17"/>
      <c r="O410" s="25" t="str">
        <f t="shared" si="34"/>
        <v/>
      </c>
      <c r="R410" t="str">
        <f t="shared" si="30"/>
        <v>Jan 1900</v>
      </c>
    </row>
    <row r="411" spans="1:18" ht="22" customHeight="1">
      <c r="A411" t="str">
        <f t="shared" si="31"/>
        <v/>
      </c>
      <c r="C411" s="24" t="str">
        <f>IF(B411="","",IFERROR(_xlfn.XLOOKUP(B411,ADM_Log!A:A,ADM_Log!B:B),"ADM not found"))</f>
        <v/>
      </c>
      <c r="D411" s="24" t="str">
        <f>IF(C411="","",IFERROR(_xlfn.XLOOKUP(C411,PT_Master!A:A,PT_Master!C:C),""))</f>
        <v/>
      </c>
      <c r="F411" s="24" t="str">
        <f>IF(C411="","",IFERROR(_xlfn.XLOOKUP(C411,PT_Master!A:A,PT_Master!P:P),"Self-Pay"))</f>
        <v/>
      </c>
      <c r="G411" s="25" t="str">
        <f>IF(B411="","",IFERROR(SUMIF(SVC_Log!B:B,B411,SVC_Log!O:O),0))</f>
        <v/>
      </c>
      <c r="H411" s="25" t="str">
        <f>IF(B411="","",IFERROR(
  _xlfn.XLOOKUP(B411,ADM_Log!A:A,ADM_Log!G:G)*
  _xlfn.XLOOKUP(_xlfn.XLOOKUP(B411,ADM_Log!A:A,ADM_Log!K:K),BED_Master!A:A,BED_Master!F:F),0))</f>
        <v/>
      </c>
      <c r="I411" s="25" t="str">
        <f>IF(B411="","",IFERROR(
  IF(_xlfn.XLOOKUP(B411,ADM_Log!A:A,ADM_Log!D:D)="OPD",
    _xlfn.XLOOKUP(_xlfn.XLOOKUP(B411,ADM_Log!A:A,ADM_Log!I:I),DR_Master!A:A,DR_Master!G:G),
    _xlfn.XLOOKUP(_xlfn.XLOOKUP(B411,ADM_Log!A:A,ADM_Log!I:I),DR_Master!A:A,DR_Master!H:H)*
    _xlfn.XLOOKUP(B411,ADM_Log!A:A,ADM_Log!G:G)
  ),0))</f>
        <v/>
      </c>
      <c r="J411" s="25" t="str">
        <f t="shared" si="32"/>
        <v/>
      </c>
      <c r="L411" s="17"/>
      <c r="M411" s="25" t="str">
        <f t="shared" si="33"/>
        <v/>
      </c>
      <c r="N411" s="17"/>
      <c r="O411" s="25" t="str">
        <f t="shared" si="34"/>
        <v/>
      </c>
      <c r="R411" t="str">
        <f t="shared" si="30"/>
        <v>Jan 1900</v>
      </c>
    </row>
    <row r="412" spans="1:18" ht="22" customHeight="1">
      <c r="A412" t="str">
        <f t="shared" si="31"/>
        <v/>
      </c>
      <c r="C412" s="24" t="str">
        <f>IF(B412="","",IFERROR(_xlfn.XLOOKUP(B412,ADM_Log!A:A,ADM_Log!B:B),"ADM not found"))</f>
        <v/>
      </c>
      <c r="D412" s="24" t="str">
        <f>IF(C412="","",IFERROR(_xlfn.XLOOKUP(C412,PT_Master!A:A,PT_Master!C:C),""))</f>
        <v/>
      </c>
      <c r="F412" s="24" t="str">
        <f>IF(C412="","",IFERROR(_xlfn.XLOOKUP(C412,PT_Master!A:A,PT_Master!P:P),"Self-Pay"))</f>
        <v/>
      </c>
      <c r="G412" s="25" t="str">
        <f>IF(B412="","",IFERROR(SUMIF(SVC_Log!B:B,B412,SVC_Log!O:O),0))</f>
        <v/>
      </c>
      <c r="H412" s="25" t="str">
        <f>IF(B412="","",IFERROR(
  _xlfn.XLOOKUP(B412,ADM_Log!A:A,ADM_Log!G:G)*
  _xlfn.XLOOKUP(_xlfn.XLOOKUP(B412,ADM_Log!A:A,ADM_Log!K:K),BED_Master!A:A,BED_Master!F:F),0))</f>
        <v/>
      </c>
      <c r="I412" s="25" t="str">
        <f>IF(B412="","",IFERROR(
  IF(_xlfn.XLOOKUP(B412,ADM_Log!A:A,ADM_Log!D:D)="OPD",
    _xlfn.XLOOKUP(_xlfn.XLOOKUP(B412,ADM_Log!A:A,ADM_Log!I:I),DR_Master!A:A,DR_Master!G:G),
    _xlfn.XLOOKUP(_xlfn.XLOOKUP(B412,ADM_Log!A:A,ADM_Log!I:I),DR_Master!A:A,DR_Master!H:H)*
    _xlfn.XLOOKUP(B412,ADM_Log!A:A,ADM_Log!G:G)
  ),0))</f>
        <v/>
      </c>
      <c r="J412" s="25" t="str">
        <f t="shared" si="32"/>
        <v/>
      </c>
      <c r="L412" s="17"/>
      <c r="M412" s="25" t="str">
        <f t="shared" si="33"/>
        <v/>
      </c>
      <c r="N412" s="17"/>
      <c r="O412" s="25" t="str">
        <f t="shared" si="34"/>
        <v/>
      </c>
      <c r="R412" t="str">
        <f t="shared" si="30"/>
        <v>Jan 1900</v>
      </c>
    </row>
    <row r="413" spans="1:18" ht="22" customHeight="1">
      <c r="A413" t="str">
        <f t="shared" si="31"/>
        <v/>
      </c>
      <c r="C413" s="24" t="str">
        <f>IF(B413="","",IFERROR(_xlfn.XLOOKUP(B413,ADM_Log!A:A,ADM_Log!B:B),"ADM not found"))</f>
        <v/>
      </c>
      <c r="D413" s="24" t="str">
        <f>IF(C413="","",IFERROR(_xlfn.XLOOKUP(C413,PT_Master!A:A,PT_Master!C:C),""))</f>
        <v/>
      </c>
      <c r="F413" s="24" t="str">
        <f>IF(C413="","",IFERROR(_xlfn.XLOOKUP(C413,PT_Master!A:A,PT_Master!P:P),"Self-Pay"))</f>
        <v/>
      </c>
      <c r="G413" s="25" t="str">
        <f>IF(B413="","",IFERROR(SUMIF(SVC_Log!B:B,B413,SVC_Log!O:O),0))</f>
        <v/>
      </c>
      <c r="H413" s="25" t="str">
        <f>IF(B413="","",IFERROR(
  _xlfn.XLOOKUP(B413,ADM_Log!A:A,ADM_Log!G:G)*
  _xlfn.XLOOKUP(_xlfn.XLOOKUP(B413,ADM_Log!A:A,ADM_Log!K:K),BED_Master!A:A,BED_Master!F:F),0))</f>
        <v/>
      </c>
      <c r="I413" s="25" t="str">
        <f>IF(B413="","",IFERROR(
  IF(_xlfn.XLOOKUP(B413,ADM_Log!A:A,ADM_Log!D:D)="OPD",
    _xlfn.XLOOKUP(_xlfn.XLOOKUP(B413,ADM_Log!A:A,ADM_Log!I:I),DR_Master!A:A,DR_Master!G:G),
    _xlfn.XLOOKUP(_xlfn.XLOOKUP(B413,ADM_Log!A:A,ADM_Log!I:I),DR_Master!A:A,DR_Master!H:H)*
    _xlfn.XLOOKUP(B413,ADM_Log!A:A,ADM_Log!G:G)
  ),0))</f>
        <v/>
      </c>
      <c r="J413" s="25" t="str">
        <f t="shared" si="32"/>
        <v/>
      </c>
      <c r="L413" s="17"/>
      <c r="M413" s="25" t="str">
        <f t="shared" si="33"/>
        <v/>
      </c>
      <c r="N413" s="17"/>
      <c r="O413" s="25" t="str">
        <f t="shared" si="34"/>
        <v/>
      </c>
      <c r="R413" t="str">
        <f t="shared" si="30"/>
        <v>Jan 1900</v>
      </c>
    </row>
    <row r="414" spans="1:18" ht="22" customHeight="1">
      <c r="A414" t="str">
        <f t="shared" si="31"/>
        <v/>
      </c>
      <c r="C414" s="24" t="str">
        <f>IF(B414="","",IFERROR(_xlfn.XLOOKUP(B414,ADM_Log!A:A,ADM_Log!B:B),"ADM not found"))</f>
        <v/>
      </c>
      <c r="D414" s="24" t="str">
        <f>IF(C414="","",IFERROR(_xlfn.XLOOKUP(C414,PT_Master!A:A,PT_Master!C:C),""))</f>
        <v/>
      </c>
      <c r="F414" s="24" t="str">
        <f>IF(C414="","",IFERROR(_xlfn.XLOOKUP(C414,PT_Master!A:A,PT_Master!P:P),"Self-Pay"))</f>
        <v/>
      </c>
      <c r="G414" s="25" t="str">
        <f>IF(B414="","",IFERROR(SUMIF(SVC_Log!B:B,B414,SVC_Log!O:O),0))</f>
        <v/>
      </c>
      <c r="H414" s="25" t="str">
        <f>IF(B414="","",IFERROR(
  _xlfn.XLOOKUP(B414,ADM_Log!A:A,ADM_Log!G:G)*
  _xlfn.XLOOKUP(_xlfn.XLOOKUP(B414,ADM_Log!A:A,ADM_Log!K:K),BED_Master!A:A,BED_Master!F:F),0))</f>
        <v/>
      </c>
      <c r="I414" s="25" t="str">
        <f>IF(B414="","",IFERROR(
  IF(_xlfn.XLOOKUP(B414,ADM_Log!A:A,ADM_Log!D:D)="OPD",
    _xlfn.XLOOKUP(_xlfn.XLOOKUP(B414,ADM_Log!A:A,ADM_Log!I:I),DR_Master!A:A,DR_Master!G:G),
    _xlfn.XLOOKUP(_xlfn.XLOOKUP(B414,ADM_Log!A:A,ADM_Log!I:I),DR_Master!A:A,DR_Master!H:H)*
    _xlfn.XLOOKUP(B414,ADM_Log!A:A,ADM_Log!G:G)
  ),0))</f>
        <v/>
      </c>
      <c r="J414" s="25" t="str">
        <f t="shared" si="32"/>
        <v/>
      </c>
      <c r="L414" s="17"/>
      <c r="M414" s="25" t="str">
        <f t="shared" si="33"/>
        <v/>
      </c>
      <c r="N414" s="17"/>
      <c r="O414" s="25" t="str">
        <f t="shared" si="34"/>
        <v/>
      </c>
      <c r="R414" t="str">
        <f t="shared" si="30"/>
        <v>Jan 1900</v>
      </c>
    </row>
    <row r="415" spans="1:18" ht="22" customHeight="1">
      <c r="A415" t="str">
        <f t="shared" si="31"/>
        <v/>
      </c>
      <c r="C415" s="24" t="str">
        <f>IF(B415="","",IFERROR(_xlfn.XLOOKUP(B415,ADM_Log!A:A,ADM_Log!B:B),"ADM not found"))</f>
        <v/>
      </c>
      <c r="D415" s="24" t="str">
        <f>IF(C415="","",IFERROR(_xlfn.XLOOKUP(C415,PT_Master!A:A,PT_Master!C:C),""))</f>
        <v/>
      </c>
      <c r="F415" s="24" t="str">
        <f>IF(C415="","",IFERROR(_xlfn.XLOOKUP(C415,PT_Master!A:A,PT_Master!P:P),"Self-Pay"))</f>
        <v/>
      </c>
      <c r="G415" s="25" t="str">
        <f>IF(B415="","",IFERROR(SUMIF(SVC_Log!B:B,B415,SVC_Log!O:O),0))</f>
        <v/>
      </c>
      <c r="H415" s="25" t="str">
        <f>IF(B415="","",IFERROR(
  _xlfn.XLOOKUP(B415,ADM_Log!A:A,ADM_Log!G:G)*
  _xlfn.XLOOKUP(_xlfn.XLOOKUP(B415,ADM_Log!A:A,ADM_Log!K:K),BED_Master!A:A,BED_Master!F:F),0))</f>
        <v/>
      </c>
      <c r="I415" s="25" t="str">
        <f>IF(B415="","",IFERROR(
  IF(_xlfn.XLOOKUP(B415,ADM_Log!A:A,ADM_Log!D:D)="OPD",
    _xlfn.XLOOKUP(_xlfn.XLOOKUP(B415,ADM_Log!A:A,ADM_Log!I:I),DR_Master!A:A,DR_Master!G:G),
    _xlfn.XLOOKUP(_xlfn.XLOOKUP(B415,ADM_Log!A:A,ADM_Log!I:I),DR_Master!A:A,DR_Master!H:H)*
    _xlfn.XLOOKUP(B415,ADM_Log!A:A,ADM_Log!G:G)
  ),0))</f>
        <v/>
      </c>
      <c r="J415" s="25" t="str">
        <f t="shared" si="32"/>
        <v/>
      </c>
      <c r="L415" s="17"/>
      <c r="M415" s="25" t="str">
        <f t="shared" si="33"/>
        <v/>
      </c>
      <c r="N415" s="17"/>
      <c r="O415" s="25" t="str">
        <f t="shared" si="34"/>
        <v/>
      </c>
      <c r="R415" t="str">
        <f t="shared" si="30"/>
        <v>Jan 1900</v>
      </c>
    </row>
    <row r="416" spans="1:18" ht="22" customHeight="1">
      <c r="A416" t="str">
        <f t="shared" si="31"/>
        <v/>
      </c>
      <c r="C416" s="24" t="str">
        <f>IF(B416="","",IFERROR(_xlfn.XLOOKUP(B416,ADM_Log!A:A,ADM_Log!B:B),"ADM not found"))</f>
        <v/>
      </c>
      <c r="D416" s="24" t="str">
        <f>IF(C416="","",IFERROR(_xlfn.XLOOKUP(C416,PT_Master!A:A,PT_Master!C:C),""))</f>
        <v/>
      </c>
      <c r="F416" s="24" t="str">
        <f>IF(C416="","",IFERROR(_xlfn.XLOOKUP(C416,PT_Master!A:A,PT_Master!P:P),"Self-Pay"))</f>
        <v/>
      </c>
      <c r="G416" s="25" t="str">
        <f>IF(B416="","",IFERROR(SUMIF(SVC_Log!B:B,B416,SVC_Log!O:O),0))</f>
        <v/>
      </c>
      <c r="H416" s="25" t="str">
        <f>IF(B416="","",IFERROR(
  _xlfn.XLOOKUP(B416,ADM_Log!A:A,ADM_Log!G:G)*
  _xlfn.XLOOKUP(_xlfn.XLOOKUP(B416,ADM_Log!A:A,ADM_Log!K:K),BED_Master!A:A,BED_Master!F:F),0))</f>
        <v/>
      </c>
      <c r="I416" s="25" t="str">
        <f>IF(B416="","",IFERROR(
  IF(_xlfn.XLOOKUP(B416,ADM_Log!A:A,ADM_Log!D:D)="OPD",
    _xlfn.XLOOKUP(_xlfn.XLOOKUP(B416,ADM_Log!A:A,ADM_Log!I:I),DR_Master!A:A,DR_Master!G:G),
    _xlfn.XLOOKUP(_xlfn.XLOOKUP(B416,ADM_Log!A:A,ADM_Log!I:I),DR_Master!A:A,DR_Master!H:H)*
    _xlfn.XLOOKUP(B416,ADM_Log!A:A,ADM_Log!G:G)
  ),0))</f>
        <v/>
      </c>
      <c r="J416" s="25" t="str">
        <f t="shared" si="32"/>
        <v/>
      </c>
      <c r="L416" s="17"/>
      <c r="M416" s="25" t="str">
        <f t="shared" si="33"/>
        <v/>
      </c>
      <c r="N416" s="17"/>
      <c r="O416" s="25" t="str">
        <f t="shared" si="34"/>
        <v/>
      </c>
      <c r="R416" t="str">
        <f t="shared" si="30"/>
        <v>Jan 1900</v>
      </c>
    </row>
    <row r="417" spans="1:18" ht="22" customHeight="1">
      <c r="A417" t="str">
        <f t="shared" si="31"/>
        <v/>
      </c>
      <c r="C417" s="24" t="str">
        <f>IF(B417="","",IFERROR(_xlfn.XLOOKUP(B417,ADM_Log!A:A,ADM_Log!B:B),"ADM not found"))</f>
        <v/>
      </c>
      <c r="D417" s="24" t="str">
        <f>IF(C417="","",IFERROR(_xlfn.XLOOKUP(C417,PT_Master!A:A,PT_Master!C:C),""))</f>
        <v/>
      </c>
      <c r="F417" s="24" t="str">
        <f>IF(C417="","",IFERROR(_xlfn.XLOOKUP(C417,PT_Master!A:A,PT_Master!P:P),"Self-Pay"))</f>
        <v/>
      </c>
      <c r="G417" s="25" t="str">
        <f>IF(B417="","",IFERROR(SUMIF(SVC_Log!B:B,B417,SVC_Log!O:O),0))</f>
        <v/>
      </c>
      <c r="H417" s="25" t="str">
        <f>IF(B417="","",IFERROR(
  _xlfn.XLOOKUP(B417,ADM_Log!A:A,ADM_Log!G:G)*
  _xlfn.XLOOKUP(_xlfn.XLOOKUP(B417,ADM_Log!A:A,ADM_Log!K:K),BED_Master!A:A,BED_Master!F:F),0))</f>
        <v/>
      </c>
      <c r="I417" s="25" t="str">
        <f>IF(B417="","",IFERROR(
  IF(_xlfn.XLOOKUP(B417,ADM_Log!A:A,ADM_Log!D:D)="OPD",
    _xlfn.XLOOKUP(_xlfn.XLOOKUP(B417,ADM_Log!A:A,ADM_Log!I:I),DR_Master!A:A,DR_Master!G:G),
    _xlfn.XLOOKUP(_xlfn.XLOOKUP(B417,ADM_Log!A:A,ADM_Log!I:I),DR_Master!A:A,DR_Master!H:H)*
    _xlfn.XLOOKUP(B417,ADM_Log!A:A,ADM_Log!G:G)
  ),0))</f>
        <v/>
      </c>
      <c r="J417" s="25" t="str">
        <f t="shared" si="32"/>
        <v/>
      </c>
      <c r="L417" s="17"/>
      <c r="M417" s="25" t="str">
        <f t="shared" si="33"/>
        <v/>
      </c>
      <c r="N417" s="17"/>
      <c r="O417" s="25" t="str">
        <f t="shared" si="34"/>
        <v/>
      </c>
      <c r="R417" t="str">
        <f t="shared" si="30"/>
        <v>Jan 1900</v>
      </c>
    </row>
    <row r="418" spans="1:18" ht="22" customHeight="1">
      <c r="A418" t="str">
        <f t="shared" si="31"/>
        <v/>
      </c>
      <c r="C418" s="24" t="str">
        <f>IF(B418="","",IFERROR(_xlfn.XLOOKUP(B418,ADM_Log!A:A,ADM_Log!B:B),"ADM not found"))</f>
        <v/>
      </c>
      <c r="D418" s="24" t="str">
        <f>IF(C418="","",IFERROR(_xlfn.XLOOKUP(C418,PT_Master!A:A,PT_Master!C:C),""))</f>
        <v/>
      </c>
      <c r="F418" s="24" t="str">
        <f>IF(C418="","",IFERROR(_xlfn.XLOOKUP(C418,PT_Master!A:A,PT_Master!P:P),"Self-Pay"))</f>
        <v/>
      </c>
      <c r="G418" s="25" t="str">
        <f>IF(B418="","",IFERROR(SUMIF(SVC_Log!B:B,B418,SVC_Log!O:O),0))</f>
        <v/>
      </c>
      <c r="H418" s="25" t="str">
        <f>IF(B418="","",IFERROR(
  _xlfn.XLOOKUP(B418,ADM_Log!A:A,ADM_Log!G:G)*
  _xlfn.XLOOKUP(_xlfn.XLOOKUP(B418,ADM_Log!A:A,ADM_Log!K:K),BED_Master!A:A,BED_Master!F:F),0))</f>
        <v/>
      </c>
      <c r="I418" s="25" t="str">
        <f>IF(B418="","",IFERROR(
  IF(_xlfn.XLOOKUP(B418,ADM_Log!A:A,ADM_Log!D:D)="OPD",
    _xlfn.XLOOKUP(_xlfn.XLOOKUP(B418,ADM_Log!A:A,ADM_Log!I:I),DR_Master!A:A,DR_Master!G:G),
    _xlfn.XLOOKUP(_xlfn.XLOOKUP(B418,ADM_Log!A:A,ADM_Log!I:I),DR_Master!A:A,DR_Master!H:H)*
    _xlfn.XLOOKUP(B418,ADM_Log!A:A,ADM_Log!G:G)
  ),0))</f>
        <v/>
      </c>
      <c r="J418" s="25" t="str">
        <f t="shared" si="32"/>
        <v/>
      </c>
      <c r="L418" s="17"/>
      <c r="M418" s="25" t="str">
        <f t="shared" si="33"/>
        <v/>
      </c>
      <c r="N418" s="17"/>
      <c r="O418" s="25" t="str">
        <f t="shared" si="34"/>
        <v/>
      </c>
      <c r="R418" t="str">
        <f t="shared" si="30"/>
        <v>Jan 1900</v>
      </c>
    </row>
    <row r="419" spans="1:18" ht="22" customHeight="1">
      <c r="A419" t="str">
        <f t="shared" si="31"/>
        <v/>
      </c>
      <c r="C419" s="24" t="str">
        <f>IF(B419="","",IFERROR(_xlfn.XLOOKUP(B419,ADM_Log!A:A,ADM_Log!B:B),"ADM not found"))</f>
        <v/>
      </c>
      <c r="D419" s="24" t="str">
        <f>IF(C419="","",IFERROR(_xlfn.XLOOKUP(C419,PT_Master!A:A,PT_Master!C:C),""))</f>
        <v/>
      </c>
      <c r="F419" s="24" t="str">
        <f>IF(C419="","",IFERROR(_xlfn.XLOOKUP(C419,PT_Master!A:A,PT_Master!P:P),"Self-Pay"))</f>
        <v/>
      </c>
      <c r="G419" s="25" t="str">
        <f>IF(B419="","",IFERROR(SUMIF(SVC_Log!B:B,B419,SVC_Log!O:O),0))</f>
        <v/>
      </c>
      <c r="H419" s="25" t="str">
        <f>IF(B419="","",IFERROR(
  _xlfn.XLOOKUP(B419,ADM_Log!A:A,ADM_Log!G:G)*
  _xlfn.XLOOKUP(_xlfn.XLOOKUP(B419,ADM_Log!A:A,ADM_Log!K:K),BED_Master!A:A,BED_Master!F:F),0))</f>
        <v/>
      </c>
      <c r="I419" s="25" t="str">
        <f>IF(B419="","",IFERROR(
  IF(_xlfn.XLOOKUP(B419,ADM_Log!A:A,ADM_Log!D:D)="OPD",
    _xlfn.XLOOKUP(_xlfn.XLOOKUP(B419,ADM_Log!A:A,ADM_Log!I:I),DR_Master!A:A,DR_Master!G:G),
    _xlfn.XLOOKUP(_xlfn.XLOOKUP(B419,ADM_Log!A:A,ADM_Log!I:I),DR_Master!A:A,DR_Master!H:H)*
    _xlfn.XLOOKUP(B419,ADM_Log!A:A,ADM_Log!G:G)
  ),0))</f>
        <v/>
      </c>
      <c r="J419" s="25" t="str">
        <f t="shared" si="32"/>
        <v/>
      </c>
      <c r="L419" s="17"/>
      <c r="M419" s="25" t="str">
        <f t="shared" si="33"/>
        <v/>
      </c>
      <c r="N419" s="17"/>
      <c r="O419" s="25" t="str">
        <f t="shared" si="34"/>
        <v/>
      </c>
      <c r="R419" t="str">
        <f t="shared" si="30"/>
        <v>Jan 1900</v>
      </c>
    </row>
    <row r="420" spans="1:18" ht="22" customHeight="1">
      <c r="A420" t="str">
        <f t="shared" si="31"/>
        <v/>
      </c>
      <c r="C420" s="24" t="str">
        <f>IF(B420="","",IFERROR(_xlfn.XLOOKUP(B420,ADM_Log!A:A,ADM_Log!B:B),"ADM not found"))</f>
        <v/>
      </c>
      <c r="D420" s="24" t="str">
        <f>IF(C420="","",IFERROR(_xlfn.XLOOKUP(C420,PT_Master!A:A,PT_Master!C:C),""))</f>
        <v/>
      </c>
      <c r="F420" s="24" t="str">
        <f>IF(C420="","",IFERROR(_xlfn.XLOOKUP(C420,PT_Master!A:A,PT_Master!P:P),"Self-Pay"))</f>
        <v/>
      </c>
      <c r="G420" s="25" t="str">
        <f>IF(B420="","",IFERROR(SUMIF(SVC_Log!B:B,B420,SVC_Log!O:O),0))</f>
        <v/>
      </c>
      <c r="H420" s="25" t="str">
        <f>IF(B420="","",IFERROR(
  _xlfn.XLOOKUP(B420,ADM_Log!A:A,ADM_Log!G:G)*
  _xlfn.XLOOKUP(_xlfn.XLOOKUP(B420,ADM_Log!A:A,ADM_Log!K:K),BED_Master!A:A,BED_Master!F:F),0))</f>
        <v/>
      </c>
      <c r="I420" s="25" t="str">
        <f>IF(B420="","",IFERROR(
  IF(_xlfn.XLOOKUP(B420,ADM_Log!A:A,ADM_Log!D:D)="OPD",
    _xlfn.XLOOKUP(_xlfn.XLOOKUP(B420,ADM_Log!A:A,ADM_Log!I:I),DR_Master!A:A,DR_Master!G:G),
    _xlfn.XLOOKUP(_xlfn.XLOOKUP(B420,ADM_Log!A:A,ADM_Log!I:I),DR_Master!A:A,DR_Master!H:H)*
    _xlfn.XLOOKUP(B420,ADM_Log!A:A,ADM_Log!G:G)
  ),0))</f>
        <v/>
      </c>
      <c r="J420" s="25" t="str">
        <f t="shared" si="32"/>
        <v/>
      </c>
      <c r="L420" s="17"/>
      <c r="M420" s="25" t="str">
        <f t="shared" si="33"/>
        <v/>
      </c>
      <c r="N420" s="17"/>
      <c r="O420" s="25" t="str">
        <f t="shared" si="34"/>
        <v/>
      </c>
      <c r="R420" t="str">
        <f t="shared" si="30"/>
        <v>Jan 1900</v>
      </c>
    </row>
    <row r="421" spans="1:18" ht="22" customHeight="1">
      <c r="A421" t="str">
        <f t="shared" si="31"/>
        <v/>
      </c>
      <c r="C421" s="24" t="str">
        <f>IF(B421="","",IFERROR(_xlfn.XLOOKUP(B421,ADM_Log!A:A,ADM_Log!B:B),"ADM not found"))</f>
        <v/>
      </c>
      <c r="D421" s="24" t="str">
        <f>IF(C421="","",IFERROR(_xlfn.XLOOKUP(C421,PT_Master!A:A,PT_Master!C:C),""))</f>
        <v/>
      </c>
      <c r="F421" s="24" t="str">
        <f>IF(C421="","",IFERROR(_xlfn.XLOOKUP(C421,PT_Master!A:A,PT_Master!P:P),"Self-Pay"))</f>
        <v/>
      </c>
      <c r="G421" s="25" t="str">
        <f>IF(B421="","",IFERROR(SUMIF(SVC_Log!B:B,B421,SVC_Log!O:O),0))</f>
        <v/>
      </c>
      <c r="H421" s="25" t="str">
        <f>IF(B421="","",IFERROR(
  _xlfn.XLOOKUP(B421,ADM_Log!A:A,ADM_Log!G:G)*
  _xlfn.XLOOKUP(_xlfn.XLOOKUP(B421,ADM_Log!A:A,ADM_Log!K:K),BED_Master!A:A,BED_Master!F:F),0))</f>
        <v/>
      </c>
      <c r="I421" s="25" t="str">
        <f>IF(B421="","",IFERROR(
  IF(_xlfn.XLOOKUP(B421,ADM_Log!A:A,ADM_Log!D:D)="OPD",
    _xlfn.XLOOKUP(_xlfn.XLOOKUP(B421,ADM_Log!A:A,ADM_Log!I:I),DR_Master!A:A,DR_Master!G:G),
    _xlfn.XLOOKUP(_xlfn.XLOOKUP(B421,ADM_Log!A:A,ADM_Log!I:I),DR_Master!A:A,DR_Master!H:H)*
    _xlfn.XLOOKUP(B421,ADM_Log!A:A,ADM_Log!G:G)
  ),0))</f>
        <v/>
      </c>
      <c r="J421" s="25" t="str">
        <f t="shared" si="32"/>
        <v/>
      </c>
      <c r="L421" s="17"/>
      <c r="M421" s="25" t="str">
        <f t="shared" si="33"/>
        <v/>
      </c>
      <c r="N421" s="17"/>
      <c r="O421" s="25" t="str">
        <f t="shared" si="34"/>
        <v/>
      </c>
      <c r="R421" t="str">
        <f t="shared" si="30"/>
        <v>Jan 1900</v>
      </c>
    </row>
    <row r="422" spans="1:18" ht="22" customHeight="1">
      <c r="A422" t="str">
        <f t="shared" si="31"/>
        <v/>
      </c>
      <c r="C422" s="24" t="str">
        <f>IF(B422="","",IFERROR(_xlfn.XLOOKUP(B422,ADM_Log!A:A,ADM_Log!B:B),"ADM not found"))</f>
        <v/>
      </c>
      <c r="D422" s="24" t="str">
        <f>IF(C422="","",IFERROR(_xlfn.XLOOKUP(C422,PT_Master!A:A,PT_Master!C:C),""))</f>
        <v/>
      </c>
      <c r="F422" s="24" t="str">
        <f>IF(C422="","",IFERROR(_xlfn.XLOOKUP(C422,PT_Master!A:A,PT_Master!P:P),"Self-Pay"))</f>
        <v/>
      </c>
      <c r="G422" s="25" t="str">
        <f>IF(B422="","",IFERROR(SUMIF(SVC_Log!B:B,B422,SVC_Log!O:O),0))</f>
        <v/>
      </c>
      <c r="H422" s="25" t="str">
        <f>IF(B422="","",IFERROR(
  _xlfn.XLOOKUP(B422,ADM_Log!A:A,ADM_Log!G:G)*
  _xlfn.XLOOKUP(_xlfn.XLOOKUP(B422,ADM_Log!A:A,ADM_Log!K:K),BED_Master!A:A,BED_Master!F:F),0))</f>
        <v/>
      </c>
      <c r="I422" s="25" t="str">
        <f>IF(B422="","",IFERROR(
  IF(_xlfn.XLOOKUP(B422,ADM_Log!A:A,ADM_Log!D:D)="OPD",
    _xlfn.XLOOKUP(_xlfn.XLOOKUP(B422,ADM_Log!A:A,ADM_Log!I:I),DR_Master!A:A,DR_Master!G:G),
    _xlfn.XLOOKUP(_xlfn.XLOOKUP(B422,ADM_Log!A:A,ADM_Log!I:I),DR_Master!A:A,DR_Master!H:H)*
    _xlfn.XLOOKUP(B422,ADM_Log!A:A,ADM_Log!G:G)
  ),0))</f>
        <v/>
      </c>
      <c r="J422" s="25" t="str">
        <f t="shared" si="32"/>
        <v/>
      </c>
      <c r="L422" s="17"/>
      <c r="M422" s="25" t="str">
        <f t="shared" si="33"/>
        <v/>
      </c>
      <c r="N422" s="17"/>
      <c r="O422" s="25" t="str">
        <f t="shared" si="34"/>
        <v/>
      </c>
      <c r="R422" t="str">
        <f t="shared" si="30"/>
        <v>Jan 1900</v>
      </c>
    </row>
    <row r="423" spans="1:18" ht="22" customHeight="1">
      <c r="A423" t="str">
        <f t="shared" si="31"/>
        <v/>
      </c>
      <c r="C423" s="24" t="str">
        <f>IF(B423="","",IFERROR(_xlfn.XLOOKUP(B423,ADM_Log!A:A,ADM_Log!B:B),"ADM not found"))</f>
        <v/>
      </c>
      <c r="D423" s="24" t="str">
        <f>IF(C423="","",IFERROR(_xlfn.XLOOKUP(C423,PT_Master!A:A,PT_Master!C:C),""))</f>
        <v/>
      </c>
      <c r="F423" s="24" t="str">
        <f>IF(C423="","",IFERROR(_xlfn.XLOOKUP(C423,PT_Master!A:A,PT_Master!P:P),"Self-Pay"))</f>
        <v/>
      </c>
      <c r="G423" s="25" t="str">
        <f>IF(B423="","",IFERROR(SUMIF(SVC_Log!B:B,B423,SVC_Log!O:O),0))</f>
        <v/>
      </c>
      <c r="H423" s="25" t="str">
        <f>IF(B423="","",IFERROR(
  _xlfn.XLOOKUP(B423,ADM_Log!A:A,ADM_Log!G:G)*
  _xlfn.XLOOKUP(_xlfn.XLOOKUP(B423,ADM_Log!A:A,ADM_Log!K:K),BED_Master!A:A,BED_Master!F:F),0))</f>
        <v/>
      </c>
      <c r="I423" s="25" t="str">
        <f>IF(B423="","",IFERROR(
  IF(_xlfn.XLOOKUP(B423,ADM_Log!A:A,ADM_Log!D:D)="OPD",
    _xlfn.XLOOKUP(_xlfn.XLOOKUP(B423,ADM_Log!A:A,ADM_Log!I:I),DR_Master!A:A,DR_Master!G:G),
    _xlfn.XLOOKUP(_xlfn.XLOOKUP(B423,ADM_Log!A:A,ADM_Log!I:I),DR_Master!A:A,DR_Master!H:H)*
    _xlfn.XLOOKUP(B423,ADM_Log!A:A,ADM_Log!G:G)
  ),0))</f>
        <v/>
      </c>
      <c r="J423" s="25" t="str">
        <f t="shared" si="32"/>
        <v/>
      </c>
      <c r="L423" s="17"/>
      <c r="M423" s="25" t="str">
        <f t="shared" si="33"/>
        <v/>
      </c>
      <c r="N423" s="17"/>
      <c r="O423" s="25" t="str">
        <f t="shared" si="34"/>
        <v/>
      </c>
      <c r="R423" t="str">
        <f t="shared" si="30"/>
        <v>Jan 1900</v>
      </c>
    </row>
    <row r="424" spans="1:18" ht="22" customHeight="1">
      <c r="A424" t="str">
        <f t="shared" si="31"/>
        <v/>
      </c>
      <c r="C424" s="24" t="str">
        <f>IF(B424="","",IFERROR(_xlfn.XLOOKUP(B424,ADM_Log!A:A,ADM_Log!B:B),"ADM not found"))</f>
        <v/>
      </c>
      <c r="D424" s="24" t="str">
        <f>IF(C424="","",IFERROR(_xlfn.XLOOKUP(C424,PT_Master!A:A,PT_Master!C:C),""))</f>
        <v/>
      </c>
      <c r="F424" s="24" t="str">
        <f>IF(C424="","",IFERROR(_xlfn.XLOOKUP(C424,PT_Master!A:A,PT_Master!P:P),"Self-Pay"))</f>
        <v/>
      </c>
      <c r="G424" s="25" t="str">
        <f>IF(B424="","",IFERROR(SUMIF(SVC_Log!B:B,B424,SVC_Log!O:O),0))</f>
        <v/>
      </c>
      <c r="H424" s="25" t="str">
        <f>IF(B424="","",IFERROR(
  _xlfn.XLOOKUP(B424,ADM_Log!A:A,ADM_Log!G:G)*
  _xlfn.XLOOKUP(_xlfn.XLOOKUP(B424,ADM_Log!A:A,ADM_Log!K:K),BED_Master!A:A,BED_Master!F:F),0))</f>
        <v/>
      </c>
      <c r="I424" s="25" t="str">
        <f>IF(B424="","",IFERROR(
  IF(_xlfn.XLOOKUP(B424,ADM_Log!A:A,ADM_Log!D:D)="OPD",
    _xlfn.XLOOKUP(_xlfn.XLOOKUP(B424,ADM_Log!A:A,ADM_Log!I:I),DR_Master!A:A,DR_Master!G:G),
    _xlfn.XLOOKUP(_xlfn.XLOOKUP(B424,ADM_Log!A:A,ADM_Log!I:I),DR_Master!A:A,DR_Master!H:H)*
    _xlfn.XLOOKUP(B424,ADM_Log!A:A,ADM_Log!G:G)
  ),0))</f>
        <v/>
      </c>
      <c r="J424" s="25" t="str">
        <f t="shared" si="32"/>
        <v/>
      </c>
      <c r="L424" s="17"/>
      <c r="M424" s="25" t="str">
        <f t="shared" si="33"/>
        <v/>
      </c>
      <c r="N424" s="17"/>
      <c r="O424" s="25" t="str">
        <f t="shared" si="34"/>
        <v/>
      </c>
      <c r="R424" t="str">
        <f t="shared" si="30"/>
        <v>Jan 1900</v>
      </c>
    </row>
    <row r="425" spans="1:18" ht="22" customHeight="1">
      <c r="A425" t="str">
        <f t="shared" si="31"/>
        <v/>
      </c>
      <c r="C425" s="24" t="str">
        <f>IF(B425="","",IFERROR(_xlfn.XLOOKUP(B425,ADM_Log!A:A,ADM_Log!B:B),"ADM not found"))</f>
        <v/>
      </c>
      <c r="D425" s="24" t="str">
        <f>IF(C425="","",IFERROR(_xlfn.XLOOKUP(C425,PT_Master!A:A,PT_Master!C:C),""))</f>
        <v/>
      </c>
      <c r="F425" s="24" t="str">
        <f>IF(C425="","",IFERROR(_xlfn.XLOOKUP(C425,PT_Master!A:A,PT_Master!P:P),"Self-Pay"))</f>
        <v/>
      </c>
      <c r="G425" s="25" t="str">
        <f>IF(B425="","",IFERROR(SUMIF(SVC_Log!B:B,B425,SVC_Log!O:O),0))</f>
        <v/>
      </c>
      <c r="H425" s="25" t="str">
        <f>IF(B425="","",IFERROR(
  _xlfn.XLOOKUP(B425,ADM_Log!A:A,ADM_Log!G:G)*
  _xlfn.XLOOKUP(_xlfn.XLOOKUP(B425,ADM_Log!A:A,ADM_Log!K:K),BED_Master!A:A,BED_Master!F:F),0))</f>
        <v/>
      </c>
      <c r="I425" s="25" t="str">
        <f>IF(B425="","",IFERROR(
  IF(_xlfn.XLOOKUP(B425,ADM_Log!A:A,ADM_Log!D:D)="OPD",
    _xlfn.XLOOKUP(_xlfn.XLOOKUP(B425,ADM_Log!A:A,ADM_Log!I:I),DR_Master!A:A,DR_Master!G:G),
    _xlfn.XLOOKUP(_xlfn.XLOOKUP(B425,ADM_Log!A:A,ADM_Log!I:I),DR_Master!A:A,DR_Master!H:H)*
    _xlfn.XLOOKUP(B425,ADM_Log!A:A,ADM_Log!G:G)
  ),0))</f>
        <v/>
      </c>
      <c r="J425" s="25" t="str">
        <f t="shared" si="32"/>
        <v/>
      </c>
      <c r="L425" s="17"/>
      <c r="M425" s="25" t="str">
        <f t="shared" si="33"/>
        <v/>
      </c>
      <c r="N425" s="17"/>
      <c r="O425" s="25" t="str">
        <f t="shared" si="34"/>
        <v/>
      </c>
      <c r="R425" t="str">
        <f t="shared" si="30"/>
        <v>Jan 1900</v>
      </c>
    </row>
    <row r="426" spans="1:18" ht="22" customHeight="1">
      <c r="A426" t="str">
        <f t="shared" si="31"/>
        <v/>
      </c>
      <c r="C426" s="24" t="str">
        <f>IF(B426="","",IFERROR(_xlfn.XLOOKUP(B426,ADM_Log!A:A,ADM_Log!B:B),"ADM not found"))</f>
        <v/>
      </c>
      <c r="D426" s="24" t="str">
        <f>IF(C426="","",IFERROR(_xlfn.XLOOKUP(C426,PT_Master!A:A,PT_Master!C:C),""))</f>
        <v/>
      </c>
      <c r="F426" s="24" t="str">
        <f>IF(C426="","",IFERROR(_xlfn.XLOOKUP(C426,PT_Master!A:A,PT_Master!P:P),"Self-Pay"))</f>
        <v/>
      </c>
      <c r="G426" s="25" t="str">
        <f>IF(B426="","",IFERROR(SUMIF(SVC_Log!B:B,B426,SVC_Log!O:O),0))</f>
        <v/>
      </c>
      <c r="H426" s="25" t="str">
        <f>IF(B426="","",IFERROR(
  _xlfn.XLOOKUP(B426,ADM_Log!A:A,ADM_Log!G:G)*
  _xlfn.XLOOKUP(_xlfn.XLOOKUP(B426,ADM_Log!A:A,ADM_Log!K:K),BED_Master!A:A,BED_Master!F:F),0))</f>
        <v/>
      </c>
      <c r="I426" s="25" t="str">
        <f>IF(B426="","",IFERROR(
  IF(_xlfn.XLOOKUP(B426,ADM_Log!A:A,ADM_Log!D:D)="OPD",
    _xlfn.XLOOKUP(_xlfn.XLOOKUP(B426,ADM_Log!A:A,ADM_Log!I:I),DR_Master!A:A,DR_Master!G:G),
    _xlfn.XLOOKUP(_xlfn.XLOOKUP(B426,ADM_Log!A:A,ADM_Log!I:I),DR_Master!A:A,DR_Master!H:H)*
    _xlfn.XLOOKUP(B426,ADM_Log!A:A,ADM_Log!G:G)
  ),0))</f>
        <v/>
      </c>
      <c r="J426" s="25" t="str">
        <f t="shared" si="32"/>
        <v/>
      </c>
      <c r="L426" s="17"/>
      <c r="M426" s="25" t="str">
        <f t="shared" si="33"/>
        <v/>
      </c>
      <c r="N426" s="17"/>
      <c r="O426" s="25" t="str">
        <f t="shared" si="34"/>
        <v/>
      </c>
      <c r="R426" t="str">
        <f t="shared" si="30"/>
        <v>Jan 1900</v>
      </c>
    </row>
    <row r="427" spans="1:18" ht="22" customHeight="1">
      <c r="A427" t="str">
        <f t="shared" si="31"/>
        <v/>
      </c>
      <c r="C427" s="24" t="str">
        <f>IF(B427="","",IFERROR(_xlfn.XLOOKUP(B427,ADM_Log!A:A,ADM_Log!B:B),"ADM not found"))</f>
        <v/>
      </c>
      <c r="D427" s="24" t="str">
        <f>IF(C427="","",IFERROR(_xlfn.XLOOKUP(C427,PT_Master!A:A,PT_Master!C:C),""))</f>
        <v/>
      </c>
      <c r="F427" s="24" t="str">
        <f>IF(C427="","",IFERROR(_xlfn.XLOOKUP(C427,PT_Master!A:A,PT_Master!P:P),"Self-Pay"))</f>
        <v/>
      </c>
      <c r="G427" s="25" t="str">
        <f>IF(B427="","",IFERROR(SUMIF(SVC_Log!B:B,B427,SVC_Log!O:O),0))</f>
        <v/>
      </c>
      <c r="H427" s="25" t="str">
        <f>IF(B427="","",IFERROR(
  _xlfn.XLOOKUP(B427,ADM_Log!A:A,ADM_Log!G:G)*
  _xlfn.XLOOKUP(_xlfn.XLOOKUP(B427,ADM_Log!A:A,ADM_Log!K:K),BED_Master!A:A,BED_Master!F:F),0))</f>
        <v/>
      </c>
      <c r="I427" s="25" t="str">
        <f>IF(B427="","",IFERROR(
  IF(_xlfn.XLOOKUP(B427,ADM_Log!A:A,ADM_Log!D:D)="OPD",
    _xlfn.XLOOKUP(_xlfn.XLOOKUP(B427,ADM_Log!A:A,ADM_Log!I:I),DR_Master!A:A,DR_Master!G:G),
    _xlfn.XLOOKUP(_xlfn.XLOOKUP(B427,ADM_Log!A:A,ADM_Log!I:I),DR_Master!A:A,DR_Master!H:H)*
    _xlfn.XLOOKUP(B427,ADM_Log!A:A,ADM_Log!G:G)
  ),0))</f>
        <v/>
      </c>
      <c r="J427" s="25" t="str">
        <f t="shared" si="32"/>
        <v/>
      </c>
      <c r="L427" s="17"/>
      <c r="M427" s="25" t="str">
        <f t="shared" si="33"/>
        <v/>
      </c>
      <c r="N427" s="17"/>
      <c r="O427" s="25" t="str">
        <f t="shared" si="34"/>
        <v/>
      </c>
      <c r="R427" t="str">
        <f t="shared" si="30"/>
        <v>Jan 1900</v>
      </c>
    </row>
    <row r="428" spans="1:18" ht="22" customHeight="1">
      <c r="A428" t="str">
        <f t="shared" si="31"/>
        <v/>
      </c>
      <c r="C428" s="24" t="str">
        <f>IF(B428="","",IFERROR(_xlfn.XLOOKUP(B428,ADM_Log!A:A,ADM_Log!B:B),"ADM not found"))</f>
        <v/>
      </c>
      <c r="D428" s="24" t="str">
        <f>IF(C428="","",IFERROR(_xlfn.XLOOKUP(C428,PT_Master!A:A,PT_Master!C:C),""))</f>
        <v/>
      </c>
      <c r="F428" s="24" t="str">
        <f>IF(C428="","",IFERROR(_xlfn.XLOOKUP(C428,PT_Master!A:A,PT_Master!P:P),"Self-Pay"))</f>
        <v/>
      </c>
      <c r="G428" s="25" t="str">
        <f>IF(B428="","",IFERROR(SUMIF(SVC_Log!B:B,B428,SVC_Log!O:O),0))</f>
        <v/>
      </c>
      <c r="H428" s="25" t="str">
        <f>IF(B428="","",IFERROR(
  _xlfn.XLOOKUP(B428,ADM_Log!A:A,ADM_Log!G:G)*
  _xlfn.XLOOKUP(_xlfn.XLOOKUP(B428,ADM_Log!A:A,ADM_Log!K:K),BED_Master!A:A,BED_Master!F:F),0))</f>
        <v/>
      </c>
      <c r="I428" s="25" t="str">
        <f>IF(B428="","",IFERROR(
  IF(_xlfn.XLOOKUP(B428,ADM_Log!A:A,ADM_Log!D:D)="OPD",
    _xlfn.XLOOKUP(_xlfn.XLOOKUP(B428,ADM_Log!A:A,ADM_Log!I:I),DR_Master!A:A,DR_Master!G:G),
    _xlfn.XLOOKUP(_xlfn.XLOOKUP(B428,ADM_Log!A:A,ADM_Log!I:I),DR_Master!A:A,DR_Master!H:H)*
    _xlfn.XLOOKUP(B428,ADM_Log!A:A,ADM_Log!G:G)
  ),0))</f>
        <v/>
      </c>
      <c r="J428" s="25" t="str">
        <f t="shared" si="32"/>
        <v/>
      </c>
      <c r="L428" s="17"/>
      <c r="M428" s="25" t="str">
        <f t="shared" si="33"/>
        <v/>
      </c>
      <c r="N428" s="17"/>
      <c r="O428" s="25" t="str">
        <f t="shared" si="34"/>
        <v/>
      </c>
      <c r="R428" t="str">
        <f t="shared" si="30"/>
        <v>Jan 1900</v>
      </c>
    </row>
    <row r="429" spans="1:18" ht="22" customHeight="1">
      <c r="A429" t="str">
        <f t="shared" si="31"/>
        <v/>
      </c>
      <c r="C429" s="24" t="str">
        <f>IF(B429="","",IFERROR(_xlfn.XLOOKUP(B429,ADM_Log!A:A,ADM_Log!B:B),"ADM not found"))</f>
        <v/>
      </c>
      <c r="D429" s="24" t="str">
        <f>IF(C429="","",IFERROR(_xlfn.XLOOKUP(C429,PT_Master!A:A,PT_Master!C:C),""))</f>
        <v/>
      </c>
      <c r="F429" s="24" t="str">
        <f>IF(C429="","",IFERROR(_xlfn.XLOOKUP(C429,PT_Master!A:A,PT_Master!P:P),"Self-Pay"))</f>
        <v/>
      </c>
      <c r="G429" s="25" t="str">
        <f>IF(B429="","",IFERROR(SUMIF(SVC_Log!B:B,B429,SVC_Log!O:O),0))</f>
        <v/>
      </c>
      <c r="H429" s="25" t="str">
        <f>IF(B429="","",IFERROR(
  _xlfn.XLOOKUP(B429,ADM_Log!A:A,ADM_Log!G:G)*
  _xlfn.XLOOKUP(_xlfn.XLOOKUP(B429,ADM_Log!A:A,ADM_Log!K:K),BED_Master!A:A,BED_Master!F:F),0))</f>
        <v/>
      </c>
      <c r="I429" s="25" t="str">
        <f>IF(B429="","",IFERROR(
  IF(_xlfn.XLOOKUP(B429,ADM_Log!A:A,ADM_Log!D:D)="OPD",
    _xlfn.XLOOKUP(_xlfn.XLOOKUP(B429,ADM_Log!A:A,ADM_Log!I:I),DR_Master!A:A,DR_Master!G:G),
    _xlfn.XLOOKUP(_xlfn.XLOOKUP(B429,ADM_Log!A:A,ADM_Log!I:I),DR_Master!A:A,DR_Master!H:H)*
    _xlfn.XLOOKUP(B429,ADM_Log!A:A,ADM_Log!G:G)
  ),0))</f>
        <v/>
      </c>
      <c r="J429" s="25" t="str">
        <f t="shared" si="32"/>
        <v/>
      </c>
      <c r="L429" s="17"/>
      <c r="M429" s="25" t="str">
        <f t="shared" si="33"/>
        <v/>
      </c>
      <c r="N429" s="17"/>
      <c r="O429" s="25" t="str">
        <f t="shared" si="34"/>
        <v/>
      </c>
      <c r="R429" t="str">
        <f t="shared" si="30"/>
        <v>Jan 1900</v>
      </c>
    </row>
    <row r="430" spans="1:18" ht="22" customHeight="1">
      <c r="A430" t="str">
        <f t="shared" si="31"/>
        <v/>
      </c>
      <c r="C430" s="24" t="str">
        <f>IF(B430="","",IFERROR(_xlfn.XLOOKUP(B430,ADM_Log!A:A,ADM_Log!B:B),"ADM not found"))</f>
        <v/>
      </c>
      <c r="D430" s="24" t="str">
        <f>IF(C430="","",IFERROR(_xlfn.XLOOKUP(C430,PT_Master!A:A,PT_Master!C:C),""))</f>
        <v/>
      </c>
      <c r="F430" s="24" t="str">
        <f>IF(C430="","",IFERROR(_xlfn.XLOOKUP(C430,PT_Master!A:A,PT_Master!P:P),"Self-Pay"))</f>
        <v/>
      </c>
      <c r="G430" s="25" t="str">
        <f>IF(B430="","",IFERROR(SUMIF(SVC_Log!B:B,B430,SVC_Log!O:O),0))</f>
        <v/>
      </c>
      <c r="H430" s="25" t="str">
        <f>IF(B430="","",IFERROR(
  _xlfn.XLOOKUP(B430,ADM_Log!A:A,ADM_Log!G:G)*
  _xlfn.XLOOKUP(_xlfn.XLOOKUP(B430,ADM_Log!A:A,ADM_Log!K:K),BED_Master!A:A,BED_Master!F:F),0))</f>
        <v/>
      </c>
      <c r="I430" s="25" t="str">
        <f>IF(B430="","",IFERROR(
  IF(_xlfn.XLOOKUP(B430,ADM_Log!A:A,ADM_Log!D:D)="OPD",
    _xlfn.XLOOKUP(_xlfn.XLOOKUP(B430,ADM_Log!A:A,ADM_Log!I:I),DR_Master!A:A,DR_Master!G:G),
    _xlfn.XLOOKUP(_xlfn.XLOOKUP(B430,ADM_Log!A:A,ADM_Log!I:I),DR_Master!A:A,DR_Master!H:H)*
    _xlfn.XLOOKUP(B430,ADM_Log!A:A,ADM_Log!G:G)
  ),0))</f>
        <v/>
      </c>
      <c r="J430" s="25" t="str">
        <f t="shared" si="32"/>
        <v/>
      </c>
      <c r="L430" s="17"/>
      <c r="M430" s="25" t="str">
        <f t="shared" si="33"/>
        <v/>
      </c>
      <c r="N430" s="17"/>
      <c r="O430" s="25" t="str">
        <f t="shared" si="34"/>
        <v/>
      </c>
      <c r="R430" t="str">
        <f t="shared" si="30"/>
        <v>Jan 1900</v>
      </c>
    </row>
    <row r="431" spans="1:18" ht="22" customHeight="1">
      <c r="A431" t="str">
        <f t="shared" si="31"/>
        <v/>
      </c>
      <c r="C431" s="24" t="str">
        <f>IF(B431="","",IFERROR(_xlfn.XLOOKUP(B431,ADM_Log!A:A,ADM_Log!B:B),"ADM not found"))</f>
        <v/>
      </c>
      <c r="D431" s="24" t="str">
        <f>IF(C431="","",IFERROR(_xlfn.XLOOKUP(C431,PT_Master!A:A,PT_Master!C:C),""))</f>
        <v/>
      </c>
      <c r="F431" s="24" t="str">
        <f>IF(C431="","",IFERROR(_xlfn.XLOOKUP(C431,PT_Master!A:A,PT_Master!P:P),"Self-Pay"))</f>
        <v/>
      </c>
      <c r="G431" s="25" t="str">
        <f>IF(B431="","",IFERROR(SUMIF(SVC_Log!B:B,B431,SVC_Log!O:O),0))</f>
        <v/>
      </c>
      <c r="H431" s="25" t="str">
        <f>IF(B431="","",IFERROR(
  _xlfn.XLOOKUP(B431,ADM_Log!A:A,ADM_Log!G:G)*
  _xlfn.XLOOKUP(_xlfn.XLOOKUP(B431,ADM_Log!A:A,ADM_Log!K:K),BED_Master!A:A,BED_Master!F:F),0))</f>
        <v/>
      </c>
      <c r="I431" s="25" t="str">
        <f>IF(B431="","",IFERROR(
  IF(_xlfn.XLOOKUP(B431,ADM_Log!A:A,ADM_Log!D:D)="OPD",
    _xlfn.XLOOKUP(_xlfn.XLOOKUP(B431,ADM_Log!A:A,ADM_Log!I:I),DR_Master!A:A,DR_Master!G:G),
    _xlfn.XLOOKUP(_xlfn.XLOOKUP(B431,ADM_Log!A:A,ADM_Log!I:I),DR_Master!A:A,DR_Master!H:H)*
    _xlfn.XLOOKUP(B431,ADM_Log!A:A,ADM_Log!G:G)
  ),0))</f>
        <v/>
      </c>
      <c r="J431" s="25" t="str">
        <f t="shared" si="32"/>
        <v/>
      </c>
      <c r="L431" s="17"/>
      <c r="M431" s="25" t="str">
        <f t="shared" si="33"/>
        <v/>
      </c>
      <c r="N431" s="17"/>
      <c r="O431" s="25" t="str">
        <f t="shared" si="34"/>
        <v/>
      </c>
      <c r="R431" t="str">
        <f t="shared" si="30"/>
        <v>Jan 1900</v>
      </c>
    </row>
    <row r="432" spans="1:18" ht="22" customHeight="1">
      <c r="A432" t="str">
        <f t="shared" si="31"/>
        <v/>
      </c>
      <c r="C432" s="24" t="str">
        <f>IF(B432="","",IFERROR(_xlfn.XLOOKUP(B432,ADM_Log!A:A,ADM_Log!B:B),"ADM not found"))</f>
        <v/>
      </c>
      <c r="D432" s="24" t="str">
        <f>IF(C432="","",IFERROR(_xlfn.XLOOKUP(C432,PT_Master!A:A,PT_Master!C:C),""))</f>
        <v/>
      </c>
      <c r="F432" s="24" t="str">
        <f>IF(C432="","",IFERROR(_xlfn.XLOOKUP(C432,PT_Master!A:A,PT_Master!P:P),"Self-Pay"))</f>
        <v/>
      </c>
      <c r="G432" s="25" t="str">
        <f>IF(B432="","",IFERROR(SUMIF(SVC_Log!B:B,B432,SVC_Log!O:O),0))</f>
        <v/>
      </c>
      <c r="H432" s="25" t="str">
        <f>IF(B432="","",IFERROR(
  _xlfn.XLOOKUP(B432,ADM_Log!A:A,ADM_Log!G:G)*
  _xlfn.XLOOKUP(_xlfn.XLOOKUP(B432,ADM_Log!A:A,ADM_Log!K:K),BED_Master!A:A,BED_Master!F:F),0))</f>
        <v/>
      </c>
      <c r="I432" s="25" t="str">
        <f>IF(B432="","",IFERROR(
  IF(_xlfn.XLOOKUP(B432,ADM_Log!A:A,ADM_Log!D:D)="OPD",
    _xlfn.XLOOKUP(_xlfn.XLOOKUP(B432,ADM_Log!A:A,ADM_Log!I:I),DR_Master!A:A,DR_Master!G:G),
    _xlfn.XLOOKUP(_xlfn.XLOOKUP(B432,ADM_Log!A:A,ADM_Log!I:I),DR_Master!A:A,DR_Master!H:H)*
    _xlfn.XLOOKUP(B432,ADM_Log!A:A,ADM_Log!G:G)
  ),0))</f>
        <v/>
      </c>
      <c r="J432" s="25" t="str">
        <f t="shared" si="32"/>
        <v/>
      </c>
      <c r="L432" s="17"/>
      <c r="M432" s="25" t="str">
        <f t="shared" si="33"/>
        <v/>
      </c>
      <c r="N432" s="17"/>
      <c r="O432" s="25" t="str">
        <f t="shared" si="34"/>
        <v/>
      </c>
      <c r="R432" t="str">
        <f t="shared" si="30"/>
        <v>Jan 1900</v>
      </c>
    </row>
    <row r="433" spans="1:18" ht="22" customHeight="1">
      <c r="A433" t="str">
        <f t="shared" si="31"/>
        <v/>
      </c>
      <c r="C433" s="24" t="str">
        <f>IF(B433="","",IFERROR(_xlfn.XLOOKUP(B433,ADM_Log!A:A,ADM_Log!B:B),"ADM not found"))</f>
        <v/>
      </c>
      <c r="D433" s="24" t="str">
        <f>IF(C433="","",IFERROR(_xlfn.XLOOKUP(C433,PT_Master!A:A,PT_Master!C:C),""))</f>
        <v/>
      </c>
      <c r="F433" s="24" t="str">
        <f>IF(C433="","",IFERROR(_xlfn.XLOOKUP(C433,PT_Master!A:A,PT_Master!P:P),"Self-Pay"))</f>
        <v/>
      </c>
      <c r="G433" s="25" t="str">
        <f>IF(B433="","",IFERROR(SUMIF(SVC_Log!B:B,B433,SVC_Log!O:O),0))</f>
        <v/>
      </c>
      <c r="H433" s="25" t="str">
        <f>IF(B433="","",IFERROR(
  _xlfn.XLOOKUP(B433,ADM_Log!A:A,ADM_Log!G:G)*
  _xlfn.XLOOKUP(_xlfn.XLOOKUP(B433,ADM_Log!A:A,ADM_Log!K:K),BED_Master!A:A,BED_Master!F:F),0))</f>
        <v/>
      </c>
      <c r="I433" s="25" t="str">
        <f>IF(B433="","",IFERROR(
  IF(_xlfn.XLOOKUP(B433,ADM_Log!A:A,ADM_Log!D:D)="OPD",
    _xlfn.XLOOKUP(_xlfn.XLOOKUP(B433,ADM_Log!A:A,ADM_Log!I:I),DR_Master!A:A,DR_Master!G:G),
    _xlfn.XLOOKUP(_xlfn.XLOOKUP(B433,ADM_Log!A:A,ADM_Log!I:I),DR_Master!A:A,DR_Master!H:H)*
    _xlfn.XLOOKUP(B433,ADM_Log!A:A,ADM_Log!G:G)
  ),0))</f>
        <v/>
      </c>
      <c r="J433" s="25" t="str">
        <f t="shared" si="32"/>
        <v/>
      </c>
      <c r="L433" s="17"/>
      <c r="M433" s="25" t="str">
        <f t="shared" si="33"/>
        <v/>
      </c>
      <c r="N433" s="17"/>
      <c r="O433" s="25" t="str">
        <f t="shared" si="34"/>
        <v/>
      </c>
      <c r="R433" t="str">
        <f t="shared" si="30"/>
        <v>Jan 1900</v>
      </c>
    </row>
    <row r="434" spans="1:18" ht="22" customHeight="1">
      <c r="A434" t="str">
        <f t="shared" si="31"/>
        <v/>
      </c>
      <c r="C434" s="24" t="str">
        <f>IF(B434="","",IFERROR(_xlfn.XLOOKUP(B434,ADM_Log!A:A,ADM_Log!B:B),"ADM not found"))</f>
        <v/>
      </c>
      <c r="D434" s="24" t="str">
        <f>IF(C434="","",IFERROR(_xlfn.XLOOKUP(C434,PT_Master!A:A,PT_Master!C:C),""))</f>
        <v/>
      </c>
      <c r="F434" s="24" t="str">
        <f>IF(C434="","",IFERROR(_xlfn.XLOOKUP(C434,PT_Master!A:A,PT_Master!P:P),"Self-Pay"))</f>
        <v/>
      </c>
      <c r="G434" s="25" t="str">
        <f>IF(B434="","",IFERROR(SUMIF(SVC_Log!B:B,B434,SVC_Log!O:O),0))</f>
        <v/>
      </c>
      <c r="H434" s="25" t="str">
        <f>IF(B434="","",IFERROR(
  _xlfn.XLOOKUP(B434,ADM_Log!A:A,ADM_Log!G:G)*
  _xlfn.XLOOKUP(_xlfn.XLOOKUP(B434,ADM_Log!A:A,ADM_Log!K:K),BED_Master!A:A,BED_Master!F:F),0))</f>
        <v/>
      </c>
      <c r="I434" s="25" t="str">
        <f>IF(B434="","",IFERROR(
  IF(_xlfn.XLOOKUP(B434,ADM_Log!A:A,ADM_Log!D:D)="OPD",
    _xlfn.XLOOKUP(_xlfn.XLOOKUP(B434,ADM_Log!A:A,ADM_Log!I:I),DR_Master!A:A,DR_Master!G:G),
    _xlfn.XLOOKUP(_xlfn.XLOOKUP(B434,ADM_Log!A:A,ADM_Log!I:I),DR_Master!A:A,DR_Master!H:H)*
    _xlfn.XLOOKUP(B434,ADM_Log!A:A,ADM_Log!G:G)
  ),0))</f>
        <v/>
      </c>
      <c r="J434" s="25" t="str">
        <f t="shared" si="32"/>
        <v/>
      </c>
      <c r="L434" s="17"/>
      <c r="M434" s="25" t="str">
        <f t="shared" si="33"/>
        <v/>
      </c>
      <c r="N434" s="17"/>
      <c r="O434" s="25" t="str">
        <f t="shared" si="34"/>
        <v/>
      </c>
      <c r="R434" t="str">
        <f t="shared" si="30"/>
        <v>Jan 1900</v>
      </c>
    </row>
    <row r="435" spans="1:18" ht="22" customHeight="1">
      <c r="A435" t="str">
        <f t="shared" si="31"/>
        <v/>
      </c>
      <c r="C435" s="24" t="str">
        <f>IF(B435="","",IFERROR(_xlfn.XLOOKUP(B435,ADM_Log!A:A,ADM_Log!B:B),"ADM not found"))</f>
        <v/>
      </c>
      <c r="D435" s="24" t="str">
        <f>IF(C435="","",IFERROR(_xlfn.XLOOKUP(C435,PT_Master!A:A,PT_Master!C:C),""))</f>
        <v/>
      </c>
      <c r="F435" s="24" t="str">
        <f>IF(C435="","",IFERROR(_xlfn.XLOOKUP(C435,PT_Master!A:A,PT_Master!P:P),"Self-Pay"))</f>
        <v/>
      </c>
      <c r="G435" s="25" t="str">
        <f>IF(B435="","",IFERROR(SUMIF(SVC_Log!B:B,B435,SVC_Log!O:O),0))</f>
        <v/>
      </c>
      <c r="H435" s="25" t="str">
        <f>IF(B435="","",IFERROR(
  _xlfn.XLOOKUP(B435,ADM_Log!A:A,ADM_Log!G:G)*
  _xlfn.XLOOKUP(_xlfn.XLOOKUP(B435,ADM_Log!A:A,ADM_Log!K:K),BED_Master!A:A,BED_Master!F:F),0))</f>
        <v/>
      </c>
      <c r="I435" s="25" t="str">
        <f>IF(B435="","",IFERROR(
  IF(_xlfn.XLOOKUP(B435,ADM_Log!A:A,ADM_Log!D:D)="OPD",
    _xlfn.XLOOKUP(_xlfn.XLOOKUP(B435,ADM_Log!A:A,ADM_Log!I:I),DR_Master!A:A,DR_Master!G:G),
    _xlfn.XLOOKUP(_xlfn.XLOOKUP(B435,ADM_Log!A:A,ADM_Log!I:I),DR_Master!A:A,DR_Master!H:H)*
    _xlfn.XLOOKUP(B435,ADM_Log!A:A,ADM_Log!G:G)
  ),0))</f>
        <v/>
      </c>
      <c r="J435" s="25" t="str">
        <f t="shared" si="32"/>
        <v/>
      </c>
      <c r="L435" s="17"/>
      <c r="M435" s="25" t="str">
        <f t="shared" si="33"/>
        <v/>
      </c>
      <c r="N435" s="17"/>
      <c r="O435" s="25" t="str">
        <f t="shared" si="34"/>
        <v/>
      </c>
      <c r="R435" t="str">
        <f t="shared" si="30"/>
        <v>Jan 1900</v>
      </c>
    </row>
    <row r="436" spans="1:18" ht="22" customHeight="1">
      <c r="A436" t="str">
        <f t="shared" si="31"/>
        <v/>
      </c>
      <c r="C436" s="24" t="str">
        <f>IF(B436="","",IFERROR(_xlfn.XLOOKUP(B436,ADM_Log!A:A,ADM_Log!B:B),"ADM not found"))</f>
        <v/>
      </c>
      <c r="D436" s="24" t="str">
        <f>IF(C436="","",IFERROR(_xlfn.XLOOKUP(C436,PT_Master!A:A,PT_Master!C:C),""))</f>
        <v/>
      </c>
      <c r="F436" s="24" t="str">
        <f>IF(C436="","",IFERROR(_xlfn.XLOOKUP(C436,PT_Master!A:A,PT_Master!P:P),"Self-Pay"))</f>
        <v/>
      </c>
      <c r="G436" s="25" t="str">
        <f>IF(B436="","",IFERROR(SUMIF(SVC_Log!B:B,B436,SVC_Log!O:O),0))</f>
        <v/>
      </c>
      <c r="H436" s="25" t="str">
        <f>IF(B436="","",IFERROR(
  _xlfn.XLOOKUP(B436,ADM_Log!A:A,ADM_Log!G:G)*
  _xlfn.XLOOKUP(_xlfn.XLOOKUP(B436,ADM_Log!A:A,ADM_Log!K:K),BED_Master!A:A,BED_Master!F:F),0))</f>
        <v/>
      </c>
      <c r="I436" s="25" t="str">
        <f>IF(B436="","",IFERROR(
  IF(_xlfn.XLOOKUP(B436,ADM_Log!A:A,ADM_Log!D:D)="OPD",
    _xlfn.XLOOKUP(_xlfn.XLOOKUP(B436,ADM_Log!A:A,ADM_Log!I:I),DR_Master!A:A,DR_Master!G:G),
    _xlfn.XLOOKUP(_xlfn.XLOOKUP(B436,ADM_Log!A:A,ADM_Log!I:I),DR_Master!A:A,DR_Master!H:H)*
    _xlfn.XLOOKUP(B436,ADM_Log!A:A,ADM_Log!G:G)
  ),0))</f>
        <v/>
      </c>
      <c r="J436" s="25" t="str">
        <f t="shared" si="32"/>
        <v/>
      </c>
      <c r="L436" s="17"/>
      <c r="M436" s="25" t="str">
        <f t="shared" si="33"/>
        <v/>
      </c>
      <c r="N436" s="17"/>
      <c r="O436" s="25" t="str">
        <f t="shared" si="34"/>
        <v/>
      </c>
      <c r="R436" t="str">
        <f t="shared" si="30"/>
        <v>Jan 1900</v>
      </c>
    </row>
    <row r="437" spans="1:18" ht="22" customHeight="1">
      <c r="A437" t="str">
        <f t="shared" si="31"/>
        <v/>
      </c>
      <c r="C437" s="24" t="str">
        <f>IF(B437="","",IFERROR(_xlfn.XLOOKUP(B437,ADM_Log!A:A,ADM_Log!B:B),"ADM not found"))</f>
        <v/>
      </c>
      <c r="D437" s="24" t="str">
        <f>IF(C437="","",IFERROR(_xlfn.XLOOKUP(C437,PT_Master!A:A,PT_Master!C:C),""))</f>
        <v/>
      </c>
      <c r="F437" s="24" t="str">
        <f>IF(C437="","",IFERROR(_xlfn.XLOOKUP(C437,PT_Master!A:A,PT_Master!P:P),"Self-Pay"))</f>
        <v/>
      </c>
      <c r="G437" s="25" t="str">
        <f>IF(B437="","",IFERROR(SUMIF(SVC_Log!B:B,B437,SVC_Log!O:O),0))</f>
        <v/>
      </c>
      <c r="H437" s="25" t="str">
        <f>IF(B437="","",IFERROR(
  _xlfn.XLOOKUP(B437,ADM_Log!A:A,ADM_Log!G:G)*
  _xlfn.XLOOKUP(_xlfn.XLOOKUP(B437,ADM_Log!A:A,ADM_Log!K:K),BED_Master!A:A,BED_Master!F:F),0))</f>
        <v/>
      </c>
      <c r="I437" s="25" t="str">
        <f>IF(B437="","",IFERROR(
  IF(_xlfn.XLOOKUP(B437,ADM_Log!A:A,ADM_Log!D:D)="OPD",
    _xlfn.XLOOKUP(_xlfn.XLOOKUP(B437,ADM_Log!A:A,ADM_Log!I:I),DR_Master!A:A,DR_Master!G:G),
    _xlfn.XLOOKUP(_xlfn.XLOOKUP(B437,ADM_Log!A:A,ADM_Log!I:I),DR_Master!A:A,DR_Master!H:H)*
    _xlfn.XLOOKUP(B437,ADM_Log!A:A,ADM_Log!G:G)
  ),0))</f>
        <v/>
      </c>
      <c r="J437" s="25" t="str">
        <f t="shared" si="32"/>
        <v/>
      </c>
      <c r="L437" s="17"/>
      <c r="M437" s="25" t="str">
        <f t="shared" si="33"/>
        <v/>
      </c>
      <c r="N437" s="17"/>
      <c r="O437" s="25" t="str">
        <f t="shared" si="34"/>
        <v/>
      </c>
      <c r="R437" t="str">
        <f t="shared" si="30"/>
        <v>Jan 1900</v>
      </c>
    </row>
    <row r="438" spans="1:18" ht="22" customHeight="1">
      <c r="A438" t="str">
        <f t="shared" si="31"/>
        <v/>
      </c>
      <c r="C438" s="24" t="str">
        <f>IF(B438="","",IFERROR(_xlfn.XLOOKUP(B438,ADM_Log!A:A,ADM_Log!B:B),"ADM not found"))</f>
        <v/>
      </c>
      <c r="D438" s="24" t="str">
        <f>IF(C438="","",IFERROR(_xlfn.XLOOKUP(C438,PT_Master!A:A,PT_Master!C:C),""))</f>
        <v/>
      </c>
      <c r="F438" s="24" t="str">
        <f>IF(C438="","",IFERROR(_xlfn.XLOOKUP(C438,PT_Master!A:A,PT_Master!P:P),"Self-Pay"))</f>
        <v/>
      </c>
      <c r="G438" s="25" t="str">
        <f>IF(B438="","",IFERROR(SUMIF(SVC_Log!B:B,B438,SVC_Log!O:O),0))</f>
        <v/>
      </c>
      <c r="H438" s="25" t="str">
        <f>IF(B438="","",IFERROR(
  _xlfn.XLOOKUP(B438,ADM_Log!A:A,ADM_Log!G:G)*
  _xlfn.XLOOKUP(_xlfn.XLOOKUP(B438,ADM_Log!A:A,ADM_Log!K:K),BED_Master!A:A,BED_Master!F:F),0))</f>
        <v/>
      </c>
      <c r="I438" s="25" t="str">
        <f>IF(B438="","",IFERROR(
  IF(_xlfn.XLOOKUP(B438,ADM_Log!A:A,ADM_Log!D:D)="OPD",
    _xlfn.XLOOKUP(_xlfn.XLOOKUP(B438,ADM_Log!A:A,ADM_Log!I:I),DR_Master!A:A,DR_Master!G:G),
    _xlfn.XLOOKUP(_xlfn.XLOOKUP(B438,ADM_Log!A:A,ADM_Log!I:I),DR_Master!A:A,DR_Master!H:H)*
    _xlfn.XLOOKUP(B438,ADM_Log!A:A,ADM_Log!G:G)
  ),0))</f>
        <v/>
      </c>
      <c r="J438" s="25" t="str">
        <f t="shared" si="32"/>
        <v/>
      </c>
      <c r="L438" s="17"/>
      <c r="M438" s="25" t="str">
        <f t="shared" si="33"/>
        <v/>
      </c>
      <c r="N438" s="17"/>
      <c r="O438" s="25" t="str">
        <f t="shared" si="34"/>
        <v/>
      </c>
      <c r="R438" t="str">
        <f t="shared" si="30"/>
        <v>Jan 1900</v>
      </c>
    </row>
    <row r="439" spans="1:18" ht="22" customHeight="1">
      <c r="A439" t="str">
        <f t="shared" si="31"/>
        <v/>
      </c>
      <c r="C439" s="24" t="str">
        <f>IF(B439="","",IFERROR(_xlfn.XLOOKUP(B439,ADM_Log!A:A,ADM_Log!B:B),"ADM not found"))</f>
        <v/>
      </c>
      <c r="D439" s="24" t="str">
        <f>IF(C439="","",IFERROR(_xlfn.XLOOKUP(C439,PT_Master!A:A,PT_Master!C:C),""))</f>
        <v/>
      </c>
      <c r="F439" s="24" t="str">
        <f>IF(C439="","",IFERROR(_xlfn.XLOOKUP(C439,PT_Master!A:A,PT_Master!P:P),"Self-Pay"))</f>
        <v/>
      </c>
      <c r="G439" s="25" t="str">
        <f>IF(B439="","",IFERROR(SUMIF(SVC_Log!B:B,B439,SVC_Log!O:O),0))</f>
        <v/>
      </c>
      <c r="H439" s="25" t="str">
        <f>IF(B439="","",IFERROR(
  _xlfn.XLOOKUP(B439,ADM_Log!A:A,ADM_Log!G:G)*
  _xlfn.XLOOKUP(_xlfn.XLOOKUP(B439,ADM_Log!A:A,ADM_Log!K:K),BED_Master!A:A,BED_Master!F:F),0))</f>
        <v/>
      </c>
      <c r="I439" s="25" t="str">
        <f>IF(B439="","",IFERROR(
  IF(_xlfn.XLOOKUP(B439,ADM_Log!A:A,ADM_Log!D:D)="OPD",
    _xlfn.XLOOKUP(_xlfn.XLOOKUP(B439,ADM_Log!A:A,ADM_Log!I:I),DR_Master!A:A,DR_Master!G:G),
    _xlfn.XLOOKUP(_xlfn.XLOOKUP(B439,ADM_Log!A:A,ADM_Log!I:I),DR_Master!A:A,DR_Master!H:H)*
    _xlfn.XLOOKUP(B439,ADM_Log!A:A,ADM_Log!G:G)
  ),0))</f>
        <v/>
      </c>
      <c r="J439" s="25" t="str">
        <f t="shared" si="32"/>
        <v/>
      </c>
      <c r="L439" s="17"/>
      <c r="M439" s="25" t="str">
        <f t="shared" si="33"/>
        <v/>
      </c>
      <c r="N439" s="17"/>
      <c r="O439" s="25" t="str">
        <f t="shared" si="34"/>
        <v/>
      </c>
      <c r="R439" t="str">
        <f t="shared" si="30"/>
        <v>Jan 1900</v>
      </c>
    </row>
    <row r="440" spans="1:18" ht="22" customHeight="1">
      <c r="A440" t="str">
        <f t="shared" si="31"/>
        <v/>
      </c>
      <c r="C440" s="24" t="str">
        <f>IF(B440="","",IFERROR(_xlfn.XLOOKUP(B440,ADM_Log!A:A,ADM_Log!B:B),"ADM not found"))</f>
        <v/>
      </c>
      <c r="D440" s="24" t="str">
        <f>IF(C440="","",IFERROR(_xlfn.XLOOKUP(C440,PT_Master!A:A,PT_Master!C:C),""))</f>
        <v/>
      </c>
      <c r="F440" s="24" t="str">
        <f>IF(C440="","",IFERROR(_xlfn.XLOOKUP(C440,PT_Master!A:A,PT_Master!P:P),"Self-Pay"))</f>
        <v/>
      </c>
      <c r="G440" s="25" t="str">
        <f>IF(B440="","",IFERROR(SUMIF(SVC_Log!B:B,B440,SVC_Log!O:O),0))</f>
        <v/>
      </c>
      <c r="H440" s="25" t="str">
        <f>IF(B440="","",IFERROR(
  _xlfn.XLOOKUP(B440,ADM_Log!A:A,ADM_Log!G:G)*
  _xlfn.XLOOKUP(_xlfn.XLOOKUP(B440,ADM_Log!A:A,ADM_Log!K:K),BED_Master!A:A,BED_Master!F:F),0))</f>
        <v/>
      </c>
      <c r="I440" s="25" t="str">
        <f>IF(B440="","",IFERROR(
  IF(_xlfn.XLOOKUP(B440,ADM_Log!A:A,ADM_Log!D:D)="OPD",
    _xlfn.XLOOKUP(_xlfn.XLOOKUP(B440,ADM_Log!A:A,ADM_Log!I:I),DR_Master!A:A,DR_Master!G:G),
    _xlfn.XLOOKUP(_xlfn.XLOOKUP(B440,ADM_Log!A:A,ADM_Log!I:I),DR_Master!A:A,DR_Master!H:H)*
    _xlfn.XLOOKUP(B440,ADM_Log!A:A,ADM_Log!G:G)
  ),0))</f>
        <v/>
      </c>
      <c r="J440" s="25" t="str">
        <f t="shared" si="32"/>
        <v/>
      </c>
      <c r="L440" s="17"/>
      <c r="M440" s="25" t="str">
        <f t="shared" si="33"/>
        <v/>
      </c>
      <c r="N440" s="17"/>
      <c r="O440" s="25" t="str">
        <f t="shared" si="34"/>
        <v/>
      </c>
      <c r="R440" t="str">
        <f t="shared" si="30"/>
        <v>Jan 1900</v>
      </c>
    </row>
    <row r="441" spans="1:18" ht="22" customHeight="1">
      <c r="A441" t="str">
        <f t="shared" si="31"/>
        <v/>
      </c>
      <c r="C441" s="24" t="str">
        <f>IF(B441="","",IFERROR(_xlfn.XLOOKUP(B441,ADM_Log!A:A,ADM_Log!B:B),"ADM not found"))</f>
        <v/>
      </c>
      <c r="D441" s="24" t="str">
        <f>IF(C441="","",IFERROR(_xlfn.XLOOKUP(C441,PT_Master!A:A,PT_Master!C:C),""))</f>
        <v/>
      </c>
      <c r="F441" s="24" t="str">
        <f>IF(C441="","",IFERROR(_xlfn.XLOOKUP(C441,PT_Master!A:A,PT_Master!P:P),"Self-Pay"))</f>
        <v/>
      </c>
      <c r="G441" s="25" t="str">
        <f>IF(B441="","",IFERROR(SUMIF(SVC_Log!B:B,B441,SVC_Log!O:O),0))</f>
        <v/>
      </c>
      <c r="H441" s="25" t="str">
        <f>IF(B441="","",IFERROR(
  _xlfn.XLOOKUP(B441,ADM_Log!A:A,ADM_Log!G:G)*
  _xlfn.XLOOKUP(_xlfn.XLOOKUP(B441,ADM_Log!A:A,ADM_Log!K:K),BED_Master!A:A,BED_Master!F:F),0))</f>
        <v/>
      </c>
      <c r="I441" s="25" t="str">
        <f>IF(B441="","",IFERROR(
  IF(_xlfn.XLOOKUP(B441,ADM_Log!A:A,ADM_Log!D:D)="OPD",
    _xlfn.XLOOKUP(_xlfn.XLOOKUP(B441,ADM_Log!A:A,ADM_Log!I:I),DR_Master!A:A,DR_Master!G:G),
    _xlfn.XLOOKUP(_xlfn.XLOOKUP(B441,ADM_Log!A:A,ADM_Log!I:I),DR_Master!A:A,DR_Master!H:H)*
    _xlfn.XLOOKUP(B441,ADM_Log!A:A,ADM_Log!G:G)
  ),0))</f>
        <v/>
      </c>
      <c r="J441" s="25" t="str">
        <f t="shared" si="32"/>
        <v/>
      </c>
      <c r="L441" s="17"/>
      <c r="M441" s="25" t="str">
        <f t="shared" si="33"/>
        <v/>
      </c>
      <c r="N441" s="17"/>
      <c r="O441" s="25" t="str">
        <f t="shared" si="34"/>
        <v/>
      </c>
      <c r="R441" t="str">
        <f t="shared" si="30"/>
        <v>Jan 1900</v>
      </c>
    </row>
    <row r="442" spans="1:18" ht="22" customHeight="1">
      <c r="A442" t="str">
        <f t="shared" si="31"/>
        <v/>
      </c>
      <c r="C442" s="24" t="str">
        <f>IF(B442="","",IFERROR(_xlfn.XLOOKUP(B442,ADM_Log!A:A,ADM_Log!B:B),"ADM not found"))</f>
        <v/>
      </c>
      <c r="D442" s="24" t="str">
        <f>IF(C442="","",IFERROR(_xlfn.XLOOKUP(C442,PT_Master!A:A,PT_Master!C:C),""))</f>
        <v/>
      </c>
      <c r="F442" s="24" t="str">
        <f>IF(C442="","",IFERROR(_xlfn.XLOOKUP(C442,PT_Master!A:A,PT_Master!P:P),"Self-Pay"))</f>
        <v/>
      </c>
      <c r="G442" s="25" t="str">
        <f>IF(B442="","",IFERROR(SUMIF(SVC_Log!B:B,B442,SVC_Log!O:O),0))</f>
        <v/>
      </c>
      <c r="H442" s="25" t="str">
        <f>IF(B442="","",IFERROR(
  _xlfn.XLOOKUP(B442,ADM_Log!A:A,ADM_Log!G:G)*
  _xlfn.XLOOKUP(_xlfn.XLOOKUP(B442,ADM_Log!A:A,ADM_Log!K:K),BED_Master!A:A,BED_Master!F:F),0))</f>
        <v/>
      </c>
      <c r="I442" s="25" t="str">
        <f>IF(B442="","",IFERROR(
  IF(_xlfn.XLOOKUP(B442,ADM_Log!A:A,ADM_Log!D:D)="OPD",
    _xlfn.XLOOKUP(_xlfn.XLOOKUP(B442,ADM_Log!A:A,ADM_Log!I:I),DR_Master!A:A,DR_Master!G:G),
    _xlfn.XLOOKUP(_xlfn.XLOOKUP(B442,ADM_Log!A:A,ADM_Log!I:I),DR_Master!A:A,DR_Master!H:H)*
    _xlfn.XLOOKUP(B442,ADM_Log!A:A,ADM_Log!G:G)
  ),0))</f>
        <v/>
      </c>
      <c r="J442" s="25" t="str">
        <f t="shared" si="32"/>
        <v/>
      </c>
      <c r="L442" s="17"/>
      <c r="M442" s="25" t="str">
        <f t="shared" si="33"/>
        <v/>
      </c>
      <c r="N442" s="17"/>
      <c r="O442" s="25" t="str">
        <f t="shared" si="34"/>
        <v/>
      </c>
      <c r="R442" t="str">
        <f t="shared" si="30"/>
        <v>Jan 1900</v>
      </c>
    </row>
    <row r="443" spans="1:18" ht="22" customHeight="1">
      <c r="A443" t="str">
        <f t="shared" si="31"/>
        <v/>
      </c>
      <c r="C443" s="24" t="str">
        <f>IF(B443="","",IFERROR(_xlfn.XLOOKUP(B443,ADM_Log!A:A,ADM_Log!B:B),"ADM not found"))</f>
        <v/>
      </c>
      <c r="D443" s="24" t="str">
        <f>IF(C443="","",IFERROR(_xlfn.XLOOKUP(C443,PT_Master!A:A,PT_Master!C:C),""))</f>
        <v/>
      </c>
      <c r="F443" s="24" t="str">
        <f>IF(C443="","",IFERROR(_xlfn.XLOOKUP(C443,PT_Master!A:A,PT_Master!P:P),"Self-Pay"))</f>
        <v/>
      </c>
      <c r="G443" s="25" t="str">
        <f>IF(B443="","",IFERROR(SUMIF(SVC_Log!B:B,B443,SVC_Log!O:O),0))</f>
        <v/>
      </c>
      <c r="H443" s="25" t="str">
        <f>IF(B443="","",IFERROR(
  _xlfn.XLOOKUP(B443,ADM_Log!A:A,ADM_Log!G:G)*
  _xlfn.XLOOKUP(_xlfn.XLOOKUP(B443,ADM_Log!A:A,ADM_Log!K:K),BED_Master!A:A,BED_Master!F:F),0))</f>
        <v/>
      </c>
      <c r="I443" s="25" t="str">
        <f>IF(B443="","",IFERROR(
  IF(_xlfn.XLOOKUP(B443,ADM_Log!A:A,ADM_Log!D:D)="OPD",
    _xlfn.XLOOKUP(_xlfn.XLOOKUP(B443,ADM_Log!A:A,ADM_Log!I:I),DR_Master!A:A,DR_Master!G:G),
    _xlfn.XLOOKUP(_xlfn.XLOOKUP(B443,ADM_Log!A:A,ADM_Log!I:I),DR_Master!A:A,DR_Master!H:H)*
    _xlfn.XLOOKUP(B443,ADM_Log!A:A,ADM_Log!G:G)
  ),0))</f>
        <v/>
      </c>
      <c r="J443" s="25" t="str">
        <f t="shared" si="32"/>
        <v/>
      </c>
      <c r="L443" s="17"/>
      <c r="M443" s="25" t="str">
        <f t="shared" si="33"/>
        <v/>
      </c>
      <c r="N443" s="17"/>
      <c r="O443" s="25" t="str">
        <f t="shared" si="34"/>
        <v/>
      </c>
      <c r="R443" t="str">
        <f t="shared" si="30"/>
        <v>Jan 1900</v>
      </c>
    </row>
    <row r="444" spans="1:18" ht="22" customHeight="1">
      <c r="A444" t="str">
        <f t="shared" si="31"/>
        <v/>
      </c>
      <c r="C444" s="24" t="str">
        <f>IF(B444="","",IFERROR(_xlfn.XLOOKUP(B444,ADM_Log!A:A,ADM_Log!B:B),"ADM not found"))</f>
        <v/>
      </c>
      <c r="D444" s="24" t="str">
        <f>IF(C444="","",IFERROR(_xlfn.XLOOKUP(C444,PT_Master!A:A,PT_Master!C:C),""))</f>
        <v/>
      </c>
      <c r="F444" s="24" t="str">
        <f>IF(C444="","",IFERROR(_xlfn.XLOOKUP(C444,PT_Master!A:A,PT_Master!P:P),"Self-Pay"))</f>
        <v/>
      </c>
      <c r="G444" s="25" t="str">
        <f>IF(B444="","",IFERROR(SUMIF(SVC_Log!B:B,B444,SVC_Log!O:O),0))</f>
        <v/>
      </c>
      <c r="H444" s="25" t="str">
        <f>IF(B444="","",IFERROR(
  _xlfn.XLOOKUP(B444,ADM_Log!A:A,ADM_Log!G:G)*
  _xlfn.XLOOKUP(_xlfn.XLOOKUP(B444,ADM_Log!A:A,ADM_Log!K:K),BED_Master!A:A,BED_Master!F:F),0))</f>
        <v/>
      </c>
      <c r="I444" s="25" t="str">
        <f>IF(B444="","",IFERROR(
  IF(_xlfn.XLOOKUP(B444,ADM_Log!A:A,ADM_Log!D:D)="OPD",
    _xlfn.XLOOKUP(_xlfn.XLOOKUP(B444,ADM_Log!A:A,ADM_Log!I:I),DR_Master!A:A,DR_Master!G:G),
    _xlfn.XLOOKUP(_xlfn.XLOOKUP(B444,ADM_Log!A:A,ADM_Log!I:I),DR_Master!A:A,DR_Master!H:H)*
    _xlfn.XLOOKUP(B444,ADM_Log!A:A,ADM_Log!G:G)
  ),0))</f>
        <v/>
      </c>
      <c r="J444" s="25" t="str">
        <f t="shared" si="32"/>
        <v/>
      </c>
      <c r="L444" s="17"/>
      <c r="M444" s="25" t="str">
        <f t="shared" si="33"/>
        <v/>
      </c>
      <c r="N444" s="17"/>
      <c r="O444" s="25" t="str">
        <f t="shared" si="34"/>
        <v/>
      </c>
      <c r="R444" t="str">
        <f t="shared" si="30"/>
        <v>Jan 1900</v>
      </c>
    </row>
    <row r="445" spans="1:18" ht="22" customHeight="1">
      <c r="A445" t="str">
        <f t="shared" si="31"/>
        <v/>
      </c>
      <c r="C445" s="24" t="str">
        <f>IF(B445="","",IFERROR(_xlfn.XLOOKUP(B445,ADM_Log!A:A,ADM_Log!B:B),"ADM not found"))</f>
        <v/>
      </c>
      <c r="D445" s="24" t="str">
        <f>IF(C445="","",IFERROR(_xlfn.XLOOKUP(C445,PT_Master!A:A,PT_Master!C:C),""))</f>
        <v/>
      </c>
      <c r="F445" s="24" t="str">
        <f>IF(C445="","",IFERROR(_xlfn.XLOOKUP(C445,PT_Master!A:A,PT_Master!P:P),"Self-Pay"))</f>
        <v/>
      </c>
      <c r="G445" s="25" t="str">
        <f>IF(B445="","",IFERROR(SUMIF(SVC_Log!B:B,B445,SVC_Log!O:O),0))</f>
        <v/>
      </c>
      <c r="H445" s="25" t="str">
        <f>IF(B445="","",IFERROR(
  _xlfn.XLOOKUP(B445,ADM_Log!A:A,ADM_Log!G:G)*
  _xlfn.XLOOKUP(_xlfn.XLOOKUP(B445,ADM_Log!A:A,ADM_Log!K:K),BED_Master!A:A,BED_Master!F:F),0))</f>
        <v/>
      </c>
      <c r="I445" s="25" t="str">
        <f>IF(B445="","",IFERROR(
  IF(_xlfn.XLOOKUP(B445,ADM_Log!A:A,ADM_Log!D:D)="OPD",
    _xlfn.XLOOKUP(_xlfn.XLOOKUP(B445,ADM_Log!A:A,ADM_Log!I:I),DR_Master!A:A,DR_Master!G:G),
    _xlfn.XLOOKUP(_xlfn.XLOOKUP(B445,ADM_Log!A:A,ADM_Log!I:I),DR_Master!A:A,DR_Master!H:H)*
    _xlfn.XLOOKUP(B445,ADM_Log!A:A,ADM_Log!G:G)
  ),0))</f>
        <v/>
      </c>
      <c r="J445" s="25" t="str">
        <f t="shared" si="32"/>
        <v/>
      </c>
      <c r="L445" s="17"/>
      <c r="M445" s="25" t="str">
        <f t="shared" si="33"/>
        <v/>
      </c>
      <c r="N445" s="17"/>
      <c r="O445" s="25" t="str">
        <f t="shared" si="34"/>
        <v/>
      </c>
      <c r="R445" t="str">
        <f t="shared" si="30"/>
        <v>Jan 1900</v>
      </c>
    </row>
    <row r="446" spans="1:18" ht="22" customHeight="1">
      <c r="A446" t="str">
        <f t="shared" si="31"/>
        <v/>
      </c>
      <c r="C446" s="24" t="str">
        <f>IF(B446="","",IFERROR(_xlfn.XLOOKUP(B446,ADM_Log!A:A,ADM_Log!B:B),"ADM not found"))</f>
        <v/>
      </c>
      <c r="D446" s="24" t="str">
        <f>IF(C446="","",IFERROR(_xlfn.XLOOKUP(C446,PT_Master!A:A,PT_Master!C:C),""))</f>
        <v/>
      </c>
      <c r="F446" s="24" t="str">
        <f>IF(C446="","",IFERROR(_xlfn.XLOOKUP(C446,PT_Master!A:A,PT_Master!P:P),"Self-Pay"))</f>
        <v/>
      </c>
      <c r="G446" s="25" t="str">
        <f>IF(B446="","",IFERROR(SUMIF(SVC_Log!B:B,B446,SVC_Log!O:O),0))</f>
        <v/>
      </c>
      <c r="H446" s="25" t="str">
        <f>IF(B446="","",IFERROR(
  _xlfn.XLOOKUP(B446,ADM_Log!A:A,ADM_Log!G:G)*
  _xlfn.XLOOKUP(_xlfn.XLOOKUP(B446,ADM_Log!A:A,ADM_Log!K:K),BED_Master!A:A,BED_Master!F:F),0))</f>
        <v/>
      </c>
      <c r="I446" s="25" t="str">
        <f>IF(B446="","",IFERROR(
  IF(_xlfn.XLOOKUP(B446,ADM_Log!A:A,ADM_Log!D:D)="OPD",
    _xlfn.XLOOKUP(_xlfn.XLOOKUP(B446,ADM_Log!A:A,ADM_Log!I:I),DR_Master!A:A,DR_Master!G:G),
    _xlfn.XLOOKUP(_xlfn.XLOOKUP(B446,ADM_Log!A:A,ADM_Log!I:I),DR_Master!A:A,DR_Master!H:H)*
    _xlfn.XLOOKUP(B446,ADM_Log!A:A,ADM_Log!G:G)
  ),0))</f>
        <v/>
      </c>
      <c r="J446" s="25" t="str">
        <f t="shared" si="32"/>
        <v/>
      </c>
      <c r="L446" s="17"/>
      <c r="M446" s="25" t="str">
        <f t="shared" si="33"/>
        <v/>
      </c>
      <c r="N446" s="17"/>
      <c r="O446" s="25" t="str">
        <f t="shared" si="34"/>
        <v/>
      </c>
      <c r="R446" t="str">
        <f t="shared" si="30"/>
        <v>Jan 1900</v>
      </c>
    </row>
    <row r="447" spans="1:18" ht="22" customHeight="1">
      <c r="A447" t="str">
        <f t="shared" si="31"/>
        <v/>
      </c>
      <c r="C447" s="24" t="str">
        <f>IF(B447="","",IFERROR(_xlfn.XLOOKUP(B447,ADM_Log!A:A,ADM_Log!B:B),"ADM not found"))</f>
        <v/>
      </c>
      <c r="D447" s="24" t="str">
        <f>IF(C447="","",IFERROR(_xlfn.XLOOKUP(C447,PT_Master!A:A,PT_Master!C:C),""))</f>
        <v/>
      </c>
      <c r="F447" s="24" t="str">
        <f>IF(C447="","",IFERROR(_xlfn.XLOOKUP(C447,PT_Master!A:A,PT_Master!P:P),"Self-Pay"))</f>
        <v/>
      </c>
      <c r="G447" s="25" t="str">
        <f>IF(B447="","",IFERROR(SUMIF(SVC_Log!B:B,B447,SVC_Log!O:O),0))</f>
        <v/>
      </c>
      <c r="H447" s="25" t="str">
        <f>IF(B447="","",IFERROR(
  _xlfn.XLOOKUP(B447,ADM_Log!A:A,ADM_Log!G:G)*
  _xlfn.XLOOKUP(_xlfn.XLOOKUP(B447,ADM_Log!A:A,ADM_Log!K:K),BED_Master!A:A,BED_Master!F:F),0))</f>
        <v/>
      </c>
      <c r="I447" s="25" t="str">
        <f>IF(B447="","",IFERROR(
  IF(_xlfn.XLOOKUP(B447,ADM_Log!A:A,ADM_Log!D:D)="OPD",
    _xlfn.XLOOKUP(_xlfn.XLOOKUP(B447,ADM_Log!A:A,ADM_Log!I:I),DR_Master!A:A,DR_Master!G:G),
    _xlfn.XLOOKUP(_xlfn.XLOOKUP(B447,ADM_Log!A:A,ADM_Log!I:I),DR_Master!A:A,DR_Master!H:H)*
    _xlfn.XLOOKUP(B447,ADM_Log!A:A,ADM_Log!G:G)
  ),0))</f>
        <v/>
      </c>
      <c r="J447" s="25" t="str">
        <f t="shared" si="32"/>
        <v/>
      </c>
      <c r="L447" s="17"/>
      <c r="M447" s="25" t="str">
        <f t="shared" si="33"/>
        <v/>
      </c>
      <c r="N447" s="17"/>
      <c r="O447" s="25" t="str">
        <f t="shared" si="34"/>
        <v/>
      </c>
      <c r="R447" t="str">
        <f t="shared" si="30"/>
        <v>Jan 1900</v>
      </c>
    </row>
    <row r="448" spans="1:18" ht="22" customHeight="1">
      <c r="A448" t="str">
        <f t="shared" si="31"/>
        <v/>
      </c>
      <c r="C448" s="24" t="str">
        <f>IF(B448="","",IFERROR(_xlfn.XLOOKUP(B448,ADM_Log!A:A,ADM_Log!B:B),"ADM not found"))</f>
        <v/>
      </c>
      <c r="D448" s="24" t="str">
        <f>IF(C448="","",IFERROR(_xlfn.XLOOKUP(C448,PT_Master!A:A,PT_Master!C:C),""))</f>
        <v/>
      </c>
      <c r="F448" s="24" t="str">
        <f>IF(C448="","",IFERROR(_xlfn.XLOOKUP(C448,PT_Master!A:A,PT_Master!P:P),"Self-Pay"))</f>
        <v/>
      </c>
      <c r="G448" s="25" t="str">
        <f>IF(B448="","",IFERROR(SUMIF(SVC_Log!B:B,B448,SVC_Log!O:O),0))</f>
        <v/>
      </c>
      <c r="H448" s="25" t="str">
        <f>IF(B448="","",IFERROR(
  _xlfn.XLOOKUP(B448,ADM_Log!A:A,ADM_Log!G:G)*
  _xlfn.XLOOKUP(_xlfn.XLOOKUP(B448,ADM_Log!A:A,ADM_Log!K:K),BED_Master!A:A,BED_Master!F:F),0))</f>
        <v/>
      </c>
      <c r="I448" s="25" t="str">
        <f>IF(B448="","",IFERROR(
  IF(_xlfn.XLOOKUP(B448,ADM_Log!A:A,ADM_Log!D:D)="OPD",
    _xlfn.XLOOKUP(_xlfn.XLOOKUP(B448,ADM_Log!A:A,ADM_Log!I:I),DR_Master!A:A,DR_Master!G:G),
    _xlfn.XLOOKUP(_xlfn.XLOOKUP(B448,ADM_Log!A:A,ADM_Log!I:I),DR_Master!A:A,DR_Master!H:H)*
    _xlfn.XLOOKUP(B448,ADM_Log!A:A,ADM_Log!G:G)
  ),0))</f>
        <v/>
      </c>
      <c r="J448" s="25" t="str">
        <f t="shared" si="32"/>
        <v/>
      </c>
      <c r="L448" s="17"/>
      <c r="M448" s="25" t="str">
        <f t="shared" si="33"/>
        <v/>
      </c>
      <c r="N448" s="17"/>
      <c r="O448" s="25" t="str">
        <f t="shared" si="34"/>
        <v/>
      </c>
      <c r="R448" t="str">
        <f t="shared" si="30"/>
        <v>Jan 1900</v>
      </c>
    </row>
    <row r="449" spans="1:18" ht="22" customHeight="1">
      <c r="A449" t="str">
        <f t="shared" si="31"/>
        <v/>
      </c>
      <c r="C449" s="24" t="str">
        <f>IF(B449="","",IFERROR(_xlfn.XLOOKUP(B449,ADM_Log!A:A,ADM_Log!B:B),"ADM not found"))</f>
        <v/>
      </c>
      <c r="D449" s="24" t="str">
        <f>IF(C449="","",IFERROR(_xlfn.XLOOKUP(C449,PT_Master!A:A,PT_Master!C:C),""))</f>
        <v/>
      </c>
      <c r="F449" s="24" t="str">
        <f>IF(C449="","",IFERROR(_xlfn.XLOOKUP(C449,PT_Master!A:A,PT_Master!P:P),"Self-Pay"))</f>
        <v/>
      </c>
      <c r="G449" s="25" t="str">
        <f>IF(B449="","",IFERROR(SUMIF(SVC_Log!B:B,B449,SVC_Log!O:O),0))</f>
        <v/>
      </c>
      <c r="H449" s="25" t="str">
        <f>IF(B449="","",IFERROR(
  _xlfn.XLOOKUP(B449,ADM_Log!A:A,ADM_Log!G:G)*
  _xlfn.XLOOKUP(_xlfn.XLOOKUP(B449,ADM_Log!A:A,ADM_Log!K:K),BED_Master!A:A,BED_Master!F:F),0))</f>
        <v/>
      </c>
      <c r="I449" s="25" t="str">
        <f>IF(B449="","",IFERROR(
  IF(_xlfn.XLOOKUP(B449,ADM_Log!A:A,ADM_Log!D:D)="OPD",
    _xlfn.XLOOKUP(_xlfn.XLOOKUP(B449,ADM_Log!A:A,ADM_Log!I:I),DR_Master!A:A,DR_Master!G:G),
    _xlfn.XLOOKUP(_xlfn.XLOOKUP(B449,ADM_Log!A:A,ADM_Log!I:I),DR_Master!A:A,DR_Master!H:H)*
    _xlfn.XLOOKUP(B449,ADM_Log!A:A,ADM_Log!G:G)
  ),0))</f>
        <v/>
      </c>
      <c r="J449" s="25" t="str">
        <f t="shared" si="32"/>
        <v/>
      </c>
      <c r="L449" s="17"/>
      <c r="M449" s="25" t="str">
        <f t="shared" si="33"/>
        <v/>
      </c>
      <c r="N449" s="17"/>
      <c r="O449" s="25" t="str">
        <f t="shared" si="34"/>
        <v/>
      </c>
      <c r="R449" t="str">
        <f t="shared" si="30"/>
        <v>Jan 1900</v>
      </c>
    </row>
    <row r="450" spans="1:18" ht="22" customHeight="1">
      <c r="A450" t="str">
        <f t="shared" si="31"/>
        <v/>
      </c>
      <c r="C450" s="24" t="str">
        <f>IF(B450="","",IFERROR(_xlfn.XLOOKUP(B450,ADM_Log!A:A,ADM_Log!B:B),"ADM not found"))</f>
        <v/>
      </c>
      <c r="D450" s="24" t="str">
        <f>IF(C450="","",IFERROR(_xlfn.XLOOKUP(C450,PT_Master!A:A,PT_Master!C:C),""))</f>
        <v/>
      </c>
      <c r="F450" s="24" t="str">
        <f>IF(C450="","",IFERROR(_xlfn.XLOOKUP(C450,PT_Master!A:A,PT_Master!P:P),"Self-Pay"))</f>
        <v/>
      </c>
      <c r="G450" s="25" t="str">
        <f>IF(B450="","",IFERROR(SUMIF(SVC_Log!B:B,B450,SVC_Log!O:O),0))</f>
        <v/>
      </c>
      <c r="H450" s="25" t="str">
        <f>IF(B450="","",IFERROR(
  _xlfn.XLOOKUP(B450,ADM_Log!A:A,ADM_Log!G:G)*
  _xlfn.XLOOKUP(_xlfn.XLOOKUP(B450,ADM_Log!A:A,ADM_Log!K:K),BED_Master!A:A,BED_Master!F:F),0))</f>
        <v/>
      </c>
      <c r="I450" s="25" t="str">
        <f>IF(B450="","",IFERROR(
  IF(_xlfn.XLOOKUP(B450,ADM_Log!A:A,ADM_Log!D:D)="OPD",
    _xlfn.XLOOKUP(_xlfn.XLOOKUP(B450,ADM_Log!A:A,ADM_Log!I:I),DR_Master!A:A,DR_Master!G:G),
    _xlfn.XLOOKUP(_xlfn.XLOOKUP(B450,ADM_Log!A:A,ADM_Log!I:I),DR_Master!A:A,DR_Master!H:H)*
    _xlfn.XLOOKUP(B450,ADM_Log!A:A,ADM_Log!G:G)
  ),0))</f>
        <v/>
      </c>
      <c r="J450" s="25" t="str">
        <f t="shared" si="32"/>
        <v/>
      </c>
      <c r="L450" s="17"/>
      <c r="M450" s="25" t="str">
        <f t="shared" si="33"/>
        <v/>
      </c>
      <c r="N450" s="17"/>
      <c r="O450" s="25" t="str">
        <f t="shared" si="34"/>
        <v/>
      </c>
      <c r="R450" t="str">
        <f t="shared" si="30"/>
        <v>Jan 1900</v>
      </c>
    </row>
    <row r="451" spans="1:18" ht="22" customHeight="1">
      <c r="A451" t="str">
        <f t="shared" si="31"/>
        <v/>
      </c>
      <c r="C451" s="24" t="str">
        <f>IF(B451="","",IFERROR(_xlfn.XLOOKUP(B451,ADM_Log!A:A,ADM_Log!B:B),"ADM not found"))</f>
        <v/>
      </c>
      <c r="D451" s="24" t="str">
        <f>IF(C451="","",IFERROR(_xlfn.XLOOKUP(C451,PT_Master!A:A,PT_Master!C:C),""))</f>
        <v/>
      </c>
      <c r="F451" s="24" t="str">
        <f>IF(C451="","",IFERROR(_xlfn.XLOOKUP(C451,PT_Master!A:A,PT_Master!P:P),"Self-Pay"))</f>
        <v/>
      </c>
      <c r="G451" s="25" t="str">
        <f>IF(B451="","",IFERROR(SUMIF(SVC_Log!B:B,B451,SVC_Log!O:O),0))</f>
        <v/>
      </c>
      <c r="H451" s="25" t="str">
        <f>IF(B451="","",IFERROR(
  _xlfn.XLOOKUP(B451,ADM_Log!A:A,ADM_Log!G:G)*
  _xlfn.XLOOKUP(_xlfn.XLOOKUP(B451,ADM_Log!A:A,ADM_Log!K:K),BED_Master!A:A,BED_Master!F:F),0))</f>
        <v/>
      </c>
      <c r="I451" s="25" t="str">
        <f>IF(B451="","",IFERROR(
  IF(_xlfn.XLOOKUP(B451,ADM_Log!A:A,ADM_Log!D:D)="OPD",
    _xlfn.XLOOKUP(_xlfn.XLOOKUP(B451,ADM_Log!A:A,ADM_Log!I:I),DR_Master!A:A,DR_Master!G:G),
    _xlfn.XLOOKUP(_xlfn.XLOOKUP(B451,ADM_Log!A:A,ADM_Log!I:I),DR_Master!A:A,DR_Master!H:H)*
    _xlfn.XLOOKUP(B451,ADM_Log!A:A,ADM_Log!G:G)
  ),0))</f>
        <v/>
      </c>
      <c r="J451" s="25" t="str">
        <f t="shared" si="32"/>
        <v/>
      </c>
      <c r="L451" s="17"/>
      <c r="M451" s="25" t="str">
        <f t="shared" si="33"/>
        <v/>
      </c>
      <c r="N451" s="17"/>
      <c r="O451" s="25" t="str">
        <f t="shared" si="34"/>
        <v/>
      </c>
      <c r="R451" t="str">
        <f t="shared" si="30"/>
        <v>Jan 1900</v>
      </c>
    </row>
    <row r="452" spans="1:18" ht="22" customHeight="1">
      <c r="A452" t="str">
        <f t="shared" si="31"/>
        <v/>
      </c>
      <c r="C452" s="24" t="str">
        <f>IF(B452="","",IFERROR(_xlfn.XLOOKUP(B452,ADM_Log!A:A,ADM_Log!B:B),"ADM not found"))</f>
        <v/>
      </c>
      <c r="D452" s="24" t="str">
        <f>IF(C452="","",IFERROR(_xlfn.XLOOKUP(C452,PT_Master!A:A,PT_Master!C:C),""))</f>
        <v/>
      </c>
      <c r="F452" s="24" t="str">
        <f>IF(C452="","",IFERROR(_xlfn.XLOOKUP(C452,PT_Master!A:A,PT_Master!P:P),"Self-Pay"))</f>
        <v/>
      </c>
      <c r="G452" s="25" t="str">
        <f>IF(B452="","",IFERROR(SUMIF(SVC_Log!B:B,B452,SVC_Log!O:O),0))</f>
        <v/>
      </c>
      <c r="H452" s="25" t="str">
        <f>IF(B452="","",IFERROR(
  _xlfn.XLOOKUP(B452,ADM_Log!A:A,ADM_Log!G:G)*
  _xlfn.XLOOKUP(_xlfn.XLOOKUP(B452,ADM_Log!A:A,ADM_Log!K:K),BED_Master!A:A,BED_Master!F:F),0))</f>
        <v/>
      </c>
      <c r="I452" s="25" t="str">
        <f>IF(B452="","",IFERROR(
  IF(_xlfn.XLOOKUP(B452,ADM_Log!A:A,ADM_Log!D:D)="OPD",
    _xlfn.XLOOKUP(_xlfn.XLOOKUP(B452,ADM_Log!A:A,ADM_Log!I:I),DR_Master!A:A,DR_Master!G:G),
    _xlfn.XLOOKUP(_xlfn.XLOOKUP(B452,ADM_Log!A:A,ADM_Log!I:I),DR_Master!A:A,DR_Master!H:H)*
    _xlfn.XLOOKUP(B452,ADM_Log!A:A,ADM_Log!G:G)
  ),0))</f>
        <v/>
      </c>
      <c r="J452" s="25" t="str">
        <f t="shared" si="32"/>
        <v/>
      </c>
      <c r="L452" s="17"/>
      <c r="M452" s="25" t="str">
        <f t="shared" si="33"/>
        <v/>
      </c>
      <c r="N452" s="17"/>
      <c r="O452" s="25" t="str">
        <f t="shared" si="34"/>
        <v/>
      </c>
      <c r="R452" t="str">
        <f t="shared" si="30"/>
        <v>Jan 1900</v>
      </c>
    </row>
    <row r="453" spans="1:18" ht="22" customHeight="1">
      <c r="A453" t="str">
        <f t="shared" si="31"/>
        <v/>
      </c>
      <c r="C453" s="24" t="str">
        <f>IF(B453="","",IFERROR(_xlfn.XLOOKUP(B453,ADM_Log!A:A,ADM_Log!B:B),"ADM not found"))</f>
        <v/>
      </c>
      <c r="D453" s="24" t="str">
        <f>IF(C453="","",IFERROR(_xlfn.XLOOKUP(C453,PT_Master!A:A,PT_Master!C:C),""))</f>
        <v/>
      </c>
      <c r="F453" s="24" t="str">
        <f>IF(C453="","",IFERROR(_xlfn.XLOOKUP(C453,PT_Master!A:A,PT_Master!P:P),"Self-Pay"))</f>
        <v/>
      </c>
      <c r="G453" s="25" t="str">
        <f>IF(B453="","",IFERROR(SUMIF(SVC_Log!B:B,B453,SVC_Log!O:O),0))</f>
        <v/>
      </c>
      <c r="H453" s="25" t="str">
        <f>IF(B453="","",IFERROR(
  _xlfn.XLOOKUP(B453,ADM_Log!A:A,ADM_Log!G:G)*
  _xlfn.XLOOKUP(_xlfn.XLOOKUP(B453,ADM_Log!A:A,ADM_Log!K:K),BED_Master!A:A,BED_Master!F:F),0))</f>
        <v/>
      </c>
      <c r="I453" s="25" t="str">
        <f>IF(B453="","",IFERROR(
  IF(_xlfn.XLOOKUP(B453,ADM_Log!A:A,ADM_Log!D:D)="OPD",
    _xlfn.XLOOKUP(_xlfn.XLOOKUP(B453,ADM_Log!A:A,ADM_Log!I:I),DR_Master!A:A,DR_Master!G:G),
    _xlfn.XLOOKUP(_xlfn.XLOOKUP(B453,ADM_Log!A:A,ADM_Log!I:I),DR_Master!A:A,DR_Master!H:H)*
    _xlfn.XLOOKUP(B453,ADM_Log!A:A,ADM_Log!G:G)
  ),0))</f>
        <v/>
      </c>
      <c r="J453" s="25" t="str">
        <f t="shared" si="32"/>
        <v/>
      </c>
      <c r="L453" s="17"/>
      <c r="M453" s="25" t="str">
        <f t="shared" si="33"/>
        <v/>
      </c>
      <c r="N453" s="17"/>
      <c r="O453" s="25" t="str">
        <f t="shared" si="34"/>
        <v/>
      </c>
      <c r="R453" t="str">
        <f t="shared" ref="R453:R516" si="35">TEXT(E452,"MMM YYYY")</f>
        <v>Jan 1900</v>
      </c>
    </row>
    <row r="454" spans="1:18" ht="22" customHeight="1">
      <c r="A454" t="str">
        <f t="shared" ref="A454:A517" si="36">IF(B454="","","BILL-"&amp;TEXT(ROW(A450),"00000"))</f>
        <v/>
      </c>
      <c r="C454" s="24" t="str">
        <f>IF(B454="","",IFERROR(_xlfn.XLOOKUP(B454,ADM_Log!A:A,ADM_Log!B:B),"ADM not found"))</f>
        <v/>
      </c>
      <c r="D454" s="24" t="str">
        <f>IF(C454="","",IFERROR(_xlfn.XLOOKUP(C454,PT_Master!A:A,PT_Master!C:C),""))</f>
        <v/>
      </c>
      <c r="F454" s="24" t="str">
        <f>IF(C454="","",IFERROR(_xlfn.XLOOKUP(C454,PT_Master!A:A,PT_Master!P:P),"Self-Pay"))</f>
        <v/>
      </c>
      <c r="G454" s="25" t="str">
        <f>IF(B454="","",IFERROR(SUMIF(SVC_Log!B:B,B454,SVC_Log!O:O),0))</f>
        <v/>
      </c>
      <c r="H454" s="25" t="str">
        <f>IF(B454="","",IFERROR(
  _xlfn.XLOOKUP(B454,ADM_Log!A:A,ADM_Log!G:G)*
  _xlfn.XLOOKUP(_xlfn.XLOOKUP(B454,ADM_Log!A:A,ADM_Log!K:K),BED_Master!A:A,BED_Master!F:F),0))</f>
        <v/>
      </c>
      <c r="I454" s="25" t="str">
        <f>IF(B454="","",IFERROR(
  IF(_xlfn.XLOOKUP(B454,ADM_Log!A:A,ADM_Log!D:D)="OPD",
    _xlfn.XLOOKUP(_xlfn.XLOOKUP(B454,ADM_Log!A:A,ADM_Log!I:I),DR_Master!A:A,DR_Master!G:G),
    _xlfn.XLOOKUP(_xlfn.XLOOKUP(B454,ADM_Log!A:A,ADM_Log!I:I),DR_Master!A:A,DR_Master!H:H)*
    _xlfn.XLOOKUP(B454,ADM_Log!A:A,ADM_Log!G:G)
  ),0))</f>
        <v/>
      </c>
      <c r="J454" s="25" t="str">
        <f t="shared" ref="J454:J517" si="37">IF(B454="","",G454+H454+I454)</f>
        <v/>
      </c>
      <c r="L454" s="17"/>
      <c r="M454" s="25" t="str">
        <f t="shared" ref="M454:M517" si="38">IF(J454="","",J454-IF(L454="",0,L454))</f>
        <v/>
      </c>
      <c r="N454" s="17"/>
      <c r="O454" s="25" t="str">
        <f t="shared" ref="O454:O517" si="39">IF(M454="","",IFERROR(M454-IF(N454="",0,N454),M454))</f>
        <v/>
      </c>
      <c r="R454" t="str">
        <f t="shared" si="35"/>
        <v>Jan 1900</v>
      </c>
    </row>
    <row r="455" spans="1:18" ht="22" customHeight="1">
      <c r="A455" t="str">
        <f t="shared" si="36"/>
        <v/>
      </c>
      <c r="C455" s="24" t="str">
        <f>IF(B455="","",IFERROR(_xlfn.XLOOKUP(B455,ADM_Log!A:A,ADM_Log!B:B),"ADM not found"))</f>
        <v/>
      </c>
      <c r="D455" s="24" t="str">
        <f>IF(C455="","",IFERROR(_xlfn.XLOOKUP(C455,PT_Master!A:A,PT_Master!C:C),""))</f>
        <v/>
      </c>
      <c r="F455" s="24" t="str">
        <f>IF(C455="","",IFERROR(_xlfn.XLOOKUP(C455,PT_Master!A:A,PT_Master!P:P),"Self-Pay"))</f>
        <v/>
      </c>
      <c r="G455" s="25" t="str">
        <f>IF(B455="","",IFERROR(SUMIF(SVC_Log!B:B,B455,SVC_Log!O:O),0))</f>
        <v/>
      </c>
      <c r="H455" s="25" t="str">
        <f>IF(B455="","",IFERROR(
  _xlfn.XLOOKUP(B455,ADM_Log!A:A,ADM_Log!G:G)*
  _xlfn.XLOOKUP(_xlfn.XLOOKUP(B455,ADM_Log!A:A,ADM_Log!K:K),BED_Master!A:A,BED_Master!F:F),0))</f>
        <v/>
      </c>
      <c r="I455" s="25" t="str">
        <f>IF(B455="","",IFERROR(
  IF(_xlfn.XLOOKUP(B455,ADM_Log!A:A,ADM_Log!D:D)="OPD",
    _xlfn.XLOOKUP(_xlfn.XLOOKUP(B455,ADM_Log!A:A,ADM_Log!I:I),DR_Master!A:A,DR_Master!G:G),
    _xlfn.XLOOKUP(_xlfn.XLOOKUP(B455,ADM_Log!A:A,ADM_Log!I:I),DR_Master!A:A,DR_Master!H:H)*
    _xlfn.XLOOKUP(B455,ADM_Log!A:A,ADM_Log!G:G)
  ),0))</f>
        <v/>
      </c>
      <c r="J455" s="25" t="str">
        <f t="shared" si="37"/>
        <v/>
      </c>
      <c r="L455" s="17"/>
      <c r="M455" s="25" t="str">
        <f t="shared" si="38"/>
        <v/>
      </c>
      <c r="N455" s="17"/>
      <c r="O455" s="25" t="str">
        <f t="shared" si="39"/>
        <v/>
      </c>
      <c r="R455" t="str">
        <f t="shared" si="35"/>
        <v>Jan 1900</v>
      </c>
    </row>
    <row r="456" spans="1:18" ht="22" customHeight="1">
      <c r="A456" t="str">
        <f t="shared" si="36"/>
        <v/>
      </c>
      <c r="C456" s="24" t="str">
        <f>IF(B456="","",IFERROR(_xlfn.XLOOKUP(B456,ADM_Log!A:A,ADM_Log!B:B),"ADM not found"))</f>
        <v/>
      </c>
      <c r="D456" s="24" t="str">
        <f>IF(C456="","",IFERROR(_xlfn.XLOOKUP(C456,PT_Master!A:A,PT_Master!C:C),""))</f>
        <v/>
      </c>
      <c r="F456" s="24" t="str">
        <f>IF(C456="","",IFERROR(_xlfn.XLOOKUP(C456,PT_Master!A:A,PT_Master!P:P),"Self-Pay"))</f>
        <v/>
      </c>
      <c r="G456" s="25" t="str">
        <f>IF(B456="","",IFERROR(SUMIF(SVC_Log!B:B,B456,SVC_Log!O:O),0))</f>
        <v/>
      </c>
      <c r="H456" s="25" t="str">
        <f>IF(B456="","",IFERROR(
  _xlfn.XLOOKUP(B456,ADM_Log!A:A,ADM_Log!G:G)*
  _xlfn.XLOOKUP(_xlfn.XLOOKUP(B456,ADM_Log!A:A,ADM_Log!K:K),BED_Master!A:A,BED_Master!F:F),0))</f>
        <v/>
      </c>
      <c r="I456" s="25" t="str">
        <f>IF(B456="","",IFERROR(
  IF(_xlfn.XLOOKUP(B456,ADM_Log!A:A,ADM_Log!D:D)="OPD",
    _xlfn.XLOOKUP(_xlfn.XLOOKUP(B456,ADM_Log!A:A,ADM_Log!I:I),DR_Master!A:A,DR_Master!G:G),
    _xlfn.XLOOKUP(_xlfn.XLOOKUP(B456,ADM_Log!A:A,ADM_Log!I:I),DR_Master!A:A,DR_Master!H:H)*
    _xlfn.XLOOKUP(B456,ADM_Log!A:A,ADM_Log!G:G)
  ),0))</f>
        <v/>
      </c>
      <c r="J456" s="25" t="str">
        <f t="shared" si="37"/>
        <v/>
      </c>
      <c r="L456" s="17"/>
      <c r="M456" s="25" t="str">
        <f t="shared" si="38"/>
        <v/>
      </c>
      <c r="N456" s="17"/>
      <c r="O456" s="25" t="str">
        <f t="shared" si="39"/>
        <v/>
      </c>
      <c r="R456" t="str">
        <f t="shared" si="35"/>
        <v>Jan 1900</v>
      </c>
    </row>
    <row r="457" spans="1:18" ht="22" customHeight="1">
      <c r="A457" t="str">
        <f t="shared" si="36"/>
        <v/>
      </c>
      <c r="C457" s="24" t="str">
        <f>IF(B457="","",IFERROR(_xlfn.XLOOKUP(B457,ADM_Log!A:A,ADM_Log!B:B),"ADM not found"))</f>
        <v/>
      </c>
      <c r="D457" s="24" t="str">
        <f>IF(C457="","",IFERROR(_xlfn.XLOOKUP(C457,PT_Master!A:A,PT_Master!C:C),""))</f>
        <v/>
      </c>
      <c r="F457" s="24" t="str">
        <f>IF(C457="","",IFERROR(_xlfn.XLOOKUP(C457,PT_Master!A:A,PT_Master!P:P),"Self-Pay"))</f>
        <v/>
      </c>
      <c r="G457" s="25" t="str">
        <f>IF(B457="","",IFERROR(SUMIF(SVC_Log!B:B,B457,SVC_Log!O:O),0))</f>
        <v/>
      </c>
      <c r="H457" s="25" t="str">
        <f>IF(B457="","",IFERROR(
  _xlfn.XLOOKUP(B457,ADM_Log!A:A,ADM_Log!G:G)*
  _xlfn.XLOOKUP(_xlfn.XLOOKUP(B457,ADM_Log!A:A,ADM_Log!K:K),BED_Master!A:A,BED_Master!F:F),0))</f>
        <v/>
      </c>
      <c r="I457" s="25" t="str">
        <f>IF(B457="","",IFERROR(
  IF(_xlfn.XLOOKUP(B457,ADM_Log!A:A,ADM_Log!D:D)="OPD",
    _xlfn.XLOOKUP(_xlfn.XLOOKUP(B457,ADM_Log!A:A,ADM_Log!I:I),DR_Master!A:A,DR_Master!G:G),
    _xlfn.XLOOKUP(_xlfn.XLOOKUP(B457,ADM_Log!A:A,ADM_Log!I:I),DR_Master!A:A,DR_Master!H:H)*
    _xlfn.XLOOKUP(B457,ADM_Log!A:A,ADM_Log!G:G)
  ),0))</f>
        <v/>
      </c>
      <c r="J457" s="25" t="str">
        <f t="shared" si="37"/>
        <v/>
      </c>
      <c r="L457" s="17"/>
      <c r="M457" s="25" t="str">
        <f t="shared" si="38"/>
        <v/>
      </c>
      <c r="N457" s="17"/>
      <c r="O457" s="25" t="str">
        <f t="shared" si="39"/>
        <v/>
      </c>
      <c r="R457" t="str">
        <f t="shared" si="35"/>
        <v>Jan 1900</v>
      </c>
    </row>
    <row r="458" spans="1:18" ht="22" customHeight="1">
      <c r="A458" t="str">
        <f t="shared" si="36"/>
        <v/>
      </c>
      <c r="C458" s="24" t="str">
        <f>IF(B458="","",IFERROR(_xlfn.XLOOKUP(B458,ADM_Log!A:A,ADM_Log!B:B),"ADM not found"))</f>
        <v/>
      </c>
      <c r="D458" s="24" t="str">
        <f>IF(C458="","",IFERROR(_xlfn.XLOOKUP(C458,PT_Master!A:A,PT_Master!C:C),""))</f>
        <v/>
      </c>
      <c r="F458" s="24" t="str">
        <f>IF(C458="","",IFERROR(_xlfn.XLOOKUP(C458,PT_Master!A:A,PT_Master!P:P),"Self-Pay"))</f>
        <v/>
      </c>
      <c r="G458" s="25" t="str">
        <f>IF(B458="","",IFERROR(SUMIF(SVC_Log!B:B,B458,SVC_Log!O:O),0))</f>
        <v/>
      </c>
      <c r="H458" s="25" t="str">
        <f>IF(B458="","",IFERROR(
  _xlfn.XLOOKUP(B458,ADM_Log!A:A,ADM_Log!G:G)*
  _xlfn.XLOOKUP(_xlfn.XLOOKUP(B458,ADM_Log!A:A,ADM_Log!K:K),BED_Master!A:A,BED_Master!F:F),0))</f>
        <v/>
      </c>
      <c r="I458" s="25" t="str">
        <f>IF(B458="","",IFERROR(
  IF(_xlfn.XLOOKUP(B458,ADM_Log!A:A,ADM_Log!D:D)="OPD",
    _xlfn.XLOOKUP(_xlfn.XLOOKUP(B458,ADM_Log!A:A,ADM_Log!I:I),DR_Master!A:A,DR_Master!G:G),
    _xlfn.XLOOKUP(_xlfn.XLOOKUP(B458,ADM_Log!A:A,ADM_Log!I:I),DR_Master!A:A,DR_Master!H:H)*
    _xlfn.XLOOKUP(B458,ADM_Log!A:A,ADM_Log!G:G)
  ),0))</f>
        <v/>
      </c>
      <c r="J458" s="25" t="str">
        <f t="shared" si="37"/>
        <v/>
      </c>
      <c r="L458" s="17"/>
      <c r="M458" s="25" t="str">
        <f t="shared" si="38"/>
        <v/>
      </c>
      <c r="N458" s="17"/>
      <c r="O458" s="25" t="str">
        <f t="shared" si="39"/>
        <v/>
      </c>
      <c r="R458" t="str">
        <f t="shared" si="35"/>
        <v>Jan 1900</v>
      </c>
    </row>
    <row r="459" spans="1:18" ht="22" customHeight="1">
      <c r="A459" t="str">
        <f t="shared" si="36"/>
        <v/>
      </c>
      <c r="C459" s="24" t="str">
        <f>IF(B459="","",IFERROR(_xlfn.XLOOKUP(B459,ADM_Log!A:A,ADM_Log!B:B),"ADM not found"))</f>
        <v/>
      </c>
      <c r="D459" s="24" t="str">
        <f>IF(C459="","",IFERROR(_xlfn.XLOOKUP(C459,PT_Master!A:A,PT_Master!C:C),""))</f>
        <v/>
      </c>
      <c r="F459" s="24" t="str">
        <f>IF(C459="","",IFERROR(_xlfn.XLOOKUP(C459,PT_Master!A:A,PT_Master!P:P),"Self-Pay"))</f>
        <v/>
      </c>
      <c r="G459" s="25" t="str">
        <f>IF(B459="","",IFERROR(SUMIF(SVC_Log!B:B,B459,SVC_Log!O:O),0))</f>
        <v/>
      </c>
      <c r="H459" s="25" t="str">
        <f>IF(B459="","",IFERROR(
  _xlfn.XLOOKUP(B459,ADM_Log!A:A,ADM_Log!G:G)*
  _xlfn.XLOOKUP(_xlfn.XLOOKUP(B459,ADM_Log!A:A,ADM_Log!K:K),BED_Master!A:A,BED_Master!F:F),0))</f>
        <v/>
      </c>
      <c r="I459" s="25" t="str">
        <f>IF(B459="","",IFERROR(
  IF(_xlfn.XLOOKUP(B459,ADM_Log!A:A,ADM_Log!D:D)="OPD",
    _xlfn.XLOOKUP(_xlfn.XLOOKUP(B459,ADM_Log!A:A,ADM_Log!I:I),DR_Master!A:A,DR_Master!G:G),
    _xlfn.XLOOKUP(_xlfn.XLOOKUP(B459,ADM_Log!A:A,ADM_Log!I:I),DR_Master!A:A,DR_Master!H:H)*
    _xlfn.XLOOKUP(B459,ADM_Log!A:A,ADM_Log!G:G)
  ),0))</f>
        <v/>
      </c>
      <c r="J459" s="25" t="str">
        <f t="shared" si="37"/>
        <v/>
      </c>
      <c r="L459" s="17"/>
      <c r="M459" s="25" t="str">
        <f t="shared" si="38"/>
        <v/>
      </c>
      <c r="N459" s="17"/>
      <c r="O459" s="25" t="str">
        <f t="shared" si="39"/>
        <v/>
      </c>
      <c r="R459" t="str">
        <f t="shared" si="35"/>
        <v>Jan 1900</v>
      </c>
    </row>
    <row r="460" spans="1:18" ht="22" customHeight="1">
      <c r="A460" t="str">
        <f t="shared" si="36"/>
        <v/>
      </c>
      <c r="C460" s="24" t="str">
        <f>IF(B460="","",IFERROR(_xlfn.XLOOKUP(B460,ADM_Log!A:A,ADM_Log!B:B),"ADM not found"))</f>
        <v/>
      </c>
      <c r="D460" s="24" t="str">
        <f>IF(C460="","",IFERROR(_xlfn.XLOOKUP(C460,PT_Master!A:A,PT_Master!C:C),""))</f>
        <v/>
      </c>
      <c r="F460" s="24" t="str">
        <f>IF(C460="","",IFERROR(_xlfn.XLOOKUP(C460,PT_Master!A:A,PT_Master!P:P),"Self-Pay"))</f>
        <v/>
      </c>
      <c r="G460" s="25" t="str">
        <f>IF(B460="","",IFERROR(SUMIF(SVC_Log!B:B,B460,SVC_Log!O:O),0))</f>
        <v/>
      </c>
      <c r="H460" s="25" t="str">
        <f>IF(B460="","",IFERROR(
  _xlfn.XLOOKUP(B460,ADM_Log!A:A,ADM_Log!G:G)*
  _xlfn.XLOOKUP(_xlfn.XLOOKUP(B460,ADM_Log!A:A,ADM_Log!K:K),BED_Master!A:A,BED_Master!F:F),0))</f>
        <v/>
      </c>
      <c r="I460" s="25" t="str">
        <f>IF(B460="","",IFERROR(
  IF(_xlfn.XLOOKUP(B460,ADM_Log!A:A,ADM_Log!D:D)="OPD",
    _xlfn.XLOOKUP(_xlfn.XLOOKUP(B460,ADM_Log!A:A,ADM_Log!I:I),DR_Master!A:A,DR_Master!G:G),
    _xlfn.XLOOKUP(_xlfn.XLOOKUP(B460,ADM_Log!A:A,ADM_Log!I:I),DR_Master!A:A,DR_Master!H:H)*
    _xlfn.XLOOKUP(B460,ADM_Log!A:A,ADM_Log!G:G)
  ),0))</f>
        <v/>
      </c>
      <c r="J460" s="25" t="str">
        <f t="shared" si="37"/>
        <v/>
      </c>
      <c r="L460" s="17"/>
      <c r="M460" s="25" t="str">
        <f t="shared" si="38"/>
        <v/>
      </c>
      <c r="N460" s="17"/>
      <c r="O460" s="25" t="str">
        <f t="shared" si="39"/>
        <v/>
      </c>
      <c r="R460" t="str">
        <f t="shared" si="35"/>
        <v>Jan 1900</v>
      </c>
    </row>
    <row r="461" spans="1:18" ht="22" customHeight="1">
      <c r="A461" t="str">
        <f t="shared" si="36"/>
        <v/>
      </c>
      <c r="C461" s="24" t="str">
        <f>IF(B461="","",IFERROR(_xlfn.XLOOKUP(B461,ADM_Log!A:A,ADM_Log!B:B),"ADM not found"))</f>
        <v/>
      </c>
      <c r="D461" s="24" t="str">
        <f>IF(C461="","",IFERROR(_xlfn.XLOOKUP(C461,PT_Master!A:A,PT_Master!C:C),""))</f>
        <v/>
      </c>
      <c r="F461" s="24" t="str">
        <f>IF(C461="","",IFERROR(_xlfn.XLOOKUP(C461,PT_Master!A:A,PT_Master!P:P),"Self-Pay"))</f>
        <v/>
      </c>
      <c r="G461" s="25" t="str">
        <f>IF(B461="","",IFERROR(SUMIF(SVC_Log!B:B,B461,SVC_Log!O:O),0))</f>
        <v/>
      </c>
      <c r="H461" s="25" t="str">
        <f>IF(B461="","",IFERROR(
  _xlfn.XLOOKUP(B461,ADM_Log!A:A,ADM_Log!G:G)*
  _xlfn.XLOOKUP(_xlfn.XLOOKUP(B461,ADM_Log!A:A,ADM_Log!K:K),BED_Master!A:A,BED_Master!F:F),0))</f>
        <v/>
      </c>
      <c r="I461" s="25" t="str">
        <f>IF(B461="","",IFERROR(
  IF(_xlfn.XLOOKUP(B461,ADM_Log!A:A,ADM_Log!D:D)="OPD",
    _xlfn.XLOOKUP(_xlfn.XLOOKUP(B461,ADM_Log!A:A,ADM_Log!I:I),DR_Master!A:A,DR_Master!G:G),
    _xlfn.XLOOKUP(_xlfn.XLOOKUP(B461,ADM_Log!A:A,ADM_Log!I:I),DR_Master!A:A,DR_Master!H:H)*
    _xlfn.XLOOKUP(B461,ADM_Log!A:A,ADM_Log!G:G)
  ),0))</f>
        <v/>
      </c>
      <c r="J461" s="25" t="str">
        <f t="shared" si="37"/>
        <v/>
      </c>
      <c r="L461" s="17"/>
      <c r="M461" s="25" t="str">
        <f t="shared" si="38"/>
        <v/>
      </c>
      <c r="N461" s="17"/>
      <c r="O461" s="25" t="str">
        <f t="shared" si="39"/>
        <v/>
      </c>
      <c r="R461" t="str">
        <f t="shared" si="35"/>
        <v>Jan 1900</v>
      </c>
    </row>
    <row r="462" spans="1:18" ht="22" customHeight="1">
      <c r="A462" t="str">
        <f t="shared" si="36"/>
        <v/>
      </c>
      <c r="C462" s="24" t="str">
        <f>IF(B462="","",IFERROR(_xlfn.XLOOKUP(B462,ADM_Log!A:A,ADM_Log!B:B),"ADM not found"))</f>
        <v/>
      </c>
      <c r="D462" s="24" t="str">
        <f>IF(C462="","",IFERROR(_xlfn.XLOOKUP(C462,PT_Master!A:A,PT_Master!C:C),""))</f>
        <v/>
      </c>
      <c r="F462" s="24" t="str">
        <f>IF(C462="","",IFERROR(_xlfn.XLOOKUP(C462,PT_Master!A:A,PT_Master!P:P),"Self-Pay"))</f>
        <v/>
      </c>
      <c r="G462" s="25" t="str">
        <f>IF(B462="","",IFERROR(SUMIF(SVC_Log!B:B,B462,SVC_Log!O:O),0))</f>
        <v/>
      </c>
      <c r="H462" s="25" t="str">
        <f>IF(B462="","",IFERROR(
  _xlfn.XLOOKUP(B462,ADM_Log!A:A,ADM_Log!G:G)*
  _xlfn.XLOOKUP(_xlfn.XLOOKUP(B462,ADM_Log!A:A,ADM_Log!K:K),BED_Master!A:A,BED_Master!F:F),0))</f>
        <v/>
      </c>
      <c r="I462" s="25" t="str">
        <f>IF(B462="","",IFERROR(
  IF(_xlfn.XLOOKUP(B462,ADM_Log!A:A,ADM_Log!D:D)="OPD",
    _xlfn.XLOOKUP(_xlfn.XLOOKUP(B462,ADM_Log!A:A,ADM_Log!I:I),DR_Master!A:A,DR_Master!G:G),
    _xlfn.XLOOKUP(_xlfn.XLOOKUP(B462,ADM_Log!A:A,ADM_Log!I:I),DR_Master!A:A,DR_Master!H:H)*
    _xlfn.XLOOKUP(B462,ADM_Log!A:A,ADM_Log!G:G)
  ),0))</f>
        <v/>
      </c>
      <c r="J462" s="25" t="str">
        <f t="shared" si="37"/>
        <v/>
      </c>
      <c r="L462" s="17"/>
      <c r="M462" s="25" t="str">
        <f t="shared" si="38"/>
        <v/>
      </c>
      <c r="N462" s="17"/>
      <c r="O462" s="25" t="str">
        <f t="shared" si="39"/>
        <v/>
      </c>
      <c r="R462" t="str">
        <f t="shared" si="35"/>
        <v>Jan 1900</v>
      </c>
    </row>
    <row r="463" spans="1:18" ht="22" customHeight="1">
      <c r="A463" t="str">
        <f t="shared" si="36"/>
        <v/>
      </c>
      <c r="C463" s="24" t="str">
        <f>IF(B463="","",IFERROR(_xlfn.XLOOKUP(B463,ADM_Log!A:A,ADM_Log!B:B),"ADM not found"))</f>
        <v/>
      </c>
      <c r="D463" s="24" t="str">
        <f>IF(C463="","",IFERROR(_xlfn.XLOOKUP(C463,PT_Master!A:A,PT_Master!C:C),""))</f>
        <v/>
      </c>
      <c r="F463" s="24" t="str">
        <f>IF(C463="","",IFERROR(_xlfn.XLOOKUP(C463,PT_Master!A:A,PT_Master!P:P),"Self-Pay"))</f>
        <v/>
      </c>
      <c r="G463" s="25" t="str">
        <f>IF(B463="","",IFERROR(SUMIF(SVC_Log!B:B,B463,SVC_Log!O:O),0))</f>
        <v/>
      </c>
      <c r="H463" s="25" t="str">
        <f>IF(B463="","",IFERROR(
  _xlfn.XLOOKUP(B463,ADM_Log!A:A,ADM_Log!G:G)*
  _xlfn.XLOOKUP(_xlfn.XLOOKUP(B463,ADM_Log!A:A,ADM_Log!K:K),BED_Master!A:A,BED_Master!F:F),0))</f>
        <v/>
      </c>
      <c r="I463" s="25" t="str">
        <f>IF(B463="","",IFERROR(
  IF(_xlfn.XLOOKUP(B463,ADM_Log!A:A,ADM_Log!D:D)="OPD",
    _xlfn.XLOOKUP(_xlfn.XLOOKUP(B463,ADM_Log!A:A,ADM_Log!I:I),DR_Master!A:A,DR_Master!G:G),
    _xlfn.XLOOKUP(_xlfn.XLOOKUP(B463,ADM_Log!A:A,ADM_Log!I:I),DR_Master!A:A,DR_Master!H:H)*
    _xlfn.XLOOKUP(B463,ADM_Log!A:A,ADM_Log!G:G)
  ),0))</f>
        <v/>
      </c>
      <c r="J463" s="25" t="str">
        <f t="shared" si="37"/>
        <v/>
      </c>
      <c r="L463" s="17"/>
      <c r="M463" s="25" t="str">
        <f t="shared" si="38"/>
        <v/>
      </c>
      <c r="N463" s="17"/>
      <c r="O463" s="25" t="str">
        <f t="shared" si="39"/>
        <v/>
      </c>
      <c r="R463" t="str">
        <f t="shared" si="35"/>
        <v>Jan 1900</v>
      </c>
    </row>
    <row r="464" spans="1:18" ht="22" customHeight="1">
      <c r="A464" t="str">
        <f t="shared" si="36"/>
        <v/>
      </c>
      <c r="C464" s="24" t="str">
        <f>IF(B464="","",IFERROR(_xlfn.XLOOKUP(B464,ADM_Log!A:A,ADM_Log!B:B),"ADM not found"))</f>
        <v/>
      </c>
      <c r="D464" s="24" t="str">
        <f>IF(C464="","",IFERROR(_xlfn.XLOOKUP(C464,PT_Master!A:A,PT_Master!C:C),""))</f>
        <v/>
      </c>
      <c r="F464" s="24" t="str">
        <f>IF(C464="","",IFERROR(_xlfn.XLOOKUP(C464,PT_Master!A:A,PT_Master!P:P),"Self-Pay"))</f>
        <v/>
      </c>
      <c r="G464" s="25" t="str">
        <f>IF(B464="","",IFERROR(SUMIF(SVC_Log!B:B,B464,SVC_Log!O:O),0))</f>
        <v/>
      </c>
      <c r="H464" s="25" t="str">
        <f>IF(B464="","",IFERROR(
  _xlfn.XLOOKUP(B464,ADM_Log!A:A,ADM_Log!G:G)*
  _xlfn.XLOOKUP(_xlfn.XLOOKUP(B464,ADM_Log!A:A,ADM_Log!K:K),BED_Master!A:A,BED_Master!F:F),0))</f>
        <v/>
      </c>
      <c r="I464" s="25" t="str">
        <f>IF(B464="","",IFERROR(
  IF(_xlfn.XLOOKUP(B464,ADM_Log!A:A,ADM_Log!D:D)="OPD",
    _xlfn.XLOOKUP(_xlfn.XLOOKUP(B464,ADM_Log!A:A,ADM_Log!I:I),DR_Master!A:A,DR_Master!G:G),
    _xlfn.XLOOKUP(_xlfn.XLOOKUP(B464,ADM_Log!A:A,ADM_Log!I:I),DR_Master!A:A,DR_Master!H:H)*
    _xlfn.XLOOKUP(B464,ADM_Log!A:A,ADM_Log!G:G)
  ),0))</f>
        <v/>
      </c>
      <c r="J464" s="25" t="str">
        <f t="shared" si="37"/>
        <v/>
      </c>
      <c r="L464" s="17"/>
      <c r="M464" s="25" t="str">
        <f t="shared" si="38"/>
        <v/>
      </c>
      <c r="N464" s="17"/>
      <c r="O464" s="25" t="str">
        <f t="shared" si="39"/>
        <v/>
      </c>
      <c r="R464" t="str">
        <f t="shared" si="35"/>
        <v>Jan 1900</v>
      </c>
    </row>
    <row r="465" spans="1:18" ht="22" customHeight="1">
      <c r="A465" t="str">
        <f t="shared" si="36"/>
        <v/>
      </c>
      <c r="C465" s="24" t="str">
        <f>IF(B465="","",IFERROR(_xlfn.XLOOKUP(B465,ADM_Log!A:A,ADM_Log!B:B),"ADM not found"))</f>
        <v/>
      </c>
      <c r="D465" s="24" t="str">
        <f>IF(C465="","",IFERROR(_xlfn.XLOOKUP(C465,PT_Master!A:A,PT_Master!C:C),""))</f>
        <v/>
      </c>
      <c r="F465" s="24" t="str">
        <f>IF(C465="","",IFERROR(_xlfn.XLOOKUP(C465,PT_Master!A:A,PT_Master!P:P),"Self-Pay"))</f>
        <v/>
      </c>
      <c r="G465" s="25" t="str">
        <f>IF(B465="","",IFERROR(SUMIF(SVC_Log!B:B,B465,SVC_Log!O:O),0))</f>
        <v/>
      </c>
      <c r="H465" s="25" t="str">
        <f>IF(B465="","",IFERROR(
  _xlfn.XLOOKUP(B465,ADM_Log!A:A,ADM_Log!G:G)*
  _xlfn.XLOOKUP(_xlfn.XLOOKUP(B465,ADM_Log!A:A,ADM_Log!K:K),BED_Master!A:A,BED_Master!F:F),0))</f>
        <v/>
      </c>
      <c r="I465" s="25" t="str">
        <f>IF(B465="","",IFERROR(
  IF(_xlfn.XLOOKUP(B465,ADM_Log!A:A,ADM_Log!D:D)="OPD",
    _xlfn.XLOOKUP(_xlfn.XLOOKUP(B465,ADM_Log!A:A,ADM_Log!I:I),DR_Master!A:A,DR_Master!G:G),
    _xlfn.XLOOKUP(_xlfn.XLOOKUP(B465,ADM_Log!A:A,ADM_Log!I:I),DR_Master!A:A,DR_Master!H:H)*
    _xlfn.XLOOKUP(B465,ADM_Log!A:A,ADM_Log!G:G)
  ),0))</f>
        <v/>
      </c>
      <c r="J465" s="25" t="str">
        <f t="shared" si="37"/>
        <v/>
      </c>
      <c r="L465" s="17"/>
      <c r="M465" s="25" t="str">
        <f t="shared" si="38"/>
        <v/>
      </c>
      <c r="N465" s="17"/>
      <c r="O465" s="25" t="str">
        <f t="shared" si="39"/>
        <v/>
      </c>
      <c r="R465" t="str">
        <f t="shared" si="35"/>
        <v>Jan 1900</v>
      </c>
    </row>
    <row r="466" spans="1:18" ht="22" customHeight="1">
      <c r="A466" t="str">
        <f t="shared" si="36"/>
        <v/>
      </c>
      <c r="C466" s="24" t="str">
        <f>IF(B466="","",IFERROR(_xlfn.XLOOKUP(B466,ADM_Log!A:A,ADM_Log!B:B),"ADM not found"))</f>
        <v/>
      </c>
      <c r="D466" s="24" t="str">
        <f>IF(C466="","",IFERROR(_xlfn.XLOOKUP(C466,PT_Master!A:A,PT_Master!C:C),""))</f>
        <v/>
      </c>
      <c r="F466" s="24" t="str">
        <f>IF(C466="","",IFERROR(_xlfn.XLOOKUP(C466,PT_Master!A:A,PT_Master!P:P),"Self-Pay"))</f>
        <v/>
      </c>
      <c r="G466" s="25" t="str">
        <f>IF(B466="","",IFERROR(SUMIF(SVC_Log!B:B,B466,SVC_Log!O:O),0))</f>
        <v/>
      </c>
      <c r="H466" s="25" t="str">
        <f>IF(B466="","",IFERROR(
  _xlfn.XLOOKUP(B466,ADM_Log!A:A,ADM_Log!G:G)*
  _xlfn.XLOOKUP(_xlfn.XLOOKUP(B466,ADM_Log!A:A,ADM_Log!K:K),BED_Master!A:A,BED_Master!F:F),0))</f>
        <v/>
      </c>
      <c r="I466" s="25" t="str">
        <f>IF(B466="","",IFERROR(
  IF(_xlfn.XLOOKUP(B466,ADM_Log!A:A,ADM_Log!D:D)="OPD",
    _xlfn.XLOOKUP(_xlfn.XLOOKUP(B466,ADM_Log!A:A,ADM_Log!I:I),DR_Master!A:A,DR_Master!G:G),
    _xlfn.XLOOKUP(_xlfn.XLOOKUP(B466,ADM_Log!A:A,ADM_Log!I:I),DR_Master!A:A,DR_Master!H:H)*
    _xlfn.XLOOKUP(B466,ADM_Log!A:A,ADM_Log!G:G)
  ),0))</f>
        <v/>
      </c>
      <c r="J466" s="25" t="str">
        <f t="shared" si="37"/>
        <v/>
      </c>
      <c r="L466" s="17"/>
      <c r="M466" s="25" t="str">
        <f t="shared" si="38"/>
        <v/>
      </c>
      <c r="N466" s="17"/>
      <c r="O466" s="25" t="str">
        <f t="shared" si="39"/>
        <v/>
      </c>
      <c r="R466" t="str">
        <f t="shared" si="35"/>
        <v>Jan 1900</v>
      </c>
    </row>
    <row r="467" spans="1:18" ht="22" customHeight="1">
      <c r="A467" t="str">
        <f t="shared" si="36"/>
        <v/>
      </c>
      <c r="C467" s="24" t="str">
        <f>IF(B467="","",IFERROR(_xlfn.XLOOKUP(B467,ADM_Log!A:A,ADM_Log!B:B),"ADM not found"))</f>
        <v/>
      </c>
      <c r="D467" s="24" t="str">
        <f>IF(C467="","",IFERROR(_xlfn.XLOOKUP(C467,PT_Master!A:A,PT_Master!C:C),""))</f>
        <v/>
      </c>
      <c r="F467" s="24" t="str">
        <f>IF(C467="","",IFERROR(_xlfn.XLOOKUP(C467,PT_Master!A:A,PT_Master!P:P),"Self-Pay"))</f>
        <v/>
      </c>
      <c r="G467" s="25" t="str">
        <f>IF(B467="","",IFERROR(SUMIF(SVC_Log!B:B,B467,SVC_Log!O:O),0))</f>
        <v/>
      </c>
      <c r="H467" s="25" t="str">
        <f>IF(B467="","",IFERROR(
  _xlfn.XLOOKUP(B467,ADM_Log!A:A,ADM_Log!G:G)*
  _xlfn.XLOOKUP(_xlfn.XLOOKUP(B467,ADM_Log!A:A,ADM_Log!K:K),BED_Master!A:A,BED_Master!F:F),0))</f>
        <v/>
      </c>
      <c r="I467" s="25" t="str">
        <f>IF(B467="","",IFERROR(
  IF(_xlfn.XLOOKUP(B467,ADM_Log!A:A,ADM_Log!D:D)="OPD",
    _xlfn.XLOOKUP(_xlfn.XLOOKUP(B467,ADM_Log!A:A,ADM_Log!I:I),DR_Master!A:A,DR_Master!G:G),
    _xlfn.XLOOKUP(_xlfn.XLOOKUP(B467,ADM_Log!A:A,ADM_Log!I:I),DR_Master!A:A,DR_Master!H:H)*
    _xlfn.XLOOKUP(B467,ADM_Log!A:A,ADM_Log!G:G)
  ),0))</f>
        <v/>
      </c>
      <c r="J467" s="25" t="str">
        <f t="shared" si="37"/>
        <v/>
      </c>
      <c r="L467" s="17"/>
      <c r="M467" s="25" t="str">
        <f t="shared" si="38"/>
        <v/>
      </c>
      <c r="N467" s="17"/>
      <c r="O467" s="25" t="str">
        <f t="shared" si="39"/>
        <v/>
      </c>
      <c r="R467" t="str">
        <f t="shared" si="35"/>
        <v>Jan 1900</v>
      </c>
    </row>
    <row r="468" spans="1:18" ht="22" customHeight="1">
      <c r="A468" t="str">
        <f t="shared" si="36"/>
        <v/>
      </c>
      <c r="C468" s="24" t="str">
        <f>IF(B468="","",IFERROR(_xlfn.XLOOKUP(B468,ADM_Log!A:A,ADM_Log!B:B),"ADM not found"))</f>
        <v/>
      </c>
      <c r="D468" s="24" t="str">
        <f>IF(C468="","",IFERROR(_xlfn.XLOOKUP(C468,PT_Master!A:A,PT_Master!C:C),""))</f>
        <v/>
      </c>
      <c r="F468" s="24" t="str">
        <f>IF(C468="","",IFERROR(_xlfn.XLOOKUP(C468,PT_Master!A:A,PT_Master!P:P),"Self-Pay"))</f>
        <v/>
      </c>
      <c r="G468" s="25" t="str">
        <f>IF(B468="","",IFERROR(SUMIF(SVC_Log!B:B,B468,SVC_Log!O:O),0))</f>
        <v/>
      </c>
      <c r="H468" s="25" t="str">
        <f>IF(B468="","",IFERROR(
  _xlfn.XLOOKUP(B468,ADM_Log!A:A,ADM_Log!G:G)*
  _xlfn.XLOOKUP(_xlfn.XLOOKUP(B468,ADM_Log!A:A,ADM_Log!K:K),BED_Master!A:A,BED_Master!F:F),0))</f>
        <v/>
      </c>
      <c r="I468" s="25" t="str">
        <f>IF(B468="","",IFERROR(
  IF(_xlfn.XLOOKUP(B468,ADM_Log!A:A,ADM_Log!D:D)="OPD",
    _xlfn.XLOOKUP(_xlfn.XLOOKUP(B468,ADM_Log!A:A,ADM_Log!I:I),DR_Master!A:A,DR_Master!G:G),
    _xlfn.XLOOKUP(_xlfn.XLOOKUP(B468,ADM_Log!A:A,ADM_Log!I:I),DR_Master!A:A,DR_Master!H:H)*
    _xlfn.XLOOKUP(B468,ADM_Log!A:A,ADM_Log!G:G)
  ),0))</f>
        <v/>
      </c>
      <c r="J468" s="25" t="str">
        <f t="shared" si="37"/>
        <v/>
      </c>
      <c r="L468" s="17"/>
      <c r="M468" s="25" t="str">
        <f t="shared" si="38"/>
        <v/>
      </c>
      <c r="N468" s="17"/>
      <c r="O468" s="25" t="str">
        <f t="shared" si="39"/>
        <v/>
      </c>
      <c r="R468" t="str">
        <f t="shared" si="35"/>
        <v>Jan 1900</v>
      </c>
    </row>
    <row r="469" spans="1:18" ht="22" customHeight="1">
      <c r="A469" t="str">
        <f t="shared" si="36"/>
        <v/>
      </c>
      <c r="C469" s="24" t="str">
        <f>IF(B469="","",IFERROR(_xlfn.XLOOKUP(B469,ADM_Log!A:A,ADM_Log!B:B),"ADM not found"))</f>
        <v/>
      </c>
      <c r="D469" s="24" t="str">
        <f>IF(C469="","",IFERROR(_xlfn.XLOOKUP(C469,PT_Master!A:A,PT_Master!C:C),""))</f>
        <v/>
      </c>
      <c r="F469" s="24" t="str">
        <f>IF(C469="","",IFERROR(_xlfn.XLOOKUP(C469,PT_Master!A:A,PT_Master!P:P),"Self-Pay"))</f>
        <v/>
      </c>
      <c r="G469" s="25" t="str">
        <f>IF(B469="","",IFERROR(SUMIF(SVC_Log!B:B,B469,SVC_Log!O:O),0))</f>
        <v/>
      </c>
      <c r="H469" s="25" t="str">
        <f>IF(B469="","",IFERROR(
  _xlfn.XLOOKUP(B469,ADM_Log!A:A,ADM_Log!G:G)*
  _xlfn.XLOOKUP(_xlfn.XLOOKUP(B469,ADM_Log!A:A,ADM_Log!K:K),BED_Master!A:A,BED_Master!F:F),0))</f>
        <v/>
      </c>
      <c r="I469" s="25" t="str">
        <f>IF(B469="","",IFERROR(
  IF(_xlfn.XLOOKUP(B469,ADM_Log!A:A,ADM_Log!D:D)="OPD",
    _xlfn.XLOOKUP(_xlfn.XLOOKUP(B469,ADM_Log!A:A,ADM_Log!I:I),DR_Master!A:A,DR_Master!G:G),
    _xlfn.XLOOKUP(_xlfn.XLOOKUP(B469,ADM_Log!A:A,ADM_Log!I:I),DR_Master!A:A,DR_Master!H:H)*
    _xlfn.XLOOKUP(B469,ADM_Log!A:A,ADM_Log!G:G)
  ),0))</f>
        <v/>
      </c>
      <c r="J469" s="25" t="str">
        <f t="shared" si="37"/>
        <v/>
      </c>
      <c r="L469" s="17"/>
      <c r="M469" s="25" t="str">
        <f t="shared" si="38"/>
        <v/>
      </c>
      <c r="N469" s="17"/>
      <c r="O469" s="25" t="str">
        <f t="shared" si="39"/>
        <v/>
      </c>
      <c r="R469" t="str">
        <f t="shared" si="35"/>
        <v>Jan 1900</v>
      </c>
    </row>
    <row r="470" spans="1:18" ht="22" customHeight="1">
      <c r="A470" t="str">
        <f t="shared" si="36"/>
        <v/>
      </c>
      <c r="C470" s="24" t="str">
        <f>IF(B470="","",IFERROR(_xlfn.XLOOKUP(B470,ADM_Log!A:A,ADM_Log!B:B),"ADM not found"))</f>
        <v/>
      </c>
      <c r="D470" s="24" t="str">
        <f>IF(C470="","",IFERROR(_xlfn.XLOOKUP(C470,PT_Master!A:A,PT_Master!C:C),""))</f>
        <v/>
      </c>
      <c r="F470" s="24" t="str">
        <f>IF(C470="","",IFERROR(_xlfn.XLOOKUP(C470,PT_Master!A:A,PT_Master!P:P),"Self-Pay"))</f>
        <v/>
      </c>
      <c r="G470" s="25" t="str">
        <f>IF(B470="","",IFERROR(SUMIF(SVC_Log!B:B,B470,SVC_Log!O:O),0))</f>
        <v/>
      </c>
      <c r="H470" s="25" t="str">
        <f>IF(B470="","",IFERROR(
  _xlfn.XLOOKUP(B470,ADM_Log!A:A,ADM_Log!G:G)*
  _xlfn.XLOOKUP(_xlfn.XLOOKUP(B470,ADM_Log!A:A,ADM_Log!K:K),BED_Master!A:A,BED_Master!F:F),0))</f>
        <v/>
      </c>
      <c r="I470" s="25" t="str">
        <f>IF(B470="","",IFERROR(
  IF(_xlfn.XLOOKUP(B470,ADM_Log!A:A,ADM_Log!D:D)="OPD",
    _xlfn.XLOOKUP(_xlfn.XLOOKUP(B470,ADM_Log!A:A,ADM_Log!I:I),DR_Master!A:A,DR_Master!G:G),
    _xlfn.XLOOKUP(_xlfn.XLOOKUP(B470,ADM_Log!A:A,ADM_Log!I:I),DR_Master!A:A,DR_Master!H:H)*
    _xlfn.XLOOKUP(B470,ADM_Log!A:A,ADM_Log!G:G)
  ),0))</f>
        <v/>
      </c>
      <c r="J470" s="25" t="str">
        <f t="shared" si="37"/>
        <v/>
      </c>
      <c r="L470" s="17"/>
      <c r="M470" s="25" t="str">
        <f t="shared" si="38"/>
        <v/>
      </c>
      <c r="N470" s="17"/>
      <c r="O470" s="25" t="str">
        <f t="shared" si="39"/>
        <v/>
      </c>
      <c r="R470" t="str">
        <f t="shared" si="35"/>
        <v>Jan 1900</v>
      </c>
    </row>
    <row r="471" spans="1:18" ht="22" customHeight="1">
      <c r="A471" t="str">
        <f t="shared" si="36"/>
        <v/>
      </c>
      <c r="C471" s="24" t="str">
        <f>IF(B471="","",IFERROR(_xlfn.XLOOKUP(B471,ADM_Log!A:A,ADM_Log!B:B),"ADM not found"))</f>
        <v/>
      </c>
      <c r="D471" s="24" t="str">
        <f>IF(C471="","",IFERROR(_xlfn.XLOOKUP(C471,PT_Master!A:A,PT_Master!C:C),""))</f>
        <v/>
      </c>
      <c r="F471" s="24" t="str">
        <f>IF(C471="","",IFERROR(_xlfn.XLOOKUP(C471,PT_Master!A:A,PT_Master!P:P),"Self-Pay"))</f>
        <v/>
      </c>
      <c r="G471" s="25" t="str">
        <f>IF(B471="","",IFERROR(SUMIF(SVC_Log!B:B,B471,SVC_Log!O:O),0))</f>
        <v/>
      </c>
      <c r="H471" s="25" t="str">
        <f>IF(B471="","",IFERROR(
  _xlfn.XLOOKUP(B471,ADM_Log!A:A,ADM_Log!G:G)*
  _xlfn.XLOOKUP(_xlfn.XLOOKUP(B471,ADM_Log!A:A,ADM_Log!K:K),BED_Master!A:A,BED_Master!F:F),0))</f>
        <v/>
      </c>
      <c r="I471" s="25" t="str">
        <f>IF(B471="","",IFERROR(
  IF(_xlfn.XLOOKUP(B471,ADM_Log!A:A,ADM_Log!D:D)="OPD",
    _xlfn.XLOOKUP(_xlfn.XLOOKUP(B471,ADM_Log!A:A,ADM_Log!I:I),DR_Master!A:A,DR_Master!G:G),
    _xlfn.XLOOKUP(_xlfn.XLOOKUP(B471,ADM_Log!A:A,ADM_Log!I:I),DR_Master!A:A,DR_Master!H:H)*
    _xlfn.XLOOKUP(B471,ADM_Log!A:A,ADM_Log!G:G)
  ),0))</f>
        <v/>
      </c>
      <c r="J471" s="25" t="str">
        <f t="shared" si="37"/>
        <v/>
      </c>
      <c r="L471" s="17"/>
      <c r="M471" s="25" t="str">
        <f t="shared" si="38"/>
        <v/>
      </c>
      <c r="N471" s="17"/>
      <c r="O471" s="25" t="str">
        <f t="shared" si="39"/>
        <v/>
      </c>
      <c r="R471" t="str">
        <f t="shared" si="35"/>
        <v>Jan 1900</v>
      </c>
    </row>
    <row r="472" spans="1:18" ht="22" customHeight="1">
      <c r="A472" t="str">
        <f t="shared" si="36"/>
        <v/>
      </c>
      <c r="C472" s="24" t="str">
        <f>IF(B472="","",IFERROR(_xlfn.XLOOKUP(B472,ADM_Log!A:A,ADM_Log!B:B),"ADM not found"))</f>
        <v/>
      </c>
      <c r="D472" s="24" t="str">
        <f>IF(C472="","",IFERROR(_xlfn.XLOOKUP(C472,PT_Master!A:A,PT_Master!C:C),""))</f>
        <v/>
      </c>
      <c r="F472" s="24" t="str">
        <f>IF(C472="","",IFERROR(_xlfn.XLOOKUP(C472,PT_Master!A:A,PT_Master!P:P),"Self-Pay"))</f>
        <v/>
      </c>
      <c r="G472" s="25" t="str">
        <f>IF(B472="","",IFERROR(SUMIF(SVC_Log!B:B,B472,SVC_Log!O:O),0))</f>
        <v/>
      </c>
      <c r="H472" s="25" t="str">
        <f>IF(B472="","",IFERROR(
  _xlfn.XLOOKUP(B472,ADM_Log!A:A,ADM_Log!G:G)*
  _xlfn.XLOOKUP(_xlfn.XLOOKUP(B472,ADM_Log!A:A,ADM_Log!K:K),BED_Master!A:A,BED_Master!F:F),0))</f>
        <v/>
      </c>
      <c r="I472" s="25" t="str">
        <f>IF(B472="","",IFERROR(
  IF(_xlfn.XLOOKUP(B472,ADM_Log!A:A,ADM_Log!D:D)="OPD",
    _xlfn.XLOOKUP(_xlfn.XLOOKUP(B472,ADM_Log!A:A,ADM_Log!I:I),DR_Master!A:A,DR_Master!G:G),
    _xlfn.XLOOKUP(_xlfn.XLOOKUP(B472,ADM_Log!A:A,ADM_Log!I:I),DR_Master!A:A,DR_Master!H:H)*
    _xlfn.XLOOKUP(B472,ADM_Log!A:A,ADM_Log!G:G)
  ),0))</f>
        <v/>
      </c>
      <c r="J472" s="25" t="str">
        <f t="shared" si="37"/>
        <v/>
      </c>
      <c r="L472" s="17"/>
      <c r="M472" s="25" t="str">
        <f t="shared" si="38"/>
        <v/>
      </c>
      <c r="N472" s="17"/>
      <c r="O472" s="25" t="str">
        <f t="shared" si="39"/>
        <v/>
      </c>
      <c r="R472" t="str">
        <f t="shared" si="35"/>
        <v>Jan 1900</v>
      </c>
    </row>
    <row r="473" spans="1:18" ht="22" customHeight="1">
      <c r="A473" t="str">
        <f t="shared" si="36"/>
        <v/>
      </c>
      <c r="C473" s="24" t="str">
        <f>IF(B473="","",IFERROR(_xlfn.XLOOKUP(B473,ADM_Log!A:A,ADM_Log!B:B),"ADM not found"))</f>
        <v/>
      </c>
      <c r="D473" s="24" t="str">
        <f>IF(C473="","",IFERROR(_xlfn.XLOOKUP(C473,PT_Master!A:A,PT_Master!C:C),""))</f>
        <v/>
      </c>
      <c r="F473" s="24" t="str">
        <f>IF(C473="","",IFERROR(_xlfn.XLOOKUP(C473,PT_Master!A:A,PT_Master!P:P),"Self-Pay"))</f>
        <v/>
      </c>
      <c r="G473" s="25" t="str">
        <f>IF(B473="","",IFERROR(SUMIF(SVC_Log!B:B,B473,SVC_Log!O:O),0))</f>
        <v/>
      </c>
      <c r="H473" s="25" t="str">
        <f>IF(B473="","",IFERROR(
  _xlfn.XLOOKUP(B473,ADM_Log!A:A,ADM_Log!G:G)*
  _xlfn.XLOOKUP(_xlfn.XLOOKUP(B473,ADM_Log!A:A,ADM_Log!K:K),BED_Master!A:A,BED_Master!F:F),0))</f>
        <v/>
      </c>
      <c r="I473" s="25" t="str">
        <f>IF(B473="","",IFERROR(
  IF(_xlfn.XLOOKUP(B473,ADM_Log!A:A,ADM_Log!D:D)="OPD",
    _xlfn.XLOOKUP(_xlfn.XLOOKUP(B473,ADM_Log!A:A,ADM_Log!I:I),DR_Master!A:A,DR_Master!G:G),
    _xlfn.XLOOKUP(_xlfn.XLOOKUP(B473,ADM_Log!A:A,ADM_Log!I:I),DR_Master!A:A,DR_Master!H:H)*
    _xlfn.XLOOKUP(B473,ADM_Log!A:A,ADM_Log!G:G)
  ),0))</f>
        <v/>
      </c>
      <c r="J473" s="25" t="str">
        <f t="shared" si="37"/>
        <v/>
      </c>
      <c r="L473" s="17"/>
      <c r="M473" s="25" t="str">
        <f t="shared" si="38"/>
        <v/>
      </c>
      <c r="N473" s="17"/>
      <c r="O473" s="25" t="str">
        <f t="shared" si="39"/>
        <v/>
      </c>
      <c r="R473" t="str">
        <f t="shared" si="35"/>
        <v>Jan 1900</v>
      </c>
    </row>
    <row r="474" spans="1:18" ht="22" customHeight="1">
      <c r="A474" t="str">
        <f t="shared" si="36"/>
        <v/>
      </c>
      <c r="C474" s="24" t="str">
        <f>IF(B474="","",IFERROR(_xlfn.XLOOKUP(B474,ADM_Log!A:A,ADM_Log!B:B),"ADM not found"))</f>
        <v/>
      </c>
      <c r="D474" s="24" t="str">
        <f>IF(C474="","",IFERROR(_xlfn.XLOOKUP(C474,PT_Master!A:A,PT_Master!C:C),""))</f>
        <v/>
      </c>
      <c r="F474" s="24" t="str">
        <f>IF(C474="","",IFERROR(_xlfn.XLOOKUP(C474,PT_Master!A:A,PT_Master!P:P),"Self-Pay"))</f>
        <v/>
      </c>
      <c r="G474" s="25" t="str">
        <f>IF(B474="","",IFERROR(SUMIF(SVC_Log!B:B,B474,SVC_Log!O:O),0))</f>
        <v/>
      </c>
      <c r="H474" s="25" t="str">
        <f>IF(B474="","",IFERROR(
  _xlfn.XLOOKUP(B474,ADM_Log!A:A,ADM_Log!G:G)*
  _xlfn.XLOOKUP(_xlfn.XLOOKUP(B474,ADM_Log!A:A,ADM_Log!K:K),BED_Master!A:A,BED_Master!F:F),0))</f>
        <v/>
      </c>
      <c r="I474" s="25" t="str">
        <f>IF(B474="","",IFERROR(
  IF(_xlfn.XLOOKUP(B474,ADM_Log!A:A,ADM_Log!D:D)="OPD",
    _xlfn.XLOOKUP(_xlfn.XLOOKUP(B474,ADM_Log!A:A,ADM_Log!I:I),DR_Master!A:A,DR_Master!G:G),
    _xlfn.XLOOKUP(_xlfn.XLOOKUP(B474,ADM_Log!A:A,ADM_Log!I:I),DR_Master!A:A,DR_Master!H:H)*
    _xlfn.XLOOKUP(B474,ADM_Log!A:A,ADM_Log!G:G)
  ),0))</f>
        <v/>
      </c>
      <c r="J474" s="25" t="str">
        <f t="shared" si="37"/>
        <v/>
      </c>
      <c r="L474" s="17"/>
      <c r="M474" s="25" t="str">
        <f t="shared" si="38"/>
        <v/>
      </c>
      <c r="N474" s="17"/>
      <c r="O474" s="25" t="str">
        <f t="shared" si="39"/>
        <v/>
      </c>
      <c r="R474" t="str">
        <f t="shared" si="35"/>
        <v>Jan 1900</v>
      </c>
    </row>
    <row r="475" spans="1:18" ht="22" customHeight="1">
      <c r="A475" t="str">
        <f t="shared" si="36"/>
        <v/>
      </c>
      <c r="C475" s="24" t="str">
        <f>IF(B475="","",IFERROR(_xlfn.XLOOKUP(B475,ADM_Log!A:A,ADM_Log!B:B),"ADM not found"))</f>
        <v/>
      </c>
      <c r="D475" s="24" t="str">
        <f>IF(C475="","",IFERROR(_xlfn.XLOOKUP(C475,PT_Master!A:A,PT_Master!C:C),""))</f>
        <v/>
      </c>
      <c r="F475" s="24" t="str">
        <f>IF(C475="","",IFERROR(_xlfn.XLOOKUP(C475,PT_Master!A:A,PT_Master!P:P),"Self-Pay"))</f>
        <v/>
      </c>
      <c r="G475" s="25" t="str">
        <f>IF(B475="","",IFERROR(SUMIF(SVC_Log!B:B,B475,SVC_Log!O:O),0))</f>
        <v/>
      </c>
      <c r="H475" s="25" t="str">
        <f>IF(B475="","",IFERROR(
  _xlfn.XLOOKUP(B475,ADM_Log!A:A,ADM_Log!G:G)*
  _xlfn.XLOOKUP(_xlfn.XLOOKUP(B475,ADM_Log!A:A,ADM_Log!K:K),BED_Master!A:A,BED_Master!F:F),0))</f>
        <v/>
      </c>
      <c r="I475" s="25" t="str">
        <f>IF(B475="","",IFERROR(
  IF(_xlfn.XLOOKUP(B475,ADM_Log!A:A,ADM_Log!D:D)="OPD",
    _xlfn.XLOOKUP(_xlfn.XLOOKUP(B475,ADM_Log!A:A,ADM_Log!I:I),DR_Master!A:A,DR_Master!G:G),
    _xlfn.XLOOKUP(_xlfn.XLOOKUP(B475,ADM_Log!A:A,ADM_Log!I:I),DR_Master!A:A,DR_Master!H:H)*
    _xlfn.XLOOKUP(B475,ADM_Log!A:A,ADM_Log!G:G)
  ),0))</f>
        <v/>
      </c>
      <c r="J475" s="25" t="str">
        <f t="shared" si="37"/>
        <v/>
      </c>
      <c r="L475" s="17"/>
      <c r="M475" s="25" t="str">
        <f t="shared" si="38"/>
        <v/>
      </c>
      <c r="N475" s="17"/>
      <c r="O475" s="25" t="str">
        <f t="shared" si="39"/>
        <v/>
      </c>
      <c r="R475" t="str">
        <f t="shared" si="35"/>
        <v>Jan 1900</v>
      </c>
    </row>
    <row r="476" spans="1:18" ht="22" customHeight="1">
      <c r="A476" t="str">
        <f t="shared" si="36"/>
        <v/>
      </c>
      <c r="C476" s="24" t="str">
        <f>IF(B476="","",IFERROR(_xlfn.XLOOKUP(B476,ADM_Log!A:A,ADM_Log!B:B),"ADM not found"))</f>
        <v/>
      </c>
      <c r="D476" s="24" t="str">
        <f>IF(C476="","",IFERROR(_xlfn.XLOOKUP(C476,PT_Master!A:A,PT_Master!C:C),""))</f>
        <v/>
      </c>
      <c r="F476" s="24" t="str">
        <f>IF(C476="","",IFERROR(_xlfn.XLOOKUP(C476,PT_Master!A:A,PT_Master!P:P),"Self-Pay"))</f>
        <v/>
      </c>
      <c r="G476" s="25" t="str">
        <f>IF(B476="","",IFERROR(SUMIF(SVC_Log!B:B,B476,SVC_Log!O:O),0))</f>
        <v/>
      </c>
      <c r="H476" s="25" t="str">
        <f>IF(B476="","",IFERROR(
  _xlfn.XLOOKUP(B476,ADM_Log!A:A,ADM_Log!G:G)*
  _xlfn.XLOOKUP(_xlfn.XLOOKUP(B476,ADM_Log!A:A,ADM_Log!K:K),BED_Master!A:A,BED_Master!F:F),0))</f>
        <v/>
      </c>
      <c r="I476" s="25" t="str">
        <f>IF(B476="","",IFERROR(
  IF(_xlfn.XLOOKUP(B476,ADM_Log!A:A,ADM_Log!D:D)="OPD",
    _xlfn.XLOOKUP(_xlfn.XLOOKUP(B476,ADM_Log!A:A,ADM_Log!I:I),DR_Master!A:A,DR_Master!G:G),
    _xlfn.XLOOKUP(_xlfn.XLOOKUP(B476,ADM_Log!A:A,ADM_Log!I:I),DR_Master!A:A,DR_Master!H:H)*
    _xlfn.XLOOKUP(B476,ADM_Log!A:A,ADM_Log!G:G)
  ),0))</f>
        <v/>
      </c>
      <c r="J476" s="25" t="str">
        <f t="shared" si="37"/>
        <v/>
      </c>
      <c r="L476" s="17"/>
      <c r="M476" s="25" t="str">
        <f t="shared" si="38"/>
        <v/>
      </c>
      <c r="N476" s="17"/>
      <c r="O476" s="25" t="str">
        <f t="shared" si="39"/>
        <v/>
      </c>
      <c r="R476" t="str">
        <f t="shared" si="35"/>
        <v>Jan 1900</v>
      </c>
    </row>
    <row r="477" spans="1:18" ht="22" customHeight="1">
      <c r="A477" t="str">
        <f t="shared" si="36"/>
        <v/>
      </c>
      <c r="C477" s="24" t="str">
        <f>IF(B477="","",IFERROR(_xlfn.XLOOKUP(B477,ADM_Log!A:A,ADM_Log!B:B),"ADM not found"))</f>
        <v/>
      </c>
      <c r="D477" s="24" t="str">
        <f>IF(C477="","",IFERROR(_xlfn.XLOOKUP(C477,PT_Master!A:A,PT_Master!C:C),""))</f>
        <v/>
      </c>
      <c r="F477" s="24" t="str">
        <f>IF(C477="","",IFERROR(_xlfn.XLOOKUP(C477,PT_Master!A:A,PT_Master!P:P),"Self-Pay"))</f>
        <v/>
      </c>
      <c r="G477" s="25" t="str">
        <f>IF(B477="","",IFERROR(SUMIF(SVC_Log!B:B,B477,SVC_Log!O:O),0))</f>
        <v/>
      </c>
      <c r="H477" s="25" t="str">
        <f>IF(B477="","",IFERROR(
  _xlfn.XLOOKUP(B477,ADM_Log!A:A,ADM_Log!G:G)*
  _xlfn.XLOOKUP(_xlfn.XLOOKUP(B477,ADM_Log!A:A,ADM_Log!K:K),BED_Master!A:A,BED_Master!F:F),0))</f>
        <v/>
      </c>
      <c r="I477" s="25" t="str">
        <f>IF(B477="","",IFERROR(
  IF(_xlfn.XLOOKUP(B477,ADM_Log!A:A,ADM_Log!D:D)="OPD",
    _xlfn.XLOOKUP(_xlfn.XLOOKUP(B477,ADM_Log!A:A,ADM_Log!I:I),DR_Master!A:A,DR_Master!G:G),
    _xlfn.XLOOKUP(_xlfn.XLOOKUP(B477,ADM_Log!A:A,ADM_Log!I:I),DR_Master!A:A,DR_Master!H:H)*
    _xlfn.XLOOKUP(B477,ADM_Log!A:A,ADM_Log!G:G)
  ),0))</f>
        <v/>
      </c>
      <c r="J477" s="25" t="str">
        <f t="shared" si="37"/>
        <v/>
      </c>
      <c r="L477" s="17"/>
      <c r="M477" s="25" t="str">
        <f t="shared" si="38"/>
        <v/>
      </c>
      <c r="N477" s="17"/>
      <c r="O477" s="25" t="str">
        <f t="shared" si="39"/>
        <v/>
      </c>
      <c r="R477" t="str">
        <f t="shared" si="35"/>
        <v>Jan 1900</v>
      </c>
    </row>
    <row r="478" spans="1:18" ht="22" customHeight="1">
      <c r="A478" t="str">
        <f t="shared" si="36"/>
        <v/>
      </c>
      <c r="C478" s="24" t="str">
        <f>IF(B478="","",IFERROR(_xlfn.XLOOKUP(B478,ADM_Log!A:A,ADM_Log!B:B),"ADM not found"))</f>
        <v/>
      </c>
      <c r="D478" s="24" t="str">
        <f>IF(C478="","",IFERROR(_xlfn.XLOOKUP(C478,PT_Master!A:A,PT_Master!C:C),""))</f>
        <v/>
      </c>
      <c r="F478" s="24" t="str">
        <f>IF(C478="","",IFERROR(_xlfn.XLOOKUP(C478,PT_Master!A:A,PT_Master!P:P),"Self-Pay"))</f>
        <v/>
      </c>
      <c r="G478" s="25" t="str">
        <f>IF(B478="","",IFERROR(SUMIF(SVC_Log!B:B,B478,SVC_Log!O:O),0))</f>
        <v/>
      </c>
      <c r="H478" s="25" t="str">
        <f>IF(B478="","",IFERROR(
  _xlfn.XLOOKUP(B478,ADM_Log!A:A,ADM_Log!G:G)*
  _xlfn.XLOOKUP(_xlfn.XLOOKUP(B478,ADM_Log!A:A,ADM_Log!K:K),BED_Master!A:A,BED_Master!F:F),0))</f>
        <v/>
      </c>
      <c r="I478" s="25" t="str">
        <f>IF(B478="","",IFERROR(
  IF(_xlfn.XLOOKUP(B478,ADM_Log!A:A,ADM_Log!D:D)="OPD",
    _xlfn.XLOOKUP(_xlfn.XLOOKUP(B478,ADM_Log!A:A,ADM_Log!I:I),DR_Master!A:A,DR_Master!G:G),
    _xlfn.XLOOKUP(_xlfn.XLOOKUP(B478,ADM_Log!A:A,ADM_Log!I:I),DR_Master!A:A,DR_Master!H:H)*
    _xlfn.XLOOKUP(B478,ADM_Log!A:A,ADM_Log!G:G)
  ),0))</f>
        <v/>
      </c>
      <c r="J478" s="25" t="str">
        <f t="shared" si="37"/>
        <v/>
      </c>
      <c r="L478" s="17"/>
      <c r="M478" s="25" t="str">
        <f t="shared" si="38"/>
        <v/>
      </c>
      <c r="N478" s="17"/>
      <c r="O478" s="25" t="str">
        <f t="shared" si="39"/>
        <v/>
      </c>
      <c r="R478" t="str">
        <f t="shared" si="35"/>
        <v>Jan 1900</v>
      </c>
    </row>
    <row r="479" spans="1:18" ht="22" customHeight="1">
      <c r="A479" t="str">
        <f t="shared" si="36"/>
        <v/>
      </c>
      <c r="C479" s="24" t="str">
        <f>IF(B479="","",IFERROR(_xlfn.XLOOKUP(B479,ADM_Log!A:A,ADM_Log!B:B),"ADM not found"))</f>
        <v/>
      </c>
      <c r="D479" s="24" t="str">
        <f>IF(C479="","",IFERROR(_xlfn.XLOOKUP(C479,PT_Master!A:A,PT_Master!C:C),""))</f>
        <v/>
      </c>
      <c r="F479" s="24" t="str">
        <f>IF(C479="","",IFERROR(_xlfn.XLOOKUP(C479,PT_Master!A:A,PT_Master!P:P),"Self-Pay"))</f>
        <v/>
      </c>
      <c r="G479" s="25" t="str">
        <f>IF(B479="","",IFERROR(SUMIF(SVC_Log!B:B,B479,SVC_Log!O:O),0))</f>
        <v/>
      </c>
      <c r="H479" s="25" t="str">
        <f>IF(B479="","",IFERROR(
  _xlfn.XLOOKUP(B479,ADM_Log!A:A,ADM_Log!G:G)*
  _xlfn.XLOOKUP(_xlfn.XLOOKUP(B479,ADM_Log!A:A,ADM_Log!K:K),BED_Master!A:A,BED_Master!F:F),0))</f>
        <v/>
      </c>
      <c r="I479" s="25" t="str">
        <f>IF(B479="","",IFERROR(
  IF(_xlfn.XLOOKUP(B479,ADM_Log!A:A,ADM_Log!D:D)="OPD",
    _xlfn.XLOOKUP(_xlfn.XLOOKUP(B479,ADM_Log!A:A,ADM_Log!I:I),DR_Master!A:A,DR_Master!G:G),
    _xlfn.XLOOKUP(_xlfn.XLOOKUP(B479,ADM_Log!A:A,ADM_Log!I:I),DR_Master!A:A,DR_Master!H:H)*
    _xlfn.XLOOKUP(B479,ADM_Log!A:A,ADM_Log!G:G)
  ),0))</f>
        <v/>
      </c>
      <c r="J479" s="25" t="str">
        <f t="shared" si="37"/>
        <v/>
      </c>
      <c r="L479" s="17"/>
      <c r="M479" s="25" t="str">
        <f t="shared" si="38"/>
        <v/>
      </c>
      <c r="N479" s="17"/>
      <c r="O479" s="25" t="str">
        <f t="shared" si="39"/>
        <v/>
      </c>
      <c r="R479" t="str">
        <f t="shared" si="35"/>
        <v>Jan 1900</v>
      </c>
    </row>
    <row r="480" spans="1:18" ht="22" customHeight="1">
      <c r="A480" t="str">
        <f t="shared" si="36"/>
        <v/>
      </c>
      <c r="C480" s="24" t="str">
        <f>IF(B480="","",IFERROR(_xlfn.XLOOKUP(B480,ADM_Log!A:A,ADM_Log!B:B),"ADM not found"))</f>
        <v/>
      </c>
      <c r="D480" s="24" t="str">
        <f>IF(C480="","",IFERROR(_xlfn.XLOOKUP(C480,PT_Master!A:A,PT_Master!C:C),""))</f>
        <v/>
      </c>
      <c r="F480" s="24" t="str">
        <f>IF(C480="","",IFERROR(_xlfn.XLOOKUP(C480,PT_Master!A:A,PT_Master!P:P),"Self-Pay"))</f>
        <v/>
      </c>
      <c r="G480" s="25" t="str">
        <f>IF(B480="","",IFERROR(SUMIF(SVC_Log!B:B,B480,SVC_Log!O:O),0))</f>
        <v/>
      </c>
      <c r="H480" s="25" t="str">
        <f>IF(B480="","",IFERROR(
  _xlfn.XLOOKUP(B480,ADM_Log!A:A,ADM_Log!G:G)*
  _xlfn.XLOOKUP(_xlfn.XLOOKUP(B480,ADM_Log!A:A,ADM_Log!K:K),BED_Master!A:A,BED_Master!F:F),0))</f>
        <v/>
      </c>
      <c r="I480" s="25" t="str">
        <f>IF(B480="","",IFERROR(
  IF(_xlfn.XLOOKUP(B480,ADM_Log!A:A,ADM_Log!D:D)="OPD",
    _xlfn.XLOOKUP(_xlfn.XLOOKUP(B480,ADM_Log!A:A,ADM_Log!I:I),DR_Master!A:A,DR_Master!G:G),
    _xlfn.XLOOKUP(_xlfn.XLOOKUP(B480,ADM_Log!A:A,ADM_Log!I:I),DR_Master!A:A,DR_Master!H:H)*
    _xlfn.XLOOKUP(B480,ADM_Log!A:A,ADM_Log!G:G)
  ),0))</f>
        <v/>
      </c>
      <c r="J480" s="25" t="str">
        <f t="shared" si="37"/>
        <v/>
      </c>
      <c r="L480" s="17"/>
      <c r="M480" s="25" t="str">
        <f t="shared" si="38"/>
        <v/>
      </c>
      <c r="N480" s="17"/>
      <c r="O480" s="25" t="str">
        <f t="shared" si="39"/>
        <v/>
      </c>
      <c r="R480" t="str">
        <f t="shared" si="35"/>
        <v>Jan 1900</v>
      </c>
    </row>
    <row r="481" spans="1:18" ht="22" customHeight="1">
      <c r="A481" t="str">
        <f t="shared" si="36"/>
        <v/>
      </c>
      <c r="C481" s="24" t="str">
        <f>IF(B481="","",IFERROR(_xlfn.XLOOKUP(B481,ADM_Log!A:A,ADM_Log!B:B),"ADM not found"))</f>
        <v/>
      </c>
      <c r="D481" s="24" t="str">
        <f>IF(C481="","",IFERROR(_xlfn.XLOOKUP(C481,PT_Master!A:A,PT_Master!C:C),""))</f>
        <v/>
      </c>
      <c r="F481" s="24" t="str">
        <f>IF(C481="","",IFERROR(_xlfn.XLOOKUP(C481,PT_Master!A:A,PT_Master!P:P),"Self-Pay"))</f>
        <v/>
      </c>
      <c r="G481" s="25" t="str">
        <f>IF(B481="","",IFERROR(SUMIF(SVC_Log!B:B,B481,SVC_Log!O:O),0))</f>
        <v/>
      </c>
      <c r="H481" s="25" t="str">
        <f>IF(B481="","",IFERROR(
  _xlfn.XLOOKUP(B481,ADM_Log!A:A,ADM_Log!G:G)*
  _xlfn.XLOOKUP(_xlfn.XLOOKUP(B481,ADM_Log!A:A,ADM_Log!K:K),BED_Master!A:A,BED_Master!F:F),0))</f>
        <v/>
      </c>
      <c r="I481" s="25" t="str">
        <f>IF(B481="","",IFERROR(
  IF(_xlfn.XLOOKUP(B481,ADM_Log!A:A,ADM_Log!D:D)="OPD",
    _xlfn.XLOOKUP(_xlfn.XLOOKUP(B481,ADM_Log!A:A,ADM_Log!I:I),DR_Master!A:A,DR_Master!G:G),
    _xlfn.XLOOKUP(_xlfn.XLOOKUP(B481,ADM_Log!A:A,ADM_Log!I:I),DR_Master!A:A,DR_Master!H:H)*
    _xlfn.XLOOKUP(B481,ADM_Log!A:A,ADM_Log!G:G)
  ),0))</f>
        <v/>
      </c>
      <c r="J481" s="25" t="str">
        <f t="shared" si="37"/>
        <v/>
      </c>
      <c r="L481" s="17"/>
      <c r="M481" s="25" t="str">
        <f t="shared" si="38"/>
        <v/>
      </c>
      <c r="N481" s="17"/>
      <c r="O481" s="25" t="str">
        <f t="shared" si="39"/>
        <v/>
      </c>
      <c r="R481" t="str">
        <f t="shared" si="35"/>
        <v>Jan 1900</v>
      </c>
    </row>
    <row r="482" spans="1:18" ht="22" customHeight="1">
      <c r="A482" t="str">
        <f t="shared" si="36"/>
        <v/>
      </c>
      <c r="C482" s="24" t="str">
        <f>IF(B482="","",IFERROR(_xlfn.XLOOKUP(B482,ADM_Log!A:A,ADM_Log!B:B),"ADM not found"))</f>
        <v/>
      </c>
      <c r="D482" s="24" t="str">
        <f>IF(C482="","",IFERROR(_xlfn.XLOOKUP(C482,PT_Master!A:A,PT_Master!C:C),""))</f>
        <v/>
      </c>
      <c r="F482" s="24" t="str">
        <f>IF(C482="","",IFERROR(_xlfn.XLOOKUP(C482,PT_Master!A:A,PT_Master!P:P),"Self-Pay"))</f>
        <v/>
      </c>
      <c r="G482" s="25" t="str">
        <f>IF(B482="","",IFERROR(SUMIF(SVC_Log!B:B,B482,SVC_Log!O:O),0))</f>
        <v/>
      </c>
      <c r="H482" s="25" t="str">
        <f>IF(B482="","",IFERROR(
  _xlfn.XLOOKUP(B482,ADM_Log!A:A,ADM_Log!G:G)*
  _xlfn.XLOOKUP(_xlfn.XLOOKUP(B482,ADM_Log!A:A,ADM_Log!K:K),BED_Master!A:A,BED_Master!F:F),0))</f>
        <v/>
      </c>
      <c r="I482" s="25" t="str">
        <f>IF(B482="","",IFERROR(
  IF(_xlfn.XLOOKUP(B482,ADM_Log!A:A,ADM_Log!D:D)="OPD",
    _xlfn.XLOOKUP(_xlfn.XLOOKUP(B482,ADM_Log!A:A,ADM_Log!I:I),DR_Master!A:A,DR_Master!G:G),
    _xlfn.XLOOKUP(_xlfn.XLOOKUP(B482,ADM_Log!A:A,ADM_Log!I:I),DR_Master!A:A,DR_Master!H:H)*
    _xlfn.XLOOKUP(B482,ADM_Log!A:A,ADM_Log!G:G)
  ),0))</f>
        <v/>
      </c>
      <c r="J482" s="25" t="str">
        <f t="shared" si="37"/>
        <v/>
      </c>
      <c r="L482" s="17"/>
      <c r="M482" s="25" t="str">
        <f t="shared" si="38"/>
        <v/>
      </c>
      <c r="N482" s="17"/>
      <c r="O482" s="25" t="str">
        <f t="shared" si="39"/>
        <v/>
      </c>
      <c r="R482" t="str">
        <f t="shared" si="35"/>
        <v>Jan 1900</v>
      </c>
    </row>
    <row r="483" spans="1:18" ht="22" customHeight="1">
      <c r="A483" t="str">
        <f t="shared" si="36"/>
        <v/>
      </c>
      <c r="C483" s="24" t="str">
        <f>IF(B483="","",IFERROR(_xlfn.XLOOKUP(B483,ADM_Log!A:A,ADM_Log!B:B),"ADM not found"))</f>
        <v/>
      </c>
      <c r="D483" s="24" t="str">
        <f>IF(C483="","",IFERROR(_xlfn.XLOOKUP(C483,PT_Master!A:A,PT_Master!C:C),""))</f>
        <v/>
      </c>
      <c r="F483" s="24" t="str">
        <f>IF(C483="","",IFERROR(_xlfn.XLOOKUP(C483,PT_Master!A:A,PT_Master!P:P),"Self-Pay"))</f>
        <v/>
      </c>
      <c r="G483" s="25" t="str">
        <f>IF(B483="","",IFERROR(SUMIF(SVC_Log!B:B,B483,SVC_Log!O:O),0))</f>
        <v/>
      </c>
      <c r="H483" s="25" t="str">
        <f>IF(B483="","",IFERROR(
  _xlfn.XLOOKUP(B483,ADM_Log!A:A,ADM_Log!G:G)*
  _xlfn.XLOOKUP(_xlfn.XLOOKUP(B483,ADM_Log!A:A,ADM_Log!K:K),BED_Master!A:A,BED_Master!F:F),0))</f>
        <v/>
      </c>
      <c r="I483" s="25" t="str">
        <f>IF(B483="","",IFERROR(
  IF(_xlfn.XLOOKUP(B483,ADM_Log!A:A,ADM_Log!D:D)="OPD",
    _xlfn.XLOOKUP(_xlfn.XLOOKUP(B483,ADM_Log!A:A,ADM_Log!I:I),DR_Master!A:A,DR_Master!G:G),
    _xlfn.XLOOKUP(_xlfn.XLOOKUP(B483,ADM_Log!A:A,ADM_Log!I:I),DR_Master!A:A,DR_Master!H:H)*
    _xlfn.XLOOKUP(B483,ADM_Log!A:A,ADM_Log!G:G)
  ),0))</f>
        <v/>
      </c>
      <c r="J483" s="25" t="str">
        <f t="shared" si="37"/>
        <v/>
      </c>
      <c r="L483" s="17"/>
      <c r="M483" s="25" t="str">
        <f t="shared" si="38"/>
        <v/>
      </c>
      <c r="N483" s="17"/>
      <c r="O483" s="25" t="str">
        <f t="shared" si="39"/>
        <v/>
      </c>
      <c r="R483" t="str">
        <f t="shared" si="35"/>
        <v>Jan 1900</v>
      </c>
    </row>
    <row r="484" spans="1:18" ht="22" customHeight="1">
      <c r="A484" t="str">
        <f t="shared" si="36"/>
        <v/>
      </c>
      <c r="C484" s="24" t="str">
        <f>IF(B484="","",IFERROR(_xlfn.XLOOKUP(B484,ADM_Log!A:A,ADM_Log!B:B),"ADM not found"))</f>
        <v/>
      </c>
      <c r="D484" s="24" t="str">
        <f>IF(C484="","",IFERROR(_xlfn.XLOOKUP(C484,PT_Master!A:A,PT_Master!C:C),""))</f>
        <v/>
      </c>
      <c r="F484" s="24" t="str">
        <f>IF(C484="","",IFERROR(_xlfn.XLOOKUP(C484,PT_Master!A:A,PT_Master!P:P),"Self-Pay"))</f>
        <v/>
      </c>
      <c r="G484" s="25" t="str">
        <f>IF(B484="","",IFERROR(SUMIF(SVC_Log!B:B,B484,SVC_Log!O:O),0))</f>
        <v/>
      </c>
      <c r="H484" s="25" t="str">
        <f>IF(B484="","",IFERROR(
  _xlfn.XLOOKUP(B484,ADM_Log!A:A,ADM_Log!G:G)*
  _xlfn.XLOOKUP(_xlfn.XLOOKUP(B484,ADM_Log!A:A,ADM_Log!K:K),BED_Master!A:A,BED_Master!F:F),0))</f>
        <v/>
      </c>
      <c r="I484" s="25" t="str">
        <f>IF(B484="","",IFERROR(
  IF(_xlfn.XLOOKUP(B484,ADM_Log!A:A,ADM_Log!D:D)="OPD",
    _xlfn.XLOOKUP(_xlfn.XLOOKUP(B484,ADM_Log!A:A,ADM_Log!I:I),DR_Master!A:A,DR_Master!G:G),
    _xlfn.XLOOKUP(_xlfn.XLOOKUP(B484,ADM_Log!A:A,ADM_Log!I:I),DR_Master!A:A,DR_Master!H:H)*
    _xlfn.XLOOKUP(B484,ADM_Log!A:A,ADM_Log!G:G)
  ),0))</f>
        <v/>
      </c>
      <c r="J484" s="25" t="str">
        <f t="shared" si="37"/>
        <v/>
      </c>
      <c r="L484" s="17"/>
      <c r="M484" s="25" t="str">
        <f t="shared" si="38"/>
        <v/>
      </c>
      <c r="N484" s="17"/>
      <c r="O484" s="25" t="str">
        <f t="shared" si="39"/>
        <v/>
      </c>
      <c r="R484" t="str">
        <f t="shared" si="35"/>
        <v>Jan 1900</v>
      </c>
    </row>
    <row r="485" spans="1:18" ht="22" customHeight="1">
      <c r="A485" t="str">
        <f t="shared" si="36"/>
        <v/>
      </c>
      <c r="C485" s="24" t="str">
        <f>IF(B485="","",IFERROR(_xlfn.XLOOKUP(B485,ADM_Log!A:A,ADM_Log!B:B),"ADM not found"))</f>
        <v/>
      </c>
      <c r="D485" s="24" t="str">
        <f>IF(C485="","",IFERROR(_xlfn.XLOOKUP(C485,PT_Master!A:A,PT_Master!C:C),""))</f>
        <v/>
      </c>
      <c r="F485" s="24" t="str">
        <f>IF(C485="","",IFERROR(_xlfn.XLOOKUP(C485,PT_Master!A:A,PT_Master!P:P),"Self-Pay"))</f>
        <v/>
      </c>
      <c r="G485" s="25" t="str">
        <f>IF(B485="","",IFERROR(SUMIF(SVC_Log!B:B,B485,SVC_Log!O:O),0))</f>
        <v/>
      </c>
      <c r="H485" s="25" t="str">
        <f>IF(B485="","",IFERROR(
  _xlfn.XLOOKUP(B485,ADM_Log!A:A,ADM_Log!G:G)*
  _xlfn.XLOOKUP(_xlfn.XLOOKUP(B485,ADM_Log!A:A,ADM_Log!K:K),BED_Master!A:A,BED_Master!F:F),0))</f>
        <v/>
      </c>
      <c r="I485" s="25" t="str">
        <f>IF(B485="","",IFERROR(
  IF(_xlfn.XLOOKUP(B485,ADM_Log!A:A,ADM_Log!D:D)="OPD",
    _xlfn.XLOOKUP(_xlfn.XLOOKUP(B485,ADM_Log!A:A,ADM_Log!I:I),DR_Master!A:A,DR_Master!G:G),
    _xlfn.XLOOKUP(_xlfn.XLOOKUP(B485,ADM_Log!A:A,ADM_Log!I:I),DR_Master!A:A,DR_Master!H:H)*
    _xlfn.XLOOKUP(B485,ADM_Log!A:A,ADM_Log!G:G)
  ),0))</f>
        <v/>
      </c>
      <c r="J485" s="25" t="str">
        <f t="shared" si="37"/>
        <v/>
      </c>
      <c r="L485" s="17"/>
      <c r="M485" s="25" t="str">
        <f t="shared" si="38"/>
        <v/>
      </c>
      <c r="N485" s="17"/>
      <c r="O485" s="25" t="str">
        <f t="shared" si="39"/>
        <v/>
      </c>
      <c r="R485" t="str">
        <f t="shared" si="35"/>
        <v>Jan 1900</v>
      </c>
    </row>
    <row r="486" spans="1:18" ht="22" customHeight="1">
      <c r="A486" t="str">
        <f t="shared" si="36"/>
        <v/>
      </c>
      <c r="C486" s="24" t="str">
        <f>IF(B486="","",IFERROR(_xlfn.XLOOKUP(B486,ADM_Log!A:A,ADM_Log!B:B),"ADM not found"))</f>
        <v/>
      </c>
      <c r="D486" s="24" t="str">
        <f>IF(C486="","",IFERROR(_xlfn.XLOOKUP(C486,PT_Master!A:A,PT_Master!C:C),""))</f>
        <v/>
      </c>
      <c r="F486" s="24" t="str">
        <f>IF(C486="","",IFERROR(_xlfn.XLOOKUP(C486,PT_Master!A:A,PT_Master!P:P),"Self-Pay"))</f>
        <v/>
      </c>
      <c r="G486" s="25" t="str">
        <f>IF(B486="","",IFERROR(SUMIF(SVC_Log!B:B,B486,SVC_Log!O:O),0))</f>
        <v/>
      </c>
      <c r="H486" s="25" t="str">
        <f>IF(B486="","",IFERROR(
  _xlfn.XLOOKUP(B486,ADM_Log!A:A,ADM_Log!G:G)*
  _xlfn.XLOOKUP(_xlfn.XLOOKUP(B486,ADM_Log!A:A,ADM_Log!K:K),BED_Master!A:A,BED_Master!F:F),0))</f>
        <v/>
      </c>
      <c r="I486" s="25" t="str">
        <f>IF(B486="","",IFERROR(
  IF(_xlfn.XLOOKUP(B486,ADM_Log!A:A,ADM_Log!D:D)="OPD",
    _xlfn.XLOOKUP(_xlfn.XLOOKUP(B486,ADM_Log!A:A,ADM_Log!I:I),DR_Master!A:A,DR_Master!G:G),
    _xlfn.XLOOKUP(_xlfn.XLOOKUP(B486,ADM_Log!A:A,ADM_Log!I:I),DR_Master!A:A,DR_Master!H:H)*
    _xlfn.XLOOKUP(B486,ADM_Log!A:A,ADM_Log!G:G)
  ),0))</f>
        <v/>
      </c>
      <c r="J486" s="25" t="str">
        <f t="shared" si="37"/>
        <v/>
      </c>
      <c r="L486" s="17"/>
      <c r="M486" s="25" t="str">
        <f t="shared" si="38"/>
        <v/>
      </c>
      <c r="N486" s="17"/>
      <c r="O486" s="25" t="str">
        <f t="shared" si="39"/>
        <v/>
      </c>
      <c r="R486" t="str">
        <f t="shared" si="35"/>
        <v>Jan 1900</v>
      </c>
    </row>
    <row r="487" spans="1:18" ht="22" customHeight="1">
      <c r="A487" t="str">
        <f t="shared" si="36"/>
        <v/>
      </c>
      <c r="C487" s="24" t="str">
        <f>IF(B487="","",IFERROR(_xlfn.XLOOKUP(B487,ADM_Log!A:A,ADM_Log!B:B),"ADM not found"))</f>
        <v/>
      </c>
      <c r="D487" s="24" t="str">
        <f>IF(C487="","",IFERROR(_xlfn.XLOOKUP(C487,PT_Master!A:A,PT_Master!C:C),""))</f>
        <v/>
      </c>
      <c r="F487" s="24" t="str">
        <f>IF(C487="","",IFERROR(_xlfn.XLOOKUP(C487,PT_Master!A:A,PT_Master!P:P),"Self-Pay"))</f>
        <v/>
      </c>
      <c r="G487" s="25" t="str">
        <f>IF(B487="","",IFERROR(SUMIF(SVC_Log!B:B,B487,SVC_Log!O:O),0))</f>
        <v/>
      </c>
      <c r="H487" s="25" t="str">
        <f>IF(B487="","",IFERROR(
  _xlfn.XLOOKUP(B487,ADM_Log!A:A,ADM_Log!G:G)*
  _xlfn.XLOOKUP(_xlfn.XLOOKUP(B487,ADM_Log!A:A,ADM_Log!K:K),BED_Master!A:A,BED_Master!F:F),0))</f>
        <v/>
      </c>
      <c r="I487" s="25" t="str">
        <f>IF(B487="","",IFERROR(
  IF(_xlfn.XLOOKUP(B487,ADM_Log!A:A,ADM_Log!D:D)="OPD",
    _xlfn.XLOOKUP(_xlfn.XLOOKUP(B487,ADM_Log!A:A,ADM_Log!I:I),DR_Master!A:A,DR_Master!G:G),
    _xlfn.XLOOKUP(_xlfn.XLOOKUP(B487,ADM_Log!A:A,ADM_Log!I:I),DR_Master!A:A,DR_Master!H:H)*
    _xlfn.XLOOKUP(B487,ADM_Log!A:A,ADM_Log!G:G)
  ),0))</f>
        <v/>
      </c>
      <c r="J487" s="25" t="str">
        <f t="shared" si="37"/>
        <v/>
      </c>
      <c r="L487" s="17"/>
      <c r="M487" s="25" t="str">
        <f t="shared" si="38"/>
        <v/>
      </c>
      <c r="N487" s="17"/>
      <c r="O487" s="25" t="str">
        <f t="shared" si="39"/>
        <v/>
      </c>
      <c r="R487" t="str">
        <f t="shared" si="35"/>
        <v>Jan 1900</v>
      </c>
    </row>
    <row r="488" spans="1:18" ht="22" customHeight="1">
      <c r="A488" t="str">
        <f t="shared" si="36"/>
        <v/>
      </c>
      <c r="C488" s="24" t="str">
        <f>IF(B488="","",IFERROR(_xlfn.XLOOKUP(B488,ADM_Log!A:A,ADM_Log!B:B),"ADM not found"))</f>
        <v/>
      </c>
      <c r="D488" s="24" t="str">
        <f>IF(C488="","",IFERROR(_xlfn.XLOOKUP(C488,PT_Master!A:A,PT_Master!C:C),""))</f>
        <v/>
      </c>
      <c r="F488" s="24" t="str">
        <f>IF(C488="","",IFERROR(_xlfn.XLOOKUP(C488,PT_Master!A:A,PT_Master!P:P),"Self-Pay"))</f>
        <v/>
      </c>
      <c r="G488" s="25" t="str">
        <f>IF(B488="","",IFERROR(SUMIF(SVC_Log!B:B,B488,SVC_Log!O:O),0))</f>
        <v/>
      </c>
      <c r="H488" s="25" t="str">
        <f>IF(B488="","",IFERROR(
  _xlfn.XLOOKUP(B488,ADM_Log!A:A,ADM_Log!G:G)*
  _xlfn.XLOOKUP(_xlfn.XLOOKUP(B488,ADM_Log!A:A,ADM_Log!K:K),BED_Master!A:A,BED_Master!F:F),0))</f>
        <v/>
      </c>
      <c r="I488" s="25" t="str">
        <f>IF(B488="","",IFERROR(
  IF(_xlfn.XLOOKUP(B488,ADM_Log!A:A,ADM_Log!D:D)="OPD",
    _xlfn.XLOOKUP(_xlfn.XLOOKUP(B488,ADM_Log!A:A,ADM_Log!I:I),DR_Master!A:A,DR_Master!G:G),
    _xlfn.XLOOKUP(_xlfn.XLOOKUP(B488,ADM_Log!A:A,ADM_Log!I:I),DR_Master!A:A,DR_Master!H:H)*
    _xlfn.XLOOKUP(B488,ADM_Log!A:A,ADM_Log!G:G)
  ),0))</f>
        <v/>
      </c>
      <c r="J488" s="25" t="str">
        <f t="shared" si="37"/>
        <v/>
      </c>
      <c r="L488" s="17"/>
      <c r="M488" s="25" t="str">
        <f t="shared" si="38"/>
        <v/>
      </c>
      <c r="N488" s="17"/>
      <c r="O488" s="25" t="str">
        <f t="shared" si="39"/>
        <v/>
      </c>
      <c r="R488" t="str">
        <f t="shared" si="35"/>
        <v>Jan 1900</v>
      </c>
    </row>
    <row r="489" spans="1:18" ht="22" customHeight="1">
      <c r="A489" t="str">
        <f t="shared" si="36"/>
        <v/>
      </c>
      <c r="C489" s="24" t="str">
        <f>IF(B489="","",IFERROR(_xlfn.XLOOKUP(B489,ADM_Log!A:A,ADM_Log!B:B),"ADM not found"))</f>
        <v/>
      </c>
      <c r="D489" s="24" t="str">
        <f>IF(C489="","",IFERROR(_xlfn.XLOOKUP(C489,PT_Master!A:A,PT_Master!C:C),""))</f>
        <v/>
      </c>
      <c r="F489" s="24" t="str">
        <f>IF(C489="","",IFERROR(_xlfn.XLOOKUP(C489,PT_Master!A:A,PT_Master!P:P),"Self-Pay"))</f>
        <v/>
      </c>
      <c r="G489" s="25" t="str">
        <f>IF(B489="","",IFERROR(SUMIF(SVC_Log!B:B,B489,SVC_Log!O:O),0))</f>
        <v/>
      </c>
      <c r="H489" s="25" t="str">
        <f>IF(B489="","",IFERROR(
  _xlfn.XLOOKUP(B489,ADM_Log!A:A,ADM_Log!G:G)*
  _xlfn.XLOOKUP(_xlfn.XLOOKUP(B489,ADM_Log!A:A,ADM_Log!K:K),BED_Master!A:A,BED_Master!F:F),0))</f>
        <v/>
      </c>
      <c r="I489" s="25" t="str">
        <f>IF(B489="","",IFERROR(
  IF(_xlfn.XLOOKUP(B489,ADM_Log!A:A,ADM_Log!D:D)="OPD",
    _xlfn.XLOOKUP(_xlfn.XLOOKUP(B489,ADM_Log!A:A,ADM_Log!I:I),DR_Master!A:A,DR_Master!G:G),
    _xlfn.XLOOKUP(_xlfn.XLOOKUP(B489,ADM_Log!A:A,ADM_Log!I:I),DR_Master!A:A,DR_Master!H:H)*
    _xlfn.XLOOKUP(B489,ADM_Log!A:A,ADM_Log!G:G)
  ),0))</f>
        <v/>
      </c>
      <c r="J489" s="25" t="str">
        <f t="shared" si="37"/>
        <v/>
      </c>
      <c r="L489" s="17"/>
      <c r="M489" s="25" t="str">
        <f t="shared" si="38"/>
        <v/>
      </c>
      <c r="N489" s="17"/>
      <c r="O489" s="25" t="str">
        <f t="shared" si="39"/>
        <v/>
      </c>
      <c r="R489" t="str">
        <f t="shared" si="35"/>
        <v>Jan 1900</v>
      </c>
    </row>
    <row r="490" spans="1:18" ht="22" customHeight="1">
      <c r="A490" t="str">
        <f t="shared" si="36"/>
        <v/>
      </c>
      <c r="C490" s="24" t="str">
        <f>IF(B490="","",IFERROR(_xlfn.XLOOKUP(B490,ADM_Log!A:A,ADM_Log!B:B),"ADM not found"))</f>
        <v/>
      </c>
      <c r="D490" s="24" t="str">
        <f>IF(C490="","",IFERROR(_xlfn.XLOOKUP(C490,PT_Master!A:A,PT_Master!C:C),""))</f>
        <v/>
      </c>
      <c r="F490" s="24" t="str">
        <f>IF(C490="","",IFERROR(_xlfn.XLOOKUP(C490,PT_Master!A:A,PT_Master!P:P),"Self-Pay"))</f>
        <v/>
      </c>
      <c r="G490" s="25" t="str">
        <f>IF(B490="","",IFERROR(SUMIF(SVC_Log!B:B,B490,SVC_Log!O:O),0))</f>
        <v/>
      </c>
      <c r="H490" s="25" t="str">
        <f>IF(B490="","",IFERROR(
  _xlfn.XLOOKUP(B490,ADM_Log!A:A,ADM_Log!G:G)*
  _xlfn.XLOOKUP(_xlfn.XLOOKUP(B490,ADM_Log!A:A,ADM_Log!K:K),BED_Master!A:A,BED_Master!F:F),0))</f>
        <v/>
      </c>
      <c r="I490" s="25" t="str">
        <f>IF(B490="","",IFERROR(
  IF(_xlfn.XLOOKUP(B490,ADM_Log!A:A,ADM_Log!D:D)="OPD",
    _xlfn.XLOOKUP(_xlfn.XLOOKUP(B490,ADM_Log!A:A,ADM_Log!I:I),DR_Master!A:A,DR_Master!G:G),
    _xlfn.XLOOKUP(_xlfn.XLOOKUP(B490,ADM_Log!A:A,ADM_Log!I:I),DR_Master!A:A,DR_Master!H:H)*
    _xlfn.XLOOKUP(B490,ADM_Log!A:A,ADM_Log!G:G)
  ),0))</f>
        <v/>
      </c>
      <c r="J490" s="25" t="str">
        <f t="shared" si="37"/>
        <v/>
      </c>
      <c r="L490" s="17"/>
      <c r="M490" s="25" t="str">
        <f t="shared" si="38"/>
        <v/>
      </c>
      <c r="N490" s="17"/>
      <c r="O490" s="25" t="str">
        <f t="shared" si="39"/>
        <v/>
      </c>
      <c r="R490" t="str">
        <f t="shared" si="35"/>
        <v>Jan 1900</v>
      </c>
    </row>
    <row r="491" spans="1:18" ht="22" customHeight="1">
      <c r="A491" t="str">
        <f t="shared" si="36"/>
        <v/>
      </c>
      <c r="C491" s="24" t="str">
        <f>IF(B491="","",IFERROR(_xlfn.XLOOKUP(B491,ADM_Log!A:A,ADM_Log!B:B),"ADM not found"))</f>
        <v/>
      </c>
      <c r="D491" s="24" t="str">
        <f>IF(C491="","",IFERROR(_xlfn.XLOOKUP(C491,PT_Master!A:A,PT_Master!C:C),""))</f>
        <v/>
      </c>
      <c r="F491" s="24" t="str">
        <f>IF(C491="","",IFERROR(_xlfn.XLOOKUP(C491,PT_Master!A:A,PT_Master!P:P),"Self-Pay"))</f>
        <v/>
      </c>
      <c r="G491" s="25" t="str">
        <f>IF(B491="","",IFERROR(SUMIF(SVC_Log!B:B,B491,SVC_Log!O:O),0))</f>
        <v/>
      </c>
      <c r="H491" s="25" t="str">
        <f>IF(B491="","",IFERROR(
  _xlfn.XLOOKUP(B491,ADM_Log!A:A,ADM_Log!G:G)*
  _xlfn.XLOOKUP(_xlfn.XLOOKUP(B491,ADM_Log!A:A,ADM_Log!K:K),BED_Master!A:A,BED_Master!F:F),0))</f>
        <v/>
      </c>
      <c r="I491" s="25" t="str">
        <f>IF(B491="","",IFERROR(
  IF(_xlfn.XLOOKUP(B491,ADM_Log!A:A,ADM_Log!D:D)="OPD",
    _xlfn.XLOOKUP(_xlfn.XLOOKUP(B491,ADM_Log!A:A,ADM_Log!I:I),DR_Master!A:A,DR_Master!G:G),
    _xlfn.XLOOKUP(_xlfn.XLOOKUP(B491,ADM_Log!A:A,ADM_Log!I:I),DR_Master!A:A,DR_Master!H:H)*
    _xlfn.XLOOKUP(B491,ADM_Log!A:A,ADM_Log!G:G)
  ),0))</f>
        <v/>
      </c>
      <c r="J491" s="25" t="str">
        <f t="shared" si="37"/>
        <v/>
      </c>
      <c r="L491" s="17"/>
      <c r="M491" s="25" t="str">
        <f t="shared" si="38"/>
        <v/>
      </c>
      <c r="N491" s="17"/>
      <c r="O491" s="25" t="str">
        <f t="shared" si="39"/>
        <v/>
      </c>
      <c r="R491" t="str">
        <f t="shared" si="35"/>
        <v>Jan 1900</v>
      </c>
    </row>
    <row r="492" spans="1:18" ht="22" customHeight="1">
      <c r="A492" t="str">
        <f t="shared" si="36"/>
        <v/>
      </c>
      <c r="C492" s="24" t="str">
        <f>IF(B492="","",IFERROR(_xlfn.XLOOKUP(B492,ADM_Log!A:A,ADM_Log!B:B),"ADM not found"))</f>
        <v/>
      </c>
      <c r="D492" s="24" t="str">
        <f>IF(C492="","",IFERROR(_xlfn.XLOOKUP(C492,PT_Master!A:A,PT_Master!C:C),""))</f>
        <v/>
      </c>
      <c r="F492" s="24" t="str">
        <f>IF(C492="","",IFERROR(_xlfn.XLOOKUP(C492,PT_Master!A:A,PT_Master!P:P),"Self-Pay"))</f>
        <v/>
      </c>
      <c r="G492" s="25" t="str">
        <f>IF(B492="","",IFERROR(SUMIF(SVC_Log!B:B,B492,SVC_Log!O:O),0))</f>
        <v/>
      </c>
      <c r="H492" s="25" t="str">
        <f>IF(B492="","",IFERROR(
  _xlfn.XLOOKUP(B492,ADM_Log!A:A,ADM_Log!G:G)*
  _xlfn.XLOOKUP(_xlfn.XLOOKUP(B492,ADM_Log!A:A,ADM_Log!K:K),BED_Master!A:A,BED_Master!F:F),0))</f>
        <v/>
      </c>
      <c r="I492" s="25" t="str">
        <f>IF(B492="","",IFERROR(
  IF(_xlfn.XLOOKUP(B492,ADM_Log!A:A,ADM_Log!D:D)="OPD",
    _xlfn.XLOOKUP(_xlfn.XLOOKUP(B492,ADM_Log!A:A,ADM_Log!I:I),DR_Master!A:A,DR_Master!G:G),
    _xlfn.XLOOKUP(_xlfn.XLOOKUP(B492,ADM_Log!A:A,ADM_Log!I:I),DR_Master!A:A,DR_Master!H:H)*
    _xlfn.XLOOKUP(B492,ADM_Log!A:A,ADM_Log!G:G)
  ),0))</f>
        <v/>
      </c>
      <c r="J492" s="25" t="str">
        <f t="shared" si="37"/>
        <v/>
      </c>
      <c r="L492" s="17"/>
      <c r="M492" s="25" t="str">
        <f t="shared" si="38"/>
        <v/>
      </c>
      <c r="N492" s="17"/>
      <c r="O492" s="25" t="str">
        <f t="shared" si="39"/>
        <v/>
      </c>
      <c r="R492" t="str">
        <f t="shared" si="35"/>
        <v>Jan 1900</v>
      </c>
    </row>
    <row r="493" spans="1:18" ht="22" customHeight="1">
      <c r="A493" t="str">
        <f t="shared" si="36"/>
        <v/>
      </c>
      <c r="C493" s="24" t="str">
        <f>IF(B493="","",IFERROR(_xlfn.XLOOKUP(B493,ADM_Log!A:A,ADM_Log!B:B),"ADM not found"))</f>
        <v/>
      </c>
      <c r="D493" s="24" t="str">
        <f>IF(C493="","",IFERROR(_xlfn.XLOOKUP(C493,PT_Master!A:A,PT_Master!C:C),""))</f>
        <v/>
      </c>
      <c r="F493" s="24" t="str">
        <f>IF(C493="","",IFERROR(_xlfn.XLOOKUP(C493,PT_Master!A:A,PT_Master!P:P),"Self-Pay"))</f>
        <v/>
      </c>
      <c r="G493" s="25" t="str">
        <f>IF(B493="","",IFERROR(SUMIF(SVC_Log!B:B,B493,SVC_Log!O:O),0))</f>
        <v/>
      </c>
      <c r="H493" s="25" t="str">
        <f>IF(B493="","",IFERROR(
  _xlfn.XLOOKUP(B493,ADM_Log!A:A,ADM_Log!G:G)*
  _xlfn.XLOOKUP(_xlfn.XLOOKUP(B493,ADM_Log!A:A,ADM_Log!K:K),BED_Master!A:A,BED_Master!F:F),0))</f>
        <v/>
      </c>
      <c r="I493" s="25" t="str">
        <f>IF(B493="","",IFERROR(
  IF(_xlfn.XLOOKUP(B493,ADM_Log!A:A,ADM_Log!D:D)="OPD",
    _xlfn.XLOOKUP(_xlfn.XLOOKUP(B493,ADM_Log!A:A,ADM_Log!I:I),DR_Master!A:A,DR_Master!G:G),
    _xlfn.XLOOKUP(_xlfn.XLOOKUP(B493,ADM_Log!A:A,ADM_Log!I:I),DR_Master!A:A,DR_Master!H:H)*
    _xlfn.XLOOKUP(B493,ADM_Log!A:A,ADM_Log!G:G)
  ),0))</f>
        <v/>
      </c>
      <c r="J493" s="25" t="str">
        <f t="shared" si="37"/>
        <v/>
      </c>
      <c r="L493" s="17"/>
      <c r="M493" s="25" t="str">
        <f t="shared" si="38"/>
        <v/>
      </c>
      <c r="N493" s="17"/>
      <c r="O493" s="25" t="str">
        <f t="shared" si="39"/>
        <v/>
      </c>
      <c r="R493" t="str">
        <f t="shared" si="35"/>
        <v>Jan 1900</v>
      </c>
    </row>
    <row r="494" spans="1:18" ht="22" customHeight="1">
      <c r="A494" t="str">
        <f t="shared" si="36"/>
        <v/>
      </c>
      <c r="C494" s="24" t="str">
        <f>IF(B494="","",IFERROR(_xlfn.XLOOKUP(B494,ADM_Log!A:A,ADM_Log!B:B),"ADM not found"))</f>
        <v/>
      </c>
      <c r="D494" s="24" t="str">
        <f>IF(C494="","",IFERROR(_xlfn.XLOOKUP(C494,PT_Master!A:A,PT_Master!C:C),""))</f>
        <v/>
      </c>
      <c r="F494" s="24" t="str">
        <f>IF(C494="","",IFERROR(_xlfn.XLOOKUP(C494,PT_Master!A:A,PT_Master!P:P),"Self-Pay"))</f>
        <v/>
      </c>
      <c r="G494" s="25" t="str">
        <f>IF(B494="","",IFERROR(SUMIF(SVC_Log!B:B,B494,SVC_Log!O:O),0))</f>
        <v/>
      </c>
      <c r="H494" s="25" t="str">
        <f>IF(B494="","",IFERROR(
  _xlfn.XLOOKUP(B494,ADM_Log!A:A,ADM_Log!G:G)*
  _xlfn.XLOOKUP(_xlfn.XLOOKUP(B494,ADM_Log!A:A,ADM_Log!K:K),BED_Master!A:A,BED_Master!F:F),0))</f>
        <v/>
      </c>
      <c r="I494" s="25" t="str">
        <f>IF(B494="","",IFERROR(
  IF(_xlfn.XLOOKUP(B494,ADM_Log!A:A,ADM_Log!D:D)="OPD",
    _xlfn.XLOOKUP(_xlfn.XLOOKUP(B494,ADM_Log!A:A,ADM_Log!I:I),DR_Master!A:A,DR_Master!G:G),
    _xlfn.XLOOKUP(_xlfn.XLOOKUP(B494,ADM_Log!A:A,ADM_Log!I:I),DR_Master!A:A,DR_Master!H:H)*
    _xlfn.XLOOKUP(B494,ADM_Log!A:A,ADM_Log!G:G)
  ),0))</f>
        <v/>
      </c>
      <c r="J494" s="25" t="str">
        <f t="shared" si="37"/>
        <v/>
      </c>
      <c r="L494" s="17"/>
      <c r="M494" s="25" t="str">
        <f t="shared" si="38"/>
        <v/>
      </c>
      <c r="N494" s="17"/>
      <c r="O494" s="25" t="str">
        <f t="shared" si="39"/>
        <v/>
      </c>
      <c r="R494" t="str">
        <f t="shared" si="35"/>
        <v>Jan 1900</v>
      </c>
    </row>
    <row r="495" spans="1:18" ht="22" customHeight="1">
      <c r="A495" t="str">
        <f t="shared" si="36"/>
        <v/>
      </c>
      <c r="C495" s="24" t="str">
        <f>IF(B495="","",IFERROR(_xlfn.XLOOKUP(B495,ADM_Log!A:A,ADM_Log!B:B),"ADM not found"))</f>
        <v/>
      </c>
      <c r="D495" s="24" t="str">
        <f>IF(C495="","",IFERROR(_xlfn.XLOOKUP(C495,PT_Master!A:A,PT_Master!C:C),""))</f>
        <v/>
      </c>
      <c r="F495" s="24" t="str">
        <f>IF(C495="","",IFERROR(_xlfn.XLOOKUP(C495,PT_Master!A:A,PT_Master!P:P),"Self-Pay"))</f>
        <v/>
      </c>
      <c r="G495" s="25" t="str">
        <f>IF(B495="","",IFERROR(SUMIF(SVC_Log!B:B,B495,SVC_Log!O:O),0))</f>
        <v/>
      </c>
      <c r="H495" s="25" t="str">
        <f>IF(B495="","",IFERROR(
  _xlfn.XLOOKUP(B495,ADM_Log!A:A,ADM_Log!G:G)*
  _xlfn.XLOOKUP(_xlfn.XLOOKUP(B495,ADM_Log!A:A,ADM_Log!K:K),BED_Master!A:A,BED_Master!F:F),0))</f>
        <v/>
      </c>
      <c r="I495" s="25" t="str">
        <f>IF(B495="","",IFERROR(
  IF(_xlfn.XLOOKUP(B495,ADM_Log!A:A,ADM_Log!D:D)="OPD",
    _xlfn.XLOOKUP(_xlfn.XLOOKUP(B495,ADM_Log!A:A,ADM_Log!I:I),DR_Master!A:A,DR_Master!G:G),
    _xlfn.XLOOKUP(_xlfn.XLOOKUP(B495,ADM_Log!A:A,ADM_Log!I:I),DR_Master!A:A,DR_Master!H:H)*
    _xlfn.XLOOKUP(B495,ADM_Log!A:A,ADM_Log!G:G)
  ),0))</f>
        <v/>
      </c>
      <c r="J495" s="25" t="str">
        <f t="shared" si="37"/>
        <v/>
      </c>
      <c r="L495" s="17"/>
      <c r="M495" s="25" t="str">
        <f t="shared" si="38"/>
        <v/>
      </c>
      <c r="N495" s="17"/>
      <c r="O495" s="25" t="str">
        <f t="shared" si="39"/>
        <v/>
      </c>
      <c r="R495" t="str">
        <f t="shared" si="35"/>
        <v>Jan 1900</v>
      </c>
    </row>
    <row r="496" spans="1:18" ht="22" customHeight="1">
      <c r="A496" t="str">
        <f t="shared" si="36"/>
        <v/>
      </c>
      <c r="C496" s="24" t="str">
        <f>IF(B496="","",IFERROR(_xlfn.XLOOKUP(B496,ADM_Log!A:A,ADM_Log!B:B),"ADM not found"))</f>
        <v/>
      </c>
      <c r="D496" s="24" t="str">
        <f>IF(C496="","",IFERROR(_xlfn.XLOOKUP(C496,PT_Master!A:A,PT_Master!C:C),""))</f>
        <v/>
      </c>
      <c r="F496" s="24" t="str">
        <f>IF(C496="","",IFERROR(_xlfn.XLOOKUP(C496,PT_Master!A:A,PT_Master!P:P),"Self-Pay"))</f>
        <v/>
      </c>
      <c r="G496" s="25" t="str">
        <f>IF(B496="","",IFERROR(SUMIF(SVC_Log!B:B,B496,SVC_Log!O:O),0))</f>
        <v/>
      </c>
      <c r="H496" s="25" t="str">
        <f>IF(B496="","",IFERROR(
  _xlfn.XLOOKUP(B496,ADM_Log!A:A,ADM_Log!G:G)*
  _xlfn.XLOOKUP(_xlfn.XLOOKUP(B496,ADM_Log!A:A,ADM_Log!K:K),BED_Master!A:A,BED_Master!F:F),0))</f>
        <v/>
      </c>
      <c r="I496" s="25" t="str">
        <f>IF(B496="","",IFERROR(
  IF(_xlfn.XLOOKUP(B496,ADM_Log!A:A,ADM_Log!D:D)="OPD",
    _xlfn.XLOOKUP(_xlfn.XLOOKUP(B496,ADM_Log!A:A,ADM_Log!I:I),DR_Master!A:A,DR_Master!G:G),
    _xlfn.XLOOKUP(_xlfn.XLOOKUP(B496,ADM_Log!A:A,ADM_Log!I:I),DR_Master!A:A,DR_Master!H:H)*
    _xlfn.XLOOKUP(B496,ADM_Log!A:A,ADM_Log!G:G)
  ),0))</f>
        <v/>
      </c>
      <c r="J496" s="25" t="str">
        <f t="shared" si="37"/>
        <v/>
      </c>
      <c r="L496" s="17"/>
      <c r="M496" s="25" t="str">
        <f t="shared" si="38"/>
        <v/>
      </c>
      <c r="N496" s="17"/>
      <c r="O496" s="25" t="str">
        <f t="shared" si="39"/>
        <v/>
      </c>
      <c r="R496" t="str">
        <f t="shared" si="35"/>
        <v>Jan 1900</v>
      </c>
    </row>
    <row r="497" spans="1:18" ht="22" customHeight="1">
      <c r="A497" t="str">
        <f t="shared" si="36"/>
        <v/>
      </c>
      <c r="C497" s="24" t="str">
        <f>IF(B497="","",IFERROR(_xlfn.XLOOKUP(B497,ADM_Log!A:A,ADM_Log!B:B),"ADM not found"))</f>
        <v/>
      </c>
      <c r="D497" s="24" t="str">
        <f>IF(C497="","",IFERROR(_xlfn.XLOOKUP(C497,PT_Master!A:A,PT_Master!C:C),""))</f>
        <v/>
      </c>
      <c r="F497" s="24" t="str">
        <f>IF(C497="","",IFERROR(_xlfn.XLOOKUP(C497,PT_Master!A:A,PT_Master!P:P),"Self-Pay"))</f>
        <v/>
      </c>
      <c r="G497" s="25" t="str">
        <f>IF(B497="","",IFERROR(SUMIF(SVC_Log!B:B,B497,SVC_Log!O:O),0))</f>
        <v/>
      </c>
      <c r="H497" s="25" t="str">
        <f>IF(B497="","",IFERROR(
  _xlfn.XLOOKUP(B497,ADM_Log!A:A,ADM_Log!G:G)*
  _xlfn.XLOOKUP(_xlfn.XLOOKUP(B497,ADM_Log!A:A,ADM_Log!K:K),BED_Master!A:A,BED_Master!F:F),0))</f>
        <v/>
      </c>
      <c r="I497" s="25" t="str">
        <f>IF(B497="","",IFERROR(
  IF(_xlfn.XLOOKUP(B497,ADM_Log!A:A,ADM_Log!D:D)="OPD",
    _xlfn.XLOOKUP(_xlfn.XLOOKUP(B497,ADM_Log!A:A,ADM_Log!I:I),DR_Master!A:A,DR_Master!G:G),
    _xlfn.XLOOKUP(_xlfn.XLOOKUP(B497,ADM_Log!A:A,ADM_Log!I:I),DR_Master!A:A,DR_Master!H:H)*
    _xlfn.XLOOKUP(B497,ADM_Log!A:A,ADM_Log!G:G)
  ),0))</f>
        <v/>
      </c>
      <c r="J497" s="25" t="str">
        <f t="shared" si="37"/>
        <v/>
      </c>
      <c r="L497" s="17"/>
      <c r="M497" s="25" t="str">
        <f t="shared" si="38"/>
        <v/>
      </c>
      <c r="N497" s="17"/>
      <c r="O497" s="25" t="str">
        <f t="shared" si="39"/>
        <v/>
      </c>
      <c r="R497" t="str">
        <f t="shared" si="35"/>
        <v>Jan 1900</v>
      </c>
    </row>
    <row r="498" spans="1:18" ht="22" customHeight="1">
      <c r="A498" t="str">
        <f t="shared" si="36"/>
        <v/>
      </c>
      <c r="C498" s="24" t="str">
        <f>IF(B498="","",IFERROR(_xlfn.XLOOKUP(B498,ADM_Log!A:A,ADM_Log!B:B),"ADM not found"))</f>
        <v/>
      </c>
      <c r="D498" s="24" t="str">
        <f>IF(C498="","",IFERROR(_xlfn.XLOOKUP(C498,PT_Master!A:A,PT_Master!C:C),""))</f>
        <v/>
      </c>
      <c r="F498" s="24" t="str">
        <f>IF(C498="","",IFERROR(_xlfn.XLOOKUP(C498,PT_Master!A:A,PT_Master!P:P),"Self-Pay"))</f>
        <v/>
      </c>
      <c r="G498" s="25" t="str">
        <f>IF(B498="","",IFERROR(SUMIF(SVC_Log!B:B,B498,SVC_Log!O:O),0))</f>
        <v/>
      </c>
      <c r="H498" s="25" t="str">
        <f>IF(B498="","",IFERROR(
  _xlfn.XLOOKUP(B498,ADM_Log!A:A,ADM_Log!G:G)*
  _xlfn.XLOOKUP(_xlfn.XLOOKUP(B498,ADM_Log!A:A,ADM_Log!K:K),BED_Master!A:A,BED_Master!F:F),0))</f>
        <v/>
      </c>
      <c r="I498" s="25" t="str">
        <f>IF(B498="","",IFERROR(
  IF(_xlfn.XLOOKUP(B498,ADM_Log!A:A,ADM_Log!D:D)="OPD",
    _xlfn.XLOOKUP(_xlfn.XLOOKUP(B498,ADM_Log!A:A,ADM_Log!I:I),DR_Master!A:A,DR_Master!G:G),
    _xlfn.XLOOKUP(_xlfn.XLOOKUP(B498,ADM_Log!A:A,ADM_Log!I:I),DR_Master!A:A,DR_Master!H:H)*
    _xlfn.XLOOKUP(B498,ADM_Log!A:A,ADM_Log!G:G)
  ),0))</f>
        <v/>
      </c>
      <c r="J498" s="25" t="str">
        <f t="shared" si="37"/>
        <v/>
      </c>
      <c r="L498" s="17"/>
      <c r="M498" s="25" t="str">
        <f t="shared" si="38"/>
        <v/>
      </c>
      <c r="N498" s="17"/>
      <c r="O498" s="25" t="str">
        <f t="shared" si="39"/>
        <v/>
      </c>
      <c r="R498" t="str">
        <f t="shared" si="35"/>
        <v>Jan 1900</v>
      </c>
    </row>
    <row r="499" spans="1:18" ht="22" customHeight="1">
      <c r="A499" t="str">
        <f t="shared" si="36"/>
        <v/>
      </c>
      <c r="C499" s="24" t="str">
        <f>IF(B499="","",IFERROR(_xlfn.XLOOKUP(B499,ADM_Log!A:A,ADM_Log!B:B),"ADM not found"))</f>
        <v/>
      </c>
      <c r="D499" s="24" t="str">
        <f>IF(C499="","",IFERROR(_xlfn.XLOOKUP(C499,PT_Master!A:A,PT_Master!C:C),""))</f>
        <v/>
      </c>
      <c r="F499" s="24" t="str">
        <f>IF(C499="","",IFERROR(_xlfn.XLOOKUP(C499,PT_Master!A:A,PT_Master!P:P),"Self-Pay"))</f>
        <v/>
      </c>
      <c r="G499" s="25" t="str">
        <f>IF(B499="","",IFERROR(SUMIF(SVC_Log!B:B,B499,SVC_Log!O:O),0))</f>
        <v/>
      </c>
      <c r="H499" s="25" t="str">
        <f>IF(B499="","",IFERROR(
  _xlfn.XLOOKUP(B499,ADM_Log!A:A,ADM_Log!G:G)*
  _xlfn.XLOOKUP(_xlfn.XLOOKUP(B499,ADM_Log!A:A,ADM_Log!K:K),BED_Master!A:A,BED_Master!F:F),0))</f>
        <v/>
      </c>
      <c r="I499" s="25" t="str">
        <f>IF(B499="","",IFERROR(
  IF(_xlfn.XLOOKUP(B499,ADM_Log!A:A,ADM_Log!D:D)="OPD",
    _xlfn.XLOOKUP(_xlfn.XLOOKUP(B499,ADM_Log!A:A,ADM_Log!I:I),DR_Master!A:A,DR_Master!G:G),
    _xlfn.XLOOKUP(_xlfn.XLOOKUP(B499,ADM_Log!A:A,ADM_Log!I:I),DR_Master!A:A,DR_Master!H:H)*
    _xlfn.XLOOKUP(B499,ADM_Log!A:A,ADM_Log!G:G)
  ),0))</f>
        <v/>
      </c>
      <c r="J499" s="25" t="str">
        <f t="shared" si="37"/>
        <v/>
      </c>
      <c r="L499" s="17"/>
      <c r="M499" s="25" t="str">
        <f t="shared" si="38"/>
        <v/>
      </c>
      <c r="N499" s="17"/>
      <c r="O499" s="25" t="str">
        <f t="shared" si="39"/>
        <v/>
      </c>
      <c r="R499" t="str">
        <f t="shared" si="35"/>
        <v>Jan 1900</v>
      </c>
    </row>
    <row r="500" spans="1:18" ht="22" customHeight="1">
      <c r="A500" t="str">
        <f t="shared" si="36"/>
        <v/>
      </c>
      <c r="C500" s="24" t="str">
        <f>IF(B500="","",IFERROR(_xlfn.XLOOKUP(B500,ADM_Log!A:A,ADM_Log!B:B),"ADM not found"))</f>
        <v/>
      </c>
      <c r="D500" s="24" t="str">
        <f>IF(C500="","",IFERROR(_xlfn.XLOOKUP(C500,PT_Master!A:A,PT_Master!C:C),""))</f>
        <v/>
      </c>
      <c r="F500" s="24" t="str">
        <f>IF(C500="","",IFERROR(_xlfn.XLOOKUP(C500,PT_Master!A:A,PT_Master!P:P),"Self-Pay"))</f>
        <v/>
      </c>
      <c r="G500" s="25" t="str">
        <f>IF(B500="","",IFERROR(SUMIF(SVC_Log!B:B,B500,SVC_Log!O:O),0))</f>
        <v/>
      </c>
      <c r="H500" s="25" t="str">
        <f>IF(B500="","",IFERROR(
  _xlfn.XLOOKUP(B500,ADM_Log!A:A,ADM_Log!G:G)*
  _xlfn.XLOOKUP(_xlfn.XLOOKUP(B500,ADM_Log!A:A,ADM_Log!K:K),BED_Master!A:A,BED_Master!F:F),0))</f>
        <v/>
      </c>
      <c r="I500" s="25" t="str">
        <f>IF(B500="","",IFERROR(
  IF(_xlfn.XLOOKUP(B500,ADM_Log!A:A,ADM_Log!D:D)="OPD",
    _xlfn.XLOOKUP(_xlfn.XLOOKUP(B500,ADM_Log!A:A,ADM_Log!I:I),DR_Master!A:A,DR_Master!G:G),
    _xlfn.XLOOKUP(_xlfn.XLOOKUP(B500,ADM_Log!A:A,ADM_Log!I:I),DR_Master!A:A,DR_Master!H:H)*
    _xlfn.XLOOKUP(B500,ADM_Log!A:A,ADM_Log!G:G)
  ),0))</f>
        <v/>
      </c>
      <c r="J500" s="25" t="str">
        <f t="shared" si="37"/>
        <v/>
      </c>
      <c r="L500" s="17"/>
      <c r="M500" s="25" t="str">
        <f t="shared" si="38"/>
        <v/>
      </c>
      <c r="N500" s="17"/>
      <c r="O500" s="25" t="str">
        <f t="shared" si="39"/>
        <v/>
      </c>
      <c r="R500" t="str">
        <f t="shared" si="35"/>
        <v>Jan 1900</v>
      </c>
    </row>
    <row r="501" spans="1:18" ht="22" customHeight="1">
      <c r="A501" t="str">
        <f t="shared" si="36"/>
        <v/>
      </c>
      <c r="C501" s="24" t="str">
        <f>IF(B501="","",IFERROR(_xlfn.XLOOKUP(B501,ADM_Log!A:A,ADM_Log!B:B),"ADM not found"))</f>
        <v/>
      </c>
      <c r="D501" s="24" t="str">
        <f>IF(C501="","",IFERROR(_xlfn.XLOOKUP(C501,PT_Master!A:A,PT_Master!C:C),""))</f>
        <v/>
      </c>
      <c r="F501" s="24" t="str">
        <f>IF(C501="","",IFERROR(_xlfn.XLOOKUP(C501,PT_Master!A:A,PT_Master!P:P),"Self-Pay"))</f>
        <v/>
      </c>
      <c r="G501" s="25" t="str">
        <f>IF(B501="","",IFERROR(SUMIF(SVC_Log!B:B,B501,SVC_Log!O:O),0))</f>
        <v/>
      </c>
      <c r="H501" s="25" t="str">
        <f>IF(B501="","",IFERROR(
  _xlfn.XLOOKUP(B501,ADM_Log!A:A,ADM_Log!G:G)*
  _xlfn.XLOOKUP(_xlfn.XLOOKUP(B501,ADM_Log!A:A,ADM_Log!K:K),BED_Master!A:A,BED_Master!F:F),0))</f>
        <v/>
      </c>
      <c r="I501" s="25" t="str">
        <f>IF(B501="","",IFERROR(
  IF(_xlfn.XLOOKUP(B501,ADM_Log!A:A,ADM_Log!D:D)="OPD",
    _xlfn.XLOOKUP(_xlfn.XLOOKUP(B501,ADM_Log!A:A,ADM_Log!I:I),DR_Master!A:A,DR_Master!G:G),
    _xlfn.XLOOKUP(_xlfn.XLOOKUP(B501,ADM_Log!A:A,ADM_Log!I:I),DR_Master!A:A,DR_Master!H:H)*
    _xlfn.XLOOKUP(B501,ADM_Log!A:A,ADM_Log!G:G)
  ),0))</f>
        <v/>
      </c>
      <c r="J501" s="25" t="str">
        <f t="shared" si="37"/>
        <v/>
      </c>
      <c r="L501" s="17"/>
      <c r="M501" s="25" t="str">
        <f t="shared" si="38"/>
        <v/>
      </c>
      <c r="N501" s="17"/>
      <c r="O501" s="25" t="str">
        <f t="shared" si="39"/>
        <v/>
      </c>
      <c r="R501" t="str">
        <f t="shared" si="35"/>
        <v>Jan 1900</v>
      </c>
    </row>
    <row r="502" spans="1:18" ht="22" customHeight="1">
      <c r="A502" t="str">
        <f t="shared" si="36"/>
        <v/>
      </c>
      <c r="C502" s="24" t="str">
        <f>IF(B502="","",IFERROR(_xlfn.XLOOKUP(B502,ADM_Log!A:A,ADM_Log!B:B),"ADM not found"))</f>
        <v/>
      </c>
      <c r="D502" s="24" t="str">
        <f>IF(C502="","",IFERROR(_xlfn.XLOOKUP(C502,PT_Master!A:A,PT_Master!C:C),""))</f>
        <v/>
      </c>
      <c r="F502" s="24" t="str">
        <f>IF(C502="","",IFERROR(_xlfn.XLOOKUP(C502,PT_Master!A:A,PT_Master!P:P),"Self-Pay"))</f>
        <v/>
      </c>
      <c r="G502" s="25" t="str">
        <f>IF(B502="","",IFERROR(SUMIF(SVC_Log!B:B,B502,SVC_Log!O:O),0))</f>
        <v/>
      </c>
      <c r="H502" s="25" t="str">
        <f>IF(B502="","",IFERROR(
  _xlfn.XLOOKUP(B502,ADM_Log!A:A,ADM_Log!G:G)*
  _xlfn.XLOOKUP(_xlfn.XLOOKUP(B502,ADM_Log!A:A,ADM_Log!K:K),BED_Master!A:A,BED_Master!F:F),0))</f>
        <v/>
      </c>
      <c r="I502" s="25" t="str">
        <f>IF(B502="","",IFERROR(
  IF(_xlfn.XLOOKUP(B502,ADM_Log!A:A,ADM_Log!D:D)="OPD",
    _xlfn.XLOOKUP(_xlfn.XLOOKUP(B502,ADM_Log!A:A,ADM_Log!I:I),DR_Master!A:A,DR_Master!G:G),
    _xlfn.XLOOKUP(_xlfn.XLOOKUP(B502,ADM_Log!A:A,ADM_Log!I:I),DR_Master!A:A,DR_Master!H:H)*
    _xlfn.XLOOKUP(B502,ADM_Log!A:A,ADM_Log!G:G)
  ),0))</f>
        <v/>
      </c>
      <c r="J502" s="25" t="str">
        <f t="shared" si="37"/>
        <v/>
      </c>
      <c r="L502" s="17"/>
      <c r="M502" s="25" t="str">
        <f t="shared" si="38"/>
        <v/>
      </c>
      <c r="N502" s="17"/>
      <c r="O502" s="25" t="str">
        <f t="shared" si="39"/>
        <v/>
      </c>
      <c r="R502" t="str">
        <f t="shared" si="35"/>
        <v>Jan 1900</v>
      </c>
    </row>
    <row r="503" spans="1:18" ht="22" customHeight="1">
      <c r="A503" t="str">
        <f t="shared" si="36"/>
        <v/>
      </c>
      <c r="C503" s="24" t="str">
        <f>IF(B503="","",IFERROR(_xlfn.XLOOKUP(B503,ADM_Log!A:A,ADM_Log!B:B),"ADM not found"))</f>
        <v/>
      </c>
      <c r="D503" s="24" t="str">
        <f>IF(C503="","",IFERROR(_xlfn.XLOOKUP(C503,PT_Master!A:A,PT_Master!C:C),""))</f>
        <v/>
      </c>
      <c r="F503" s="24" t="str">
        <f>IF(C503="","",IFERROR(_xlfn.XLOOKUP(C503,PT_Master!A:A,PT_Master!P:P),"Self-Pay"))</f>
        <v/>
      </c>
      <c r="G503" s="25" t="str">
        <f>IF(B503="","",IFERROR(SUMIF(SVC_Log!B:B,B503,SVC_Log!O:O),0))</f>
        <v/>
      </c>
      <c r="H503" s="25" t="str">
        <f>IF(B503="","",IFERROR(
  _xlfn.XLOOKUP(B503,ADM_Log!A:A,ADM_Log!G:G)*
  _xlfn.XLOOKUP(_xlfn.XLOOKUP(B503,ADM_Log!A:A,ADM_Log!K:K),BED_Master!A:A,BED_Master!F:F),0))</f>
        <v/>
      </c>
      <c r="I503" s="25" t="str">
        <f>IF(B503="","",IFERROR(
  IF(_xlfn.XLOOKUP(B503,ADM_Log!A:A,ADM_Log!D:D)="OPD",
    _xlfn.XLOOKUP(_xlfn.XLOOKUP(B503,ADM_Log!A:A,ADM_Log!I:I),DR_Master!A:A,DR_Master!G:G),
    _xlfn.XLOOKUP(_xlfn.XLOOKUP(B503,ADM_Log!A:A,ADM_Log!I:I),DR_Master!A:A,DR_Master!H:H)*
    _xlfn.XLOOKUP(B503,ADM_Log!A:A,ADM_Log!G:G)
  ),0))</f>
        <v/>
      </c>
      <c r="J503" s="25" t="str">
        <f t="shared" si="37"/>
        <v/>
      </c>
      <c r="L503" s="17"/>
      <c r="M503" s="25" t="str">
        <f t="shared" si="38"/>
        <v/>
      </c>
      <c r="N503" s="17"/>
      <c r="O503" s="25" t="str">
        <f t="shared" si="39"/>
        <v/>
      </c>
      <c r="R503" t="str">
        <f t="shared" si="35"/>
        <v>Jan 1900</v>
      </c>
    </row>
    <row r="504" spans="1:18" ht="22" customHeight="1">
      <c r="A504" t="str">
        <f t="shared" si="36"/>
        <v/>
      </c>
      <c r="C504" s="24" t="str">
        <f>IF(B504="","",IFERROR(_xlfn.XLOOKUP(B504,ADM_Log!A:A,ADM_Log!B:B),"ADM not found"))</f>
        <v/>
      </c>
      <c r="D504" s="24" t="str">
        <f>IF(C504="","",IFERROR(_xlfn.XLOOKUP(C504,PT_Master!A:A,PT_Master!C:C),""))</f>
        <v/>
      </c>
      <c r="F504" s="24" t="str">
        <f>IF(C504="","",IFERROR(_xlfn.XLOOKUP(C504,PT_Master!A:A,PT_Master!P:P),"Self-Pay"))</f>
        <v/>
      </c>
      <c r="G504" s="25" t="str">
        <f>IF(B504="","",IFERROR(SUMIF(SVC_Log!B:B,B504,SVC_Log!O:O),0))</f>
        <v/>
      </c>
      <c r="H504" s="25" t="str">
        <f>IF(B504="","",IFERROR(
  _xlfn.XLOOKUP(B504,ADM_Log!A:A,ADM_Log!G:G)*
  _xlfn.XLOOKUP(_xlfn.XLOOKUP(B504,ADM_Log!A:A,ADM_Log!K:K),BED_Master!A:A,BED_Master!F:F),0))</f>
        <v/>
      </c>
      <c r="I504" s="25" t="str">
        <f>IF(B504="","",IFERROR(
  IF(_xlfn.XLOOKUP(B504,ADM_Log!A:A,ADM_Log!D:D)="OPD",
    _xlfn.XLOOKUP(_xlfn.XLOOKUP(B504,ADM_Log!A:A,ADM_Log!I:I),DR_Master!A:A,DR_Master!G:G),
    _xlfn.XLOOKUP(_xlfn.XLOOKUP(B504,ADM_Log!A:A,ADM_Log!I:I),DR_Master!A:A,DR_Master!H:H)*
    _xlfn.XLOOKUP(B504,ADM_Log!A:A,ADM_Log!G:G)
  ),0))</f>
        <v/>
      </c>
      <c r="J504" s="25" t="str">
        <f t="shared" si="37"/>
        <v/>
      </c>
      <c r="L504" s="17"/>
      <c r="M504" s="25" t="str">
        <f t="shared" si="38"/>
        <v/>
      </c>
      <c r="N504" s="17"/>
      <c r="O504" s="25" t="str">
        <f t="shared" si="39"/>
        <v/>
      </c>
      <c r="R504" t="str">
        <f t="shared" si="35"/>
        <v>Jan 1900</v>
      </c>
    </row>
    <row r="505" spans="1:18" ht="22" customHeight="1">
      <c r="A505" t="str">
        <f t="shared" si="36"/>
        <v/>
      </c>
      <c r="C505" s="24" t="str">
        <f>IF(B505="","",IFERROR(_xlfn.XLOOKUP(B505,ADM_Log!A:A,ADM_Log!B:B),"ADM not found"))</f>
        <v/>
      </c>
      <c r="D505" s="24" t="str">
        <f>IF(C505="","",IFERROR(_xlfn.XLOOKUP(C505,PT_Master!A:A,PT_Master!C:C),""))</f>
        <v/>
      </c>
      <c r="F505" s="24" t="str">
        <f>IF(C505="","",IFERROR(_xlfn.XLOOKUP(C505,PT_Master!A:A,PT_Master!P:P),"Self-Pay"))</f>
        <v/>
      </c>
      <c r="G505" s="25" t="str">
        <f>IF(B505="","",IFERROR(SUMIF(SVC_Log!B:B,B505,SVC_Log!O:O),0))</f>
        <v/>
      </c>
      <c r="H505" s="25" t="str">
        <f>IF(B505="","",IFERROR(
  _xlfn.XLOOKUP(B505,ADM_Log!A:A,ADM_Log!G:G)*
  _xlfn.XLOOKUP(_xlfn.XLOOKUP(B505,ADM_Log!A:A,ADM_Log!K:K),BED_Master!A:A,BED_Master!F:F),0))</f>
        <v/>
      </c>
      <c r="I505" s="25" t="str">
        <f>IF(B505="","",IFERROR(
  IF(_xlfn.XLOOKUP(B505,ADM_Log!A:A,ADM_Log!D:D)="OPD",
    _xlfn.XLOOKUP(_xlfn.XLOOKUP(B505,ADM_Log!A:A,ADM_Log!I:I),DR_Master!A:A,DR_Master!G:G),
    _xlfn.XLOOKUP(_xlfn.XLOOKUP(B505,ADM_Log!A:A,ADM_Log!I:I),DR_Master!A:A,DR_Master!H:H)*
    _xlfn.XLOOKUP(B505,ADM_Log!A:A,ADM_Log!G:G)
  ),0))</f>
        <v/>
      </c>
      <c r="J505" s="25" t="str">
        <f t="shared" si="37"/>
        <v/>
      </c>
      <c r="L505" s="17"/>
      <c r="M505" s="25" t="str">
        <f t="shared" si="38"/>
        <v/>
      </c>
      <c r="N505" s="17"/>
      <c r="O505" s="25" t="str">
        <f t="shared" si="39"/>
        <v/>
      </c>
      <c r="R505" t="str">
        <f t="shared" si="35"/>
        <v>Jan 1900</v>
      </c>
    </row>
    <row r="506" spans="1:18" ht="22" customHeight="1">
      <c r="A506" t="str">
        <f t="shared" si="36"/>
        <v/>
      </c>
      <c r="C506" s="24" t="str">
        <f>IF(B506="","",IFERROR(_xlfn.XLOOKUP(B506,ADM_Log!A:A,ADM_Log!B:B),"ADM not found"))</f>
        <v/>
      </c>
      <c r="D506" s="24" t="str">
        <f>IF(C506="","",IFERROR(_xlfn.XLOOKUP(C506,PT_Master!A:A,PT_Master!C:C),""))</f>
        <v/>
      </c>
      <c r="F506" s="24" t="str">
        <f>IF(C506="","",IFERROR(_xlfn.XLOOKUP(C506,PT_Master!A:A,PT_Master!P:P),"Self-Pay"))</f>
        <v/>
      </c>
      <c r="G506" s="25" t="str">
        <f>IF(B506="","",IFERROR(SUMIF(SVC_Log!B:B,B506,SVC_Log!O:O),0))</f>
        <v/>
      </c>
      <c r="H506" s="25" t="str">
        <f>IF(B506="","",IFERROR(
  _xlfn.XLOOKUP(B506,ADM_Log!A:A,ADM_Log!G:G)*
  _xlfn.XLOOKUP(_xlfn.XLOOKUP(B506,ADM_Log!A:A,ADM_Log!K:K),BED_Master!A:A,BED_Master!F:F),0))</f>
        <v/>
      </c>
      <c r="I506" s="25" t="str">
        <f>IF(B506="","",IFERROR(
  IF(_xlfn.XLOOKUP(B506,ADM_Log!A:A,ADM_Log!D:D)="OPD",
    _xlfn.XLOOKUP(_xlfn.XLOOKUP(B506,ADM_Log!A:A,ADM_Log!I:I),DR_Master!A:A,DR_Master!G:G),
    _xlfn.XLOOKUP(_xlfn.XLOOKUP(B506,ADM_Log!A:A,ADM_Log!I:I),DR_Master!A:A,DR_Master!H:H)*
    _xlfn.XLOOKUP(B506,ADM_Log!A:A,ADM_Log!G:G)
  ),0))</f>
        <v/>
      </c>
      <c r="J506" s="25" t="str">
        <f t="shared" si="37"/>
        <v/>
      </c>
      <c r="L506" s="17"/>
      <c r="M506" s="25" t="str">
        <f t="shared" si="38"/>
        <v/>
      </c>
      <c r="N506" s="17"/>
      <c r="O506" s="25" t="str">
        <f t="shared" si="39"/>
        <v/>
      </c>
      <c r="R506" t="str">
        <f t="shared" si="35"/>
        <v>Jan 1900</v>
      </c>
    </row>
    <row r="507" spans="1:18" ht="22" customHeight="1">
      <c r="A507" t="str">
        <f t="shared" si="36"/>
        <v/>
      </c>
      <c r="C507" s="24" t="str">
        <f>IF(B507="","",IFERROR(_xlfn.XLOOKUP(B507,ADM_Log!A:A,ADM_Log!B:B),"ADM not found"))</f>
        <v/>
      </c>
      <c r="D507" s="24" t="str">
        <f>IF(C507="","",IFERROR(_xlfn.XLOOKUP(C507,PT_Master!A:A,PT_Master!C:C),""))</f>
        <v/>
      </c>
      <c r="F507" s="24" t="str">
        <f>IF(C507="","",IFERROR(_xlfn.XLOOKUP(C507,PT_Master!A:A,PT_Master!P:P),"Self-Pay"))</f>
        <v/>
      </c>
      <c r="G507" s="25" t="str">
        <f>IF(B507="","",IFERROR(SUMIF(SVC_Log!B:B,B507,SVC_Log!O:O),0))</f>
        <v/>
      </c>
      <c r="H507" s="25" t="str">
        <f>IF(B507="","",IFERROR(
  _xlfn.XLOOKUP(B507,ADM_Log!A:A,ADM_Log!G:G)*
  _xlfn.XLOOKUP(_xlfn.XLOOKUP(B507,ADM_Log!A:A,ADM_Log!K:K),BED_Master!A:A,BED_Master!F:F),0))</f>
        <v/>
      </c>
      <c r="I507" s="25" t="str">
        <f>IF(B507="","",IFERROR(
  IF(_xlfn.XLOOKUP(B507,ADM_Log!A:A,ADM_Log!D:D)="OPD",
    _xlfn.XLOOKUP(_xlfn.XLOOKUP(B507,ADM_Log!A:A,ADM_Log!I:I),DR_Master!A:A,DR_Master!G:G),
    _xlfn.XLOOKUP(_xlfn.XLOOKUP(B507,ADM_Log!A:A,ADM_Log!I:I),DR_Master!A:A,DR_Master!H:H)*
    _xlfn.XLOOKUP(B507,ADM_Log!A:A,ADM_Log!G:G)
  ),0))</f>
        <v/>
      </c>
      <c r="J507" s="25" t="str">
        <f t="shared" si="37"/>
        <v/>
      </c>
      <c r="L507" s="17"/>
      <c r="M507" s="25" t="str">
        <f t="shared" si="38"/>
        <v/>
      </c>
      <c r="N507" s="17"/>
      <c r="O507" s="25" t="str">
        <f t="shared" si="39"/>
        <v/>
      </c>
      <c r="R507" t="str">
        <f t="shared" si="35"/>
        <v>Jan 1900</v>
      </c>
    </row>
    <row r="508" spans="1:18" ht="22" customHeight="1">
      <c r="A508" t="str">
        <f t="shared" si="36"/>
        <v/>
      </c>
      <c r="C508" s="24" t="str">
        <f>IF(B508="","",IFERROR(_xlfn.XLOOKUP(B508,ADM_Log!A:A,ADM_Log!B:B),"ADM not found"))</f>
        <v/>
      </c>
      <c r="D508" s="24" t="str">
        <f>IF(C508="","",IFERROR(_xlfn.XLOOKUP(C508,PT_Master!A:A,PT_Master!C:C),""))</f>
        <v/>
      </c>
      <c r="F508" s="24" t="str">
        <f>IF(C508="","",IFERROR(_xlfn.XLOOKUP(C508,PT_Master!A:A,PT_Master!P:P),"Self-Pay"))</f>
        <v/>
      </c>
      <c r="G508" s="25" t="str">
        <f>IF(B508="","",IFERROR(SUMIF(SVC_Log!B:B,B508,SVC_Log!O:O),0))</f>
        <v/>
      </c>
      <c r="H508" s="25" t="str">
        <f>IF(B508="","",IFERROR(
  _xlfn.XLOOKUP(B508,ADM_Log!A:A,ADM_Log!G:G)*
  _xlfn.XLOOKUP(_xlfn.XLOOKUP(B508,ADM_Log!A:A,ADM_Log!K:K),BED_Master!A:A,BED_Master!F:F),0))</f>
        <v/>
      </c>
      <c r="I508" s="25" t="str">
        <f>IF(B508="","",IFERROR(
  IF(_xlfn.XLOOKUP(B508,ADM_Log!A:A,ADM_Log!D:D)="OPD",
    _xlfn.XLOOKUP(_xlfn.XLOOKUP(B508,ADM_Log!A:A,ADM_Log!I:I),DR_Master!A:A,DR_Master!G:G),
    _xlfn.XLOOKUP(_xlfn.XLOOKUP(B508,ADM_Log!A:A,ADM_Log!I:I),DR_Master!A:A,DR_Master!H:H)*
    _xlfn.XLOOKUP(B508,ADM_Log!A:A,ADM_Log!G:G)
  ),0))</f>
        <v/>
      </c>
      <c r="J508" s="25" t="str">
        <f t="shared" si="37"/>
        <v/>
      </c>
      <c r="L508" s="17"/>
      <c r="M508" s="25" t="str">
        <f t="shared" si="38"/>
        <v/>
      </c>
      <c r="N508" s="17"/>
      <c r="O508" s="25" t="str">
        <f t="shared" si="39"/>
        <v/>
      </c>
      <c r="R508" t="str">
        <f t="shared" si="35"/>
        <v>Jan 1900</v>
      </c>
    </row>
    <row r="509" spans="1:18" ht="22" customHeight="1">
      <c r="A509" t="str">
        <f t="shared" si="36"/>
        <v/>
      </c>
      <c r="C509" s="24" t="str">
        <f>IF(B509="","",IFERROR(_xlfn.XLOOKUP(B509,ADM_Log!A:A,ADM_Log!B:B),"ADM not found"))</f>
        <v/>
      </c>
      <c r="D509" s="24" t="str">
        <f>IF(C509="","",IFERROR(_xlfn.XLOOKUP(C509,PT_Master!A:A,PT_Master!C:C),""))</f>
        <v/>
      </c>
      <c r="F509" s="24" t="str">
        <f>IF(C509="","",IFERROR(_xlfn.XLOOKUP(C509,PT_Master!A:A,PT_Master!P:P),"Self-Pay"))</f>
        <v/>
      </c>
      <c r="G509" s="25" t="str">
        <f>IF(B509="","",IFERROR(SUMIF(SVC_Log!B:B,B509,SVC_Log!O:O),0))</f>
        <v/>
      </c>
      <c r="H509" s="25" t="str">
        <f>IF(B509="","",IFERROR(
  _xlfn.XLOOKUP(B509,ADM_Log!A:A,ADM_Log!G:G)*
  _xlfn.XLOOKUP(_xlfn.XLOOKUP(B509,ADM_Log!A:A,ADM_Log!K:K),BED_Master!A:A,BED_Master!F:F),0))</f>
        <v/>
      </c>
      <c r="I509" s="25" t="str">
        <f>IF(B509="","",IFERROR(
  IF(_xlfn.XLOOKUP(B509,ADM_Log!A:A,ADM_Log!D:D)="OPD",
    _xlfn.XLOOKUP(_xlfn.XLOOKUP(B509,ADM_Log!A:A,ADM_Log!I:I),DR_Master!A:A,DR_Master!G:G),
    _xlfn.XLOOKUP(_xlfn.XLOOKUP(B509,ADM_Log!A:A,ADM_Log!I:I),DR_Master!A:A,DR_Master!H:H)*
    _xlfn.XLOOKUP(B509,ADM_Log!A:A,ADM_Log!G:G)
  ),0))</f>
        <v/>
      </c>
      <c r="J509" s="25" t="str">
        <f t="shared" si="37"/>
        <v/>
      </c>
      <c r="L509" s="17"/>
      <c r="M509" s="25" t="str">
        <f t="shared" si="38"/>
        <v/>
      </c>
      <c r="N509" s="17"/>
      <c r="O509" s="25" t="str">
        <f t="shared" si="39"/>
        <v/>
      </c>
      <c r="R509" t="str">
        <f t="shared" si="35"/>
        <v>Jan 1900</v>
      </c>
    </row>
    <row r="510" spans="1:18" ht="22" customHeight="1">
      <c r="A510" t="str">
        <f t="shared" si="36"/>
        <v/>
      </c>
      <c r="C510" s="24" t="str">
        <f>IF(B510="","",IFERROR(_xlfn.XLOOKUP(B510,ADM_Log!A:A,ADM_Log!B:B),"ADM not found"))</f>
        <v/>
      </c>
      <c r="D510" s="24" t="str">
        <f>IF(C510="","",IFERROR(_xlfn.XLOOKUP(C510,PT_Master!A:A,PT_Master!C:C),""))</f>
        <v/>
      </c>
      <c r="F510" s="24" t="str">
        <f>IF(C510="","",IFERROR(_xlfn.XLOOKUP(C510,PT_Master!A:A,PT_Master!P:P),"Self-Pay"))</f>
        <v/>
      </c>
      <c r="G510" s="25" t="str">
        <f>IF(B510="","",IFERROR(SUMIF(SVC_Log!B:B,B510,SVC_Log!O:O),0))</f>
        <v/>
      </c>
      <c r="H510" s="25" t="str">
        <f>IF(B510="","",IFERROR(
  _xlfn.XLOOKUP(B510,ADM_Log!A:A,ADM_Log!G:G)*
  _xlfn.XLOOKUP(_xlfn.XLOOKUP(B510,ADM_Log!A:A,ADM_Log!K:K),BED_Master!A:A,BED_Master!F:F),0))</f>
        <v/>
      </c>
      <c r="I510" s="25" t="str">
        <f>IF(B510="","",IFERROR(
  IF(_xlfn.XLOOKUP(B510,ADM_Log!A:A,ADM_Log!D:D)="OPD",
    _xlfn.XLOOKUP(_xlfn.XLOOKUP(B510,ADM_Log!A:A,ADM_Log!I:I),DR_Master!A:A,DR_Master!G:G),
    _xlfn.XLOOKUP(_xlfn.XLOOKUP(B510,ADM_Log!A:A,ADM_Log!I:I),DR_Master!A:A,DR_Master!H:H)*
    _xlfn.XLOOKUP(B510,ADM_Log!A:A,ADM_Log!G:G)
  ),0))</f>
        <v/>
      </c>
      <c r="J510" s="25" t="str">
        <f t="shared" si="37"/>
        <v/>
      </c>
      <c r="L510" s="17"/>
      <c r="M510" s="25" t="str">
        <f t="shared" si="38"/>
        <v/>
      </c>
      <c r="N510" s="17"/>
      <c r="O510" s="25" t="str">
        <f t="shared" si="39"/>
        <v/>
      </c>
      <c r="R510" t="str">
        <f t="shared" si="35"/>
        <v>Jan 1900</v>
      </c>
    </row>
    <row r="511" spans="1:18" ht="22" customHeight="1">
      <c r="A511" t="str">
        <f t="shared" si="36"/>
        <v/>
      </c>
      <c r="C511" s="24" t="str">
        <f>IF(B511="","",IFERROR(_xlfn.XLOOKUP(B511,ADM_Log!A:A,ADM_Log!B:B),"ADM not found"))</f>
        <v/>
      </c>
      <c r="D511" s="24" t="str">
        <f>IF(C511="","",IFERROR(_xlfn.XLOOKUP(C511,PT_Master!A:A,PT_Master!C:C),""))</f>
        <v/>
      </c>
      <c r="F511" s="24" t="str">
        <f>IF(C511="","",IFERROR(_xlfn.XLOOKUP(C511,PT_Master!A:A,PT_Master!P:P),"Self-Pay"))</f>
        <v/>
      </c>
      <c r="G511" s="25" t="str">
        <f>IF(B511="","",IFERROR(SUMIF(SVC_Log!B:B,B511,SVC_Log!O:O),0))</f>
        <v/>
      </c>
      <c r="H511" s="25" t="str">
        <f>IF(B511="","",IFERROR(
  _xlfn.XLOOKUP(B511,ADM_Log!A:A,ADM_Log!G:G)*
  _xlfn.XLOOKUP(_xlfn.XLOOKUP(B511,ADM_Log!A:A,ADM_Log!K:K),BED_Master!A:A,BED_Master!F:F),0))</f>
        <v/>
      </c>
      <c r="I511" s="25" t="str">
        <f>IF(B511="","",IFERROR(
  IF(_xlfn.XLOOKUP(B511,ADM_Log!A:A,ADM_Log!D:D)="OPD",
    _xlfn.XLOOKUP(_xlfn.XLOOKUP(B511,ADM_Log!A:A,ADM_Log!I:I),DR_Master!A:A,DR_Master!G:G),
    _xlfn.XLOOKUP(_xlfn.XLOOKUP(B511,ADM_Log!A:A,ADM_Log!I:I),DR_Master!A:A,DR_Master!H:H)*
    _xlfn.XLOOKUP(B511,ADM_Log!A:A,ADM_Log!G:G)
  ),0))</f>
        <v/>
      </c>
      <c r="J511" s="25" t="str">
        <f t="shared" si="37"/>
        <v/>
      </c>
      <c r="L511" s="17"/>
      <c r="M511" s="25" t="str">
        <f t="shared" si="38"/>
        <v/>
      </c>
      <c r="N511" s="17"/>
      <c r="O511" s="25" t="str">
        <f t="shared" si="39"/>
        <v/>
      </c>
      <c r="R511" t="str">
        <f t="shared" si="35"/>
        <v>Jan 1900</v>
      </c>
    </row>
    <row r="512" spans="1:18" ht="22" customHeight="1">
      <c r="A512" t="str">
        <f t="shared" si="36"/>
        <v/>
      </c>
      <c r="C512" s="24" t="str">
        <f>IF(B512="","",IFERROR(_xlfn.XLOOKUP(B512,ADM_Log!A:A,ADM_Log!B:B),"ADM not found"))</f>
        <v/>
      </c>
      <c r="D512" s="24" t="str">
        <f>IF(C512="","",IFERROR(_xlfn.XLOOKUP(C512,PT_Master!A:A,PT_Master!C:C),""))</f>
        <v/>
      </c>
      <c r="F512" s="24" t="str">
        <f>IF(C512="","",IFERROR(_xlfn.XLOOKUP(C512,PT_Master!A:A,PT_Master!P:P),"Self-Pay"))</f>
        <v/>
      </c>
      <c r="G512" s="25" t="str">
        <f>IF(B512="","",IFERROR(SUMIF(SVC_Log!B:B,B512,SVC_Log!O:O),0))</f>
        <v/>
      </c>
      <c r="H512" s="25" t="str">
        <f>IF(B512="","",IFERROR(
  _xlfn.XLOOKUP(B512,ADM_Log!A:A,ADM_Log!G:G)*
  _xlfn.XLOOKUP(_xlfn.XLOOKUP(B512,ADM_Log!A:A,ADM_Log!K:K),BED_Master!A:A,BED_Master!F:F),0))</f>
        <v/>
      </c>
      <c r="I512" s="25" t="str">
        <f>IF(B512="","",IFERROR(
  IF(_xlfn.XLOOKUP(B512,ADM_Log!A:A,ADM_Log!D:D)="OPD",
    _xlfn.XLOOKUP(_xlfn.XLOOKUP(B512,ADM_Log!A:A,ADM_Log!I:I),DR_Master!A:A,DR_Master!G:G),
    _xlfn.XLOOKUP(_xlfn.XLOOKUP(B512,ADM_Log!A:A,ADM_Log!I:I),DR_Master!A:A,DR_Master!H:H)*
    _xlfn.XLOOKUP(B512,ADM_Log!A:A,ADM_Log!G:G)
  ),0))</f>
        <v/>
      </c>
      <c r="J512" s="25" t="str">
        <f t="shared" si="37"/>
        <v/>
      </c>
      <c r="L512" s="17"/>
      <c r="M512" s="25" t="str">
        <f t="shared" si="38"/>
        <v/>
      </c>
      <c r="N512" s="17"/>
      <c r="O512" s="25" t="str">
        <f t="shared" si="39"/>
        <v/>
      </c>
      <c r="R512" t="str">
        <f t="shared" si="35"/>
        <v>Jan 1900</v>
      </c>
    </row>
    <row r="513" spans="1:18" ht="22" customHeight="1">
      <c r="A513" t="str">
        <f t="shared" si="36"/>
        <v/>
      </c>
      <c r="C513" s="24" t="str">
        <f>IF(B513="","",IFERROR(_xlfn.XLOOKUP(B513,ADM_Log!A:A,ADM_Log!B:B),"ADM not found"))</f>
        <v/>
      </c>
      <c r="D513" s="24" t="str">
        <f>IF(C513="","",IFERROR(_xlfn.XLOOKUP(C513,PT_Master!A:A,PT_Master!C:C),""))</f>
        <v/>
      </c>
      <c r="F513" s="24" t="str">
        <f>IF(C513="","",IFERROR(_xlfn.XLOOKUP(C513,PT_Master!A:A,PT_Master!P:P),"Self-Pay"))</f>
        <v/>
      </c>
      <c r="G513" s="25" t="str">
        <f>IF(B513="","",IFERROR(SUMIF(SVC_Log!B:B,B513,SVC_Log!O:O),0))</f>
        <v/>
      </c>
      <c r="H513" s="25" t="str">
        <f>IF(B513="","",IFERROR(
  _xlfn.XLOOKUP(B513,ADM_Log!A:A,ADM_Log!G:G)*
  _xlfn.XLOOKUP(_xlfn.XLOOKUP(B513,ADM_Log!A:A,ADM_Log!K:K),BED_Master!A:A,BED_Master!F:F),0))</f>
        <v/>
      </c>
      <c r="I513" s="25" t="str">
        <f>IF(B513="","",IFERROR(
  IF(_xlfn.XLOOKUP(B513,ADM_Log!A:A,ADM_Log!D:D)="OPD",
    _xlfn.XLOOKUP(_xlfn.XLOOKUP(B513,ADM_Log!A:A,ADM_Log!I:I),DR_Master!A:A,DR_Master!G:G),
    _xlfn.XLOOKUP(_xlfn.XLOOKUP(B513,ADM_Log!A:A,ADM_Log!I:I),DR_Master!A:A,DR_Master!H:H)*
    _xlfn.XLOOKUP(B513,ADM_Log!A:A,ADM_Log!G:G)
  ),0))</f>
        <v/>
      </c>
      <c r="J513" s="25" t="str">
        <f t="shared" si="37"/>
        <v/>
      </c>
      <c r="L513" s="17"/>
      <c r="M513" s="25" t="str">
        <f t="shared" si="38"/>
        <v/>
      </c>
      <c r="N513" s="17"/>
      <c r="O513" s="25" t="str">
        <f t="shared" si="39"/>
        <v/>
      </c>
      <c r="R513" t="str">
        <f t="shared" si="35"/>
        <v>Jan 1900</v>
      </c>
    </row>
    <row r="514" spans="1:18" ht="22" customHeight="1">
      <c r="A514" t="str">
        <f t="shared" si="36"/>
        <v/>
      </c>
      <c r="C514" s="24" t="str">
        <f>IF(B514="","",IFERROR(_xlfn.XLOOKUP(B514,ADM_Log!A:A,ADM_Log!B:B),"ADM not found"))</f>
        <v/>
      </c>
      <c r="D514" s="24" t="str">
        <f>IF(C514="","",IFERROR(_xlfn.XLOOKUP(C514,PT_Master!A:A,PT_Master!C:C),""))</f>
        <v/>
      </c>
      <c r="F514" s="24" t="str">
        <f>IF(C514="","",IFERROR(_xlfn.XLOOKUP(C514,PT_Master!A:A,PT_Master!P:P),"Self-Pay"))</f>
        <v/>
      </c>
      <c r="G514" s="25" t="str">
        <f>IF(B514="","",IFERROR(SUMIF(SVC_Log!B:B,B514,SVC_Log!O:O),0))</f>
        <v/>
      </c>
      <c r="H514" s="25" t="str">
        <f>IF(B514="","",IFERROR(
  _xlfn.XLOOKUP(B514,ADM_Log!A:A,ADM_Log!G:G)*
  _xlfn.XLOOKUP(_xlfn.XLOOKUP(B514,ADM_Log!A:A,ADM_Log!K:K),BED_Master!A:A,BED_Master!F:F),0))</f>
        <v/>
      </c>
      <c r="I514" s="25" t="str">
        <f>IF(B514="","",IFERROR(
  IF(_xlfn.XLOOKUP(B514,ADM_Log!A:A,ADM_Log!D:D)="OPD",
    _xlfn.XLOOKUP(_xlfn.XLOOKUP(B514,ADM_Log!A:A,ADM_Log!I:I),DR_Master!A:A,DR_Master!G:G),
    _xlfn.XLOOKUP(_xlfn.XLOOKUP(B514,ADM_Log!A:A,ADM_Log!I:I),DR_Master!A:A,DR_Master!H:H)*
    _xlfn.XLOOKUP(B514,ADM_Log!A:A,ADM_Log!G:G)
  ),0))</f>
        <v/>
      </c>
      <c r="J514" s="25" t="str">
        <f t="shared" si="37"/>
        <v/>
      </c>
      <c r="L514" s="17"/>
      <c r="M514" s="25" t="str">
        <f t="shared" si="38"/>
        <v/>
      </c>
      <c r="N514" s="17"/>
      <c r="O514" s="25" t="str">
        <f t="shared" si="39"/>
        <v/>
      </c>
      <c r="R514" t="str">
        <f t="shared" si="35"/>
        <v>Jan 1900</v>
      </c>
    </row>
    <row r="515" spans="1:18" ht="22" customHeight="1">
      <c r="A515" t="str">
        <f t="shared" si="36"/>
        <v/>
      </c>
      <c r="C515" s="24" t="str">
        <f>IF(B515="","",IFERROR(_xlfn.XLOOKUP(B515,ADM_Log!A:A,ADM_Log!B:B),"ADM not found"))</f>
        <v/>
      </c>
      <c r="D515" s="24" t="str">
        <f>IF(C515="","",IFERROR(_xlfn.XLOOKUP(C515,PT_Master!A:A,PT_Master!C:C),""))</f>
        <v/>
      </c>
      <c r="F515" s="24" t="str">
        <f>IF(C515="","",IFERROR(_xlfn.XLOOKUP(C515,PT_Master!A:A,PT_Master!P:P),"Self-Pay"))</f>
        <v/>
      </c>
      <c r="G515" s="25" t="str">
        <f>IF(B515="","",IFERROR(SUMIF(SVC_Log!B:B,B515,SVC_Log!O:O),0))</f>
        <v/>
      </c>
      <c r="H515" s="25" t="str">
        <f>IF(B515="","",IFERROR(
  _xlfn.XLOOKUP(B515,ADM_Log!A:A,ADM_Log!G:G)*
  _xlfn.XLOOKUP(_xlfn.XLOOKUP(B515,ADM_Log!A:A,ADM_Log!K:K),BED_Master!A:A,BED_Master!F:F),0))</f>
        <v/>
      </c>
      <c r="I515" s="25" t="str">
        <f>IF(B515="","",IFERROR(
  IF(_xlfn.XLOOKUP(B515,ADM_Log!A:A,ADM_Log!D:D)="OPD",
    _xlfn.XLOOKUP(_xlfn.XLOOKUP(B515,ADM_Log!A:A,ADM_Log!I:I),DR_Master!A:A,DR_Master!G:G),
    _xlfn.XLOOKUP(_xlfn.XLOOKUP(B515,ADM_Log!A:A,ADM_Log!I:I),DR_Master!A:A,DR_Master!H:H)*
    _xlfn.XLOOKUP(B515,ADM_Log!A:A,ADM_Log!G:G)
  ),0))</f>
        <v/>
      </c>
      <c r="J515" s="25" t="str">
        <f t="shared" si="37"/>
        <v/>
      </c>
      <c r="L515" s="17"/>
      <c r="M515" s="25" t="str">
        <f t="shared" si="38"/>
        <v/>
      </c>
      <c r="N515" s="17"/>
      <c r="O515" s="25" t="str">
        <f t="shared" si="39"/>
        <v/>
      </c>
      <c r="R515" t="str">
        <f t="shared" si="35"/>
        <v>Jan 1900</v>
      </c>
    </row>
    <row r="516" spans="1:18" ht="22" customHeight="1">
      <c r="A516" t="str">
        <f t="shared" si="36"/>
        <v/>
      </c>
      <c r="C516" s="24" t="str">
        <f>IF(B516="","",IFERROR(_xlfn.XLOOKUP(B516,ADM_Log!A:A,ADM_Log!B:B),"ADM not found"))</f>
        <v/>
      </c>
      <c r="D516" s="24" t="str">
        <f>IF(C516="","",IFERROR(_xlfn.XLOOKUP(C516,PT_Master!A:A,PT_Master!C:C),""))</f>
        <v/>
      </c>
      <c r="F516" s="24" t="str">
        <f>IF(C516="","",IFERROR(_xlfn.XLOOKUP(C516,PT_Master!A:A,PT_Master!P:P),"Self-Pay"))</f>
        <v/>
      </c>
      <c r="G516" s="25" t="str">
        <f>IF(B516="","",IFERROR(SUMIF(SVC_Log!B:B,B516,SVC_Log!O:O),0))</f>
        <v/>
      </c>
      <c r="H516" s="25" t="str">
        <f>IF(B516="","",IFERROR(
  _xlfn.XLOOKUP(B516,ADM_Log!A:A,ADM_Log!G:G)*
  _xlfn.XLOOKUP(_xlfn.XLOOKUP(B516,ADM_Log!A:A,ADM_Log!K:K),BED_Master!A:A,BED_Master!F:F),0))</f>
        <v/>
      </c>
      <c r="I516" s="25" t="str">
        <f>IF(B516="","",IFERROR(
  IF(_xlfn.XLOOKUP(B516,ADM_Log!A:A,ADM_Log!D:D)="OPD",
    _xlfn.XLOOKUP(_xlfn.XLOOKUP(B516,ADM_Log!A:A,ADM_Log!I:I),DR_Master!A:A,DR_Master!G:G),
    _xlfn.XLOOKUP(_xlfn.XLOOKUP(B516,ADM_Log!A:A,ADM_Log!I:I),DR_Master!A:A,DR_Master!H:H)*
    _xlfn.XLOOKUP(B516,ADM_Log!A:A,ADM_Log!G:G)
  ),0))</f>
        <v/>
      </c>
      <c r="J516" s="25" t="str">
        <f t="shared" si="37"/>
        <v/>
      </c>
      <c r="L516" s="17"/>
      <c r="M516" s="25" t="str">
        <f t="shared" si="38"/>
        <v/>
      </c>
      <c r="N516" s="17"/>
      <c r="O516" s="25" t="str">
        <f t="shared" si="39"/>
        <v/>
      </c>
      <c r="R516" t="str">
        <f t="shared" si="35"/>
        <v>Jan 1900</v>
      </c>
    </row>
    <row r="517" spans="1:18" ht="22" customHeight="1">
      <c r="A517" t="str">
        <f t="shared" si="36"/>
        <v/>
      </c>
      <c r="C517" s="24" t="str">
        <f>IF(B517="","",IFERROR(_xlfn.XLOOKUP(B517,ADM_Log!A:A,ADM_Log!B:B),"ADM not found"))</f>
        <v/>
      </c>
      <c r="D517" s="24" t="str">
        <f>IF(C517="","",IFERROR(_xlfn.XLOOKUP(C517,PT_Master!A:A,PT_Master!C:C),""))</f>
        <v/>
      </c>
      <c r="F517" s="24" t="str">
        <f>IF(C517="","",IFERROR(_xlfn.XLOOKUP(C517,PT_Master!A:A,PT_Master!P:P),"Self-Pay"))</f>
        <v/>
      </c>
      <c r="G517" s="25" t="str">
        <f>IF(B517="","",IFERROR(SUMIF(SVC_Log!B:B,B517,SVC_Log!O:O),0))</f>
        <v/>
      </c>
      <c r="H517" s="25" t="str">
        <f>IF(B517="","",IFERROR(
  _xlfn.XLOOKUP(B517,ADM_Log!A:A,ADM_Log!G:G)*
  _xlfn.XLOOKUP(_xlfn.XLOOKUP(B517,ADM_Log!A:A,ADM_Log!K:K),BED_Master!A:A,BED_Master!F:F),0))</f>
        <v/>
      </c>
      <c r="I517" s="25" t="str">
        <f>IF(B517="","",IFERROR(
  IF(_xlfn.XLOOKUP(B517,ADM_Log!A:A,ADM_Log!D:D)="OPD",
    _xlfn.XLOOKUP(_xlfn.XLOOKUP(B517,ADM_Log!A:A,ADM_Log!I:I),DR_Master!A:A,DR_Master!G:G),
    _xlfn.XLOOKUP(_xlfn.XLOOKUP(B517,ADM_Log!A:A,ADM_Log!I:I),DR_Master!A:A,DR_Master!H:H)*
    _xlfn.XLOOKUP(B517,ADM_Log!A:A,ADM_Log!G:G)
  ),0))</f>
        <v/>
      </c>
      <c r="J517" s="25" t="str">
        <f t="shared" si="37"/>
        <v/>
      </c>
      <c r="L517" s="17"/>
      <c r="M517" s="25" t="str">
        <f t="shared" si="38"/>
        <v/>
      </c>
      <c r="N517" s="17"/>
      <c r="O517" s="25" t="str">
        <f t="shared" si="39"/>
        <v/>
      </c>
      <c r="R517" t="str">
        <f t="shared" ref="R517:R580" si="40">TEXT(E516,"MMM YYYY")</f>
        <v>Jan 1900</v>
      </c>
    </row>
    <row r="518" spans="1:18" ht="22" customHeight="1">
      <c r="A518" t="str">
        <f t="shared" ref="A518:A581" si="41">IF(B518="","","BILL-"&amp;TEXT(ROW(A514),"00000"))</f>
        <v/>
      </c>
      <c r="C518" s="24" t="str">
        <f>IF(B518="","",IFERROR(_xlfn.XLOOKUP(B518,ADM_Log!A:A,ADM_Log!B:B),"ADM not found"))</f>
        <v/>
      </c>
      <c r="D518" s="24" t="str">
        <f>IF(C518="","",IFERROR(_xlfn.XLOOKUP(C518,PT_Master!A:A,PT_Master!C:C),""))</f>
        <v/>
      </c>
      <c r="F518" s="24" t="str">
        <f>IF(C518="","",IFERROR(_xlfn.XLOOKUP(C518,PT_Master!A:A,PT_Master!P:P),"Self-Pay"))</f>
        <v/>
      </c>
      <c r="G518" s="25" t="str">
        <f>IF(B518="","",IFERROR(SUMIF(SVC_Log!B:B,B518,SVC_Log!O:O),0))</f>
        <v/>
      </c>
      <c r="H518" s="25" t="str">
        <f>IF(B518="","",IFERROR(
  _xlfn.XLOOKUP(B518,ADM_Log!A:A,ADM_Log!G:G)*
  _xlfn.XLOOKUP(_xlfn.XLOOKUP(B518,ADM_Log!A:A,ADM_Log!K:K),BED_Master!A:A,BED_Master!F:F),0))</f>
        <v/>
      </c>
      <c r="I518" s="25" t="str">
        <f>IF(B518="","",IFERROR(
  IF(_xlfn.XLOOKUP(B518,ADM_Log!A:A,ADM_Log!D:D)="OPD",
    _xlfn.XLOOKUP(_xlfn.XLOOKUP(B518,ADM_Log!A:A,ADM_Log!I:I),DR_Master!A:A,DR_Master!G:G),
    _xlfn.XLOOKUP(_xlfn.XLOOKUP(B518,ADM_Log!A:A,ADM_Log!I:I),DR_Master!A:A,DR_Master!H:H)*
    _xlfn.XLOOKUP(B518,ADM_Log!A:A,ADM_Log!G:G)
  ),0))</f>
        <v/>
      </c>
      <c r="J518" s="25" t="str">
        <f t="shared" ref="J518:J581" si="42">IF(B518="","",G518+H518+I518)</f>
        <v/>
      </c>
      <c r="L518" s="17"/>
      <c r="M518" s="25" t="str">
        <f t="shared" ref="M518:M581" si="43">IF(J518="","",J518-IF(L518="",0,L518))</f>
        <v/>
      </c>
      <c r="N518" s="17"/>
      <c r="O518" s="25" t="str">
        <f t="shared" ref="O518:O581" si="44">IF(M518="","",IFERROR(M518-IF(N518="",0,N518),M518))</f>
        <v/>
      </c>
      <c r="R518" t="str">
        <f t="shared" si="40"/>
        <v>Jan 1900</v>
      </c>
    </row>
    <row r="519" spans="1:18" ht="22" customHeight="1">
      <c r="A519" t="str">
        <f t="shared" si="41"/>
        <v/>
      </c>
      <c r="C519" s="24" t="str">
        <f>IF(B519="","",IFERROR(_xlfn.XLOOKUP(B519,ADM_Log!A:A,ADM_Log!B:B),"ADM not found"))</f>
        <v/>
      </c>
      <c r="D519" s="24" t="str">
        <f>IF(C519="","",IFERROR(_xlfn.XLOOKUP(C519,PT_Master!A:A,PT_Master!C:C),""))</f>
        <v/>
      </c>
      <c r="F519" s="24" t="str">
        <f>IF(C519="","",IFERROR(_xlfn.XLOOKUP(C519,PT_Master!A:A,PT_Master!P:P),"Self-Pay"))</f>
        <v/>
      </c>
      <c r="G519" s="25" t="str">
        <f>IF(B519="","",IFERROR(SUMIF(SVC_Log!B:B,B519,SVC_Log!O:O),0))</f>
        <v/>
      </c>
      <c r="H519" s="25" t="str">
        <f>IF(B519="","",IFERROR(
  _xlfn.XLOOKUP(B519,ADM_Log!A:A,ADM_Log!G:G)*
  _xlfn.XLOOKUP(_xlfn.XLOOKUP(B519,ADM_Log!A:A,ADM_Log!K:K),BED_Master!A:A,BED_Master!F:F),0))</f>
        <v/>
      </c>
      <c r="I519" s="25" t="str">
        <f>IF(B519="","",IFERROR(
  IF(_xlfn.XLOOKUP(B519,ADM_Log!A:A,ADM_Log!D:D)="OPD",
    _xlfn.XLOOKUP(_xlfn.XLOOKUP(B519,ADM_Log!A:A,ADM_Log!I:I),DR_Master!A:A,DR_Master!G:G),
    _xlfn.XLOOKUP(_xlfn.XLOOKUP(B519,ADM_Log!A:A,ADM_Log!I:I),DR_Master!A:A,DR_Master!H:H)*
    _xlfn.XLOOKUP(B519,ADM_Log!A:A,ADM_Log!G:G)
  ),0))</f>
        <v/>
      </c>
      <c r="J519" s="25" t="str">
        <f t="shared" si="42"/>
        <v/>
      </c>
      <c r="L519" s="17"/>
      <c r="M519" s="25" t="str">
        <f t="shared" si="43"/>
        <v/>
      </c>
      <c r="N519" s="17"/>
      <c r="O519" s="25" t="str">
        <f t="shared" si="44"/>
        <v/>
      </c>
      <c r="R519" t="str">
        <f t="shared" si="40"/>
        <v>Jan 1900</v>
      </c>
    </row>
    <row r="520" spans="1:18" ht="22" customHeight="1">
      <c r="A520" t="str">
        <f t="shared" si="41"/>
        <v/>
      </c>
      <c r="C520" s="24" t="str">
        <f>IF(B520="","",IFERROR(_xlfn.XLOOKUP(B520,ADM_Log!A:A,ADM_Log!B:B),"ADM not found"))</f>
        <v/>
      </c>
      <c r="D520" s="24" t="str">
        <f>IF(C520="","",IFERROR(_xlfn.XLOOKUP(C520,PT_Master!A:A,PT_Master!C:C),""))</f>
        <v/>
      </c>
      <c r="F520" s="24" t="str">
        <f>IF(C520="","",IFERROR(_xlfn.XLOOKUP(C520,PT_Master!A:A,PT_Master!P:P),"Self-Pay"))</f>
        <v/>
      </c>
      <c r="G520" s="25" t="str">
        <f>IF(B520="","",IFERROR(SUMIF(SVC_Log!B:B,B520,SVC_Log!O:O),0))</f>
        <v/>
      </c>
      <c r="H520" s="25" t="str">
        <f>IF(B520="","",IFERROR(
  _xlfn.XLOOKUP(B520,ADM_Log!A:A,ADM_Log!G:G)*
  _xlfn.XLOOKUP(_xlfn.XLOOKUP(B520,ADM_Log!A:A,ADM_Log!K:K),BED_Master!A:A,BED_Master!F:F),0))</f>
        <v/>
      </c>
      <c r="I520" s="25" t="str">
        <f>IF(B520="","",IFERROR(
  IF(_xlfn.XLOOKUP(B520,ADM_Log!A:A,ADM_Log!D:D)="OPD",
    _xlfn.XLOOKUP(_xlfn.XLOOKUP(B520,ADM_Log!A:A,ADM_Log!I:I),DR_Master!A:A,DR_Master!G:G),
    _xlfn.XLOOKUP(_xlfn.XLOOKUP(B520,ADM_Log!A:A,ADM_Log!I:I),DR_Master!A:A,DR_Master!H:H)*
    _xlfn.XLOOKUP(B520,ADM_Log!A:A,ADM_Log!G:G)
  ),0))</f>
        <v/>
      </c>
      <c r="J520" s="25" t="str">
        <f t="shared" si="42"/>
        <v/>
      </c>
      <c r="L520" s="17"/>
      <c r="M520" s="25" t="str">
        <f t="shared" si="43"/>
        <v/>
      </c>
      <c r="N520" s="17"/>
      <c r="O520" s="25" t="str">
        <f t="shared" si="44"/>
        <v/>
      </c>
      <c r="R520" t="str">
        <f t="shared" si="40"/>
        <v>Jan 1900</v>
      </c>
    </row>
    <row r="521" spans="1:18" ht="22" customHeight="1">
      <c r="A521" t="str">
        <f t="shared" si="41"/>
        <v/>
      </c>
      <c r="C521" s="24" t="str">
        <f>IF(B521="","",IFERROR(_xlfn.XLOOKUP(B521,ADM_Log!A:A,ADM_Log!B:B),"ADM not found"))</f>
        <v/>
      </c>
      <c r="D521" s="24" t="str">
        <f>IF(C521="","",IFERROR(_xlfn.XLOOKUP(C521,PT_Master!A:A,PT_Master!C:C),""))</f>
        <v/>
      </c>
      <c r="F521" s="24" t="str">
        <f>IF(C521="","",IFERROR(_xlfn.XLOOKUP(C521,PT_Master!A:A,PT_Master!P:P),"Self-Pay"))</f>
        <v/>
      </c>
      <c r="G521" s="25" t="str">
        <f>IF(B521="","",IFERROR(SUMIF(SVC_Log!B:B,B521,SVC_Log!O:O),0))</f>
        <v/>
      </c>
      <c r="H521" s="25" t="str">
        <f>IF(B521="","",IFERROR(
  _xlfn.XLOOKUP(B521,ADM_Log!A:A,ADM_Log!G:G)*
  _xlfn.XLOOKUP(_xlfn.XLOOKUP(B521,ADM_Log!A:A,ADM_Log!K:K),BED_Master!A:A,BED_Master!F:F),0))</f>
        <v/>
      </c>
      <c r="I521" s="25" t="str">
        <f>IF(B521="","",IFERROR(
  IF(_xlfn.XLOOKUP(B521,ADM_Log!A:A,ADM_Log!D:D)="OPD",
    _xlfn.XLOOKUP(_xlfn.XLOOKUP(B521,ADM_Log!A:A,ADM_Log!I:I),DR_Master!A:A,DR_Master!G:G),
    _xlfn.XLOOKUP(_xlfn.XLOOKUP(B521,ADM_Log!A:A,ADM_Log!I:I),DR_Master!A:A,DR_Master!H:H)*
    _xlfn.XLOOKUP(B521,ADM_Log!A:A,ADM_Log!G:G)
  ),0))</f>
        <v/>
      </c>
      <c r="J521" s="25" t="str">
        <f t="shared" si="42"/>
        <v/>
      </c>
      <c r="L521" s="17"/>
      <c r="M521" s="25" t="str">
        <f t="shared" si="43"/>
        <v/>
      </c>
      <c r="N521" s="17"/>
      <c r="O521" s="25" t="str">
        <f t="shared" si="44"/>
        <v/>
      </c>
      <c r="R521" t="str">
        <f t="shared" si="40"/>
        <v>Jan 1900</v>
      </c>
    </row>
    <row r="522" spans="1:18" ht="22" customHeight="1">
      <c r="A522" t="str">
        <f t="shared" si="41"/>
        <v/>
      </c>
      <c r="C522" s="24" t="str">
        <f>IF(B522="","",IFERROR(_xlfn.XLOOKUP(B522,ADM_Log!A:A,ADM_Log!B:B),"ADM not found"))</f>
        <v/>
      </c>
      <c r="D522" s="24" t="str">
        <f>IF(C522="","",IFERROR(_xlfn.XLOOKUP(C522,PT_Master!A:A,PT_Master!C:C),""))</f>
        <v/>
      </c>
      <c r="F522" s="24" t="str">
        <f>IF(C522="","",IFERROR(_xlfn.XLOOKUP(C522,PT_Master!A:A,PT_Master!P:P),"Self-Pay"))</f>
        <v/>
      </c>
      <c r="G522" s="25" t="str">
        <f>IF(B522="","",IFERROR(SUMIF(SVC_Log!B:B,B522,SVC_Log!O:O),0))</f>
        <v/>
      </c>
      <c r="H522" s="25" t="str">
        <f>IF(B522="","",IFERROR(
  _xlfn.XLOOKUP(B522,ADM_Log!A:A,ADM_Log!G:G)*
  _xlfn.XLOOKUP(_xlfn.XLOOKUP(B522,ADM_Log!A:A,ADM_Log!K:K),BED_Master!A:A,BED_Master!F:F),0))</f>
        <v/>
      </c>
      <c r="I522" s="25" t="str">
        <f>IF(B522="","",IFERROR(
  IF(_xlfn.XLOOKUP(B522,ADM_Log!A:A,ADM_Log!D:D)="OPD",
    _xlfn.XLOOKUP(_xlfn.XLOOKUP(B522,ADM_Log!A:A,ADM_Log!I:I),DR_Master!A:A,DR_Master!G:G),
    _xlfn.XLOOKUP(_xlfn.XLOOKUP(B522,ADM_Log!A:A,ADM_Log!I:I),DR_Master!A:A,DR_Master!H:H)*
    _xlfn.XLOOKUP(B522,ADM_Log!A:A,ADM_Log!G:G)
  ),0))</f>
        <v/>
      </c>
      <c r="J522" s="25" t="str">
        <f t="shared" si="42"/>
        <v/>
      </c>
      <c r="L522" s="17"/>
      <c r="M522" s="25" t="str">
        <f t="shared" si="43"/>
        <v/>
      </c>
      <c r="N522" s="17"/>
      <c r="O522" s="25" t="str">
        <f t="shared" si="44"/>
        <v/>
      </c>
      <c r="R522" t="str">
        <f t="shared" si="40"/>
        <v>Jan 1900</v>
      </c>
    </row>
    <row r="523" spans="1:18" ht="22" customHeight="1">
      <c r="A523" t="str">
        <f t="shared" si="41"/>
        <v/>
      </c>
      <c r="C523" s="24" t="str">
        <f>IF(B523="","",IFERROR(_xlfn.XLOOKUP(B523,ADM_Log!A:A,ADM_Log!B:B),"ADM not found"))</f>
        <v/>
      </c>
      <c r="D523" s="24" t="str">
        <f>IF(C523="","",IFERROR(_xlfn.XLOOKUP(C523,PT_Master!A:A,PT_Master!C:C),""))</f>
        <v/>
      </c>
      <c r="F523" s="24" t="str">
        <f>IF(C523="","",IFERROR(_xlfn.XLOOKUP(C523,PT_Master!A:A,PT_Master!P:P),"Self-Pay"))</f>
        <v/>
      </c>
      <c r="G523" s="25" t="str">
        <f>IF(B523="","",IFERROR(SUMIF(SVC_Log!B:B,B523,SVC_Log!O:O),0))</f>
        <v/>
      </c>
      <c r="H523" s="25" t="str">
        <f>IF(B523="","",IFERROR(
  _xlfn.XLOOKUP(B523,ADM_Log!A:A,ADM_Log!G:G)*
  _xlfn.XLOOKUP(_xlfn.XLOOKUP(B523,ADM_Log!A:A,ADM_Log!K:K),BED_Master!A:A,BED_Master!F:F),0))</f>
        <v/>
      </c>
      <c r="I523" s="25" t="str">
        <f>IF(B523="","",IFERROR(
  IF(_xlfn.XLOOKUP(B523,ADM_Log!A:A,ADM_Log!D:D)="OPD",
    _xlfn.XLOOKUP(_xlfn.XLOOKUP(B523,ADM_Log!A:A,ADM_Log!I:I),DR_Master!A:A,DR_Master!G:G),
    _xlfn.XLOOKUP(_xlfn.XLOOKUP(B523,ADM_Log!A:A,ADM_Log!I:I),DR_Master!A:A,DR_Master!H:H)*
    _xlfn.XLOOKUP(B523,ADM_Log!A:A,ADM_Log!G:G)
  ),0))</f>
        <v/>
      </c>
      <c r="J523" s="25" t="str">
        <f t="shared" si="42"/>
        <v/>
      </c>
      <c r="L523" s="17"/>
      <c r="M523" s="25" t="str">
        <f t="shared" si="43"/>
        <v/>
      </c>
      <c r="N523" s="17"/>
      <c r="O523" s="25" t="str">
        <f t="shared" si="44"/>
        <v/>
      </c>
      <c r="R523" t="str">
        <f t="shared" si="40"/>
        <v>Jan 1900</v>
      </c>
    </row>
    <row r="524" spans="1:18" ht="22" customHeight="1">
      <c r="A524" t="str">
        <f t="shared" si="41"/>
        <v/>
      </c>
      <c r="C524" s="24" t="str">
        <f>IF(B524="","",IFERROR(_xlfn.XLOOKUP(B524,ADM_Log!A:A,ADM_Log!B:B),"ADM not found"))</f>
        <v/>
      </c>
      <c r="D524" s="24" t="str">
        <f>IF(C524="","",IFERROR(_xlfn.XLOOKUP(C524,PT_Master!A:A,PT_Master!C:C),""))</f>
        <v/>
      </c>
      <c r="F524" s="24" t="str">
        <f>IF(C524="","",IFERROR(_xlfn.XLOOKUP(C524,PT_Master!A:A,PT_Master!P:P),"Self-Pay"))</f>
        <v/>
      </c>
      <c r="G524" s="25" t="str">
        <f>IF(B524="","",IFERROR(SUMIF(SVC_Log!B:B,B524,SVC_Log!O:O),0))</f>
        <v/>
      </c>
      <c r="H524" s="25" t="str">
        <f>IF(B524="","",IFERROR(
  _xlfn.XLOOKUP(B524,ADM_Log!A:A,ADM_Log!G:G)*
  _xlfn.XLOOKUP(_xlfn.XLOOKUP(B524,ADM_Log!A:A,ADM_Log!K:K),BED_Master!A:A,BED_Master!F:F),0))</f>
        <v/>
      </c>
      <c r="I524" s="25" t="str">
        <f>IF(B524="","",IFERROR(
  IF(_xlfn.XLOOKUP(B524,ADM_Log!A:A,ADM_Log!D:D)="OPD",
    _xlfn.XLOOKUP(_xlfn.XLOOKUP(B524,ADM_Log!A:A,ADM_Log!I:I),DR_Master!A:A,DR_Master!G:G),
    _xlfn.XLOOKUP(_xlfn.XLOOKUP(B524,ADM_Log!A:A,ADM_Log!I:I),DR_Master!A:A,DR_Master!H:H)*
    _xlfn.XLOOKUP(B524,ADM_Log!A:A,ADM_Log!G:G)
  ),0))</f>
        <v/>
      </c>
      <c r="J524" s="25" t="str">
        <f t="shared" si="42"/>
        <v/>
      </c>
      <c r="L524" s="17"/>
      <c r="M524" s="25" t="str">
        <f t="shared" si="43"/>
        <v/>
      </c>
      <c r="N524" s="17"/>
      <c r="O524" s="25" t="str">
        <f t="shared" si="44"/>
        <v/>
      </c>
      <c r="R524" t="str">
        <f t="shared" si="40"/>
        <v>Jan 1900</v>
      </c>
    </row>
    <row r="525" spans="1:18" ht="22" customHeight="1">
      <c r="A525" t="str">
        <f t="shared" si="41"/>
        <v/>
      </c>
      <c r="C525" s="24" t="str">
        <f>IF(B525="","",IFERROR(_xlfn.XLOOKUP(B525,ADM_Log!A:A,ADM_Log!B:B),"ADM not found"))</f>
        <v/>
      </c>
      <c r="D525" s="24" t="str">
        <f>IF(C525="","",IFERROR(_xlfn.XLOOKUP(C525,PT_Master!A:A,PT_Master!C:C),""))</f>
        <v/>
      </c>
      <c r="F525" s="24" t="str">
        <f>IF(C525="","",IFERROR(_xlfn.XLOOKUP(C525,PT_Master!A:A,PT_Master!P:P),"Self-Pay"))</f>
        <v/>
      </c>
      <c r="G525" s="25" t="str">
        <f>IF(B525="","",IFERROR(SUMIF(SVC_Log!B:B,B525,SVC_Log!O:O),0))</f>
        <v/>
      </c>
      <c r="H525" s="25" t="str">
        <f>IF(B525="","",IFERROR(
  _xlfn.XLOOKUP(B525,ADM_Log!A:A,ADM_Log!G:G)*
  _xlfn.XLOOKUP(_xlfn.XLOOKUP(B525,ADM_Log!A:A,ADM_Log!K:K),BED_Master!A:A,BED_Master!F:F),0))</f>
        <v/>
      </c>
      <c r="I525" s="25" t="str">
        <f>IF(B525="","",IFERROR(
  IF(_xlfn.XLOOKUP(B525,ADM_Log!A:A,ADM_Log!D:D)="OPD",
    _xlfn.XLOOKUP(_xlfn.XLOOKUP(B525,ADM_Log!A:A,ADM_Log!I:I),DR_Master!A:A,DR_Master!G:G),
    _xlfn.XLOOKUP(_xlfn.XLOOKUP(B525,ADM_Log!A:A,ADM_Log!I:I),DR_Master!A:A,DR_Master!H:H)*
    _xlfn.XLOOKUP(B525,ADM_Log!A:A,ADM_Log!G:G)
  ),0))</f>
        <v/>
      </c>
      <c r="J525" s="25" t="str">
        <f t="shared" si="42"/>
        <v/>
      </c>
      <c r="L525" s="17"/>
      <c r="M525" s="25" t="str">
        <f t="shared" si="43"/>
        <v/>
      </c>
      <c r="N525" s="17"/>
      <c r="O525" s="25" t="str">
        <f t="shared" si="44"/>
        <v/>
      </c>
      <c r="R525" t="str">
        <f t="shared" si="40"/>
        <v>Jan 1900</v>
      </c>
    </row>
    <row r="526" spans="1:18" ht="22" customHeight="1">
      <c r="A526" t="str">
        <f t="shared" si="41"/>
        <v/>
      </c>
      <c r="C526" s="24" t="str">
        <f>IF(B526="","",IFERROR(_xlfn.XLOOKUP(B526,ADM_Log!A:A,ADM_Log!B:B),"ADM not found"))</f>
        <v/>
      </c>
      <c r="D526" s="24" t="str">
        <f>IF(C526="","",IFERROR(_xlfn.XLOOKUP(C526,PT_Master!A:A,PT_Master!C:C),""))</f>
        <v/>
      </c>
      <c r="F526" s="24" t="str">
        <f>IF(C526="","",IFERROR(_xlfn.XLOOKUP(C526,PT_Master!A:A,PT_Master!P:P),"Self-Pay"))</f>
        <v/>
      </c>
      <c r="G526" s="25" t="str">
        <f>IF(B526="","",IFERROR(SUMIF(SVC_Log!B:B,B526,SVC_Log!O:O),0))</f>
        <v/>
      </c>
      <c r="H526" s="25" t="str">
        <f>IF(B526="","",IFERROR(
  _xlfn.XLOOKUP(B526,ADM_Log!A:A,ADM_Log!G:G)*
  _xlfn.XLOOKUP(_xlfn.XLOOKUP(B526,ADM_Log!A:A,ADM_Log!K:K),BED_Master!A:A,BED_Master!F:F),0))</f>
        <v/>
      </c>
      <c r="I526" s="25" t="str">
        <f>IF(B526="","",IFERROR(
  IF(_xlfn.XLOOKUP(B526,ADM_Log!A:A,ADM_Log!D:D)="OPD",
    _xlfn.XLOOKUP(_xlfn.XLOOKUP(B526,ADM_Log!A:A,ADM_Log!I:I),DR_Master!A:A,DR_Master!G:G),
    _xlfn.XLOOKUP(_xlfn.XLOOKUP(B526,ADM_Log!A:A,ADM_Log!I:I),DR_Master!A:A,DR_Master!H:H)*
    _xlfn.XLOOKUP(B526,ADM_Log!A:A,ADM_Log!G:G)
  ),0))</f>
        <v/>
      </c>
      <c r="J526" s="25" t="str">
        <f t="shared" si="42"/>
        <v/>
      </c>
      <c r="L526" s="17"/>
      <c r="M526" s="25" t="str">
        <f t="shared" si="43"/>
        <v/>
      </c>
      <c r="N526" s="17"/>
      <c r="O526" s="25" t="str">
        <f t="shared" si="44"/>
        <v/>
      </c>
      <c r="R526" t="str">
        <f t="shared" si="40"/>
        <v>Jan 1900</v>
      </c>
    </row>
    <row r="527" spans="1:18" ht="22" customHeight="1">
      <c r="A527" t="str">
        <f t="shared" si="41"/>
        <v/>
      </c>
      <c r="C527" s="24" t="str">
        <f>IF(B527="","",IFERROR(_xlfn.XLOOKUP(B527,ADM_Log!A:A,ADM_Log!B:B),"ADM not found"))</f>
        <v/>
      </c>
      <c r="D527" s="24" t="str">
        <f>IF(C527="","",IFERROR(_xlfn.XLOOKUP(C527,PT_Master!A:A,PT_Master!C:C),""))</f>
        <v/>
      </c>
      <c r="F527" s="24" t="str">
        <f>IF(C527="","",IFERROR(_xlfn.XLOOKUP(C527,PT_Master!A:A,PT_Master!P:P),"Self-Pay"))</f>
        <v/>
      </c>
      <c r="G527" s="25" t="str">
        <f>IF(B527="","",IFERROR(SUMIF(SVC_Log!B:B,B527,SVC_Log!O:O),0))</f>
        <v/>
      </c>
      <c r="H527" s="25" t="str">
        <f>IF(B527="","",IFERROR(
  _xlfn.XLOOKUP(B527,ADM_Log!A:A,ADM_Log!G:G)*
  _xlfn.XLOOKUP(_xlfn.XLOOKUP(B527,ADM_Log!A:A,ADM_Log!K:K),BED_Master!A:A,BED_Master!F:F),0))</f>
        <v/>
      </c>
      <c r="I527" s="25" t="str">
        <f>IF(B527="","",IFERROR(
  IF(_xlfn.XLOOKUP(B527,ADM_Log!A:A,ADM_Log!D:D)="OPD",
    _xlfn.XLOOKUP(_xlfn.XLOOKUP(B527,ADM_Log!A:A,ADM_Log!I:I),DR_Master!A:A,DR_Master!G:G),
    _xlfn.XLOOKUP(_xlfn.XLOOKUP(B527,ADM_Log!A:A,ADM_Log!I:I),DR_Master!A:A,DR_Master!H:H)*
    _xlfn.XLOOKUP(B527,ADM_Log!A:A,ADM_Log!G:G)
  ),0))</f>
        <v/>
      </c>
      <c r="J527" s="25" t="str">
        <f t="shared" si="42"/>
        <v/>
      </c>
      <c r="L527" s="17"/>
      <c r="M527" s="25" t="str">
        <f t="shared" si="43"/>
        <v/>
      </c>
      <c r="N527" s="17"/>
      <c r="O527" s="25" t="str">
        <f t="shared" si="44"/>
        <v/>
      </c>
      <c r="R527" t="str">
        <f t="shared" si="40"/>
        <v>Jan 1900</v>
      </c>
    </row>
    <row r="528" spans="1:18" ht="22" customHeight="1">
      <c r="A528" t="str">
        <f t="shared" si="41"/>
        <v/>
      </c>
      <c r="C528" s="24" t="str">
        <f>IF(B528="","",IFERROR(_xlfn.XLOOKUP(B528,ADM_Log!A:A,ADM_Log!B:B),"ADM not found"))</f>
        <v/>
      </c>
      <c r="D528" s="24" t="str">
        <f>IF(C528="","",IFERROR(_xlfn.XLOOKUP(C528,PT_Master!A:A,PT_Master!C:C),""))</f>
        <v/>
      </c>
      <c r="F528" s="24" t="str">
        <f>IF(C528="","",IFERROR(_xlfn.XLOOKUP(C528,PT_Master!A:A,PT_Master!P:P),"Self-Pay"))</f>
        <v/>
      </c>
      <c r="G528" s="25" t="str">
        <f>IF(B528="","",IFERROR(SUMIF(SVC_Log!B:B,B528,SVC_Log!O:O),0))</f>
        <v/>
      </c>
      <c r="H528" s="25" t="str">
        <f>IF(B528="","",IFERROR(
  _xlfn.XLOOKUP(B528,ADM_Log!A:A,ADM_Log!G:G)*
  _xlfn.XLOOKUP(_xlfn.XLOOKUP(B528,ADM_Log!A:A,ADM_Log!K:K),BED_Master!A:A,BED_Master!F:F),0))</f>
        <v/>
      </c>
      <c r="I528" s="25" t="str">
        <f>IF(B528="","",IFERROR(
  IF(_xlfn.XLOOKUP(B528,ADM_Log!A:A,ADM_Log!D:D)="OPD",
    _xlfn.XLOOKUP(_xlfn.XLOOKUP(B528,ADM_Log!A:A,ADM_Log!I:I),DR_Master!A:A,DR_Master!G:G),
    _xlfn.XLOOKUP(_xlfn.XLOOKUP(B528,ADM_Log!A:A,ADM_Log!I:I),DR_Master!A:A,DR_Master!H:H)*
    _xlfn.XLOOKUP(B528,ADM_Log!A:A,ADM_Log!G:G)
  ),0))</f>
        <v/>
      </c>
      <c r="J528" s="25" t="str">
        <f t="shared" si="42"/>
        <v/>
      </c>
      <c r="L528" s="17"/>
      <c r="M528" s="25" t="str">
        <f t="shared" si="43"/>
        <v/>
      </c>
      <c r="N528" s="17"/>
      <c r="O528" s="25" t="str">
        <f t="shared" si="44"/>
        <v/>
      </c>
      <c r="R528" t="str">
        <f t="shared" si="40"/>
        <v>Jan 1900</v>
      </c>
    </row>
    <row r="529" spans="1:18" ht="22" customHeight="1">
      <c r="A529" t="str">
        <f t="shared" si="41"/>
        <v/>
      </c>
      <c r="C529" s="24" t="str">
        <f>IF(B529="","",IFERROR(_xlfn.XLOOKUP(B529,ADM_Log!A:A,ADM_Log!B:B),"ADM not found"))</f>
        <v/>
      </c>
      <c r="D529" s="24" t="str">
        <f>IF(C529="","",IFERROR(_xlfn.XLOOKUP(C529,PT_Master!A:A,PT_Master!C:C),""))</f>
        <v/>
      </c>
      <c r="F529" s="24" t="str">
        <f>IF(C529="","",IFERROR(_xlfn.XLOOKUP(C529,PT_Master!A:A,PT_Master!P:P),"Self-Pay"))</f>
        <v/>
      </c>
      <c r="G529" s="25" t="str">
        <f>IF(B529="","",IFERROR(SUMIF(SVC_Log!B:B,B529,SVC_Log!O:O),0))</f>
        <v/>
      </c>
      <c r="H529" s="25" t="str">
        <f>IF(B529="","",IFERROR(
  _xlfn.XLOOKUP(B529,ADM_Log!A:A,ADM_Log!G:G)*
  _xlfn.XLOOKUP(_xlfn.XLOOKUP(B529,ADM_Log!A:A,ADM_Log!K:K),BED_Master!A:A,BED_Master!F:F),0))</f>
        <v/>
      </c>
      <c r="I529" s="25" t="str">
        <f>IF(B529="","",IFERROR(
  IF(_xlfn.XLOOKUP(B529,ADM_Log!A:A,ADM_Log!D:D)="OPD",
    _xlfn.XLOOKUP(_xlfn.XLOOKUP(B529,ADM_Log!A:A,ADM_Log!I:I),DR_Master!A:A,DR_Master!G:G),
    _xlfn.XLOOKUP(_xlfn.XLOOKUP(B529,ADM_Log!A:A,ADM_Log!I:I),DR_Master!A:A,DR_Master!H:H)*
    _xlfn.XLOOKUP(B529,ADM_Log!A:A,ADM_Log!G:G)
  ),0))</f>
        <v/>
      </c>
      <c r="J529" s="25" t="str">
        <f t="shared" si="42"/>
        <v/>
      </c>
      <c r="L529" s="17"/>
      <c r="M529" s="25" t="str">
        <f t="shared" si="43"/>
        <v/>
      </c>
      <c r="N529" s="17"/>
      <c r="O529" s="25" t="str">
        <f t="shared" si="44"/>
        <v/>
      </c>
      <c r="R529" t="str">
        <f t="shared" si="40"/>
        <v>Jan 1900</v>
      </c>
    </row>
    <row r="530" spans="1:18" ht="22" customHeight="1">
      <c r="A530" t="str">
        <f t="shared" si="41"/>
        <v/>
      </c>
      <c r="C530" s="24" t="str">
        <f>IF(B530="","",IFERROR(_xlfn.XLOOKUP(B530,ADM_Log!A:A,ADM_Log!B:B),"ADM not found"))</f>
        <v/>
      </c>
      <c r="D530" s="24" t="str">
        <f>IF(C530="","",IFERROR(_xlfn.XLOOKUP(C530,PT_Master!A:A,PT_Master!C:C),""))</f>
        <v/>
      </c>
      <c r="F530" s="24" t="str">
        <f>IF(C530="","",IFERROR(_xlfn.XLOOKUP(C530,PT_Master!A:A,PT_Master!P:P),"Self-Pay"))</f>
        <v/>
      </c>
      <c r="G530" s="25" t="str">
        <f>IF(B530="","",IFERROR(SUMIF(SVC_Log!B:B,B530,SVC_Log!O:O),0))</f>
        <v/>
      </c>
      <c r="H530" s="25" t="str">
        <f>IF(B530="","",IFERROR(
  _xlfn.XLOOKUP(B530,ADM_Log!A:A,ADM_Log!G:G)*
  _xlfn.XLOOKUP(_xlfn.XLOOKUP(B530,ADM_Log!A:A,ADM_Log!K:K),BED_Master!A:A,BED_Master!F:F),0))</f>
        <v/>
      </c>
      <c r="I530" s="25" t="str">
        <f>IF(B530="","",IFERROR(
  IF(_xlfn.XLOOKUP(B530,ADM_Log!A:A,ADM_Log!D:D)="OPD",
    _xlfn.XLOOKUP(_xlfn.XLOOKUP(B530,ADM_Log!A:A,ADM_Log!I:I),DR_Master!A:A,DR_Master!G:G),
    _xlfn.XLOOKUP(_xlfn.XLOOKUP(B530,ADM_Log!A:A,ADM_Log!I:I),DR_Master!A:A,DR_Master!H:H)*
    _xlfn.XLOOKUP(B530,ADM_Log!A:A,ADM_Log!G:G)
  ),0))</f>
        <v/>
      </c>
      <c r="J530" s="25" t="str">
        <f t="shared" si="42"/>
        <v/>
      </c>
      <c r="L530" s="17"/>
      <c r="M530" s="25" t="str">
        <f t="shared" si="43"/>
        <v/>
      </c>
      <c r="N530" s="17"/>
      <c r="O530" s="25" t="str">
        <f t="shared" si="44"/>
        <v/>
      </c>
      <c r="R530" t="str">
        <f t="shared" si="40"/>
        <v>Jan 1900</v>
      </c>
    </row>
    <row r="531" spans="1:18" ht="22" customHeight="1">
      <c r="A531" t="str">
        <f t="shared" si="41"/>
        <v/>
      </c>
      <c r="C531" s="24" t="str">
        <f>IF(B531="","",IFERROR(_xlfn.XLOOKUP(B531,ADM_Log!A:A,ADM_Log!B:B),"ADM not found"))</f>
        <v/>
      </c>
      <c r="D531" s="24" t="str">
        <f>IF(C531="","",IFERROR(_xlfn.XLOOKUP(C531,PT_Master!A:A,PT_Master!C:C),""))</f>
        <v/>
      </c>
      <c r="F531" s="24" t="str">
        <f>IF(C531="","",IFERROR(_xlfn.XLOOKUP(C531,PT_Master!A:A,PT_Master!P:P),"Self-Pay"))</f>
        <v/>
      </c>
      <c r="G531" s="25" t="str">
        <f>IF(B531="","",IFERROR(SUMIF(SVC_Log!B:B,B531,SVC_Log!O:O),0))</f>
        <v/>
      </c>
      <c r="H531" s="25" t="str">
        <f>IF(B531="","",IFERROR(
  _xlfn.XLOOKUP(B531,ADM_Log!A:A,ADM_Log!G:G)*
  _xlfn.XLOOKUP(_xlfn.XLOOKUP(B531,ADM_Log!A:A,ADM_Log!K:K),BED_Master!A:A,BED_Master!F:F),0))</f>
        <v/>
      </c>
      <c r="I531" s="25" t="str">
        <f>IF(B531="","",IFERROR(
  IF(_xlfn.XLOOKUP(B531,ADM_Log!A:A,ADM_Log!D:D)="OPD",
    _xlfn.XLOOKUP(_xlfn.XLOOKUP(B531,ADM_Log!A:A,ADM_Log!I:I),DR_Master!A:A,DR_Master!G:G),
    _xlfn.XLOOKUP(_xlfn.XLOOKUP(B531,ADM_Log!A:A,ADM_Log!I:I),DR_Master!A:A,DR_Master!H:H)*
    _xlfn.XLOOKUP(B531,ADM_Log!A:A,ADM_Log!G:G)
  ),0))</f>
        <v/>
      </c>
      <c r="J531" s="25" t="str">
        <f t="shared" si="42"/>
        <v/>
      </c>
      <c r="L531" s="17"/>
      <c r="M531" s="25" t="str">
        <f t="shared" si="43"/>
        <v/>
      </c>
      <c r="N531" s="17"/>
      <c r="O531" s="25" t="str">
        <f t="shared" si="44"/>
        <v/>
      </c>
      <c r="R531" t="str">
        <f t="shared" si="40"/>
        <v>Jan 1900</v>
      </c>
    </row>
    <row r="532" spans="1:18" ht="22" customHeight="1">
      <c r="A532" t="str">
        <f t="shared" si="41"/>
        <v/>
      </c>
      <c r="C532" s="24" t="str">
        <f>IF(B532="","",IFERROR(_xlfn.XLOOKUP(B532,ADM_Log!A:A,ADM_Log!B:B),"ADM not found"))</f>
        <v/>
      </c>
      <c r="D532" s="24" t="str">
        <f>IF(C532="","",IFERROR(_xlfn.XLOOKUP(C532,PT_Master!A:A,PT_Master!C:C),""))</f>
        <v/>
      </c>
      <c r="F532" s="24" t="str">
        <f>IF(C532="","",IFERROR(_xlfn.XLOOKUP(C532,PT_Master!A:A,PT_Master!P:P),"Self-Pay"))</f>
        <v/>
      </c>
      <c r="G532" s="25" t="str">
        <f>IF(B532="","",IFERROR(SUMIF(SVC_Log!B:B,B532,SVC_Log!O:O),0))</f>
        <v/>
      </c>
      <c r="H532" s="25" t="str">
        <f>IF(B532="","",IFERROR(
  _xlfn.XLOOKUP(B532,ADM_Log!A:A,ADM_Log!G:G)*
  _xlfn.XLOOKUP(_xlfn.XLOOKUP(B532,ADM_Log!A:A,ADM_Log!K:K),BED_Master!A:A,BED_Master!F:F),0))</f>
        <v/>
      </c>
      <c r="I532" s="25" t="str">
        <f>IF(B532="","",IFERROR(
  IF(_xlfn.XLOOKUP(B532,ADM_Log!A:A,ADM_Log!D:D)="OPD",
    _xlfn.XLOOKUP(_xlfn.XLOOKUP(B532,ADM_Log!A:A,ADM_Log!I:I),DR_Master!A:A,DR_Master!G:G),
    _xlfn.XLOOKUP(_xlfn.XLOOKUP(B532,ADM_Log!A:A,ADM_Log!I:I),DR_Master!A:A,DR_Master!H:H)*
    _xlfn.XLOOKUP(B532,ADM_Log!A:A,ADM_Log!G:G)
  ),0))</f>
        <v/>
      </c>
      <c r="J532" s="25" t="str">
        <f t="shared" si="42"/>
        <v/>
      </c>
      <c r="L532" s="17"/>
      <c r="M532" s="25" t="str">
        <f t="shared" si="43"/>
        <v/>
      </c>
      <c r="N532" s="17"/>
      <c r="O532" s="25" t="str">
        <f t="shared" si="44"/>
        <v/>
      </c>
      <c r="R532" t="str">
        <f t="shared" si="40"/>
        <v>Jan 1900</v>
      </c>
    </row>
    <row r="533" spans="1:18" ht="22" customHeight="1">
      <c r="A533" t="str">
        <f t="shared" si="41"/>
        <v/>
      </c>
      <c r="C533" s="24" t="str">
        <f>IF(B533="","",IFERROR(_xlfn.XLOOKUP(B533,ADM_Log!A:A,ADM_Log!B:B),"ADM not found"))</f>
        <v/>
      </c>
      <c r="D533" s="24" t="str">
        <f>IF(C533="","",IFERROR(_xlfn.XLOOKUP(C533,PT_Master!A:A,PT_Master!C:C),""))</f>
        <v/>
      </c>
      <c r="F533" s="24" t="str">
        <f>IF(C533="","",IFERROR(_xlfn.XLOOKUP(C533,PT_Master!A:A,PT_Master!P:P),"Self-Pay"))</f>
        <v/>
      </c>
      <c r="G533" s="25" t="str">
        <f>IF(B533="","",IFERROR(SUMIF(SVC_Log!B:B,B533,SVC_Log!O:O),0))</f>
        <v/>
      </c>
      <c r="H533" s="25" t="str">
        <f>IF(B533="","",IFERROR(
  _xlfn.XLOOKUP(B533,ADM_Log!A:A,ADM_Log!G:G)*
  _xlfn.XLOOKUP(_xlfn.XLOOKUP(B533,ADM_Log!A:A,ADM_Log!K:K),BED_Master!A:A,BED_Master!F:F),0))</f>
        <v/>
      </c>
      <c r="I533" s="25" t="str">
        <f>IF(B533="","",IFERROR(
  IF(_xlfn.XLOOKUP(B533,ADM_Log!A:A,ADM_Log!D:D)="OPD",
    _xlfn.XLOOKUP(_xlfn.XLOOKUP(B533,ADM_Log!A:A,ADM_Log!I:I),DR_Master!A:A,DR_Master!G:G),
    _xlfn.XLOOKUP(_xlfn.XLOOKUP(B533,ADM_Log!A:A,ADM_Log!I:I),DR_Master!A:A,DR_Master!H:H)*
    _xlfn.XLOOKUP(B533,ADM_Log!A:A,ADM_Log!G:G)
  ),0))</f>
        <v/>
      </c>
      <c r="J533" s="25" t="str">
        <f t="shared" si="42"/>
        <v/>
      </c>
      <c r="L533" s="17"/>
      <c r="M533" s="25" t="str">
        <f t="shared" si="43"/>
        <v/>
      </c>
      <c r="N533" s="17"/>
      <c r="O533" s="25" t="str">
        <f t="shared" si="44"/>
        <v/>
      </c>
      <c r="R533" t="str">
        <f t="shared" si="40"/>
        <v>Jan 1900</v>
      </c>
    </row>
    <row r="534" spans="1:18" ht="22" customHeight="1">
      <c r="A534" t="str">
        <f t="shared" si="41"/>
        <v/>
      </c>
      <c r="C534" s="24" t="str">
        <f>IF(B534="","",IFERROR(_xlfn.XLOOKUP(B534,ADM_Log!A:A,ADM_Log!B:B),"ADM not found"))</f>
        <v/>
      </c>
      <c r="D534" s="24" t="str">
        <f>IF(C534="","",IFERROR(_xlfn.XLOOKUP(C534,PT_Master!A:A,PT_Master!C:C),""))</f>
        <v/>
      </c>
      <c r="F534" s="24" t="str">
        <f>IF(C534="","",IFERROR(_xlfn.XLOOKUP(C534,PT_Master!A:A,PT_Master!P:P),"Self-Pay"))</f>
        <v/>
      </c>
      <c r="G534" s="25" t="str">
        <f>IF(B534="","",IFERROR(SUMIF(SVC_Log!B:B,B534,SVC_Log!O:O),0))</f>
        <v/>
      </c>
      <c r="H534" s="25" t="str">
        <f>IF(B534="","",IFERROR(
  _xlfn.XLOOKUP(B534,ADM_Log!A:A,ADM_Log!G:G)*
  _xlfn.XLOOKUP(_xlfn.XLOOKUP(B534,ADM_Log!A:A,ADM_Log!K:K),BED_Master!A:A,BED_Master!F:F),0))</f>
        <v/>
      </c>
      <c r="I534" s="25" t="str">
        <f>IF(B534="","",IFERROR(
  IF(_xlfn.XLOOKUP(B534,ADM_Log!A:A,ADM_Log!D:D)="OPD",
    _xlfn.XLOOKUP(_xlfn.XLOOKUP(B534,ADM_Log!A:A,ADM_Log!I:I),DR_Master!A:A,DR_Master!G:G),
    _xlfn.XLOOKUP(_xlfn.XLOOKUP(B534,ADM_Log!A:A,ADM_Log!I:I),DR_Master!A:A,DR_Master!H:H)*
    _xlfn.XLOOKUP(B534,ADM_Log!A:A,ADM_Log!G:G)
  ),0))</f>
        <v/>
      </c>
      <c r="J534" s="25" t="str">
        <f t="shared" si="42"/>
        <v/>
      </c>
      <c r="L534" s="17"/>
      <c r="M534" s="25" t="str">
        <f t="shared" si="43"/>
        <v/>
      </c>
      <c r="N534" s="17"/>
      <c r="O534" s="25" t="str">
        <f t="shared" si="44"/>
        <v/>
      </c>
      <c r="R534" t="str">
        <f t="shared" si="40"/>
        <v>Jan 1900</v>
      </c>
    </row>
    <row r="535" spans="1:18" ht="22" customHeight="1">
      <c r="A535" t="str">
        <f t="shared" si="41"/>
        <v/>
      </c>
      <c r="C535" s="24" t="str">
        <f>IF(B535="","",IFERROR(_xlfn.XLOOKUP(B535,ADM_Log!A:A,ADM_Log!B:B),"ADM not found"))</f>
        <v/>
      </c>
      <c r="D535" s="24" t="str">
        <f>IF(C535="","",IFERROR(_xlfn.XLOOKUP(C535,PT_Master!A:A,PT_Master!C:C),""))</f>
        <v/>
      </c>
      <c r="F535" s="24" t="str">
        <f>IF(C535="","",IFERROR(_xlfn.XLOOKUP(C535,PT_Master!A:A,PT_Master!P:P),"Self-Pay"))</f>
        <v/>
      </c>
      <c r="G535" s="25" t="str">
        <f>IF(B535="","",IFERROR(SUMIF(SVC_Log!B:B,B535,SVC_Log!O:O),0))</f>
        <v/>
      </c>
      <c r="H535" s="25" t="str">
        <f>IF(B535="","",IFERROR(
  _xlfn.XLOOKUP(B535,ADM_Log!A:A,ADM_Log!G:G)*
  _xlfn.XLOOKUP(_xlfn.XLOOKUP(B535,ADM_Log!A:A,ADM_Log!K:K),BED_Master!A:A,BED_Master!F:F),0))</f>
        <v/>
      </c>
      <c r="I535" s="25" t="str">
        <f>IF(B535="","",IFERROR(
  IF(_xlfn.XLOOKUP(B535,ADM_Log!A:A,ADM_Log!D:D)="OPD",
    _xlfn.XLOOKUP(_xlfn.XLOOKUP(B535,ADM_Log!A:A,ADM_Log!I:I),DR_Master!A:A,DR_Master!G:G),
    _xlfn.XLOOKUP(_xlfn.XLOOKUP(B535,ADM_Log!A:A,ADM_Log!I:I),DR_Master!A:A,DR_Master!H:H)*
    _xlfn.XLOOKUP(B535,ADM_Log!A:A,ADM_Log!G:G)
  ),0))</f>
        <v/>
      </c>
      <c r="J535" s="25" t="str">
        <f t="shared" si="42"/>
        <v/>
      </c>
      <c r="L535" s="17"/>
      <c r="M535" s="25" t="str">
        <f t="shared" si="43"/>
        <v/>
      </c>
      <c r="N535" s="17"/>
      <c r="O535" s="25" t="str">
        <f t="shared" si="44"/>
        <v/>
      </c>
      <c r="R535" t="str">
        <f t="shared" si="40"/>
        <v>Jan 1900</v>
      </c>
    </row>
    <row r="536" spans="1:18" ht="22" customHeight="1">
      <c r="A536" t="str">
        <f t="shared" si="41"/>
        <v/>
      </c>
      <c r="C536" s="24" t="str">
        <f>IF(B536="","",IFERROR(_xlfn.XLOOKUP(B536,ADM_Log!A:A,ADM_Log!B:B),"ADM not found"))</f>
        <v/>
      </c>
      <c r="D536" s="24" t="str">
        <f>IF(C536="","",IFERROR(_xlfn.XLOOKUP(C536,PT_Master!A:A,PT_Master!C:C),""))</f>
        <v/>
      </c>
      <c r="F536" s="24" t="str">
        <f>IF(C536="","",IFERROR(_xlfn.XLOOKUP(C536,PT_Master!A:A,PT_Master!P:P),"Self-Pay"))</f>
        <v/>
      </c>
      <c r="G536" s="25" t="str">
        <f>IF(B536="","",IFERROR(SUMIF(SVC_Log!B:B,B536,SVC_Log!O:O),0))</f>
        <v/>
      </c>
      <c r="H536" s="25" t="str">
        <f>IF(B536="","",IFERROR(
  _xlfn.XLOOKUP(B536,ADM_Log!A:A,ADM_Log!G:G)*
  _xlfn.XLOOKUP(_xlfn.XLOOKUP(B536,ADM_Log!A:A,ADM_Log!K:K),BED_Master!A:A,BED_Master!F:F),0))</f>
        <v/>
      </c>
      <c r="I536" s="25" t="str">
        <f>IF(B536="","",IFERROR(
  IF(_xlfn.XLOOKUP(B536,ADM_Log!A:A,ADM_Log!D:D)="OPD",
    _xlfn.XLOOKUP(_xlfn.XLOOKUP(B536,ADM_Log!A:A,ADM_Log!I:I),DR_Master!A:A,DR_Master!G:G),
    _xlfn.XLOOKUP(_xlfn.XLOOKUP(B536,ADM_Log!A:A,ADM_Log!I:I),DR_Master!A:A,DR_Master!H:H)*
    _xlfn.XLOOKUP(B536,ADM_Log!A:A,ADM_Log!G:G)
  ),0))</f>
        <v/>
      </c>
      <c r="J536" s="25" t="str">
        <f t="shared" si="42"/>
        <v/>
      </c>
      <c r="L536" s="17"/>
      <c r="M536" s="25" t="str">
        <f t="shared" si="43"/>
        <v/>
      </c>
      <c r="N536" s="17"/>
      <c r="O536" s="25" t="str">
        <f t="shared" si="44"/>
        <v/>
      </c>
      <c r="R536" t="str">
        <f t="shared" si="40"/>
        <v>Jan 1900</v>
      </c>
    </row>
    <row r="537" spans="1:18" ht="22" customHeight="1">
      <c r="A537" t="str">
        <f t="shared" si="41"/>
        <v/>
      </c>
      <c r="C537" s="24" t="str">
        <f>IF(B537="","",IFERROR(_xlfn.XLOOKUP(B537,ADM_Log!A:A,ADM_Log!B:B),"ADM not found"))</f>
        <v/>
      </c>
      <c r="D537" s="24" t="str">
        <f>IF(C537="","",IFERROR(_xlfn.XLOOKUP(C537,PT_Master!A:A,PT_Master!C:C),""))</f>
        <v/>
      </c>
      <c r="F537" s="24" t="str">
        <f>IF(C537="","",IFERROR(_xlfn.XLOOKUP(C537,PT_Master!A:A,PT_Master!P:P),"Self-Pay"))</f>
        <v/>
      </c>
      <c r="G537" s="25" t="str">
        <f>IF(B537="","",IFERROR(SUMIF(SVC_Log!B:B,B537,SVC_Log!O:O),0))</f>
        <v/>
      </c>
      <c r="H537" s="25" t="str">
        <f>IF(B537="","",IFERROR(
  _xlfn.XLOOKUP(B537,ADM_Log!A:A,ADM_Log!G:G)*
  _xlfn.XLOOKUP(_xlfn.XLOOKUP(B537,ADM_Log!A:A,ADM_Log!K:K),BED_Master!A:A,BED_Master!F:F),0))</f>
        <v/>
      </c>
      <c r="I537" s="25" t="str">
        <f>IF(B537="","",IFERROR(
  IF(_xlfn.XLOOKUP(B537,ADM_Log!A:A,ADM_Log!D:D)="OPD",
    _xlfn.XLOOKUP(_xlfn.XLOOKUP(B537,ADM_Log!A:A,ADM_Log!I:I),DR_Master!A:A,DR_Master!G:G),
    _xlfn.XLOOKUP(_xlfn.XLOOKUP(B537,ADM_Log!A:A,ADM_Log!I:I),DR_Master!A:A,DR_Master!H:H)*
    _xlfn.XLOOKUP(B537,ADM_Log!A:A,ADM_Log!G:G)
  ),0))</f>
        <v/>
      </c>
      <c r="J537" s="25" t="str">
        <f t="shared" si="42"/>
        <v/>
      </c>
      <c r="L537" s="17"/>
      <c r="M537" s="25" t="str">
        <f t="shared" si="43"/>
        <v/>
      </c>
      <c r="N537" s="17"/>
      <c r="O537" s="25" t="str">
        <f t="shared" si="44"/>
        <v/>
      </c>
      <c r="R537" t="str">
        <f t="shared" si="40"/>
        <v>Jan 1900</v>
      </c>
    </row>
    <row r="538" spans="1:18" ht="22" customHeight="1">
      <c r="A538" t="str">
        <f t="shared" si="41"/>
        <v/>
      </c>
      <c r="C538" s="24" t="str">
        <f>IF(B538="","",IFERROR(_xlfn.XLOOKUP(B538,ADM_Log!A:A,ADM_Log!B:B),"ADM not found"))</f>
        <v/>
      </c>
      <c r="D538" s="24" t="str">
        <f>IF(C538="","",IFERROR(_xlfn.XLOOKUP(C538,PT_Master!A:A,PT_Master!C:C),""))</f>
        <v/>
      </c>
      <c r="F538" s="24" t="str">
        <f>IF(C538="","",IFERROR(_xlfn.XLOOKUP(C538,PT_Master!A:A,PT_Master!P:P),"Self-Pay"))</f>
        <v/>
      </c>
      <c r="G538" s="25" t="str">
        <f>IF(B538="","",IFERROR(SUMIF(SVC_Log!B:B,B538,SVC_Log!O:O),0))</f>
        <v/>
      </c>
      <c r="H538" s="25" t="str">
        <f>IF(B538="","",IFERROR(
  _xlfn.XLOOKUP(B538,ADM_Log!A:A,ADM_Log!G:G)*
  _xlfn.XLOOKUP(_xlfn.XLOOKUP(B538,ADM_Log!A:A,ADM_Log!K:K),BED_Master!A:A,BED_Master!F:F),0))</f>
        <v/>
      </c>
      <c r="I538" s="25" t="str">
        <f>IF(B538="","",IFERROR(
  IF(_xlfn.XLOOKUP(B538,ADM_Log!A:A,ADM_Log!D:D)="OPD",
    _xlfn.XLOOKUP(_xlfn.XLOOKUP(B538,ADM_Log!A:A,ADM_Log!I:I),DR_Master!A:A,DR_Master!G:G),
    _xlfn.XLOOKUP(_xlfn.XLOOKUP(B538,ADM_Log!A:A,ADM_Log!I:I),DR_Master!A:A,DR_Master!H:H)*
    _xlfn.XLOOKUP(B538,ADM_Log!A:A,ADM_Log!G:G)
  ),0))</f>
        <v/>
      </c>
      <c r="J538" s="25" t="str">
        <f t="shared" si="42"/>
        <v/>
      </c>
      <c r="L538" s="17"/>
      <c r="M538" s="25" t="str">
        <f t="shared" si="43"/>
        <v/>
      </c>
      <c r="N538" s="17"/>
      <c r="O538" s="25" t="str">
        <f t="shared" si="44"/>
        <v/>
      </c>
      <c r="R538" t="str">
        <f t="shared" si="40"/>
        <v>Jan 1900</v>
      </c>
    </row>
    <row r="539" spans="1:18" ht="22" customHeight="1">
      <c r="A539" t="str">
        <f t="shared" si="41"/>
        <v/>
      </c>
      <c r="C539" s="24" t="str">
        <f>IF(B539="","",IFERROR(_xlfn.XLOOKUP(B539,ADM_Log!A:A,ADM_Log!B:B),"ADM not found"))</f>
        <v/>
      </c>
      <c r="D539" s="24" t="str">
        <f>IF(C539="","",IFERROR(_xlfn.XLOOKUP(C539,PT_Master!A:A,PT_Master!C:C),""))</f>
        <v/>
      </c>
      <c r="F539" s="24" t="str">
        <f>IF(C539="","",IFERROR(_xlfn.XLOOKUP(C539,PT_Master!A:A,PT_Master!P:P),"Self-Pay"))</f>
        <v/>
      </c>
      <c r="G539" s="25" t="str">
        <f>IF(B539="","",IFERROR(SUMIF(SVC_Log!B:B,B539,SVC_Log!O:O),0))</f>
        <v/>
      </c>
      <c r="H539" s="25" t="str">
        <f>IF(B539="","",IFERROR(
  _xlfn.XLOOKUP(B539,ADM_Log!A:A,ADM_Log!G:G)*
  _xlfn.XLOOKUP(_xlfn.XLOOKUP(B539,ADM_Log!A:A,ADM_Log!K:K),BED_Master!A:A,BED_Master!F:F),0))</f>
        <v/>
      </c>
      <c r="I539" s="25" t="str">
        <f>IF(B539="","",IFERROR(
  IF(_xlfn.XLOOKUP(B539,ADM_Log!A:A,ADM_Log!D:D)="OPD",
    _xlfn.XLOOKUP(_xlfn.XLOOKUP(B539,ADM_Log!A:A,ADM_Log!I:I),DR_Master!A:A,DR_Master!G:G),
    _xlfn.XLOOKUP(_xlfn.XLOOKUP(B539,ADM_Log!A:A,ADM_Log!I:I),DR_Master!A:A,DR_Master!H:H)*
    _xlfn.XLOOKUP(B539,ADM_Log!A:A,ADM_Log!G:G)
  ),0))</f>
        <v/>
      </c>
      <c r="J539" s="25" t="str">
        <f t="shared" si="42"/>
        <v/>
      </c>
      <c r="L539" s="17"/>
      <c r="M539" s="25" t="str">
        <f t="shared" si="43"/>
        <v/>
      </c>
      <c r="N539" s="17"/>
      <c r="O539" s="25" t="str">
        <f t="shared" si="44"/>
        <v/>
      </c>
      <c r="R539" t="str">
        <f t="shared" si="40"/>
        <v>Jan 1900</v>
      </c>
    </row>
    <row r="540" spans="1:18" ht="22" customHeight="1">
      <c r="A540" t="str">
        <f t="shared" si="41"/>
        <v/>
      </c>
      <c r="C540" s="24" t="str">
        <f>IF(B540="","",IFERROR(_xlfn.XLOOKUP(B540,ADM_Log!A:A,ADM_Log!B:B),"ADM not found"))</f>
        <v/>
      </c>
      <c r="D540" s="24" t="str">
        <f>IF(C540="","",IFERROR(_xlfn.XLOOKUP(C540,PT_Master!A:A,PT_Master!C:C),""))</f>
        <v/>
      </c>
      <c r="F540" s="24" t="str">
        <f>IF(C540="","",IFERROR(_xlfn.XLOOKUP(C540,PT_Master!A:A,PT_Master!P:P),"Self-Pay"))</f>
        <v/>
      </c>
      <c r="G540" s="25" t="str">
        <f>IF(B540="","",IFERROR(SUMIF(SVC_Log!B:B,B540,SVC_Log!O:O),0))</f>
        <v/>
      </c>
      <c r="H540" s="25" t="str">
        <f>IF(B540="","",IFERROR(
  _xlfn.XLOOKUP(B540,ADM_Log!A:A,ADM_Log!G:G)*
  _xlfn.XLOOKUP(_xlfn.XLOOKUP(B540,ADM_Log!A:A,ADM_Log!K:K),BED_Master!A:A,BED_Master!F:F),0))</f>
        <v/>
      </c>
      <c r="I540" s="25" t="str">
        <f>IF(B540="","",IFERROR(
  IF(_xlfn.XLOOKUP(B540,ADM_Log!A:A,ADM_Log!D:D)="OPD",
    _xlfn.XLOOKUP(_xlfn.XLOOKUP(B540,ADM_Log!A:A,ADM_Log!I:I),DR_Master!A:A,DR_Master!G:G),
    _xlfn.XLOOKUP(_xlfn.XLOOKUP(B540,ADM_Log!A:A,ADM_Log!I:I),DR_Master!A:A,DR_Master!H:H)*
    _xlfn.XLOOKUP(B540,ADM_Log!A:A,ADM_Log!G:G)
  ),0))</f>
        <v/>
      </c>
      <c r="J540" s="25" t="str">
        <f t="shared" si="42"/>
        <v/>
      </c>
      <c r="L540" s="17"/>
      <c r="M540" s="25" t="str">
        <f t="shared" si="43"/>
        <v/>
      </c>
      <c r="N540" s="17"/>
      <c r="O540" s="25" t="str">
        <f t="shared" si="44"/>
        <v/>
      </c>
      <c r="R540" t="str">
        <f t="shared" si="40"/>
        <v>Jan 1900</v>
      </c>
    </row>
    <row r="541" spans="1:18" ht="22" customHeight="1">
      <c r="A541" t="str">
        <f t="shared" si="41"/>
        <v/>
      </c>
      <c r="C541" s="24" t="str">
        <f>IF(B541="","",IFERROR(_xlfn.XLOOKUP(B541,ADM_Log!A:A,ADM_Log!B:B),"ADM not found"))</f>
        <v/>
      </c>
      <c r="D541" s="24" t="str">
        <f>IF(C541="","",IFERROR(_xlfn.XLOOKUP(C541,PT_Master!A:A,PT_Master!C:C),""))</f>
        <v/>
      </c>
      <c r="F541" s="24" t="str">
        <f>IF(C541="","",IFERROR(_xlfn.XLOOKUP(C541,PT_Master!A:A,PT_Master!P:P),"Self-Pay"))</f>
        <v/>
      </c>
      <c r="G541" s="25" t="str">
        <f>IF(B541="","",IFERROR(SUMIF(SVC_Log!B:B,B541,SVC_Log!O:O),0))</f>
        <v/>
      </c>
      <c r="H541" s="25" t="str">
        <f>IF(B541="","",IFERROR(
  _xlfn.XLOOKUP(B541,ADM_Log!A:A,ADM_Log!G:G)*
  _xlfn.XLOOKUP(_xlfn.XLOOKUP(B541,ADM_Log!A:A,ADM_Log!K:K),BED_Master!A:A,BED_Master!F:F),0))</f>
        <v/>
      </c>
      <c r="I541" s="25" t="str">
        <f>IF(B541="","",IFERROR(
  IF(_xlfn.XLOOKUP(B541,ADM_Log!A:A,ADM_Log!D:D)="OPD",
    _xlfn.XLOOKUP(_xlfn.XLOOKUP(B541,ADM_Log!A:A,ADM_Log!I:I),DR_Master!A:A,DR_Master!G:G),
    _xlfn.XLOOKUP(_xlfn.XLOOKUP(B541,ADM_Log!A:A,ADM_Log!I:I),DR_Master!A:A,DR_Master!H:H)*
    _xlfn.XLOOKUP(B541,ADM_Log!A:A,ADM_Log!G:G)
  ),0))</f>
        <v/>
      </c>
      <c r="J541" s="25" t="str">
        <f t="shared" si="42"/>
        <v/>
      </c>
      <c r="L541" s="17"/>
      <c r="M541" s="25" t="str">
        <f t="shared" si="43"/>
        <v/>
      </c>
      <c r="N541" s="17"/>
      <c r="O541" s="25" t="str">
        <f t="shared" si="44"/>
        <v/>
      </c>
      <c r="R541" t="str">
        <f t="shared" si="40"/>
        <v>Jan 1900</v>
      </c>
    </row>
    <row r="542" spans="1:18" ht="22" customHeight="1">
      <c r="A542" t="str">
        <f t="shared" si="41"/>
        <v/>
      </c>
      <c r="C542" s="24" t="str">
        <f>IF(B542="","",IFERROR(_xlfn.XLOOKUP(B542,ADM_Log!A:A,ADM_Log!B:B),"ADM not found"))</f>
        <v/>
      </c>
      <c r="D542" s="24" t="str">
        <f>IF(C542="","",IFERROR(_xlfn.XLOOKUP(C542,PT_Master!A:A,PT_Master!C:C),""))</f>
        <v/>
      </c>
      <c r="F542" s="24" t="str">
        <f>IF(C542="","",IFERROR(_xlfn.XLOOKUP(C542,PT_Master!A:A,PT_Master!P:P),"Self-Pay"))</f>
        <v/>
      </c>
      <c r="G542" s="25" t="str">
        <f>IF(B542="","",IFERROR(SUMIF(SVC_Log!B:B,B542,SVC_Log!O:O),0))</f>
        <v/>
      </c>
      <c r="H542" s="25" t="str">
        <f>IF(B542="","",IFERROR(
  _xlfn.XLOOKUP(B542,ADM_Log!A:A,ADM_Log!G:G)*
  _xlfn.XLOOKUP(_xlfn.XLOOKUP(B542,ADM_Log!A:A,ADM_Log!K:K),BED_Master!A:A,BED_Master!F:F),0))</f>
        <v/>
      </c>
      <c r="I542" s="25" t="str">
        <f>IF(B542="","",IFERROR(
  IF(_xlfn.XLOOKUP(B542,ADM_Log!A:A,ADM_Log!D:D)="OPD",
    _xlfn.XLOOKUP(_xlfn.XLOOKUP(B542,ADM_Log!A:A,ADM_Log!I:I),DR_Master!A:A,DR_Master!G:G),
    _xlfn.XLOOKUP(_xlfn.XLOOKUP(B542,ADM_Log!A:A,ADM_Log!I:I),DR_Master!A:A,DR_Master!H:H)*
    _xlfn.XLOOKUP(B542,ADM_Log!A:A,ADM_Log!G:G)
  ),0))</f>
        <v/>
      </c>
      <c r="J542" s="25" t="str">
        <f t="shared" si="42"/>
        <v/>
      </c>
      <c r="L542" s="17"/>
      <c r="M542" s="25" t="str">
        <f t="shared" si="43"/>
        <v/>
      </c>
      <c r="N542" s="17"/>
      <c r="O542" s="25" t="str">
        <f t="shared" si="44"/>
        <v/>
      </c>
      <c r="R542" t="str">
        <f t="shared" si="40"/>
        <v>Jan 1900</v>
      </c>
    </row>
    <row r="543" spans="1:18" ht="22" customHeight="1">
      <c r="A543" t="str">
        <f t="shared" si="41"/>
        <v/>
      </c>
      <c r="C543" s="24" t="str">
        <f>IF(B543="","",IFERROR(_xlfn.XLOOKUP(B543,ADM_Log!A:A,ADM_Log!B:B),"ADM not found"))</f>
        <v/>
      </c>
      <c r="D543" s="24" t="str">
        <f>IF(C543="","",IFERROR(_xlfn.XLOOKUP(C543,PT_Master!A:A,PT_Master!C:C),""))</f>
        <v/>
      </c>
      <c r="F543" s="24" t="str">
        <f>IF(C543="","",IFERROR(_xlfn.XLOOKUP(C543,PT_Master!A:A,PT_Master!P:P),"Self-Pay"))</f>
        <v/>
      </c>
      <c r="G543" s="25" t="str">
        <f>IF(B543="","",IFERROR(SUMIF(SVC_Log!B:B,B543,SVC_Log!O:O),0))</f>
        <v/>
      </c>
      <c r="H543" s="25" t="str">
        <f>IF(B543="","",IFERROR(
  _xlfn.XLOOKUP(B543,ADM_Log!A:A,ADM_Log!G:G)*
  _xlfn.XLOOKUP(_xlfn.XLOOKUP(B543,ADM_Log!A:A,ADM_Log!K:K),BED_Master!A:A,BED_Master!F:F),0))</f>
        <v/>
      </c>
      <c r="I543" s="25" t="str">
        <f>IF(B543="","",IFERROR(
  IF(_xlfn.XLOOKUP(B543,ADM_Log!A:A,ADM_Log!D:D)="OPD",
    _xlfn.XLOOKUP(_xlfn.XLOOKUP(B543,ADM_Log!A:A,ADM_Log!I:I),DR_Master!A:A,DR_Master!G:G),
    _xlfn.XLOOKUP(_xlfn.XLOOKUP(B543,ADM_Log!A:A,ADM_Log!I:I),DR_Master!A:A,DR_Master!H:H)*
    _xlfn.XLOOKUP(B543,ADM_Log!A:A,ADM_Log!G:G)
  ),0))</f>
        <v/>
      </c>
      <c r="J543" s="25" t="str">
        <f t="shared" si="42"/>
        <v/>
      </c>
      <c r="L543" s="17"/>
      <c r="M543" s="25" t="str">
        <f t="shared" si="43"/>
        <v/>
      </c>
      <c r="N543" s="17"/>
      <c r="O543" s="25" t="str">
        <f t="shared" si="44"/>
        <v/>
      </c>
      <c r="R543" t="str">
        <f t="shared" si="40"/>
        <v>Jan 1900</v>
      </c>
    </row>
    <row r="544" spans="1:18" ht="22" customHeight="1">
      <c r="A544" t="str">
        <f t="shared" si="41"/>
        <v/>
      </c>
      <c r="C544" s="24" t="str">
        <f>IF(B544="","",IFERROR(_xlfn.XLOOKUP(B544,ADM_Log!A:A,ADM_Log!B:B),"ADM not found"))</f>
        <v/>
      </c>
      <c r="D544" s="24" t="str">
        <f>IF(C544="","",IFERROR(_xlfn.XLOOKUP(C544,PT_Master!A:A,PT_Master!C:C),""))</f>
        <v/>
      </c>
      <c r="F544" s="24" t="str">
        <f>IF(C544="","",IFERROR(_xlfn.XLOOKUP(C544,PT_Master!A:A,PT_Master!P:P),"Self-Pay"))</f>
        <v/>
      </c>
      <c r="G544" s="25" t="str">
        <f>IF(B544="","",IFERROR(SUMIF(SVC_Log!B:B,B544,SVC_Log!O:O),0))</f>
        <v/>
      </c>
      <c r="H544" s="25" t="str">
        <f>IF(B544="","",IFERROR(
  _xlfn.XLOOKUP(B544,ADM_Log!A:A,ADM_Log!G:G)*
  _xlfn.XLOOKUP(_xlfn.XLOOKUP(B544,ADM_Log!A:A,ADM_Log!K:K),BED_Master!A:A,BED_Master!F:F),0))</f>
        <v/>
      </c>
      <c r="I544" s="25" t="str">
        <f>IF(B544="","",IFERROR(
  IF(_xlfn.XLOOKUP(B544,ADM_Log!A:A,ADM_Log!D:D)="OPD",
    _xlfn.XLOOKUP(_xlfn.XLOOKUP(B544,ADM_Log!A:A,ADM_Log!I:I),DR_Master!A:A,DR_Master!G:G),
    _xlfn.XLOOKUP(_xlfn.XLOOKUP(B544,ADM_Log!A:A,ADM_Log!I:I),DR_Master!A:A,DR_Master!H:H)*
    _xlfn.XLOOKUP(B544,ADM_Log!A:A,ADM_Log!G:G)
  ),0))</f>
        <v/>
      </c>
      <c r="J544" s="25" t="str">
        <f t="shared" si="42"/>
        <v/>
      </c>
      <c r="L544" s="17"/>
      <c r="M544" s="25" t="str">
        <f t="shared" si="43"/>
        <v/>
      </c>
      <c r="N544" s="17"/>
      <c r="O544" s="25" t="str">
        <f t="shared" si="44"/>
        <v/>
      </c>
      <c r="R544" t="str">
        <f t="shared" si="40"/>
        <v>Jan 1900</v>
      </c>
    </row>
    <row r="545" spans="1:18" ht="22" customHeight="1">
      <c r="A545" t="str">
        <f t="shared" si="41"/>
        <v/>
      </c>
      <c r="C545" s="24" t="str">
        <f>IF(B545="","",IFERROR(_xlfn.XLOOKUP(B545,ADM_Log!A:A,ADM_Log!B:B),"ADM not found"))</f>
        <v/>
      </c>
      <c r="D545" s="24" t="str">
        <f>IF(C545="","",IFERROR(_xlfn.XLOOKUP(C545,PT_Master!A:A,PT_Master!C:C),""))</f>
        <v/>
      </c>
      <c r="F545" s="24" t="str">
        <f>IF(C545="","",IFERROR(_xlfn.XLOOKUP(C545,PT_Master!A:A,PT_Master!P:P),"Self-Pay"))</f>
        <v/>
      </c>
      <c r="G545" s="25" t="str">
        <f>IF(B545="","",IFERROR(SUMIF(SVC_Log!B:B,B545,SVC_Log!O:O),0))</f>
        <v/>
      </c>
      <c r="H545" s="25" t="str">
        <f>IF(B545="","",IFERROR(
  _xlfn.XLOOKUP(B545,ADM_Log!A:A,ADM_Log!G:G)*
  _xlfn.XLOOKUP(_xlfn.XLOOKUP(B545,ADM_Log!A:A,ADM_Log!K:K),BED_Master!A:A,BED_Master!F:F),0))</f>
        <v/>
      </c>
      <c r="I545" s="25" t="str">
        <f>IF(B545="","",IFERROR(
  IF(_xlfn.XLOOKUP(B545,ADM_Log!A:A,ADM_Log!D:D)="OPD",
    _xlfn.XLOOKUP(_xlfn.XLOOKUP(B545,ADM_Log!A:A,ADM_Log!I:I),DR_Master!A:A,DR_Master!G:G),
    _xlfn.XLOOKUP(_xlfn.XLOOKUP(B545,ADM_Log!A:A,ADM_Log!I:I),DR_Master!A:A,DR_Master!H:H)*
    _xlfn.XLOOKUP(B545,ADM_Log!A:A,ADM_Log!G:G)
  ),0))</f>
        <v/>
      </c>
      <c r="J545" s="25" t="str">
        <f t="shared" si="42"/>
        <v/>
      </c>
      <c r="L545" s="17"/>
      <c r="M545" s="25" t="str">
        <f t="shared" si="43"/>
        <v/>
      </c>
      <c r="N545" s="17"/>
      <c r="O545" s="25" t="str">
        <f t="shared" si="44"/>
        <v/>
      </c>
      <c r="R545" t="str">
        <f t="shared" si="40"/>
        <v>Jan 1900</v>
      </c>
    </row>
    <row r="546" spans="1:18" ht="22" customHeight="1">
      <c r="A546" t="str">
        <f t="shared" si="41"/>
        <v/>
      </c>
      <c r="C546" s="24" t="str">
        <f>IF(B546="","",IFERROR(_xlfn.XLOOKUP(B546,ADM_Log!A:A,ADM_Log!B:B),"ADM not found"))</f>
        <v/>
      </c>
      <c r="D546" s="24" t="str">
        <f>IF(C546="","",IFERROR(_xlfn.XLOOKUP(C546,PT_Master!A:A,PT_Master!C:C),""))</f>
        <v/>
      </c>
      <c r="F546" s="24" t="str">
        <f>IF(C546="","",IFERROR(_xlfn.XLOOKUP(C546,PT_Master!A:A,PT_Master!P:P),"Self-Pay"))</f>
        <v/>
      </c>
      <c r="G546" s="25" t="str">
        <f>IF(B546="","",IFERROR(SUMIF(SVC_Log!B:B,B546,SVC_Log!O:O),0))</f>
        <v/>
      </c>
      <c r="H546" s="25" t="str">
        <f>IF(B546="","",IFERROR(
  _xlfn.XLOOKUP(B546,ADM_Log!A:A,ADM_Log!G:G)*
  _xlfn.XLOOKUP(_xlfn.XLOOKUP(B546,ADM_Log!A:A,ADM_Log!K:K),BED_Master!A:A,BED_Master!F:F),0))</f>
        <v/>
      </c>
      <c r="I546" s="25" t="str">
        <f>IF(B546="","",IFERROR(
  IF(_xlfn.XLOOKUP(B546,ADM_Log!A:A,ADM_Log!D:D)="OPD",
    _xlfn.XLOOKUP(_xlfn.XLOOKUP(B546,ADM_Log!A:A,ADM_Log!I:I),DR_Master!A:A,DR_Master!G:G),
    _xlfn.XLOOKUP(_xlfn.XLOOKUP(B546,ADM_Log!A:A,ADM_Log!I:I),DR_Master!A:A,DR_Master!H:H)*
    _xlfn.XLOOKUP(B546,ADM_Log!A:A,ADM_Log!G:G)
  ),0))</f>
        <v/>
      </c>
      <c r="J546" s="25" t="str">
        <f t="shared" si="42"/>
        <v/>
      </c>
      <c r="L546" s="17"/>
      <c r="M546" s="25" t="str">
        <f t="shared" si="43"/>
        <v/>
      </c>
      <c r="N546" s="17"/>
      <c r="O546" s="25" t="str">
        <f t="shared" si="44"/>
        <v/>
      </c>
      <c r="R546" t="str">
        <f t="shared" si="40"/>
        <v>Jan 1900</v>
      </c>
    </row>
    <row r="547" spans="1:18" ht="22" customHeight="1">
      <c r="A547" t="str">
        <f t="shared" si="41"/>
        <v/>
      </c>
      <c r="C547" s="24" t="str">
        <f>IF(B547="","",IFERROR(_xlfn.XLOOKUP(B547,ADM_Log!A:A,ADM_Log!B:B),"ADM not found"))</f>
        <v/>
      </c>
      <c r="D547" s="24" t="str">
        <f>IF(C547="","",IFERROR(_xlfn.XLOOKUP(C547,PT_Master!A:A,PT_Master!C:C),""))</f>
        <v/>
      </c>
      <c r="F547" s="24" t="str">
        <f>IF(C547="","",IFERROR(_xlfn.XLOOKUP(C547,PT_Master!A:A,PT_Master!P:P),"Self-Pay"))</f>
        <v/>
      </c>
      <c r="G547" s="25" t="str">
        <f>IF(B547="","",IFERROR(SUMIF(SVC_Log!B:B,B547,SVC_Log!O:O),0))</f>
        <v/>
      </c>
      <c r="H547" s="25" t="str">
        <f>IF(B547="","",IFERROR(
  _xlfn.XLOOKUP(B547,ADM_Log!A:A,ADM_Log!G:G)*
  _xlfn.XLOOKUP(_xlfn.XLOOKUP(B547,ADM_Log!A:A,ADM_Log!K:K),BED_Master!A:A,BED_Master!F:F),0))</f>
        <v/>
      </c>
      <c r="I547" s="25" t="str">
        <f>IF(B547="","",IFERROR(
  IF(_xlfn.XLOOKUP(B547,ADM_Log!A:A,ADM_Log!D:D)="OPD",
    _xlfn.XLOOKUP(_xlfn.XLOOKUP(B547,ADM_Log!A:A,ADM_Log!I:I),DR_Master!A:A,DR_Master!G:G),
    _xlfn.XLOOKUP(_xlfn.XLOOKUP(B547,ADM_Log!A:A,ADM_Log!I:I),DR_Master!A:A,DR_Master!H:H)*
    _xlfn.XLOOKUP(B547,ADM_Log!A:A,ADM_Log!G:G)
  ),0))</f>
        <v/>
      </c>
      <c r="J547" s="25" t="str">
        <f t="shared" si="42"/>
        <v/>
      </c>
      <c r="L547" s="17"/>
      <c r="M547" s="25" t="str">
        <f t="shared" si="43"/>
        <v/>
      </c>
      <c r="N547" s="17"/>
      <c r="O547" s="25" t="str">
        <f t="shared" si="44"/>
        <v/>
      </c>
      <c r="R547" t="str">
        <f t="shared" si="40"/>
        <v>Jan 1900</v>
      </c>
    </row>
    <row r="548" spans="1:18" ht="22" customHeight="1">
      <c r="A548" t="str">
        <f t="shared" si="41"/>
        <v/>
      </c>
      <c r="C548" s="24" t="str">
        <f>IF(B548="","",IFERROR(_xlfn.XLOOKUP(B548,ADM_Log!A:A,ADM_Log!B:B),"ADM not found"))</f>
        <v/>
      </c>
      <c r="D548" s="24" t="str">
        <f>IF(C548="","",IFERROR(_xlfn.XLOOKUP(C548,PT_Master!A:A,PT_Master!C:C),""))</f>
        <v/>
      </c>
      <c r="F548" s="24" t="str">
        <f>IF(C548="","",IFERROR(_xlfn.XLOOKUP(C548,PT_Master!A:A,PT_Master!P:P),"Self-Pay"))</f>
        <v/>
      </c>
      <c r="G548" s="25" t="str">
        <f>IF(B548="","",IFERROR(SUMIF(SVC_Log!B:B,B548,SVC_Log!O:O),0))</f>
        <v/>
      </c>
      <c r="H548" s="25" t="str">
        <f>IF(B548="","",IFERROR(
  _xlfn.XLOOKUP(B548,ADM_Log!A:A,ADM_Log!G:G)*
  _xlfn.XLOOKUP(_xlfn.XLOOKUP(B548,ADM_Log!A:A,ADM_Log!K:K),BED_Master!A:A,BED_Master!F:F),0))</f>
        <v/>
      </c>
      <c r="I548" s="25" t="str">
        <f>IF(B548="","",IFERROR(
  IF(_xlfn.XLOOKUP(B548,ADM_Log!A:A,ADM_Log!D:D)="OPD",
    _xlfn.XLOOKUP(_xlfn.XLOOKUP(B548,ADM_Log!A:A,ADM_Log!I:I),DR_Master!A:A,DR_Master!G:G),
    _xlfn.XLOOKUP(_xlfn.XLOOKUP(B548,ADM_Log!A:A,ADM_Log!I:I),DR_Master!A:A,DR_Master!H:H)*
    _xlfn.XLOOKUP(B548,ADM_Log!A:A,ADM_Log!G:G)
  ),0))</f>
        <v/>
      </c>
      <c r="J548" s="25" t="str">
        <f t="shared" si="42"/>
        <v/>
      </c>
      <c r="L548" s="17"/>
      <c r="M548" s="25" t="str">
        <f t="shared" si="43"/>
        <v/>
      </c>
      <c r="N548" s="17"/>
      <c r="O548" s="25" t="str">
        <f t="shared" si="44"/>
        <v/>
      </c>
      <c r="R548" t="str">
        <f t="shared" si="40"/>
        <v>Jan 1900</v>
      </c>
    </row>
    <row r="549" spans="1:18" ht="22" customHeight="1">
      <c r="A549" t="str">
        <f t="shared" si="41"/>
        <v/>
      </c>
      <c r="C549" s="24" t="str">
        <f>IF(B549="","",IFERROR(_xlfn.XLOOKUP(B549,ADM_Log!A:A,ADM_Log!B:B),"ADM not found"))</f>
        <v/>
      </c>
      <c r="D549" s="24" t="str">
        <f>IF(C549="","",IFERROR(_xlfn.XLOOKUP(C549,PT_Master!A:A,PT_Master!C:C),""))</f>
        <v/>
      </c>
      <c r="F549" s="24" t="str">
        <f>IF(C549="","",IFERROR(_xlfn.XLOOKUP(C549,PT_Master!A:A,PT_Master!P:P),"Self-Pay"))</f>
        <v/>
      </c>
      <c r="G549" s="25" t="str">
        <f>IF(B549="","",IFERROR(SUMIF(SVC_Log!B:B,B549,SVC_Log!O:O),0))</f>
        <v/>
      </c>
      <c r="H549" s="25" t="str">
        <f>IF(B549="","",IFERROR(
  _xlfn.XLOOKUP(B549,ADM_Log!A:A,ADM_Log!G:G)*
  _xlfn.XLOOKUP(_xlfn.XLOOKUP(B549,ADM_Log!A:A,ADM_Log!K:K),BED_Master!A:A,BED_Master!F:F),0))</f>
        <v/>
      </c>
      <c r="I549" s="25" t="str">
        <f>IF(B549="","",IFERROR(
  IF(_xlfn.XLOOKUP(B549,ADM_Log!A:A,ADM_Log!D:D)="OPD",
    _xlfn.XLOOKUP(_xlfn.XLOOKUP(B549,ADM_Log!A:A,ADM_Log!I:I),DR_Master!A:A,DR_Master!G:G),
    _xlfn.XLOOKUP(_xlfn.XLOOKUP(B549,ADM_Log!A:A,ADM_Log!I:I),DR_Master!A:A,DR_Master!H:H)*
    _xlfn.XLOOKUP(B549,ADM_Log!A:A,ADM_Log!G:G)
  ),0))</f>
        <v/>
      </c>
      <c r="J549" s="25" t="str">
        <f t="shared" si="42"/>
        <v/>
      </c>
      <c r="L549" s="17"/>
      <c r="M549" s="25" t="str">
        <f t="shared" si="43"/>
        <v/>
      </c>
      <c r="N549" s="17"/>
      <c r="O549" s="25" t="str">
        <f t="shared" si="44"/>
        <v/>
      </c>
      <c r="R549" t="str">
        <f t="shared" si="40"/>
        <v>Jan 1900</v>
      </c>
    </row>
    <row r="550" spans="1:18" ht="22" customHeight="1">
      <c r="A550" t="str">
        <f t="shared" si="41"/>
        <v/>
      </c>
      <c r="C550" s="24" t="str">
        <f>IF(B550="","",IFERROR(_xlfn.XLOOKUP(B550,ADM_Log!A:A,ADM_Log!B:B),"ADM not found"))</f>
        <v/>
      </c>
      <c r="D550" s="24" t="str">
        <f>IF(C550="","",IFERROR(_xlfn.XLOOKUP(C550,PT_Master!A:A,PT_Master!C:C),""))</f>
        <v/>
      </c>
      <c r="F550" s="24" t="str">
        <f>IF(C550="","",IFERROR(_xlfn.XLOOKUP(C550,PT_Master!A:A,PT_Master!P:P),"Self-Pay"))</f>
        <v/>
      </c>
      <c r="G550" s="25" t="str">
        <f>IF(B550="","",IFERROR(SUMIF(SVC_Log!B:B,B550,SVC_Log!O:O),0))</f>
        <v/>
      </c>
      <c r="H550" s="25" t="str">
        <f>IF(B550="","",IFERROR(
  _xlfn.XLOOKUP(B550,ADM_Log!A:A,ADM_Log!G:G)*
  _xlfn.XLOOKUP(_xlfn.XLOOKUP(B550,ADM_Log!A:A,ADM_Log!K:K),BED_Master!A:A,BED_Master!F:F),0))</f>
        <v/>
      </c>
      <c r="I550" s="25" t="str">
        <f>IF(B550="","",IFERROR(
  IF(_xlfn.XLOOKUP(B550,ADM_Log!A:A,ADM_Log!D:D)="OPD",
    _xlfn.XLOOKUP(_xlfn.XLOOKUP(B550,ADM_Log!A:A,ADM_Log!I:I),DR_Master!A:A,DR_Master!G:G),
    _xlfn.XLOOKUP(_xlfn.XLOOKUP(B550,ADM_Log!A:A,ADM_Log!I:I),DR_Master!A:A,DR_Master!H:H)*
    _xlfn.XLOOKUP(B550,ADM_Log!A:A,ADM_Log!G:G)
  ),0))</f>
        <v/>
      </c>
      <c r="J550" s="25" t="str">
        <f t="shared" si="42"/>
        <v/>
      </c>
      <c r="L550" s="17"/>
      <c r="M550" s="25" t="str">
        <f t="shared" si="43"/>
        <v/>
      </c>
      <c r="N550" s="17"/>
      <c r="O550" s="25" t="str">
        <f t="shared" si="44"/>
        <v/>
      </c>
      <c r="R550" t="str">
        <f t="shared" si="40"/>
        <v>Jan 1900</v>
      </c>
    </row>
    <row r="551" spans="1:18" ht="22" customHeight="1">
      <c r="A551" t="str">
        <f t="shared" si="41"/>
        <v/>
      </c>
      <c r="C551" s="24" t="str">
        <f>IF(B551="","",IFERROR(_xlfn.XLOOKUP(B551,ADM_Log!A:A,ADM_Log!B:B),"ADM not found"))</f>
        <v/>
      </c>
      <c r="D551" s="24" t="str">
        <f>IF(C551="","",IFERROR(_xlfn.XLOOKUP(C551,PT_Master!A:A,PT_Master!C:C),""))</f>
        <v/>
      </c>
      <c r="F551" s="24" t="str">
        <f>IF(C551="","",IFERROR(_xlfn.XLOOKUP(C551,PT_Master!A:A,PT_Master!P:P),"Self-Pay"))</f>
        <v/>
      </c>
      <c r="G551" s="25" t="str">
        <f>IF(B551="","",IFERROR(SUMIF(SVC_Log!B:B,B551,SVC_Log!O:O),0))</f>
        <v/>
      </c>
      <c r="H551" s="25" t="str">
        <f>IF(B551="","",IFERROR(
  _xlfn.XLOOKUP(B551,ADM_Log!A:A,ADM_Log!G:G)*
  _xlfn.XLOOKUP(_xlfn.XLOOKUP(B551,ADM_Log!A:A,ADM_Log!K:K),BED_Master!A:A,BED_Master!F:F),0))</f>
        <v/>
      </c>
      <c r="I551" s="25" t="str">
        <f>IF(B551="","",IFERROR(
  IF(_xlfn.XLOOKUP(B551,ADM_Log!A:A,ADM_Log!D:D)="OPD",
    _xlfn.XLOOKUP(_xlfn.XLOOKUP(B551,ADM_Log!A:A,ADM_Log!I:I),DR_Master!A:A,DR_Master!G:G),
    _xlfn.XLOOKUP(_xlfn.XLOOKUP(B551,ADM_Log!A:A,ADM_Log!I:I),DR_Master!A:A,DR_Master!H:H)*
    _xlfn.XLOOKUP(B551,ADM_Log!A:A,ADM_Log!G:G)
  ),0))</f>
        <v/>
      </c>
      <c r="J551" s="25" t="str">
        <f t="shared" si="42"/>
        <v/>
      </c>
      <c r="L551" s="17"/>
      <c r="M551" s="25" t="str">
        <f t="shared" si="43"/>
        <v/>
      </c>
      <c r="N551" s="17"/>
      <c r="O551" s="25" t="str">
        <f t="shared" si="44"/>
        <v/>
      </c>
      <c r="R551" t="str">
        <f t="shared" si="40"/>
        <v>Jan 1900</v>
      </c>
    </row>
    <row r="552" spans="1:18" ht="22" customHeight="1">
      <c r="A552" t="str">
        <f t="shared" si="41"/>
        <v/>
      </c>
      <c r="C552" s="24" t="str">
        <f>IF(B552="","",IFERROR(_xlfn.XLOOKUP(B552,ADM_Log!A:A,ADM_Log!B:B),"ADM not found"))</f>
        <v/>
      </c>
      <c r="D552" s="24" t="str">
        <f>IF(C552="","",IFERROR(_xlfn.XLOOKUP(C552,PT_Master!A:A,PT_Master!C:C),""))</f>
        <v/>
      </c>
      <c r="F552" s="24" t="str">
        <f>IF(C552="","",IFERROR(_xlfn.XLOOKUP(C552,PT_Master!A:A,PT_Master!P:P),"Self-Pay"))</f>
        <v/>
      </c>
      <c r="G552" s="25" t="str">
        <f>IF(B552="","",IFERROR(SUMIF(SVC_Log!B:B,B552,SVC_Log!O:O),0))</f>
        <v/>
      </c>
      <c r="H552" s="25" t="str">
        <f>IF(B552="","",IFERROR(
  _xlfn.XLOOKUP(B552,ADM_Log!A:A,ADM_Log!G:G)*
  _xlfn.XLOOKUP(_xlfn.XLOOKUP(B552,ADM_Log!A:A,ADM_Log!K:K),BED_Master!A:A,BED_Master!F:F),0))</f>
        <v/>
      </c>
      <c r="I552" s="25" t="str">
        <f>IF(B552="","",IFERROR(
  IF(_xlfn.XLOOKUP(B552,ADM_Log!A:A,ADM_Log!D:D)="OPD",
    _xlfn.XLOOKUP(_xlfn.XLOOKUP(B552,ADM_Log!A:A,ADM_Log!I:I),DR_Master!A:A,DR_Master!G:G),
    _xlfn.XLOOKUP(_xlfn.XLOOKUP(B552,ADM_Log!A:A,ADM_Log!I:I),DR_Master!A:A,DR_Master!H:H)*
    _xlfn.XLOOKUP(B552,ADM_Log!A:A,ADM_Log!G:G)
  ),0))</f>
        <v/>
      </c>
      <c r="J552" s="25" t="str">
        <f t="shared" si="42"/>
        <v/>
      </c>
      <c r="L552" s="17"/>
      <c r="M552" s="25" t="str">
        <f t="shared" si="43"/>
        <v/>
      </c>
      <c r="N552" s="17"/>
      <c r="O552" s="25" t="str">
        <f t="shared" si="44"/>
        <v/>
      </c>
      <c r="R552" t="str">
        <f t="shared" si="40"/>
        <v>Jan 1900</v>
      </c>
    </row>
    <row r="553" spans="1:18" ht="22" customHeight="1">
      <c r="A553" t="str">
        <f t="shared" si="41"/>
        <v/>
      </c>
      <c r="C553" s="24" t="str">
        <f>IF(B553="","",IFERROR(_xlfn.XLOOKUP(B553,ADM_Log!A:A,ADM_Log!B:B),"ADM not found"))</f>
        <v/>
      </c>
      <c r="D553" s="24" t="str">
        <f>IF(C553="","",IFERROR(_xlfn.XLOOKUP(C553,PT_Master!A:A,PT_Master!C:C),""))</f>
        <v/>
      </c>
      <c r="F553" s="24" t="str">
        <f>IF(C553="","",IFERROR(_xlfn.XLOOKUP(C553,PT_Master!A:A,PT_Master!P:P),"Self-Pay"))</f>
        <v/>
      </c>
      <c r="G553" s="25" t="str">
        <f>IF(B553="","",IFERROR(SUMIF(SVC_Log!B:B,B553,SVC_Log!O:O),0))</f>
        <v/>
      </c>
      <c r="H553" s="25" t="str">
        <f>IF(B553="","",IFERROR(
  _xlfn.XLOOKUP(B553,ADM_Log!A:A,ADM_Log!G:G)*
  _xlfn.XLOOKUP(_xlfn.XLOOKUP(B553,ADM_Log!A:A,ADM_Log!K:K),BED_Master!A:A,BED_Master!F:F),0))</f>
        <v/>
      </c>
      <c r="I553" s="25" t="str">
        <f>IF(B553="","",IFERROR(
  IF(_xlfn.XLOOKUP(B553,ADM_Log!A:A,ADM_Log!D:D)="OPD",
    _xlfn.XLOOKUP(_xlfn.XLOOKUP(B553,ADM_Log!A:A,ADM_Log!I:I),DR_Master!A:A,DR_Master!G:G),
    _xlfn.XLOOKUP(_xlfn.XLOOKUP(B553,ADM_Log!A:A,ADM_Log!I:I),DR_Master!A:A,DR_Master!H:H)*
    _xlfn.XLOOKUP(B553,ADM_Log!A:A,ADM_Log!G:G)
  ),0))</f>
        <v/>
      </c>
      <c r="J553" s="25" t="str">
        <f t="shared" si="42"/>
        <v/>
      </c>
      <c r="L553" s="17"/>
      <c r="M553" s="25" t="str">
        <f t="shared" si="43"/>
        <v/>
      </c>
      <c r="N553" s="17"/>
      <c r="O553" s="25" t="str">
        <f t="shared" si="44"/>
        <v/>
      </c>
      <c r="R553" t="str">
        <f t="shared" si="40"/>
        <v>Jan 1900</v>
      </c>
    </row>
    <row r="554" spans="1:18" ht="22" customHeight="1">
      <c r="A554" t="str">
        <f t="shared" si="41"/>
        <v/>
      </c>
      <c r="C554" s="24" t="str">
        <f>IF(B554="","",IFERROR(_xlfn.XLOOKUP(B554,ADM_Log!A:A,ADM_Log!B:B),"ADM not found"))</f>
        <v/>
      </c>
      <c r="D554" s="24" t="str">
        <f>IF(C554="","",IFERROR(_xlfn.XLOOKUP(C554,PT_Master!A:A,PT_Master!C:C),""))</f>
        <v/>
      </c>
      <c r="F554" s="24" t="str">
        <f>IF(C554="","",IFERROR(_xlfn.XLOOKUP(C554,PT_Master!A:A,PT_Master!P:P),"Self-Pay"))</f>
        <v/>
      </c>
      <c r="G554" s="25" t="str">
        <f>IF(B554="","",IFERROR(SUMIF(SVC_Log!B:B,B554,SVC_Log!O:O),0))</f>
        <v/>
      </c>
      <c r="H554" s="25" t="str">
        <f>IF(B554="","",IFERROR(
  _xlfn.XLOOKUP(B554,ADM_Log!A:A,ADM_Log!G:G)*
  _xlfn.XLOOKUP(_xlfn.XLOOKUP(B554,ADM_Log!A:A,ADM_Log!K:K),BED_Master!A:A,BED_Master!F:F),0))</f>
        <v/>
      </c>
      <c r="I554" s="25" t="str">
        <f>IF(B554="","",IFERROR(
  IF(_xlfn.XLOOKUP(B554,ADM_Log!A:A,ADM_Log!D:D)="OPD",
    _xlfn.XLOOKUP(_xlfn.XLOOKUP(B554,ADM_Log!A:A,ADM_Log!I:I),DR_Master!A:A,DR_Master!G:G),
    _xlfn.XLOOKUP(_xlfn.XLOOKUP(B554,ADM_Log!A:A,ADM_Log!I:I),DR_Master!A:A,DR_Master!H:H)*
    _xlfn.XLOOKUP(B554,ADM_Log!A:A,ADM_Log!G:G)
  ),0))</f>
        <v/>
      </c>
      <c r="J554" s="25" t="str">
        <f t="shared" si="42"/>
        <v/>
      </c>
      <c r="L554" s="17"/>
      <c r="M554" s="25" t="str">
        <f t="shared" si="43"/>
        <v/>
      </c>
      <c r="N554" s="17"/>
      <c r="O554" s="25" t="str">
        <f t="shared" si="44"/>
        <v/>
      </c>
      <c r="R554" t="str">
        <f t="shared" si="40"/>
        <v>Jan 1900</v>
      </c>
    </row>
    <row r="555" spans="1:18" ht="22" customHeight="1">
      <c r="A555" t="str">
        <f t="shared" si="41"/>
        <v/>
      </c>
      <c r="C555" s="24" t="str">
        <f>IF(B555="","",IFERROR(_xlfn.XLOOKUP(B555,ADM_Log!A:A,ADM_Log!B:B),"ADM not found"))</f>
        <v/>
      </c>
      <c r="D555" s="24" t="str">
        <f>IF(C555="","",IFERROR(_xlfn.XLOOKUP(C555,PT_Master!A:A,PT_Master!C:C),""))</f>
        <v/>
      </c>
      <c r="F555" s="24" t="str">
        <f>IF(C555="","",IFERROR(_xlfn.XLOOKUP(C555,PT_Master!A:A,PT_Master!P:P),"Self-Pay"))</f>
        <v/>
      </c>
      <c r="G555" s="25" t="str">
        <f>IF(B555="","",IFERROR(SUMIF(SVC_Log!B:B,B555,SVC_Log!O:O),0))</f>
        <v/>
      </c>
      <c r="H555" s="25" t="str">
        <f>IF(B555="","",IFERROR(
  _xlfn.XLOOKUP(B555,ADM_Log!A:A,ADM_Log!G:G)*
  _xlfn.XLOOKUP(_xlfn.XLOOKUP(B555,ADM_Log!A:A,ADM_Log!K:K),BED_Master!A:A,BED_Master!F:F),0))</f>
        <v/>
      </c>
      <c r="I555" s="25" t="str">
        <f>IF(B555="","",IFERROR(
  IF(_xlfn.XLOOKUP(B555,ADM_Log!A:A,ADM_Log!D:D)="OPD",
    _xlfn.XLOOKUP(_xlfn.XLOOKUP(B555,ADM_Log!A:A,ADM_Log!I:I),DR_Master!A:A,DR_Master!G:G),
    _xlfn.XLOOKUP(_xlfn.XLOOKUP(B555,ADM_Log!A:A,ADM_Log!I:I),DR_Master!A:A,DR_Master!H:H)*
    _xlfn.XLOOKUP(B555,ADM_Log!A:A,ADM_Log!G:G)
  ),0))</f>
        <v/>
      </c>
      <c r="J555" s="25" t="str">
        <f t="shared" si="42"/>
        <v/>
      </c>
      <c r="L555" s="17"/>
      <c r="M555" s="25" t="str">
        <f t="shared" si="43"/>
        <v/>
      </c>
      <c r="N555" s="17"/>
      <c r="O555" s="25" t="str">
        <f t="shared" si="44"/>
        <v/>
      </c>
      <c r="R555" t="str">
        <f t="shared" si="40"/>
        <v>Jan 1900</v>
      </c>
    </row>
    <row r="556" spans="1:18" ht="22" customHeight="1">
      <c r="A556" t="str">
        <f t="shared" si="41"/>
        <v/>
      </c>
      <c r="C556" s="24" t="str">
        <f>IF(B556="","",IFERROR(_xlfn.XLOOKUP(B556,ADM_Log!A:A,ADM_Log!B:B),"ADM not found"))</f>
        <v/>
      </c>
      <c r="D556" s="24" t="str">
        <f>IF(C556="","",IFERROR(_xlfn.XLOOKUP(C556,PT_Master!A:A,PT_Master!C:C),""))</f>
        <v/>
      </c>
      <c r="F556" s="24" t="str">
        <f>IF(C556="","",IFERROR(_xlfn.XLOOKUP(C556,PT_Master!A:A,PT_Master!P:P),"Self-Pay"))</f>
        <v/>
      </c>
      <c r="G556" s="25" t="str">
        <f>IF(B556="","",IFERROR(SUMIF(SVC_Log!B:B,B556,SVC_Log!O:O),0))</f>
        <v/>
      </c>
      <c r="H556" s="25" t="str">
        <f>IF(B556="","",IFERROR(
  _xlfn.XLOOKUP(B556,ADM_Log!A:A,ADM_Log!G:G)*
  _xlfn.XLOOKUP(_xlfn.XLOOKUP(B556,ADM_Log!A:A,ADM_Log!K:K),BED_Master!A:A,BED_Master!F:F),0))</f>
        <v/>
      </c>
      <c r="I556" s="25" t="str">
        <f>IF(B556="","",IFERROR(
  IF(_xlfn.XLOOKUP(B556,ADM_Log!A:A,ADM_Log!D:D)="OPD",
    _xlfn.XLOOKUP(_xlfn.XLOOKUP(B556,ADM_Log!A:A,ADM_Log!I:I),DR_Master!A:A,DR_Master!G:G),
    _xlfn.XLOOKUP(_xlfn.XLOOKUP(B556,ADM_Log!A:A,ADM_Log!I:I),DR_Master!A:A,DR_Master!H:H)*
    _xlfn.XLOOKUP(B556,ADM_Log!A:A,ADM_Log!G:G)
  ),0))</f>
        <v/>
      </c>
      <c r="J556" s="25" t="str">
        <f t="shared" si="42"/>
        <v/>
      </c>
      <c r="L556" s="17"/>
      <c r="M556" s="25" t="str">
        <f t="shared" si="43"/>
        <v/>
      </c>
      <c r="N556" s="17"/>
      <c r="O556" s="25" t="str">
        <f t="shared" si="44"/>
        <v/>
      </c>
      <c r="R556" t="str">
        <f t="shared" si="40"/>
        <v>Jan 1900</v>
      </c>
    </row>
    <row r="557" spans="1:18" ht="22" customHeight="1">
      <c r="A557" t="str">
        <f t="shared" si="41"/>
        <v/>
      </c>
      <c r="C557" s="24" t="str">
        <f>IF(B557="","",IFERROR(_xlfn.XLOOKUP(B557,ADM_Log!A:A,ADM_Log!B:B),"ADM not found"))</f>
        <v/>
      </c>
      <c r="D557" s="24" t="str">
        <f>IF(C557="","",IFERROR(_xlfn.XLOOKUP(C557,PT_Master!A:A,PT_Master!C:C),""))</f>
        <v/>
      </c>
      <c r="F557" s="24" t="str">
        <f>IF(C557="","",IFERROR(_xlfn.XLOOKUP(C557,PT_Master!A:A,PT_Master!P:P),"Self-Pay"))</f>
        <v/>
      </c>
      <c r="G557" s="25" t="str">
        <f>IF(B557="","",IFERROR(SUMIF(SVC_Log!B:B,B557,SVC_Log!O:O),0))</f>
        <v/>
      </c>
      <c r="H557" s="25" t="str">
        <f>IF(B557="","",IFERROR(
  _xlfn.XLOOKUP(B557,ADM_Log!A:A,ADM_Log!G:G)*
  _xlfn.XLOOKUP(_xlfn.XLOOKUP(B557,ADM_Log!A:A,ADM_Log!K:K),BED_Master!A:A,BED_Master!F:F),0))</f>
        <v/>
      </c>
      <c r="I557" s="25" t="str">
        <f>IF(B557="","",IFERROR(
  IF(_xlfn.XLOOKUP(B557,ADM_Log!A:A,ADM_Log!D:D)="OPD",
    _xlfn.XLOOKUP(_xlfn.XLOOKUP(B557,ADM_Log!A:A,ADM_Log!I:I),DR_Master!A:A,DR_Master!G:G),
    _xlfn.XLOOKUP(_xlfn.XLOOKUP(B557,ADM_Log!A:A,ADM_Log!I:I),DR_Master!A:A,DR_Master!H:H)*
    _xlfn.XLOOKUP(B557,ADM_Log!A:A,ADM_Log!G:G)
  ),0))</f>
        <v/>
      </c>
      <c r="J557" s="25" t="str">
        <f t="shared" si="42"/>
        <v/>
      </c>
      <c r="L557" s="17"/>
      <c r="M557" s="25" t="str">
        <f t="shared" si="43"/>
        <v/>
      </c>
      <c r="N557" s="17"/>
      <c r="O557" s="25" t="str">
        <f t="shared" si="44"/>
        <v/>
      </c>
      <c r="R557" t="str">
        <f t="shared" si="40"/>
        <v>Jan 1900</v>
      </c>
    </row>
    <row r="558" spans="1:18" ht="22" customHeight="1">
      <c r="A558" t="str">
        <f t="shared" si="41"/>
        <v/>
      </c>
      <c r="C558" s="24" t="str">
        <f>IF(B558="","",IFERROR(_xlfn.XLOOKUP(B558,ADM_Log!A:A,ADM_Log!B:B),"ADM not found"))</f>
        <v/>
      </c>
      <c r="D558" s="24" t="str">
        <f>IF(C558="","",IFERROR(_xlfn.XLOOKUP(C558,PT_Master!A:A,PT_Master!C:C),""))</f>
        <v/>
      </c>
      <c r="F558" s="24" t="str">
        <f>IF(C558="","",IFERROR(_xlfn.XLOOKUP(C558,PT_Master!A:A,PT_Master!P:P),"Self-Pay"))</f>
        <v/>
      </c>
      <c r="G558" s="25" t="str">
        <f>IF(B558="","",IFERROR(SUMIF(SVC_Log!B:B,B558,SVC_Log!O:O),0))</f>
        <v/>
      </c>
      <c r="H558" s="25" t="str">
        <f>IF(B558="","",IFERROR(
  _xlfn.XLOOKUP(B558,ADM_Log!A:A,ADM_Log!G:G)*
  _xlfn.XLOOKUP(_xlfn.XLOOKUP(B558,ADM_Log!A:A,ADM_Log!K:K),BED_Master!A:A,BED_Master!F:F),0))</f>
        <v/>
      </c>
      <c r="I558" s="25" t="str">
        <f>IF(B558="","",IFERROR(
  IF(_xlfn.XLOOKUP(B558,ADM_Log!A:A,ADM_Log!D:D)="OPD",
    _xlfn.XLOOKUP(_xlfn.XLOOKUP(B558,ADM_Log!A:A,ADM_Log!I:I),DR_Master!A:A,DR_Master!G:G),
    _xlfn.XLOOKUP(_xlfn.XLOOKUP(B558,ADM_Log!A:A,ADM_Log!I:I),DR_Master!A:A,DR_Master!H:H)*
    _xlfn.XLOOKUP(B558,ADM_Log!A:A,ADM_Log!G:G)
  ),0))</f>
        <v/>
      </c>
      <c r="J558" s="25" t="str">
        <f t="shared" si="42"/>
        <v/>
      </c>
      <c r="L558" s="17"/>
      <c r="M558" s="25" t="str">
        <f t="shared" si="43"/>
        <v/>
      </c>
      <c r="N558" s="17"/>
      <c r="O558" s="25" t="str">
        <f t="shared" si="44"/>
        <v/>
      </c>
      <c r="R558" t="str">
        <f t="shared" si="40"/>
        <v>Jan 1900</v>
      </c>
    </row>
    <row r="559" spans="1:18" ht="22" customHeight="1">
      <c r="A559" t="str">
        <f t="shared" si="41"/>
        <v/>
      </c>
      <c r="C559" s="24" t="str">
        <f>IF(B559="","",IFERROR(_xlfn.XLOOKUP(B559,ADM_Log!A:A,ADM_Log!B:B),"ADM not found"))</f>
        <v/>
      </c>
      <c r="D559" s="24" t="str">
        <f>IF(C559="","",IFERROR(_xlfn.XLOOKUP(C559,PT_Master!A:A,PT_Master!C:C),""))</f>
        <v/>
      </c>
      <c r="F559" s="24" t="str">
        <f>IF(C559="","",IFERROR(_xlfn.XLOOKUP(C559,PT_Master!A:A,PT_Master!P:P),"Self-Pay"))</f>
        <v/>
      </c>
      <c r="G559" s="25" t="str">
        <f>IF(B559="","",IFERROR(SUMIF(SVC_Log!B:B,B559,SVC_Log!O:O),0))</f>
        <v/>
      </c>
      <c r="H559" s="25" t="str">
        <f>IF(B559="","",IFERROR(
  _xlfn.XLOOKUP(B559,ADM_Log!A:A,ADM_Log!G:G)*
  _xlfn.XLOOKUP(_xlfn.XLOOKUP(B559,ADM_Log!A:A,ADM_Log!K:K),BED_Master!A:A,BED_Master!F:F),0))</f>
        <v/>
      </c>
      <c r="I559" s="25" t="str">
        <f>IF(B559="","",IFERROR(
  IF(_xlfn.XLOOKUP(B559,ADM_Log!A:A,ADM_Log!D:D)="OPD",
    _xlfn.XLOOKUP(_xlfn.XLOOKUP(B559,ADM_Log!A:A,ADM_Log!I:I),DR_Master!A:A,DR_Master!G:G),
    _xlfn.XLOOKUP(_xlfn.XLOOKUP(B559,ADM_Log!A:A,ADM_Log!I:I),DR_Master!A:A,DR_Master!H:H)*
    _xlfn.XLOOKUP(B559,ADM_Log!A:A,ADM_Log!G:G)
  ),0))</f>
        <v/>
      </c>
      <c r="J559" s="25" t="str">
        <f t="shared" si="42"/>
        <v/>
      </c>
      <c r="L559" s="17"/>
      <c r="M559" s="25" t="str">
        <f t="shared" si="43"/>
        <v/>
      </c>
      <c r="N559" s="17"/>
      <c r="O559" s="25" t="str">
        <f t="shared" si="44"/>
        <v/>
      </c>
      <c r="R559" t="str">
        <f t="shared" si="40"/>
        <v>Jan 1900</v>
      </c>
    </row>
    <row r="560" spans="1:18" ht="22" customHeight="1">
      <c r="A560" t="str">
        <f t="shared" si="41"/>
        <v/>
      </c>
      <c r="C560" s="24" t="str">
        <f>IF(B560="","",IFERROR(_xlfn.XLOOKUP(B560,ADM_Log!A:A,ADM_Log!B:B),"ADM not found"))</f>
        <v/>
      </c>
      <c r="D560" s="24" t="str">
        <f>IF(C560="","",IFERROR(_xlfn.XLOOKUP(C560,PT_Master!A:A,PT_Master!C:C),""))</f>
        <v/>
      </c>
      <c r="F560" s="24" t="str">
        <f>IF(C560="","",IFERROR(_xlfn.XLOOKUP(C560,PT_Master!A:A,PT_Master!P:P),"Self-Pay"))</f>
        <v/>
      </c>
      <c r="G560" s="25" t="str">
        <f>IF(B560="","",IFERROR(SUMIF(SVC_Log!B:B,B560,SVC_Log!O:O),0))</f>
        <v/>
      </c>
      <c r="H560" s="25" t="str">
        <f>IF(B560="","",IFERROR(
  _xlfn.XLOOKUP(B560,ADM_Log!A:A,ADM_Log!G:G)*
  _xlfn.XLOOKUP(_xlfn.XLOOKUP(B560,ADM_Log!A:A,ADM_Log!K:K),BED_Master!A:A,BED_Master!F:F),0))</f>
        <v/>
      </c>
      <c r="I560" s="25" t="str">
        <f>IF(B560="","",IFERROR(
  IF(_xlfn.XLOOKUP(B560,ADM_Log!A:A,ADM_Log!D:D)="OPD",
    _xlfn.XLOOKUP(_xlfn.XLOOKUP(B560,ADM_Log!A:A,ADM_Log!I:I),DR_Master!A:A,DR_Master!G:G),
    _xlfn.XLOOKUP(_xlfn.XLOOKUP(B560,ADM_Log!A:A,ADM_Log!I:I),DR_Master!A:A,DR_Master!H:H)*
    _xlfn.XLOOKUP(B560,ADM_Log!A:A,ADM_Log!G:G)
  ),0))</f>
        <v/>
      </c>
      <c r="J560" s="25" t="str">
        <f t="shared" si="42"/>
        <v/>
      </c>
      <c r="L560" s="17"/>
      <c r="M560" s="25" t="str">
        <f t="shared" si="43"/>
        <v/>
      </c>
      <c r="N560" s="17"/>
      <c r="O560" s="25" t="str">
        <f t="shared" si="44"/>
        <v/>
      </c>
      <c r="R560" t="str">
        <f t="shared" si="40"/>
        <v>Jan 1900</v>
      </c>
    </row>
    <row r="561" spans="1:18" ht="22" customHeight="1">
      <c r="A561" t="str">
        <f t="shared" si="41"/>
        <v/>
      </c>
      <c r="C561" s="24" t="str">
        <f>IF(B561="","",IFERROR(_xlfn.XLOOKUP(B561,ADM_Log!A:A,ADM_Log!B:B),"ADM not found"))</f>
        <v/>
      </c>
      <c r="D561" s="24" t="str">
        <f>IF(C561="","",IFERROR(_xlfn.XLOOKUP(C561,PT_Master!A:A,PT_Master!C:C),""))</f>
        <v/>
      </c>
      <c r="F561" s="24" t="str">
        <f>IF(C561="","",IFERROR(_xlfn.XLOOKUP(C561,PT_Master!A:A,PT_Master!P:P),"Self-Pay"))</f>
        <v/>
      </c>
      <c r="G561" s="25" t="str">
        <f>IF(B561="","",IFERROR(SUMIF(SVC_Log!B:B,B561,SVC_Log!O:O),0))</f>
        <v/>
      </c>
      <c r="H561" s="25" t="str">
        <f>IF(B561="","",IFERROR(
  _xlfn.XLOOKUP(B561,ADM_Log!A:A,ADM_Log!G:G)*
  _xlfn.XLOOKUP(_xlfn.XLOOKUP(B561,ADM_Log!A:A,ADM_Log!K:K),BED_Master!A:A,BED_Master!F:F),0))</f>
        <v/>
      </c>
      <c r="I561" s="25" t="str">
        <f>IF(B561="","",IFERROR(
  IF(_xlfn.XLOOKUP(B561,ADM_Log!A:A,ADM_Log!D:D)="OPD",
    _xlfn.XLOOKUP(_xlfn.XLOOKUP(B561,ADM_Log!A:A,ADM_Log!I:I),DR_Master!A:A,DR_Master!G:G),
    _xlfn.XLOOKUP(_xlfn.XLOOKUP(B561,ADM_Log!A:A,ADM_Log!I:I),DR_Master!A:A,DR_Master!H:H)*
    _xlfn.XLOOKUP(B561,ADM_Log!A:A,ADM_Log!G:G)
  ),0))</f>
        <v/>
      </c>
      <c r="J561" s="25" t="str">
        <f t="shared" si="42"/>
        <v/>
      </c>
      <c r="L561" s="17"/>
      <c r="M561" s="25" t="str">
        <f t="shared" si="43"/>
        <v/>
      </c>
      <c r="N561" s="17"/>
      <c r="O561" s="25" t="str">
        <f t="shared" si="44"/>
        <v/>
      </c>
      <c r="R561" t="str">
        <f t="shared" si="40"/>
        <v>Jan 1900</v>
      </c>
    </row>
    <row r="562" spans="1:18" ht="22" customHeight="1">
      <c r="A562" t="str">
        <f t="shared" si="41"/>
        <v/>
      </c>
      <c r="C562" s="24" t="str">
        <f>IF(B562="","",IFERROR(_xlfn.XLOOKUP(B562,ADM_Log!A:A,ADM_Log!B:B),"ADM not found"))</f>
        <v/>
      </c>
      <c r="D562" s="24" t="str">
        <f>IF(C562="","",IFERROR(_xlfn.XLOOKUP(C562,PT_Master!A:A,PT_Master!C:C),""))</f>
        <v/>
      </c>
      <c r="F562" s="24" t="str">
        <f>IF(C562="","",IFERROR(_xlfn.XLOOKUP(C562,PT_Master!A:A,PT_Master!P:P),"Self-Pay"))</f>
        <v/>
      </c>
      <c r="G562" s="25" t="str">
        <f>IF(B562="","",IFERROR(SUMIF(SVC_Log!B:B,B562,SVC_Log!O:O),0))</f>
        <v/>
      </c>
      <c r="H562" s="25" t="str">
        <f>IF(B562="","",IFERROR(
  _xlfn.XLOOKUP(B562,ADM_Log!A:A,ADM_Log!G:G)*
  _xlfn.XLOOKUP(_xlfn.XLOOKUP(B562,ADM_Log!A:A,ADM_Log!K:K),BED_Master!A:A,BED_Master!F:F),0))</f>
        <v/>
      </c>
      <c r="I562" s="25" t="str">
        <f>IF(B562="","",IFERROR(
  IF(_xlfn.XLOOKUP(B562,ADM_Log!A:A,ADM_Log!D:D)="OPD",
    _xlfn.XLOOKUP(_xlfn.XLOOKUP(B562,ADM_Log!A:A,ADM_Log!I:I),DR_Master!A:A,DR_Master!G:G),
    _xlfn.XLOOKUP(_xlfn.XLOOKUP(B562,ADM_Log!A:A,ADM_Log!I:I),DR_Master!A:A,DR_Master!H:H)*
    _xlfn.XLOOKUP(B562,ADM_Log!A:A,ADM_Log!G:G)
  ),0))</f>
        <v/>
      </c>
      <c r="J562" s="25" t="str">
        <f t="shared" si="42"/>
        <v/>
      </c>
      <c r="L562" s="17"/>
      <c r="M562" s="25" t="str">
        <f t="shared" si="43"/>
        <v/>
      </c>
      <c r="N562" s="17"/>
      <c r="O562" s="25" t="str">
        <f t="shared" si="44"/>
        <v/>
      </c>
      <c r="R562" t="str">
        <f t="shared" si="40"/>
        <v>Jan 1900</v>
      </c>
    </row>
    <row r="563" spans="1:18" ht="22" customHeight="1">
      <c r="A563" t="str">
        <f t="shared" si="41"/>
        <v/>
      </c>
      <c r="C563" s="24" t="str">
        <f>IF(B563="","",IFERROR(_xlfn.XLOOKUP(B563,ADM_Log!A:A,ADM_Log!B:B),"ADM not found"))</f>
        <v/>
      </c>
      <c r="D563" s="24" t="str">
        <f>IF(C563="","",IFERROR(_xlfn.XLOOKUP(C563,PT_Master!A:A,PT_Master!C:C),""))</f>
        <v/>
      </c>
      <c r="F563" s="24" t="str">
        <f>IF(C563="","",IFERROR(_xlfn.XLOOKUP(C563,PT_Master!A:A,PT_Master!P:P),"Self-Pay"))</f>
        <v/>
      </c>
      <c r="G563" s="25" t="str">
        <f>IF(B563="","",IFERROR(SUMIF(SVC_Log!B:B,B563,SVC_Log!O:O),0))</f>
        <v/>
      </c>
      <c r="H563" s="25" t="str">
        <f>IF(B563="","",IFERROR(
  _xlfn.XLOOKUP(B563,ADM_Log!A:A,ADM_Log!G:G)*
  _xlfn.XLOOKUP(_xlfn.XLOOKUP(B563,ADM_Log!A:A,ADM_Log!K:K),BED_Master!A:A,BED_Master!F:F),0))</f>
        <v/>
      </c>
      <c r="I563" s="25" t="str">
        <f>IF(B563="","",IFERROR(
  IF(_xlfn.XLOOKUP(B563,ADM_Log!A:A,ADM_Log!D:D)="OPD",
    _xlfn.XLOOKUP(_xlfn.XLOOKUP(B563,ADM_Log!A:A,ADM_Log!I:I),DR_Master!A:A,DR_Master!G:G),
    _xlfn.XLOOKUP(_xlfn.XLOOKUP(B563,ADM_Log!A:A,ADM_Log!I:I),DR_Master!A:A,DR_Master!H:H)*
    _xlfn.XLOOKUP(B563,ADM_Log!A:A,ADM_Log!G:G)
  ),0))</f>
        <v/>
      </c>
      <c r="J563" s="25" t="str">
        <f t="shared" si="42"/>
        <v/>
      </c>
      <c r="L563" s="17"/>
      <c r="M563" s="25" t="str">
        <f t="shared" si="43"/>
        <v/>
      </c>
      <c r="N563" s="17"/>
      <c r="O563" s="25" t="str">
        <f t="shared" si="44"/>
        <v/>
      </c>
      <c r="R563" t="str">
        <f t="shared" si="40"/>
        <v>Jan 1900</v>
      </c>
    </row>
    <row r="564" spans="1:18" ht="22" customHeight="1">
      <c r="A564" t="str">
        <f t="shared" si="41"/>
        <v/>
      </c>
      <c r="C564" s="24" t="str">
        <f>IF(B564="","",IFERROR(_xlfn.XLOOKUP(B564,ADM_Log!A:A,ADM_Log!B:B),"ADM not found"))</f>
        <v/>
      </c>
      <c r="D564" s="24" t="str">
        <f>IF(C564="","",IFERROR(_xlfn.XLOOKUP(C564,PT_Master!A:A,PT_Master!C:C),""))</f>
        <v/>
      </c>
      <c r="F564" s="24" t="str">
        <f>IF(C564="","",IFERROR(_xlfn.XLOOKUP(C564,PT_Master!A:A,PT_Master!P:P),"Self-Pay"))</f>
        <v/>
      </c>
      <c r="G564" s="25" t="str">
        <f>IF(B564="","",IFERROR(SUMIF(SVC_Log!B:B,B564,SVC_Log!O:O),0))</f>
        <v/>
      </c>
      <c r="H564" s="25" t="str">
        <f>IF(B564="","",IFERROR(
  _xlfn.XLOOKUP(B564,ADM_Log!A:A,ADM_Log!G:G)*
  _xlfn.XLOOKUP(_xlfn.XLOOKUP(B564,ADM_Log!A:A,ADM_Log!K:K),BED_Master!A:A,BED_Master!F:F),0))</f>
        <v/>
      </c>
      <c r="I564" s="25" t="str">
        <f>IF(B564="","",IFERROR(
  IF(_xlfn.XLOOKUP(B564,ADM_Log!A:A,ADM_Log!D:D)="OPD",
    _xlfn.XLOOKUP(_xlfn.XLOOKUP(B564,ADM_Log!A:A,ADM_Log!I:I),DR_Master!A:A,DR_Master!G:G),
    _xlfn.XLOOKUP(_xlfn.XLOOKUP(B564,ADM_Log!A:A,ADM_Log!I:I),DR_Master!A:A,DR_Master!H:H)*
    _xlfn.XLOOKUP(B564,ADM_Log!A:A,ADM_Log!G:G)
  ),0))</f>
        <v/>
      </c>
      <c r="J564" s="25" t="str">
        <f t="shared" si="42"/>
        <v/>
      </c>
      <c r="L564" s="17"/>
      <c r="M564" s="25" t="str">
        <f t="shared" si="43"/>
        <v/>
      </c>
      <c r="N564" s="17"/>
      <c r="O564" s="25" t="str">
        <f t="shared" si="44"/>
        <v/>
      </c>
      <c r="R564" t="str">
        <f t="shared" si="40"/>
        <v>Jan 1900</v>
      </c>
    </row>
    <row r="565" spans="1:18" ht="22" customHeight="1">
      <c r="A565" t="str">
        <f t="shared" si="41"/>
        <v/>
      </c>
      <c r="C565" s="24" t="str">
        <f>IF(B565="","",IFERROR(_xlfn.XLOOKUP(B565,ADM_Log!A:A,ADM_Log!B:B),"ADM not found"))</f>
        <v/>
      </c>
      <c r="D565" s="24" t="str">
        <f>IF(C565="","",IFERROR(_xlfn.XLOOKUP(C565,PT_Master!A:A,PT_Master!C:C),""))</f>
        <v/>
      </c>
      <c r="F565" s="24" t="str">
        <f>IF(C565="","",IFERROR(_xlfn.XLOOKUP(C565,PT_Master!A:A,PT_Master!P:P),"Self-Pay"))</f>
        <v/>
      </c>
      <c r="G565" s="25" t="str">
        <f>IF(B565="","",IFERROR(SUMIF(SVC_Log!B:B,B565,SVC_Log!O:O),0))</f>
        <v/>
      </c>
      <c r="H565" s="25" t="str">
        <f>IF(B565="","",IFERROR(
  _xlfn.XLOOKUP(B565,ADM_Log!A:A,ADM_Log!G:G)*
  _xlfn.XLOOKUP(_xlfn.XLOOKUP(B565,ADM_Log!A:A,ADM_Log!K:K),BED_Master!A:A,BED_Master!F:F),0))</f>
        <v/>
      </c>
      <c r="I565" s="25" t="str">
        <f>IF(B565="","",IFERROR(
  IF(_xlfn.XLOOKUP(B565,ADM_Log!A:A,ADM_Log!D:D)="OPD",
    _xlfn.XLOOKUP(_xlfn.XLOOKUP(B565,ADM_Log!A:A,ADM_Log!I:I),DR_Master!A:A,DR_Master!G:G),
    _xlfn.XLOOKUP(_xlfn.XLOOKUP(B565,ADM_Log!A:A,ADM_Log!I:I),DR_Master!A:A,DR_Master!H:H)*
    _xlfn.XLOOKUP(B565,ADM_Log!A:A,ADM_Log!G:G)
  ),0))</f>
        <v/>
      </c>
      <c r="J565" s="25" t="str">
        <f t="shared" si="42"/>
        <v/>
      </c>
      <c r="L565" s="17"/>
      <c r="M565" s="25" t="str">
        <f t="shared" si="43"/>
        <v/>
      </c>
      <c r="N565" s="17"/>
      <c r="O565" s="25" t="str">
        <f t="shared" si="44"/>
        <v/>
      </c>
      <c r="R565" t="str">
        <f t="shared" si="40"/>
        <v>Jan 1900</v>
      </c>
    </row>
    <row r="566" spans="1:18" ht="22" customHeight="1">
      <c r="A566" t="str">
        <f t="shared" si="41"/>
        <v/>
      </c>
      <c r="C566" s="24" t="str">
        <f>IF(B566="","",IFERROR(_xlfn.XLOOKUP(B566,ADM_Log!A:A,ADM_Log!B:B),"ADM not found"))</f>
        <v/>
      </c>
      <c r="D566" s="24" t="str">
        <f>IF(C566="","",IFERROR(_xlfn.XLOOKUP(C566,PT_Master!A:A,PT_Master!C:C),""))</f>
        <v/>
      </c>
      <c r="F566" s="24" t="str">
        <f>IF(C566="","",IFERROR(_xlfn.XLOOKUP(C566,PT_Master!A:A,PT_Master!P:P),"Self-Pay"))</f>
        <v/>
      </c>
      <c r="G566" s="25" t="str">
        <f>IF(B566="","",IFERROR(SUMIF(SVC_Log!B:B,B566,SVC_Log!O:O),0))</f>
        <v/>
      </c>
      <c r="H566" s="25" t="str">
        <f>IF(B566="","",IFERROR(
  _xlfn.XLOOKUP(B566,ADM_Log!A:A,ADM_Log!G:G)*
  _xlfn.XLOOKUP(_xlfn.XLOOKUP(B566,ADM_Log!A:A,ADM_Log!K:K),BED_Master!A:A,BED_Master!F:F),0))</f>
        <v/>
      </c>
      <c r="I566" s="25" t="str">
        <f>IF(B566="","",IFERROR(
  IF(_xlfn.XLOOKUP(B566,ADM_Log!A:A,ADM_Log!D:D)="OPD",
    _xlfn.XLOOKUP(_xlfn.XLOOKUP(B566,ADM_Log!A:A,ADM_Log!I:I),DR_Master!A:A,DR_Master!G:G),
    _xlfn.XLOOKUP(_xlfn.XLOOKUP(B566,ADM_Log!A:A,ADM_Log!I:I),DR_Master!A:A,DR_Master!H:H)*
    _xlfn.XLOOKUP(B566,ADM_Log!A:A,ADM_Log!G:G)
  ),0))</f>
        <v/>
      </c>
      <c r="J566" s="25" t="str">
        <f t="shared" si="42"/>
        <v/>
      </c>
      <c r="L566" s="17"/>
      <c r="M566" s="25" t="str">
        <f t="shared" si="43"/>
        <v/>
      </c>
      <c r="N566" s="17"/>
      <c r="O566" s="25" t="str">
        <f t="shared" si="44"/>
        <v/>
      </c>
      <c r="R566" t="str">
        <f t="shared" si="40"/>
        <v>Jan 1900</v>
      </c>
    </row>
    <row r="567" spans="1:18" ht="22" customHeight="1">
      <c r="A567" t="str">
        <f t="shared" si="41"/>
        <v/>
      </c>
      <c r="C567" s="24" t="str">
        <f>IF(B567="","",IFERROR(_xlfn.XLOOKUP(B567,ADM_Log!A:A,ADM_Log!B:B),"ADM not found"))</f>
        <v/>
      </c>
      <c r="D567" s="24" t="str">
        <f>IF(C567="","",IFERROR(_xlfn.XLOOKUP(C567,PT_Master!A:A,PT_Master!C:C),""))</f>
        <v/>
      </c>
      <c r="F567" s="24" t="str">
        <f>IF(C567="","",IFERROR(_xlfn.XLOOKUP(C567,PT_Master!A:A,PT_Master!P:P),"Self-Pay"))</f>
        <v/>
      </c>
      <c r="G567" s="25" t="str">
        <f>IF(B567="","",IFERROR(SUMIF(SVC_Log!B:B,B567,SVC_Log!O:O),0))</f>
        <v/>
      </c>
      <c r="H567" s="25" t="str">
        <f>IF(B567="","",IFERROR(
  _xlfn.XLOOKUP(B567,ADM_Log!A:A,ADM_Log!G:G)*
  _xlfn.XLOOKUP(_xlfn.XLOOKUP(B567,ADM_Log!A:A,ADM_Log!K:K),BED_Master!A:A,BED_Master!F:F),0))</f>
        <v/>
      </c>
      <c r="I567" s="25" t="str">
        <f>IF(B567="","",IFERROR(
  IF(_xlfn.XLOOKUP(B567,ADM_Log!A:A,ADM_Log!D:D)="OPD",
    _xlfn.XLOOKUP(_xlfn.XLOOKUP(B567,ADM_Log!A:A,ADM_Log!I:I),DR_Master!A:A,DR_Master!G:G),
    _xlfn.XLOOKUP(_xlfn.XLOOKUP(B567,ADM_Log!A:A,ADM_Log!I:I),DR_Master!A:A,DR_Master!H:H)*
    _xlfn.XLOOKUP(B567,ADM_Log!A:A,ADM_Log!G:G)
  ),0))</f>
        <v/>
      </c>
      <c r="J567" s="25" t="str">
        <f t="shared" si="42"/>
        <v/>
      </c>
      <c r="L567" s="17"/>
      <c r="M567" s="25" t="str">
        <f t="shared" si="43"/>
        <v/>
      </c>
      <c r="N567" s="17"/>
      <c r="O567" s="25" t="str">
        <f t="shared" si="44"/>
        <v/>
      </c>
      <c r="R567" t="str">
        <f t="shared" si="40"/>
        <v>Jan 1900</v>
      </c>
    </row>
    <row r="568" spans="1:18" ht="22" customHeight="1">
      <c r="A568" t="str">
        <f t="shared" si="41"/>
        <v/>
      </c>
      <c r="C568" s="24" t="str">
        <f>IF(B568="","",IFERROR(_xlfn.XLOOKUP(B568,ADM_Log!A:A,ADM_Log!B:B),"ADM not found"))</f>
        <v/>
      </c>
      <c r="D568" s="24" t="str">
        <f>IF(C568="","",IFERROR(_xlfn.XLOOKUP(C568,PT_Master!A:A,PT_Master!C:C),""))</f>
        <v/>
      </c>
      <c r="F568" s="24" t="str">
        <f>IF(C568="","",IFERROR(_xlfn.XLOOKUP(C568,PT_Master!A:A,PT_Master!P:P),"Self-Pay"))</f>
        <v/>
      </c>
      <c r="G568" s="25" t="str">
        <f>IF(B568="","",IFERROR(SUMIF(SVC_Log!B:B,B568,SVC_Log!O:O),0))</f>
        <v/>
      </c>
      <c r="H568" s="25" t="str">
        <f>IF(B568="","",IFERROR(
  _xlfn.XLOOKUP(B568,ADM_Log!A:A,ADM_Log!G:G)*
  _xlfn.XLOOKUP(_xlfn.XLOOKUP(B568,ADM_Log!A:A,ADM_Log!K:K),BED_Master!A:A,BED_Master!F:F),0))</f>
        <v/>
      </c>
      <c r="I568" s="25" t="str">
        <f>IF(B568="","",IFERROR(
  IF(_xlfn.XLOOKUP(B568,ADM_Log!A:A,ADM_Log!D:D)="OPD",
    _xlfn.XLOOKUP(_xlfn.XLOOKUP(B568,ADM_Log!A:A,ADM_Log!I:I),DR_Master!A:A,DR_Master!G:G),
    _xlfn.XLOOKUP(_xlfn.XLOOKUP(B568,ADM_Log!A:A,ADM_Log!I:I),DR_Master!A:A,DR_Master!H:H)*
    _xlfn.XLOOKUP(B568,ADM_Log!A:A,ADM_Log!G:G)
  ),0))</f>
        <v/>
      </c>
      <c r="J568" s="25" t="str">
        <f t="shared" si="42"/>
        <v/>
      </c>
      <c r="L568" s="17"/>
      <c r="M568" s="25" t="str">
        <f t="shared" si="43"/>
        <v/>
      </c>
      <c r="N568" s="17"/>
      <c r="O568" s="25" t="str">
        <f t="shared" si="44"/>
        <v/>
      </c>
      <c r="R568" t="str">
        <f t="shared" si="40"/>
        <v>Jan 1900</v>
      </c>
    </row>
    <row r="569" spans="1:18" ht="22" customHeight="1">
      <c r="A569" t="str">
        <f t="shared" si="41"/>
        <v/>
      </c>
      <c r="C569" s="24" t="str">
        <f>IF(B569="","",IFERROR(_xlfn.XLOOKUP(B569,ADM_Log!A:A,ADM_Log!B:B),"ADM not found"))</f>
        <v/>
      </c>
      <c r="D569" s="24" t="str">
        <f>IF(C569="","",IFERROR(_xlfn.XLOOKUP(C569,PT_Master!A:A,PT_Master!C:C),""))</f>
        <v/>
      </c>
      <c r="F569" s="24" t="str">
        <f>IF(C569="","",IFERROR(_xlfn.XLOOKUP(C569,PT_Master!A:A,PT_Master!P:P),"Self-Pay"))</f>
        <v/>
      </c>
      <c r="G569" s="25" t="str">
        <f>IF(B569="","",IFERROR(SUMIF(SVC_Log!B:B,B569,SVC_Log!O:O),0))</f>
        <v/>
      </c>
      <c r="H569" s="25" t="str">
        <f>IF(B569="","",IFERROR(
  _xlfn.XLOOKUP(B569,ADM_Log!A:A,ADM_Log!G:G)*
  _xlfn.XLOOKUP(_xlfn.XLOOKUP(B569,ADM_Log!A:A,ADM_Log!K:K),BED_Master!A:A,BED_Master!F:F),0))</f>
        <v/>
      </c>
      <c r="I569" s="25" t="str">
        <f>IF(B569="","",IFERROR(
  IF(_xlfn.XLOOKUP(B569,ADM_Log!A:A,ADM_Log!D:D)="OPD",
    _xlfn.XLOOKUP(_xlfn.XLOOKUP(B569,ADM_Log!A:A,ADM_Log!I:I),DR_Master!A:A,DR_Master!G:G),
    _xlfn.XLOOKUP(_xlfn.XLOOKUP(B569,ADM_Log!A:A,ADM_Log!I:I),DR_Master!A:A,DR_Master!H:H)*
    _xlfn.XLOOKUP(B569,ADM_Log!A:A,ADM_Log!G:G)
  ),0))</f>
        <v/>
      </c>
      <c r="J569" s="25" t="str">
        <f t="shared" si="42"/>
        <v/>
      </c>
      <c r="L569" s="17"/>
      <c r="M569" s="25" t="str">
        <f t="shared" si="43"/>
        <v/>
      </c>
      <c r="N569" s="17"/>
      <c r="O569" s="25" t="str">
        <f t="shared" si="44"/>
        <v/>
      </c>
      <c r="R569" t="str">
        <f t="shared" si="40"/>
        <v>Jan 1900</v>
      </c>
    </row>
    <row r="570" spans="1:18" ht="22" customHeight="1">
      <c r="A570" t="str">
        <f t="shared" si="41"/>
        <v/>
      </c>
      <c r="C570" s="24" t="str">
        <f>IF(B570="","",IFERROR(_xlfn.XLOOKUP(B570,ADM_Log!A:A,ADM_Log!B:B),"ADM not found"))</f>
        <v/>
      </c>
      <c r="D570" s="24" t="str">
        <f>IF(C570="","",IFERROR(_xlfn.XLOOKUP(C570,PT_Master!A:A,PT_Master!C:C),""))</f>
        <v/>
      </c>
      <c r="F570" s="24" t="str">
        <f>IF(C570="","",IFERROR(_xlfn.XLOOKUP(C570,PT_Master!A:A,PT_Master!P:P),"Self-Pay"))</f>
        <v/>
      </c>
      <c r="G570" s="25" t="str">
        <f>IF(B570="","",IFERROR(SUMIF(SVC_Log!B:B,B570,SVC_Log!O:O),0))</f>
        <v/>
      </c>
      <c r="H570" s="25" t="str">
        <f>IF(B570="","",IFERROR(
  _xlfn.XLOOKUP(B570,ADM_Log!A:A,ADM_Log!G:G)*
  _xlfn.XLOOKUP(_xlfn.XLOOKUP(B570,ADM_Log!A:A,ADM_Log!K:K),BED_Master!A:A,BED_Master!F:F),0))</f>
        <v/>
      </c>
      <c r="I570" s="25" t="str">
        <f>IF(B570="","",IFERROR(
  IF(_xlfn.XLOOKUP(B570,ADM_Log!A:A,ADM_Log!D:D)="OPD",
    _xlfn.XLOOKUP(_xlfn.XLOOKUP(B570,ADM_Log!A:A,ADM_Log!I:I),DR_Master!A:A,DR_Master!G:G),
    _xlfn.XLOOKUP(_xlfn.XLOOKUP(B570,ADM_Log!A:A,ADM_Log!I:I),DR_Master!A:A,DR_Master!H:H)*
    _xlfn.XLOOKUP(B570,ADM_Log!A:A,ADM_Log!G:G)
  ),0))</f>
        <v/>
      </c>
      <c r="J570" s="25" t="str">
        <f t="shared" si="42"/>
        <v/>
      </c>
      <c r="L570" s="17"/>
      <c r="M570" s="25" t="str">
        <f t="shared" si="43"/>
        <v/>
      </c>
      <c r="N570" s="17"/>
      <c r="O570" s="25" t="str">
        <f t="shared" si="44"/>
        <v/>
      </c>
      <c r="R570" t="str">
        <f t="shared" si="40"/>
        <v>Jan 1900</v>
      </c>
    </row>
    <row r="571" spans="1:18" ht="22" customHeight="1">
      <c r="A571" t="str">
        <f t="shared" si="41"/>
        <v/>
      </c>
      <c r="C571" s="24" t="str">
        <f>IF(B571="","",IFERROR(_xlfn.XLOOKUP(B571,ADM_Log!A:A,ADM_Log!B:B),"ADM not found"))</f>
        <v/>
      </c>
      <c r="D571" s="24" t="str">
        <f>IF(C571="","",IFERROR(_xlfn.XLOOKUP(C571,PT_Master!A:A,PT_Master!C:C),""))</f>
        <v/>
      </c>
      <c r="F571" s="24" t="str">
        <f>IF(C571="","",IFERROR(_xlfn.XLOOKUP(C571,PT_Master!A:A,PT_Master!P:P),"Self-Pay"))</f>
        <v/>
      </c>
      <c r="G571" s="25" t="str">
        <f>IF(B571="","",IFERROR(SUMIF(SVC_Log!B:B,B571,SVC_Log!O:O),0))</f>
        <v/>
      </c>
      <c r="H571" s="25" t="str">
        <f>IF(B571="","",IFERROR(
  _xlfn.XLOOKUP(B571,ADM_Log!A:A,ADM_Log!G:G)*
  _xlfn.XLOOKUP(_xlfn.XLOOKUP(B571,ADM_Log!A:A,ADM_Log!K:K),BED_Master!A:A,BED_Master!F:F),0))</f>
        <v/>
      </c>
      <c r="I571" s="25" t="str">
        <f>IF(B571="","",IFERROR(
  IF(_xlfn.XLOOKUP(B571,ADM_Log!A:A,ADM_Log!D:D)="OPD",
    _xlfn.XLOOKUP(_xlfn.XLOOKUP(B571,ADM_Log!A:A,ADM_Log!I:I),DR_Master!A:A,DR_Master!G:G),
    _xlfn.XLOOKUP(_xlfn.XLOOKUP(B571,ADM_Log!A:A,ADM_Log!I:I),DR_Master!A:A,DR_Master!H:H)*
    _xlfn.XLOOKUP(B571,ADM_Log!A:A,ADM_Log!G:G)
  ),0))</f>
        <v/>
      </c>
      <c r="J571" s="25" t="str">
        <f t="shared" si="42"/>
        <v/>
      </c>
      <c r="L571" s="17"/>
      <c r="M571" s="25" t="str">
        <f t="shared" si="43"/>
        <v/>
      </c>
      <c r="N571" s="17"/>
      <c r="O571" s="25" t="str">
        <f t="shared" si="44"/>
        <v/>
      </c>
      <c r="R571" t="str">
        <f t="shared" si="40"/>
        <v>Jan 1900</v>
      </c>
    </row>
    <row r="572" spans="1:18" ht="22" customHeight="1">
      <c r="A572" t="str">
        <f t="shared" si="41"/>
        <v/>
      </c>
      <c r="C572" s="24" t="str">
        <f>IF(B572="","",IFERROR(_xlfn.XLOOKUP(B572,ADM_Log!A:A,ADM_Log!B:B),"ADM not found"))</f>
        <v/>
      </c>
      <c r="D572" s="24" t="str">
        <f>IF(C572="","",IFERROR(_xlfn.XLOOKUP(C572,PT_Master!A:A,PT_Master!C:C),""))</f>
        <v/>
      </c>
      <c r="F572" s="24" t="str">
        <f>IF(C572="","",IFERROR(_xlfn.XLOOKUP(C572,PT_Master!A:A,PT_Master!P:P),"Self-Pay"))</f>
        <v/>
      </c>
      <c r="G572" s="25" t="str">
        <f>IF(B572="","",IFERROR(SUMIF(SVC_Log!B:B,B572,SVC_Log!O:O),0))</f>
        <v/>
      </c>
      <c r="H572" s="25" t="str">
        <f>IF(B572="","",IFERROR(
  _xlfn.XLOOKUP(B572,ADM_Log!A:A,ADM_Log!G:G)*
  _xlfn.XLOOKUP(_xlfn.XLOOKUP(B572,ADM_Log!A:A,ADM_Log!K:K),BED_Master!A:A,BED_Master!F:F),0))</f>
        <v/>
      </c>
      <c r="I572" s="25" t="str">
        <f>IF(B572="","",IFERROR(
  IF(_xlfn.XLOOKUP(B572,ADM_Log!A:A,ADM_Log!D:D)="OPD",
    _xlfn.XLOOKUP(_xlfn.XLOOKUP(B572,ADM_Log!A:A,ADM_Log!I:I),DR_Master!A:A,DR_Master!G:G),
    _xlfn.XLOOKUP(_xlfn.XLOOKUP(B572,ADM_Log!A:A,ADM_Log!I:I),DR_Master!A:A,DR_Master!H:H)*
    _xlfn.XLOOKUP(B572,ADM_Log!A:A,ADM_Log!G:G)
  ),0))</f>
        <v/>
      </c>
      <c r="J572" s="25" t="str">
        <f t="shared" si="42"/>
        <v/>
      </c>
      <c r="L572" s="17"/>
      <c r="M572" s="25" t="str">
        <f t="shared" si="43"/>
        <v/>
      </c>
      <c r="N572" s="17"/>
      <c r="O572" s="25" t="str">
        <f t="shared" si="44"/>
        <v/>
      </c>
      <c r="R572" t="str">
        <f t="shared" si="40"/>
        <v>Jan 1900</v>
      </c>
    </row>
    <row r="573" spans="1:18" ht="22" customHeight="1">
      <c r="A573" t="str">
        <f t="shared" si="41"/>
        <v/>
      </c>
      <c r="C573" s="24" t="str">
        <f>IF(B573="","",IFERROR(_xlfn.XLOOKUP(B573,ADM_Log!A:A,ADM_Log!B:B),"ADM not found"))</f>
        <v/>
      </c>
      <c r="D573" s="24" t="str">
        <f>IF(C573="","",IFERROR(_xlfn.XLOOKUP(C573,PT_Master!A:A,PT_Master!C:C),""))</f>
        <v/>
      </c>
      <c r="F573" s="24" t="str">
        <f>IF(C573="","",IFERROR(_xlfn.XLOOKUP(C573,PT_Master!A:A,PT_Master!P:P),"Self-Pay"))</f>
        <v/>
      </c>
      <c r="G573" s="25" t="str">
        <f>IF(B573="","",IFERROR(SUMIF(SVC_Log!B:B,B573,SVC_Log!O:O),0))</f>
        <v/>
      </c>
      <c r="H573" s="25" t="str">
        <f>IF(B573="","",IFERROR(
  _xlfn.XLOOKUP(B573,ADM_Log!A:A,ADM_Log!G:G)*
  _xlfn.XLOOKUP(_xlfn.XLOOKUP(B573,ADM_Log!A:A,ADM_Log!K:K),BED_Master!A:A,BED_Master!F:F),0))</f>
        <v/>
      </c>
      <c r="I573" s="25" t="str">
        <f>IF(B573="","",IFERROR(
  IF(_xlfn.XLOOKUP(B573,ADM_Log!A:A,ADM_Log!D:D)="OPD",
    _xlfn.XLOOKUP(_xlfn.XLOOKUP(B573,ADM_Log!A:A,ADM_Log!I:I),DR_Master!A:A,DR_Master!G:G),
    _xlfn.XLOOKUP(_xlfn.XLOOKUP(B573,ADM_Log!A:A,ADM_Log!I:I),DR_Master!A:A,DR_Master!H:H)*
    _xlfn.XLOOKUP(B573,ADM_Log!A:A,ADM_Log!G:G)
  ),0))</f>
        <v/>
      </c>
      <c r="J573" s="25" t="str">
        <f t="shared" si="42"/>
        <v/>
      </c>
      <c r="L573" s="17"/>
      <c r="M573" s="25" t="str">
        <f t="shared" si="43"/>
        <v/>
      </c>
      <c r="N573" s="17"/>
      <c r="O573" s="25" t="str">
        <f t="shared" si="44"/>
        <v/>
      </c>
      <c r="R573" t="str">
        <f t="shared" si="40"/>
        <v>Jan 1900</v>
      </c>
    </row>
    <row r="574" spans="1:18" ht="22" customHeight="1">
      <c r="A574" t="str">
        <f t="shared" si="41"/>
        <v/>
      </c>
      <c r="C574" s="24" t="str">
        <f>IF(B574="","",IFERROR(_xlfn.XLOOKUP(B574,ADM_Log!A:A,ADM_Log!B:B),"ADM not found"))</f>
        <v/>
      </c>
      <c r="D574" s="24" t="str">
        <f>IF(C574="","",IFERROR(_xlfn.XLOOKUP(C574,PT_Master!A:A,PT_Master!C:C),""))</f>
        <v/>
      </c>
      <c r="F574" s="24" t="str">
        <f>IF(C574="","",IFERROR(_xlfn.XLOOKUP(C574,PT_Master!A:A,PT_Master!P:P),"Self-Pay"))</f>
        <v/>
      </c>
      <c r="G574" s="25" t="str">
        <f>IF(B574="","",IFERROR(SUMIF(SVC_Log!B:B,B574,SVC_Log!O:O),0))</f>
        <v/>
      </c>
      <c r="H574" s="25" t="str">
        <f>IF(B574="","",IFERROR(
  _xlfn.XLOOKUP(B574,ADM_Log!A:A,ADM_Log!G:G)*
  _xlfn.XLOOKUP(_xlfn.XLOOKUP(B574,ADM_Log!A:A,ADM_Log!K:K),BED_Master!A:A,BED_Master!F:F),0))</f>
        <v/>
      </c>
      <c r="I574" s="25" t="str">
        <f>IF(B574="","",IFERROR(
  IF(_xlfn.XLOOKUP(B574,ADM_Log!A:A,ADM_Log!D:D)="OPD",
    _xlfn.XLOOKUP(_xlfn.XLOOKUP(B574,ADM_Log!A:A,ADM_Log!I:I),DR_Master!A:A,DR_Master!G:G),
    _xlfn.XLOOKUP(_xlfn.XLOOKUP(B574,ADM_Log!A:A,ADM_Log!I:I),DR_Master!A:A,DR_Master!H:H)*
    _xlfn.XLOOKUP(B574,ADM_Log!A:A,ADM_Log!G:G)
  ),0))</f>
        <v/>
      </c>
      <c r="J574" s="25" t="str">
        <f t="shared" si="42"/>
        <v/>
      </c>
      <c r="L574" s="17"/>
      <c r="M574" s="25" t="str">
        <f t="shared" si="43"/>
        <v/>
      </c>
      <c r="N574" s="17"/>
      <c r="O574" s="25" t="str">
        <f t="shared" si="44"/>
        <v/>
      </c>
      <c r="R574" t="str">
        <f t="shared" si="40"/>
        <v>Jan 1900</v>
      </c>
    </row>
    <row r="575" spans="1:18" ht="22" customHeight="1">
      <c r="A575" t="str">
        <f t="shared" si="41"/>
        <v/>
      </c>
      <c r="C575" s="24" t="str">
        <f>IF(B575="","",IFERROR(_xlfn.XLOOKUP(B575,ADM_Log!A:A,ADM_Log!B:B),"ADM not found"))</f>
        <v/>
      </c>
      <c r="D575" s="24" t="str">
        <f>IF(C575="","",IFERROR(_xlfn.XLOOKUP(C575,PT_Master!A:A,PT_Master!C:C),""))</f>
        <v/>
      </c>
      <c r="F575" s="24" t="str">
        <f>IF(C575="","",IFERROR(_xlfn.XLOOKUP(C575,PT_Master!A:A,PT_Master!P:P),"Self-Pay"))</f>
        <v/>
      </c>
      <c r="G575" s="25" t="str">
        <f>IF(B575="","",IFERROR(SUMIF(SVC_Log!B:B,B575,SVC_Log!O:O),0))</f>
        <v/>
      </c>
      <c r="H575" s="25" t="str">
        <f>IF(B575="","",IFERROR(
  _xlfn.XLOOKUP(B575,ADM_Log!A:A,ADM_Log!G:G)*
  _xlfn.XLOOKUP(_xlfn.XLOOKUP(B575,ADM_Log!A:A,ADM_Log!K:K),BED_Master!A:A,BED_Master!F:F),0))</f>
        <v/>
      </c>
      <c r="I575" s="25" t="str">
        <f>IF(B575="","",IFERROR(
  IF(_xlfn.XLOOKUP(B575,ADM_Log!A:A,ADM_Log!D:D)="OPD",
    _xlfn.XLOOKUP(_xlfn.XLOOKUP(B575,ADM_Log!A:A,ADM_Log!I:I),DR_Master!A:A,DR_Master!G:G),
    _xlfn.XLOOKUP(_xlfn.XLOOKUP(B575,ADM_Log!A:A,ADM_Log!I:I),DR_Master!A:A,DR_Master!H:H)*
    _xlfn.XLOOKUP(B575,ADM_Log!A:A,ADM_Log!G:G)
  ),0))</f>
        <v/>
      </c>
      <c r="J575" s="25" t="str">
        <f t="shared" si="42"/>
        <v/>
      </c>
      <c r="L575" s="17"/>
      <c r="M575" s="25" t="str">
        <f t="shared" si="43"/>
        <v/>
      </c>
      <c r="N575" s="17"/>
      <c r="O575" s="25" t="str">
        <f t="shared" si="44"/>
        <v/>
      </c>
      <c r="R575" t="str">
        <f t="shared" si="40"/>
        <v>Jan 1900</v>
      </c>
    </row>
    <row r="576" spans="1:18" ht="22" customHeight="1">
      <c r="A576" t="str">
        <f t="shared" si="41"/>
        <v/>
      </c>
      <c r="C576" s="24" t="str">
        <f>IF(B576="","",IFERROR(_xlfn.XLOOKUP(B576,ADM_Log!A:A,ADM_Log!B:B),"ADM not found"))</f>
        <v/>
      </c>
      <c r="D576" s="24" t="str">
        <f>IF(C576="","",IFERROR(_xlfn.XLOOKUP(C576,PT_Master!A:A,PT_Master!C:C),""))</f>
        <v/>
      </c>
      <c r="F576" s="24" t="str">
        <f>IF(C576="","",IFERROR(_xlfn.XLOOKUP(C576,PT_Master!A:A,PT_Master!P:P),"Self-Pay"))</f>
        <v/>
      </c>
      <c r="G576" s="25" t="str">
        <f>IF(B576="","",IFERROR(SUMIF(SVC_Log!B:B,B576,SVC_Log!O:O),0))</f>
        <v/>
      </c>
      <c r="H576" s="25" t="str">
        <f>IF(B576="","",IFERROR(
  _xlfn.XLOOKUP(B576,ADM_Log!A:A,ADM_Log!G:G)*
  _xlfn.XLOOKUP(_xlfn.XLOOKUP(B576,ADM_Log!A:A,ADM_Log!K:K),BED_Master!A:A,BED_Master!F:F),0))</f>
        <v/>
      </c>
      <c r="I576" s="25" t="str">
        <f>IF(B576="","",IFERROR(
  IF(_xlfn.XLOOKUP(B576,ADM_Log!A:A,ADM_Log!D:D)="OPD",
    _xlfn.XLOOKUP(_xlfn.XLOOKUP(B576,ADM_Log!A:A,ADM_Log!I:I),DR_Master!A:A,DR_Master!G:G),
    _xlfn.XLOOKUP(_xlfn.XLOOKUP(B576,ADM_Log!A:A,ADM_Log!I:I),DR_Master!A:A,DR_Master!H:H)*
    _xlfn.XLOOKUP(B576,ADM_Log!A:A,ADM_Log!G:G)
  ),0))</f>
        <v/>
      </c>
      <c r="J576" s="25" t="str">
        <f t="shared" si="42"/>
        <v/>
      </c>
      <c r="L576" s="17"/>
      <c r="M576" s="25" t="str">
        <f t="shared" si="43"/>
        <v/>
      </c>
      <c r="N576" s="17"/>
      <c r="O576" s="25" t="str">
        <f t="shared" si="44"/>
        <v/>
      </c>
      <c r="R576" t="str">
        <f t="shared" si="40"/>
        <v>Jan 1900</v>
      </c>
    </row>
    <row r="577" spans="1:18" ht="22" customHeight="1">
      <c r="A577" t="str">
        <f t="shared" si="41"/>
        <v/>
      </c>
      <c r="C577" s="24" t="str">
        <f>IF(B577="","",IFERROR(_xlfn.XLOOKUP(B577,ADM_Log!A:A,ADM_Log!B:B),"ADM not found"))</f>
        <v/>
      </c>
      <c r="D577" s="24" t="str">
        <f>IF(C577="","",IFERROR(_xlfn.XLOOKUP(C577,PT_Master!A:A,PT_Master!C:C),""))</f>
        <v/>
      </c>
      <c r="F577" s="24" t="str">
        <f>IF(C577="","",IFERROR(_xlfn.XLOOKUP(C577,PT_Master!A:A,PT_Master!P:P),"Self-Pay"))</f>
        <v/>
      </c>
      <c r="G577" s="25" t="str">
        <f>IF(B577="","",IFERROR(SUMIF(SVC_Log!B:B,B577,SVC_Log!O:O),0))</f>
        <v/>
      </c>
      <c r="H577" s="25" t="str">
        <f>IF(B577="","",IFERROR(
  _xlfn.XLOOKUP(B577,ADM_Log!A:A,ADM_Log!G:G)*
  _xlfn.XLOOKUP(_xlfn.XLOOKUP(B577,ADM_Log!A:A,ADM_Log!K:K),BED_Master!A:A,BED_Master!F:F),0))</f>
        <v/>
      </c>
      <c r="I577" s="25" t="str">
        <f>IF(B577="","",IFERROR(
  IF(_xlfn.XLOOKUP(B577,ADM_Log!A:A,ADM_Log!D:D)="OPD",
    _xlfn.XLOOKUP(_xlfn.XLOOKUP(B577,ADM_Log!A:A,ADM_Log!I:I),DR_Master!A:A,DR_Master!G:G),
    _xlfn.XLOOKUP(_xlfn.XLOOKUP(B577,ADM_Log!A:A,ADM_Log!I:I),DR_Master!A:A,DR_Master!H:H)*
    _xlfn.XLOOKUP(B577,ADM_Log!A:A,ADM_Log!G:G)
  ),0))</f>
        <v/>
      </c>
      <c r="J577" s="25" t="str">
        <f t="shared" si="42"/>
        <v/>
      </c>
      <c r="L577" s="17"/>
      <c r="M577" s="25" t="str">
        <f t="shared" si="43"/>
        <v/>
      </c>
      <c r="N577" s="17"/>
      <c r="O577" s="25" t="str">
        <f t="shared" si="44"/>
        <v/>
      </c>
      <c r="R577" t="str">
        <f t="shared" si="40"/>
        <v>Jan 1900</v>
      </c>
    </row>
    <row r="578" spans="1:18" ht="22" customHeight="1">
      <c r="A578" t="str">
        <f t="shared" si="41"/>
        <v/>
      </c>
      <c r="C578" s="24" t="str">
        <f>IF(B578="","",IFERROR(_xlfn.XLOOKUP(B578,ADM_Log!A:A,ADM_Log!B:B),"ADM not found"))</f>
        <v/>
      </c>
      <c r="D578" s="24" t="str">
        <f>IF(C578="","",IFERROR(_xlfn.XLOOKUP(C578,PT_Master!A:A,PT_Master!C:C),""))</f>
        <v/>
      </c>
      <c r="F578" s="24" t="str">
        <f>IF(C578="","",IFERROR(_xlfn.XLOOKUP(C578,PT_Master!A:A,PT_Master!P:P),"Self-Pay"))</f>
        <v/>
      </c>
      <c r="G578" s="25" t="str">
        <f>IF(B578="","",IFERROR(SUMIF(SVC_Log!B:B,B578,SVC_Log!O:O),0))</f>
        <v/>
      </c>
      <c r="H578" s="25" t="str">
        <f>IF(B578="","",IFERROR(
  _xlfn.XLOOKUP(B578,ADM_Log!A:A,ADM_Log!G:G)*
  _xlfn.XLOOKUP(_xlfn.XLOOKUP(B578,ADM_Log!A:A,ADM_Log!K:K),BED_Master!A:A,BED_Master!F:F),0))</f>
        <v/>
      </c>
      <c r="I578" s="25" t="str">
        <f>IF(B578="","",IFERROR(
  IF(_xlfn.XLOOKUP(B578,ADM_Log!A:A,ADM_Log!D:D)="OPD",
    _xlfn.XLOOKUP(_xlfn.XLOOKUP(B578,ADM_Log!A:A,ADM_Log!I:I),DR_Master!A:A,DR_Master!G:G),
    _xlfn.XLOOKUP(_xlfn.XLOOKUP(B578,ADM_Log!A:A,ADM_Log!I:I),DR_Master!A:A,DR_Master!H:H)*
    _xlfn.XLOOKUP(B578,ADM_Log!A:A,ADM_Log!G:G)
  ),0))</f>
        <v/>
      </c>
      <c r="J578" s="25" t="str">
        <f t="shared" si="42"/>
        <v/>
      </c>
      <c r="L578" s="17"/>
      <c r="M578" s="25" t="str">
        <f t="shared" si="43"/>
        <v/>
      </c>
      <c r="N578" s="17"/>
      <c r="O578" s="25" t="str">
        <f t="shared" si="44"/>
        <v/>
      </c>
      <c r="R578" t="str">
        <f t="shared" si="40"/>
        <v>Jan 1900</v>
      </c>
    </row>
    <row r="579" spans="1:18" ht="22" customHeight="1">
      <c r="A579" t="str">
        <f t="shared" si="41"/>
        <v/>
      </c>
      <c r="C579" s="24" t="str">
        <f>IF(B579="","",IFERROR(_xlfn.XLOOKUP(B579,ADM_Log!A:A,ADM_Log!B:B),"ADM not found"))</f>
        <v/>
      </c>
      <c r="D579" s="24" t="str">
        <f>IF(C579="","",IFERROR(_xlfn.XLOOKUP(C579,PT_Master!A:A,PT_Master!C:C),""))</f>
        <v/>
      </c>
      <c r="F579" s="24" t="str">
        <f>IF(C579="","",IFERROR(_xlfn.XLOOKUP(C579,PT_Master!A:A,PT_Master!P:P),"Self-Pay"))</f>
        <v/>
      </c>
      <c r="G579" s="25" t="str">
        <f>IF(B579="","",IFERROR(SUMIF(SVC_Log!B:B,B579,SVC_Log!O:O),0))</f>
        <v/>
      </c>
      <c r="H579" s="25" t="str">
        <f>IF(B579="","",IFERROR(
  _xlfn.XLOOKUP(B579,ADM_Log!A:A,ADM_Log!G:G)*
  _xlfn.XLOOKUP(_xlfn.XLOOKUP(B579,ADM_Log!A:A,ADM_Log!K:K),BED_Master!A:A,BED_Master!F:F),0))</f>
        <v/>
      </c>
      <c r="I579" s="25" t="str">
        <f>IF(B579="","",IFERROR(
  IF(_xlfn.XLOOKUP(B579,ADM_Log!A:A,ADM_Log!D:D)="OPD",
    _xlfn.XLOOKUP(_xlfn.XLOOKUP(B579,ADM_Log!A:A,ADM_Log!I:I),DR_Master!A:A,DR_Master!G:G),
    _xlfn.XLOOKUP(_xlfn.XLOOKUP(B579,ADM_Log!A:A,ADM_Log!I:I),DR_Master!A:A,DR_Master!H:H)*
    _xlfn.XLOOKUP(B579,ADM_Log!A:A,ADM_Log!G:G)
  ),0))</f>
        <v/>
      </c>
      <c r="J579" s="25" t="str">
        <f t="shared" si="42"/>
        <v/>
      </c>
      <c r="L579" s="17"/>
      <c r="M579" s="25" t="str">
        <f t="shared" si="43"/>
        <v/>
      </c>
      <c r="N579" s="17"/>
      <c r="O579" s="25" t="str">
        <f t="shared" si="44"/>
        <v/>
      </c>
      <c r="R579" t="str">
        <f t="shared" si="40"/>
        <v>Jan 1900</v>
      </c>
    </row>
    <row r="580" spans="1:18" ht="22" customHeight="1">
      <c r="A580" t="str">
        <f t="shared" si="41"/>
        <v/>
      </c>
      <c r="C580" s="24" t="str">
        <f>IF(B580="","",IFERROR(_xlfn.XLOOKUP(B580,ADM_Log!A:A,ADM_Log!B:B),"ADM not found"))</f>
        <v/>
      </c>
      <c r="D580" s="24" t="str">
        <f>IF(C580="","",IFERROR(_xlfn.XLOOKUP(C580,PT_Master!A:A,PT_Master!C:C),""))</f>
        <v/>
      </c>
      <c r="F580" s="24" t="str">
        <f>IF(C580="","",IFERROR(_xlfn.XLOOKUP(C580,PT_Master!A:A,PT_Master!P:P),"Self-Pay"))</f>
        <v/>
      </c>
      <c r="G580" s="25" t="str">
        <f>IF(B580="","",IFERROR(SUMIF(SVC_Log!B:B,B580,SVC_Log!O:O),0))</f>
        <v/>
      </c>
      <c r="H580" s="25" t="str">
        <f>IF(B580="","",IFERROR(
  _xlfn.XLOOKUP(B580,ADM_Log!A:A,ADM_Log!G:G)*
  _xlfn.XLOOKUP(_xlfn.XLOOKUP(B580,ADM_Log!A:A,ADM_Log!K:K),BED_Master!A:A,BED_Master!F:F),0))</f>
        <v/>
      </c>
      <c r="I580" s="25" t="str">
        <f>IF(B580="","",IFERROR(
  IF(_xlfn.XLOOKUP(B580,ADM_Log!A:A,ADM_Log!D:D)="OPD",
    _xlfn.XLOOKUP(_xlfn.XLOOKUP(B580,ADM_Log!A:A,ADM_Log!I:I),DR_Master!A:A,DR_Master!G:G),
    _xlfn.XLOOKUP(_xlfn.XLOOKUP(B580,ADM_Log!A:A,ADM_Log!I:I),DR_Master!A:A,DR_Master!H:H)*
    _xlfn.XLOOKUP(B580,ADM_Log!A:A,ADM_Log!G:G)
  ),0))</f>
        <v/>
      </c>
      <c r="J580" s="25" t="str">
        <f t="shared" si="42"/>
        <v/>
      </c>
      <c r="L580" s="17"/>
      <c r="M580" s="25" t="str">
        <f t="shared" si="43"/>
        <v/>
      </c>
      <c r="N580" s="17"/>
      <c r="O580" s="25" t="str">
        <f t="shared" si="44"/>
        <v/>
      </c>
      <c r="R580" t="str">
        <f t="shared" si="40"/>
        <v>Jan 1900</v>
      </c>
    </row>
    <row r="581" spans="1:18" ht="22" customHeight="1">
      <c r="A581" t="str">
        <f t="shared" si="41"/>
        <v/>
      </c>
      <c r="C581" s="24" t="str">
        <f>IF(B581="","",IFERROR(_xlfn.XLOOKUP(B581,ADM_Log!A:A,ADM_Log!B:B),"ADM not found"))</f>
        <v/>
      </c>
      <c r="D581" s="24" t="str">
        <f>IF(C581="","",IFERROR(_xlfn.XLOOKUP(C581,PT_Master!A:A,PT_Master!C:C),""))</f>
        <v/>
      </c>
      <c r="F581" s="24" t="str">
        <f>IF(C581="","",IFERROR(_xlfn.XLOOKUP(C581,PT_Master!A:A,PT_Master!P:P),"Self-Pay"))</f>
        <v/>
      </c>
      <c r="G581" s="25" t="str">
        <f>IF(B581="","",IFERROR(SUMIF(SVC_Log!B:B,B581,SVC_Log!O:O),0))</f>
        <v/>
      </c>
      <c r="H581" s="25" t="str">
        <f>IF(B581="","",IFERROR(
  _xlfn.XLOOKUP(B581,ADM_Log!A:A,ADM_Log!G:G)*
  _xlfn.XLOOKUP(_xlfn.XLOOKUP(B581,ADM_Log!A:A,ADM_Log!K:K),BED_Master!A:A,BED_Master!F:F),0))</f>
        <v/>
      </c>
      <c r="I581" s="25" t="str">
        <f>IF(B581="","",IFERROR(
  IF(_xlfn.XLOOKUP(B581,ADM_Log!A:A,ADM_Log!D:D)="OPD",
    _xlfn.XLOOKUP(_xlfn.XLOOKUP(B581,ADM_Log!A:A,ADM_Log!I:I),DR_Master!A:A,DR_Master!G:G),
    _xlfn.XLOOKUP(_xlfn.XLOOKUP(B581,ADM_Log!A:A,ADM_Log!I:I),DR_Master!A:A,DR_Master!H:H)*
    _xlfn.XLOOKUP(B581,ADM_Log!A:A,ADM_Log!G:G)
  ),0))</f>
        <v/>
      </c>
      <c r="J581" s="25" t="str">
        <f t="shared" si="42"/>
        <v/>
      </c>
      <c r="L581" s="17"/>
      <c r="M581" s="25" t="str">
        <f t="shared" si="43"/>
        <v/>
      </c>
      <c r="N581" s="17"/>
      <c r="O581" s="25" t="str">
        <f t="shared" si="44"/>
        <v/>
      </c>
      <c r="R581" t="str">
        <f t="shared" ref="R581:R644" si="45">TEXT(E580,"MMM YYYY")</f>
        <v>Jan 1900</v>
      </c>
    </row>
    <row r="582" spans="1:18" ht="22" customHeight="1">
      <c r="A582" t="str">
        <f t="shared" ref="A582:A645" si="46">IF(B582="","","BILL-"&amp;TEXT(ROW(A578),"00000"))</f>
        <v/>
      </c>
      <c r="C582" s="24" t="str">
        <f>IF(B582="","",IFERROR(_xlfn.XLOOKUP(B582,ADM_Log!A:A,ADM_Log!B:B),"ADM not found"))</f>
        <v/>
      </c>
      <c r="D582" s="24" t="str">
        <f>IF(C582="","",IFERROR(_xlfn.XLOOKUP(C582,PT_Master!A:A,PT_Master!C:C),""))</f>
        <v/>
      </c>
      <c r="F582" s="24" t="str">
        <f>IF(C582="","",IFERROR(_xlfn.XLOOKUP(C582,PT_Master!A:A,PT_Master!P:P),"Self-Pay"))</f>
        <v/>
      </c>
      <c r="G582" s="25" t="str">
        <f>IF(B582="","",IFERROR(SUMIF(SVC_Log!B:B,B582,SVC_Log!O:O),0))</f>
        <v/>
      </c>
      <c r="H582" s="25" t="str">
        <f>IF(B582="","",IFERROR(
  _xlfn.XLOOKUP(B582,ADM_Log!A:A,ADM_Log!G:G)*
  _xlfn.XLOOKUP(_xlfn.XLOOKUP(B582,ADM_Log!A:A,ADM_Log!K:K),BED_Master!A:A,BED_Master!F:F),0))</f>
        <v/>
      </c>
      <c r="I582" s="25" t="str">
        <f>IF(B582="","",IFERROR(
  IF(_xlfn.XLOOKUP(B582,ADM_Log!A:A,ADM_Log!D:D)="OPD",
    _xlfn.XLOOKUP(_xlfn.XLOOKUP(B582,ADM_Log!A:A,ADM_Log!I:I),DR_Master!A:A,DR_Master!G:G),
    _xlfn.XLOOKUP(_xlfn.XLOOKUP(B582,ADM_Log!A:A,ADM_Log!I:I),DR_Master!A:A,DR_Master!H:H)*
    _xlfn.XLOOKUP(B582,ADM_Log!A:A,ADM_Log!G:G)
  ),0))</f>
        <v/>
      </c>
      <c r="J582" s="25" t="str">
        <f t="shared" ref="J582:J645" si="47">IF(B582="","",G582+H582+I582)</f>
        <v/>
      </c>
      <c r="L582" s="17"/>
      <c r="M582" s="25" t="str">
        <f t="shared" ref="M582:M645" si="48">IF(J582="","",J582-IF(L582="",0,L582))</f>
        <v/>
      </c>
      <c r="N582" s="17"/>
      <c r="O582" s="25" t="str">
        <f t="shared" ref="O582:O645" si="49">IF(M582="","",IFERROR(M582-IF(N582="",0,N582),M582))</f>
        <v/>
      </c>
      <c r="R582" t="str">
        <f t="shared" si="45"/>
        <v>Jan 1900</v>
      </c>
    </row>
    <row r="583" spans="1:18" ht="22" customHeight="1">
      <c r="A583" t="str">
        <f t="shared" si="46"/>
        <v/>
      </c>
      <c r="C583" s="24" t="str">
        <f>IF(B583="","",IFERROR(_xlfn.XLOOKUP(B583,ADM_Log!A:A,ADM_Log!B:B),"ADM not found"))</f>
        <v/>
      </c>
      <c r="D583" s="24" t="str">
        <f>IF(C583="","",IFERROR(_xlfn.XLOOKUP(C583,PT_Master!A:A,PT_Master!C:C),""))</f>
        <v/>
      </c>
      <c r="F583" s="24" t="str">
        <f>IF(C583="","",IFERROR(_xlfn.XLOOKUP(C583,PT_Master!A:A,PT_Master!P:P),"Self-Pay"))</f>
        <v/>
      </c>
      <c r="G583" s="25" t="str">
        <f>IF(B583="","",IFERROR(SUMIF(SVC_Log!B:B,B583,SVC_Log!O:O),0))</f>
        <v/>
      </c>
      <c r="H583" s="25" t="str">
        <f>IF(B583="","",IFERROR(
  _xlfn.XLOOKUP(B583,ADM_Log!A:A,ADM_Log!G:G)*
  _xlfn.XLOOKUP(_xlfn.XLOOKUP(B583,ADM_Log!A:A,ADM_Log!K:K),BED_Master!A:A,BED_Master!F:F),0))</f>
        <v/>
      </c>
      <c r="I583" s="25" t="str">
        <f>IF(B583="","",IFERROR(
  IF(_xlfn.XLOOKUP(B583,ADM_Log!A:A,ADM_Log!D:D)="OPD",
    _xlfn.XLOOKUP(_xlfn.XLOOKUP(B583,ADM_Log!A:A,ADM_Log!I:I),DR_Master!A:A,DR_Master!G:G),
    _xlfn.XLOOKUP(_xlfn.XLOOKUP(B583,ADM_Log!A:A,ADM_Log!I:I),DR_Master!A:A,DR_Master!H:H)*
    _xlfn.XLOOKUP(B583,ADM_Log!A:A,ADM_Log!G:G)
  ),0))</f>
        <v/>
      </c>
      <c r="J583" s="25" t="str">
        <f t="shared" si="47"/>
        <v/>
      </c>
      <c r="L583" s="17"/>
      <c r="M583" s="25" t="str">
        <f t="shared" si="48"/>
        <v/>
      </c>
      <c r="N583" s="17"/>
      <c r="O583" s="25" t="str">
        <f t="shared" si="49"/>
        <v/>
      </c>
      <c r="R583" t="str">
        <f t="shared" si="45"/>
        <v>Jan 1900</v>
      </c>
    </row>
    <row r="584" spans="1:18" ht="22" customHeight="1">
      <c r="A584" t="str">
        <f t="shared" si="46"/>
        <v/>
      </c>
      <c r="C584" s="24" t="str">
        <f>IF(B584="","",IFERROR(_xlfn.XLOOKUP(B584,ADM_Log!A:A,ADM_Log!B:B),"ADM not found"))</f>
        <v/>
      </c>
      <c r="D584" s="24" t="str">
        <f>IF(C584="","",IFERROR(_xlfn.XLOOKUP(C584,PT_Master!A:A,PT_Master!C:C),""))</f>
        <v/>
      </c>
      <c r="F584" s="24" t="str">
        <f>IF(C584="","",IFERROR(_xlfn.XLOOKUP(C584,PT_Master!A:A,PT_Master!P:P),"Self-Pay"))</f>
        <v/>
      </c>
      <c r="G584" s="25" t="str">
        <f>IF(B584="","",IFERROR(SUMIF(SVC_Log!B:B,B584,SVC_Log!O:O),0))</f>
        <v/>
      </c>
      <c r="H584" s="25" t="str">
        <f>IF(B584="","",IFERROR(
  _xlfn.XLOOKUP(B584,ADM_Log!A:A,ADM_Log!G:G)*
  _xlfn.XLOOKUP(_xlfn.XLOOKUP(B584,ADM_Log!A:A,ADM_Log!K:K),BED_Master!A:A,BED_Master!F:F),0))</f>
        <v/>
      </c>
      <c r="I584" s="25" t="str">
        <f>IF(B584="","",IFERROR(
  IF(_xlfn.XLOOKUP(B584,ADM_Log!A:A,ADM_Log!D:D)="OPD",
    _xlfn.XLOOKUP(_xlfn.XLOOKUP(B584,ADM_Log!A:A,ADM_Log!I:I),DR_Master!A:A,DR_Master!G:G),
    _xlfn.XLOOKUP(_xlfn.XLOOKUP(B584,ADM_Log!A:A,ADM_Log!I:I),DR_Master!A:A,DR_Master!H:H)*
    _xlfn.XLOOKUP(B584,ADM_Log!A:A,ADM_Log!G:G)
  ),0))</f>
        <v/>
      </c>
      <c r="J584" s="25" t="str">
        <f t="shared" si="47"/>
        <v/>
      </c>
      <c r="L584" s="17"/>
      <c r="M584" s="25" t="str">
        <f t="shared" si="48"/>
        <v/>
      </c>
      <c r="N584" s="17"/>
      <c r="O584" s="25" t="str">
        <f t="shared" si="49"/>
        <v/>
      </c>
      <c r="R584" t="str">
        <f t="shared" si="45"/>
        <v>Jan 1900</v>
      </c>
    </row>
    <row r="585" spans="1:18" ht="22" customHeight="1">
      <c r="A585" t="str">
        <f t="shared" si="46"/>
        <v/>
      </c>
      <c r="C585" s="24" t="str">
        <f>IF(B585="","",IFERROR(_xlfn.XLOOKUP(B585,ADM_Log!A:A,ADM_Log!B:B),"ADM not found"))</f>
        <v/>
      </c>
      <c r="D585" s="24" t="str">
        <f>IF(C585="","",IFERROR(_xlfn.XLOOKUP(C585,PT_Master!A:A,PT_Master!C:C),""))</f>
        <v/>
      </c>
      <c r="F585" s="24" t="str">
        <f>IF(C585="","",IFERROR(_xlfn.XLOOKUP(C585,PT_Master!A:A,PT_Master!P:P),"Self-Pay"))</f>
        <v/>
      </c>
      <c r="G585" s="25" t="str">
        <f>IF(B585="","",IFERROR(SUMIF(SVC_Log!B:B,B585,SVC_Log!O:O),0))</f>
        <v/>
      </c>
      <c r="H585" s="25" t="str">
        <f>IF(B585="","",IFERROR(
  _xlfn.XLOOKUP(B585,ADM_Log!A:A,ADM_Log!G:G)*
  _xlfn.XLOOKUP(_xlfn.XLOOKUP(B585,ADM_Log!A:A,ADM_Log!K:K),BED_Master!A:A,BED_Master!F:F),0))</f>
        <v/>
      </c>
      <c r="I585" s="25" t="str">
        <f>IF(B585="","",IFERROR(
  IF(_xlfn.XLOOKUP(B585,ADM_Log!A:A,ADM_Log!D:D)="OPD",
    _xlfn.XLOOKUP(_xlfn.XLOOKUP(B585,ADM_Log!A:A,ADM_Log!I:I),DR_Master!A:A,DR_Master!G:G),
    _xlfn.XLOOKUP(_xlfn.XLOOKUP(B585,ADM_Log!A:A,ADM_Log!I:I),DR_Master!A:A,DR_Master!H:H)*
    _xlfn.XLOOKUP(B585,ADM_Log!A:A,ADM_Log!G:G)
  ),0))</f>
        <v/>
      </c>
      <c r="J585" s="25" t="str">
        <f t="shared" si="47"/>
        <v/>
      </c>
      <c r="L585" s="17"/>
      <c r="M585" s="25" t="str">
        <f t="shared" si="48"/>
        <v/>
      </c>
      <c r="N585" s="17"/>
      <c r="O585" s="25" t="str">
        <f t="shared" si="49"/>
        <v/>
      </c>
      <c r="R585" t="str">
        <f t="shared" si="45"/>
        <v>Jan 1900</v>
      </c>
    </row>
    <row r="586" spans="1:18" ht="22" customHeight="1">
      <c r="A586" t="str">
        <f t="shared" si="46"/>
        <v/>
      </c>
      <c r="C586" s="24" t="str">
        <f>IF(B586="","",IFERROR(_xlfn.XLOOKUP(B586,ADM_Log!A:A,ADM_Log!B:B),"ADM not found"))</f>
        <v/>
      </c>
      <c r="D586" s="24" t="str">
        <f>IF(C586="","",IFERROR(_xlfn.XLOOKUP(C586,PT_Master!A:A,PT_Master!C:C),""))</f>
        <v/>
      </c>
      <c r="F586" s="24" t="str">
        <f>IF(C586="","",IFERROR(_xlfn.XLOOKUP(C586,PT_Master!A:A,PT_Master!P:P),"Self-Pay"))</f>
        <v/>
      </c>
      <c r="G586" s="25" t="str">
        <f>IF(B586="","",IFERROR(SUMIF(SVC_Log!B:B,B586,SVC_Log!O:O),0))</f>
        <v/>
      </c>
      <c r="H586" s="25" t="str">
        <f>IF(B586="","",IFERROR(
  _xlfn.XLOOKUP(B586,ADM_Log!A:A,ADM_Log!G:G)*
  _xlfn.XLOOKUP(_xlfn.XLOOKUP(B586,ADM_Log!A:A,ADM_Log!K:K),BED_Master!A:A,BED_Master!F:F),0))</f>
        <v/>
      </c>
      <c r="I586" s="25" t="str">
        <f>IF(B586="","",IFERROR(
  IF(_xlfn.XLOOKUP(B586,ADM_Log!A:A,ADM_Log!D:D)="OPD",
    _xlfn.XLOOKUP(_xlfn.XLOOKUP(B586,ADM_Log!A:A,ADM_Log!I:I),DR_Master!A:A,DR_Master!G:G),
    _xlfn.XLOOKUP(_xlfn.XLOOKUP(B586,ADM_Log!A:A,ADM_Log!I:I),DR_Master!A:A,DR_Master!H:H)*
    _xlfn.XLOOKUP(B586,ADM_Log!A:A,ADM_Log!G:G)
  ),0))</f>
        <v/>
      </c>
      <c r="J586" s="25" t="str">
        <f t="shared" si="47"/>
        <v/>
      </c>
      <c r="L586" s="17"/>
      <c r="M586" s="25" t="str">
        <f t="shared" si="48"/>
        <v/>
      </c>
      <c r="N586" s="17"/>
      <c r="O586" s="25" t="str">
        <f t="shared" si="49"/>
        <v/>
      </c>
      <c r="R586" t="str">
        <f t="shared" si="45"/>
        <v>Jan 1900</v>
      </c>
    </row>
    <row r="587" spans="1:18" ht="22" customHeight="1">
      <c r="A587" t="str">
        <f t="shared" si="46"/>
        <v/>
      </c>
      <c r="C587" s="24" t="str">
        <f>IF(B587="","",IFERROR(_xlfn.XLOOKUP(B587,ADM_Log!A:A,ADM_Log!B:B),"ADM not found"))</f>
        <v/>
      </c>
      <c r="D587" s="24" t="str">
        <f>IF(C587="","",IFERROR(_xlfn.XLOOKUP(C587,PT_Master!A:A,PT_Master!C:C),""))</f>
        <v/>
      </c>
      <c r="F587" s="24" t="str">
        <f>IF(C587="","",IFERROR(_xlfn.XLOOKUP(C587,PT_Master!A:A,PT_Master!P:P),"Self-Pay"))</f>
        <v/>
      </c>
      <c r="G587" s="25" t="str">
        <f>IF(B587="","",IFERROR(SUMIF(SVC_Log!B:B,B587,SVC_Log!O:O),0))</f>
        <v/>
      </c>
      <c r="H587" s="25" t="str">
        <f>IF(B587="","",IFERROR(
  _xlfn.XLOOKUP(B587,ADM_Log!A:A,ADM_Log!G:G)*
  _xlfn.XLOOKUP(_xlfn.XLOOKUP(B587,ADM_Log!A:A,ADM_Log!K:K),BED_Master!A:A,BED_Master!F:F),0))</f>
        <v/>
      </c>
      <c r="I587" s="25" t="str">
        <f>IF(B587="","",IFERROR(
  IF(_xlfn.XLOOKUP(B587,ADM_Log!A:A,ADM_Log!D:D)="OPD",
    _xlfn.XLOOKUP(_xlfn.XLOOKUP(B587,ADM_Log!A:A,ADM_Log!I:I),DR_Master!A:A,DR_Master!G:G),
    _xlfn.XLOOKUP(_xlfn.XLOOKUP(B587,ADM_Log!A:A,ADM_Log!I:I),DR_Master!A:A,DR_Master!H:H)*
    _xlfn.XLOOKUP(B587,ADM_Log!A:A,ADM_Log!G:G)
  ),0))</f>
        <v/>
      </c>
      <c r="J587" s="25" t="str">
        <f t="shared" si="47"/>
        <v/>
      </c>
      <c r="L587" s="17"/>
      <c r="M587" s="25" t="str">
        <f t="shared" si="48"/>
        <v/>
      </c>
      <c r="N587" s="17"/>
      <c r="O587" s="25" t="str">
        <f t="shared" si="49"/>
        <v/>
      </c>
      <c r="R587" t="str">
        <f t="shared" si="45"/>
        <v>Jan 1900</v>
      </c>
    </row>
    <row r="588" spans="1:18" ht="22" customHeight="1">
      <c r="A588" t="str">
        <f t="shared" si="46"/>
        <v/>
      </c>
      <c r="C588" s="24" t="str">
        <f>IF(B588="","",IFERROR(_xlfn.XLOOKUP(B588,ADM_Log!A:A,ADM_Log!B:B),"ADM not found"))</f>
        <v/>
      </c>
      <c r="D588" s="24" t="str">
        <f>IF(C588="","",IFERROR(_xlfn.XLOOKUP(C588,PT_Master!A:A,PT_Master!C:C),""))</f>
        <v/>
      </c>
      <c r="F588" s="24" t="str">
        <f>IF(C588="","",IFERROR(_xlfn.XLOOKUP(C588,PT_Master!A:A,PT_Master!P:P),"Self-Pay"))</f>
        <v/>
      </c>
      <c r="G588" s="25" t="str">
        <f>IF(B588="","",IFERROR(SUMIF(SVC_Log!B:B,B588,SVC_Log!O:O),0))</f>
        <v/>
      </c>
      <c r="H588" s="25" t="str">
        <f>IF(B588="","",IFERROR(
  _xlfn.XLOOKUP(B588,ADM_Log!A:A,ADM_Log!G:G)*
  _xlfn.XLOOKUP(_xlfn.XLOOKUP(B588,ADM_Log!A:A,ADM_Log!K:K),BED_Master!A:A,BED_Master!F:F),0))</f>
        <v/>
      </c>
      <c r="I588" s="25" t="str">
        <f>IF(B588="","",IFERROR(
  IF(_xlfn.XLOOKUP(B588,ADM_Log!A:A,ADM_Log!D:D)="OPD",
    _xlfn.XLOOKUP(_xlfn.XLOOKUP(B588,ADM_Log!A:A,ADM_Log!I:I),DR_Master!A:A,DR_Master!G:G),
    _xlfn.XLOOKUP(_xlfn.XLOOKUP(B588,ADM_Log!A:A,ADM_Log!I:I),DR_Master!A:A,DR_Master!H:H)*
    _xlfn.XLOOKUP(B588,ADM_Log!A:A,ADM_Log!G:G)
  ),0))</f>
        <v/>
      </c>
      <c r="J588" s="25" t="str">
        <f t="shared" si="47"/>
        <v/>
      </c>
      <c r="L588" s="17"/>
      <c r="M588" s="25" t="str">
        <f t="shared" si="48"/>
        <v/>
      </c>
      <c r="N588" s="17"/>
      <c r="O588" s="25" t="str">
        <f t="shared" si="49"/>
        <v/>
      </c>
      <c r="R588" t="str">
        <f t="shared" si="45"/>
        <v>Jan 1900</v>
      </c>
    </row>
    <row r="589" spans="1:18" ht="22" customHeight="1">
      <c r="A589" t="str">
        <f t="shared" si="46"/>
        <v/>
      </c>
      <c r="C589" s="24" t="str">
        <f>IF(B589="","",IFERROR(_xlfn.XLOOKUP(B589,ADM_Log!A:A,ADM_Log!B:B),"ADM not found"))</f>
        <v/>
      </c>
      <c r="D589" s="24" t="str">
        <f>IF(C589="","",IFERROR(_xlfn.XLOOKUP(C589,PT_Master!A:A,PT_Master!C:C),""))</f>
        <v/>
      </c>
      <c r="F589" s="24" t="str">
        <f>IF(C589="","",IFERROR(_xlfn.XLOOKUP(C589,PT_Master!A:A,PT_Master!P:P),"Self-Pay"))</f>
        <v/>
      </c>
      <c r="G589" s="25" t="str">
        <f>IF(B589="","",IFERROR(SUMIF(SVC_Log!B:B,B589,SVC_Log!O:O),0))</f>
        <v/>
      </c>
      <c r="H589" s="25" t="str">
        <f>IF(B589="","",IFERROR(
  _xlfn.XLOOKUP(B589,ADM_Log!A:A,ADM_Log!G:G)*
  _xlfn.XLOOKUP(_xlfn.XLOOKUP(B589,ADM_Log!A:A,ADM_Log!K:K),BED_Master!A:A,BED_Master!F:F),0))</f>
        <v/>
      </c>
      <c r="I589" s="25" t="str">
        <f>IF(B589="","",IFERROR(
  IF(_xlfn.XLOOKUP(B589,ADM_Log!A:A,ADM_Log!D:D)="OPD",
    _xlfn.XLOOKUP(_xlfn.XLOOKUP(B589,ADM_Log!A:A,ADM_Log!I:I),DR_Master!A:A,DR_Master!G:G),
    _xlfn.XLOOKUP(_xlfn.XLOOKUP(B589,ADM_Log!A:A,ADM_Log!I:I),DR_Master!A:A,DR_Master!H:H)*
    _xlfn.XLOOKUP(B589,ADM_Log!A:A,ADM_Log!G:G)
  ),0))</f>
        <v/>
      </c>
      <c r="J589" s="25" t="str">
        <f t="shared" si="47"/>
        <v/>
      </c>
      <c r="L589" s="17"/>
      <c r="M589" s="25" t="str">
        <f t="shared" si="48"/>
        <v/>
      </c>
      <c r="N589" s="17"/>
      <c r="O589" s="25" t="str">
        <f t="shared" si="49"/>
        <v/>
      </c>
      <c r="R589" t="str">
        <f t="shared" si="45"/>
        <v>Jan 1900</v>
      </c>
    </row>
    <row r="590" spans="1:18" ht="22" customHeight="1">
      <c r="A590" t="str">
        <f t="shared" si="46"/>
        <v/>
      </c>
      <c r="C590" s="24" t="str">
        <f>IF(B590="","",IFERROR(_xlfn.XLOOKUP(B590,ADM_Log!A:A,ADM_Log!B:B),"ADM not found"))</f>
        <v/>
      </c>
      <c r="D590" s="24" t="str">
        <f>IF(C590="","",IFERROR(_xlfn.XLOOKUP(C590,PT_Master!A:A,PT_Master!C:C),""))</f>
        <v/>
      </c>
      <c r="F590" s="24" t="str">
        <f>IF(C590="","",IFERROR(_xlfn.XLOOKUP(C590,PT_Master!A:A,PT_Master!P:P),"Self-Pay"))</f>
        <v/>
      </c>
      <c r="G590" s="25" t="str">
        <f>IF(B590="","",IFERROR(SUMIF(SVC_Log!B:B,B590,SVC_Log!O:O),0))</f>
        <v/>
      </c>
      <c r="H590" s="25" t="str">
        <f>IF(B590="","",IFERROR(
  _xlfn.XLOOKUP(B590,ADM_Log!A:A,ADM_Log!G:G)*
  _xlfn.XLOOKUP(_xlfn.XLOOKUP(B590,ADM_Log!A:A,ADM_Log!K:K),BED_Master!A:A,BED_Master!F:F),0))</f>
        <v/>
      </c>
      <c r="I590" s="25" t="str">
        <f>IF(B590="","",IFERROR(
  IF(_xlfn.XLOOKUP(B590,ADM_Log!A:A,ADM_Log!D:D)="OPD",
    _xlfn.XLOOKUP(_xlfn.XLOOKUP(B590,ADM_Log!A:A,ADM_Log!I:I),DR_Master!A:A,DR_Master!G:G),
    _xlfn.XLOOKUP(_xlfn.XLOOKUP(B590,ADM_Log!A:A,ADM_Log!I:I),DR_Master!A:A,DR_Master!H:H)*
    _xlfn.XLOOKUP(B590,ADM_Log!A:A,ADM_Log!G:G)
  ),0))</f>
        <v/>
      </c>
      <c r="J590" s="25" t="str">
        <f t="shared" si="47"/>
        <v/>
      </c>
      <c r="L590" s="17"/>
      <c r="M590" s="25" t="str">
        <f t="shared" si="48"/>
        <v/>
      </c>
      <c r="N590" s="17"/>
      <c r="O590" s="25" t="str">
        <f t="shared" si="49"/>
        <v/>
      </c>
      <c r="R590" t="str">
        <f t="shared" si="45"/>
        <v>Jan 1900</v>
      </c>
    </row>
    <row r="591" spans="1:18" ht="22" customHeight="1">
      <c r="A591" t="str">
        <f t="shared" si="46"/>
        <v/>
      </c>
      <c r="C591" s="24" t="str">
        <f>IF(B591="","",IFERROR(_xlfn.XLOOKUP(B591,ADM_Log!A:A,ADM_Log!B:B),"ADM not found"))</f>
        <v/>
      </c>
      <c r="D591" s="24" t="str">
        <f>IF(C591="","",IFERROR(_xlfn.XLOOKUP(C591,PT_Master!A:A,PT_Master!C:C),""))</f>
        <v/>
      </c>
      <c r="F591" s="24" t="str">
        <f>IF(C591="","",IFERROR(_xlfn.XLOOKUP(C591,PT_Master!A:A,PT_Master!P:P),"Self-Pay"))</f>
        <v/>
      </c>
      <c r="G591" s="25" t="str">
        <f>IF(B591="","",IFERROR(SUMIF(SVC_Log!B:B,B591,SVC_Log!O:O),0))</f>
        <v/>
      </c>
      <c r="H591" s="25" t="str">
        <f>IF(B591="","",IFERROR(
  _xlfn.XLOOKUP(B591,ADM_Log!A:A,ADM_Log!G:G)*
  _xlfn.XLOOKUP(_xlfn.XLOOKUP(B591,ADM_Log!A:A,ADM_Log!K:K),BED_Master!A:A,BED_Master!F:F),0))</f>
        <v/>
      </c>
      <c r="I591" s="25" t="str">
        <f>IF(B591="","",IFERROR(
  IF(_xlfn.XLOOKUP(B591,ADM_Log!A:A,ADM_Log!D:D)="OPD",
    _xlfn.XLOOKUP(_xlfn.XLOOKUP(B591,ADM_Log!A:A,ADM_Log!I:I),DR_Master!A:A,DR_Master!G:G),
    _xlfn.XLOOKUP(_xlfn.XLOOKUP(B591,ADM_Log!A:A,ADM_Log!I:I),DR_Master!A:A,DR_Master!H:H)*
    _xlfn.XLOOKUP(B591,ADM_Log!A:A,ADM_Log!G:G)
  ),0))</f>
        <v/>
      </c>
      <c r="J591" s="25" t="str">
        <f t="shared" si="47"/>
        <v/>
      </c>
      <c r="L591" s="17"/>
      <c r="M591" s="25" t="str">
        <f t="shared" si="48"/>
        <v/>
      </c>
      <c r="N591" s="17"/>
      <c r="O591" s="25" t="str">
        <f t="shared" si="49"/>
        <v/>
      </c>
      <c r="R591" t="str">
        <f t="shared" si="45"/>
        <v>Jan 1900</v>
      </c>
    </row>
    <row r="592" spans="1:18" ht="22" customHeight="1">
      <c r="A592" t="str">
        <f t="shared" si="46"/>
        <v/>
      </c>
      <c r="C592" s="24" t="str">
        <f>IF(B592="","",IFERROR(_xlfn.XLOOKUP(B592,ADM_Log!A:A,ADM_Log!B:B),"ADM not found"))</f>
        <v/>
      </c>
      <c r="D592" s="24" t="str">
        <f>IF(C592="","",IFERROR(_xlfn.XLOOKUP(C592,PT_Master!A:A,PT_Master!C:C),""))</f>
        <v/>
      </c>
      <c r="F592" s="24" t="str">
        <f>IF(C592="","",IFERROR(_xlfn.XLOOKUP(C592,PT_Master!A:A,PT_Master!P:P),"Self-Pay"))</f>
        <v/>
      </c>
      <c r="G592" s="25" t="str">
        <f>IF(B592="","",IFERROR(SUMIF(SVC_Log!B:B,B592,SVC_Log!O:O),0))</f>
        <v/>
      </c>
      <c r="H592" s="25" t="str">
        <f>IF(B592="","",IFERROR(
  _xlfn.XLOOKUP(B592,ADM_Log!A:A,ADM_Log!G:G)*
  _xlfn.XLOOKUP(_xlfn.XLOOKUP(B592,ADM_Log!A:A,ADM_Log!K:K),BED_Master!A:A,BED_Master!F:F),0))</f>
        <v/>
      </c>
      <c r="I592" s="25" t="str">
        <f>IF(B592="","",IFERROR(
  IF(_xlfn.XLOOKUP(B592,ADM_Log!A:A,ADM_Log!D:D)="OPD",
    _xlfn.XLOOKUP(_xlfn.XLOOKUP(B592,ADM_Log!A:A,ADM_Log!I:I),DR_Master!A:A,DR_Master!G:G),
    _xlfn.XLOOKUP(_xlfn.XLOOKUP(B592,ADM_Log!A:A,ADM_Log!I:I),DR_Master!A:A,DR_Master!H:H)*
    _xlfn.XLOOKUP(B592,ADM_Log!A:A,ADM_Log!G:G)
  ),0))</f>
        <v/>
      </c>
      <c r="J592" s="25" t="str">
        <f t="shared" si="47"/>
        <v/>
      </c>
      <c r="L592" s="17"/>
      <c r="M592" s="25" t="str">
        <f t="shared" si="48"/>
        <v/>
      </c>
      <c r="N592" s="17"/>
      <c r="O592" s="25" t="str">
        <f t="shared" si="49"/>
        <v/>
      </c>
      <c r="R592" t="str">
        <f t="shared" si="45"/>
        <v>Jan 1900</v>
      </c>
    </row>
    <row r="593" spans="1:18" ht="22" customHeight="1">
      <c r="A593" t="str">
        <f t="shared" si="46"/>
        <v/>
      </c>
      <c r="C593" s="24" t="str">
        <f>IF(B593="","",IFERROR(_xlfn.XLOOKUP(B593,ADM_Log!A:A,ADM_Log!B:B),"ADM not found"))</f>
        <v/>
      </c>
      <c r="D593" s="24" t="str">
        <f>IF(C593="","",IFERROR(_xlfn.XLOOKUP(C593,PT_Master!A:A,PT_Master!C:C),""))</f>
        <v/>
      </c>
      <c r="F593" s="24" t="str">
        <f>IF(C593="","",IFERROR(_xlfn.XLOOKUP(C593,PT_Master!A:A,PT_Master!P:P),"Self-Pay"))</f>
        <v/>
      </c>
      <c r="G593" s="25" t="str">
        <f>IF(B593="","",IFERROR(SUMIF(SVC_Log!B:B,B593,SVC_Log!O:O),0))</f>
        <v/>
      </c>
      <c r="H593" s="25" t="str">
        <f>IF(B593="","",IFERROR(
  _xlfn.XLOOKUP(B593,ADM_Log!A:A,ADM_Log!G:G)*
  _xlfn.XLOOKUP(_xlfn.XLOOKUP(B593,ADM_Log!A:A,ADM_Log!K:K),BED_Master!A:A,BED_Master!F:F),0))</f>
        <v/>
      </c>
      <c r="I593" s="25" t="str">
        <f>IF(B593="","",IFERROR(
  IF(_xlfn.XLOOKUP(B593,ADM_Log!A:A,ADM_Log!D:D)="OPD",
    _xlfn.XLOOKUP(_xlfn.XLOOKUP(B593,ADM_Log!A:A,ADM_Log!I:I),DR_Master!A:A,DR_Master!G:G),
    _xlfn.XLOOKUP(_xlfn.XLOOKUP(B593,ADM_Log!A:A,ADM_Log!I:I),DR_Master!A:A,DR_Master!H:H)*
    _xlfn.XLOOKUP(B593,ADM_Log!A:A,ADM_Log!G:G)
  ),0))</f>
        <v/>
      </c>
      <c r="J593" s="25" t="str">
        <f t="shared" si="47"/>
        <v/>
      </c>
      <c r="L593" s="17"/>
      <c r="M593" s="25" t="str">
        <f t="shared" si="48"/>
        <v/>
      </c>
      <c r="N593" s="17"/>
      <c r="O593" s="25" t="str">
        <f t="shared" si="49"/>
        <v/>
      </c>
      <c r="R593" t="str">
        <f t="shared" si="45"/>
        <v>Jan 1900</v>
      </c>
    </row>
    <row r="594" spans="1:18" ht="22" customHeight="1">
      <c r="A594" t="str">
        <f t="shared" si="46"/>
        <v/>
      </c>
      <c r="C594" s="24" t="str">
        <f>IF(B594="","",IFERROR(_xlfn.XLOOKUP(B594,ADM_Log!A:A,ADM_Log!B:B),"ADM not found"))</f>
        <v/>
      </c>
      <c r="D594" s="24" t="str">
        <f>IF(C594="","",IFERROR(_xlfn.XLOOKUP(C594,PT_Master!A:A,PT_Master!C:C),""))</f>
        <v/>
      </c>
      <c r="F594" s="24" t="str">
        <f>IF(C594="","",IFERROR(_xlfn.XLOOKUP(C594,PT_Master!A:A,PT_Master!P:P),"Self-Pay"))</f>
        <v/>
      </c>
      <c r="G594" s="25" t="str">
        <f>IF(B594="","",IFERROR(SUMIF(SVC_Log!B:B,B594,SVC_Log!O:O),0))</f>
        <v/>
      </c>
      <c r="H594" s="25" t="str">
        <f>IF(B594="","",IFERROR(
  _xlfn.XLOOKUP(B594,ADM_Log!A:A,ADM_Log!G:G)*
  _xlfn.XLOOKUP(_xlfn.XLOOKUP(B594,ADM_Log!A:A,ADM_Log!K:K),BED_Master!A:A,BED_Master!F:F),0))</f>
        <v/>
      </c>
      <c r="I594" s="25" t="str">
        <f>IF(B594="","",IFERROR(
  IF(_xlfn.XLOOKUP(B594,ADM_Log!A:A,ADM_Log!D:D)="OPD",
    _xlfn.XLOOKUP(_xlfn.XLOOKUP(B594,ADM_Log!A:A,ADM_Log!I:I),DR_Master!A:A,DR_Master!G:G),
    _xlfn.XLOOKUP(_xlfn.XLOOKUP(B594,ADM_Log!A:A,ADM_Log!I:I),DR_Master!A:A,DR_Master!H:H)*
    _xlfn.XLOOKUP(B594,ADM_Log!A:A,ADM_Log!G:G)
  ),0))</f>
        <v/>
      </c>
      <c r="J594" s="25" t="str">
        <f t="shared" si="47"/>
        <v/>
      </c>
      <c r="L594" s="17"/>
      <c r="M594" s="25" t="str">
        <f t="shared" si="48"/>
        <v/>
      </c>
      <c r="N594" s="17"/>
      <c r="O594" s="25" t="str">
        <f t="shared" si="49"/>
        <v/>
      </c>
      <c r="R594" t="str">
        <f t="shared" si="45"/>
        <v>Jan 1900</v>
      </c>
    </row>
    <row r="595" spans="1:18" ht="22" customHeight="1">
      <c r="A595" t="str">
        <f t="shared" si="46"/>
        <v/>
      </c>
      <c r="C595" s="24" t="str">
        <f>IF(B595="","",IFERROR(_xlfn.XLOOKUP(B595,ADM_Log!A:A,ADM_Log!B:B),"ADM not found"))</f>
        <v/>
      </c>
      <c r="D595" s="24" t="str">
        <f>IF(C595="","",IFERROR(_xlfn.XLOOKUP(C595,PT_Master!A:A,PT_Master!C:C),""))</f>
        <v/>
      </c>
      <c r="F595" s="24" t="str">
        <f>IF(C595="","",IFERROR(_xlfn.XLOOKUP(C595,PT_Master!A:A,PT_Master!P:P),"Self-Pay"))</f>
        <v/>
      </c>
      <c r="G595" s="25" t="str">
        <f>IF(B595="","",IFERROR(SUMIF(SVC_Log!B:B,B595,SVC_Log!O:O),0))</f>
        <v/>
      </c>
      <c r="H595" s="25" t="str">
        <f>IF(B595="","",IFERROR(
  _xlfn.XLOOKUP(B595,ADM_Log!A:A,ADM_Log!G:G)*
  _xlfn.XLOOKUP(_xlfn.XLOOKUP(B595,ADM_Log!A:A,ADM_Log!K:K),BED_Master!A:A,BED_Master!F:F),0))</f>
        <v/>
      </c>
      <c r="I595" s="25" t="str">
        <f>IF(B595="","",IFERROR(
  IF(_xlfn.XLOOKUP(B595,ADM_Log!A:A,ADM_Log!D:D)="OPD",
    _xlfn.XLOOKUP(_xlfn.XLOOKUP(B595,ADM_Log!A:A,ADM_Log!I:I),DR_Master!A:A,DR_Master!G:G),
    _xlfn.XLOOKUP(_xlfn.XLOOKUP(B595,ADM_Log!A:A,ADM_Log!I:I),DR_Master!A:A,DR_Master!H:H)*
    _xlfn.XLOOKUP(B595,ADM_Log!A:A,ADM_Log!G:G)
  ),0))</f>
        <v/>
      </c>
      <c r="J595" s="25" t="str">
        <f t="shared" si="47"/>
        <v/>
      </c>
      <c r="L595" s="17"/>
      <c r="M595" s="25" t="str">
        <f t="shared" si="48"/>
        <v/>
      </c>
      <c r="N595" s="17"/>
      <c r="O595" s="25" t="str">
        <f t="shared" si="49"/>
        <v/>
      </c>
      <c r="R595" t="str">
        <f t="shared" si="45"/>
        <v>Jan 1900</v>
      </c>
    </row>
    <row r="596" spans="1:18" ht="22" customHeight="1">
      <c r="A596" t="str">
        <f t="shared" si="46"/>
        <v/>
      </c>
      <c r="C596" s="24" t="str">
        <f>IF(B596="","",IFERROR(_xlfn.XLOOKUP(B596,ADM_Log!A:A,ADM_Log!B:B),"ADM not found"))</f>
        <v/>
      </c>
      <c r="D596" s="24" t="str">
        <f>IF(C596="","",IFERROR(_xlfn.XLOOKUP(C596,PT_Master!A:A,PT_Master!C:C),""))</f>
        <v/>
      </c>
      <c r="F596" s="24" t="str">
        <f>IF(C596="","",IFERROR(_xlfn.XLOOKUP(C596,PT_Master!A:A,PT_Master!P:P),"Self-Pay"))</f>
        <v/>
      </c>
      <c r="G596" s="25" t="str">
        <f>IF(B596="","",IFERROR(SUMIF(SVC_Log!B:B,B596,SVC_Log!O:O),0))</f>
        <v/>
      </c>
      <c r="H596" s="25" t="str">
        <f>IF(B596="","",IFERROR(
  _xlfn.XLOOKUP(B596,ADM_Log!A:A,ADM_Log!G:G)*
  _xlfn.XLOOKUP(_xlfn.XLOOKUP(B596,ADM_Log!A:A,ADM_Log!K:K),BED_Master!A:A,BED_Master!F:F),0))</f>
        <v/>
      </c>
      <c r="I596" s="25" t="str">
        <f>IF(B596="","",IFERROR(
  IF(_xlfn.XLOOKUP(B596,ADM_Log!A:A,ADM_Log!D:D)="OPD",
    _xlfn.XLOOKUP(_xlfn.XLOOKUP(B596,ADM_Log!A:A,ADM_Log!I:I),DR_Master!A:A,DR_Master!G:G),
    _xlfn.XLOOKUP(_xlfn.XLOOKUP(B596,ADM_Log!A:A,ADM_Log!I:I),DR_Master!A:A,DR_Master!H:H)*
    _xlfn.XLOOKUP(B596,ADM_Log!A:A,ADM_Log!G:G)
  ),0))</f>
        <v/>
      </c>
      <c r="J596" s="25" t="str">
        <f t="shared" si="47"/>
        <v/>
      </c>
      <c r="L596" s="17"/>
      <c r="M596" s="25" t="str">
        <f t="shared" si="48"/>
        <v/>
      </c>
      <c r="N596" s="17"/>
      <c r="O596" s="25" t="str">
        <f t="shared" si="49"/>
        <v/>
      </c>
      <c r="R596" t="str">
        <f t="shared" si="45"/>
        <v>Jan 1900</v>
      </c>
    </row>
    <row r="597" spans="1:18" ht="22" customHeight="1">
      <c r="A597" t="str">
        <f t="shared" si="46"/>
        <v/>
      </c>
      <c r="C597" s="24" t="str">
        <f>IF(B597="","",IFERROR(_xlfn.XLOOKUP(B597,ADM_Log!A:A,ADM_Log!B:B),"ADM not found"))</f>
        <v/>
      </c>
      <c r="D597" s="24" t="str">
        <f>IF(C597="","",IFERROR(_xlfn.XLOOKUP(C597,PT_Master!A:A,PT_Master!C:C),""))</f>
        <v/>
      </c>
      <c r="F597" s="24" t="str">
        <f>IF(C597="","",IFERROR(_xlfn.XLOOKUP(C597,PT_Master!A:A,PT_Master!P:P),"Self-Pay"))</f>
        <v/>
      </c>
      <c r="G597" s="25" t="str">
        <f>IF(B597="","",IFERROR(SUMIF(SVC_Log!B:B,B597,SVC_Log!O:O),0))</f>
        <v/>
      </c>
      <c r="H597" s="25" t="str">
        <f>IF(B597="","",IFERROR(
  _xlfn.XLOOKUP(B597,ADM_Log!A:A,ADM_Log!G:G)*
  _xlfn.XLOOKUP(_xlfn.XLOOKUP(B597,ADM_Log!A:A,ADM_Log!K:K),BED_Master!A:A,BED_Master!F:F),0))</f>
        <v/>
      </c>
      <c r="I597" s="25" t="str">
        <f>IF(B597="","",IFERROR(
  IF(_xlfn.XLOOKUP(B597,ADM_Log!A:A,ADM_Log!D:D)="OPD",
    _xlfn.XLOOKUP(_xlfn.XLOOKUP(B597,ADM_Log!A:A,ADM_Log!I:I),DR_Master!A:A,DR_Master!G:G),
    _xlfn.XLOOKUP(_xlfn.XLOOKUP(B597,ADM_Log!A:A,ADM_Log!I:I),DR_Master!A:A,DR_Master!H:H)*
    _xlfn.XLOOKUP(B597,ADM_Log!A:A,ADM_Log!G:G)
  ),0))</f>
        <v/>
      </c>
      <c r="J597" s="25" t="str">
        <f t="shared" si="47"/>
        <v/>
      </c>
      <c r="L597" s="17"/>
      <c r="M597" s="25" t="str">
        <f t="shared" si="48"/>
        <v/>
      </c>
      <c r="N597" s="17"/>
      <c r="O597" s="25" t="str">
        <f t="shared" si="49"/>
        <v/>
      </c>
      <c r="R597" t="str">
        <f t="shared" si="45"/>
        <v>Jan 1900</v>
      </c>
    </row>
    <row r="598" spans="1:18" ht="22" customHeight="1">
      <c r="A598" t="str">
        <f t="shared" si="46"/>
        <v/>
      </c>
      <c r="C598" s="24" t="str">
        <f>IF(B598="","",IFERROR(_xlfn.XLOOKUP(B598,ADM_Log!A:A,ADM_Log!B:B),"ADM not found"))</f>
        <v/>
      </c>
      <c r="D598" s="24" t="str">
        <f>IF(C598="","",IFERROR(_xlfn.XLOOKUP(C598,PT_Master!A:A,PT_Master!C:C),""))</f>
        <v/>
      </c>
      <c r="F598" s="24" t="str">
        <f>IF(C598="","",IFERROR(_xlfn.XLOOKUP(C598,PT_Master!A:A,PT_Master!P:P),"Self-Pay"))</f>
        <v/>
      </c>
      <c r="G598" s="25" t="str">
        <f>IF(B598="","",IFERROR(SUMIF(SVC_Log!B:B,B598,SVC_Log!O:O),0))</f>
        <v/>
      </c>
      <c r="H598" s="25" t="str">
        <f>IF(B598="","",IFERROR(
  _xlfn.XLOOKUP(B598,ADM_Log!A:A,ADM_Log!G:G)*
  _xlfn.XLOOKUP(_xlfn.XLOOKUP(B598,ADM_Log!A:A,ADM_Log!K:K),BED_Master!A:A,BED_Master!F:F),0))</f>
        <v/>
      </c>
      <c r="I598" s="25" t="str">
        <f>IF(B598="","",IFERROR(
  IF(_xlfn.XLOOKUP(B598,ADM_Log!A:A,ADM_Log!D:D)="OPD",
    _xlfn.XLOOKUP(_xlfn.XLOOKUP(B598,ADM_Log!A:A,ADM_Log!I:I),DR_Master!A:A,DR_Master!G:G),
    _xlfn.XLOOKUP(_xlfn.XLOOKUP(B598,ADM_Log!A:A,ADM_Log!I:I),DR_Master!A:A,DR_Master!H:H)*
    _xlfn.XLOOKUP(B598,ADM_Log!A:A,ADM_Log!G:G)
  ),0))</f>
        <v/>
      </c>
      <c r="J598" s="25" t="str">
        <f t="shared" si="47"/>
        <v/>
      </c>
      <c r="L598" s="17"/>
      <c r="M598" s="25" t="str">
        <f t="shared" si="48"/>
        <v/>
      </c>
      <c r="N598" s="17"/>
      <c r="O598" s="25" t="str">
        <f t="shared" si="49"/>
        <v/>
      </c>
      <c r="R598" t="str">
        <f t="shared" si="45"/>
        <v>Jan 1900</v>
      </c>
    </row>
    <row r="599" spans="1:18" ht="22" customHeight="1">
      <c r="A599" t="str">
        <f t="shared" si="46"/>
        <v/>
      </c>
      <c r="C599" s="24" t="str">
        <f>IF(B599="","",IFERROR(_xlfn.XLOOKUP(B599,ADM_Log!A:A,ADM_Log!B:B),"ADM not found"))</f>
        <v/>
      </c>
      <c r="D599" s="24" t="str">
        <f>IF(C599="","",IFERROR(_xlfn.XLOOKUP(C599,PT_Master!A:A,PT_Master!C:C),""))</f>
        <v/>
      </c>
      <c r="F599" s="24" t="str">
        <f>IF(C599="","",IFERROR(_xlfn.XLOOKUP(C599,PT_Master!A:A,PT_Master!P:P),"Self-Pay"))</f>
        <v/>
      </c>
      <c r="G599" s="25" t="str">
        <f>IF(B599="","",IFERROR(SUMIF(SVC_Log!B:B,B599,SVC_Log!O:O),0))</f>
        <v/>
      </c>
      <c r="H599" s="25" t="str">
        <f>IF(B599="","",IFERROR(
  _xlfn.XLOOKUP(B599,ADM_Log!A:A,ADM_Log!G:G)*
  _xlfn.XLOOKUP(_xlfn.XLOOKUP(B599,ADM_Log!A:A,ADM_Log!K:K),BED_Master!A:A,BED_Master!F:F),0))</f>
        <v/>
      </c>
      <c r="I599" s="25" t="str">
        <f>IF(B599="","",IFERROR(
  IF(_xlfn.XLOOKUP(B599,ADM_Log!A:A,ADM_Log!D:D)="OPD",
    _xlfn.XLOOKUP(_xlfn.XLOOKUP(B599,ADM_Log!A:A,ADM_Log!I:I),DR_Master!A:A,DR_Master!G:G),
    _xlfn.XLOOKUP(_xlfn.XLOOKUP(B599,ADM_Log!A:A,ADM_Log!I:I),DR_Master!A:A,DR_Master!H:H)*
    _xlfn.XLOOKUP(B599,ADM_Log!A:A,ADM_Log!G:G)
  ),0))</f>
        <v/>
      </c>
      <c r="J599" s="25" t="str">
        <f t="shared" si="47"/>
        <v/>
      </c>
      <c r="L599" s="17"/>
      <c r="M599" s="25" t="str">
        <f t="shared" si="48"/>
        <v/>
      </c>
      <c r="N599" s="17"/>
      <c r="O599" s="25" t="str">
        <f t="shared" si="49"/>
        <v/>
      </c>
      <c r="R599" t="str">
        <f t="shared" si="45"/>
        <v>Jan 1900</v>
      </c>
    </row>
    <row r="600" spans="1:18" ht="22" customHeight="1">
      <c r="A600" t="str">
        <f t="shared" si="46"/>
        <v/>
      </c>
      <c r="C600" s="24" t="str">
        <f>IF(B600="","",IFERROR(_xlfn.XLOOKUP(B600,ADM_Log!A:A,ADM_Log!B:B),"ADM not found"))</f>
        <v/>
      </c>
      <c r="D600" s="24" t="str">
        <f>IF(C600="","",IFERROR(_xlfn.XLOOKUP(C600,PT_Master!A:A,PT_Master!C:C),""))</f>
        <v/>
      </c>
      <c r="F600" s="24" t="str">
        <f>IF(C600="","",IFERROR(_xlfn.XLOOKUP(C600,PT_Master!A:A,PT_Master!P:P),"Self-Pay"))</f>
        <v/>
      </c>
      <c r="G600" s="25" t="str">
        <f>IF(B600="","",IFERROR(SUMIF(SVC_Log!B:B,B600,SVC_Log!O:O),0))</f>
        <v/>
      </c>
      <c r="H600" s="25" t="str">
        <f>IF(B600="","",IFERROR(
  _xlfn.XLOOKUP(B600,ADM_Log!A:A,ADM_Log!G:G)*
  _xlfn.XLOOKUP(_xlfn.XLOOKUP(B600,ADM_Log!A:A,ADM_Log!K:K),BED_Master!A:A,BED_Master!F:F),0))</f>
        <v/>
      </c>
      <c r="I600" s="25" t="str">
        <f>IF(B600="","",IFERROR(
  IF(_xlfn.XLOOKUP(B600,ADM_Log!A:A,ADM_Log!D:D)="OPD",
    _xlfn.XLOOKUP(_xlfn.XLOOKUP(B600,ADM_Log!A:A,ADM_Log!I:I),DR_Master!A:A,DR_Master!G:G),
    _xlfn.XLOOKUP(_xlfn.XLOOKUP(B600,ADM_Log!A:A,ADM_Log!I:I),DR_Master!A:A,DR_Master!H:H)*
    _xlfn.XLOOKUP(B600,ADM_Log!A:A,ADM_Log!G:G)
  ),0))</f>
        <v/>
      </c>
      <c r="J600" s="25" t="str">
        <f t="shared" si="47"/>
        <v/>
      </c>
      <c r="L600" s="17"/>
      <c r="M600" s="25" t="str">
        <f t="shared" si="48"/>
        <v/>
      </c>
      <c r="N600" s="17"/>
      <c r="O600" s="25" t="str">
        <f t="shared" si="49"/>
        <v/>
      </c>
      <c r="R600" t="str">
        <f t="shared" si="45"/>
        <v>Jan 1900</v>
      </c>
    </row>
    <row r="601" spans="1:18" ht="22" customHeight="1">
      <c r="A601" t="str">
        <f t="shared" si="46"/>
        <v/>
      </c>
      <c r="C601" s="24" t="str">
        <f>IF(B601="","",IFERROR(_xlfn.XLOOKUP(B601,ADM_Log!A:A,ADM_Log!B:B),"ADM not found"))</f>
        <v/>
      </c>
      <c r="D601" s="24" t="str">
        <f>IF(C601="","",IFERROR(_xlfn.XLOOKUP(C601,PT_Master!A:A,PT_Master!C:C),""))</f>
        <v/>
      </c>
      <c r="F601" s="24" t="str">
        <f>IF(C601="","",IFERROR(_xlfn.XLOOKUP(C601,PT_Master!A:A,PT_Master!P:P),"Self-Pay"))</f>
        <v/>
      </c>
      <c r="G601" s="25" t="str">
        <f>IF(B601="","",IFERROR(SUMIF(SVC_Log!B:B,B601,SVC_Log!O:O),0))</f>
        <v/>
      </c>
      <c r="H601" s="25" t="str">
        <f>IF(B601="","",IFERROR(
  _xlfn.XLOOKUP(B601,ADM_Log!A:A,ADM_Log!G:G)*
  _xlfn.XLOOKUP(_xlfn.XLOOKUP(B601,ADM_Log!A:A,ADM_Log!K:K),BED_Master!A:A,BED_Master!F:F),0))</f>
        <v/>
      </c>
      <c r="I601" s="25" t="str">
        <f>IF(B601="","",IFERROR(
  IF(_xlfn.XLOOKUP(B601,ADM_Log!A:A,ADM_Log!D:D)="OPD",
    _xlfn.XLOOKUP(_xlfn.XLOOKUP(B601,ADM_Log!A:A,ADM_Log!I:I),DR_Master!A:A,DR_Master!G:G),
    _xlfn.XLOOKUP(_xlfn.XLOOKUP(B601,ADM_Log!A:A,ADM_Log!I:I),DR_Master!A:A,DR_Master!H:H)*
    _xlfn.XLOOKUP(B601,ADM_Log!A:A,ADM_Log!G:G)
  ),0))</f>
        <v/>
      </c>
      <c r="J601" s="25" t="str">
        <f t="shared" si="47"/>
        <v/>
      </c>
      <c r="L601" s="17"/>
      <c r="M601" s="25" t="str">
        <f t="shared" si="48"/>
        <v/>
      </c>
      <c r="N601" s="17"/>
      <c r="O601" s="25" t="str">
        <f t="shared" si="49"/>
        <v/>
      </c>
      <c r="R601" t="str">
        <f t="shared" si="45"/>
        <v>Jan 1900</v>
      </c>
    </row>
    <row r="602" spans="1:18" ht="22" customHeight="1">
      <c r="A602" t="str">
        <f t="shared" si="46"/>
        <v/>
      </c>
      <c r="C602" s="24" t="str">
        <f>IF(B602="","",IFERROR(_xlfn.XLOOKUP(B602,ADM_Log!A:A,ADM_Log!B:B),"ADM not found"))</f>
        <v/>
      </c>
      <c r="D602" s="24" t="str">
        <f>IF(C602="","",IFERROR(_xlfn.XLOOKUP(C602,PT_Master!A:A,PT_Master!C:C),""))</f>
        <v/>
      </c>
      <c r="F602" s="24" t="str">
        <f>IF(C602="","",IFERROR(_xlfn.XLOOKUP(C602,PT_Master!A:A,PT_Master!P:P),"Self-Pay"))</f>
        <v/>
      </c>
      <c r="G602" s="25" t="str">
        <f>IF(B602="","",IFERROR(SUMIF(SVC_Log!B:B,B602,SVC_Log!O:O),0))</f>
        <v/>
      </c>
      <c r="H602" s="25" t="str">
        <f>IF(B602="","",IFERROR(
  _xlfn.XLOOKUP(B602,ADM_Log!A:A,ADM_Log!G:G)*
  _xlfn.XLOOKUP(_xlfn.XLOOKUP(B602,ADM_Log!A:A,ADM_Log!K:K),BED_Master!A:A,BED_Master!F:F),0))</f>
        <v/>
      </c>
      <c r="I602" s="25" t="str">
        <f>IF(B602="","",IFERROR(
  IF(_xlfn.XLOOKUP(B602,ADM_Log!A:A,ADM_Log!D:D)="OPD",
    _xlfn.XLOOKUP(_xlfn.XLOOKUP(B602,ADM_Log!A:A,ADM_Log!I:I),DR_Master!A:A,DR_Master!G:G),
    _xlfn.XLOOKUP(_xlfn.XLOOKUP(B602,ADM_Log!A:A,ADM_Log!I:I),DR_Master!A:A,DR_Master!H:H)*
    _xlfn.XLOOKUP(B602,ADM_Log!A:A,ADM_Log!G:G)
  ),0))</f>
        <v/>
      </c>
      <c r="J602" s="25" t="str">
        <f t="shared" si="47"/>
        <v/>
      </c>
      <c r="L602" s="17"/>
      <c r="M602" s="25" t="str">
        <f t="shared" si="48"/>
        <v/>
      </c>
      <c r="N602" s="17"/>
      <c r="O602" s="25" t="str">
        <f t="shared" si="49"/>
        <v/>
      </c>
      <c r="R602" t="str">
        <f t="shared" si="45"/>
        <v>Jan 1900</v>
      </c>
    </row>
    <row r="603" spans="1:18" ht="22" customHeight="1">
      <c r="A603" t="str">
        <f t="shared" si="46"/>
        <v/>
      </c>
      <c r="C603" s="24" t="str">
        <f>IF(B603="","",IFERROR(_xlfn.XLOOKUP(B603,ADM_Log!A:A,ADM_Log!B:B),"ADM not found"))</f>
        <v/>
      </c>
      <c r="D603" s="24" t="str">
        <f>IF(C603="","",IFERROR(_xlfn.XLOOKUP(C603,PT_Master!A:A,PT_Master!C:C),""))</f>
        <v/>
      </c>
      <c r="F603" s="24" t="str">
        <f>IF(C603="","",IFERROR(_xlfn.XLOOKUP(C603,PT_Master!A:A,PT_Master!P:P),"Self-Pay"))</f>
        <v/>
      </c>
      <c r="G603" s="25" t="str">
        <f>IF(B603="","",IFERROR(SUMIF(SVC_Log!B:B,B603,SVC_Log!O:O),0))</f>
        <v/>
      </c>
      <c r="H603" s="25" t="str">
        <f>IF(B603="","",IFERROR(
  _xlfn.XLOOKUP(B603,ADM_Log!A:A,ADM_Log!G:G)*
  _xlfn.XLOOKUP(_xlfn.XLOOKUP(B603,ADM_Log!A:A,ADM_Log!K:K),BED_Master!A:A,BED_Master!F:F),0))</f>
        <v/>
      </c>
      <c r="I603" s="25" t="str">
        <f>IF(B603="","",IFERROR(
  IF(_xlfn.XLOOKUP(B603,ADM_Log!A:A,ADM_Log!D:D)="OPD",
    _xlfn.XLOOKUP(_xlfn.XLOOKUP(B603,ADM_Log!A:A,ADM_Log!I:I),DR_Master!A:A,DR_Master!G:G),
    _xlfn.XLOOKUP(_xlfn.XLOOKUP(B603,ADM_Log!A:A,ADM_Log!I:I),DR_Master!A:A,DR_Master!H:H)*
    _xlfn.XLOOKUP(B603,ADM_Log!A:A,ADM_Log!G:G)
  ),0))</f>
        <v/>
      </c>
      <c r="J603" s="25" t="str">
        <f t="shared" si="47"/>
        <v/>
      </c>
      <c r="L603" s="17"/>
      <c r="M603" s="25" t="str">
        <f t="shared" si="48"/>
        <v/>
      </c>
      <c r="N603" s="17"/>
      <c r="O603" s="25" t="str">
        <f t="shared" si="49"/>
        <v/>
      </c>
      <c r="R603" t="str">
        <f t="shared" si="45"/>
        <v>Jan 1900</v>
      </c>
    </row>
    <row r="604" spans="1:18" ht="22" customHeight="1">
      <c r="A604" t="str">
        <f t="shared" si="46"/>
        <v/>
      </c>
      <c r="C604" s="24" t="str">
        <f>IF(B604="","",IFERROR(_xlfn.XLOOKUP(B604,ADM_Log!A:A,ADM_Log!B:B),"ADM not found"))</f>
        <v/>
      </c>
      <c r="D604" s="24" t="str">
        <f>IF(C604="","",IFERROR(_xlfn.XLOOKUP(C604,PT_Master!A:A,PT_Master!C:C),""))</f>
        <v/>
      </c>
      <c r="F604" s="24" t="str">
        <f>IF(C604="","",IFERROR(_xlfn.XLOOKUP(C604,PT_Master!A:A,PT_Master!P:P),"Self-Pay"))</f>
        <v/>
      </c>
      <c r="G604" s="25" t="str">
        <f>IF(B604="","",IFERROR(SUMIF(SVC_Log!B:B,B604,SVC_Log!O:O),0))</f>
        <v/>
      </c>
      <c r="H604" s="25" t="str">
        <f>IF(B604="","",IFERROR(
  _xlfn.XLOOKUP(B604,ADM_Log!A:A,ADM_Log!G:G)*
  _xlfn.XLOOKUP(_xlfn.XLOOKUP(B604,ADM_Log!A:A,ADM_Log!K:K),BED_Master!A:A,BED_Master!F:F),0))</f>
        <v/>
      </c>
      <c r="I604" s="25" t="str">
        <f>IF(B604="","",IFERROR(
  IF(_xlfn.XLOOKUP(B604,ADM_Log!A:A,ADM_Log!D:D)="OPD",
    _xlfn.XLOOKUP(_xlfn.XLOOKUP(B604,ADM_Log!A:A,ADM_Log!I:I),DR_Master!A:A,DR_Master!G:G),
    _xlfn.XLOOKUP(_xlfn.XLOOKUP(B604,ADM_Log!A:A,ADM_Log!I:I),DR_Master!A:A,DR_Master!H:H)*
    _xlfn.XLOOKUP(B604,ADM_Log!A:A,ADM_Log!G:G)
  ),0))</f>
        <v/>
      </c>
      <c r="J604" s="25" t="str">
        <f t="shared" si="47"/>
        <v/>
      </c>
      <c r="L604" s="17"/>
      <c r="M604" s="25" t="str">
        <f t="shared" si="48"/>
        <v/>
      </c>
      <c r="N604" s="17"/>
      <c r="O604" s="25" t="str">
        <f t="shared" si="49"/>
        <v/>
      </c>
      <c r="R604" t="str">
        <f t="shared" si="45"/>
        <v>Jan 1900</v>
      </c>
    </row>
    <row r="605" spans="1:18" ht="22" customHeight="1">
      <c r="A605" t="str">
        <f t="shared" si="46"/>
        <v/>
      </c>
      <c r="C605" s="24" t="str">
        <f>IF(B605="","",IFERROR(_xlfn.XLOOKUP(B605,ADM_Log!A:A,ADM_Log!B:B),"ADM not found"))</f>
        <v/>
      </c>
      <c r="D605" s="24" t="str">
        <f>IF(C605="","",IFERROR(_xlfn.XLOOKUP(C605,PT_Master!A:A,PT_Master!C:C),""))</f>
        <v/>
      </c>
      <c r="F605" s="24" t="str">
        <f>IF(C605="","",IFERROR(_xlfn.XLOOKUP(C605,PT_Master!A:A,PT_Master!P:P),"Self-Pay"))</f>
        <v/>
      </c>
      <c r="G605" s="25" t="str">
        <f>IF(B605="","",IFERROR(SUMIF(SVC_Log!B:B,B605,SVC_Log!O:O),0))</f>
        <v/>
      </c>
      <c r="H605" s="25" t="str">
        <f>IF(B605="","",IFERROR(
  _xlfn.XLOOKUP(B605,ADM_Log!A:A,ADM_Log!G:G)*
  _xlfn.XLOOKUP(_xlfn.XLOOKUP(B605,ADM_Log!A:A,ADM_Log!K:K),BED_Master!A:A,BED_Master!F:F),0))</f>
        <v/>
      </c>
      <c r="I605" s="25" t="str">
        <f>IF(B605="","",IFERROR(
  IF(_xlfn.XLOOKUP(B605,ADM_Log!A:A,ADM_Log!D:D)="OPD",
    _xlfn.XLOOKUP(_xlfn.XLOOKUP(B605,ADM_Log!A:A,ADM_Log!I:I),DR_Master!A:A,DR_Master!G:G),
    _xlfn.XLOOKUP(_xlfn.XLOOKUP(B605,ADM_Log!A:A,ADM_Log!I:I),DR_Master!A:A,DR_Master!H:H)*
    _xlfn.XLOOKUP(B605,ADM_Log!A:A,ADM_Log!G:G)
  ),0))</f>
        <v/>
      </c>
      <c r="J605" s="25" t="str">
        <f t="shared" si="47"/>
        <v/>
      </c>
      <c r="L605" s="17"/>
      <c r="M605" s="25" t="str">
        <f t="shared" si="48"/>
        <v/>
      </c>
      <c r="N605" s="17"/>
      <c r="O605" s="25" t="str">
        <f t="shared" si="49"/>
        <v/>
      </c>
      <c r="R605" t="str">
        <f t="shared" si="45"/>
        <v>Jan 1900</v>
      </c>
    </row>
    <row r="606" spans="1:18" ht="22" customHeight="1">
      <c r="A606" t="str">
        <f t="shared" si="46"/>
        <v/>
      </c>
      <c r="C606" s="24" t="str">
        <f>IF(B606="","",IFERROR(_xlfn.XLOOKUP(B606,ADM_Log!A:A,ADM_Log!B:B),"ADM not found"))</f>
        <v/>
      </c>
      <c r="D606" s="24" t="str">
        <f>IF(C606="","",IFERROR(_xlfn.XLOOKUP(C606,PT_Master!A:A,PT_Master!C:C),""))</f>
        <v/>
      </c>
      <c r="F606" s="24" t="str">
        <f>IF(C606="","",IFERROR(_xlfn.XLOOKUP(C606,PT_Master!A:A,PT_Master!P:P),"Self-Pay"))</f>
        <v/>
      </c>
      <c r="G606" s="25" t="str">
        <f>IF(B606="","",IFERROR(SUMIF(SVC_Log!B:B,B606,SVC_Log!O:O),0))</f>
        <v/>
      </c>
      <c r="H606" s="25" t="str">
        <f>IF(B606="","",IFERROR(
  _xlfn.XLOOKUP(B606,ADM_Log!A:A,ADM_Log!G:G)*
  _xlfn.XLOOKUP(_xlfn.XLOOKUP(B606,ADM_Log!A:A,ADM_Log!K:K),BED_Master!A:A,BED_Master!F:F),0))</f>
        <v/>
      </c>
      <c r="I606" s="25" t="str">
        <f>IF(B606="","",IFERROR(
  IF(_xlfn.XLOOKUP(B606,ADM_Log!A:A,ADM_Log!D:D)="OPD",
    _xlfn.XLOOKUP(_xlfn.XLOOKUP(B606,ADM_Log!A:A,ADM_Log!I:I),DR_Master!A:A,DR_Master!G:G),
    _xlfn.XLOOKUP(_xlfn.XLOOKUP(B606,ADM_Log!A:A,ADM_Log!I:I),DR_Master!A:A,DR_Master!H:H)*
    _xlfn.XLOOKUP(B606,ADM_Log!A:A,ADM_Log!G:G)
  ),0))</f>
        <v/>
      </c>
      <c r="J606" s="25" t="str">
        <f t="shared" si="47"/>
        <v/>
      </c>
      <c r="L606" s="17"/>
      <c r="M606" s="25" t="str">
        <f t="shared" si="48"/>
        <v/>
      </c>
      <c r="N606" s="17"/>
      <c r="O606" s="25" t="str">
        <f t="shared" si="49"/>
        <v/>
      </c>
      <c r="R606" t="str">
        <f t="shared" si="45"/>
        <v>Jan 1900</v>
      </c>
    </row>
    <row r="607" spans="1:18" ht="22" customHeight="1">
      <c r="A607" t="str">
        <f t="shared" si="46"/>
        <v/>
      </c>
      <c r="C607" s="24" t="str">
        <f>IF(B607="","",IFERROR(_xlfn.XLOOKUP(B607,ADM_Log!A:A,ADM_Log!B:B),"ADM not found"))</f>
        <v/>
      </c>
      <c r="D607" s="24" t="str">
        <f>IF(C607="","",IFERROR(_xlfn.XLOOKUP(C607,PT_Master!A:A,PT_Master!C:C),""))</f>
        <v/>
      </c>
      <c r="F607" s="24" t="str">
        <f>IF(C607="","",IFERROR(_xlfn.XLOOKUP(C607,PT_Master!A:A,PT_Master!P:P),"Self-Pay"))</f>
        <v/>
      </c>
      <c r="G607" s="25" t="str">
        <f>IF(B607="","",IFERROR(SUMIF(SVC_Log!B:B,B607,SVC_Log!O:O),0))</f>
        <v/>
      </c>
      <c r="H607" s="25" t="str">
        <f>IF(B607="","",IFERROR(
  _xlfn.XLOOKUP(B607,ADM_Log!A:A,ADM_Log!G:G)*
  _xlfn.XLOOKUP(_xlfn.XLOOKUP(B607,ADM_Log!A:A,ADM_Log!K:K),BED_Master!A:A,BED_Master!F:F),0))</f>
        <v/>
      </c>
      <c r="I607" s="25" t="str">
        <f>IF(B607="","",IFERROR(
  IF(_xlfn.XLOOKUP(B607,ADM_Log!A:A,ADM_Log!D:D)="OPD",
    _xlfn.XLOOKUP(_xlfn.XLOOKUP(B607,ADM_Log!A:A,ADM_Log!I:I),DR_Master!A:A,DR_Master!G:G),
    _xlfn.XLOOKUP(_xlfn.XLOOKUP(B607,ADM_Log!A:A,ADM_Log!I:I),DR_Master!A:A,DR_Master!H:H)*
    _xlfn.XLOOKUP(B607,ADM_Log!A:A,ADM_Log!G:G)
  ),0))</f>
        <v/>
      </c>
      <c r="J607" s="25" t="str">
        <f t="shared" si="47"/>
        <v/>
      </c>
      <c r="L607" s="17"/>
      <c r="M607" s="25" t="str">
        <f t="shared" si="48"/>
        <v/>
      </c>
      <c r="N607" s="17"/>
      <c r="O607" s="25" t="str">
        <f t="shared" si="49"/>
        <v/>
      </c>
      <c r="R607" t="str">
        <f t="shared" si="45"/>
        <v>Jan 1900</v>
      </c>
    </row>
    <row r="608" spans="1:18" ht="22" customHeight="1">
      <c r="A608" t="str">
        <f t="shared" si="46"/>
        <v/>
      </c>
      <c r="C608" s="24" t="str">
        <f>IF(B608="","",IFERROR(_xlfn.XLOOKUP(B608,ADM_Log!A:A,ADM_Log!B:B),"ADM not found"))</f>
        <v/>
      </c>
      <c r="D608" s="24" t="str">
        <f>IF(C608="","",IFERROR(_xlfn.XLOOKUP(C608,PT_Master!A:A,PT_Master!C:C),""))</f>
        <v/>
      </c>
      <c r="F608" s="24" t="str">
        <f>IF(C608="","",IFERROR(_xlfn.XLOOKUP(C608,PT_Master!A:A,PT_Master!P:P),"Self-Pay"))</f>
        <v/>
      </c>
      <c r="G608" s="25" t="str">
        <f>IF(B608="","",IFERROR(SUMIF(SVC_Log!B:B,B608,SVC_Log!O:O),0))</f>
        <v/>
      </c>
      <c r="H608" s="25" t="str">
        <f>IF(B608="","",IFERROR(
  _xlfn.XLOOKUP(B608,ADM_Log!A:A,ADM_Log!G:G)*
  _xlfn.XLOOKUP(_xlfn.XLOOKUP(B608,ADM_Log!A:A,ADM_Log!K:K),BED_Master!A:A,BED_Master!F:F),0))</f>
        <v/>
      </c>
      <c r="I608" s="25" t="str">
        <f>IF(B608="","",IFERROR(
  IF(_xlfn.XLOOKUP(B608,ADM_Log!A:A,ADM_Log!D:D)="OPD",
    _xlfn.XLOOKUP(_xlfn.XLOOKUP(B608,ADM_Log!A:A,ADM_Log!I:I),DR_Master!A:A,DR_Master!G:G),
    _xlfn.XLOOKUP(_xlfn.XLOOKUP(B608,ADM_Log!A:A,ADM_Log!I:I),DR_Master!A:A,DR_Master!H:H)*
    _xlfn.XLOOKUP(B608,ADM_Log!A:A,ADM_Log!G:G)
  ),0))</f>
        <v/>
      </c>
      <c r="J608" s="25" t="str">
        <f t="shared" si="47"/>
        <v/>
      </c>
      <c r="L608" s="17"/>
      <c r="M608" s="25" t="str">
        <f t="shared" si="48"/>
        <v/>
      </c>
      <c r="N608" s="17"/>
      <c r="O608" s="25" t="str">
        <f t="shared" si="49"/>
        <v/>
      </c>
      <c r="R608" t="str">
        <f t="shared" si="45"/>
        <v>Jan 1900</v>
      </c>
    </row>
    <row r="609" spans="1:18" ht="22" customHeight="1">
      <c r="A609" t="str">
        <f t="shared" si="46"/>
        <v/>
      </c>
      <c r="C609" s="24" t="str">
        <f>IF(B609="","",IFERROR(_xlfn.XLOOKUP(B609,ADM_Log!A:A,ADM_Log!B:B),"ADM not found"))</f>
        <v/>
      </c>
      <c r="D609" s="24" t="str">
        <f>IF(C609="","",IFERROR(_xlfn.XLOOKUP(C609,PT_Master!A:A,PT_Master!C:C),""))</f>
        <v/>
      </c>
      <c r="F609" s="24" t="str">
        <f>IF(C609="","",IFERROR(_xlfn.XLOOKUP(C609,PT_Master!A:A,PT_Master!P:P),"Self-Pay"))</f>
        <v/>
      </c>
      <c r="G609" s="25" t="str">
        <f>IF(B609="","",IFERROR(SUMIF(SVC_Log!B:B,B609,SVC_Log!O:O),0))</f>
        <v/>
      </c>
      <c r="H609" s="25" t="str">
        <f>IF(B609="","",IFERROR(
  _xlfn.XLOOKUP(B609,ADM_Log!A:A,ADM_Log!G:G)*
  _xlfn.XLOOKUP(_xlfn.XLOOKUP(B609,ADM_Log!A:A,ADM_Log!K:K),BED_Master!A:A,BED_Master!F:F),0))</f>
        <v/>
      </c>
      <c r="I609" s="25" t="str">
        <f>IF(B609="","",IFERROR(
  IF(_xlfn.XLOOKUP(B609,ADM_Log!A:A,ADM_Log!D:D)="OPD",
    _xlfn.XLOOKUP(_xlfn.XLOOKUP(B609,ADM_Log!A:A,ADM_Log!I:I),DR_Master!A:A,DR_Master!G:G),
    _xlfn.XLOOKUP(_xlfn.XLOOKUP(B609,ADM_Log!A:A,ADM_Log!I:I),DR_Master!A:A,DR_Master!H:H)*
    _xlfn.XLOOKUP(B609,ADM_Log!A:A,ADM_Log!G:G)
  ),0))</f>
        <v/>
      </c>
      <c r="J609" s="25" t="str">
        <f t="shared" si="47"/>
        <v/>
      </c>
      <c r="L609" s="17"/>
      <c r="M609" s="25" t="str">
        <f t="shared" si="48"/>
        <v/>
      </c>
      <c r="N609" s="17"/>
      <c r="O609" s="25" t="str">
        <f t="shared" si="49"/>
        <v/>
      </c>
      <c r="R609" t="str">
        <f t="shared" si="45"/>
        <v>Jan 1900</v>
      </c>
    </row>
    <row r="610" spans="1:18" ht="22" customHeight="1">
      <c r="A610" t="str">
        <f t="shared" si="46"/>
        <v/>
      </c>
      <c r="C610" s="24" t="str">
        <f>IF(B610="","",IFERROR(_xlfn.XLOOKUP(B610,ADM_Log!A:A,ADM_Log!B:B),"ADM not found"))</f>
        <v/>
      </c>
      <c r="D610" s="24" t="str">
        <f>IF(C610="","",IFERROR(_xlfn.XLOOKUP(C610,PT_Master!A:A,PT_Master!C:C),""))</f>
        <v/>
      </c>
      <c r="F610" s="24" t="str">
        <f>IF(C610="","",IFERROR(_xlfn.XLOOKUP(C610,PT_Master!A:A,PT_Master!P:P),"Self-Pay"))</f>
        <v/>
      </c>
      <c r="G610" s="25" t="str">
        <f>IF(B610="","",IFERROR(SUMIF(SVC_Log!B:B,B610,SVC_Log!O:O),0))</f>
        <v/>
      </c>
      <c r="H610" s="25" t="str">
        <f>IF(B610="","",IFERROR(
  _xlfn.XLOOKUP(B610,ADM_Log!A:A,ADM_Log!G:G)*
  _xlfn.XLOOKUP(_xlfn.XLOOKUP(B610,ADM_Log!A:A,ADM_Log!K:K),BED_Master!A:A,BED_Master!F:F),0))</f>
        <v/>
      </c>
      <c r="I610" s="25" t="str">
        <f>IF(B610="","",IFERROR(
  IF(_xlfn.XLOOKUP(B610,ADM_Log!A:A,ADM_Log!D:D)="OPD",
    _xlfn.XLOOKUP(_xlfn.XLOOKUP(B610,ADM_Log!A:A,ADM_Log!I:I),DR_Master!A:A,DR_Master!G:G),
    _xlfn.XLOOKUP(_xlfn.XLOOKUP(B610,ADM_Log!A:A,ADM_Log!I:I),DR_Master!A:A,DR_Master!H:H)*
    _xlfn.XLOOKUP(B610,ADM_Log!A:A,ADM_Log!G:G)
  ),0))</f>
        <v/>
      </c>
      <c r="J610" s="25" t="str">
        <f t="shared" si="47"/>
        <v/>
      </c>
      <c r="L610" s="17"/>
      <c r="M610" s="25" t="str">
        <f t="shared" si="48"/>
        <v/>
      </c>
      <c r="N610" s="17"/>
      <c r="O610" s="25" t="str">
        <f t="shared" si="49"/>
        <v/>
      </c>
      <c r="R610" t="str">
        <f t="shared" si="45"/>
        <v>Jan 1900</v>
      </c>
    </row>
    <row r="611" spans="1:18" ht="22" customHeight="1">
      <c r="A611" t="str">
        <f t="shared" si="46"/>
        <v/>
      </c>
      <c r="C611" s="24" t="str">
        <f>IF(B611="","",IFERROR(_xlfn.XLOOKUP(B611,ADM_Log!A:A,ADM_Log!B:B),"ADM not found"))</f>
        <v/>
      </c>
      <c r="D611" s="24" t="str">
        <f>IF(C611="","",IFERROR(_xlfn.XLOOKUP(C611,PT_Master!A:A,PT_Master!C:C),""))</f>
        <v/>
      </c>
      <c r="F611" s="24" t="str">
        <f>IF(C611="","",IFERROR(_xlfn.XLOOKUP(C611,PT_Master!A:A,PT_Master!P:P),"Self-Pay"))</f>
        <v/>
      </c>
      <c r="G611" s="25" t="str">
        <f>IF(B611="","",IFERROR(SUMIF(SVC_Log!B:B,B611,SVC_Log!O:O),0))</f>
        <v/>
      </c>
      <c r="H611" s="25" t="str">
        <f>IF(B611="","",IFERROR(
  _xlfn.XLOOKUP(B611,ADM_Log!A:A,ADM_Log!G:G)*
  _xlfn.XLOOKUP(_xlfn.XLOOKUP(B611,ADM_Log!A:A,ADM_Log!K:K),BED_Master!A:A,BED_Master!F:F),0))</f>
        <v/>
      </c>
      <c r="I611" s="25" t="str">
        <f>IF(B611="","",IFERROR(
  IF(_xlfn.XLOOKUP(B611,ADM_Log!A:A,ADM_Log!D:D)="OPD",
    _xlfn.XLOOKUP(_xlfn.XLOOKUP(B611,ADM_Log!A:A,ADM_Log!I:I),DR_Master!A:A,DR_Master!G:G),
    _xlfn.XLOOKUP(_xlfn.XLOOKUP(B611,ADM_Log!A:A,ADM_Log!I:I),DR_Master!A:A,DR_Master!H:H)*
    _xlfn.XLOOKUP(B611,ADM_Log!A:A,ADM_Log!G:G)
  ),0))</f>
        <v/>
      </c>
      <c r="J611" s="25" t="str">
        <f t="shared" si="47"/>
        <v/>
      </c>
      <c r="L611" s="17"/>
      <c r="M611" s="25" t="str">
        <f t="shared" si="48"/>
        <v/>
      </c>
      <c r="N611" s="17"/>
      <c r="O611" s="25" t="str">
        <f t="shared" si="49"/>
        <v/>
      </c>
      <c r="R611" t="str">
        <f t="shared" si="45"/>
        <v>Jan 1900</v>
      </c>
    </row>
    <row r="612" spans="1:18" ht="22" customHeight="1">
      <c r="A612" t="str">
        <f t="shared" si="46"/>
        <v/>
      </c>
      <c r="C612" s="24" t="str">
        <f>IF(B612="","",IFERROR(_xlfn.XLOOKUP(B612,ADM_Log!A:A,ADM_Log!B:B),"ADM not found"))</f>
        <v/>
      </c>
      <c r="D612" s="24" t="str">
        <f>IF(C612="","",IFERROR(_xlfn.XLOOKUP(C612,PT_Master!A:A,PT_Master!C:C),""))</f>
        <v/>
      </c>
      <c r="F612" s="24" t="str">
        <f>IF(C612="","",IFERROR(_xlfn.XLOOKUP(C612,PT_Master!A:A,PT_Master!P:P),"Self-Pay"))</f>
        <v/>
      </c>
      <c r="G612" s="25" t="str">
        <f>IF(B612="","",IFERROR(SUMIF(SVC_Log!B:B,B612,SVC_Log!O:O),0))</f>
        <v/>
      </c>
      <c r="H612" s="25" t="str">
        <f>IF(B612="","",IFERROR(
  _xlfn.XLOOKUP(B612,ADM_Log!A:A,ADM_Log!G:G)*
  _xlfn.XLOOKUP(_xlfn.XLOOKUP(B612,ADM_Log!A:A,ADM_Log!K:K),BED_Master!A:A,BED_Master!F:F),0))</f>
        <v/>
      </c>
      <c r="I612" s="25" t="str">
        <f>IF(B612="","",IFERROR(
  IF(_xlfn.XLOOKUP(B612,ADM_Log!A:A,ADM_Log!D:D)="OPD",
    _xlfn.XLOOKUP(_xlfn.XLOOKUP(B612,ADM_Log!A:A,ADM_Log!I:I),DR_Master!A:A,DR_Master!G:G),
    _xlfn.XLOOKUP(_xlfn.XLOOKUP(B612,ADM_Log!A:A,ADM_Log!I:I),DR_Master!A:A,DR_Master!H:H)*
    _xlfn.XLOOKUP(B612,ADM_Log!A:A,ADM_Log!G:G)
  ),0))</f>
        <v/>
      </c>
      <c r="J612" s="25" t="str">
        <f t="shared" si="47"/>
        <v/>
      </c>
      <c r="L612" s="17"/>
      <c r="M612" s="25" t="str">
        <f t="shared" si="48"/>
        <v/>
      </c>
      <c r="N612" s="17"/>
      <c r="O612" s="25" t="str">
        <f t="shared" si="49"/>
        <v/>
      </c>
      <c r="R612" t="str">
        <f t="shared" si="45"/>
        <v>Jan 1900</v>
      </c>
    </row>
    <row r="613" spans="1:18" ht="22" customHeight="1">
      <c r="A613" t="str">
        <f t="shared" si="46"/>
        <v/>
      </c>
      <c r="C613" s="24" t="str">
        <f>IF(B613="","",IFERROR(_xlfn.XLOOKUP(B613,ADM_Log!A:A,ADM_Log!B:B),"ADM not found"))</f>
        <v/>
      </c>
      <c r="D613" s="24" t="str">
        <f>IF(C613="","",IFERROR(_xlfn.XLOOKUP(C613,PT_Master!A:A,PT_Master!C:C),""))</f>
        <v/>
      </c>
      <c r="F613" s="24" t="str">
        <f>IF(C613="","",IFERROR(_xlfn.XLOOKUP(C613,PT_Master!A:A,PT_Master!P:P),"Self-Pay"))</f>
        <v/>
      </c>
      <c r="G613" s="25" t="str">
        <f>IF(B613="","",IFERROR(SUMIF(SVC_Log!B:B,B613,SVC_Log!O:O),0))</f>
        <v/>
      </c>
      <c r="H613" s="25" t="str">
        <f>IF(B613="","",IFERROR(
  _xlfn.XLOOKUP(B613,ADM_Log!A:A,ADM_Log!G:G)*
  _xlfn.XLOOKUP(_xlfn.XLOOKUP(B613,ADM_Log!A:A,ADM_Log!K:K),BED_Master!A:A,BED_Master!F:F),0))</f>
        <v/>
      </c>
      <c r="I613" s="25" t="str">
        <f>IF(B613="","",IFERROR(
  IF(_xlfn.XLOOKUP(B613,ADM_Log!A:A,ADM_Log!D:D)="OPD",
    _xlfn.XLOOKUP(_xlfn.XLOOKUP(B613,ADM_Log!A:A,ADM_Log!I:I),DR_Master!A:A,DR_Master!G:G),
    _xlfn.XLOOKUP(_xlfn.XLOOKUP(B613,ADM_Log!A:A,ADM_Log!I:I),DR_Master!A:A,DR_Master!H:H)*
    _xlfn.XLOOKUP(B613,ADM_Log!A:A,ADM_Log!G:G)
  ),0))</f>
        <v/>
      </c>
      <c r="J613" s="25" t="str">
        <f t="shared" si="47"/>
        <v/>
      </c>
      <c r="L613" s="17"/>
      <c r="M613" s="25" t="str">
        <f t="shared" si="48"/>
        <v/>
      </c>
      <c r="N613" s="17"/>
      <c r="O613" s="25" t="str">
        <f t="shared" si="49"/>
        <v/>
      </c>
      <c r="R613" t="str">
        <f t="shared" si="45"/>
        <v>Jan 1900</v>
      </c>
    </row>
    <row r="614" spans="1:18" ht="22" customHeight="1">
      <c r="A614" t="str">
        <f t="shared" si="46"/>
        <v/>
      </c>
      <c r="C614" s="24" t="str">
        <f>IF(B614="","",IFERROR(_xlfn.XLOOKUP(B614,ADM_Log!A:A,ADM_Log!B:B),"ADM not found"))</f>
        <v/>
      </c>
      <c r="D614" s="24" t="str">
        <f>IF(C614="","",IFERROR(_xlfn.XLOOKUP(C614,PT_Master!A:A,PT_Master!C:C),""))</f>
        <v/>
      </c>
      <c r="F614" s="24" t="str">
        <f>IF(C614="","",IFERROR(_xlfn.XLOOKUP(C614,PT_Master!A:A,PT_Master!P:P),"Self-Pay"))</f>
        <v/>
      </c>
      <c r="G614" s="25" t="str">
        <f>IF(B614="","",IFERROR(SUMIF(SVC_Log!B:B,B614,SVC_Log!O:O),0))</f>
        <v/>
      </c>
      <c r="H614" s="25" t="str">
        <f>IF(B614="","",IFERROR(
  _xlfn.XLOOKUP(B614,ADM_Log!A:A,ADM_Log!G:G)*
  _xlfn.XLOOKUP(_xlfn.XLOOKUP(B614,ADM_Log!A:A,ADM_Log!K:K),BED_Master!A:A,BED_Master!F:F),0))</f>
        <v/>
      </c>
      <c r="I614" s="25" t="str">
        <f>IF(B614="","",IFERROR(
  IF(_xlfn.XLOOKUP(B614,ADM_Log!A:A,ADM_Log!D:D)="OPD",
    _xlfn.XLOOKUP(_xlfn.XLOOKUP(B614,ADM_Log!A:A,ADM_Log!I:I),DR_Master!A:A,DR_Master!G:G),
    _xlfn.XLOOKUP(_xlfn.XLOOKUP(B614,ADM_Log!A:A,ADM_Log!I:I),DR_Master!A:A,DR_Master!H:H)*
    _xlfn.XLOOKUP(B614,ADM_Log!A:A,ADM_Log!G:G)
  ),0))</f>
        <v/>
      </c>
      <c r="J614" s="25" t="str">
        <f t="shared" si="47"/>
        <v/>
      </c>
      <c r="L614" s="17"/>
      <c r="M614" s="25" t="str">
        <f t="shared" si="48"/>
        <v/>
      </c>
      <c r="N614" s="17"/>
      <c r="O614" s="25" t="str">
        <f t="shared" si="49"/>
        <v/>
      </c>
      <c r="R614" t="str">
        <f t="shared" si="45"/>
        <v>Jan 1900</v>
      </c>
    </row>
    <row r="615" spans="1:18" ht="22" customHeight="1">
      <c r="A615" t="str">
        <f t="shared" si="46"/>
        <v/>
      </c>
      <c r="C615" s="24" t="str">
        <f>IF(B615="","",IFERROR(_xlfn.XLOOKUP(B615,ADM_Log!A:A,ADM_Log!B:B),"ADM not found"))</f>
        <v/>
      </c>
      <c r="D615" s="24" t="str">
        <f>IF(C615="","",IFERROR(_xlfn.XLOOKUP(C615,PT_Master!A:A,PT_Master!C:C),""))</f>
        <v/>
      </c>
      <c r="F615" s="24" t="str">
        <f>IF(C615="","",IFERROR(_xlfn.XLOOKUP(C615,PT_Master!A:A,PT_Master!P:P),"Self-Pay"))</f>
        <v/>
      </c>
      <c r="G615" s="25" t="str">
        <f>IF(B615="","",IFERROR(SUMIF(SVC_Log!B:B,B615,SVC_Log!O:O),0))</f>
        <v/>
      </c>
      <c r="H615" s="25" t="str">
        <f>IF(B615="","",IFERROR(
  _xlfn.XLOOKUP(B615,ADM_Log!A:A,ADM_Log!G:G)*
  _xlfn.XLOOKUP(_xlfn.XLOOKUP(B615,ADM_Log!A:A,ADM_Log!K:K),BED_Master!A:A,BED_Master!F:F),0))</f>
        <v/>
      </c>
      <c r="I615" s="25" t="str">
        <f>IF(B615="","",IFERROR(
  IF(_xlfn.XLOOKUP(B615,ADM_Log!A:A,ADM_Log!D:D)="OPD",
    _xlfn.XLOOKUP(_xlfn.XLOOKUP(B615,ADM_Log!A:A,ADM_Log!I:I),DR_Master!A:A,DR_Master!G:G),
    _xlfn.XLOOKUP(_xlfn.XLOOKUP(B615,ADM_Log!A:A,ADM_Log!I:I),DR_Master!A:A,DR_Master!H:H)*
    _xlfn.XLOOKUP(B615,ADM_Log!A:A,ADM_Log!G:G)
  ),0))</f>
        <v/>
      </c>
      <c r="J615" s="25" t="str">
        <f t="shared" si="47"/>
        <v/>
      </c>
      <c r="L615" s="17"/>
      <c r="M615" s="25" t="str">
        <f t="shared" si="48"/>
        <v/>
      </c>
      <c r="N615" s="17"/>
      <c r="O615" s="25" t="str">
        <f t="shared" si="49"/>
        <v/>
      </c>
      <c r="R615" t="str">
        <f t="shared" si="45"/>
        <v>Jan 1900</v>
      </c>
    </row>
    <row r="616" spans="1:18" ht="22" customHeight="1">
      <c r="A616" t="str">
        <f t="shared" si="46"/>
        <v/>
      </c>
      <c r="C616" s="24" t="str">
        <f>IF(B616="","",IFERROR(_xlfn.XLOOKUP(B616,ADM_Log!A:A,ADM_Log!B:B),"ADM not found"))</f>
        <v/>
      </c>
      <c r="D616" s="24" t="str">
        <f>IF(C616="","",IFERROR(_xlfn.XLOOKUP(C616,PT_Master!A:A,PT_Master!C:C),""))</f>
        <v/>
      </c>
      <c r="F616" s="24" t="str">
        <f>IF(C616="","",IFERROR(_xlfn.XLOOKUP(C616,PT_Master!A:A,PT_Master!P:P),"Self-Pay"))</f>
        <v/>
      </c>
      <c r="G616" s="25" t="str">
        <f>IF(B616="","",IFERROR(SUMIF(SVC_Log!B:B,B616,SVC_Log!O:O),0))</f>
        <v/>
      </c>
      <c r="H616" s="25" t="str">
        <f>IF(B616="","",IFERROR(
  _xlfn.XLOOKUP(B616,ADM_Log!A:A,ADM_Log!G:G)*
  _xlfn.XLOOKUP(_xlfn.XLOOKUP(B616,ADM_Log!A:A,ADM_Log!K:K),BED_Master!A:A,BED_Master!F:F),0))</f>
        <v/>
      </c>
      <c r="I616" s="25" t="str">
        <f>IF(B616="","",IFERROR(
  IF(_xlfn.XLOOKUP(B616,ADM_Log!A:A,ADM_Log!D:D)="OPD",
    _xlfn.XLOOKUP(_xlfn.XLOOKUP(B616,ADM_Log!A:A,ADM_Log!I:I),DR_Master!A:A,DR_Master!G:G),
    _xlfn.XLOOKUP(_xlfn.XLOOKUP(B616,ADM_Log!A:A,ADM_Log!I:I),DR_Master!A:A,DR_Master!H:H)*
    _xlfn.XLOOKUP(B616,ADM_Log!A:A,ADM_Log!G:G)
  ),0))</f>
        <v/>
      </c>
      <c r="J616" s="25" t="str">
        <f t="shared" si="47"/>
        <v/>
      </c>
      <c r="L616" s="17"/>
      <c r="M616" s="25" t="str">
        <f t="shared" si="48"/>
        <v/>
      </c>
      <c r="N616" s="17"/>
      <c r="O616" s="25" t="str">
        <f t="shared" si="49"/>
        <v/>
      </c>
      <c r="R616" t="str">
        <f t="shared" si="45"/>
        <v>Jan 1900</v>
      </c>
    </row>
    <row r="617" spans="1:18" ht="22" customHeight="1">
      <c r="A617" t="str">
        <f t="shared" si="46"/>
        <v/>
      </c>
      <c r="C617" s="24" t="str">
        <f>IF(B617="","",IFERROR(_xlfn.XLOOKUP(B617,ADM_Log!A:A,ADM_Log!B:B),"ADM not found"))</f>
        <v/>
      </c>
      <c r="D617" s="24" t="str">
        <f>IF(C617="","",IFERROR(_xlfn.XLOOKUP(C617,PT_Master!A:A,PT_Master!C:C),""))</f>
        <v/>
      </c>
      <c r="F617" s="24" t="str">
        <f>IF(C617="","",IFERROR(_xlfn.XLOOKUP(C617,PT_Master!A:A,PT_Master!P:P),"Self-Pay"))</f>
        <v/>
      </c>
      <c r="G617" s="25" t="str">
        <f>IF(B617="","",IFERROR(SUMIF(SVC_Log!B:B,B617,SVC_Log!O:O),0))</f>
        <v/>
      </c>
      <c r="H617" s="25" t="str">
        <f>IF(B617="","",IFERROR(
  _xlfn.XLOOKUP(B617,ADM_Log!A:A,ADM_Log!G:G)*
  _xlfn.XLOOKUP(_xlfn.XLOOKUP(B617,ADM_Log!A:A,ADM_Log!K:K),BED_Master!A:A,BED_Master!F:F),0))</f>
        <v/>
      </c>
      <c r="I617" s="25" t="str">
        <f>IF(B617="","",IFERROR(
  IF(_xlfn.XLOOKUP(B617,ADM_Log!A:A,ADM_Log!D:D)="OPD",
    _xlfn.XLOOKUP(_xlfn.XLOOKUP(B617,ADM_Log!A:A,ADM_Log!I:I),DR_Master!A:A,DR_Master!G:G),
    _xlfn.XLOOKUP(_xlfn.XLOOKUP(B617,ADM_Log!A:A,ADM_Log!I:I),DR_Master!A:A,DR_Master!H:H)*
    _xlfn.XLOOKUP(B617,ADM_Log!A:A,ADM_Log!G:G)
  ),0))</f>
        <v/>
      </c>
      <c r="J617" s="25" t="str">
        <f t="shared" si="47"/>
        <v/>
      </c>
      <c r="L617" s="17"/>
      <c r="M617" s="25" t="str">
        <f t="shared" si="48"/>
        <v/>
      </c>
      <c r="N617" s="17"/>
      <c r="O617" s="25" t="str">
        <f t="shared" si="49"/>
        <v/>
      </c>
      <c r="R617" t="str">
        <f t="shared" si="45"/>
        <v>Jan 1900</v>
      </c>
    </row>
    <row r="618" spans="1:18" ht="22" customHeight="1">
      <c r="A618" t="str">
        <f t="shared" si="46"/>
        <v/>
      </c>
      <c r="C618" s="24" t="str">
        <f>IF(B618="","",IFERROR(_xlfn.XLOOKUP(B618,ADM_Log!A:A,ADM_Log!B:B),"ADM not found"))</f>
        <v/>
      </c>
      <c r="D618" s="24" t="str">
        <f>IF(C618="","",IFERROR(_xlfn.XLOOKUP(C618,PT_Master!A:A,PT_Master!C:C),""))</f>
        <v/>
      </c>
      <c r="F618" s="24" t="str">
        <f>IF(C618="","",IFERROR(_xlfn.XLOOKUP(C618,PT_Master!A:A,PT_Master!P:P),"Self-Pay"))</f>
        <v/>
      </c>
      <c r="G618" s="25" t="str">
        <f>IF(B618="","",IFERROR(SUMIF(SVC_Log!B:B,B618,SVC_Log!O:O),0))</f>
        <v/>
      </c>
      <c r="H618" s="25" t="str">
        <f>IF(B618="","",IFERROR(
  _xlfn.XLOOKUP(B618,ADM_Log!A:A,ADM_Log!G:G)*
  _xlfn.XLOOKUP(_xlfn.XLOOKUP(B618,ADM_Log!A:A,ADM_Log!K:K),BED_Master!A:A,BED_Master!F:F),0))</f>
        <v/>
      </c>
      <c r="I618" s="25" t="str">
        <f>IF(B618="","",IFERROR(
  IF(_xlfn.XLOOKUP(B618,ADM_Log!A:A,ADM_Log!D:D)="OPD",
    _xlfn.XLOOKUP(_xlfn.XLOOKUP(B618,ADM_Log!A:A,ADM_Log!I:I),DR_Master!A:A,DR_Master!G:G),
    _xlfn.XLOOKUP(_xlfn.XLOOKUP(B618,ADM_Log!A:A,ADM_Log!I:I),DR_Master!A:A,DR_Master!H:H)*
    _xlfn.XLOOKUP(B618,ADM_Log!A:A,ADM_Log!G:G)
  ),0))</f>
        <v/>
      </c>
      <c r="J618" s="25" t="str">
        <f t="shared" si="47"/>
        <v/>
      </c>
      <c r="L618" s="17"/>
      <c r="M618" s="25" t="str">
        <f t="shared" si="48"/>
        <v/>
      </c>
      <c r="N618" s="17"/>
      <c r="O618" s="25" t="str">
        <f t="shared" si="49"/>
        <v/>
      </c>
      <c r="R618" t="str">
        <f t="shared" si="45"/>
        <v>Jan 1900</v>
      </c>
    </row>
    <row r="619" spans="1:18" ht="22" customHeight="1">
      <c r="A619" t="str">
        <f t="shared" si="46"/>
        <v/>
      </c>
      <c r="C619" s="24" t="str">
        <f>IF(B619="","",IFERROR(_xlfn.XLOOKUP(B619,ADM_Log!A:A,ADM_Log!B:B),"ADM not found"))</f>
        <v/>
      </c>
      <c r="D619" s="24" t="str">
        <f>IF(C619="","",IFERROR(_xlfn.XLOOKUP(C619,PT_Master!A:A,PT_Master!C:C),""))</f>
        <v/>
      </c>
      <c r="F619" s="24" t="str">
        <f>IF(C619="","",IFERROR(_xlfn.XLOOKUP(C619,PT_Master!A:A,PT_Master!P:P),"Self-Pay"))</f>
        <v/>
      </c>
      <c r="G619" s="25" t="str">
        <f>IF(B619="","",IFERROR(SUMIF(SVC_Log!B:B,B619,SVC_Log!O:O),0))</f>
        <v/>
      </c>
      <c r="H619" s="25" t="str">
        <f>IF(B619="","",IFERROR(
  _xlfn.XLOOKUP(B619,ADM_Log!A:A,ADM_Log!G:G)*
  _xlfn.XLOOKUP(_xlfn.XLOOKUP(B619,ADM_Log!A:A,ADM_Log!K:K),BED_Master!A:A,BED_Master!F:F),0))</f>
        <v/>
      </c>
      <c r="I619" s="25" t="str">
        <f>IF(B619="","",IFERROR(
  IF(_xlfn.XLOOKUP(B619,ADM_Log!A:A,ADM_Log!D:D)="OPD",
    _xlfn.XLOOKUP(_xlfn.XLOOKUP(B619,ADM_Log!A:A,ADM_Log!I:I),DR_Master!A:A,DR_Master!G:G),
    _xlfn.XLOOKUP(_xlfn.XLOOKUP(B619,ADM_Log!A:A,ADM_Log!I:I),DR_Master!A:A,DR_Master!H:H)*
    _xlfn.XLOOKUP(B619,ADM_Log!A:A,ADM_Log!G:G)
  ),0))</f>
        <v/>
      </c>
      <c r="J619" s="25" t="str">
        <f t="shared" si="47"/>
        <v/>
      </c>
      <c r="L619" s="17"/>
      <c r="M619" s="25" t="str">
        <f t="shared" si="48"/>
        <v/>
      </c>
      <c r="N619" s="17"/>
      <c r="O619" s="25" t="str">
        <f t="shared" si="49"/>
        <v/>
      </c>
      <c r="R619" t="str">
        <f t="shared" si="45"/>
        <v>Jan 1900</v>
      </c>
    </row>
    <row r="620" spans="1:18" ht="22" customHeight="1">
      <c r="A620" t="str">
        <f t="shared" si="46"/>
        <v/>
      </c>
      <c r="C620" s="24" t="str">
        <f>IF(B620="","",IFERROR(_xlfn.XLOOKUP(B620,ADM_Log!A:A,ADM_Log!B:B),"ADM not found"))</f>
        <v/>
      </c>
      <c r="D620" s="24" t="str">
        <f>IF(C620="","",IFERROR(_xlfn.XLOOKUP(C620,PT_Master!A:A,PT_Master!C:C),""))</f>
        <v/>
      </c>
      <c r="F620" s="24" t="str">
        <f>IF(C620="","",IFERROR(_xlfn.XLOOKUP(C620,PT_Master!A:A,PT_Master!P:P),"Self-Pay"))</f>
        <v/>
      </c>
      <c r="G620" s="25" t="str">
        <f>IF(B620="","",IFERROR(SUMIF(SVC_Log!B:B,B620,SVC_Log!O:O),0))</f>
        <v/>
      </c>
      <c r="H620" s="25" t="str">
        <f>IF(B620="","",IFERROR(
  _xlfn.XLOOKUP(B620,ADM_Log!A:A,ADM_Log!G:G)*
  _xlfn.XLOOKUP(_xlfn.XLOOKUP(B620,ADM_Log!A:A,ADM_Log!K:K),BED_Master!A:A,BED_Master!F:F),0))</f>
        <v/>
      </c>
      <c r="I620" s="25" t="str">
        <f>IF(B620="","",IFERROR(
  IF(_xlfn.XLOOKUP(B620,ADM_Log!A:A,ADM_Log!D:D)="OPD",
    _xlfn.XLOOKUP(_xlfn.XLOOKUP(B620,ADM_Log!A:A,ADM_Log!I:I),DR_Master!A:A,DR_Master!G:G),
    _xlfn.XLOOKUP(_xlfn.XLOOKUP(B620,ADM_Log!A:A,ADM_Log!I:I),DR_Master!A:A,DR_Master!H:H)*
    _xlfn.XLOOKUP(B620,ADM_Log!A:A,ADM_Log!G:G)
  ),0))</f>
        <v/>
      </c>
      <c r="J620" s="25" t="str">
        <f t="shared" si="47"/>
        <v/>
      </c>
      <c r="L620" s="17"/>
      <c r="M620" s="25" t="str">
        <f t="shared" si="48"/>
        <v/>
      </c>
      <c r="N620" s="17"/>
      <c r="O620" s="25" t="str">
        <f t="shared" si="49"/>
        <v/>
      </c>
      <c r="R620" t="str">
        <f t="shared" si="45"/>
        <v>Jan 1900</v>
      </c>
    </row>
    <row r="621" spans="1:18" ht="22" customHeight="1">
      <c r="A621" t="str">
        <f t="shared" si="46"/>
        <v/>
      </c>
      <c r="C621" s="24" t="str">
        <f>IF(B621="","",IFERROR(_xlfn.XLOOKUP(B621,ADM_Log!A:A,ADM_Log!B:B),"ADM not found"))</f>
        <v/>
      </c>
      <c r="D621" s="24" t="str">
        <f>IF(C621="","",IFERROR(_xlfn.XLOOKUP(C621,PT_Master!A:A,PT_Master!C:C),""))</f>
        <v/>
      </c>
      <c r="F621" s="24" t="str">
        <f>IF(C621="","",IFERROR(_xlfn.XLOOKUP(C621,PT_Master!A:A,PT_Master!P:P),"Self-Pay"))</f>
        <v/>
      </c>
      <c r="G621" s="25" t="str">
        <f>IF(B621="","",IFERROR(SUMIF(SVC_Log!B:B,B621,SVC_Log!O:O),0))</f>
        <v/>
      </c>
      <c r="H621" s="25" t="str">
        <f>IF(B621="","",IFERROR(
  _xlfn.XLOOKUP(B621,ADM_Log!A:A,ADM_Log!G:G)*
  _xlfn.XLOOKUP(_xlfn.XLOOKUP(B621,ADM_Log!A:A,ADM_Log!K:K),BED_Master!A:A,BED_Master!F:F),0))</f>
        <v/>
      </c>
      <c r="I621" s="25" t="str">
        <f>IF(B621="","",IFERROR(
  IF(_xlfn.XLOOKUP(B621,ADM_Log!A:A,ADM_Log!D:D)="OPD",
    _xlfn.XLOOKUP(_xlfn.XLOOKUP(B621,ADM_Log!A:A,ADM_Log!I:I),DR_Master!A:A,DR_Master!G:G),
    _xlfn.XLOOKUP(_xlfn.XLOOKUP(B621,ADM_Log!A:A,ADM_Log!I:I),DR_Master!A:A,DR_Master!H:H)*
    _xlfn.XLOOKUP(B621,ADM_Log!A:A,ADM_Log!G:G)
  ),0))</f>
        <v/>
      </c>
      <c r="J621" s="25" t="str">
        <f t="shared" si="47"/>
        <v/>
      </c>
      <c r="L621" s="17"/>
      <c r="M621" s="25" t="str">
        <f t="shared" si="48"/>
        <v/>
      </c>
      <c r="N621" s="17"/>
      <c r="O621" s="25" t="str">
        <f t="shared" si="49"/>
        <v/>
      </c>
      <c r="R621" t="str">
        <f t="shared" si="45"/>
        <v>Jan 1900</v>
      </c>
    </row>
    <row r="622" spans="1:18" ht="22" customHeight="1">
      <c r="A622" t="str">
        <f t="shared" si="46"/>
        <v/>
      </c>
      <c r="C622" s="24" t="str">
        <f>IF(B622="","",IFERROR(_xlfn.XLOOKUP(B622,ADM_Log!A:A,ADM_Log!B:B),"ADM not found"))</f>
        <v/>
      </c>
      <c r="D622" s="24" t="str">
        <f>IF(C622="","",IFERROR(_xlfn.XLOOKUP(C622,PT_Master!A:A,PT_Master!C:C),""))</f>
        <v/>
      </c>
      <c r="F622" s="24" t="str">
        <f>IF(C622="","",IFERROR(_xlfn.XLOOKUP(C622,PT_Master!A:A,PT_Master!P:P),"Self-Pay"))</f>
        <v/>
      </c>
      <c r="G622" s="25" t="str">
        <f>IF(B622="","",IFERROR(SUMIF(SVC_Log!B:B,B622,SVC_Log!O:O),0))</f>
        <v/>
      </c>
      <c r="H622" s="25" t="str">
        <f>IF(B622="","",IFERROR(
  _xlfn.XLOOKUP(B622,ADM_Log!A:A,ADM_Log!G:G)*
  _xlfn.XLOOKUP(_xlfn.XLOOKUP(B622,ADM_Log!A:A,ADM_Log!K:K),BED_Master!A:A,BED_Master!F:F),0))</f>
        <v/>
      </c>
      <c r="I622" s="25" t="str">
        <f>IF(B622="","",IFERROR(
  IF(_xlfn.XLOOKUP(B622,ADM_Log!A:A,ADM_Log!D:D)="OPD",
    _xlfn.XLOOKUP(_xlfn.XLOOKUP(B622,ADM_Log!A:A,ADM_Log!I:I),DR_Master!A:A,DR_Master!G:G),
    _xlfn.XLOOKUP(_xlfn.XLOOKUP(B622,ADM_Log!A:A,ADM_Log!I:I),DR_Master!A:A,DR_Master!H:H)*
    _xlfn.XLOOKUP(B622,ADM_Log!A:A,ADM_Log!G:G)
  ),0))</f>
        <v/>
      </c>
      <c r="J622" s="25" t="str">
        <f t="shared" si="47"/>
        <v/>
      </c>
      <c r="L622" s="17"/>
      <c r="M622" s="25" t="str">
        <f t="shared" si="48"/>
        <v/>
      </c>
      <c r="N622" s="17"/>
      <c r="O622" s="25" t="str">
        <f t="shared" si="49"/>
        <v/>
      </c>
      <c r="R622" t="str">
        <f t="shared" si="45"/>
        <v>Jan 1900</v>
      </c>
    </row>
    <row r="623" spans="1:18" ht="22" customHeight="1">
      <c r="A623" t="str">
        <f t="shared" si="46"/>
        <v/>
      </c>
      <c r="C623" s="24" t="str">
        <f>IF(B623="","",IFERROR(_xlfn.XLOOKUP(B623,ADM_Log!A:A,ADM_Log!B:B),"ADM not found"))</f>
        <v/>
      </c>
      <c r="D623" s="24" t="str">
        <f>IF(C623="","",IFERROR(_xlfn.XLOOKUP(C623,PT_Master!A:A,PT_Master!C:C),""))</f>
        <v/>
      </c>
      <c r="F623" s="24" t="str">
        <f>IF(C623="","",IFERROR(_xlfn.XLOOKUP(C623,PT_Master!A:A,PT_Master!P:P),"Self-Pay"))</f>
        <v/>
      </c>
      <c r="G623" s="25" t="str">
        <f>IF(B623="","",IFERROR(SUMIF(SVC_Log!B:B,B623,SVC_Log!O:O),0))</f>
        <v/>
      </c>
      <c r="H623" s="25" t="str">
        <f>IF(B623="","",IFERROR(
  _xlfn.XLOOKUP(B623,ADM_Log!A:A,ADM_Log!G:G)*
  _xlfn.XLOOKUP(_xlfn.XLOOKUP(B623,ADM_Log!A:A,ADM_Log!K:K),BED_Master!A:A,BED_Master!F:F),0))</f>
        <v/>
      </c>
      <c r="I623" s="25" t="str">
        <f>IF(B623="","",IFERROR(
  IF(_xlfn.XLOOKUP(B623,ADM_Log!A:A,ADM_Log!D:D)="OPD",
    _xlfn.XLOOKUP(_xlfn.XLOOKUP(B623,ADM_Log!A:A,ADM_Log!I:I),DR_Master!A:A,DR_Master!G:G),
    _xlfn.XLOOKUP(_xlfn.XLOOKUP(B623,ADM_Log!A:A,ADM_Log!I:I),DR_Master!A:A,DR_Master!H:H)*
    _xlfn.XLOOKUP(B623,ADM_Log!A:A,ADM_Log!G:G)
  ),0))</f>
        <v/>
      </c>
      <c r="J623" s="25" t="str">
        <f t="shared" si="47"/>
        <v/>
      </c>
      <c r="L623" s="17"/>
      <c r="M623" s="25" t="str">
        <f t="shared" si="48"/>
        <v/>
      </c>
      <c r="N623" s="17"/>
      <c r="O623" s="25" t="str">
        <f t="shared" si="49"/>
        <v/>
      </c>
      <c r="R623" t="str">
        <f t="shared" si="45"/>
        <v>Jan 1900</v>
      </c>
    </row>
    <row r="624" spans="1:18" ht="22" customHeight="1">
      <c r="A624" t="str">
        <f t="shared" si="46"/>
        <v/>
      </c>
      <c r="C624" s="24" t="str">
        <f>IF(B624="","",IFERROR(_xlfn.XLOOKUP(B624,ADM_Log!A:A,ADM_Log!B:B),"ADM not found"))</f>
        <v/>
      </c>
      <c r="D624" s="24" t="str">
        <f>IF(C624="","",IFERROR(_xlfn.XLOOKUP(C624,PT_Master!A:A,PT_Master!C:C),""))</f>
        <v/>
      </c>
      <c r="F624" s="24" t="str">
        <f>IF(C624="","",IFERROR(_xlfn.XLOOKUP(C624,PT_Master!A:A,PT_Master!P:P),"Self-Pay"))</f>
        <v/>
      </c>
      <c r="G624" s="25" t="str">
        <f>IF(B624="","",IFERROR(SUMIF(SVC_Log!B:B,B624,SVC_Log!O:O),0))</f>
        <v/>
      </c>
      <c r="H624" s="25" t="str">
        <f>IF(B624="","",IFERROR(
  _xlfn.XLOOKUP(B624,ADM_Log!A:A,ADM_Log!G:G)*
  _xlfn.XLOOKUP(_xlfn.XLOOKUP(B624,ADM_Log!A:A,ADM_Log!K:K),BED_Master!A:A,BED_Master!F:F),0))</f>
        <v/>
      </c>
      <c r="I624" s="25" t="str">
        <f>IF(B624="","",IFERROR(
  IF(_xlfn.XLOOKUP(B624,ADM_Log!A:A,ADM_Log!D:D)="OPD",
    _xlfn.XLOOKUP(_xlfn.XLOOKUP(B624,ADM_Log!A:A,ADM_Log!I:I),DR_Master!A:A,DR_Master!G:G),
    _xlfn.XLOOKUP(_xlfn.XLOOKUP(B624,ADM_Log!A:A,ADM_Log!I:I),DR_Master!A:A,DR_Master!H:H)*
    _xlfn.XLOOKUP(B624,ADM_Log!A:A,ADM_Log!G:G)
  ),0))</f>
        <v/>
      </c>
      <c r="J624" s="25" t="str">
        <f t="shared" si="47"/>
        <v/>
      </c>
      <c r="L624" s="17"/>
      <c r="M624" s="25" t="str">
        <f t="shared" si="48"/>
        <v/>
      </c>
      <c r="N624" s="17"/>
      <c r="O624" s="25" t="str">
        <f t="shared" si="49"/>
        <v/>
      </c>
      <c r="R624" t="str">
        <f t="shared" si="45"/>
        <v>Jan 1900</v>
      </c>
    </row>
    <row r="625" spans="1:18" ht="22" customHeight="1">
      <c r="A625" t="str">
        <f t="shared" si="46"/>
        <v/>
      </c>
      <c r="C625" s="24" t="str">
        <f>IF(B625="","",IFERROR(_xlfn.XLOOKUP(B625,ADM_Log!A:A,ADM_Log!B:B),"ADM not found"))</f>
        <v/>
      </c>
      <c r="D625" s="24" t="str">
        <f>IF(C625="","",IFERROR(_xlfn.XLOOKUP(C625,PT_Master!A:A,PT_Master!C:C),""))</f>
        <v/>
      </c>
      <c r="F625" s="24" t="str">
        <f>IF(C625="","",IFERROR(_xlfn.XLOOKUP(C625,PT_Master!A:A,PT_Master!P:P),"Self-Pay"))</f>
        <v/>
      </c>
      <c r="G625" s="25" t="str">
        <f>IF(B625="","",IFERROR(SUMIF(SVC_Log!B:B,B625,SVC_Log!O:O),0))</f>
        <v/>
      </c>
      <c r="H625" s="25" t="str">
        <f>IF(B625="","",IFERROR(
  _xlfn.XLOOKUP(B625,ADM_Log!A:A,ADM_Log!G:G)*
  _xlfn.XLOOKUP(_xlfn.XLOOKUP(B625,ADM_Log!A:A,ADM_Log!K:K),BED_Master!A:A,BED_Master!F:F),0))</f>
        <v/>
      </c>
      <c r="I625" s="25" t="str">
        <f>IF(B625="","",IFERROR(
  IF(_xlfn.XLOOKUP(B625,ADM_Log!A:A,ADM_Log!D:D)="OPD",
    _xlfn.XLOOKUP(_xlfn.XLOOKUP(B625,ADM_Log!A:A,ADM_Log!I:I),DR_Master!A:A,DR_Master!G:G),
    _xlfn.XLOOKUP(_xlfn.XLOOKUP(B625,ADM_Log!A:A,ADM_Log!I:I),DR_Master!A:A,DR_Master!H:H)*
    _xlfn.XLOOKUP(B625,ADM_Log!A:A,ADM_Log!G:G)
  ),0))</f>
        <v/>
      </c>
      <c r="J625" s="25" t="str">
        <f t="shared" si="47"/>
        <v/>
      </c>
      <c r="L625" s="17"/>
      <c r="M625" s="25" t="str">
        <f t="shared" si="48"/>
        <v/>
      </c>
      <c r="N625" s="17"/>
      <c r="O625" s="25" t="str">
        <f t="shared" si="49"/>
        <v/>
      </c>
      <c r="R625" t="str">
        <f t="shared" si="45"/>
        <v>Jan 1900</v>
      </c>
    </row>
    <row r="626" spans="1:18" ht="22" customHeight="1">
      <c r="A626" t="str">
        <f t="shared" si="46"/>
        <v/>
      </c>
      <c r="C626" s="24" t="str">
        <f>IF(B626="","",IFERROR(_xlfn.XLOOKUP(B626,ADM_Log!A:A,ADM_Log!B:B),"ADM not found"))</f>
        <v/>
      </c>
      <c r="D626" s="24" t="str">
        <f>IF(C626="","",IFERROR(_xlfn.XLOOKUP(C626,PT_Master!A:A,PT_Master!C:C),""))</f>
        <v/>
      </c>
      <c r="F626" s="24" t="str">
        <f>IF(C626="","",IFERROR(_xlfn.XLOOKUP(C626,PT_Master!A:A,PT_Master!P:P),"Self-Pay"))</f>
        <v/>
      </c>
      <c r="G626" s="25" t="str">
        <f>IF(B626="","",IFERROR(SUMIF(SVC_Log!B:B,B626,SVC_Log!O:O),0))</f>
        <v/>
      </c>
      <c r="H626" s="25" t="str">
        <f>IF(B626="","",IFERROR(
  _xlfn.XLOOKUP(B626,ADM_Log!A:A,ADM_Log!G:G)*
  _xlfn.XLOOKUP(_xlfn.XLOOKUP(B626,ADM_Log!A:A,ADM_Log!K:K),BED_Master!A:A,BED_Master!F:F),0))</f>
        <v/>
      </c>
      <c r="I626" s="25" t="str">
        <f>IF(B626="","",IFERROR(
  IF(_xlfn.XLOOKUP(B626,ADM_Log!A:A,ADM_Log!D:D)="OPD",
    _xlfn.XLOOKUP(_xlfn.XLOOKUP(B626,ADM_Log!A:A,ADM_Log!I:I),DR_Master!A:A,DR_Master!G:G),
    _xlfn.XLOOKUP(_xlfn.XLOOKUP(B626,ADM_Log!A:A,ADM_Log!I:I),DR_Master!A:A,DR_Master!H:H)*
    _xlfn.XLOOKUP(B626,ADM_Log!A:A,ADM_Log!G:G)
  ),0))</f>
        <v/>
      </c>
      <c r="J626" s="25" t="str">
        <f t="shared" si="47"/>
        <v/>
      </c>
      <c r="L626" s="17"/>
      <c r="M626" s="25" t="str">
        <f t="shared" si="48"/>
        <v/>
      </c>
      <c r="N626" s="17"/>
      <c r="O626" s="25" t="str">
        <f t="shared" si="49"/>
        <v/>
      </c>
      <c r="R626" t="str">
        <f t="shared" si="45"/>
        <v>Jan 1900</v>
      </c>
    </row>
    <row r="627" spans="1:18" ht="22" customHeight="1">
      <c r="A627" t="str">
        <f t="shared" si="46"/>
        <v/>
      </c>
      <c r="C627" s="24" t="str">
        <f>IF(B627="","",IFERROR(_xlfn.XLOOKUP(B627,ADM_Log!A:A,ADM_Log!B:B),"ADM not found"))</f>
        <v/>
      </c>
      <c r="D627" s="24" t="str">
        <f>IF(C627="","",IFERROR(_xlfn.XLOOKUP(C627,PT_Master!A:A,PT_Master!C:C),""))</f>
        <v/>
      </c>
      <c r="F627" s="24" t="str">
        <f>IF(C627="","",IFERROR(_xlfn.XLOOKUP(C627,PT_Master!A:A,PT_Master!P:P),"Self-Pay"))</f>
        <v/>
      </c>
      <c r="G627" s="25" t="str">
        <f>IF(B627="","",IFERROR(SUMIF(SVC_Log!B:B,B627,SVC_Log!O:O),0))</f>
        <v/>
      </c>
      <c r="H627" s="25" t="str">
        <f>IF(B627="","",IFERROR(
  _xlfn.XLOOKUP(B627,ADM_Log!A:A,ADM_Log!G:G)*
  _xlfn.XLOOKUP(_xlfn.XLOOKUP(B627,ADM_Log!A:A,ADM_Log!K:K),BED_Master!A:A,BED_Master!F:F),0))</f>
        <v/>
      </c>
      <c r="I627" s="25" t="str">
        <f>IF(B627="","",IFERROR(
  IF(_xlfn.XLOOKUP(B627,ADM_Log!A:A,ADM_Log!D:D)="OPD",
    _xlfn.XLOOKUP(_xlfn.XLOOKUP(B627,ADM_Log!A:A,ADM_Log!I:I),DR_Master!A:A,DR_Master!G:G),
    _xlfn.XLOOKUP(_xlfn.XLOOKUP(B627,ADM_Log!A:A,ADM_Log!I:I),DR_Master!A:A,DR_Master!H:H)*
    _xlfn.XLOOKUP(B627,ADM_Log!A:A,ADM_Log!G:G)
  ),0))</f>
        <v/>
      </c>
      <c r="J627" s="25" t="str">
        <f t="shared" si="47"/>
        <v/>
      </c>
      <c r="L627" s="17"/>
      <c r="M627" s="25" t="str">
        <f t="shared" si="48"/>
        <v/>
      </c>
      <c r="N627" s="17"/>
      <c r="O627" s="25" t="str">
        <f t="shared" si="49"/>
        <v/>
      </c>
      <c r="R627" t="str">
        <f t="shared" si="45"/>
        <v>Jan 1900</v>
      </c>
    </row>
    <row r="628" spans="1:18" ht="22" customHeight="1">
      <c r="A628" t="str">
        <f t="shared" si="46"/>
        <v/>
      </c>
      <c r="C628" s="24" t="str">
        <f>IF(B628="","",IFERROR(_xlfn.XLOOKUP(B628,ADM_Log!A:A,ADM_Log!B:B),"ADM not found"))</f>
        <v/>
      </c>
      <c r="D628" s="24" t="str">
        <f>IF(C628="","",IFERROR(_xlfn.XLOOKUP(C628,PT_Master!A:A,PT_Master!C:C),""))</f>
        <v/>
      </c>
      <c r="F628" s="24" t="str">
        <f>IF(C628="","",IFERROR(_xlfn.XLOOKUP(C628,PT_Master!A:A,PT_Master!P:P),"Self-Pay"))</f>
        <v/>
      </c>
      <c r="G628" s="25" t="str">
        <f>IF(B628="","",IFERROR(SUMIF(SVC_Log!B:B,B628,SVC_Log!O:O),0))</f>
        <v/>
      </c>
      <c r="H628" s="25" t="str">
        <f>IF(B628="","",IFERROR(
  _xlfn.XLOOKUP(B628,ADM_Log!A:A,ADM_Log!G:G)*
  _xlfn.XLOOKUP(_xlfn.XLOOKUP(B628,ADM_Log!A:A,ADM_Log!K:K),BED_Master!A:A,BED_Master!F:F),0))</f>
        <v/>
      </c>
      <c r="I628" s="25" t="str">
        <f>IF(B628="","",IFERROR(
  IF(_xlfn.XLOOKUP(B628,ADM_Log!A:A,ADM_Log!D:D)="OPD",
    _xlfn.XLOOKUP(_xlfn.XLOOKUP(B628,ADM_Log!A:A,ADM_Log!I:I),DR_Master!A:A,DR_Master!G:G),
    _xlfn.XLOOKUP(_xlfn.XLOOKUP(B628,ADM_Log!A:A,ADM_Log!I:I),DR_Master!A:A,DR_Master!H:H)*
    _xlfn.XLOOKUP(B628,ADM_Log!A:A,ADM_Log!G:G)
  ),0))</f>
        <v/>
      </c>
      <c r="J628" s="25" t="str">
        <f t="shared" si="47"/>
        <v/>
      </c>
      <c r="L628" s="17"/>
      <c r="M628" s="25" t="str">
        <f t="shared" si="48"/>
        <v/>
      </c>
      <c r="N628" s="17"/>
      <c r="O628" s="25" t="str">
        <f t="shared" si="49"/>
        <v/>
      </c>
      <c r="R628" t="str">
        <f t="shared" si="45"/>
        <v>Jan 1900</v>
      </c>
    </row>
    <row r="629" spans="1:18" ht="22" customHeight="1">
      <c r="A629" t="str">
        <f t="shared" si="46"/>
        <v/>
      </c>
      <c r="C629" s="24" t="str">
        <f>IF(B629="","",IFERROR(_xlfn.XLOOKUP(B629,ADM_Log!A:A,ADM_Log!B:B),"ADM not found"))</f>
        <v/>
      </c>
      <c r="D629" s="24" t="str">
        <f>IF(C629="","",IFERROR(_xlfn.XLOOKUP(C629,PT_Master!A:A,PT_Master!C:C),""))</f>
        <v/>
      </c>
      <c r="F629" s="24" t="str">
        <f>IF(C629="","",IFERROR(_xlfn.XLOOKUP(C629,PT_Master!A:A,PT_Master!P:P),"Self-Pay"))</f>
        <v/>
      </c>
      <c r="G629" s="25" t="str">
        <f>IF(B629="","",IFERROR(SUMIF(SVC_Log!B:B,B629,SVC_Log!O:O),0))</f>
        <v/>
      </c>
      <c r="H629" s="25" t="str">
        <f>IF(B629="","",IFERROR(
  _xlfn.XLOOKUP(B629,ADM_Log!A:A,ADM_Log!G:G)*
  _xlfn.XLOOKUP(_xlfn.XLOOKUP(B629,ADM_Log!A:A,ADM_Log!K:K),BED_Master!A:A,BED_Master!F:F),0))</f>
        <v/>
      </c>
      <c r="I629" s="25" t="str">
        <f>IF(B629="","",IFERROR(
  IF(_xlfn.XLOOKUP(B629,ADM_Log!A:A,ADM_Log!D:D)="OPD",
    _xlfn.XLOOKUP(_xlfn.XLOOKUP(B629,ADM_Log!A:A,ADM_Log!I:I),DR_Master!A:A,DR_Master!G:G),
    _xlfn.XLOOKUP(_xlfn.XLOOKUP(B629,ADM_Log!A:A,ADM_Log!I:I),DR_Master!A:A,DR_Master!H:H)*
    _xlfn.XLOOKUP(B629,ADM_Log!A:A,ADM_Log!G:G)
  ),0))</f>
        <v/>
      </c>
      <c r="J629" s="25" t="str">
        <f t="shared" si="47"/>
        <v/>
      </c>
      <c r="L629" s="17"/>
      <c r="M629" s="25" t="str">
        <f t="shared" si="48"/>
        <v/>
      </c>
      <c r="N629" s="17"/>
      <c r="O629" s="25" t="str">
        <f t="shared" si="49"/>
        <v/>
      </c>
      <c r="R629" t="str">
        <f t="shared" si="45"/>
        <v>Jan 1900</v>
      </c>
    </row>
    <row r="630" spans="1:18" ht="22" customHeight="1">
      <c r="A630" t="str">
        <f t="shared" si="46"/>
        <v/>
      </c>
      <c r="C630" s="24" t="str">
        <f>IF(B630="","",IFERROR(_xlfn.XLOOKUP(B630,ADM_Log!A:A,ADM_Log!B:B),"ADM not found"))</f>
        <v/>
      </c>
      <c r="D630" s="24" t="str">
        <f>IF(C630="","",IFERROR(_xlfn.XLOOKUP(C630,PT_Master!A:A,PT_Master!C:C),""))</f>
        <v/>
      </c>
      <c r="F630" s="24" t="str">
        <f>IF(C630="","",IFERROR(_xlfn.XLOOKUP(C630,PT_Master!A:A,PT_Master!P:P),"Self-Pay"))</f>
        <v/>
      </c>
      <c r="G630" s="25" t="str">
        <f>IF(B630="","",IFERROR(SUMIF(SVC_Log!B:B,B630,SVC_Log!O:O),0))</f>
        <v/>
      </c>
      <c r="H630" s="25" t="str">
        <f>IF(B630="","",IFERROR(
  _xlfn.XLOOKUP(B630,ADM_Log!A:A,ADM_Log!G:G)*
  _xlfn.XLOOKUP(_xlfn.XLOOKUP(B630,ADM_Log!A:A,ADM_Log!K:K),BED_Master!A:A,BED_Master!F:F),0))</f>
        <v/>
      </c>
      <c r="I630" s="25" t="str">
        <f>IF(B630="","",IFERROR(
  IF(_xlfn.XLOOKUP(B630,ADM_Log!A:A,ADM_Log!D:D)="OPD",
    _xlfn.XLOOKUP(_xlfn.XLOOKUP(B630,ADM_Log!A:A,ADM_Log!I:I),DR_Master!A:A,DR_Master!G:G),
    _xlfn.XLOOKUP(_xlfn.XLOOKUP(B630,ADM_Log!A:A,ADM_Log!I:I),DR_Master!A:A,DR_Master!H:H)*
    _xlfn.XLOOKUP(B630,ADM_Log!A:A,ADM_Log!G:G)
  ),0))</f>
        <v/>
      </c>
      <c r="J630" s="25" t="str">
        <f t="shared" si="47"/>
        <v/>
      </c>
      <c r="L630" s="17"/>
      <c r="M630" s="25" t="str">
        <f t="shared" si="48"/>
        <v/>
      </c>
      <c r="N630" s="17"/>
      <c r="O630" s="25" t="str">
        <f t="shared" si="49"/>
        <v/>
      </c>
      <c r="R630" t="str">
        <f t="shared" si="45"/>
        <v>Jan 1900</v>
      </c>
    </row>
    <row r="631" spans="1:18" ht="22" customHeight="1">
      <c r="A631" t="str">
        <f t="shared" si="46"/>
        <v/>
      </c>
      <c r="C631" s="24" t="str">
        <f>IF(B631="","",IFERROR(_xlfn.XLOOKUP(B631,ADM_Log!A:A,ADM_Log!B:B),"ADM not found"))</f>
        <v/>
      </c>
      <c r="D631" s="24" t="str">
        <f>IF(C631="","",IFERROR(_xlfn.XLOOKUP(C631,PT_Master!A:A,PT_Master!C:C),""))</f>
        <v/>
      </c>
      <c r="F631" s="24" t="str">
        <f>IF(C631="","",IFERROR(_xlfn.XLOOKUP(C631,PT_Master!A:A,PT_Master!P:P),"Self-Pay"))</f>
        <v/>
      </c>
      <c r="G631" s="25" t="str">
        <f>IF(B631="","",IFERROR(SUMIF(SVC_Log!B:B,B631,SVC_Log!O:O),0))</f>
        <v/>
      </c>
      <c r="H631" s="25" t="str">
        <f>IF(B631="","",IFERROR(
  _xlfn.XLOOKUP(B631,ADM_Log!A:A,ADM_Log!G:G)*
  _xlfn.XLOOKUP(_xlfn.XLOOKUP(B631,ADM_Log!A:A,ADM_Log!K:K),BED_Master!A:A,BED_Master!F:F),0))</f>
        <v/>
      </c>
      <c r="I631" s="25" t="str">
        <f>IF(B631="","",IFERROR(
  IF(_xlfn.XLOOKUP(B631,ADM_Log!A:A,ADM_Log!D:D)="OPD",
    _xlfn.XLOOKUP(_xlfn.XLOOKUP(B631,ADM_Log!A:A,ADM_Log!I:I),DR_Master!A:A,DR_Master!G:G),
    _xlfn.XLOOKUP(_xlfn.XLOOKUP(B631,ADM_Log!A:A,ADM_Log!I:I),DR_Master!A:A,DR_Master!H:H)*
    _xlfn.XLOOKUP(B631,ADM_Log!A:A,ADM_Log!G:G)
  ),0))</f>
        <v/>
      </c>
      <c r="J631" s="25" t="str">
        <f t="shared" si="47"/>
        <v/>
      </c>
      <c r="L631" s="17"/>
      <c r="M631" s="25" t="str">
        <f t="shared" si="48"/>
        <v/>
      </c>
      <c r="N631" s="17"/>
      <c r="O631" s="25" t="str">
        <f t="shared" si="49"/>
        <v/>
      </c>
      <c r="R631" t="str">
        <f t="shared" si="45"/>
        <v>Jan 1900</v>
      </c>
    </row>
    <row r="632" spans="1:18" ht="22" customHeight="1">
      <c r="A632" t="str">
        <f t="shared" si="46"/>
        <v/>
      </c>
      <c r="C632" s="24" t="str">
        <f>IF(B632="","",IFERROR(_xlfn.XLOOKUP(B632,ADM_Log!A:A,ADM_Log!B:B),"ADM not found"))</f>
        <v/>
      </c>
      <c r="D632" s="24" t="str">
        <f>IF(C632="","",IFERROR(_xlfn.XLOOKUP(C632,PT_Master!A:A,PT_Master!C:C),""))</f>
        <v/>
      </c>
      <c r="F632" s="24" t="str">
        <f>IF(C632="","",IFERROR(_xlfn.XLOOKUP(C632,PT_Master!A:A,PT_Master!P:P),"Self-Pay"))</f>
        <v/>
      </c>
      <c r="G632" s="25" t="str">
        <f>IF(B632="","",IFERROR(SUMIF(SVC_Log!B:B,B632,SVC_Log!O:O),0))</f>
        <v/>
      </c>
      <c r="H632" s="25" t="str">
        <f>IF(B632="","",IFERROR(
  _xlfn.XLOOKUP(B632,ADM_Log!A:A,ADM_Log!G:G)*
  _xlfn.XLOOKUP(_xlfn.XLOOKUP(B632,ADM_Log!A:A,ADM_Log!K:K),BED_Master!A:A,BED_Master!F:F),0))</f>
        <v/>
      </c>
      <c r="I632" s="25" t="str">
        <f>IF(B632="","",IFERROR(
  IF(_xlfn.XLOOKUP(B632,ADM_Log!A:A,ADM_Log!D:D)="OPD",
    _xlfn.XLOOKUP(_xlfn.XLOOKUP(B632,ADM_Log!A:A,ADM_Log!I:I),DR_Master!A:A,DR_Master!G:G),
    _xlfn.XLOOKUP(_xlfn.XLOOKUP(B632,ADM_Log!A:A,ADM_Log!I:I),DR_Master!A:A,DR_Master!H:H)*
    _xlfn.XLOOKUP(B632,ADM_Log!A:A,ADM_Log!G:G)
  ),0))</f>
        <v/>
      </c>
      <c r="J632" s="25" t="str">
        <f t="shared" si="47"/>
        <v/>
      </c>
      <c r="L632" s="17"/>
      <c r="M632" s="25" t="str">
        <f t="shared" si="48"/>
        <v/>
      </c>
      <c r="N632" s="17"/>
      <c r="O632" s="25" t="str">
        <f t="shared" si="49"/>
        <v/>
      </c>
      <c r="R632" t="str">
        <f t="shared" si="45"/>
        <v>Jan 1900</v>
      </c>
    </row>
    <row r="633" spans="1:18" ht="22" customHeight="1">
      <c r="A633" t="str">
        <f t="shared" si="46"/>
        <v/>
      </c>
      <c r="C633" s="24" t="str">
        <f>IF(B633="","",IFERROR(_xlfn.XLOOKUP(B633,ADM_Log!A:A,ADM_Log!B:B),"ADM not found"))</f>
        <v/>
      </c>
      <c r="D633" s="24" t="str">
        <f>IF(C633="","",IFERROR(_xlfn.XLOOKUP(C633,PT_Master!A:A,PT_Master!C:C),""))</f>
        <v/>
      </c>
      <c r="F633" s="24" t="str">
        <f>IF(C633="","",IFERROR(_xlfn.XLOOKUP(C633,PT_Master!A:A,PT_Master!P:P),"Self-Pay"))</f>
        <v/>
      </c>
      <c r="G633" s="25" t="str">
        <f>IF(B633="","",IFERROR(SUMIF(SVC_Log!B:B,B633,SVC_Log!O:O),0))</f>
        <v/>
      </c>
      <c r="H633" s="25" t="str">
        <f>IF(B633="","",IFERROR(
  _xlfn.XLOOKUP(B633,ADM_Log!A:A,ADM_Log!G:G)*
  _xlfn.XLOOKUP(_xlfn.XLOOKUP(B633,ADM_Log!A:A,ADM_Log!K:K),BED_Master!A:A,BED_Master!F:F),0))</f>
        <v/>
      </c>
      <c r="I633" s="25" t="str">
        <f>IF(B633="","",IFERROR(
  IF(_xlfn.XLOOKUP(B633,ADM_Log!A:A,ADM_Log!D:D)="OPD",
    _xlfn.XLOOKUP(_xlfn.XLOOKUP(B633,ADM_Log!A:A,ADM_Log!I:I),DR_Master!A:A,DR_Master!G:G),
    _xlfn.XLOOKUP(_xlfn.XLOOKUP(B633,ADM_Log!A:A,ADM_Log!I:I),DR_Master!A:A,DR_Master!H:H)*
    _xlfn.XLOOKUP(B633,ADM_Log!A:A,ADM_Log!G:G)
  ),0))</f>
        <v/>
      </c>
      <c r="J633" s="25" t="str">
        <f t="shared" si="47"/>
        <v/>
      </c>
      <c r="L633" s="17"/>
      <c r="M633" s="25" t="str">
        <f t="shared" si="48"/>
        <v/>
      </c>
      <c r="N633" s="17"/>
      <c r="O633" s="25" t="str">
        <f t="shared" si="49"/>
        <v/>
      </c>
      <c r="R633" t="str">
        <f t="shared" si="45"/>
        <v>Jan 1900</v>
      </c>
    </row>
    <row r="634" spans="1:18" ht="22" customHeight="1">
      <c r="A634" t="str">
        <f t="shared" si="46"/>
        <v/>
      </c>
      <c r="C634" s="24" t="str">
        <f>IF(B634="","",IFERROR(_xlfn.XLOOKUP(B634,ADM_Log!A:A,ADM_Log!B:B),"ADM not found"))</f>
        <v/>
      </c>
      <c r="D634" s="24" t="str">
        <f>IF(C634="","",IFERROR(_xlfn.XLOOKUP(C634,PT_Master!A:A,PT_Master!C:C),""))</f>
        <v/>
      </c>
      <c r="F634" s="24" t="str">
        <f>IF(C634="","",IFERROR(_xlfn.XLOOKUP(C634,PT_Master!A:A,PT_Master!P:P),"Self-Pay"))</f>
        <v/>
      </c>
      <c r="G634" s="25" t="str">
        <f>IF(B634="","",IFERROR(SUMIF(SVC_Log!B:B,B634,SVC_Log!O:O),0))</f>
        <v/>
      </c>
      <c r="H634" s="25" t="str">
        <f>IF(B634="","",IFERROR(
  _xlfn.XLOOKUP(B634,ADM_Log!A:A,ADM_Log!G:G)*
  _xlfn.XLOOKUP(_xlfn.XLOOKUP(B634,ADM_Log!A:A,ADM_Log!K:K),BED_Master!A:A,BED_Master!F:F),0))</f>
        <v/>
      </c>
      <c r="I634" s="25" t="str">
        <f>IF(B634="","",IFERROR(
  IF(_xlfn.XLOOKUP(B634,ADM_Log!A:A,ADM_Log!D:D)="OPD",
    _xlfn.XLOOKUP(_xlfn.XLOOKUP(B634,ADM_Log!A:A,ADM_Log!I:I),DR_Master!A:A,DR_Master!G:G),
    _xlfn.XLOOKUP(_xlfn.XLOOKUP(B634,ADM_Log!A:A,ADM_Log!I:I),DR_Master!A:A,DR_Master!H:H)*
    _xlfn.XLOOKUP(B634,ADM_Log!A:A,ADM_Log!G:G)
  ),0))</f>
        <v/>
      </c>
      <c r="J634" s="25" t="str">
        <f t="shared" si="47"/>
        <v/>
      </c>
      <c r="L634" s="17"/>
      <c r="M634" s="25" t="str">
        <f t="shared" si="48"/>
        <v/>
      </c>
      <c r="N634" s="17"/>
      <c r="O634" s="25" t="str">
        <f t="shared" si="49"/>
        <v/>
      </c>
      <c r="R634" t="str">
        <f t="shared" si="45"/>
        <v>Jan 1900</v>
      </c>
    </row>
    <row r="635" spans="1:18" ht="22" customHeight="1">
      <c r="A635" t="str">
        <f t="shared" si="46"/>
        <v/>
      </c>
      <c r="C635" s="24" t="str">
        <f>IF(B635="","",IFERROR(_xlfn.XLOOKUP(B635,ADM_Log!A:A,ADM_Log!B:B),"ADM not found"))</f>
        <v/>
      </c>
      <c r="D635" s="24" t="str">
        <f>IF(C635="","",IFERROR(_xlfn.XLOOKUP(C635,PT_Master!A:A,PT_Master!C:C),""))</f>
        <v/>
      </c>
      <c r="F635" s="24" t="str">
        <f>IF(C635="","",IFERROR(_xlfn.XLOOKUP(C635,PT_Master!A:A,PT_Master!P:P),"Self-Pay"))</f>
        <v/>
      </c>
      <c r="G635" s="25" t="str">
        <f>IF(B635="","",IFERROR(SUMIF(SVC_Log!B:B,B635,SVC_Log!O:O),0))</f>
        <v/>
      </c>
      <c r="H635" s="25" t="str">
        <f>IF(B635="","",IFERROR(
  _xlfn.XLOOKUP(B635,ADM_Log!A:A,ADM_Log!G:G)*
  _xlfn.XLOOKUP(_xlfn.XLOOKUP(B635,ADM_Log!A:A,ADM_Log!K:K),BED_Master!A:A,BED_Master!F:F),0))</f>
        <v/>
      </c>
      <c r="I635" s="25" t="str">
        <f>IF(B635="","",IFERROR(
  IF(_xlfn.XLOOKUP(B635,ADM_Log!A:A,ADM_Log!D:D)="OPD",
    _xlfn.XLOOKUP(_xlfn.XLOOKUP(B635,ADM_Log!A:A,ADM_Log!I:I),DR_Master!A:A,DR_Master!G:G),
    _xlfn.XLOOKUP(_xlfn.XLOOKUP(B635,ADM_Log!A:A,ADM_Log!I:I),DR_Master!A:A,DR_Master!H:H)*
    _xlfn.XLOOKUP(B635,ADM_Log!A:A,ADM_Log!G:G)
  ),0))</f>
        <v/>
      </c>
      <c r="J635" s="25" t="str">
        <f t="shared" si="47"/>
        <v/>
      </c>
      <c r="L635" s="17"/>
      <c r="M635" s="25" t="str">
        <f t="shared" si="48"/>
        <v/>
      </c>
      <c r="N635" s="17"/>
      <c r="O635" s="25" t="str">
        <f t="shared" si="49"/>
        <v/>
      </c>
      <c r="R635" t="str">
        <f t="shared" si="45"/>
        <v>Jan 1900</v>
      </c>
    </row>
    <row r="636" spans="1:18" ht="22" customHeight="1">
      <c r="A636" t="str">
        <f t="shared" si="46"/>
        <v/>
      </c>
      <c r="C636" s="24" t="str">
        <f>IF(B636="","",IFERROR(_xlfn.XLOOKUP(B636,ADM_Log!A:A,ADM_Log!B:B),"ADM not found"))</f>
        <v/>
      </c>
      <c r="D636" s="24" t="str">
        <f>IF(C636="","",IFERROR(_xlfn.XLOOKUP(C636,PT_Master!A:A,PT_Master!C:C),""))</f>
        <v/>
      </c>
      <c r="F636" s="24" t="str">
        <f>IF(C636="","",IFERROR(_xlfn.XLOOKUP(C636,PT_Master!A:A,PT_Master!P:P),"Self-Pay"))</f>
        <v/>
      </c>
      <c r="G636" s="25" t="str">
        <f>IF(B636="","",IFERROR(SUMIF(SVC_Log!B:B,B636,SVC_Log!O:O),0))</f>
        <v/>
      </c>
      <c r="H636" s="25" t="str">
        <f>IF(B636="","",IFERROR(
  _xlfn.XLOOKUP(B636,ADM_Log!A:A,ADM_Log!G:G)*
  _xlfn.XLOOKUP(_xlfn.XLOOKUP(B636,ADM_Log!A:A,ADM_Log!K:K),BED_Master!A:A,BED_Master!F:F),0))</f>
        <v/>
      </c>
      <c r="I636" s="25" t="str">
        <f>IF(B636="","",IFERROR(
  IF(_xlfn.XLOOKUP(B636,ADM_Log!A:A,ADM_Log!D:D)="OPD",
    _xlfn.XLOOKUP(_xlfn.XLOOKUP(B636,ADM_Log!A:A,ADM_Log!I:I),DR_Master!A:A,DR_Master!G:G),
    _xlfn.XLOOKUP(_xlfn.XLOOKUP(B636,ADM_Log!A:A,ADM_Log!I:I),DR_Master!A:A,DR_Master!H:H)*
    _xlfn.XLOOKUP(B636,ADM_Log!A:A,ADM_Log!G:G)
  ),0))</f>
        <v/>
      </c>
      <c r="J636" s="25" t="str">
        <f t="shared" si="47"/>
        <v/>
      </c>
      <c r="L636" s="17"/>
      <c r="M636" s="25" t="str">
        <f t="shared" si="48"/>
        <v/>
      </c>
      <c r="N636" s="17"/>
      <c r="O636" s="25" t="str">
        <f t="shared" si="49"/>
        <v/>
      </c>
      <c r="R636" t="str">
        <f t="shared" si="45"/>
        <v>Jan 1900</v>
      </c>
    </row>
    <row r="637" spans="1:18" ht="22" customHeight="1">
      <c r="A637" t="str">
        <f t="shared" si="46"/>
        <v/>
      </c>
      <c r="C637" s="24" t="str">
        <f>IF(B637="","",IFERROR(_xlfn.XLOOKUP(B637,ADM_Log!A:A,ADM_Log!B:B),"ADM not found"))</f>
        <v/>
      </c>
      <c r="D637" s="24" t="str">
        <f>IF(C637="","",IFERROR(_xlfn.XLOOKUP(C637,PT_Master!A:A,PT_Master!C:C),""))</f>
        <v/>
      </c>
      <c r="F637" s="24" t="str">
        <f>IF(C637="","",IFERROR(_xlfn.XLOOKUP(C637,PT_Master!A:A,PT_Master!P:P),"Self-Pay"))</f>
        <v/>
      </c>
      <c r="G637" s="25" t="str">
        <f>IF(B637="","",IFERROR(SUMIF(SVC_Log!B:B,B637,SVC_Log!O:O),0))</f>
        <v/>
      </c>
      <c r="H637" s="25" t="str">
        <f>IF(B637="","",IFERROR(
  _xlfn.XLOOKUP(B637,ADM_Log!A:A,ADM_Log!G:G)*
  _xlfn.XLOOKUP(_xlfn.XLOOKUP(B637,ADM_Log!A:A,ADM_Log!K:K),BED_Master!A:A,BED_Master!F:F),0))</f>
        <v/>
      </c>
      <c r="I637" s="25" t="str">
        <f>IF(B637="","",IFERROR(
  IF(_xlfn.XLOOKUP(B637,ADM_Log!A:A,ADM_Log!D:D)="OPD",
    _xlfn.XLOOKUP(_xlfn.XLOOKUP(B637,ADM_Log!A:A,ADM_Log!I:I),DR_Master!A:A,DR_Master!G:G),
    _xlfn.XLOOKUP(_xlfn.XLOOKUP(B637,ADM_Log!A:A,ADM_Log!I:I),DR_Master!A:A,DR_Master!H:H)*
    _xlfn.XLOOKUP(B637,ADM_Log!A:A,ADM_Log!G:G)
  ),0))</f>
        <v/>
      </c>
      <c r="J637" s="25" t="str">
        <f t="shared" si="47"/>
        <v/>
      </c>
      <c r="L637" s="17"/>
      <c r="M637" s="25" t="str">
        <f t="shared" si="48"/>
        <v/>
      </c>
      <c r="N637" s="17"/>
      <c r="O637" s="25" t="str">
        <f t="shared" si="49"/>
        <v/>
      </c>
      <c r="R637" t="str">
        <f t="shared" si="45"/>
        <v>Jan 1900</v>
      </c>
    </row>
    <row r="638" spans="1:18" ht="22" customHeight="1">
      <c r="A638" t="str">
        <f t="shared" si="46"/>
        <v/>
      </c>
      <c r="C638" s="24" t="str">
        <f>IF(B638="","",IFERROR(_xlfn.XLOOKUP(B638,ADM_Log!A:A,ADM_Log!B:B),"ADM not found"))</f>
        <v/>
      </c>
      <c r="D638" s="24" t="str">
        <f>IF(C638="","",IFERROR(_xlfn.XLOOKUP(C638,PT_Master!A:A,PT_Master!C:C),""))</f>
        <v/>
      </c>
      <c r="F638" s="24" t="str">
        <f>IF(C638="","",IFERROR(_xlfn.XLOOKUP(C638,PT_Master!A:A,PT_Master!P:P),"Self-Pay"))</f>
        <v/>
      </c>
      <c r="G638" s="25" t="str">
        <f>IF(B638="","",IFERROR(SUMIF(SVC_Log!B:B,B638,SVC_Log!O:O),0))</f>
        <v/>
      </c>
      <c r="H638" s="25" t="str">
        <f>IF(B638="","",IFERROR(
  _xlfn.XLOOKUP(B638,ADM_Log!A:A,ADM_Log!G:G)*
  _xlfn.XLOOKUP(_xlfn.XLOOKUP(B638,ADM_Log!A:A,ADM_Log!K:K),BED_Master!A:A,BED_Master!F:F),0))</f>
        <v/>
      </c>
      <c r="I638" s="25" t="str">
        <f>IF(B638="","",IFERROR(
  IF(_xlfn.XLOOKUP(B638,ADM_Log!A:A,ADM_Log!D:D)="OPD",
    _xlfn.XLOOKUP(_xlfn.XLOOKUP(B638,ADM_Log!A:A,ADM_Log!I:I),DR_Master!A:A,DR_Master!G:G),
    _xlfn.XLOOKUP(_xlfn.XLOOKUP(B638,ADM_Log!A:A,ADM_Log!I:I),DR_Master!A:A,DR_Master!H:H)*
    _xlfn.XLOOKUP(B638,ADM_Log!A:A,ADM_Log!G:G)
  ),0))</f>
        <v/>
      </c>
      <c r="J638" s="25" t="str">
        <f t="shared" si="47"/>
        <v/>
      </c>
      <c r="L638" s="17"/>
      <c r="M638" s="25" t="str">
        <f t="shared" si="48"/>
        <v/>
      </c>
      <c r="N638" s="17"/>
      <c r="O638" s="25" t="str">
        <f t="shared" si="49"/>
        <v/>
      </c>
      <c r="R638" t="str">
        <f t="shared" si="45"/>
        <v>Jan 1900</v>
      </c>
    </row>
    <row r="639" spans="1:18" ht="22" customHeight="1">
      <c r="A639" t="str">
        <f t="shared" si="46"/>
        <v/>
      </c>
      <c r="C639" s="24" t="str">
        <f>IF(B639="","",IFERROR(_xlfn.XLOOKUP(B639,ADM_Log!A:A,ADM_Log!B:B),"ADM not found"))</f>
        <v/>
      </c>
      <c r="D639" s="24" t="str">
        <f>IF(C639="","",IFERROR(_xlfn.XLOOKUP(C639,PT_Master!A:A,PT_Master!C:C),""))</f>
        <v/>
      </c>
      <c r="F639" s="24" t="str">
        <f>IF(C639="","",IFERROR(_xlfn.XLOOKUP(C639,PT_Master!A:A,PT_Master!P:P),"Self-Pay"))</f>
        <v/>
      </c>
      <c r="G639" s="25" t="str">
        <f>IF(B639="","",IFERROR(SUMIF(SVC_Log!B:B,B639,SVC_Log!O:O),0))</f>
        <v/>
      </c>
      <c r="H639" s="25" t="str">
        <f>IF(B639="","",IFERROR(
  _xlfn.XLOOKUP(B639,ADM_Log!A:A,ADM_Log!G:G)*
  _xlfn.XLOOKUP(_xlfn.XLOOKUP(B639,ADM_Log!A:A,ADM_Log!K:K),BED_Master!A:A,BED_Master!F:F),0))</f>
        <v/>
      </c>
      <c r="I639" s="25" t="str">
        <f>IF(B639="","",IFERROR(
  IF(_xlfn.XLOOKUP(B639,ADM_Log!A:A,ADM_Log!D:D)="OPD",
    _xlfn.XLOOKUP(_xlfn.XLOOKUP(B639,ADM_Log!A:A,ADM_Log!I:I),DR_Master!A:A,DR_Master!G:G),
    _xlfn.XLOOKUP(_xlfn.XLOOKUP(B639,ADM_Log!A:A,ADM_Log!I:I),DR_Master!A:A,DR_Master!H:H)*
    _xlfn.XLOOKUP(B639,ADM_Log!A:A,ADM_Log!G:G)
  ),0))</f>
        <v/>
      </c>
      <c r="J639" s="25" t="str">
        <f t="shared" si="47"/>
        <v/>
      </c>
      <c r="L639" s="17"/>
      <c r="M639" s="25" t="str">
        <f t="shared" si="48"/>
        <v/>
      </c>
      <c r="N639" s="17"/>
      <c r="O639" s="25" t="str">
        <f t="shared" si="49"/>
        <v/>
      </c>
      <c r="R639" t="str">
        <f t="shared" si="45"/>
        <v>Jan 1900</v>
      </c>
    </row>
    <row r="640" spans="1:18" ht="22" customHeight="1">
      <c r="A640" t="str">
        <f t="shared" si="46"/>
        <v/>
      </c>
      <c r="C640" s="24" t="str">
        <f>IF(B640="","",IFERROR(_xlfn.XLOOKUP(B640,ADM_Log!A:A,ADM_Log!B:B),"ADM not found"))</f>
        <v/>
      </c>
      <c r="D640" s="24" t="str">
        <f>IF(C640="","",IFERROR(_xlfn.XLOOKUP(C640,PT_Master!A:A,PT_Master!C:C),""))</f>
        <v/>
      </c>
      <c r="F640" s="24" t="str">
        <f>IF(C640="","",IFERROR(_xlfn.XLOOKUP(C640,PT_Master!A:A,PT_Master!P:P),"Self-Pay"))</f>
        <v/>
      </c>
      <c r="G640" s="25" t="str">
        <f>IF(B640="","",IFERROR(SUMIF(SVC_Log!B:B,B640,SVC_Log!O:O),0))</f>
        <v/>
      </c>
      <c r="H640" s="25" t="str">
        <f>IF(B640="","",IFERROR(
  _xlfn.XLOOKUP(B640,ADM_Log!A:A,ADM_Log!G:G)*
  _xlfn.XLOOKUP(_xlfn.XLOOKUP(B640,ADM_Log!A:A,ADM_Log!K:K),BED_Master!A:A,BED_Master!F:F),0))</f>
        <v/>
      </c>
      <c r="I640" s="25" t="str">
        <f>IF(B640="","",IFERROR(
  IF(_xlfn.XLOOKUP(B640,ADM_Log!A:A,ADM_Log!D:D)="OPD",
    _xlfn.XLOOKUP(_xlfn.XLOOKUP(B640,ADM_Log!A:A,ADM_Log!I:I),DR_Master!A:A,DR_Master!G:G),
    _xlfn.XLOOKUP(_xlfn.XLOOKUP(B640,ADM_Log!A:A,ADM_Log!I:I),DR_Master!A:A,DR_Master!H:H)*
    _xlfn.XLOOKUP(B640,ADM_Log!A:A,ADM_Log!G:G)
  ),0))</f>
        <v/>
      </c>
      <c r="J640" s="25" t="str">
        <f t="shared" si="47"/>
        <v/>
      </c>
      <c r="L640" s="17"/>
      <c r="M640" s="25" t="str">
        <f t="shared" si="48"/>
        <v/>
      </c>
      <c r="N640" s="17"/>
      <c r="O640" s="25" t="str">
        <f t="shared" si="49"/>
        <v/>
      </c>
      <c r="R640" t="str">
        <f t="shared" si="45"/>
        <v>Jan 1900</v>
      </c>
    </row>
    <row r="641" spans="1:18" ht="22" customHeight="1">
      <c r="A641" t="str">
        <f t="shared" si="46"/>
        <v/>
      </c>
      <c r="C641" s="24" t="str">
        <f>IF(B641="","",IFERROR(_xlfn.XLOOKUP(B641,ADM_Log!A:A,ADM_Log!B:B),"ADM not found"))</f>
        <v/>
      </c>
      <c r="D641" s="24" t="str">
        <f>IF(C641="","",IFERROR(_xlfn.XLOOKUP(C641,PT_Master!A:A,PT_Master!C:C),""))</f>
        <v/>
      </c>
      <c r="F641" s="24" t="str">
        <f>IF(C641="","",IFERROR(_xlfn.XLOOKUP(C641,PT_Master!A:A,PT_Master!P:P),"Self-Pay"))</f>
        <v/>
      </c>
      <c r="G641" s="25" t="str">
        <f>IF(B641="","",IFERROR(SUMIF(SVC_Log!B:B,B641,SVC_Log!O:O),0))</f>
        <v/>
      </c>
      <c r="H641" s="25" t="str">
        <f>IF(B641="","",IFERROR(
  _xlfn.XLOOKUP(B641,ADM_Log!A:A,ADM_Log!G:G)*
  _xlfn.XLOOKUP(_xlfn.XLOOKUP(B641,ADM_Log!A:A,ADM_Log!K:K),BED_Master!A:A,BED_Master!F:F),0))</f>
        <v/>
      </c>
      <c r="I641" s="25" t="str">
        <f>IF(B641="","",IFERROR(
  IF(_xlfn.XLOOKUP(B641,ADM_Log!A:A,ADM_Log!D:D)="OPD",
    _xlfn.XLOOKUP(_xlfn.XLOOKUP(B641,ADM_Log!A:A,ADM_Log!I:I),DR_Master!A:A,DR_Master!G:G),
    _xlfn.XLOOKUP(_xlfn.XLOOKUP(B641,ADM_Log!A:A,ADM_Log!I:I),DR_Master!A:A,DR_Master!H:H)*
    _xlfn.XLOOKUP(B641,ADM_Log!A:A,ADM_Log!G:G)
  ),0))</f>
        <v/>
      </c>
      <c r="J641" s="25" t="str">
        <f t="shared" si="47"/>
        <v/>
      </c>
      <c r="L641" s="17"/>
      <c r="M641" s="25" t="str">
        <f t="shared" si="48"/>
        <v/>
      </c>
      <c r="N641" s="17"/>
      <c r="O641" s="25" t="str">
        <f t="shared" si="49"/>
        <v/>
      </c>
      <c r="R641" t="str">
        <f t="shared" si="45"/>
        <v>Jan 1900</v>
      </c>
    </row>
    <row r="642" spans="1:18" ht="22" customHeight="1">
      <c r="A642" t="str">
        <f t="shared" si="46"/>
        <v/>
      </c>
      <c r="C642" s="24" t="str">
        <f>IF(B642="","",IFERROR(_xlfn.XLOOKUP(B642,ADM_Log!A:A,ADM_Log!B:B),"ADM not found"))</f>
        <v/>
      </c>
      <c r="D642" s="24" t="str">
        <f>IF(C642="","",IFERROR(_xlfn.XLOOKUP(C642,PT_Master!A:A,PT_Master!C:C),""))</f>
        <v/>
      </c>
      <c r="F642" s="24" t="str">
        <f>IF(C642="","",IFERROR(_xlfn.XLOOKUP(C642,PT_Master!A:A,PT_Master!P:P),"Self-Pay"))</f>
        <v/>
      </c>
      <c r="G642" s="25" t="str">
        <f>IF(B642="","",IFERROR(SUMIF(SVC_Log!B:B,B642,SVC_Log!O:O),0))</f>
        <v/>
      </c>
      <c r="H642" s="25" t="str">
        <f>IF(B642="","",IFERROR(
  _xlfn.XLOOKUP(B642,ADM_Log!A:A,ADM_Log!G:G)*
  _xlfn.XLOOKUP(_xlfn.XLOOKUP(B642,ADM_Log!A:A,ADM_Log!K:K),BED_Master!A:A,BED_Master!F:F),0))</f>
        <v/>
      </c>
      <c r="I642" s="25" t="str">
        <f>IF(B642="","",IFERROR(
  IF(_xlfn.XLOOKUP(B642,ADM_Log!A:A,ADM_Log!D:D)="OPD",
    _xlfn.XLOOKUP(_xlfn.XLOOKUP(B642,ADM_Log!A:A,ADM_Log!I:I),DR_Master!A:A,DR_Master!G:G),
    _xlfn.XLOOKUP(_xlfn.XLOOKUP(B642,ADM_Log!A:A,ADM_Log!I:I),DR_Master!A:A,DR_Master!H:H)*
    _xlfn.XLOOKUP(B642,ADM_Log!A:A,ADM_Log!G:G)
  ),0))</f>
        <v/>
      </c>
      <c r="J642" s="25" t="str">
        <f t="shared" si="47"/>
        <v/>
      </c>
      <c r="L642" s="17"/>
      <c r="M642" s="25" t="str">
        <f t="shared" si="48"/>
        <v/>
      </c>
      <c r="N642" s="17"/>
      <c r="O642" s="25" t="str">
        <f t="shared" si="49"/>
        <v/>
      </c>
      <c r="R642" t="str">
        <f t="shared" si="45"/>
        <v>Jan 1900</v>
      </c>
    </row>
    <row r="643" spans="1:18" ht="22" customHeight="1">
      <c r="A643" t="str">
        <f t="shared" si="46"/>
        <v/>
      </c>
      <c r="C643" s="24" t="str">
        <f>IF(B643="","",IFERROR(_xlfn.XLOOKUP(B643,ADM_Log!A:A,ADM_Log!B:B),"ADM not found"))</f>
        <v/>
      </c>
      <c r="D643" s="24" t="str">
        <f>IF(C643="","",IFERROR(_xlfn.XLOOKUP(C643,PT_Master!A:A,PT_Master!C:C),""))</f>
        <v/>
      </c>
      <c r="F643" s="24" t="str">
        <f>IF(C643="","",IFERROR(_xlfn.XLOOKUP(C643,PT_Master!A:A,PT_Master!P:P),"Self-Pay"))</f>
        <v/>
      </c>
      <c r="G643" s="25" t="str">
        <f>IF(B643="","",IFERROR(SUMIF(SVC_Log!B:B,B643,SVC_Log!O:O),0))</f>
        <v/>
      </c>
      <c r="H643" s="25" t="str">
        <f>IF(B643="","",IFERROR(
  _xlfn.XLOOKUP(B643,ADM_Log!A:A,ADM_Log!G:G)*
  _xlfn.XLOOKUP(_xlfn.XLOOKUP(B643,ADM_Log!A:A,ADM_Log!K:K),BED_Master!A:A,BED_Master!F:F),0))</f>
        <v/>
      </c>
      <c r="I643" s="25" t="str">
        <f>IF(B643="","",IFERROR(
  IF(_xlfn.XLOOKUP(B643,ADM_Log!A:A,ADM_Log!D:D)="OPD",
    _xlfn.XLOOKUP(_xlfn.XLOOKUP(B643,ADM_Log!A:A,ADM_Log!I:I),DR_Master!A:A,DR_Master!G:G),
    _xlfn.XLOOKUP(_xlfn.XLOOKUP(B643,ADM_Log!A:A,ADM_Log!I:I),DR_Master!A:A,DR_Master!H:H)*
    _xlfn.XLOOKUP(B643,ADM_Log!A:A,ADM_Log!G:G)
  ),0))</f>
        <v/>
      </c>
      <c r="J643" s="25" t="str">
        <f t="shared" si="47"/>
        <v/>
      </c>
      <c r="L643" s="17"/>
      <c r="M643" s="25" t="str">
        <f t="shared" si="48"/>
        <v/>
      </c>
      <c r="N643" s="17"/>
      <c r="O643" s="25" t="str">
        <f t="shared" si="49"/>
        <v/>
      </c>
      <c r="R643" t="str">
        <f t="shared" si="45"/>
        <v>Jan 1900</v>
      </c>
    </row>
    <row r="644" spans="1:18" ht="22" customHeight="1">
      <c r="A644" t="str">
        <f t="shared" si="46"/>
        <v/>
      </c>
      <c r="C644" s="24" t="str">
        <f>IF(B644="","",IFERROR(_xlfn.XLOOKUP(B644,ADM_Log!A:A,ADM_Log!B:B),"ADM not found"))</f>
        <v/>
      </c>
      <c r="D644" s="24" t="str">
        <f>IF(C644="","",IFERROR(_xlfn.XLOOKUP(C644,PT_Master!A:A,PT_Master!C:C),""))</f>
        <v/>
      </c>
      <c r="F644" s="24" t="str">
        <f>IF(C644="","",IFERROR(_xlfn.XLOOKUP(C644,PT_Master!A:A,PT_Master!P:P),"Self-Pay"))</f>
        <v/>
      </c>
      <c r="G644" s="25" t="str">
        <f>IF(B644="","",IFERROR(SUMIF(SVC_Log!B:B,B644,SVC_Log!O:O),0))</f>
        <v/>
      </c>
      <c r="H644" s="25" t="str">
        <f>IF(B644="","",IFERROR(
  _xlfn.XLOOKUP(B644,ADM_Log!A:A,ADM_Log!G:G)*
  _xlfn.XLOOKUP(_xlfn.XLOOKUP(B644,ADM_Log!A:A,ADM_Log!K:K),BED_Master!A:A,BED_Master!F:F),0))</f>
        <v/>
      </c>
      <c r="I644" s="25" t="str">
        <f>IF(B644="","",IFERROR(
  IF(_xlfn.XLOOKUP(B644,ADM_Log!A:A,ADM_Log!D:D)="OPD",
    _xlfn.XLOOKUP(_xlfn.XLOOKUP(B644,ADM_Log!A:A,ADM_Log!I:I),DR_Master!A:A,DR_Master!G:G),
    _xlfn.XLOOKUP(_xlfn.XLOOKUP(B644,ADM_Log!A:A,ADM_Log!I:I),DR_Master!A:A,DR_Master!H:H)*
    _xlfn.XLOOKUP(B644,ADM_Log!A:A,ADM_Log!G:G)
  ),0))</f>
        <v/>
      </c>
      <c r="J644" s="25" t="str">
        <f t="shared" si="47"/>
        <v/>
      </c>
      <c r="L644" s="17"/>
      <c r="M644" s="25" t="str">
        <f t="shared" si="48"/>
        <v/>
      </c>
      <c r="N644" s="17"/>
      <c r="O644" s="25" t="str">
        <f t="shared" si="49"/>
        <v/>
      </c>
      <c r="R644" t="str">
        <f t="shared" si="45"/>
        <v>Jan 1900</v>
      </c>
    </row>
    <row r="645" spans="1:18" ht="22" customHeight="1">
      <c r="A645" t="str">
        <f t="shared" si="46"/>
        <v/>
      </c>
      <c r="C645" s="24" t="str">
        <f>IF(B645="","",IFERROR(_xlfn.XLOOKUP(B645,ADM_Log!A:A,ADM_Log!B:B),"ADM not found"))</f>
        <v/>
      </c>
      <c r="D645" s="24" t="str">
        <f>IF(C645="","",IFERROR(_xlfn.XLOOKUP(C645,PT_Master!A:A,PT_Master!C:C),""))</f>
        <v/>
      </c>
      <c r="F645" s="24" t="str">
        <f>IF(C645="","",IFERROR(_xlfn.XLOOKUP(C645,PT_Master!A:A,PT_Master!P:P),"Self-Pay"))</f>
        <v/>
      </c>
      <c r="G645" s="25" t="str">
        <f>IF(B645="","",IFERROR(SUMIF(SVC_Log!B:B,B645,SVC_Log!O:O),0))</f>
        <v/>
      </c>
      <c r="H645" s="25" t="str">
        <f>IF(B645="","",IFERROR(
  _xlfn.XLOOKUP(B645,ADM_Log!A:A,ADM_Log!G:G)*
  _xlfn.XLOOKUP(_xlfn.XLOOKUP(B645,ADM_Log!A:A,ADM_Log!K:K),BED_Master!A:A,BED_Master!F:F),0))</f>
        <v/>
      </c>
      <c r="I645" s="25" t="str">
        <f>IF(B645="","",IFERROR(
  IF(_xlfn.XLOOKUP(B645,ADM_Log!A:A,ADM_Log!D:D)="OPD",
    _xlfn.XLOOKUP(_xlfn.XLOOKUP(B645,ADM_Log!A:A,ADM_Log!I:I),DR_Master!A:A,DR_Master!G:G),
    _xlfn.XLOOKUP(_xlfn.XLOOKUP(B645,ADM_Log!A:A,ADM_Log!I:I),DR_Master!A:A,DR_Master!H:H)*
    _xlfn.XLOOKUP(B645,ADM_Log!A:A,ADM_Log!G:G)
  ),0))</f>
        <v/>
      </c>
      <c r="J645" s="25" t="str">
        <f t="shared" si="47"/>
        <v/>
      </c>
      <c r="L645" s="17"/>
      <c r="M645" s="25" t="str">
        <f t="shared" si="48"/>
        <v/>
      </c>
      <c r="N645" s="17"/>
      <c r="O645" s="25" t="str">
        <f t="shared" si="49"/>
        <v/>
      </c>
      <c r="R645" t="str">
        <f t="shared" ref="R645:R708" si="50">TEXT(E644,"MMM YYYY")</f>
        <v>Jan 1900</v>
      </c>
    </row>
    <row r="646" spans="1:18" ht="22" customHeight="1">
      <c r="A646" t="str">
        <f t="shared" ref="A646:A709" si="51">IF(B646="","","BILL-"&amp;TEXT(ROW(A642),"00000"))</f>
        <v/>
      </c>
      <c r="C646" s="24" t="str">
        <f>IF(B646="","",IFERROR(_xlfn.XLOOKUP(B646,ADM_Log!A:A,ADM_Log!B:B),"ADM not found"))</f>
        <v/>
      </c>
      <c r="D646" s="24" t="str">
        <f>IF(C646="","",IFERROR(_xlfn.XLOOKUP(C646,PT_Master!A:A,PT_Master!C:C),""))</f>
        <v/>
      </c>
      <c r="F646" s="24" t="str">
        <f>IF(C646="","",IFERROR(_xlfn.XLOOKUP(C646,PT_Master!A:A,PT_Master!P:P),"Self-Pay"))</f>
        <v/>
      </c>
      <c r="G646" s="25" t="str">
        <f>IF(B646="","",IFERROR(SUMIF(SVC_Log!B:B,B646,SVC_Log!O:O),0))</f>
        <v/>
      </c>
      <c r="H646" s="25" t="str">
        <f>IF(B646="","",IFERROR(
  _xlfn.XLOOKUP(B646,ADM_Log!A:A,ADM_Log!G:G)*
  _xlfn.XLOOKUP(_xlfn.XLOOKUP(B646,ADM_Log!A:A,ADM_Log!K:K),BED_Master!A:A,BED_Master!F:F),0))</f>
        <v/>
      </c>
      <c r="I646" s="25" t="str">
        <f>IF(B646="","",IFERROR(
  IF(_xlfn.XLOOKUP(B646,ADM_Log!A:A,ADM_Log!D:D)="OPD",
    _xlfn.XLOOKUP(_xlfn.XLOOKUP(B646,ADM_Log!A:A,ADM_Log!I:I),DR_Master!A:A,DR_Master!G:G),
    _xlfn.XLOOKUP(_xlfn.XLOOKUP(B646,ADM_Log!A:A,ADM_Log!I:I),DR_Master!A:A,DR_Master!H:H)*
    _xlfn.XLOOKUP(B646,ADM_Log!A:A,ADM_Log!G:G)
  ),0))</f>
        <v/>
      </c>
      <c r="J646" s="25" t="str">
        <f t="shared" ref="J646:J709" si="52">IF(B646="","",G646+H646+I646)</f>
        <v/>
      </c>
      <c r="L646" s="17"/>
      <c r="M646" s="25" t="str">
        <f t="shared" ref="M646:M709" si="53">IF(J646="","",J646-IF(L646="",0,L646))</f>
        <v/>
      </c>
      <c r="N646" s="17"/>
      <c r="O646" s="25" t="str">
        <f t="shared" ref="O646:O709" si="54">IF(M646="","",IFERROR(M646-IF(N646="",0,N646),M646))</f>
        <v/>
      </c>
      <c r="R646" t="str">
        <f t="shared" si="50"/>
        <v>Jan 1900</v>
      </c>
    </row>
    <row r="647" spans="1:18" ht="22" customHeight="1">
      <c r="A647" t="str">
        <f t="shared" si="51"/>
        <v/>
      </c>
      <c r="C647" s="24" t="str">
        <f>IF(B647="","",IFERROR(_xlfn.XLOOKUP(B647,ADM_Log!A:A,ADM_Log!B:B),"ADM not found"))</f>
        <v/>
      </c>
      <c r="D647" s="24" t="str">
        <f>IF(C647="","",IFERROR(_xlfn.XLOOKUP(C647,PT_Master!A:A,PT_Master!C:C),""))</f>
        <v/>
      </c>
      <c r="F647" s="24" t="str">
        <f>IF(C647="","",IFERROR(_xlfn.XLOOKUP(C647,PT_Master!A:A,PT_Master!P:P),"Self-Pay"))</f>
        <v/>
      </c>
      <c r="G647" s="25" t="str">
        <f>IF(B647="","",IFERROR(SUMIF(SVC_Log!B:B,B647,SVC_Log!O:O),0))</f>
        <v/>
      </c>
      <c r="H647" s="25" t="str">
        <f>IF(B647="","",IFERROR(
  _xlfn.XLOOKUP(B647,ADM_Log!A:A,ADM_Log!G:G)*
  _xlfn.XLOOKUP(_xlfn.XLOOKUP(B647,ADM_Log!A:A,ADM_Log!K:K),BED_Master!A:A,BED_Master!F:F),0))</f>
        <v/>
      </c>
      <c r="I647" s="25" t="str">
        <f>IF(B647="","",IFERROR(
  IF(_xlfn.XLOOKUP(B647,ADM_Log!A:A,ADM_Log!D:D)="OPD",
    _xlfn.XLOOKUP(_xlfn.XLOOKUP(B647,ADM_Log!A:A,ADM_Log!I:I),DR_Master!A:A,DR_Master!G:G),
    _xlfn.XLOOKUP(_xlfn.XLOOKUP(B647,ADM_Log!A:A,ADM_Log!I:I),DR_Master!A:A,DR_Master!H:H)*
    _xlfn.XLOOKUP(B647,ADM_Log!A:A,ADM_Log!G:G)
  ),0))</f>
        <v/>
      </c>
      <c r="J647" s="25" t="str">
        <f t="shared" si="52"/>
        <v/>
      </c>
      <c r="L647" s="17"/>
      <c r="M647" s="25" t="str">
        <f t="shared" si="53"/>
        <v/>
      </c>
      <c r="N647" s="17"/>
      <c r="O647" s="25" t="str">
        <f t="shared" si="54"/>
        <v/>
      </c>
      <c r="R647" t="str">
        <f t="shared" si="50"/>
        <v>Jan 1900</v>
      </c>
    </row>
    <row r="648" spans="1:18" ht="22" customHeight="1">
      <c r="A648" t="str">
        <f t="shared" si="51"/>
        <v/>
      </c>
      <c r="C648" s="24" t="str">
        <f>IF(B648="","",IFERROR(_xlfn.XLOOKUP(B648,ADM_Log!A:A,ADM_Log!B:B),"ADM not found"))</f>
        <v/>
      </c>
      <c r="D648" s="24" t="str">
        <f>IF(C648="","",IFERROR(_xlfn.XLOOKUP(C648,PT_Master!A:A,PT_Master!C:C),""))</f>
        <v/>
      </c>
      <c r="F648" s="24" t="str">
        <f>IF(C648="","",IFERROR(_xlfn.XLOOKUP(C648,PT_Master!A:A,PT_Master!P:P),"Self-Pay"))</f>
        <v/>
      </c>
      <c r="G648" s="25" t="str">
        <f>IF(B648="","",IFERROR(SUMIF(SVC_Log!B:B,B648,SVC_Log!O:O),0))</f>
        <v/>
      </c>
      <c r="H648" s="25" t="str">
        <f>IF(B648="","",IFERROR(
  _xlfn.XLOOKUP(B648,ADM_Log!A:A,ADM_Log!G:G)*
  _xlfn.XLOOKUP(_xlfn.XLOOKUP(B648,ADM_Log!A:A,ADM_Log!K:K),BED_Master!A:A,BED_Master!F:F),0))</f>
        <v/>
      </c>
      <c r="I648" s="25" t="str">
        <f>IF(B648="","",IFERROR(
  IF(_xlfn.XLOOKUP(B648,ADM_Log!A:A,ADM_Log!D:D)="OPD",
    _xlfn.XLOOKUP(_xlfn.XLOOKUP(B648,ADM_Log!A:A,ADM_Log!I:I),DR_Master!A:A,DR_Master!G:G),
    _xlfn.XLOOKUP(_xlfn.XLOOKUP(B648,ADM_Log!A:A,ADM_Log!I:I),DR_Master!A:A,DR_Master!H:H)*
    _xlfn.XLOOKUP(B648,ADM_Log!A:A,ADM_Log!G:G)
  ),0))</f>
        <v/>
      </c>
      <c r="J648" s="25" t="str">
        <f t="shared" si="52"/>
        <v/>
      </c>
      <c r="L648" s="17"/>
      <c r="M648" s="25" t="str">
        <f t="shared" si="53"/>
        <v/>
      </c>
      <c r="N648" s="17"/>
      <c r="O648" s="25" t="str">
        <f t="shared" si="54"/>
        <v/>
      </c>
      <c r="R648" t="str">
        <f t="shared" si="50"/>
        <v>Jan 1900</v>
      </c>
    </row>
    <row r="649" spans="1:18" ht="22" customHeight="1">
      <c r="A649" t="str">
        <f t="shared" si="51"/>
        <v/>
      </c>
      <c r="C649" s="24" t="str">
        <f>IF(B649="","",IFERROR(_xlfn.XLOOKUP(B649,ADM_Log!A:A,ADM_Log!B:B),"ADM not found"))</f>
        <v/>
      </c>
      <c r="D649" s="24" t="str">
        <f>IF(C649="","",IFERROR(_xlfn.XLOOKUP(C649,PT_Master!A:A,PT_Master!C:C),""))</f>
        <v/>
      </c>
      <c r="F649" s="24" t="str">
        <f>IF(C649="","",IFERROR(_xlfn.XLOOKUP(C649,PT_Master!A:A,PT_Master!P:P),"Self-Pay"))</f>
        <v/>
      </c>
      <c r="G649" s="25" t="str">
        <f>IF(B649="","",IFERROR(SUMIF(SVC_Log!B:B,B649,SVC_Log!O:O),0))</f>
        <v/>
      </c>
      <c r="H649" s="25" t="str">
        <f>IF(B649="","",IFERROR(
  _xlfn.XLOOKUP(B649,ADM_Log!A:A,ADM_Log!G:G)*
  _xlfn.XLOOKUP(_xlfn.XLOOKUP(B649,ADM_Log!A:A,ADM_Log!K:K),BED_Master!A:A,BED_Master!F:F),0))</f>
        <v/>
      </c>
      <c r="I649" s="25" t="str">
        <f>IF(B649="","",IFERROR(
  IF(_xlfn.XLOOKUP(B649,ADM_Log!A:A,ADM_Log!D:D)="OPD",
    _xlfn.XLOOKUP(_xlfn.XLOOKUP(B649,ADM_Log!A:A,ADM_Log!I:I),DR_Master!A:A,DR_Master!G:G),
    _xlfn.XLOOKUP(_xlfn.XLOOKUP(B649,ADM_Log!A:A,ADM_Log!I:I),DR_Master!A:A,DR_Master!H:H)*
    _xlfn.XLOOKUP(B649,ADM_Log!A:A,ADM_Log!G:G)
  ),0))</f>
        <v/>
      </c>
      <c r="J649" s="25" t="str">
        <f t="shared" si="52"/>
        <v/>
      </c>
      <c r="L649" s="17"/>
      <c r="M649" s="25" t="str">
        <f t="shared" si="53"/>
        <v/>
      </c>
      <c r="N649" s="17"/>
      <c r="O649" s="25" t="str">
        <f t="shared" si="54"/>
        <v/>
      </c>
      <c r="R649" t="str">
        <f t="shared" si="50"/>
        <v>Jan 1900</v>
      </c>
    </row>
    <row r="650" spans="1:18" ht="22" customHeight="1">
      <c r="A650" t="str">
        <f t="shared" si="51"/>
        <v/>
      </c>
      <c r="C650" s="24" t="str">
        <f>IF(B650="","",IFERROR(_xlfn.XLOOKUP(B650,ADM_Log!A:A,ADM_Log!B:B),"ADM not found"))</f>
        <v/>
      </c>
      <c r="D650" s="24" t="str">
        <f>IF(C650="","",IFERROR(_xlfn.XLOOKUP(C650,PT_Master!A:A,PT_Master!C:C),""))</f>
        <v/>
      </c>
      <c r="F650" s="24" t="str">
        <f>IF(C650="","",IFERROR(_xlfn.XLOOKUP(C650,PT_Master!A:A,PT_Master!P:P),"Self-Pay"))</f>
        <v/>
      </c>
      <c r="G650" s="25" t="str">
        <f>IF(B650="","",IFERROR(SUMIF(SVC_Log!B:B,B650,SVC_Log!O:O),0))</f>
        <v/>
      </c>
      <c r="H650" s="25" t="str">
        <f>IF(B650="","",IFERROR(
  _xlfn.XLOOKUP(B650,ADM_Log!A:A,ADM_Log!G:G)*
  _xlfn.XLOOKUP(_xlfn.XLOOKUP(B650,ADM_Log!A:A,ADM_Log!K:K),BED_Master!A:A,BED_Master!F:F),0))</f>
        <v/>
      </c>
      <c r="I650" s="25" t="str">
        <f>IF(B650="","",IFERROR(
  IF(_xlfn.XLOOKUP(B650,ADM_Log!A:A,ADM_Log!D:D)="OPD",
    _xlfn.XLOOKUP(_xlfn.XLOOKUP(B650,ADM_Log!A:A,ADM_Log!I:I),DR_Master!A:A,DR_Master!G:G),
    _xlfn.XLOOKUP(_xlfn.XLOOKUP(B650,ADM_Log!A:A,ADM_Log!I:I),DR_Master!A:A,DR_Master!H:H)*
    _xlfn.XLOOKUP(B650,ADM_Log!A:A,ADM_Log!G:G)
  ),0))</f>
        <v/>
      </c>
      <c r="J650" s="25" t="str">
        <f t="shared" si="52"/>
        <v/>
      </c>
      <c r="L650" s="17"/>
      <c r="M650" s="25" t="str">
        <f t="shared" si="53"/>
        <v/>
      </c>
      <c r="N650" s="17"/>
      <c r="O650" s="25" t="str">
        <f t="shared" si="54"/>
        <v/>
      </c>
      <c r="R650" t="str">
        <f t="shared" si="50"/>
        <v>Jan 1900</v>
      </c>
    </row>
    <row r="651" spans="1:18" ht="22" customHeight="1">
      <c r="A651" t="str">
        <f t="shared" si="51"/>
        <v/>
      </c>
      <c r="C651" s="24" t="str">
        <f>IF(B651="","",IFERROR(_xlfn.XLOOKUP(B651,ADM_Log!A:A,ADM_Log!B:B),"ADM not found"))</f>
        <v/>
      </c>
      <c r="D651" s="24" t="str">
        <f>IF(C651="","",IFERROR(_xlfn.XLOOKUP(C651,PT_Master!A:A,PT_Master!C:C),""))</f>
        <v/>
      </c>
      <c r="F651" s="24" t="str">
        <f>IF(C651="","",IFERROR(_xlfn.XLOOKUP(C651,PT_Master!A:A,PT_Master!P:P),"Self-Pay"))</f>
        <v/>
      </c>
      <c r="G651" s="25" t="str">
        <f>IF(B651="","",IFERROR(SUMIF(SVC_Log!B:B,B651,SVC_Log!O:O),0))</f>
        <v/>
      </c>
      <c r="H651" s="25" t="str">
        <f>IF(B651="","",IFERROR(
  _xlfn.XLOOKUP(B651,ADM_Log!A:A,ADM_Log!G:G)*
  _xlfn.XLOOKUP(_xlfn.XLOOKUP(B651,ADM_Log!A:A,ADM_Log!K:K),BED_Master!A:A,BED_Master!F:F),0))</f>
        <v/>
      </c>
      <c r="I651" s="25" t="str">
        <f>IF(B651="","",IFERROR(
  IF(_xlfn.XLOOKUP(B651,ADM_Log!A:A,ADM_Log!D:D)="OPD",
    _xlfn.XLOOKUP(_xlfn.XLOOKUP(B651,ADM_Log!A:A,ADM_Log!I:I),DR_Master!A:A,DR_Master!G:G),
    _xlfn.XLOOKUP(_xlfn.XLOOKUP(B651,ADM_Log!A:A,ADM_Log!I:I),DR_Master!A:A,DR_Master!H:H)*
    _xlfn.XLOOKUP(B651,ADM_Log!A:A,ADM_Log!G:G)
  ),0))</f>
        <v/>
      </c>
      <c r="J651" s="25" t="str">
        <f t="shared" si="52"/>
        <v/>
      </c>
      <c r="L651" s="17"/>
      <c r="M651" s="25" t="str">
        <f t="shared" si="53"/>
        <v/>
      </c>
      <c r="N651" s="17"/>
      <c r="O651" s="25" t="str">
        <f t="shared" si="54"/>
        <v/>
      </c>
      <c r="R651" t="str">
        <f t="shared" si="50"/>
        <v>Jan 1900</v>
      </c>
    </row>
    <row r="652" spans="1:18" ht="22" customHeight="1">
      <c r="A652" t="str">
        <f t="shared" si="51"/>
        <v/>
      </c>
      <c r="C652" s="24" t="str">
        <f>IF(B652="","",IFERROR(_xlfn.XLOOKUP(B652,ADM_Log!A:A,ADM_Log!B:B),"ADM not found"))</f>
        <v/>
      </c>
      <c r="D652" s="24" t="str">
        <f>IF(C652="","",IFERROR(_xlfn.XLOOKUP(C652,PT_Master!A:A,PT_Master!C:C),""))</f>
        <v/>
      </c>
      <c r="F652" s="24" t="str">
        <f>IF(C652="","",IFERROR(_xlfn.XLOOKUP(C652,PT_Master!A:A,PT_Master!P:P),"Self-Pay"))</f>
        <v/>
      </c>
      <c r="G652" s="25" t="str">
        <f>IF(B652="","",IFERROR(SUMIF(SVC_Log!B:B,B652,SVC_Log!O:O),0))</f>
        <v/>
      </c>
      <c r="H652" s="25" t="str">
        <f>IF(B652="","",IFERROR(
  _xlfn.XLOOKUP(B652,ADM_Log!A:A,ADM_Log!G:G)*
  _xlfn.XLOOKUP(_xlfn.XLOOKUP(B652,ADM_Log!A:A,ADM_Log!K:K),BED_Master!A:A,BED_Master!F:F),0))</f>
        <v/>
      </c>
      <c r="I652" s="25" t="str">
        <f>IF(B652="","",IFERROR(
  IF(_xlfn.XLOOKUP(B652,ADM_Log!A:A,ADM_Log!D:D)="OPD",
    _xlfn.XLOOKUP(_xlfn.XLOOKUP(B652,ADM_Log!A:A,ADM_Log!I:I),DR_Master!A:A,DR_Master!G:G),
    _xlfn.XLOOKUP(_xlfn.XLOOKUP(B652,ADM_Log!A:A,ADM_Log!I:I),DR_Master!A:A,DR_Master!H:H)*
    _xlfn.XLOOKUP(B652,ADM_Log!A:A,ADM_Log!G:G)
  ),0))</f>
        <v/>
      </c>
      <c r="J652" s="25" t="str">
        <f t="shared" si="52"/>
        <v/>
      </c>
      <c r="L652" s="17"/>
      <c r="M652" s="25" t="str">
        <f t="shared" si="53"/>
        <v/>
      </c>
      <c r="N652" s="17"/>
      <c r="O652" s="25" t="str">
        <f t="shared" si="54"/>
        <v/>
      </c>
      <c r="R652" t="str">
        <f t="shared" si="50"/>
        <v>Jan 1900</v>
      </c>
    </row>
    <row r="653" spans="1:18" ht="22" customHeight="1">
      <c r="A653" t="str">
        <f t="shared" si="51"/>
        <v/>
      </c>
      <c r="C653" s="24" t="str">
        <f>IF(B653="","",IFERROR(_xlfn.XLOOKUP(B653,ADM_Log!A:A,ADM_Log!B:B),"ADM not found"))</f>
        <v/>
      </c>
      <c r="D653" s="24" t="str">
        <f>IF(C653="","",IFERROR(_xlfn.XLOOKUP(C653,PT_Master!A:A,PT_Master!C:C),""))</f>
        <v/>
      </c>
      <c r="F653" s="24" t="str">
        <f>IF(C653="","",IFERROR(_xlfn.XLOOKUP(C653,PT_Master!A:A,PT_Master!P:P),"Self-Pay"))</f>
        <v/>
      </c>
      <c r="G653" s="25" t="str">
        <f>IF(B653="","",IFERROR(SUMIF(SVC_Log!B:B,B653,SVC_Log!O:O),0))</f>
        <v/>
      </c>
      <c r="H653" s="25" t="str">
        <f>IF(B653="","",IFERROR(
  _xlfn.XLOOKUP(B653,ADM_Log!A:A,ADM_Log!G:G)*
  _xlfn.XLOOKUP(_xlfn.XLOOKUP(B653,ADM_Log!A:A,ADM_Log!K:K),BED_Master!A:A,BED_Master!F:F),0))</f>
        <v/>
      </c>
      <c r="I653" s="25" t="str">
        <f>IF(B653="","",IFERROR(
  IF(_xlfn.XLOOKUP(B653,ADM_Log!A:A,ADM_Log!D:D)="OPD",
    _xlfn.XLOOKUP(_xlfn.XLOOKUP(B653,ADM_Log!A:A,ADM_Log!I:I),DR_Master!A:A,DR_Master!G:G),
    _xlfn.XLOOKUP(_xlfn.XLOOKUP(B653,ADM_Log!A:A,ADM_Log!I:I),DR_Master!A:A,DR_Master!H:H)*
    _xlfn.XLOOKUP(B653,ADM_Log!A:A,ADM_Log!G:G)
  ),0))</f>
        <v/>
      </c>
      <c r="J653" s="25" t="str">
        <f t="shared" si="52"/>
        <v/>
      </c>
      <c r="L653" s="17"/>
      <c r="M653" s="25" t="str">
        <f t="shared" si="53"/>
        <v/>
      </c>
      <c r="N653" s="17"/>
      <c r="O653" s="25" t="str">
        <f t="shared" si="54"/>
        <v/>
      </c>
      <c r="R653" t="str">
        <f t="shared" si="50"/>
        <v>Jan 1900</v>
      </c>
    </row>
    <row r="654" spans="1:18" ht="22" customHeight="1">
      <c r="A654" t="str">
        <f t="shared" si="51"/>
        <v/>
      </c>
      <c r="C654" s="24" t="str">
        <f>IF(B654="","",IFERROR(_xlfn.XLOOKUP(B654,ADM_Log!A:A,ADM_Log!B:B),"ADM not found"))</f>
        <v/>
      </c>
      <c r="D654" s="24" t="str">
        <f>IF(C654="","",IFERROR(_xlfn.XLOOKUP(C654,PT_Master!A:A,PT_Master!C:C),""))</f>
        <v/>
      </c>
      <c r="F654" s="24" t="str">
        <f>IF(C654="","",IFERROR(_xlfn.XLOOKUP(C654,PT_Master!A:A,PT_Master!P:P),"Self-Pay"))</f>
        <v/>
      </c>
      <c r="G654" s="25" t="str">
        <f>IF(B654="","",IFERROR(SUMIF(SVC_Log!B:B,B654,SVC_Log!O:O),0))</f>
        <v/>
      </c>
      <c r="H654" s="25" t="str">
        <f>IF(B654="","",IFERROR(
  _xlfn.XLOOKUP(B654,ADM_Log!A:A,ADM_Log!G:G)*
  _xlfn.XLOOKUP(_xlfn.XLOOKUP(B654,ADM_Log!A:A,ADM_Log!K:K),BED_Master!A:A,BED_Master!F:F),0))</f>
        <v/>
      </c>
      <c r="I654" s="25" t="str">
        <f>IF(B654="","",IFERROR(
  IF(_xlfn.XLOOKUP(B654,ADM_Log!A:A,ADM_Log!D:D)="OPD",
    _xlfn.XLOOKUP(_xlfn.XLOOKUP(B654,ADM_Log!A:A,ADM_Log!I:I),DR_Master!A:A,DR_Master!G:G),
    _xlfn.XLOOKUP(_xlfn.XLOOKUP(B654,ADM_Log!A:A,ADM_Log!I:I),DR_Master!A:A,DR_Master!H:H)*
    _xlfn.XLOOKUP(B654,ADM_Log!A:A,ADM_Log!G:G)
  ),0))</f>
        <v/>
      </c>
      <c r="J654" s="25" t="str">
        <f t="shared" si="52"/>
        <v/>
      </c>
      <c r="L654" s="17"/>
      <c r="M654" s="25" t="str">
        <f t="shared" si="53"/>
        <v/>
      </c>
      <c r="N654" s="17"/>
      <c r="O654" s="25" t="str">
        <f t="shared" si="54"/>
        <v/>
      </c>
      <c r="R654" t="str">
        <f t="shared" si="50"/>
        <v>Jan 1900</v>
      </c>
    </row>
    <row r="655" spans="1:18" ht="22" customHeight="1">
      <c r="A655" t="str">
        <f t="shared" si="51"/>
        <v/>
      </c>
      <c r="C655" s="24" t="str">
        <f>IF(B655="","",IFERROR(_xlfn.XLOOKUP(B655,ADM_Log!A:A,ADM_Log!B:B),"ADM not found"))</f>
        <v/>
      </c>
      <c r="D655" s="24" t="str">
        <f>IF(C655="","",IFERROR(_xlfn.XLOOKUP(C655,PT_Master!A:A,PT_Master!C:C),""))</f>
        <v/>
      </c>
      <c r="F655" s="24" t="str">
        <f>IF(C655="","",IFERROR(_xlfn.XLOOKUP(C655,PT_Master!A:A,PT_Master!P:P),"Self-Pay"))</f>
        <v/>
      </c>
      <c r="G655" s="25" t="str">
        <f>IF(B655="","",IFERROR(SUMIF(SVC_Log!B:B,B655,SVC_Log!O:O),0))</f>
        <v/>
      </c>
      <c r="H655" s="25" t="str">
        <f>IF(B655="","",IFERROR(
  _xlfn.XLOOKUP(B655,ADM_Log!A:A,ADM_Log!G:G)*
  _xlfn.XLOOKUP(_xlfn.XLOOKUP(B655,ADM_Log!A:A,ADM_Log!K:K),BED_Master!A:A,BED_Master!F:F),0))</f>
        <v/>
      </c>
      <c r="I655" s="25" t="str">
        <f>IF(B655="","",IFERROR(
  IF(_xlfn.XLOOKUP(B655,ADM_Log!A:A,ADM_Log!D:D)="OPD",
    _xlfn.XLOOKUP(_xlfn.XLOOKUP(B655,ADM_Log!A:A,ADM_Log!I:I),DR_Master!A:A,DR_Master!G:G),
    _xlfn.XLOOKUP(_xlfn.XLOOKUP(B655,ADM_Log!A:A,ADM_Log!I:I),DR_Master!A:A,DR_Master!H:H)*
    _xlfn.XLOOKUP(B655,ADM_Log!A:A,ADM_Log!G:G)
  ),0))</f>
        <v/>
      </c>
      <c r="J655" s="25" t="str">
        <f t="shared" si="52"/>
        <v/>
      </c>
      <c r="L655" s="17"/>
      <c r="M655" s="25" t="str">
        <f t="shared" si="53"/>
        <v/>
      </c>
      <c r="N655" s="17"/>
      <c r="O655" s="25" t="str">
        <f t="shared" si="54"/>
        <v/>
      </c>
      <c r="R655" t="str">
        <f t="shared" si="50"/>
        <v>Jan 1900</v>
      </c>
    </row>
    <row r="656" spans="1:18" ht="22" customHeight="1">
      <c r="A656" t="str">
        <f t="shared" si="51"/>
        <v/>
      </c>
      <c r="C656" s="24" t="str">
        <f>IF(B656="","",IFERROR(_xlfn.XLOOKUP(B656,ADM_Log!A:A,ADM_Log!B:B),"ADM not found"))</f>
        <v/>
      </c>
      <c r="D656" s="24" t="str">
        <f>IF(C656="","",IFERROR(_xlfn.XLOOKUP(C656,PT_Master!A:A,PT_Master!C:C),""))</f>
        <v/>
      </c>
      <c r="F656" s="24" t="str">
        <f>IF(C656="","",IFERROR(_xlfn.XLOOKUP(C656,PT_Master!A:A,PT_Master!P:P),"Self-Pay"))</f>
        <v/>
      </c>
      <c r="G656" s="25" t="str">
        <f>IF(B656="","",IFERROR(SUMIF(SVC_Log!B:B,B656,SVC_Log!O:O),0))</f>
        <v/>
      </c>
      <c r="H656" s="25" t="str">
        <f>IF(B656="","",IFERROR(
  _xlfn.XLOOKUP(B656,ADM_Log!A:A,ADM_Log!G:G)*
  _xlfn.XLOOKUP(_xlfn.XLOOKUP(B656,ADM_Log!A:A,ADM_Log!K:K),BED_Master!A:A,BED_Master!F:F),0))</f>
        <v/>
      </c>
      <c r="I656" s="25" t="str">
        <f>IF(B656="","",IFERROR(
  IF(_xlfn.XLOOKUP(B656,ADM_Log!A:A,ADM_Log!D:D)="OPD",
    _xlfn.XLOOKUP(_xlfn.XLOOKUP(B656,ADM_Log!A:A,ADM_Log!I:I),DR_Master!A:A,DR_Master!G:G),
    _xlfn.XLOOKUP(_xlfn.XLOOKUP(B656,ADM_Log!A:A,ADM_Log!I:I),DR_Master!A:A,DR_Master!H:H)*
    _xlfn.XLOOKUP(B656,ADM_Log!A:A,ADM_Log!G:G)
  ),0))</f>
        <v/>
      </c>
      <c r="J656" s="25" t="str">
        <f t="shared" si="52"/>
        <v/>
      </c>
      <c r="L656" s="17"/>
      <c r="M656" s="25" t="str">
        <f t="shared" si="53"/>
        <v/>
      </c>
      <c r="N656" s="17"/>
      <c r="O656" s="25" t="str">
        <f t="shared" si="54"/>
        <v/>
      </c>
      <c r="R656" t="str">
        <f t="shared" si="50"/>
        <v>Jan 1900</v>
      </c>
    </row>
    <row r="657" spans="1:18" ht="22" customHeight="1">
      <c r="A657" t="str">
        <f t="shared" si="51"/>
        <v/>
      </c>
      <c r="C657" s="24" t="str">
        <f>IF(B657="","",IFERROR(_xlfn.XLOOKUP(B657,ADM_Log!A:A,ADM_Log!B:B),"ADM not found"))</f>
        <v/>
      </c>
      <c r="D657" s="24" t="str">
        <f>IF(C657="","",IFERROR(_xlfn.XLOOKUP(C657,PT_Master!A:A,PT_Master!C:C),""))</f>
        <v/>
      </c>
      <c r="F657" s="24" t="str">
        <f>IF(C657="","",IFERROR(_xlfn.XLOOKUP(C657,PT_Master!A:A,PT_Master!P:P),"Self-Pay"))</f>
        <v/>
      </c>
      <c r="G657" s="25" t="str">
        <f>IF(B657="","",IFERROR(SUMIF(SVC_Log!B:B,B657,SVC_Log!O:O),0))</f>
        <v/>
      </c>
      <c r="H657" s="25" t="str">
        <f>IF(B657="","",IFERROR(
  _xlfn.XLOOKUP(B657,ADM_Log!A:A,ADM_Log!G:G)*
  _xlfn.XLOOKUP(_xlfn.XLOOKUP(B657,ADM_Log!A:A,ADM_Log!K:K),BED_Master!A:A,BED_Master!F:F),0))</f>
        <v/>
      </c>
      <c r="I657" s="25" t="str">
        <f>IF(B657="","",IFERROR(
  IF(_xlfn.XLOOKUP(B657,ADM_Log!A:A,ADM_Log!D:D)="OPD",
    _xlfn.XLOOKUP(_xlfn.XLOOKUP(B657,ADM_Log!A:A,ADM_Log!I:I),DR_Master!A:A,DR_Master!G:G),
    _xlfn.XLOOKUP(_xlfn.XLOOKUP(B657,ADM_Log!A:A,ADM_Log!I:I),DR_Master!A:A,DR_Master!H:H)*
    _xlfn.XLOOKUP(B657,ADM_Log!A:A,ADM_Log!G:G)
  ),0))</f>
        <v/>
      </c>
      <c r="J657" s="25" t="str">
        <f t="shared" si="52"/>
        <v/>
      </c>
      <c r="L657" s="17"/>
      <c r="M657" s="25" t="str">
        <f t="shared" si="53"/>
        <v/>
      </c>
      <c r="N657" s="17"/>
      <c r="O657" s="25" t="str">
        <f t="shared" si="54"/>
        <v/>
      </c>
      <c r="R657" t="str">
        <f t="shared" si="50"/>
        <v>Jan 1900</v>
      </c>
    </row>
    <row r="658" spans="1:18" ht="22" customHeight="1">
      <c r="A658" t="str">
        <f t="shared" si="51"/>
        <v/>
      </c>
      <c r="C658" s="24" t="str">
        <f>IF(B658="","",IFERROR(_xlfn.XLOOKUP(B658,ADM_Log!A:A,ADM_Log!B:B),"ADM not found"))</f>
        <v/>
      </c>
      <c r="D658" s="24" t="str">
        <f>IF(C658="","",IFERROR(_xlfn.XLOOKUP(C658,PT_Master!A:A,PT_Master!C:C),""))</f>
        <v/>
      </c>
      <c r="F658" s="24" t="str">
        <f>IF(C658="","",IFERROR(_xlfn.XLOOKUP(C658,PT_Master!A:A,PT_Master!P:P),"Self-Pay"))</f>
        <v/>
      </c>
      <c r="G658" s="25" t="str">
        <f>IF(B658="","",IFERROR(SUMIF(SVC_Log!B:B,B658,SVC_Log!O:O),0))</f>
        <v/>
      </c>
      <c r="H658" s="25" t="str">
        <f>IF(B658="","",IFERROR(
  _xlfn.XLOOKUP(B658,ADM_Log!A:A,ADM_Log!G:G)*
  _xlfn.XLOOKUP(_xlfn.XLOOKUP(B658,ADM_Log!A:A,ADM_Log!K:K),BED_Master!A:A,BED_Master!F:F),0))</f>
        <v/>
      </c>
      <c r="I658" s="25" t="str">
        <f>IF(B658="","",IFERROR(
  IF(_xlfn.XLOOKUP(B658,ADM_Log!A:A,ADM_Log!D:D)="OPD",
    _xlfn.XLOOKUP(_xlfn.XLOOKUP(B658,ADM_Log!A:A,ADM_Log!I:I),DR_Master!A:A,DR_Master!G:G),
    _xlfn.XLOOKUP(_xlfn.XLOOKUP(B658,ADM_Log!A:A,ADM_Log!I:I),DR_Master!A:A,DR_Master!H:H)*
    _xlfn.XLOOKUP(B658,ADM_Log!A:A,ADM_Log!G:G)
  ),0))</f>
        <v/>
      </c>
      <c r="J658" s="25" t="str">
        <f t="shared" si="52"/>
        <v/>
      </c>
      <c r="L658" s="17"/>
      <c r="M658" s="25" t="str">
        <f t="shared" si="53"/>
        <v/>
      </c>
      <c r="N658" s="17"/>
      <c r="O658" s="25" t="str">
        <f t="shared" si="54"/>
        <v/>
      </c>
      <c r="R658" t="str">
        <f t="shared" si="50"/>
        <v>Jan 1900</v>
      </c>
    </row>
    <row r="659" spans="1:18" ht="22" customHeight="1">
      <c r="A659" t="str">
        <f t="shared" si="51"/>
        <v/>
      </c>
      <c r="C659" s="24" t="str">
        <f>IF(B659="","",IFERROR(_xlfn.XLOOKUP(B659,ADM_Log!A:A,ADM_Log!B:B),"ADM not found"))</f>
        <v/>
      </c>
      <c r="D659" s="24" t="str">
        <f>IF(C659="","",IFERROR(_xlfn.XLOOKUP(C659,PT_Master!A:A,PT_Master!C:C),""))</f>
        <v/>
      </c>
      <c r="F659" s="24" t="str">
        <f>IF(C659="","",IFERROR(_xlfn.XLOOKUP(C659,PT_Master!A:A,PT_Master!P:P),"Self-Pay"))</f>
        <v/>
      </c>
      <c r="G659" s="25" t="str">
        <f>IF(B659="","",IFERROR(SUMIF(SVC_Log!B:B,B659,SVC_Log!O:O),0))</f>
        <v/>
      </c>
      <c r="H659" s="25" t="str">
        <f>IF(B659="","",IFERROR(
  _xlfn.XLOOKUP(B659,ADM_Log!A:A,ADM_Log!G:G)*
  _xlfn.XLOOKUP(_xlfn.XLOOKUP(B659,ADM_Log!A:A,ADM_Log!K:K),BED_Master!A:A,BED_Master!F:F),0))</f>
        <v/>
      </c>
      <c r="I659" s="25" t="str">
        <f>IF(B659="","",IFERROR(
  IF(_xlfn.XLOOKUP(B659,ADM_Log!A:A,ADM_Log!D:D)="OPD",
    _xlfn.XLOOKUP(_xlfn.XLOOKUP(B659,ADM_Log!A:A,ADM_Log!I:I),DR_Master!A:A,DR_Master!G:G),
    _xlfn.XLOOKUP(_xlfn.XLOOKUP(B659,ADM_Log!A:A,ADM_Log!I:I),DR_Master!A:A,DR_Master!H:H)*
    _xlfn.XLOOKUP(B659,ADM_Log!A:A,ADM_Log!G:G)
  ),0))</f>
        <v/>
      </c>
      <c r="J659" s="25" t="str">
        <f t="shared" si="52"/>
        <v/>
      </c>
      <c r="L659" s="17"/>
      <c r="M659" s="25" t="str">
        <f t="shared" si="53"/>
        <v/>
      </c>
      <c r="N659" s="17"/>
      <c r="O659" s="25" t="str">
        <f t="shared" si="54"/>
        <v/>
      </c>
      <c r="R659" t="str">
        <f t="shared" si="50"/>
        <v>Jan 1900</v>
      </c>
    </row>
    <row r="660" spans="1:18" ht="22" customHeight="1">
      <c r="A660" t="str">
        <f t="shared" si="51"/>
        <v/>
      </c>
      <c r="C660" s="24" t="str">
        <f>IF(B660="","",IFERROR(_xlfn.XLOOKUP(B660,ADM_Log!A:A,ADM_Log!B:B),"ADM not found"))</f>
        <v/>
      </c>
      <c r="D660" s="24" t="str">
        <f>IF(C660="","",IFERROR(_xlfn.XLOOKUP(C660,PT_Master!A:A,PT_Master!C:C),""))</f>
        <v/>
      </c>
      <c r="F660" s="24" t="str">
        <f>IF(C660="","",IFERROR(_xlfn.XLOOKUP(C660,PT_Master!A:A,PT_Master!P:P),"Self-Pay"))</f>
        <v/>
      </c>
      <c r="G660" s="25" t="str">
        <f>IF(B660="","",IFERROR(SUMIF(SVC_Log!B:B,B660,SVC_Log!O:O),0))</f>
        <v/>
      </c>
      <c r="H660" s="25" t="str">
        <f>IF(B660="","",IFERROR(
  _xlfn.XLOOKUP(B660,ADM_Log!A:A,ADM_Log!G:G)*
  _xlfn.XLOOKUP(_xlfn.XLOOKUP(B660,ADM_Log!A:A,ADM_Log!K:K),BED_Master!A:A,BED_Master!F:F),0))</f>
        <v/>
      </c>
      <c r="I660" s="25" t="str">
        <f>IF(B660="","",IFERROR(
  IF(_xlfn.XLOOKUP(B660,ADM_Log!A:A,ADM_Log!D:D)="OPD",
    _xlfn.XLOOKUP(_xlfn.XLOOKUP(B660,ADM_Log!A:A,ADM_Log!I:I),DR_Master!A:A,DR_Master!G:G),
    _xlfn.XLOOKUP(_xlfn.XLOOKUP(B660,ADM_Log!A:A,ADM_Log!I:I),DR_Master!A:A,DR_Master!H:H)*
    _xlfn.XLOOKUP(B660,ADM_Log!A:A,ADM_Log!G:G)
  ),0))</f>
        <v/>
      </c>
      <c r="J660" s="25" t="str">
        <f t="shared" si="52"/>
        <v/>
      </c>
      <c r="L660" s="17"/>
      <c r="M660" s="25" t="str">
        <f t="shared" si="53"/>
        <v/>
      </c>
      <c r="N660" s="17"/>
      <c r="O660" s="25" t="str">
        <f t="shared" si="54"/>
        <v/>
      </c>
      <c r="R660" t="str">
        <f t="shared" si="50"/>
        <v>Jan 1900</v>
      </c>
    </row>
    <row r="661" spans="1:18" ht="22" customHeight="1">
      <c r="A661" t="str">
        <f t="shared" si="51"/>
        <v/>
      </c>
      <c r="C661" s="24" t="str">
        <f>IF(B661="","",IFERROR(_xlfn.XLOOKUP(B661,ADM_Log!A:A,ADM_Log!B:B),"ADM not found"))</f>
        <v/>
      </c>
      <c r="D661" s="24" t="str">
        <f>IF(C661="","",IFERROR(_xlfn.XLOOKUP(C661,PT_Master!A:A,PT_Master!C:C),""))</f>
        <v/>
      </c>
      <c r="F661" s="24" t="str">
        <f>IF(C661="","",IFERROR(_xlfn.XLOOKUP(C661,PT_Master!A:A,PT_Master!P:P),"Self-Pay"))</f>
        <v/>
      </c>
      <c r="G661" s="25" t="str">
        <f>IF(B661="","",IFERROR(SUMIF(SVC_Log!B:B,B661,SVC_Log!O:O),0))</f>
        <v/>
      </c>
      <c r="H661" s="25" t="str">
        <f>IF(B661="","",IFERROR(
  _xlfn.XLOOKUP(B661,ADM_Log!A:A,ADM_Log!G:G)*
  _xlfn.XLOOKUP(_xlfn.XLOOKUP(B661,ADM_Log!A:A,ADM_Log!K:K),BED_Master!A:A,BED_Master!F:F),0))</f>
        <v/>
      </c>
      <c r="I661" s="25" t="str">
        <f>IF(B661="","",IFERROR(
  IF(_xlfn.XLOOKUP(B661,ADM_Log!A:A,ADM_Log!D:D)="OPD",
    _xlfn.XLOOKUP(_xlfn.XLOOKUP(B661,ADM_Log!A:A,ADM_Log!I:I),DR_Master!A:A,DR_Master!G:G),
    _xlfn.XLOOKUP(_xlfn.XLOOKUP(B661,ADM_Log!A:A,ADM_Log!I:I),DR_Master!A:A,DR_Master!H:H)*
    _xlfn.XLOOKUP(B661,ADM_Log!A:A,ADM_Log!G:G)
  ),0))</f>
        <v/>
      </c>
      <c r="J661" s="25" t="str">
        <f t="shared" si="52"/>
        <v/>
      </c>
      <c r="L661" s="17"/>
      <c r="M661" s="25" t="str">
        <f t="shared" si="53"/>
        <v/>
      </c>
      <c r="N661" s="17"/>
      <c r="O661" s="25" t="str">
        <f t="shared" si="54"/>
        <v/>
      </c>
      <c r="R661" t="str">
        <f t="shared" si="50"/>
        <v>Jan 1900</v>
      </c>
    </row>
    <row r="662" spans="1:18" ht="22" customHeight="1">
      <c r="A662" t="str">
        <f t="shared" si="51"/>
        <v/>
      </c>
      <c r="C662" s="24" t="str">
        <f>IF(B662="","",IFERROR(_xlfn.XLOOKUP(B662,ADM_Log!A:A,ADM_Log!B:B),"ADM not found"))</f>
        <v/>
      </c>
      <c r="D662" s="24" t="str">
        <f>IF(C662="","",IFERROR(_xlfn.XLOOKUP(C662,PT_Master!A:A,PT_Master!C:C),""))</f>
        <v/>
      </c>
      <c r="F662" s="24" t="str">
        <f>IF(C662="","",IFERROR(_xlfn.XLOOKUP(C662,PT_Master!A:A,PT_Master!P:P),"Self-Pay"))</f>
        <v/>
      </c>
      <c r="G662" s="25" t="str">
        <f>IF(B662="","",IFERROR(SUMIF(SVC_Log!B:B,B662,SVC_Log!O:O),0))</f>
        <v/>
      </c>
      <c r="H662" s="25" t="str">
        <f>IF(B662="","",IFERROR(
  _xlfn.XLOOKUP(B662,ADM_Log!A:A,ADM_Log!G:G)*
  _xlfn.XLOOKUP(_xlfn.XLOOKUP(B662,ADM_Log!A:A,ADM_Log!K:K),BED_Master!A:A,BED_Master!F:F),0))</f>
        <v/>
      </c>
      <c r="I662" s="25" t="str">
        <f>IF(B662="","",IFERROR(
  IF(_xlfn.XLOOKUP(B662,ADM_Log!A:A,ADM_Log!D:D)="OPD",
    _xlfn.XLOOKUP(_xlfn.XLOOKUP(B662,ADM_Log!A:A,ADM_Log!I:I),DR_Master!A:A,DR_Master!G:G),
    _xlfn.XLOOKUP(_xlfn.XLOOKUP(B662,ADM_Log!A:A,ADM_Log!I:I),DR_Master!A:A,DR_Master!H:H)*
    _xlfn.XLOOKUP(B662,ADM_Log!A:A,ADM_Log!G:G)
  ),0))</f>
        <v/>
      </c>
      <c r="J662" s="25" t="str">
        <f t="shared" si="52"/>
        <v/>
      </c>
      <c r="L662" s="17"/>
      <c r="M662" s="25" t="str">
        <f t="shared" si="53"/>
        <v/>
      </c>
      <c r="N662" s="17"/>
      <c r="O662" s="25" t="str">
        <f t="shared" si="54"/>
        <v/>
      </c>
      <c r="R662" t="str">
        <f t="shared" si="50"/>
        <v>Jan 1900</v>
      </c>
    </row>
    <row r="663" spans="1:18" ht="22" customHeight="1">
      <c r="A663" t="str">
        <f t="shared" si="51"/>
        <v/>
      </c>
      <c r="C663" s="24" t="str">
        <f>IF(B663="","",IFERROR(_xlfn.XLOOKUP(B663,ADM_Log!A:A,ADM_Log!B:B),"ADM not found"))</f>
        <v/>
      </c>
      <c r="D663" s="24" t="str">
        <f>IF(C663="","",IFERROR(_xlfn.XLOOKUP(C663,PT_Master!A:A,PT_Master!C:C),""))</f>
        <v/>
      </c>
      <c r="F663" s="24" t="str">
        <f>IF(C663="","",IFERROR(_xlfn.XLOOKUP(C663,PT_Master!A:A,PT_Master!P:P),"Self-Pay"))</f>
        <v/>
      </c>
      <c r="G663" s="25" t="str">
        <f>IF(B663="","",IFERROR(SUMIF(SVC_Log!B:B,B663,SVC_Log!O:O),0))</f>
        <v/>
      </c>
      <c r="H663" s="25" t="str">
        <f>IF(B663="","",IFERROR(
  _xlfn.XLOOKUP(B663,ADM_Log!A:A,ADM_Log!G:G)*
  _xlfn.XLOOKUP(_xlfn.XLOOKUP(B663,ADM_Log!A:A,ADM_Log!K:K),BED_Master!A:A,BED_Master!F:F),0))</f>
        <v/>
      </c>
      <c r="I663" s="25" t="str">
        <f>IF(B663="","",IFERROR(
  IF(_xlfn.XLOOKUP(B663,ADM_Log!A:A,ADM_Log!D:D)="OPD",
    _xlfn.XLOOKUP(_xlfn.XLOOKUP(B663,ADM_Log!A:A,ADM_Log!I:I),DR_Master!A:A,DR_Master!G:G),
    _xlfn.XLOOKUP(_xlfn.XLOOKUP(B663,ADM_Log!A:A,ADM_Log!I:I),DR_Master!A:A,DR_Master!H:H)*
    _xlfn.XLOOKUP(B663,ADM_Log!A:A,ADM_Log!G:G)
  ),0))</f>
        <v/>
      </c>
      <c r="J663" s="25" t="str">
        <f t="shared" si="52"/>
        <v/>
      </c>
      <c r="L663" s="17"/>
      <c r="M663" s="25" t="str">
        <f t="shared" si="53"/>
        <v/>
      </c>
      <c r="N663" s="17"/>
      <c r="O663" s="25" t="str">
        <f t="shared" si="54"/>
        <v/>
      </c>
      <c r="R663" t="str">
        <f t="shared" si="50"/>
        <v>Jan 1900</v>
      </c>
    </row>
    <row r="664" spans="1:18" ht="22" customHeight="1">
      <c r="A664" t="str">
        <f t="shared" si="51"/>
        <v/>
      </c>
      <c r="C664" s="24" t="str">
        <f>IF(B664="","",IFERROR(_xlfn.XLOOKUP(B664,ADM_Log!A:A,ADM_Log!B:B),"ADM not found"))</f>
        <v/>
      </c>
      <c r="D664" s="24" t="str">
        <f>IF(C664="","",IFERROR(_xlfn.XLOOKUP(C664,PT_Master!A:A,PT_Master!C:C),""))</f>
        <v/>
      </c>
      <c r="F664" s="24" t="str">
        <f>IF(C664="","",IFERROR(_xlfn.XLOOKUP(C664,PT_Master!A:A,PT_Master!P:P),"Self-Pay"))</f>
        <v/>
      </c>
      <c r="G664" s="25" t="str">
        <f>IF(B664="","",IFERROR(SUMIF(SVC_Log!B:B,B664,SVC_Log!O:O),0))</f>
        <v/>
      </c>
      <c r="H664" s="25" t="str">
        <f>IF(B664="","",IFERROR(
  _xlfn.XLOOKUP(B664,ADM_Log!A:A,ADM_Log!G:G)*
  _xlfn.XLOOKUP(_xlfn.XLOOKUP(B664,ADM_Log!A:A,ADM_Log!K:K),BED_Master!A:A,BED_Master!F:F),0))</f>
        <v/>
      </c>
      <c r="I664" s="25" t="str">
        <f>IF(B664="","",IFERROR(
  IF(_xlfn.XLOOKUP(B664,ADM_Log!A:A,ADM_Log!D:D)="OPD",
    _xlfn.XLOOKUP(_xlfn.XLOOKUP(B664,ADM_Log!A:A,ADM_Log!I:I),DR_Master!A:A,DR_Master!G:G),
    _xlfn.XLOOKUP(_xlfn.XLOOKUP(B664,ADM_Log!A:A,ADM_Log!I:I),DR_Master!A:A,DR_Master!H:H)*
    _xlfn.XLOOKUP(B664,ADM_Log!A:A,ADM_Log!G:G)
  ),0))</f>
        <v/>
      </c>
      <c r="J664" s="25" t="str">
        <f t="shared" si="52"/>
        <v/>
      </c>
      <c r="L664" s="17"/>
      <c r="M664" s="25" t="str">
        <f t="shared" si="53"/>
        <v/>
      </c>
      <c r="N664" s="17"/>
      <c r="O664" s="25" t="str">
        <f t="shared" si="54"/>
        <v/>
      </c>
      <c r="R664" t="str">
        <f t="shared" si="50"/>
        <v>Jan 1900</v>
      </c>
    </row>
    <row r="665" spans="1:18" ht="22" customHeight="1">
      <c r="A665" t="str">
        <f t="shared" si="51"/>
        <v/>
      </c>
      <c r="C665" s="24" t="str">
        <f>IF(B665="","",IFERROR(_xlfn.XLOOKUP(B665,ADM_Log!A:A,ADM_Log!B:B),"ADM not found"))</f>
        <v/>
      </c>
      <c r="D665" s="24" t="str">
        <f>IF(C665="","",IFERROR(_xlfn.XLOOKUP(C665,PT_Master!A:A,PT_Master!C:C),""))</f>
        <v/>
      </c>
      <c r="F665" s="24" t="str">
        <f>IF(C665="","",IFERROR(_xlfn.XLOOKUP(C665,PT_Master!A:A,PT_Master!P:P),"Self-Pay"))</f>
        <v/>
      </c>
      <c r="G665" s="25" t="str">
        <f>IF(B665="","",IFERROR(SUMIF(SVC_Log!B:B,B665,SVC_Log!O:O),0))</f>
        <v/>
      </c>
      <c r="H665" s="25" t="str">
        <f>IF(B665="","",IFERROR(
  _xlfn.XLOOKUP(B665,ADM_Log!A:A,ADM_Log!G:G)*
  _xlfn.XLOOKUP(_xlfn.XLOOKUP(B665,ADM_Log!A:A,ADM_Log!K:K),BED_Master!A:A,BED_Master!F:F),0))</f>
        <v/>
      </c>
      <c r="I665" s="25" t="str">
        <f>IF(B665="","",IFERROR(
  IF(_xlfn.XLOOKUP(B665,ADM_Log!A:A,ADM_Log!D:D)="OPD",
    _xlfn.XLOOKUP(_xlfn.XLOOKUP(B665,ADM_Log!A:A,ADM_Log!I:I),DR_Master!A:A,DR_Master!G:G),
    _xlfn.XLOOKUP(_xlfn.XLOOKUP(B665,ADM_Log!A:A,ADM_Log!I:I),DR_Master!A:A,DR_Master!H:H)*
    _xlfn.XLOOKUP(B665,ADM_Log!A:A,ADM_Log!G:G)
  ),0))</f>
        <v/>
      </c>
      <c r="J665" s="25" t="str">
        <f t="shared" si="52"/>
        <v/>
      </c>
      <c r="L665" s="17"/>
      <c r="M665" s="25" t="str">
        <f t="shared" si="53"/>
        <v/>
      </c>
      <c r="N665" s="17"/>
      <c r="O665" s="25" t="str">
        <f t="shared" si="54"/>
        <v/>
      </c>
      <c r="R665" t="str">
        <f t="shared" si="50"/>
        <v>Jan 1900</v>
      </c>
    </row>
    <row r="666" spans="1:18" ht="22" customHeight="1">
      <c r="A666" t="str">
        <f t="shared" si="51"/>
        <v/>
      </c>
      <c r="C666" s="24" t="str">
        <f>IF(B666="","",IFERROR(_xlfn.XLOOKUP(B666,ADM_Log!A:A,ADM_Log!B:B),"ADM not found"))</f>
        <v/>
      </c>
      <c r="D666" s="24" t="str">
        <f>IF(C666="","",IFERROR(_xlfn.XLOOKUP(C666,PT_Master!A:A,PT_Master!C:C),""))</f>
        <v/>
      </c>
      <c r="F666" s="24" t="str">
        <f>IF(C666="","",IFERROR(_xlfn.XLOOKUP(C666,PT_Master!A:A,PT_Master!P:P),"Self-Pay"))</f>
        <v/>
      </c>
      <c r="G666" s="25" t="str">
        <f>IF(B666="","",IFERROR(SUMIF(SVC_Log!B:B,B666,SVC_Log!O:O),0))</f>
        <v/>
      </c>
      <c r="H666" s="25" t="str">
        <f>IF(B666="","",IFERROR(
  _xlfn.XLOOKUP(B666,ADM_Log!A:A,ADM_Log!G:G)*
  _xlfn.XLOOKUP(_xlfn.XLOOKUP(B666,ADM_Log!A:A,ADM_Log!K:K),BED_Master!A:A,BED_Master!F:F),0))</f>
        <v/>
      </c>
      <c r="I666" s="25" t="str">
        <f>IF(B666="","",IFERROR(
  IF(_xlfn.XLOOKUP(B666,ADM_Log!A:A,ADM_Log!D:D)="OPD",
    _xlfn.XLOOKUP(_xlfn.XLOOKUP(B666,ADM_Log!A:A,ADM_Log!I:I),DR_Master!A:A,DR_Master!G:G),
    _xlfn.XLOOKUP(_xlfn.XLOOKUP(B666,ADM_Log!A:A,ADM_Log!I:I),DR_Master!A:A,DR_Master!H:H)*
    _xlfn.XLOOKUP(B666,ADM_Log!A:A,ADM_Log!G:G)
  ),0))</f>
        <v/>
      </c>
      <c r="J666" s="25" t="str">
        <f t="shared" si="52"/>
        <v/>
      </c>
      <c r="L666" s="17"/>
      <c r="M666" s="25" t="str">
        <f t="shared" si="53"/>
        <v/>
      </c>
      <c r="N666" s="17"/>
      <c r="O666" s="25" t="str">
        <f t="shared" si="54"/>
        <v/>
      </c>
      <c r="R666" t="str">
        <f t="shared" si="50"/>
        <v>Jan 1900</v>
      </c>
    </row>
    <row r="667" spans="1:18" ht="22" customHeight="1">
      <c r="A667" t="str">
        <f t="shared" si="51"/>
        <v/>
      </c>
      <c r="C667" s="24" t="str">
        <f>IF(B667="","",IFERROR(_xlfn.XLOOKUP(B667,ADM_Log!A:A,ADM_Log!B:B),"ADM not found"))</f>
        <v/>
      </c>
      <c r="D667" s="24" t="str">
        <f>IF(C667="","",IFERROR(_xlfn.XLOOKUP(C667,PT_Master!A:A,PT_Master!C:C),""))</f>
        <v/>
      </c>
      <c r="F667" s="24" t="str">
        <f>IF(C667="","",IFERROR(_xlfn.XLOOKUP(C667,PT_Master!A:A,PT_Master!P:P),"Self-Pay"))</f>
        <v/>
      </c>
      <c r="G667" s="25" t="str">
        <f>IF(B667="","",IFERROR(SUMIF(SVC_Log!B:B,B667,SVC_Log!O:O),0))</f>
        <v/>
      </c>
      <c r="H667" s="25" t="str">
        <f>IF(B667="","",IFERROR(
  _xlfn.XLOOKUP(B667,ADM_Log!A:A,ADM_Log!G:G)*
  _xlfn.XLOOKUP(_xlfn.XLOOKUP(B667,ADM_Log!A:A,ADM_Log!K:K),BED_Master!A:A,BED_Master!F:F),0))</f>
        <v/>
      </c>
      <c r="I667" s="25" t="str">
        <f>IF(B667="","",IFERROR(
  IF(_xlfn.XLOOKUP(B667,ADM_Log!A:A,ADM_Log!D:D)="OPD",
    _xlfn.XLOOKUP(_xlfn.XLOOKUP(B667,ADM_Log!A:A,ADM_Log!I:I),DR_Master!A:A,DR_Master!G:G),
    _xlfn.XLOOKUP(_xlfn.XLOOKUP(B667,ADM_Log!A:A,ADM_Log!I:I),DR_Master!A:A,DR_Master!H:H)*
    _xlfn.XLOOKUP(B667,ADM_Log!A:A,ADM_Log!G:G)
  ),0))</f>
        <v/>
      </c>
      <c r="J667" s="25" t="str">
        <f t="shared" si="52"/>
        <v/>
      </c>
      <c r="L667" s="17"/>
      <c r="M667" s="25" t="str">
        <f t="shared" si="53"/>
        <v/>
      </c>
      <c r="N667" s="17"/>
      <c r="O667" s="25" t="str">
        <f t="shared" si="54"/>
        <v/>
      </c>
      <c r="R667" t="str">
        <f t="shared" si="50"/>
        <v>Jan 1900</v>
      </c>
    </row>
    <row r="668" spans="1:18" ht="22" customHeight="1">
      <c r="A668" t="str">
        <f t="shared" si="51"/>
        <v/>
      </c>
      <c r="C668" s="24" t="str">
        <f>IF(B668="","",IFERROR(_xlfn.XLOOKUP(B668,ADM_Log!A:A,ADM_Log!B:B),"ADM not found"))</f>
        <v/>
      </c>
      <c r="D668" s="24" t="str">
        <f>IF(C668="","",IFERROR(_xlfn.XLOOKUP(C668,PT_Master!A:A,PT_Master!C:C),""))</f>
        <v/>
      </c>
      <c r="F668" s="24" t="str">
        <f>IF(C668="","",IFERROR(_xlfn.XLOOKUP(C668,PT_Master!A:A,PT_Master!P:P),"Self-Pay"))</f>
        <v/>
      </c>
      <c r="G668" s="25" t="str">
        <f>IF(B668="","",IFERROR(SUMIF(SVC_Log!B:B,B668,SVC_Log!O:O),0))</f>
        <v/>
      </c>
      <c r="H668" s="25" t="str">
        <f>IF(B668="","",IFERROR(
  _xlfn.XLOOKUP(B668,ADM_Log!A:A,ADM_Log!G:G)*
  _xlfn.XLOOKUP(_xlfn.XLOOKUP(B668,ADM_Log!A:A,ADM_Log!K:K),BED_Master!A:A,BED_Master!F:F),0))</f>
        <v/>
      </c>
      <c r="I668" s="25" t="str">
        <f>IF(B668="","",IFERROR(
  IF(_xlfn.XLOOKUP(B668,ADM_Log!A:A,ADM_Log!D:D)="OPD",
    _xlfn.XLOOKUP(_xlfn.XLOOKUP(B668,ADM_Log!A:A,ADM_Log!I:I),DR_Master!A:A,DR_Master!G:G),
    _xlfn.XLOOKUP(_xlfn.XLOOKUP(B668,ADM_Log!A:A,ADM_Log!I:I),DR_Master!A:A,DR_Master!H:H)*
    _xlfn.XLOOKUP(B668,ADM_Log!A:A,ADM_Log!G:G)
  ),0))</f>
        <v/>
      </c>
      <c r="J668" s="25" t="str">
        <f t="shared" si="52"/>
        <v/>
      </c>
      <c r="L668" s="17"/>
      <c r="M668" s="25" t="str">
        <f t="shared" si="53"/>
        <v/>
      </c>
      <c r="N668" s="17"/>
      <c r="O668" s="25" t="str">
        <f t="shared" si="54"/>
        <v/>
      </c>
      <c r="R668" t="str">
        <f t="shared" si="50"/>
        <v>Jan 1900</v>
      </c>
    </row>
    <row r="669" spans="1:18" ht="22" customHeight="1">
      <c r="A669" t="str">
        <f t="shared" si="51"/>
        <v/>
      </c>
      <c r="C669" s="24" t="str">
        <f>IF(B669="","",IFERROR(_xlfn.XLOOKUP(B669,ADM_Log!A:A,ADM_Log!B:B),"ADM not found"))</f>
        <v/>
      </c>
      <c r="D669" s="24" t="str">
        <f>IF(C669="","",IFERROR(_xlfn.XLOOKUP(C669,PT_Master!A:A,PT_Master!C:C),""))</f>
        <v/>
      </c>
      <c r="F669" s="24" t="str">
        <f>IF(C669="","",IFERROR(_xlfn.XLOOKUP(C669,PT_Master!A:A,PT_Master!P:P),"Self-Pay"))</f>
        <v/>
      </c>
      <c r="G669" s="25" t="str">
        <f>IF(B669="","",IFERROR(SUMIF(SVC_Log!B:B,B669,SVC_Log!O:O),0))</f>
        <v/>
      </c>
      <c r="H669" s="25" t="str">
        <f>IF(B669="","",IFERROR(
  _xlfn.XLOOKUP(B669,ADM_Log!A:A,ADM_Log!G:G)*
  _xlfn.XLOOKUP(_xlfn.XLOOKUP(B669,ADM_Log!A:A,ADM_Log!K:K),BED_Master!A:A,BED_Master!F:F),0))</f>
        <v/>
      </c>
      <c r="I669" s="25" t="str">
        <f>IF(B669="","",IFERROR(
  IF(_xlfn.XLOOKUP(B669,ADM_Log!A:A,ADM_Log!D:D)="OPD",
    _xlfn.XLOOKUP(_xlfn.XLOOKUP(B669,ADM_Log!A:A,ADM_Log!I:I),DR_Master!A:A,DR_Master!G:G),
    _xlfn.XLOOKUP(_xlfn.XLOOKUP(B669,ADM_Log!A:A,ADM_Log!I:I),DR_Master!A:A,DR_Master!H:H)*
    _xlfn.XLOOKUP(B669,ADM_Log!A:A,ADM_Log!G:G)
  ),0))</f>
        <v/>
      </c>
      <c r="J669" s="25" t="str">
        <f t="shared" si="52"/>
        <v/>
      </c>
      <c r="L669" s="17"/>
      <c r="M669" s="25" t="str">
        <f t="shared" si="53"/>
        <v/>
      </c>
      <c r="N669" s="17"/>
      <c r="O669" s="25" t="str">
        <f t="shared" si="54"/>
        <v/>
      </c>
      <c r="R669" t="str">
        <f t="shared" si="50"/>
        <v>Jan 1900</v>
      </c>
    </row>
    <row r="670" spans="1:18" ht="22" customHeight="1">
      <c r="A670" t="str">
        <f t="shared" si="51"/>
        <v/>
      </c>
      <c r="C670" s="24" t="str">
        <f>IF(B670="","",IFERROR(_xlfn.XLOOKUP(B670,ADM_Log!A:A,ADM_Log!B:B),"ADM not found"))</f>
        <v/>
      </c>
      <c r="D670" s="24" t="str">
        <f>IF(C670="","",IFERROR(_xlfn.XLOOKUP(C670,PT_Master!A:A,PT_Master!C:C),""))</f>
        <v/>
      </c>
      <c r="F670" s="24" t="str">
        <f>IF(C670="","",IFERROR(_xlfn.XLOOKUP(C670,PT_Master!A:A,PT_Master!P:P),"Self-Pay"))</f>
        <v/>
      </c>
      <c r="G670" s="25" t="str">
        <f>IF(B670="","",IFERROR(SUMIF(SVC_Log!B:B,B670,SVC_Log!O:O),0))</f>
        <v/>
      </c>
      <c r="H670" s="25" t="str">
        <f>IF(B670="","",IFERROR(
  _xlfn.XLOOKUP(B670,ADM_Log!A:A,ADM_Log!G:G)*
  _xlfn.XLOOKUP(_xlfn.XLOOKUP(B670,ADM_Log!A:A,ADM_Log!K:K),BED_Master!A:A,BED_Master!F:F),0))</f>
        <v/>
      </c>
      <c r="I670" s="25" t="str">
        <f>IF(B670="","",IFERROR(
  IF(_xlfn.XLOOKUP(B670,ADM_Log!A:A,ADM_Log!D:D)="OPD",
    _xlfn.XLOOKUP(_xlfn.XLOOKUP(B670,ADM_Log!A:A,ADM_Log!I:I),DR_Master!A:A,DR_Master!G:G),
    _xlfn.XLOOKUP(_xlfn.XLOOKUP(B670,ADM_Log!A:A,ADM_Log!I:I),DR_Master!A:A,DR_Master!H:H)*
    _xlfn.XLOOKUP(B670,ADM_Log!A:A,ADM_Log!G:G)
  ),0))</f>
        <v/>
      </c>
      <c r="J670" s="25" t="str">
        <f t="shared" si="52"/>
        <v/>
      </c>
      <c r="L670" s="17"/>
      <c r="M670" s="25" t="str">
        <f t="shared" si="53"/>
        <v/>
      </c>
      <c r="N670" s="17"/>
      <c r="O670" s="25" t="str">
        <f t="shared" si="54"/>
        <v/>
      </c>
      <c r="R670" t="str">
        <f t="shared" si="50"/>
        <v>Jan 1900</v>
      </c>
    </row>
    <row r="671" spans="1:18" ht="22" customHeight="1">
      <c r="A671" t="str">
        <f t="shared" si="51"/>
        <v/>
      </c>
      <c r="C671" s="24" t="str">
        <f>IF(B671="","",IFERROR(_xlfn.XLOOKUP(B671,ADM_Log!A:A,ADM_Log!B:B),"ADM not found"))</f>
        <v/>
      </c>
      <c r="D671" s="24" t="str">
        <f>IF(C671="","",IFERROR(_xlfn.XLOOKUP(C671,PT_Master!A:A,PT_Master!C:C),""))</f>
        <v/>
      </c>
      <c r="F671" s="24" t="str">
        <f>IF(C671="","",IFERROR(_xlfn.XLOOKUP(C671,PT_Master!A:A,PT_Master!P:P),"Self-Pay"))</f>
        <v/>
      </c>
      <c r="G671" s="25" t="str">
        <f>IF(B671="","",IFERROR(SUMIF(SVC_Log!B:B,B671,SVC_Log!O:O),0))</f>
        <v/>
      </c>
      <c r="H671" s="25" t="str">
        <f>IF(B671="","",IFERROR(
  _xlfn.XLOOKUP(B671,ADM_Log!A:A,ADM_Log!G:G)*
  _xlfn.XLOOKUP(_xlfn.XLOOKUP(B671,ADM_Log!A:A,ADM_Log!K:K),BED_Master!A:A,BED_Master!F:F),0))</f>
        <v/>
      </c>
      <c r="I671" s="25" t="str">
        <f>IF(B671="","",IFERROR(
  IF(_xlfn.XLOOKUP(B671,ADM_Log!A:A,ADM_Log!D:D)="OPD",
    _xlfn.XLOOKUP(_xlfn.XLOOKUP(B671,ADM_Log!A:A,ADM_Log!I:I),DR_Master!A:A,DR_Master!G:G),
    _xlfn.XLOOKUP(_xlfn.XLOOKUP(B671,ADM_Log!A:A,ADM_Log!I:I),DR_Master!A:A,DR_Master!H:H)*
    _xlfn.XLOOKUP(B671,ADM_Log!A:A,ADM_Log!G:G)
  ),0))</f>
        <v/>
      </c>
      <c r="J671" s="25" t="str">
        <f t="shared" si="52"/>
        <v/>
      </c>
      <c r="L671" s="17"/>
      <c r="M671" s="25" t="str">
        <f t="shared" si="53"/>
        <v/>
      </c>
      <c r="N671" s="17"/>
      <c r="O671" s="25" t="str">
        <f t="shared" si="54"/>
        <v/>
      </c>
      <c r="R671" t="str">
        <f t="shared" si="50"/>
        <v>Jan 1900</v>
      </c>
    </row>
    <row r="672" spans="1:18" ht="22" customHeight="1">
      <c r="A672" t="str">
        <f t="shared" si="51"/>
        <v/>
      </c>
      <c r="C672" s="24" t="str">
        <f>IF(B672="","",IFERROR(_xlfn.XLOOKUP(B672,ADM_Log!A:A,ADM_Log!B:B),"ADM not found"))</f>
        <v/>
      </c>
      <c r="D672" s="24" t="str">
        <f>IF(C672="","",IFERROR(_xlfn.XLOOKUP(C672,PT_Master!A:A,PT_Master!C:C),""))</f>
        <v/>
      </c>
      <c r="F672" s="24" t="str">
        <f>IF(C672="","",IFERROR(_xlfn.XLOOKUP(C672,PT_Master!A:A,PT_Master!P:P),"Self-Pay"))</f>
        <v/>
      </c>
      <c r="G672" s="25" t="str">
        <f>IF(B672="","",IFERROR(SUMIF(SVC_Log!B:B,B672,SVC_Log!O:O),0))</f>
        <v/>
      </c>
      <c r="H672" s="25" t="str">
        <f>IF(B672="","",IFERROR(
  _xlfn.XLOOKUP(B672,ADM_Log!A:A,ADM_Log!G:G)*
  _xlfn.XLOOKUP(_xlfn.XLOOKUP(B672,ADM_Log!A:A,ADM_Log!K:K),BED_Master!A:A,BED_Master!F:F),0))</f>
        <v/>
      </c>
      <c r="I672" s="25" t="str">
        <f>IF(B672="","",IFERROR(
  IF(_xlfn.XLOOKUP(B672,ADM_Log!A:A,ADM_Log!D:D)="OPD",
    _xlfn.XLOOKUP(_xlfn.XLOOKUP(B672,ADM_Log!A:A,ADM_Log!I:I),DR_Master!A:A,DR_Master!G:G),
    _xlfn.XLOOKUP(_xlfn.XLOOKUP(B672,ADM_Log!A:A,ADM_Log!I:I),DR_Master!A:A,DR_Master!H:H)*
    _xlfn.XLOOKUP(B672,ADM_Log!A:A,ADM_Log!G:G)
  ),0))</f>
        <v/>
      </c>
      <c r="J672" s="25" t="str">
        <f t="shared" si="52"/>
        <v/>
      </c>
      <c r="L672" s="17"/>
      <c r="M672" s="25" t="str">
        <f t="shared" si="53"/>
        <v/>
      </c>
      <c r="N672" s="17"/>
      <c r="O672" s="25" t="str">
        <f t="shared" si="54"/>
        <v/>
      </c>
      <c r="R672" t="str">
        <f t="shared" si="50"/>
        <v>Jan 1900</v>
      </c>
    </row>
    <row r="673" spans="1:18" ht="22" customHeight="1">
      <c r="A673" t="str">
        <f t="shared" si="51"/>
        <v/>
      </c>
      <c r="C673" s="24" t="str">
        <f>IF(B673="","",IFERROR(_xlfn.XLOOKUP(B673,ADM_Log!A:A,ADM_Log!B:B),"ADM not found"))</f>
        <v/>
      </c>
      <c r="D673" s="24" t="str">
        <f>IF(C673="","",IFERROR(_xlfn.XLOOKUP(C673,PT_Master!A:A,PT_Master!C:C),""))</f>
        <v/>
      </c>
      <c r="F673" s="24" t="str">
        <f>IF(C673="","",IFERROR(_xlfn.XLOOKUP(C673,PT_Master!A:A,PT_Master!P:P),"Self-Pay"))</f>
        <v/>
      </c>
      <c r="G673" s="25" t="str">
        <f>IF(B673="","",IFERROR(SUMIF(SVC_Log!B:B,B673,SVC_Log!O:O),0))</f>
        <v/>
      </c>
      <c r="H673" s="25" t="str">
        <f>IF(B673="","",IFERROR(
  _xlfn.XLOOKUP(B673,ADM_Log!A:A,ADM_Log!G:G)*
  _xlfn.XLOOKUP(_xlfn.XLOOKUP(B673,ADM_Log!A:A,ADM_Log!K:K),BED_Master!A:A,BED_Master!F:F),0))</f>
        <v/>
      </c>
      <c r="I673" s="25" t="str">
        <f>IF(B673="","",IFERROR(
  IF(_xlfn.XLOOKUP(B673,ADM_Log!A:A,ADM_Log!D:D)="OPD",
    _xlfn.XLOOKUP(_xlfn.XLOOKUP(B673,ADM_Log!A:A,ADM_Log!I:I),DR_Master!A:A,DR_Master!G:G),
    _xlfn.XLOOKUP(_xlfn.XLOOKUP(B673,ADM_Log!A:A,ADM_Log!I:I),DR_Master!A:A,DR_Master!H:H)*
    _xlfn.XLOOKUP(B673,ADM_Log!A:A,ADM_Log!G:G)
  ),0))</f>
        <v/>
      </c>
      <c r="J673" s="25" t="str">
        <f t="shared" si="52"/>
        <v/>
      </c>
      <c r="L673" s="17"/>
      <c r="M673" s="25" t="str">
        <f t="shared" si="53"/>
        <v/>
      </c>
      <c r="N673" s="17"/>
      <c r="O673" s="25" t="str">
        <f t="shared" si="54"/>
        <v/>
      </c>
      <c r="R673" t="str">
        <f t="shared" si="50"/>
        <v>Jan 1900</v>
      </c>
    </row>
    <row r="674" spans="1:18" ht="22" customHeight="1">
      <c r="A674" t="str">
        <f t="shared" si="51"/>
        <v/>
      </c>
      <c r="C674" s="24" t="str">
        <f>IF(B674="","",IFERROR(_xlfn.XLOOKUP(B674,ADM_Log!A:A,ADM_Log!B:B),"ADM not found"))</f>
        <v/>
      </c>
      <c r="D674" s="24" t="str">
        <f>IF(C674="","",IFERROR(_xlfn.XLOOKUP(C674,PT_Master!A:A,PT_Master!C:C),""))</f>
        <v/>
      </c>
      <c r="F674" s="24" t="str">
        <f>IF(C674="","",IFERROR(_xlfn.XLOOKUP(C674,PT_Master!A:A,PT_Master!P:P),"Self-Pay"))</f>
        <v/>
      </c>
      <c r="G674" s="25" t="str">
        <f>IF(B674="","",IFERROR(SUMIF(SVC_Log!B:B,B674,SVC_Log!O:O),0))</f>
        <v/>
      </c>
      <c r="H674" s="25" t="str">
        <f>IF(B674="","",IFERROR(
  _xlfn.XLOOKUP(B674,ADM_Log!A:A,ADM_Log!G:G)*
  _xlfn.XLOOKUP(_xlfn.XLOOKUP(B674,ADM_Log!A:A,ADM_Log!K:K),BED_Master!A:A,BED_Master!F:F),0))</f>
        <v/>
      </c>
      <c r="I674" s="25" t="str">
        <f>IF(B674="","",IFERROR(
  IF(_xlfn.XLOOKUP(B674,ADM_Log!A:A,ADM_Log!D:D)="OPD",
    _xlfn.XLOOKUP(_xlfn.XLOOKUP(B674,ADM_Log!A:A,ADM_Log!I:I),DR_Master!A:A,DR_Master!G:G),
    _xlfn.XLOOKUP(_xlfn.XLOOKUP(B674,ADM_Log!A:A,ADM_Log!I:I),DR_Master!A:A,DR_Master!H:H)*
    _xlfn.XLOOKUP(B674,ADM_Log!A:A,ADM_Log!G:G)
  ),0))</f>
        <v/>
      </c>
      <c r="J674" s="25" t="str">
        <f t="shared" si="52"/>
        <v/>
      </c>
      <c r="L674" s="17"/>
      <c r="M674" s="25" t="str">
        <f t="shared" si="53"/>
        <v/>
      </c>
      <c r="N674" s="17"/>
      <c r="O674" s="25" t="str">
        <f t="shared" si="54"/>
        <v/>
      </c>
      <c r="R674" t="str">
        <f t="shared" si="50"/>
        <v>Jan 1900</v>
      </c>
    </row>
    <row r="675" spans="1:18" ht="22" customHeight="1">
      <c r="A675" t="str">
        <f t="shared" si="51"/>
        <v/>
      </c>
      <c r="C675" s="24" t="str">
        <f>IF(B675="","",IFERROR(_xlfn.XLOOKUP(B675,ADM_Log!A:A,ADM_Log!B:B),"ADM not found"))</f>
        <v/>
      </c>
      <c r="D675" s="24" t="str">
        <f>IF(C675="","",IFERROR(_xlfn.XLOOKUP(C675,PT_Master!A:A,PT_Master!C:C),""))</f>
        <v/>
      </c>
      <c r="F675" s="24" t="str">
        <f>IF(C675="","",IFERROR(_xlfn.XLOOKUP(C675,PT_Master!A:A,PT_Master!P:P),"Self-Pay"))</f>
        <v/>
      </c>
      <c r="G675" s="25" t="str">
        <f>IF(B675="","",IFERROR(SUMIF(SVC_Log!B:B,B675,SVC_Log!O:O),0))</f>
        <v/>
      </c>
      <c r="H675" s="25" t="str">
        <f>IF(B675="","",IFERROR(
  _xlfn.XLOOKUP(B675,ADM_Log!A:A,ADM_Log!G:G)*
  _xlfn.XLOOKUP(_xlfn.XLOOKUP(B675,ADM_Log!A:A,ADM_Log!K:K),BED_Master!A:A,BED_Master!F:F),0))</f>
        <v/>
      </c>
      <c r="I675" s="25" t="str">
        <f>IF(B675="","",IFERROR(
  IF(_xlfn.XLOOKUP(B675,ADM_Log!A:A,ADM_Log!D:D)="OPD",
    _xlfn.XLOOKUP(_xlfn.XLOOKUP(B675,ADM_Log!A:A,ADM_Log!I:I),DR_Master!A:A,DR_Master!G:G),
    _xlfn.XLOOKUP(_xlfn.XLOOKUP(B675,ADM_Log!A:A,ADM_Log!I:I),DR_Master!A:A,DR_Master!H:H)*
    _xlfn.XLOOKUP(B675,ADM_Log!A:A,ADM_Log!G:G)
  ),0))</f>
        <v/>
      </c>
      <c r="J675" s="25" t="str">
        <f t="shared" si="52"/>
        <v/>
      </c>
      <c r="L675" s="17"/>
      <c r="M675" s="25" t="str">
        <f t="shared" si="53"/>
        <v/>
      </c>
      <c r="N675" s="17"/>
      <c r="O675" s="25" t="str">
        <f t="shared" si="54"/>
        <v/>
      </c>
      <c r="R675" t="str">
        <f t="shared" si="50"/>
        <v>Jan 1900</v>
      </c>
    </row>
    <row r="676" spans="1:18" ht="22" customHeight="1">
      <c r="A676" t="str">
        <f t="shared" si="51"/>
        <v/>
      </c>
      <c r="C676" s="24" t="str">
        <f>IF(B676="","",IFERROR(_xlfn.XLOOKUP(B676,ADM_Log!A:A,ADM_Log!B:B),"ADM not found"))</f>
        <v/>
      </c>
      <c r="D676" s="24" t="str">
        <f>IF(C676="","",IFERROR(_xlfn.XLOOKUP(C676,PT_Master!A:A,PT_Master!C:C),""))</f>
        <v/>
      </c>
      <c r="F676" s="24" t="str">
        <f>IF(C676="","",IFERROR(_xlfn.XLOOKUP(C676,PT_Master!A:A,PT_Master!P:P),"Self-Pay"))</f>
        <v/>
      </c>
      <c r="G676" s="25" t="str">
        <f>IF(B676="","",IFERROR(SUMIF(SVC_Log!B:B,B676,SVC_Log!O:O),0))</f>
        <v/>
      </c>
      <c r="H676" s="25" t="str">
        <f>IF(B676="","",IFERROR(
  _xlfn.XLOOKUP(B676,ADM_Log!A:A,ADM_Log!G:G)*
  _xlfn.XLOOKUP(_xlfn.XLOOKUP(B676,ADM_Log!A:A,ADM_Log!K:K),BED_Master!A:A,BED_Master!F:F),0))</f>
        <v/>
      </c>
      <c r="I676" s="25" t="str">
        <f>IF(B676="","",IFERROR(
  IF(_xlfn.XLOOKUP(B676,ADM_Log!A:A,ADM_Log!D:D)="OPD",
    _xlfn.XLOOKUP(_xlfn.XLOOKUP(B676,ADM_Log!A:A,ADM_Log!I:I),DR_Master!A:A,DR_Master!G:G),
    _xlfn.XLOOKUP(_xlfn.XLOOKUP(B676,ADM_Log!A:A,ADM_Log!I:I),DR_Master!A:A,DR_Master!H:H)*
    _xlfn.XLOOKUP(B676,ADM_Log!A:A,ADM_Log!G:G)
  ),0))</f>
        <v/>
      </c>
      <c r="J676" s="25" t="str">
        <f t="shared" si="52"/>
        <v/>
      </c>
      <c r="L676" s="17"/>
      <c r="M676" s="25" t="str">
        <f t="shared" si="53"/>
        <v/>
      </c>
      <c r="N676" s="17"/>
      <c r="O676" s="25" t="str">
        <f t="shared" si="54"/>
        <v/>
      </c>
      <c r="R676" t="str">
        <f t="shared" si="50"/>
        <v>Jan 1900</v>
      </c>
    </row>
    <row r="677" spans="1:18" ht="22" customHeight="1">
      <c r="A677" t="str">
        <f t="shared" si="51"/>
        <v/>
      </c>
      <c r="C677" s="24" t="str">
        <f>IF(B677="","",IFERROR(_xlfn.XLOOKUP(B677,ADM_Log!A:A,ADM_Log!B:B),"ADM not found"))</f>
        <v/>
      </c>
      <c r="D677" s="24" t="str">
        <f>IF(C677="","",IFERROR(_xlfn.XLOOKUP(C677,PT_Master!A:A,PT_Master!C:C),""))</f>
        <v/>
      </c>
      <c r="F677" s="24" t="str">
        <f>IF(C677="","",IFERROR(_xlfn.XLOOKUP(C677,PT_Master!A:A,PT_Master!P:P),"Self-Pay"))</f>
        <v/>
      </c>
      <c r="G677" s="25" t="str">
        <f>IF(B677="","",IFERROR(SUMIF(SVC_Log!B:B,B677,SVC_Log!O:O),0))</f>
        <v/>
      </c>
      <c r="H677" s="25" t="str">
        <f>IF(B677="","",IFERROR(
  _xlfn.XLOOKUP(B677,ADM_Log!A:A,ADM_Log!G:G)*
  _xlfn.XLOOKUP(_xlfn.XLOOKUP(B677,ADM_Log!A:A,ADM_Log!K:K),BED_Master!A:A,BED_Master!F:F),0))</f>
        <v/>
      </c>
      <c r="I677" s="25" t="str">
        <f>IF(B677="","",IFERROR(
  IF(_xlfn.XLOOKUP(B677,ADM_Log!A:A,ADM_Log!D:D)="OPD",
    _xlfn.XLOOKUP(_xlfn.XLOOKUP(B677,ADM_Log!A:A,ADM_Log!I:I),DR_Master!A:A,DR_Master!G:G),
    _xlfn.XLOOKUP(_xlfn.XLOOKUP(B677,ADM_Log!A:A,ADM_Log!I:I),DR_Master!A:A,DR_Master!H:H)*
    _xlfn.XLOOKUP(B677,ADM_Log!A:A,ADM_Log!G:G)
  ),0))</f>
        <v/>
      </c>
      <c r="J677" s="25" t="str">
        <f t="shared" si="52"/>
        <v/>
      </c>
      <c r="L677" s="17"/>
      <c r="M677" s="25" t="str">
        <f t="shared" si="53"/>
        <v/>
      </c>
      <c r="N677" s="17"/>
      <c r="O677" s="25" t="str">
        <f t="shared" si="54"/>
        <v/>
      </c>
      <c r="R677" t="str">
        <f t="shared" si="50"/>
        <v>Jan 1900</v>
      </c>
    </row>
    <row r="678" spans="1:18" ht="22" customHeight="1">
      <c r="A678" t="str">
        <f t="shared" si="51"/>
        <v/>
      </c>
      <c r="C678" s="24" t="str">
        <f>IF(B678="","",IFERROR(_xlfn.XLOOKUP(B678,ADM_Log!A:A,ADM_Log!B:B),"ADM not found"))</f>
        <v/>
      </c>
      <c r="D678" s="24" t="str">
        <f>IF(C678="","",IFERROR(_xlfn.XLOOKUP(C678,PT_Master!A:A,PT_Master!C:C),""))</f>
        <v/>
      </c>
      <c r="F678" s="24" t="str">
        <f>IF(C678="","",IFERROR(_xlfn.XLOOKUP(C678,PT_Master!A:A,PT_Master!P:P),"Self-Pay"))</f>
        <v/>
      </c>
      <c r="G678" s="25" t="str">
        <f>IF(B678="","",IFERROR(SUMIF(SVC_Log!B:B,B678,SVC_Log!O:O),0))</f>
        <v/>
      </c>
      <c r="H678" s="25" t="str">
        <f>IF(B678="","",IFERROR(
  _xlfn.XLOOKUP(B678,ADM_Log!A:A,ADM_Log!G:G)*
  _xlfn.XLOOKUP(_xlfn.XLOOKUP(B678,ADM_Log!A:A,ADM_Log!K:K),BED_Master!A:A,BED_Master!F:F),0))</f>
        <v/>
      </c>
      <c r="I678" s="25" t="str">
        <f>IF(B678="","",IFERROR(
  IF(_xlfn.XLOOKUP(B678,ADM_Log!A:A,ADM_Log!D:D)="OPD",
    _xlfn.XLOOKUP(_xlfn.XLOOKUP(B678,ADM_Log!A:A,ADM_Log!I:I),DR_Master!A:A,DR_Master!G:G),
    _xlfn.XLOOKUP(_xlfn.XLOOKUP(B678,ADM_Log!A:A,ADM_Log!I:I),DR_Master!A:A,DR_Master!H:H)*
    _xlfn.XLOOKUP(B678,ADM_Log!A:A,ADM_Log!G:G)
  ),0))</f>
        <v/>
      </c>
      <c r="J678" s="25" t="str">
        <f t="shared" si="52"/>
        <v/>
      </c>
      <c r="L678" s="17"/>
      <c r="M678" s="25" t="str">
        <f t="shared" si="53"/>
        <v/>
      </c>
      <c r="N678" s="17"/>
      <c r="O678" s="25" t="str">
        <f t="shared" si="54"/>
        <v/>
      </c>
      <c r="R678" t="str">
        <f t="shared" si="50"/>
        <v>Jan 1900</v>
      </c>
    </row>
    <row r="679" spans="1:18" ht="22" customHeight="1">
      <c r="A679" t="str">
        <f t="shared" si="51"/>
        <v/>
      </c>
      <c r="C679" s="24" t="str">
        <f>IF(B679="","",IFERROR(_xlfn.XLOOKUP(B679,ADM_Log!A:A,ADM_Log!B:B),"ADM not found"))</f>
        <v/>
      </c>
      <c r="D679" s="24" t="str">
        <f>IF(C679="","",IFERROR(_xlfn.XLOOKUP(C679,PT_Master!A:A,PT_Master!C:C),""))</f>
        <v/>
      </c>
      <c r="F679" s="24" t="str">
        <f>IF(C679="","",IFERROR(_xlfn.XLOOKUP(C679,PT_Master!A:A,PT_Master!P:P),"Self-Pay"))</f>
        <v/>
      </c>
      <c r="G679" s="25" t="str">
        <f>IF(B679="","",IFERROR(SUMIF(SVC_Log!B:B,B679,SVC_Log!O:O),0))</f>
        <v/>
      </c>
      <c r="H679" s="25" t="str">
        <f>IF(B679="","",IFERROR(
  _xlfn.XLOOKUP(B679,ADM_Log!A:A,ADM_Log!G:G)*
  _xlfn.XLOOKUP(_xlfn.XLOOKUP(B679,ADM_Log!A:A,ADM_Log!K:K),BED_Master!A:A,BED_Master!F:F),0))</f>
        <v/>
      </c>
      <c r="I679" s="25" t="str">
        <f>IF(B679="","",IFERROR(
  IF(_xlfn.XLOOKUP(B679,ADM_Log!A:A,ADM_Log!D:D)="OPD",
    _xlfn.XLOOKUP(_xlfn.XLOOKUP(B679,ADM_Log!A:A,ADM_Log!I:I),DR_Master!A:A,DR_Master!G:G),
    _xlfn.XLOOKUP(_xlfn.XLOOKUP(B679,ADM_Log!A:A,ADM_Log!I:I),DR_Master!A:A,DR_Master!H:H)*
    _xlfn.XLOOKUP(B679,ADM_Log!A:A,ADM_Log!G:G)
  ),0))</f>
        <v/>
      </c>
      <c r="J679" s="25" t="str">
        <f t="shared" si="52"/>
        <v/>
      </c>
      <c r="L679" s="17"/>
      <c r="M679" s="25" t="str">
        <f t="shared" si="53"/>
        <v/>
      </c>
      <c r="N679" s="17"/>
      <c r="O679" s="25" t="str">
        <f t="shared" si="54"/>
        <v/>
      </c>
      <c r="R679" t="str">
        <f t="shared" si="50"/>
        <v>Jan 1900</v>
      </c>
    </row>
    <row r="680" spans="1:18" ht="22" customHeight="1">
      <c r="A680" t="str">
        <f t="shared" si="51"/>
        <v/>
      </c>
      <c r="C680" s="24" t="str">
        <f>IF(B680="","",IFERROR(_xlfn.XLOOKUP(B680,ADM_Log!A:A,ADM_Log!B:B),"ADM not found"))</f>
        <v/>
      </c>
      <c r="D680" s="24" t="str">
        <f>IF(C680="","",IFERROR(_xlfn.XLOOKUP(C680,PT_Master!A:A,PT_Master!C:C),""))</f>
        <v/>
      </c>
      <c r="F680" s="24" t="str">
        <f>IF(C680="","",IFERROR(_xlfn.XLOOKUP(C680,PT_Master!A:A,PT_Master!P:P),"Self-Pay"))</f>
        <v/>
      </c>
      <c r="G680" s="25" t="str">
        <f>IF(B680="","",IFERROR(SUMIF(SVC_Log!B:B,B680,SVC_Log!O:O),0))</f>
        <v/>
      </c>
      <c r="H680" s="25" t="str">
        <f>IF(B680="","",IFERROR(
  _xlfn.XLOOKUP(B680,ADM_Log!A:A,ADM_Log!G:G)*
  _xlfn.XLOOKUP(_xlfn.XLOOKUP(B680,ADM_Log!A:A,ADM_Log!K:K),BED_Master!A:A,BED_Master!F:F),0))</f>
        <v/>
      </c>
      <c r="I680" s="25" t="str">
        <f>IF(B680="","",IFERROR(
  IF(_xlfn.XLOOKUP(B680,ADM_Log!A:A,ADM_Log!D:D)="OPD",
    _xlfn.XLOOKUP(_xlfn.XLOOKUP(B680,ADM_Log!A:A,ADM_Log!I:I),DR_Master!A:A,DR_Master!G:G),
    _xlfn.XLOOKUP(_xlfn.XLOOKUP(B680,ADM_Log!A:A,ADM_Log!I:I),DR_Master!A:A,DR_Master!H:H)*
    _xlfn.XLOOKUP(B680,ADM_Log!A:A,ADM_Log!G:G)
  ),0))</f>
        <v/>
      </c>
      <c r="J680" s="25" t="str">
        <f t="shared" si="52"/>
        <v/>
      </c>
      <c r="L680" s="17"/>
      <c r="M680" s="25" t="str">
        <f t="shared" si="53"/>
        <v/>
      </c>
      <c r="N680" s="17"/>
      <c r="O680" s="25" t="str">
        <f t="shared" si="54"/>
        <v/>
      </c>
      <c r="R680" t="str">
        <f t="shared" si="50"/>
        <v>Jan 1900</v>
      </c>
    </row>
    <row r="681" spans="1:18" ht="22" customHeight="1">
      <c r="A681" t="str">
        <f t="shared" si="51"/>
        <v/>
      </c>
      <c r="C681" s="24" t="str">
        <f>IF(B681="","",IFERROR(_xlfn.XLOOKUP(B681,ADM_Log!A:A,ADM_Log!B:B),"ADM not found"))</f>
        <v/>
      </c>
      <c r="D681" s="24" t="str">
        <f>IF(C681="","",IFERROR(_xlfn.XLOOKUP(C681,PT_Master!A:A,PT_Master!C:C),""))</f>
        <v/>
      </c>
      <c r="F681" s="24" t="str">
        <f>IF(C681="","",IFERROR(_xlfn.XLOOKUP(C681,PT_Master!A:A,PT_Master!P:P),"Self-Pay"))</f>
        <v/>
      </c>
      <c r="G681" s="25" t="str">
        <f>IF(B681="","",IFERROR(SUMIF(SVC_Log!B:B,B681,SVC_Log!O:O),0))</f>
        <v/>
      </c>
      <c r="H681" s="25" t="str">
        <f>IF(B681="","",IFERROR(
  _xlfn.XLOOKUP(B681,ADM_Log!A:A,ADM_Log!G:G)*
  _xlfn.XLOOKUP(_xlfn.XLOOKUP(B681,ADM_Log!A:A,ADM_Log!K:K),BED_Master!A:A,BED_Master!F:F),0))</f>
        <v/>
      </c>
      <c r="I681" s="25" t="str">
        <f>IF(B681="","",IFERROR(
  IF(_xlfn.XLOOKUP(B681,ADM_Log!A:A,ADM_Log!D:D)="OPD",
    _xlfn.XLOOKUP(_xlfn.XLOOKUP(B681,ADM_Log!A:A,ADM_Log!I:I),DR_Master!A:A,DR_Master!G:G),
    _xlfn.XLOOKUP(_xlfn.XLOOKUP(B681,ADM_Log!A:A,ADM_Log!I:I),DR_Master!A:A,DR_Master!H:H)*
    _xlfn.XLOOKUP(B681,ADM_Log!A:A,ADM_Log!G:G)
  ),0))</f>
        <v/>
      </c>
      <c r="J681" s="25" t="str">
        <f t="shared" si="52"/>
        <v/>
      </c>
      <c r="L681" s="17"/>
      <c r="M681" s="25" t="str">
        <f t="shared" si="53"/>
        <v/>
      </c>
      <c r="N681" s="17"/>
      <c r="O681" s="25" t="str">
        <f t="shared" si="54"/>
        <v/>
      </c>
      <c r="R681" t="str">
        <f t="shared" si="50"/>
        <v>Jan 1900</v>
      </c>
    </row>
    <row r="682" spans="1:18" ht="22" customHeight="1">
      <c r="A682" t="str">
        <f t="shared" si="51"/>
        <v/>
      </c>
      <c r="C682" s="24" t="str">
        <f>IF(B682="","",IFERROR(_xlfn.XLOOKUP(B682,ADM_Log!A:A,ADM_Log!B:B),"ADM not found"))</f>
        <v/>
      </c>
      <c r="D682" s="24" t="str">
        <f>IF(C682="","",IFERROR(_xlfn.XLOOKUP(C682,PT_Master!A:A,PT_Master!C:C),""))</f>
        <v/>
      </c>
      <c r="F682" s="24" t="str">
        <f>IF(C682="","",IFERROR(_xlfn.XLOOKUP(C682,PT_Master!A:A,PT_Master!P:P),"Self-Pay"))</f>
        <v/>
      </c>
      <c r="G682" s="25" t="str">
        <f>IF(B682="","",IFERROR(SUMIF(SVC_Log!B:B,B682,SVC_Log!O:O),0))</f>
        <v/>
      </c>
      <c r="H682" s="25" t="str">
        <f>IF(B682="","",IFERROR(
  _xlfn.XLOOKUP(B682,ADM_Log!A:A,ADM_Log!G:G)*
  _xlfn.XLOOKUP(_xlfn.XLOOKUP(B682,ADM_Log!A:A,ADM_Log!K:K),BED_Master!A:A,BED_Master!F:F),0))</f>
        <v/>
      </c>
      <c r="I682" s="25" t="str">
        <f>IF(B682="","",IFERROR(
  IF(_xlfn.XLOOKUP(B682,ADM_Log!A:A,ADM_Log!D:D)="OPD",
    _xlfn.XLOOKUP(_xlfn.XLOOKUP(B682,ADM_Log!A:A,ADM_Log!I:I),DR_Master!A:A,DR_Master!G:G),
    _xlfn.XLOOKUP(_xlfn.XLOOKUP(B682,ADM_Log!A:A,ADM_Log!I:I),DR_Master!A:A,DR_Master!H:H)*
    _xlfn.XLOOKUP(B682,ADM_Log!A:A,ADM_Log!G:G)
  ),0))</f>
        <v/>
      </c>
      <c r="J682" s="25" t="str">
        <f t="shared" si="52"/>
        <v/>
      </c>
      <c r="L682" s="17"/>
      <c r="M682" s="25" t="str">
        <f t="shared" si="53"/>
        <v/>
      </c>
      <c r="N682" s="17"/>
      <c r="O682" s="25" t="str">
        <f t="shared" si="54"/>
        <v/>
      </c>
      <c r="R682" t="str">
        <f t="shared" si="50"/>
        <v>Jan 1900</v>
      </c>
    </row>
    <row r="683" spans="1:18" ht="22" customHeight="1">
      <c r="A683" t="str">
        <f t="shared" si="51"/>
        <v/>
      </c>
      <c r="C683" s="24" t="str">
        <f>IF(B683="","",IFERROR(_xlfn.XLOOKUP(B683,ADM_Log!A:A,ADM_Log!B:B),"ADM not found"))</f>
        <v/>
      </c>
      <c r="D683" s="24" t="str">
        <f>IF(C683="","",IFERROR(_xlfn.XLOOKUP(C683,PT_Master!A:A,PT_Master!C:C),""))</f>
        <v/>
      </c>
      <c r="F683" s="24" t="str">
        <f>IF(C683="","",IFERROR(_xlfn.XLOOKUP(C683,PT_Master!A:A,PT_Master!P:P),"Self-Pay"))</f>
        <v/>
      </c>
      <c r="G683" s="25" t="str">
        <f>IF(B683="","",IFERROR(SUMIF(SVC_Log!B:B,B683,SVC_Log!O:O),0))</f>
        <v/>
      </c>
      <c r="H683" s="25" t="str">
        <f>IF(B683="","",IFERROR(
  _xlfn.XLOOKUP(B683,ADM_Log!A:A,ADM_Log!G:G)*
  _xlfn.XLOOKUP(_xlfn.XLOOKUP(B683,ADM_Log!A:A,ADM_Log!K:K),BED_Master!A:A,BED_Master!F:F),0))</f>
        <v/>
      </c>
      <c r="I683" s="25" t="str">
        <f>IF(B683="","",IFERROR(
  IF(_xlfn.XLOOKUP(B683,ADM_Log!A:A,ADM_Log!D:D)="OPD",
    _xlfn.XLOOKUP(_xlfn.XLOOKUP(B683,ADM_Log!A:A,ADM_Log!I:I),DR_Master!A:A,DR_Master!G:G),
    _xlfn.XLOOKUP(_xlfn.XLOOKUP(B683,ADM_Log!A:A,ADM_Log!I:I),DR_Master!A:A,DR_Master!H:H)*
    _xlfn.XLOOKUP(B683,ADM_Log!A:A,ADM_Log!G:G)
  ),0))</f>
        <v/>
      </c>
      <c r="J683" s="25" t="str">
        <f t="shared" si="52"/>
        <v/>
      </c>
      <c r="L683" s="17"/>
      <c r="M683" s="25" t="str">
        <f t="shared" si="53"/>
        <v/>
      </c>
      <c r="N683" s="17"/>
      <c r="O683" s="25" t="str">
        <f t="shared" si="54"/>
        <v/>
      </c>
      <c r="R683" t="str">
        <f t="shared" si="50"/>
        <v>Jan 1900</v>
      </c>
    </row>
    <row r="684" spans="1:18" ht="22" customHeight="1">
      <c r="A684" t="str">
        <f t="shared" si="51"/>
        <v/>
      </c>
      <c r="C684" s="24" t="str">
        <f>IF(B684="","",IFERROR(_xlfn.XLOOKUP(B684,ADM_Log!A:A,ADM_Log!B:B),"ADM not found"))</f>
        <v/>
      </c>
      <c r="D684" s="24" t="str">
        <f>IF(C684="","",IFERROR(_xlfn.XLOOKUP(C684,PT_Master!A:A,PT_Master!C:C),""))</f>
        <v/>
      </c>
      <c r="F684" s="24" t="str">
        <f>IF(C684="","",IFERROR(_xlfn.XLOOKUP(C684,PT_Master!A:A,PT_Master!P:P),"Self-Pay"))</f>
        <v/>
      </c>
      <c r="G684" s="25" t="str">
        <f>IF(B684="","",IFERROR(SUMIF(SVC_Log!B:B,B684,SVC_Log!O:O),0))</f>
        <v/>
      </c>
      <c r="H684" s="25" t="str">
        <f>IF(B684="","",IFERROR(
  _xlfn.XLOOKUP(B684,ADM_Log!A:A,ADM_Log!G:G)*
  _xlfn.XLOOKUP(_xlfn.XLOOKUP(B684,ADM_Log!A:A,ADM_Log!K:K),BED_Master!A:A,BED_Master!F:F),0))</f>
        <v/>
      </c>
      <c r="I684" s="25" t="str">
        <f>IF(B684="","",IFERROR(
  IF(_xlfn.XLOOKUP(B684,ADM_Log!A:A,ADM_Log!D:D)="OPD",
    _xlfn.XLOOKUP(_xlfn.XLOOKUP(B684,ADM_Log!A:A,ADM_Log!I:I),DR_Master!A:A,DR_Master!G:G),
    _xlfn.XLOOKUP(_xlfn.XLOOKUP(B684,ADM_Log!A:A,ADM_Log!I:I),DR_Master!A:A,DR_Master!H:H)*
    _xlfn.XLOOKUP(B684,ADM_Log!A:A,ADM_Log!G:G)
  ),0))</f>
        <v/>
      </c>
      <c r="J684" s="25" t="str">
        <f t="shared" si="52"/>
        <v/>
      </c>
      <c r="L684" s="17"/>
      <c r="M684" s="25" t="str">
        <f t="shared" si="53"/>
        <v/>
      </c>
      <c r="N684" s="17"/>
      <c r="O684" s="25" t="str">
        <f t="shared" si="54"/>
        <v/>
      </c>
      <c r="R684" t="str">
        <f t="shared" si="50"/>
        <v>Jan 1900</v>
      </c>
    </row>
    <row r="685" spans="1:18" ht="22" customHeight="1">
      <c r="A685" t="str">
        <f t="shared" si="51"/>
        <v/>
      </c>
      <c r="C685" s="24" t="str">
        <f>IF(B685="","",IFERROR(_xlfn.XLOOKUP(B685,ADM_Log!A:A,ADM_Log!B:B),"ADM not found"))</f>
        <v/>
      </c>
      <c r="D685" s="24" t="str">
        <f>IF(C685="","",IFERROR(_xlfn.XLOOKUP(C685,PT_Master!A:A,PT_Master!C:C),""))</f>
        <v/>
      </c>
      <c r="F685" s="24" t="str">
        <f>IF(C685="","",IFERROR(_xlfn.XLOOKUP(C685,PT_Master!A:A,PT_Master!P:P),"Self-Pay"))</f>
        <v/>
      </c>
      <c r="G685" s="25" t="str">
        <f>IF(B685="","",IFERROR(SUMIF(SVC_Log!B:B,B685,SVC_Log!O:O),0))</f>
        <v/>
      </c>
      <c r="H685" s="25" t="str">
        <f>IF(B685="","",IFERROR(
  _xlfn.XLOOKUP(B685,ADM_Log!A:A,ADM_Log!G:G)*
  _xlfn.XLOOKUP(_xlfn.XLOOKUP(B685,ADM_Log!A:A,ADM_Log!K:K),BED_Master!A:A,BED_Master!F:F),0))</f>
        <v/>
      </c>
      <c r="I685" s="25" t="str">
        <f>IF(B685="","",IFERROR(
  IF(_xlfn.XLOOKUP(B685,ADM_Log!A:A,ADM_Log!D:D)="OPD",
    _xlfn.XLOOKUP(_xlfn.XLOOKUP(B685,ADM_Log!A:A,ADM_Log!I:I),DR_Master!A:A,DR_Master!G:G),
    _xlfn.XLOOKUP(_xlfn.XLOOKUP(B685,ADM_Log!A:A,ADM_Log!I:I),DR_Master!A:A,DR_Master!H:H)*
    _xlfn.XLOOKUP(B685,ADM_Log!A:A,ADM_Log!G:G)
  ),0))</f>
        <v/>
      </c>
      <c r="J685" s="25" t="str">
        <f t="shared" si="52"/>
        <v/>
      </c>
      <c r="L685" s="17"/>
      <c r="M685" s="25" t="str">
        <f t="shared" si="53"/>
        <v/>
      </c>
      <c r="N685" s="17"/>
      <c r="O685" s="25" t="str">
        <f t="shared" si="54"/>
        <v/>
      </c>
      <c r="R685" t="str">
        <f t="shared" si="50"/>
        <v>Jan 1900</v>
      </c>
    </row>
    <row r="686" spans="1:18" ht="22" customHeight="1">
      <c r="A686" t="str">
        <f t="shared" si="51"/>
        <v/>
      </c>
      <c r="C686" s="24" t="str">
        <f>IF(B686="","",IFERROR(_xlfn.XLOOKUP(B686,ADM_Log!A:A,ADM_Log!B:B),"ADM not found"))</f>
        <v/>
      </c>
      <c r="D686" s="24" t="str">
        <f>IF(C686="","",IFERROR(_xlfn.XLOOKUP(C686,PT_Master!A:A,PT_Master!C:C),""))</f>
        <v/>
      </c>
      <c r="F686" s="24" t="str">
        <f>IF(C686="","",IFERROR(_xlfn.XLOOKUP(C686,PT_Master!A:A,PT_Master!P:P),"Self-Pay"))</f>
        <v/>
      </c>
      <c r="G686" s="25" t="str">
        <f>IF(B686="","",IFERROR(SUMIF(SVC_Log!B:B,B686,SVC_Log!O:O),0))</f>
        <v/>
      </c>
      <c r="H686" s="25" t="str">
        <f>IF(B686="","",IFERROR(
  _xlfn.XLOOKUP(B686,ADM_Log!A:A,ADM_Log!G:G)*
  _xlfn.XLOOKUP(_xlfn.XLOOKUP(B686,ADM_Log!A:A,ADM_Log!K:K),BED_Master!A:A,BED_Master!F:F),0))</f>
        <v/>
      </c>
      <c r="I686" s="25" t="str">
        <f>IF(B686="","",IFERROR(
  IF(_xlfn.XLOOKUP(B686,ADM_Log!A:A,ADM_Log!D:D)="OPD",
    _xlfn.XLOOKUP(_xlfn.XLOOKUP(B686,ADM_Log!A:A,ADM_Log!I:I),DR_Master!A:A,DR_Master!G:G),
    _xlfn.XLOOKUP(_xlfn.XLOOKUP(B686,ADM_Log!A:A,ADM_Log!I:I),DR_Master!A:A,DR_Master!H:H)*
    _xlfn.XLOOKUP(B686,ADM_Log!A:A,ADM_Log!G:G)
  ),0))</f>
        <v/>
      </c>
      <c r="J686" s="25" t="str">
        <f t="shared" si="52"/>
        <v/>
      </c>
      <c r="L686" s="17"/>
      <c r="M686" s="25" t="str">
        <f t="shared" si="53"/>
        <v/>
      </c>
      <c r="N686" s="17"/>
      <c r="O686" s="25" t="str">
        <f t="shared" si="54"/>
        <v/>
      </c>
      <c r="R686" t="str">
        <f t="shared" si="50"/>
        <v>Jan 1900</v>
      </c>
    </row>
    <row r="687" spans="1:18" ht="22" customHeight="1">
      <c r="A687" t="str">
        <f t="shared" si="51"/>
        <v/>
      </c>
      <c r="C687" s="24" t="str">
        <f>IF(B687="","",IFERROR(_xlfn.XLOOKUP(B687,ADM_Log!A:A,ADM_Log!B:B),"ADM not found"))</f>
        <v/>
      </c>
      <c r="D687" s="24" t="str">
        <f>IF(C687="","",IFERROR(_xlfn.XLOOKUP(C687,PT_Master!A:A,PT_Master!C:C),""))</f>
        <v/>
      </c>
      <c r="F687" s="24" t="str">
        <f>IF(C687="","",IFERROR(_xlfn.XLOOKUP(C687,PT_Master!A:A,PT_Master!P:P),"Self-Pay"))</f>
        <v/>
      </c>
      <c r="G687" s="25" t="str">
        <f>IF(B687="","",IFERROR(SUMIF(SVC_Log!B:B,B687,SVC_Log!O:O),0))</f>
        <v/>
      </c>
      <c r="H687" s="25" t="str">
        <f>IF(B687="","",IFERROR(
  _xlfn.XLOOKUP(B687,ADM_Log!A:A,ADM_Log!G:G)*
  _xlfn.XLOOKUP(_xlfn.XLOOKUP(B687,ADM_Log!A:A,ADM_Log!K:K),BED_Master!A:A,BED_Master!F:F),0))</f>
        <v/>
      </c>
      <c r="I687" s="25" t="str">
        <f>IF(B687="","",IFERROR(
  IF(_xlfn.XLOOKUP(B687,ADM_Log!A:A,ADM_Log!D:D)="OPD",
    _xlfn.XLOOKUP(_xlfn.XLOOKUP(B687,ADM_Log!A:A,ADM_Log!I:I),DR_Master!A:A,DR_Master!G:G),
    _xlfn.XLOOKUP(_xlfn.XLOOKUP(B687,ADM_Log!A:A,ADM_Log!I:I),DR_Master!A:A,DR_Master!H:H)*
    _xlfn.XLOOKUP(B687,ADM_Log!A:A,ADM_Log!G:G)
  ),0))</f>
        <v/>
      </c>
      <c r="J687" s="25" t="str">
        <f t="shared" si="52"/>
        <v/>
      </c>
      <c r="L687" s="17"/>
      <c r="M687" s="25" t="str">
        <f t="shared" si="53"/>
        <v/>
      </c>
      <c r="N687" s="17"/>
      <c r="O687" s="25" t="str">
        <f t="shared" si="54"/>
        <v/>
      </c>
      <c r="R687" t="str">
        <f t="shared" si="50"/>
        <v>Jan 1900</v>
      </c>
    </row>
    <row r="688" spans="1:18" ht="22" customHeight="1">
      <c r="A688" t="str">
        <f t="shared" si="51"/>
        <v/>
      </c>
      <c r="C688" s="24" t="str">
        <f>IF(B688="","",IFERROR(_xlfn.XLOOKUP(B688,ADM_Log!A:A,ADM_Log!B:B),"ADM not found"))</f>
        <v/>
      </c>
      <c r="D688" s="24" t="str">
        <f>IF(C688="","",IFERROR(_xlfn.XLOOKUP(C688,PT_Master!A:A,PT_Master!C:C),""))</f>
        <v/>
      </c>
      <c r="F688" s="24" t="str">
        <f>IF(C688="","",IFERROR(_xlfn.XLOOKUP(C688,PT_Master!A:A,PT_Master!P:P),"Self-Pay"))</f>
        <v/>
      </c>
      <c r="G688" s="25" t="str">
        <f>IF(B688="","",IFERROR(SUMIF(SVC_Log!B:B,B688,SVC_Log!O:O),0))</f>
        <v/>
      </c>
      <c r="H688" s="25" t="str">
        <f>IF(B688="","",IFERROR(
  _xlfn.XLOOKUP(B688,ADM_Log!A:A,ADM_Log!G:G)*
  _xlfn.XLOOKUP(_xlfn.XLOOKUP(B688,ADM_Log!A:A,ADM_Log!K:K),BED_Master!A:A,BED_Master!F:F),0))</f>
        <v/>
      </c>
      <c r="I688" s="25" t="str">
        <f>IF(B688="","",IFERROR(
  IF(_xlfn.XLOOKUP(B688,ADM_Log!A:A,ADM_Log!D:D)="OPD",
    _xlfn.XLOOKUP(_xlfn.XLOOKUP(B688,ADM_Log!A:A,ADM_Log!I:I),DR_Master!A:A,DR_Master!G:G),
    _xlfn.XLOOKUP(_xlfn.XLOOKUP(B688,ADM_Log!A:A,ADM_Log!I:I),DR_Master!A:A,DR_Master!H:H)*
    _xlfn.XLOOKUP(B688,ADM_Log!A:A,ADM_Log!G:G)
  ),0))</f>
        <v/>
      </c>
      <c r="J688" s="25" t="str">
        <f t="shared" si="52"/>
        <v/>
      </c>
      <c r="L688" s="17"/>
      <c r="M688" s="25" t="str">
        <f t="shared" si="53"/>
        <v/>
      </c>
      <c r="N688" s="17"/>
      <c r="O688" s="25" t="str">
        <f t="shared" si="54"/>
        <v/>
      </c>
      <c r="R688" t="str">
        <f t="shared" si="50"/>
        <v>Jan 1900</v>
      </c>
    </row>
    <row r="689" spans="1:18" ht="22" customHeight="1">
      <c r="A689" t="str">
        <f t="shared" si="51"/>
        <v/>
      </c>
      <c r="C689" s="24" t="str">
        <f>IF(B689="","",IFERROR(_xlfn.XLOOKUP(B689,ADM_Log!A:A,ADM_Log!B:B),"ADM not found"))</f>
        <v/>
      </c>
      <c r="D689" s="24" t="str">
        <f>IF(C689="","",IFERROR(_xlfn.XLOOKUP(C689,PT_Master!A:A,PT_Master!C:C),""))</f>
        <v/>
      </c>
      <c r="F689" s="24" t="str">
        <f>IF(C689="","",IFERROR(_xlfn.XLOOKUP(C689,PT_Master!A:A,PT_Master!P:P),"Self-Pay"))</f>
        <v/>
      </c>
      <c r="G689" s="25" t="str">
        <f>IF(B689="","",IFERROR(SUMIF(SVC_Log!B:B,B689,SVC_Log!O:O),0))</f>
        <v/>
      </c>
      <c r="H689" s="25" t="str">
        <f>IF(B689="","",IFERROR(
  _xlfn.XLOOKUP(B689,ADM_Log!A:A,ADM_Log!G:G)*
  _xlfn.XLOOKUP(_xlfn.XLOOKUP(B689,ADM_Log!A:A,ADM_Log!K:K),BED_Master!A:A,BED_Master!F:F),0))</f>
        <v/>
      </c>
      <c r="I689" s="25" t="str">
        <f>IF(B689="","",IFERROR(
  IF(_xlfn.XLOOKUP(B689,ADM_Log!A:A,ADM_Log!D:D)="OPD",
    _xlfn.XLOOKUP(_xlfn.XLOOKUP(B689,ADM_Log!A:A,ADM_Log!I:I),DR_Master!A:A,DR_Master!G:G),
    _xlfn.XLOOKUP(_xlfn.XLOOKUP(B689,ADM_Log!A:A,ADM_Log!I:I),DR_Master!A:A,DR_Master!H:H)*
    _xlfn.XLOOKUP(B689,ADM_Log!A:A,ADM_Log!G:G)
  ),0))</f>
        <v/>
      </c>
      <c r="J689" s="25" t="str">
        <f t="shared" si="52"/>
        <v/>
      </c>
      <c r="L689" s="17"/>
      <c r="M689" s="25" t="str">
        <f t="shared" si="53"/>
        <v/>
      </c>
      <c r="N689" s="17"/>
      <c r="O689" s="25" t="str">
        <f t="shared" si="54"/>
        <v/>
      </c>
      <c r="R689" t="str">
        <f t="shared" si="50"/>
        <v>Jan 1900</v>
      </c>
    </row>
    <row r="690" spans="1:18" ht="22" customHeight="1">
      <c r="A690" t="str">
        <f t="shared" si="51"/>
        <v/>
      </c>
      <c r="C690" s="24" t="str">
        <f>IF(B690="","",IFERROR(_xlfn.XLOOKUP(B690,ADM_Log!A:A,ADM_Log!B:B),"ADM not found"))</f>
        <v/>
      </c>
      <c r="D690" s="24" t="str">
        <f>IF(C690="","",IFERROR(_xlfn.XLOOKUP(C690,PT_Master!A:A,PT_Master!C:C),""))</f>
        <v/>
      </c>
      <c r="F690" s="24" t="str">
        <f>IF(C690="","",IFERROR(_xlfn.XLOOKUP(C690,PT_Master!A:A,PT_Master!P:P),"Self-Pay"))</f>
        <v/>
      </c>
      <c r="G690" s="25" t="str">
        <f>IF(B690="","",IFERROR(SUMIF(SVC_Log!B:B,B690,SVC_Log!O:O),0))</f>
        <v/>
      </c>
      <c r="H690" s="25" t="str">
        <f>IF(B690="","",IFERROR(
  _xlfn.XLOOKUP(B690,ADM_Log!A:A,ADM_Log!G:G)*
  _xlfn.XLOOKUP(_xlfn.XLOOKUP(B690,ADM_Log!A:A,ADM_Log!K:K),BED_Master!A:A,BED_Master!F:F),0))</f>
        <v/>
      </c>
      <c r="I690" s="25" t="str">
        <f>IF(B690="","",IFERROR(
  IF(_xlfn.XLOOKUP(B690,ADM_Log!A:A,ADM_Log!D:D)="OPD",
    _xlfn.XLOOKUP(_xlfn.XLOOKUP(B690,ADM_Log!A:A,ADM_Log!I:I),DR_Master!A:A,DR_Master!G:G),
    _xlfn.XLOOKUP(_xlfn.XLOOKUP(B690,ADM_Log!A:A,ADM_Log!I:I),DR_Master!A:A,DR_Master!H:H)*
    _xlfn.XLOOKUP(B690,ADM_Log!A:A,ADM_Log!G:G)
  ),0))</f>
        <v/>
      </c>
      <c r="J690" s="25" t="str">
        <f t="shared" si="52"/>
        <v/>
      </c>
      <c r="L690" s="17"/>
      <c r="M690" s="25" t="str">
        <f t="shared" si="53"/>
        <v/>
      </c>
      <c r="N690" s="17"/>
      <c r="O690" s="25" t="str">
        <f t="shared" si="54"/>
        <v/>
      </c>
      <c r="R690" t="str">
        <f t="shared" si="50"/>
        <v>Jan 1900</v>
      </c>
    </row>
    <row r="691" spans="1:18" ht="22" customHeight="1">
      <c r="A691" t="str">
        <f t="shared" si="51"/>
        <v/>
      </c>
      <c r="C691" s="24" t="str">
        <f>IF(B691="","",IFERROR(_xlfn.XLOOKUP(B691,ADM_Log!A:A,ADM_Log!B:B),"ADM not found"))</f>
        <v/>
      </c>
      <c r="D691" s="24" t="str">
        <f>IF(C691="","",IFERROR(_xlfn.XLOOKUP(C691,PT_Master!A:A,PT_Master!C:C),""))</f>
        <v/>
      </c>
      <c r="F691" s="24" t="str">
        <f>IF(C691="","",IFERROR(_xlfn.XLOOKUP(C691,PT_Master!A:A,PT_Master!P:P),"Self-Pay"))</f>
        <v/>
      </c>
      <c r="G691" s="25" t="str">
        <f>IF(B691="","",IFERROR(SUMIF(SVC_Log!B:B,B691,SVC_Log!O:O),0))</f>
        <v/>
      </c>
      <c r="H691" s="25" t="str">
        <f>IF(B691="","",IFERROR(
  _xlfn.XLOOKUP(B691,ADM_Log!A:A,ADM_Log!G:G)*
  _xlfn.XLOOKUP(_xlfn.XLOOKUP(B691,ADM_Log!A:A,ADM_Log!K:K),BED_Master!A:A,BED_Master!F:F),0))</f>
        <v/>
      </c>
      <c r="I691" s="25" t="str">
        <f>IF(B691="","",IFERROR(
  IF(_xlfn.XLOOKUP(B691,ADM_Log!A:A,ADM_Log!D:D)="OPD",
    _xlfn.XLOOKUP(_xlfn.XLOOKUP(B691,ADM_Log!A:A,ADM_Log!I:I),DR_Master!A:A,DR_Master!G:G),
    _xlfn.XLOOKUP(_xlfn.XLOOKUP(B691,ADM_Log!A:A,ADM_Log!I:I),DR_Master!A:A,DR_Master!H:H)*
    _xlfn.XLOOKUP(B691,ADM_Log!A:A,ADM_Log!G:G)
  ),0))</f>
        <v/>
      </c>
      <c r="J691" s="25" t="str">
        <f t="shared" si="52"/>
        <v/>
      </c>
      <c r="L691" s="17"/>
      <c r="M691" s="25" t="str">
        <f t="shared" si="53"/>
        <v/>
      </c>
      <c r="N691" s="17"/>
      <c r="O691" s="25" t="str">
        <f t="shared" si="54"/>
        <v/>
      </c>
      <c r="R691" t="str">
        <f t="shared" si="50"/>
        <v>Jan 1900</v>
      </c>
    </row>
    <row r="692" spans="1:18" ht="22" customHeight="1">
      <c r="A692" t="str">
        <f t="shared" si="51"/>
        <v/>
      </c>
      <c r="C692" s="24" t="str">
        <f>IF(B692="","",IFERROR(_xlfn.XLOOKUP(B692,ADM_Log!A:A,ADM_Log!B:B),"ADM not found"))</f>
        <v/>
      </c>
      <c r="D692" s="24" t="str">
        <f>IF(C692="","",IFERROR(_xlfn.XLOOKUP(C692,PT_Master!A:A,PT_Master!C:C),""))</f>
        <v/>
      </c>
      <c r="F692" s="24" t="str">
        <f>IF(C692="","",IFERROR(_xlfn.XLOOKUP(C692,PT_Master!A:A,PT_Master!P:P),"Self-Pay"))</f>
        <v/>
      </c>
      <c r="G692" s="25" t="str">
        <f>IF(B692="","",IFERROR(SUMIF(SVC_Log!B:B,B692,SVC_Log!O:O),0))</f>
        <v/>
      </c>
      <c r="H692" s="25" t="str">
        <f>IF(B692="","",IFERROR(
  _xlfn.XLOOKUP(B692,ADM_Log!A:A,ADM_Log!G:G)*
  _xlfn.XLOOKUP(_xlfn.XLOOKUP(B692,ADM_Log!A:A,ADM_Log!K:K),BED_Master!A:A,BED_Master!F:F),0))</f>
        <v/>
      </c>
      <c r="I692" s="25" t="str">
        <f>IF(B692="","",IFERROR(
  IF(_xlfn.XLOOKUP(B692,ADM_Log!A:A,ADM_Log!D:D)="OPD",
    _xlfn.XLOOKUP(_xlfn.XLOOKUP(B692,ADM_Log!A:A,ADM_Log!I:I),DR_Master!A:A,DR_Master!G:G),
    _xlfn.XLOOKUP(_xlfn.XLOOKUP(B692,ADM_Log!A:A,ADM_Log!I:I),DR_Master!A:A,DR_Master!H:H)*
    _xlfn.XLOOKUP(B692,ADM_Log!A:A,ADM_Log!G:G)
  ),0))</f>
        <v/>
      </c>
      <c r="J692" s="25" t="str">
        <f t="shared" si="52"/>
        <v/>
      </c>
      <c r="L692" s="17"/>
      <c r="M692" s="25" t="str">
        <f t="shared" si="53"/>
        <v/>
      </c>
      <c r="N692" s="17"/>
      <c r="O692" s="25" t="str">
        <f t="shared" si="54"/>
        <v/>
      </c>
      <c r="R692" t="str">
        <f t="shared" si="50"/>
        <v>Jan 1900</v>
      </c>
    </row>
    <row r="693" spans="1:18" ht="22" customHeight="1">
      <c r="A693" t="str">
        <f t="shared" si="51"/>
        <v/>
      </c>
      <c r="C693" s="24" t="str">
        <f>IF(B693="","",IFERROR(_xlfn.XLOOKUP(B693,ADM_Log!A:A,ADM_Log!B:B),"ADM not found"))</f>
        <v/>
      </c>
      <c r="D693" s="24" t="str">
        <f>IF(C693="","",IFERROR(_xlfn.XLOOKUP(C693,PT_Master!A:A,PT_Master!C:C),""))</f>
        <v/>
      </c>
      <c r="F693" s="24" t="str">
        <f>IF(C693="","",IFERROR(_xlfn.XLOOKUP(C693,PT_Master!A:A,PT_Master!P:P),"Self-Pay"))</f>
        <v/>
      </c>
      <c r="G693" s="25" t="str">
        <f>IF(B693="","",IFERROR(SUMIF(SVC_Log!B:B,B693,SVC_Log!O:O),0))</f>
        <v/>
      </c>
      <c r="H693" s="25" t="str">
        <f>IF(B693="","",IFERROR(
  _xlfn.XLOOKUP(B693,ADM_Log!A:A,ADM_Log!G:G)*
  _xlfn.XLOOKUP(_xlfn.XLOOKUP(B693,ADM_Log!A:A,ADM_Log!K:K),BED_Master!A:A,BED_Master!F:F),0))</f>
        <v/>
      </c>
      <c r="I693" s="25" t="str">
        <f>IF(B693="","",IFERROR(
  IF(_xlfn.XLOOKUP(B693,ADM_Log!A:A,ADM_Log!D:D)="OPD",
    _xlfn.XLOOKUP(_xlfn.XLOOKUP(B693,ADM_Log!A:A,ADM_Log!I:I),DR_Master!A:A,DR_Master!G:G),
    _xlfn.XLOOKUP(_xlfn.XLOOKUP(B693,ADM_Log!A:A,ADM_Log!I:I),DR_Master!A:A,DR_Master!H:H)*
    _xlfn.XLOOKUP(B693,ADM_Log!A:A,ADM_Log!G:G)
  ),0))</f>
        <v/>
      </c>
      <c r="J693" s="25" t="str">
        <f t="shared" si="52"/>
        <v/>
      </c>
      <c r="L693" s="17"/>
      <c r="M693" s="25" t="str">
        <f t="shared" si="53"/>
        <v/>
      </c>
      <c r="N693" s="17"/>
      <c r="O693" s="25" t="str">
        <f t="shared" si="54"/>
        <v/>
      </c>
      <c r="R693" t="str">
        <f t="shared" si="50"/>
        <v>Jan 1900</v>
      </c>
    </row>
    <row r="694" spans="1:18" ht="22" customHeight="1">
      <c r="A694" t="str">
        <f t="shared" si="51"/>
        <v/>
      </c>
      <c r="C694" s="24" t="str">
        <f>IF(B694="","",IFERROR(_xlfn.XLOOKUP(B694,ADM_Log!A:A,ADM_Log!B:B),"ADM not found"))</f>
        <v/>
      </c>
      <c r="D694" s="24" t="str">
        <f>IF(C694="","",IFERROR(_xlfn.XLOOKUP(C694,PT_Master!A:A,PT_Master!C:C),""))</f>
        <v/>
      </c>
      <c r="F694" s="24" t="str">
        <f>IF(C694="","",IFERROR(_xlfn.XLOOKUP(C694,PT_Master!A:A,PT_Master!P:P),"Self-Pay"))</f>
        <v/>
      </c>
      <c r="G694" s="25" t="str">
        <f>IF(B694="","",IFERROR(SUMIF(SVC_Log!B:B,B694,SVC_Log!O:O),0))</f>
        <v/>
      </c>
      <c r="H694" s="25" t="str">
        <f>IF(B694="","",IFERROR(
  _xlfn.XLOOKUP(B694,ADM_Log!A:A,ADM_Log!G:G)*
  _xlfn.XLOOKUP(_xlfn.XLOOKUP(B694,ADM_Log!A:A,ADM_Log!K:K),BED_Master!A:A,BED_Master!F:F),0))</f>
        <v/>
      </c>
      <c r="I694" s="25" t="str">
        <f>IF(B694="","",IFERROR(
  IF(_xlfn.XLOOKUP(B694,ADM_Log!A:A,ADM_Log!D:D)="OPD",
    _xlfn.XLOOKUP(_xlfn.XLOOKUP(B694,ADM_Log!A:A,ADM_Log!I:I),DR_Master!A:A,DR_Master!G:G),
    _xlfn.XLOOKUP(_xlfn.XLOOKUP(B694,ADM_Log!A:A,ADM_Log!I:I),DR_Master!A:A,DR_Master!H:H)*
    _xlfn.XLOOKUP(B694,ADM_Log!A:A,ADM_Log!G:G)
  ),0))</f>
        <v/>
      </c>
      <c r="J694" s="25" t="str">
        <f t="shared" si="52"/>
        <v/>
      </c>
      <c r="L694" s="17"/>
      <c r="M694" s="25" t="str">
        <f t="shared" si="53"/>
        <v/>
      </c>
      <c r="N694" s="17"/>
      <c r="O694" s="25" t="str">
        <f t="shared" si="54"/>
        <v/>
      </c>
      <c r="R694" t="str">
        <f t="shared" si="50"/>
        <v>Jan 1900</v>
      </c>
    </row>
    <row r="695" spans="1:18" ht="22" customHeight="1">
      <c r="A695" t="str">
        <f t="shared" si="51"/>
        <v/>
      </c>
      <c r="C695" s="24" t="str">
        <f>IF(B695="","",IFERROR(_xlfn.XLOOKUP(B695,ADM_Log!A:A,ADM_Log!B:B),"ADM not found"))</f>
        <v/>
      </c>
      <c r="D695" s="24" t="str">
        <f>IF(C695="","",IFERROR(_xlfn.XLOOKUP(C695,PT_Master!A:A,PT_Master!C:C),""))</f>
        <v/>
      </c>
      <c r="F695" s="24" t="str">
        <f>IF(C695="","",IFERROR(_xlfn.XLOOKUP(C695,PT_Master!A:A,PT_Master!P:P),"Self-Pay"))</f>
        <v/>
      </c>
      <c r="G695" s="25" t="str">
        <f>IF(B695="","",IFERROR(SUMIF(SVC_Log!B:B,B695,SVC_Log!O:O),0))</f>
        <v/>
      </c>
      <c r="H695" s="25" t="str">
        <f>IF(B695="","",IFERROR(
  _xlfn.XLOOKUP(B695,ADM_Log!A:A,ADM_Log!G:G)*
  _xlfn.XLOOKUP(_xlfn.XLOOKUP(B695,ADM_Log!A:A,ADM_Log!K:K),BED_Master!A:A,BED_Master!F:F),0))</f>
        <v/>
      </c>
      <c r="I695" s="25" t="str">
        <f>IF(B695="","",IFERROR(
  IF(_xlfn.XLOOKUP(B695,ADM_Log!A:A,ADM_Log!D:D)="OPD",
    _xlfn.XLOOKUP(_xlfn.XLOOKUP(B695,ADM_Log!A:A,ADM_Log!I:I),DR_Master!A:A,DR_Master!G:G),
    _xlfn.XLOOKUP(_xlfn.XLOOKUP(B695,ADM_Log!A:A,ADM_Log!I:I),DR_Master!A:A,DR_Master!H:H)*
    _xlfn.XLOOKUP(B695,ADM_Log!A:A,ADM_Log!G:G)
  ),0))</f>
        <v/>
      </c>
      <c r="J695" s="25" t="str">
        <f t="shared" si="52"/>
        <v/>
      </c>
      <c r="L695" s="17"/>
      <c r="M695" s="25" t="str">
        <f t="shared" si="53"/>
        <v/>
      </c>
      <c r="N695" s="17"/>
      <c r="O695" s="25" t="str">
        <f t="shared" si="54"/>
        <v/>
      </c>
      <c r="R695" t="str">
        <f t="shared" si="50"/>
        <v>Jan 1900</v>
      </c>
    </row>
    <row r="696" spans="1:18" ht="22" customHeight="1">
      <c r="A696" t="str">
        <f t="shared" si="51"/>
        <v/>
      </c>
      <c r="C696" s="24" t="str">
        <f>IF(B696="","",IFERROR(_xlfn.XLOOKUP(B696,ADM_Log!A:A,ADM_Log!B:B),"ADM not found"))</f>
        <v/>
      </c>
      <c r="D696" s="24" t="str">
        <f>IF(C696="","",IFERROR(_xlfn.XLOOKUP(C696,PT_Master!A:A,PT_Master!C:C),""))</f>
        <v/>
      </c>
      <c r="F696" s="24" t="str">
        <f>IF(C696="","",IFERROR(_xlfn.XLOOKUP(C696,PT_Master!A:A,PT_Master!P:P),"Self-Pay"))</f>
        <v/>
      </c>
      <c r="G696" s="25" t="str">
        <f>IF(B696="","",IFERROR(SUMIF(SVC_Log!B:B,B696,SVC_Log!O:O),0))</f>
        <v/>
      </c>
      <c r="H696" s="25" t="str">
        <f>IF(B696="","",IFERROR(
  _xlfn.XLOOKUP(B696,ADM_Log!A:A,ADM_Log!G:G)*
  _xlfn.XLOOKUP(_xlfn.XLOOKUP(B696,ADM_Log!A:A,ADM_Log!K:K),BED_Master!A:A,BED_Master!F:F),0))</f>
        <v/>
      </c>
      <c r="I696" s="25" t="str">
        <f>IF(B696="","",IFERROR(
  IF(_xlfn.XLOOKUP(B696,ADM_Log!A:A,ADM_Log!D:D)="OPD",
    _xlfn.XLOOKUP(_xlfn.XLOOKUP(B696,ADM_Log!A:A,ADM_Log!I:I),DR_Master!A:A,DR_Master!G:G),
    _xlfn.XLOOKUP(_xlfn.XLOOKUP(B696,ADM_Log!A:A,ADM_Log!I:I),DR_Master!A:A,DR_Master!H:H)*
    _xlfn.XLOOKUP(B696,ADM_Log!A:A,ADM_Log!G:G)
  ),0))</f>
        <v/>
      </c>
      <c r="J696" s="25" t="str">
        <f t="shared" si="52"/>
        <v/>
      </c>
      <c r="L696" s="17"/>
      <c r="M696" s="25" t="str">
        <f t="shared" si="53"/>
        <v/>
      </c>
      <c r="N696" s="17"/>
      <c r="O696" s="25" t="str">
        <f t="shared" si="54"/>
        <v/>
      </c>
      <c r="R696" t="str">
        <f t="shared" si="50"/>
        <v>Jan 1900</v>
      </c>
    </row>
    <row r="697" spans="1:18" ht="22" customHeight="1">
      <c r="A697" t="str">
        <f t="shared" si="51"/>
        <v/>
      </c>
      <c r="C697" s="24" t="str">
        <f>IF(B697="","",IFERROR(_xlfn.XLOOKUP(B697,ADM_Log!A:A,ADM_Log!B:B),"ADM not found"))</f>
        <v/>
      </c>
      <c r="D697" s="24" t="str">
        <f>IF(C697="","",IFERROR(_xlfn.XLOOKUP(C697,PT_Master!A:A,PT_Master!C:C),""))</f>
        <v/>
      </c>
      <c r="F697" s="24" t="str">
        <f>IF(C697="","",IFERROR(_xlfn.XLOOKUP(C697,PT_Master!A:A,PT_Master!P:P),"Self-Pay"))</f>
        <v/>
      </c>
      <c r="G697" s="25" t="str">
        <f>IF(B697="","",IFERROR(SUMIF(SVC_Log!B:B,B697,SVC_Log!O:O),0))</f>
        <v/>
      </c>
      <c r="H697" s="25" t="str">
        <f>IF(B697="","",IFERROR(
  _xlfn.XLOOKUP(B697,ADM_Log!A:A,ADM_Log!G:G)*
  _xlfn.XLOOKUP(_xlfn.XLOOKUP(B697,ADM_Log!A:A,ADM_Log!K:K),BED_Master!A:A,BED_Master!F:F),0))</f>
        <v/>
      </c>
      <c r="I697" s="25" t="str">
        <f>IF(B697="","",IFERROR(
  IF(_xlfn.XLOOKUP(B697,ADM_Log!A:A,ADM_Log!D:D)="OPD",
    _xlfn.XLOOKUP(_xlfn.XLOOKUP(B697,ADM_Log!A:A,ADM_Log!I:I),DR_Master!A:A,DR_Master!G:G),
    _xlfn.XLOOKUP(_xlfn.XLOOKUP(B697,ADM_Log!A:A,ADM_Log!I:I),DR_Master!A:A,DR_Master!H:H)*
    _xlfn.XLOOKUP(B697,ADM_Log!A:A,ADM_Log!G:G)
  ),0))</f>
        <v/>
      </c>
      <c r="J697" s="25" t="str">
        <f t="shared" si="52"/>
        <v/>
      </c>
      <c r="L697" s="17"/>
      <c r="M697" s="25" t="str">
        <f t="shared" si="53"/>
        <v/>
      </c>
      <c r="N697" s="17"/>
      <c r="O697" s="25" t="str">
        <f t="shared" si="54"/>
        <v/>
      </c>
      <c r="R697" t="str">
        <f t="shared" si="50"/>
        <v>Jan 1900</v>
      </c>
    </row>
    <row r="698" spans="1:18" ht="22" customHeight="1">
      <c r="A698" t="str">
        <f t="shared" si="51"/>
        <v/>
      </c>
      <c r="C698" s="24" t="str">
        <f>IF(B698="","",IFERROR(_xlfn.XLOOKUP(B698,ADM_Log!A:A,ADM_Log!B:B),"ADM not found"))</f>
        <v/>
      </c>
      <c r="D698" s="24" t="str">
        <f>IF(C698="","",IFERROR(_xlfn.XLOOKUP(C698,PT_Master!A:A,PT_Master!C:C),""))</f>
        <v/>
      </c>
      <c r="F698" s="24" t="str">
        <f>IF(C698="","",IFERROR(_xlfn.XLOOKUP(C698,PT_Master!A:A,PT_Master!P:P),"Self-Pay"))</f>
        <v/>
      </c>
      <c r="G698" s="25" t="str">
        <f>IF(B698="","",IFERROR(SUMIF(SVC_Log!B:B,B698,SVC_Log!O:O),0))</f>
        <v/>
      </c>
      <c r="H698" s="25" t="str">
        <f>IF(B698="","",IFERROR(
  _xlfn.XLOOKUP(B698,ADM_Log!A:A,ADM_Log!G:G)*
  _xlfn.XLOOKUP(_xlfn.XLOOKUP(B698,ADM_Log!A:A,ADM_Log!K:K),BED_Master!A:A,BED_Master!F:F),0))</f>
        <v/>
      </c>
      <c r="I698" s="25" t="str">
        <f>IF(B698="","",IFERROR(
  IF(_xlfn.XLOOKUP(B698,ADM_Log!A:A,ADM_Log!D:D)="OPD",
    _xlfn.XLOOKUP(_xlfn.XLOOKUP(B698,ADM_Log!A:A,ADM_Log!I:I),DR_Master!A:A,DR_Master!G:G),
    _xlfn.XLOOKUP(_xlfn.XLOOKUP(B698,ADM_Log!A:A,ADM_Log!I:I),DR_Master!A:A,DR_Master!H:H)*
    _xlfn.XLOOKUP(B698,ADM_Log!A:A,ADM_Log!G:G)
  ),0))</f>
        <v/>
      </c>
      <c r="J698" s="25" t="str">
        <f t="shared" si="52"/>
        <v/>
      </c>
      <c r="L698" s="17"/>
      <c r="M698" s="25" t="str">
        <f t="shared" si="53"/>
        <v/>
      </c>
      <c r="N698" s="17"/>
      <c r="O698" s="25" t="str">
        <f t="shared" si="54"/>
        <v/>
      </c>
      <c r="R698" t="str">
        <f t="shared" si="50"/>
        <v>Jan 1900</v>
      </c>
    </row>
    <row r="699" spans="1:18" ht="22" customHeight="1">
      <c r="A699" t="str">
        <f t="shared" si="51"/>
        <v/>
      </c>
      <c r="C699" s="24" t="str">
        <f>IF(B699="","",IFERROR(_xlfn.XLOOKUP(B699,ADM_Log!A:A,ADM_Log!B:B),"ADM not found"))</f>
        <v/>
      </c>
      <c r="D699" s="24" t="str">
        <f>IF(C699="","",IFERROR(_xlfn.XLOOKUP(C699,PT_Master!A:A,PT_Master!C:C),""))</f>
        <v/>
      </c>
      <c r="F699" s="24" t="str">
        <f>IF(C699="","",IFERROR(_xlfn.XLOOKUP(C699,PT_Master!A:A,PT_Master!P:P),"Self-Pay"))</f>
        <v/>
      </c>
      <c r="G699" s="25" t="str">
        <f>IF(B699="","",IFERROR(SUMIF(SVC_Log!B:B,B699,SVC_Log!O:O),0))</f>
        <v/>
      </c>
      <c r="H699" s="25" t="str">
        <f>IF(B699="","",IFERROR(
  _xlfn.XLOOKUP(B699,ADM_Log!A:A,ADM_Log!G:G)*
  _xlfn.XLOOKUP(_xlfn.XLOOKUP(B699,ADM_Log!A:A,ADM_Log!K:K),BED_Master!A:A,BED_Master!F:F),0))</f>
        <v/>
      </c>
      <c r="I699" s="25" t="str">
        <f>IF(B699="","",IFERROR(
  IF(_xlfn.XLOOKUP(B699,ADM_Log!A:A,ADM_Log!D:D)="OPD",
    _xlfn.XLOOKUP(_xlfn.XLOOKUP(B699,ADM_Log!A:A,ADM_Log!I:I),DR_Master!A:A,DR_Master!G:G),
    _xlfn.XLOOKUP(_xlfn.XLOOKUP(B699,ADM_Log!A:A,ADM_Log!I:I),DR_Master!A:A,DR_Master!H:H)*
    _xlfn.XLOOKUP(B699,ADM_Log!A:A,ADM_Log!G:G)
  ),0))</f>
        <v/>
      </c>
      <c r="J699" s="25" t="str">
        <f t="shared" si="52"/>
        <v/>
      </c>
      <c r="L699" s="17"/>
      <c r="M699" s="25" t="str">
        <f t="shared" si="53"/>
        <v/>
      </c>
      <c r="N699" s="17"/>
      <c r="O699" s="25" t="str">
        <f t="shared" si="54"/>
        <v/>
      </c>
      <c r="R699" t="str">
        <f t="shared" si="50"/>
        <v>Jan 1900</v>
      </c>
    </row>
    <row r="700" spans="1:18" ht="22" customHeight="1">
      <c r="A700" t="str">
        <f t="shared" si="51"/>
        <v/>
      </c>
      <c r="C700" s="24" t="str">
        <f>IF(B700="","",IFERROR(_xlfn.XLOOKUP(B700,ADM_Log!A:A,ADM_Log!B:B),"ADM not found"))</f>
        <v/>
      </c>
      <c r="D700" s="24" t="str">
        <f>IF(C700="","",IFERROR(_xlfn.XLOOKUP(C700,PT_Master!A:A,PT_Master!C:C),""))</f>
        <v/>
      </c>
      <c r="F700" s="24" t="str">
        <f>IF(C700="","",IFERROR(_xlfn.XLOOKUP(C700,PT_Master!A:A,PT_Master!P:P),"Self-Pay"))</f>
        <v/>
      </c>
      <c r="G700" s="25" t="str">
        <f>IF(B700="","",IFERROR(SUMIF(SVC_Log!B:B,B700,SVC_Log!O:O),0))</f>
        <v/>
      </c>
      <c r="H700" s="25" t="str">
        <f>IF(B700="","",IFERROR(
  _xlfn.XLOOKUP(B700,ADM_Log!A:A,ADM_Log!G:G)*
  _xlfn.XLOOKUP(_xlfn.XLOOKUP(B700,ADM_Log!A:A,ADM_Log!K:K),BED_Master!A:A,BED_Master!F:F),0))</f>
        <v/>
      </c>
      <c r="I700" s="25" t="str">
        <f>IF(B700="","",IFERROR(
  IF(_xlfn.XLOOKUP(B700,ADM_Log!A:A,ADM_Log!D:D)="OPD",
    _xlfn.XLOOKUP(_xlfn.XLOOKUP(B700,ADM_Log!A:A,ADM_Log!I:I),DR_Master!A:A,DR_Master!G:G),
    _xlfn.XLOOKUP(_xlfn.XLOOKUP(B700,ADM_Log!A:A,ADM_Log!I:I),DR_Master!A:A,DR_Master!H:H)*
    _xlfn.XLOOKUP(B700,ADM_Log!A:A,ADM_Log!G:G)
  ),0))</f>
        <v/>
      </c>
      <c r="J700" s="25" t="str">
        <f t="shared" si="52"/>
        <v/>
      </c>
      <c r="L700" s="17"/>
      <c r="M700" s="25" t="str">
        <f t="shared" si="53"/>
        <v/>
      </c>
      <c r="N700" s="17"/>
      <c r="O700" s="25" t="str">
        <f t="shared" si="54"/>
        <v/>
      </c>
      <c r="R700" t="str">
        <f t="shared" si="50"/>
        <v>Jan 1900</v>
      </c>
    </row>
    <row r="701" spans="1:18" ht="22" customHeight="1">
      <c r="A701" t="str">
        <f t="shared" si="51"/>
        <v/>
      </c>
      <c r="C701" s="24" t="str">
        <f>IF(B701="","",IFERROR(_xlfn.XLOOKUP(B701,ADM_Log!A:A,ADM_Log!B:B),"ADM not found"))</f>
        <v/>
      </c>
      <c r="D701" s="24" t="str">
        <f>IF(C701="","",IFERROR(_xlfn.XLOOKUP(C701,PT_Master!A:A,PT_Master!C:C),""))</f>
        <v/>
      </c>
      <c r="F701" s="24" t="str">
        <f>IF(C701="","",IFERROR(_xlfn.XLOOKUP(C701,PT_Master!A:A,PT_Master!P:P),"Self-Pay"))</f>
        <v/>
      </c>
      <c r="G701" s="25" t="str">
        <f>IF(B701="","",IFERROR(SUMIF(SVC_Log!B:B,B701,SVC_Log!O:O),0))</f>
        <v/>
      </c>
      <c r="H701" s="25" t="str">
        <f>IF(B701="","",IFERROR(
  _xlfn.XLOOKUP(B701,ADM_Log!A:A,ADM_Log!G:G)*
  _xlfn.XLOOKUP(_xlfn.XLOOKUP(B701,ADM_Log!A:A,ADM_Log!K:K),BED_Master!A:A,BED_Master!F:F),0))</f>
        <v/>
      </c>
      <c r="I701" s="25" t="str">
        <f>IF(B701="","",IFERROR(
  IF(_xlfn.XLOOKUP(B701,ADM_Log!A:A,ADM_Log!D:D)="OPD",
    _xlfn.XLOOKUP(_xlfn.XLOOKUP(B701,ADM_Log!A:A,ADM_Log!I:I),DR_Master!A:A,DR_Master!G:G),
    _xlfn.XLOOKUP(_xlfn.XLOOKUP(B701,ADM_Log!A:A,ADM_Log!I:I),DR_Master!A:A,DR_Master!H:H)*
    _xlfn.XLOOKUP(B701,ADM_Log!A:A,ADM_Log!G:G)
  ),0))</f>
        <v/>
      </c>
      <c r="J701" s="25" t="str">
        <f t="shared" si="52"/>
        <v/>
      </c>
      <c r="L701" s="17"/>
      <c r="M701" s="25" t="str">
        <f t="shared" si="53"/>
        <v/>
      </c>
      <c r="N701" s="17"/>
      <c r="O701" s="25" t="str">
        <f t="shared" si="54"/>
        <v/>
      </c>
      <c r="R701" t="str">
        <f t="shared" si="50"/>
        <v>Jan 1900</v>
      </c>
    </row>
    <row r="702" spans="1:18" ht="22" customHeight="1">
      <c r="A702" t="str">
        <f t="shared" si="51"/>
        <v/>
      </c>
      <c r="C702" s="24" t="str">
        <f>IF(B702="","",IFERROR(_xlfn.XLOOKUP(B702,ADM_Log!A:A,ADM_Log!B:B),"ADM not found"))</f>
        <v/>
      </c>
      <c r="D702" s="24" t="str">
        <f>IF(C702="","",IFERROR(_xlfn.XLOOKUP(C702,PT_Master!A:A,PT_Master!C:C),""))</f>
        <v/>
      </c>
      <c r="F702" s="24" t="str">
        <f>IF(C702="","",IFERROR(_xlfn.XLOOKUP(C702,PT_Master!A:A,PT_Master!P:P),"Self-Pay"))</f>
        <v/>
      </c>
      <c r="G702" s="25" t="str">
        <f>IF(B702="","",IFERROR(SUMIF(SVC_Log!B:B,B702,SVC_Log!O:O),0))</f>
        <v/>
      </c>
      <c r="H702" s="25" t="str">
        <f>IF(B702="","",IFERROR(
  _xlfn.XLOOKUP(B702,ADM_Log!A:A,ADM_Log!G:G)*
  _xlfn.XLOOKUP(_xlfn.XLOOKUP(B702,ADM_Log!A:A,ADM_Log!K:K),BED_Master!A:A,BED_Master!F:F),0))</f>
        <v/>
      </c>
      <c r="I702" s="25" t="str">
        <f>IF(B702="","",IFERROR(
  IF(_xlfn.XLOOKUP(B702,ADM_Log!A:A,ADM_Log!D:D)="OPD",
    _xlfn.XLOOKUP(_xlfn.XLOOKUP(B702,ADM_Log!A:A,ADM_Log!I:I),DR_Master!A:A,DR_Master!G:G),
    _xlfn.XLOOKUP(_xlfn.XLOOKUP(B702,ADM_Log!A:A,ADM_Log!I:I),DR_Master!A:A,DR_Master!H:H)*
    _xlfn.XLOOKUP(B702,ADM_Log!A:A,ADM_Log!G:G)
  ),0))</f>
        <v/>
      </c>
      <c r="J702" s="25" t="str">
        <f t="shared" si="52"/>
        <v/>
      </c>
      <c r="L702" s="17"/>
      <c r="M702" s="25" t="str">
        <f t="shared" si="53"/>
        <v/>
      </c>
      <c r="N702" s="17"/>
      <c r="O702" s="25" t="str">
        <f t="shared" si="54"/>
        <v/>
      </c>
      <c r="R702" t="str">
        <f t="shared" si="50"/>
        <v>Jan 1900</v>
      </c>
    </row>
    <row r="703" spans="1:18" ht="22" customHeight="1">
      <c r="A703" t="str">
        <f t="shared" si="51"/>
        <v/>
      </c>
      <c r="C703" s="24" t="str">
        <f>IF(B703="","",IFERROR(_xlfn.XLOOKUP(B703,ADM_Log!A:A,ADM_Log!B:B),"ADM not found"))</f>
        <v/>
      </c>
      <c r="D703" s="24" t="str">
        <f>IF(C703="","",IFERROR(_xlfn.XLOOKUP(C703,PT_Master!A:A,PT_Master!C:C),""))</f>
        <v/>
      </c>
      <c r="F703" s="24" t="str">
        <f>IF(C703="","",IFERROR(_xlfn.XLOOKUP(C703,PT_Master!A:A,PT_Master!P:P),"Self-Pay"))</f>
        <v/>
      </c>
      <c r="G703" s="25" t="str">
        <f>IF(B703="","",IFERROR(SUMIF(SVC_Log!B:B,B703,SVC_Log!O:O),0))</f>
        <v/>
      </c>
      <c r="H703" s="25" t="str">
        <f>IF(B703="","",IFERROR(
  _xlfn.XLOOKUP(B703,ADM_Log!A:A,ADM_Log!G:G)*
  _xlfn.XLOOKUP(_xlfn.XLOOKUP(B703,ADM_Log!A:A,ADM_Log!K:K),BED_Master!A:A,BED_Master!F:F),0))</f>
        <v/>
      </c>
      <c r="I703" s="25" t="str">
        <f>IF(B703="","",IFERROR(
  IF(_xlfn.XLOOKUP(B703,ADM_Log!A:A,ADM_Log!D:D)="OPD",
    _xlfn.XLOOKUP(_xlfn.XLOOKUP(B703,ADM_Log!A:A,ADM_Log!I:I),DR_Master!A:A,DR_Master!G:G),
    _xlfn.XLOOKUP(_xlfn.XLOOKUP(B703,ADM_Log!A:A,ADM_Log!I:I),DR_Master!A:A,DR_Master!H:H)*
    _xlfn.XLOOKUP(B703,ADM_Log!A:A,ADM_Log!G:G)
  ),0))</f>
        <v/>
      </c>
      <c r="J703" s="25" t="str">
        <f t="shared" si="52"/>
        <v/>
      </c>
      <c r="L703" s="17"/>
      <c r="M703" s="25" t="str">
        <f t="shared" si="53"/>
        <v/>
      </c>
      <c r="N703" s="17"/>
      <c r="O703" s="25" t="str">
        <f t="shared" si="54"/>
        <v/>
      </c>
      <c r="R703" t="str">
        <f t="shared" si="50"/>
        <v>Jan 1900</v>
      </c>
    </row>
    <row r="704" spans="1:18" ht="22" customHeight="1">
      <c r="A704" t="str">
        <f t="shared" si="51"/>
        <v/>
      </c>
      <c r="C704" s="24" t="str">
        <f>IF(B704="","",IFERROR(_xlfn.XLOOKUP(B704,ADM_Log!A:A,ADM_Log!B:B),"ADM not found"))</f>
        <v/>
      </c>
      <c r="D704" s="24" t="str">
        <f>IF(C704="","",IFERROR(_xlfn.XLOOKUP(C704,PT_Master!A:A,PT_Master!C:C),""))</f>
        <v/>
      </c>
      <c r="F704" s="24" t="str">
        <f>IF(C704="","",IFERROR(_xlfn.XLOOKUP(C704,PT_Master!A:A,PT_Master!P:P),"Self-Pay"))</f>
        <v/>
      </c>
      <c r="G704" s="25" t="str">
        <f>IF(B704="","",IFERROR(SUMIF(SVC_Log!B:B,B704,SVC_Log!O:O),0))</f>
        <v/>
      </c>
      <c r="H704" s="25" t="str">
        <f>IF(B704="","",IFERROR(
  _xlfn.XLOOKUP(B704,ADM_Log!A:A,ADM_Log!G:G)*
  _xlfn.XLOOKUP(_xlfn.XLOOKUP(B704,ADM_Log!A:A,ADM_Log!K:K),BED_Master!A:A,BED_Master!F:F),0))</f>
        <v/>
      </c>
      <c r="I704" s="25" t="str">
        <f>IF(B704="","",IFERROR(
  IF(_xlfn.XLOOKUP(B704,ADM_Log!A:A,ADM_Log!D:D)="OPD",
    _xlfn.XLOOKUP(_xlfn.XLOOKUP(B704,ADM_Log!A:A,ADM_Log!I:I),DR_Master!A:A,DR_Master!G:G),
    _xlfn.XLOOKUP(_xlfn.XLOOKUP(B704,ADM_Log!A:A,ADM_Log!I:I),DR_Master!A:A,DR_Master!H:H)*
    _xlfn.XLOOKUP(B704,ADM_Log!A:A,ADM_Log!G:G)
  ),0))</f>
        <v/>
      </c>
      <c r="J704" s="25" t="str">
        <f t="shared" si="52"/>
        <v/>
      </c>
      <c r="L704" s="17"/>
      <c r="M704" s="25" t="str">
        <f t="shared" si="53"/>
        <v/>
      </c>
      <c r="N704" s="17"/>
      <c r="O704" s="25" t="str">
        <f t="shared" si="54"/>
        <v/>
      </c>
      <c r="R704" t="str">
        <f t="shared" si="50"/>
        <v>Jan 1900</v>
      </c>
    </row>
    <row r="705" spans="1:18" ht="22" customHeight="1">
      <c r="A705" t="str">
        <f t="shared" si="51"/>
        <v/>
      </c>
      <c r="C705" s="24" t="str">
        <f>IF(B705="","",IFERROR(_xlfn.XLOOKUP(B705,ADM_Log!A:A,ADM_Log!B:B),"ADM not found"))</f>
        <v/>
      </c>
      <c r="D705" s="24" t="str">
        <f>IF(C705="","",IFERROR(_xlfn.XLOOKUP(C705,PT_Master!A:A,PT_Master!C:C),""))</f>
        <v/>
      </c>
      <c r="F705" s="24" t="str">
        <f>IF(C705="","",IFERROR(_xlfn.XLOOKUP(C705,PT_Master!A:A,PT_Master!P:P),"Self-Pay"))</f>
        <v/>
      </c>
      <c r="G705" s="25" t="str">
        <f>IF(B705="","",IFERROR(SUMIF(SVC_Log!B:B,B705,SVC_Log!O:O),0))</f>
        <v/>
      </c>
      <c r="H705" s="25" t="str">
        <f>IF(B705="","",IFERROR(
  _xlfn.XLOOKUP(B705,ADM_Log!A:A,ADM_Log!G:G)*
  _xlfn.XLOOKUP(_xlfn.XLOOKUP(B705,ADM_Log!A:A,ADM_Log!K:K),BED_Master!A:A,BED_Master!F:F),0))</f>
        <v/>
      </c>
      <c r="I705" s="25" t="str">
        <f>IF(B705="","",IFERROR(
  IF(_xlfn.XLOOKUP(B705,ADM_Log!A:A,ADM_Log!D:D)="OPD",
    _xlfn.XLOOKUP(_xlfn.XLOOKUP(B705,ADM_Log!A:A,ADM_Log!I:I),DR_Master!A:A,DR_Master!G:G),
    _xlfn.XLOOKUP(_xlfn.XLOOKUP(B705,ADM_Log!A:A,ADM_Log!I:I),DR_Master!A:A,DR_Master!H:H)*
    _xlfn.XLOOKUP(B705,ADM_Log!A:A,ADM_Log!G:G)
  ),0))</f>
        <v/>
      </c>
      <c r="J705" s="25" t="str">
        <f t="shared" si="52"/>
        <v/>
      </c>
      <c r="L705" s="17"/>
      <c r="M705" s="25" t="str">
        <f t="shared" si="53"/>
        <v/>
      </c>
      <c r="N705" s="17"/>
      <c r="O705" s="25" t="str">
        <f t="shared" si="54"/>
        <v/>
      </c>
      <c r="R705" t="str">
        <f t="shared" si="50"/>
        <v>Jan 1900</v>
      </c>
    </row>
    <row r="706" spans="1:18" ht="22" customHeight="1">
      <c r="A706" t="str">
        <f t="shared" si="51"/>
        <v/>
      </c>
      <c r="C706" s="24" t="str">
        <f>IF(B706="","",IFERROR(_xlfn.XLOOKUP(B706,ADM_Log!A:A,ADM_Log!B:B),"ADM not found"))</f>
        <v/>
      </c>
      <c r="D706" s="24" t="str">
        <f>IF(C706="","",IFERROR(_xlfn.XLOOKUP(C706,PT_Master!A:A,PT_Master!C:C),""))</f>
        <v/>
      </c>
      <c r="F706" s="24" t="str">
        <f>IF(C706="","",IFERROR(_xlfn.XLOOKUP(C706,PT_Master!A:A,PT_Master!P:P),"Self-Pay"))</f>
        <v/>
      </c>
      <c r="G706" s="25" t="str">
        <f>IF(B706="","",IFERROR(SUMIF(SVC_Log!B:B,B706,SVC_Log!O:O),0))</f>
        <v/>
      </c>
      <c r="H706" s="25" t="str">
        <f>IF(B706="","",IFERROR(
  _xlfn.XLOOKUP(B706,ADM_Log!A:A,ADM_Log!G:G)*
  _xlfn.XLOOKUP(_xlfn.XLOOKUP(B706,ADM_Log!A:A,ADM_Log!K:K),BED_Master!A:A,BED_Master!F:F),0))</f>
        <v/>
      </c>
      <c r="I706" s="25" t="str">
        <f>IF(B706="","",IFERROR(
  IF(_xlfn.XLOOKUP(B706,ADM_Log!A:A,ADM_Log!D:D)="OPD",
    _xlfn.XLOOKUP(_xlfn.XLOOKUP(B706,ADM_Log!A:A,ADM_Log!I:I),DR_Master!A:A,DR_Master!G:G),
    _xlfn.XLOOKUP(_xlfn.XLOOKUP(B706,ADM_Log!A:A,ADM_Log!I:I),DR_Master!A:A,DR_Master!H:H)*
    _xlfn.XLOOKUP(B706,ADM_Log!A:A,ADM_Log!G:G)
  ),0))</f>
        <v/>
      </c>
      <c r="J706" s="25" t="str">
        <f t="shared" si="52"/>
        <v/>
      </c>
      <c r="L706" s="17"/>
      <c r="M706" s="25" t="str">
        <f t="shared" si="53"/>
        <v/>
      </c>
      <c r="N706" s="17"/>
      <c r="O706" s="25" t="str">
        <f t="shared" si="54"/>
        <v/>
      </c>
      <c r="R706" t="str">
        <f t="shared" si="50"/>
        <v>Jan 1900</v>
      </c>
    </row>
    <row r="707" spans="1:18" ht="22" customHeight="1">
      <c r="A707" t="str">
        <f t="shared" si="51"/>
        <v/>
      </c>
      <c r="C707" s="24" t="str">
        <f>IF(B707="","",IFERROR(_xlfn.XLOOKUP(B707,ADM_Log!A:A,ADM_Log!B:B),"ADM not found"))</f>
        <v/>
      </c>
      <c r="D707" s="24" t="str">
        <f>IF(C707="","",IFERROR(_xlfn.XLOOKUP(C707,PT_Master!A:A,PT_Master!C:C),""))</f>
        <v/>
      </c>
      <c r="F707" s="24" t="str">
        <f>IF(C707="","",IFERROR(_xlfn.XLOOKUP(C707,PT_Master!A:A,PT_Master!P:P),"Self-Pay"))</f>
        <v/>
      </c>
      <c r="G707" s="25" t="str">
        <f>IF(B707="","",IFERROR(SUMIF(SVC_Log!B:B,B707,SVC_Log!O:O),0))</f>
        <v/>
      </c>
      <c r="H707" s="25" t="str">
        <f>IF(B707="","",IFERROR(
  _xlfn.XLOOKUP(B707,ADM_Log!A:A,ADM_Log!G:G)*
  _xlfn.XLOOKUP(_xlfn.XLOOKUP(B707,ADM_Log!A:A,ADM_Log!K:K),BED_Master!A:A,BED_Master!F:F),0))</f>
        <v/>
      </c>
      <c r="I707" s="25" t="str">
        <f>IF(B707="","",IFERROR(
  IF(_xlfn.XLOOKUP(B707,ADM_Log!A:A,ADM_Log!D:D)="OPD",
    _xlfn.XLOOKUP(_xlfn.XLOOKUP(B707,ADM_Log!A:A,ADM_Log!I:I),DR_Master!A:A,DR_Master!G:G),
    _xlfn.XLOOKUP(_xlfn.XLOOKUP(B707,ADM_Log!A:A,ADM_Log!I:I),DR_Master!A:A,DR_Master!H:H)*
    _xlfn.XLOOKUP(B707,ADM_Log!A:A,ADM_Log!G:G)
  ),0))</f>
        <v/>
      </c>
      <c r="J707" s="25" t="str">
        <f t="shared" si="52"/>
        <v/>
      </c>
      <c r="L707" s="17"/>
      <c r="M707" s="25" t="str">
        <f t="shared" si="53"/>
        <v/>
      </c>
      <c r="N707" s="17"/>
      <c r="O707" s="25" t="str">
        <f t="shared" si="54"/>
        <v/>
      </c>
      <c r="R707" t="str">
        <f t="shared" si="50"/>
        <v>Jan 1900</v>
      </c>
    </row>
    <row r="708" spans="1:18" ht="22" customHeight="1">
      <c r="A708" t="str">
        <f t="shared" si="51"/>
        <v/>
      </c>
      <c r="C708" s="24" t="str">
        <f>IF(B708="","",IFERROR(_xlfn.XLOOKUP(B708,ADM_Log!A:A,ADM_Log!B:B),"ADM not found"))</f>
        <v/>
      </c>
      <c r="D708" s="24" t="str">
        <f>IF(C708="","",IFERROR(_xlfn.XLOOKUP(C708,PT_Master!A:A,PT_Master!C:C),""))</f>
        <v/>
      </c>
      <c r="F708" s="24" t="str">
        <f>IF(C708="","",IFERROR(_xlfn.XLOOKUP(C708,PT_Master!A:A,PT_Master!P:P),"Self-Pay"))</f>
        <v/>
      </c>
      <c r="G708" s="25" t="str">
        <f>IF(B708="","",IFERROR(SUMIF(SVC_Log!B:B,B708,SVC_Log!O:O),0))</f>
        <v/>
      </c>
      <c r="H708" s="25" t="str">
        <f>IF(B708="","",IFERROR(
  _xlfn.XLOOKUP(B708,ADM_Log!A:A,ADM_Log!G:G)*
  _xlfn.XLOOKUP(_xlfn.XLOOKUP(B708,ADM_Log!A:A,ADM_Log!K:K),BED_Master!A:A,BED_Master!F:F),0))</f>
        <v/>
      </c>
      <c r="I708" s="25" t="str">
        <f>IF(B708="","",IFERROR(
  IF(_xlfn.XLOOKUP(B708,ADM_Log!A:A,ADM_Log!D:D)="OPD",
    _xlfn.XLOOKUP(_xlfn.XLOOKUP(B708,ADM_Log!A:A,ADM_Log!I:I),DR_Master!A:A,DR_Master!G:G),
    _xlfn.XLOOKUP(_xlfn.XLOOKUP(B708,ADM_Log!A:A,ADM_Log!I:I),DR_Master!A:A,DR_Master!H:H)*
    _xlfn.XLOOKUP(B708,ADM_Log!A:A,ADM_Log!G:G)
  ),0))</f>
        <v/>
      </c>
      <c r="J708" s="25" t="str">
        <f t="shared" si="52"/>
        <v/>
      </c>
      <c r="L708" s="17"/>
      <c r="M708" s="25" t="str">
        <f t="shared" si="53"/>
        <v/>
      </c>
      <c r="N708" s="17"/>
      <c r="O708" s="25" t="str">
        <f t="shared" si="54"/>
        <v/>
      </c>
      <c r="R708" t="str">
        <f t="shared" si="50"/>
        <v>Jan 1900</v>
      </c>
    </row>
    <row r="709" spans="1:18" ht="22" customHeight="1">
      <c r="A709" t="str">
        <f t="shared" si="51"/>
        <v/>
      </c>
      <c r="C709" s="24" t="str">
        <f>IF(B709="","",IFERROR(_xlfn.XLOOKUP(B709,ADM_Log!A:A,ADM_Log!B:B),"ADM not found"))</f>
        <v/>
      </c>
      <c r="D709" s="24" t="str">
        <f>IF(C709="","",IFERROR(_xlfn.XLOOKUP(C709,PT_Master!A:A,PT_Master!C:C),""))</f>
        <v/>
      </c>
      <c r="F709" s="24" t="str">
        <f>IF(C709="","",IFERROR(_xlfn.XLOOKUP(C709,PT_Master!A:A,PT_Master!P:P),"Self-Pay"))</f>
        <v/>
      </c>
      <c r="G709" s="25" t="str">
        <f>IF(B709="","",IFERROR(SUMIF(SVC_Log!B:B,B709,SVC_Log!O:O),0))</f>
        <v/>
      </c>
      <c r="H709" s="25" t="str">
        <f>IF(B709="","",IFERROR(
  _xlfn.XLOOKUP(B709,ADM_Log!A:A,ADM_Log!G:G)*
  _xlfn.XLOOKUP(_xlfn.XLOOKUP(B709,ADM_Log!A:A,ADM_Log!K:K),BED_Master!A:A,BED_Master!F:F),0))</f>
        <v/>
      </c>
      <c r="I709" s="25" t="str">
        <f>IF(B709="","",IFERROR(
  IF(_xlfn.XLOOKUP(B709,ADM_Log!A:A,ADM_Log!D:D)="OPD",
    _xlfn.XLOOKUP(_xlfn.XLOOKUP(B709,ADM_Log!A:A,ADM_Log!I:I),DR_Master!A:A,DR_Master!G:G),
    _xlfn.XLOOKUP(_xlfn.XLOOKUP(B709,ADM_Log!A:A,ADM_Log!I:I),DR_Master!A:A,DR_Master!H:H)*
    _xlfn.XLOOKUP(B709,ADM_Log!A:A,ADM_Log!G:G)
  ),0))</f>
        <v/>
      </c>
      <c r="J709" s="25" t="str">
        <f t="shared" si="52"/>
        <v/>
      </c>
      <c r="L709" s="17"/>
      <c r="M709" s="25" t="str">
        <f t="shared" si="53"/>
        <v/>
      </c>
      <c r="N709" s="17"/>
      <c r="O709" s="25" t="str">
        <f t="shared" si="54"/>
        <v/>
      </c>
      <c r="R709" t="str">
        <f t="shared" ref="R709:R772" si="55">TEXT(E708,"MMM YYYY")</f>
        <v>Jan 1900</v>
      </c>
    </row>
    <row r="710" spans="1:18" ht="22" customHeight="1">
      <c r="A710" t="str">
        <f t="shared" ref="A710:A773" si="56">IF(B710="","","BILL-"&amp;TEXT(ROW(A706),"00000"))</f>
        <v/>
      </c>
      <c r="C710" s="24" t="str">
        <f>IF(B710="","",IFERROR(_xlfn.XLOOKUP(B710,ADM_Log!A:A,ADM_Log!B:B),"ADM not found"))</f>
        <v/>
      </c>
      <c r="D710" s="24" t="str">
        <f>IF(C710="","",IFERROR(_xlfn.XLOOKUP(C710,PT_Master!A:A,PT_Master!C:C),""))</f>
        <v/>
      </c>
      <c r="F710" s="24" t="str">
        <f>IF(C710="","",IFERROR(_xlfn.XLOOKUP(C710,PT_Master!A:A,PT_Master!P:P),"Self-Pay"))</f>
        <v/>
      </c>
      <c r="G710" s="25" t="str">
        <f>IF(B710="","",IFERROR(SUMIF(SVC_Log!B:B,B710,SVC_Log!O:O),0))</f>
        <v/>
      </c>
      <c r="H710" s="25" t="str">
        <f>IF(B710="","",IFERROR(
  _xlfn.XLOOKUP(B710,ADM_Log!A:A,ADM_Log!G:G)*
  _xlfn.XLOOKUP(_xlfn.XLOOKUP(B710,ADM_Log!A:A,ADM_Log!K:K),BED_Master!A:A,BED_Master!F:F),0))</f>
        <v/>
      </c>
      <c r="I710" s="25" t="str">
        <f>IF(B710="","",IFERROR(
  IF(_xlfn.XLOOKUP(B710,ADM_Log!A:A,ADM_Log!D:D)="OPD",
    _xlfn.XLOOKUP(_xlfn.XLOOKUP(B710,ADM_Log!A:A,ADM_Log!I:I),DR_Master!A:A,DR_Master!G:G),
    _xlfn.XLOOKUP(_xlfn.XLOOKUP(B710,ADM_Log!A:A,ADM_Log!I:I),DR_Master!A:A,DR_Master!H:H)*
    _xlfn.XLOOKUP(B710,ADM_Log!A:A,ADM_Log!G:G)
  ),0))</f>
        <v/>
      </c>
      <c r="J710" s="25" t="str">
        <f t="shared" ref="J710:J773" si="57">IF(B710="","",G710+H710+I710)</f>
        <v/>
      </c>
      <c r="L710" s="17"/>
      <c r="M710" s="25" t="str">
        <f t="shared" ref="M710:M773" si="58">IF(J710="","",J710-IF(L710="",0,L710))</f>
        <v/>
      </c>
      <c r="N710" s="17"/>
      <c r="O710" s="25" t="str">
        <f t="shared" ref="O710:O773" si="59">IF(M710="","",IFERROR(M710-IF(N710="",0,N710),M710))</f>
        <v/>
      </c>
      <c r="R710" t="str">
        <f t="shared" si="55"/>
        <v>Jan 1900</v>
      </c>
    </row>
    <row r="711" spans="1:18" ht="22" customHeight="1">
      <c r="A711" t="str">
        <f t="shared" si="56"/>
        <v/>
      </c>
      <c r="C711" s="24" t="str">
        <f>IF(B711="","",IFERROR(_xlfn.XLOOKUP(B711,ADM_Log!A:A,ADM_Log!B:B),"ADM not found"))</f>
        <v/>
      </c>
      <c r="D711" s="24" t="str">
        <f>IF(C711="","",IFERROR(_xlfn.XLOOKUP(C711,PT_Master!A:A,PT_Master!C:C),""))</f>
        <v/>
      </c>
      <c r="F711" s="24" t="str">
        <f>IF(C711="","",IFERROR(_xlfn.XLOOKUP(C711,PT_Master!A:A,PT_Master!P:P),"Self-Pay"))</f>
        <v/>
      </c>
      <c r="G711" s="25" t="str">
        <f>IF(B711="","",IFERROR(SUMIF(SVC_Log!B:B,B711,SVC_Log!O:O),0))</f>
        <v/>
      </c>
      <c r="H711" s="25" t="str">
        <f>IF(B711="","",IFERROR(
  _xlfn.XLOOKUP(B711,ADM_Log!A:A,ADM_Log!G:G)*
  _xlfn.XLOOKUP(_xlfn.XLOOKUP(B711,ADM_Log!A:A,ADM_Log!K:K),BED_Master!A:A,BED_Master!F:F),0))</f>
        <v/>
      </c>
      <c r="I711" s="25" t="str">
        <f>IF(B711="","",IFERROR(
  IF(_xlfn.XLOOKUP(B711,ADM_Log!A:A,ADM_Log!D:D)="OPD",
    _xlfn.XLOOKUP(_xlfn.XLOOKUP(B711,ADM_Log!A:A,ADM_Log!I:I),DR_Master!A:A,DR_Master!G:G),
    _xlfn.XLOOKUP(_xlfn.XLOOKUP(B711,ADM_Log!A:A,ADM_Log!I:I),DR_Master!A:A,DR_Master!H:H)*
    _xlfn.XLOOKUP(B711,ADM_Log!A:A,ADM_Log!G:G)
  ),0))</f>
        <v/>
      </c>
      <c r="J711" s="25" t="str">
        <f t="shared" si="57"/>
        <v/>
      </c>
      <c r="L711" s="17"/>
      <c r="M711" s="25" t="str">
        <f t="shared" si="58"/>
        <v/>
      </c>
      <c r="N711" s="17"/>
      <c r="O711" s="25" t="str">
        <f t="shared" si="59"/>
        <v/>
      </c>
      <c r="R711" t="str">
        <f t="shared" si="55"/>
        <v>Jan 1900</v>
      </c>
    </row>
    <row r="712" spans="1:18" ht="22" customHeight="1">
      <c r="A712" t="str">
        <f t="shared" si="56"/>
        <v/>
      </c>
      <c r="C712" s="24" t="str">
        <f>IF(B712="","",IFERROR(_xlfn.XLOOKUP(B712,ADM_Log!A:A,ADM_Log!B:B),"ADM not found"))</f>
        <v/>
      </c>
      <c r="D712" s="24" t="str">
        <f>IF(C712="","",IFERROR(_xlfn.XLOOKUP(C712,PT_Master!A:A,PT_Master!C:C),""))</f>
        <v/>
      </c>
      <c r="F712" s="24" t="str">
        <f>IF(C712="","",IFERROR(_xlfn.XLOOKUP(C712,PT_Master!A:A,PT_Master!P:P),"Self-Pay"))</f>
        <v/>
      </c>
      <c r="G712" s="25" t="str">
        <f>IF(B712="","",IFERROR(SUMIF(SVC_Log!B:B,B712,SVC_Log!O:O),0))</f>
        <v/>
      </c>
      <c r="H712" s="25" t="str">
        <f>IF(B712="","",IFERROR(
  _xlfn.XLOOKUP(B712,ADM_Log!A:A,ADM_Log!G:G)*
  _xlfn.XLOOKUP(_xlfn.XLOOKUP(B712,ADM_Log!A:A,ADM_Log!K:K),BED_Master!A:A,BED_Master!F:F),0))</f>
        <v/>
      </c>
      <c r="I712" s="25" t="str">
        <f>IF(B712="","",IFERROR(
  IF(_xlfn.XLOOKUP(B712,ADM_Log!A:A,ADM_Log!D:D)="OPD",
    _xlfn.XLOOKUP(_xlfn.XLOOKUP(B712,ADM_Log!A:A,ADM_Log!I:I),DR_Master!A:A,DR_Master!G:G),
    _xlfn.XLOOKUP(_xlfn.XLOOKUP(B712,ADM_Log!A:A,ADM_Log!I:I),DR_Master!A:A,DR_Master!H:H)*
    _xlfn.XLOOKUP(B712,ADM_Log!A:A,ADM_Log!G:G)
  ),0))</f>
        <v/>
      </c>
      <c r="J712" s="25" t="str">
        <f t="shared" si="57"/>
        <v/>
      </c>
      <c r="L712" s="17"/>
      <c r="M712" s="25" t="str">
        <f t="shared" si="58"/>
        <v/>
      </c>
      <c r="N712" s="17"/>
      <c r="O712" s="25" t="str">
        <f t="shared" si="59"/>
        <v/>
      </c>
      <c r="R712" t="str">
        <f t="shared" si="55"/>
        <v>Jan 1900</v>
      </c>
    </row>
    <row r="713" spans="1:18" ht="22" customHeight="1">
      <c r="A713" t="str">
        <f t="shared" si="56"/>
        <v/>
      </c>
      <c r="C713" s="24" t="str">
        <f>IF(B713="","",IFERROR(_xlfn.XLOOKUP(B713,ADM_Log!A:A,ADM_Log!B:B),"ADM not found"))</f>
        <v/>
      </c>
      <c r="D713" s="24" t="str">
        <f>IF(C713="","",IFERROR(_xlfn.XLOOKUP(C713,PT_Master!A:A,PT_Master!C:C),""))</f>
        <v/>
      </c>
      <c r="F713" s="24" t="str">
        <f>IF(C713="","",IFERROR(_xlfn.XLOOKUP(C713,PT_Master!A:A,PT_Master!P:P),"Self-Pay"))</f>
        <v/>
      </c>
      <c r="G713" s="25" t="str">
        <f>IF(B713="","",IFERROR(SUMIF(SVC_Log!B:B,B713,SVC_Log!O:O),0))</f>
        <v/>
      </c>
      <c r="H713" s="25" t="str">
        <f>IF(B713="","",IFERROR(
  _xlfn.XLOOKUP(B713,ADM_Log!A:A,ADM_Log!G:G)*
  _xlfn.XLOOKUP(_xlfn.XLOOKUP(B713,ADM_Log!A:A,ADM_Log!K:K),BED_Master!A:A,BED_Master!F:F),0))</f>
        <v/>
      </c>
      <c r="I713" s="25" t="str">
        <f>IF(B713="","",IFERROR(
  IF(_xlfn.XLOOKUP(B713,ADM_Log!A:A,ADM_Log!D:D)="OPD",
    _xlfn.XLOOKUP(_xlfn.XLOOKUP(B713,ADM_Log!A:A,ADM_Log!I:I),DR_Master!A:A,DR_Master!G:G),
    _xlfn.XLOOKUP(_xlfn.XLOOKUP(B713,ADM_Log!A:A,ADM_Log!I:I),DR_Master!A:A,DR_Master!H:H)*
    _xlfn.XLOOKUP(B713,ADM_Log!A:A,ADM_Log!G:G)
  ),0))</f>
        <v/>
      </c>
      <c r="J713" s="25" t="str">
        <f t="shared" si="57"/>
        <v/>
      </c>
      <c r="L713" s="17"/>
      <c r="M713" s="25" t="str">
        <f t="shared" si="58"/>
        <v/>
      </c>
      <c r="N713" s="17"/>
      <c r="O713" s="25" t="str">
        <f t="shared" si="59"/>
        <v/>
      </c>
      <c r="R713" t="str">
        <f t="shared" si="55"/>
        <v>Jan 1900</v>
      </c>
    </row>
    <row r="714" spans="1:18" ht="22" customHeight="1">
      <c r="A714" t="str">
        <f t="shared" si="56"/>
        <v/>
      </c>
      <c r="C714" s="24" t="str">
        <f>IF(B714="","",IFERROR(_xlfn.XLOOKUP(B714,ADM_Log!A:A,ADM_Log!B:B),"ADM not found"))</f>
        <v/>
      </c>
      <c r="D714" s="24" t="str">
        <f>IF(C714="","",IFERROR(_xlfn.XLOOKUP(C714,PT_Master!A:A,PT_Master!C:C),""))</f>
        <v/>
      </c>
      <c r="F714" s="24" t="str">
        <f>IF(C714="","",IFERROR(_xlfn.XLOOKUP(C714,PT_Master!A:A,PT_Master!P:P),"Self-Pay"))</f>
        <v/>
      </c>
      <c r="G714" s="25" t="str">
        <f>IF(B714="","",IFERROR(SUMIF(SVC_Log!B:B,B714,SVC_Log!O:O),0))</f>
        <v/>
      </c>
      <c r="H714" s="25" t="str">
        <f>IF(B714="","",IFERROR(
  _xlfn.XLOOKUP(B714,ADM_Log!A:A,ADM_Log!G:G)*
  _xlfn.XLOOKUP(_xlfn.XLOOKUP(B714,ADM_Log!A:A,ADM_Log!K:K),BED_Master!A:A,BED_Master!F:F),0))</f>
        <v/>
      </c>
      <c r="I714" s="25" t="str">
        <f>IF(B714="","",IFERROR(
  IF(_xlfn.XLOOKUP(B714,ADM_Log!A:A,ADM_Log!D:D)="OPD",
    _xlfn.XLOOKUP(_xlfn.XLOOKUP(B714,ADM_Log!A:A,ADM_Log!I:I),DR_Master!A:A,DR_Master!G:G),
    _xlfn.XLOOKUP(_xlfn.XLOOKUP(B714,ADM_Log!A:A,ADM_Log!I:I),DR_Master!A:A,DR_Master!H:H)*
    _xlfn.XLOOKUP(B714,ADM_Log!A:A,ADM_Log!G:G)
  ),0))</f>
        <v/>
      </c>
      <c r="J714" s="25" t="str">
        <f t="shared" si="57"/>
        <v/>
      </c>
      <c r="L714" s="17"/>
      <c r="M714" s="25" t="str">
        <f t="shared" si="58"/>
        <v/>
      </c>
      <c r="N714" s="17"/>
      <c r="O714" s="25" t="str">
        <f t="shared" si="59"/>
        <v/>
      </c>
      <c r="R714" t="str">
        <f t="shared" si="55"/>
        <v>Jan 1900</v>
      </c>
    </row>
    <row r="715" spans="1:18" ht="22" customHeight="1">
      <c r="A715" t="str">
        <f t="shared" si="56"/>
        <v/>
      </c>
      <c r="C715" s="24" t="str">
        <f>IF(B715="","",IFERROR(_xlfn.XLOOKUP(B715,ADM_Log!A:A,ADM_Log!B:B),"ADM not found"))</f>
        <v/>
      </c>
      <c r="D715" s="24" t="str">
        <f>IF(C715="","",IFERROR(_xlfn.XLOOKUP(C715,PT_Master!A:A,PT_Master!C:C),""))</f>
        <v/>
      </c>
      <c r="F715" s="24" t="str">
        <f>IF(C715="","",IFERROR(_xlfn.XLOOKUP(C715,PT_Master!A:A,PT_Master!P:P),"Self-Pay"))</f>
        <v/>
      </c>
      <c r="G715" s="25" t="str">
        <f>IF(B715="","",IFERROR(SUMIF(SVC_Log!B:B,B715,SVC_Log!O:O),0))</f>
        <v/>
      </c>
      <c r="H715" s="25" t="str">
        <f>IF(B715="","",IFERROR(
  _xlfn.XLOOKUP(B715,ADM_Log!A:A,ADM_Log!G:G)*
  _xlfn.XLOOKUP(_xlfn.XLOOKUP(B715,ADM_Log!A:A,ADM_Log!K:K),BED_Master!A:A,BED_Master!F:F),0))</f>
        <v/>
      </c>
      <c r="I715" s="25" t="str">
        <f>IF(B715="","",IFERROR(
  IF(_xlfn.XLOOKUP(B715,ADM_Log!A:A,ADM_Log!D:D)="OPD",
    _xlfn.XLOOKUP(_xlfn.XLOOKUP(B715,ADM_Log!A:A,ADM_Log!I:I),DR_Master!A:A,DR_Master!G:G),
    _xlfn.XLOOKUP(_xlfn.XLOOKUP(B715,ADM_Log!A:A,ADM_Log!I:I),DR_Master!A:A,DR_Master!H:H)*
    _xlfn.XLOOKUP(B715,ADM_Log!A:A,ADM_Log!G:G)
  ),0))</f>
        <v/>
      </c>
      <c r="J715" s="25" t="str">
        <f t="shared" si="57"/>
        <v/>
      </c>
      <c r="L715" s="17"/>
      <c r="M715" s="25" t="str">
        <f t="shared" si="58"/>
        <v/>
      </c>
      <c r="N715" s="17"/>
      <c r="O715" s="25" t="str">
        <f t="shared" si="59"/>
        <v/>
      </c>
      <c r="R715" t="str">
        <f t="shared" si="55"/>
        <v>Jan 1900</v>
      </c>
    </row>
    <row r="716" spans="1:18" ht="22" customHeight="1">
      <c r="A716" t="str">
        <f t="shared" si="56"/>
        <v/>
      </c>
      <c r="C716" s="24" t="str">
        <f>IF(B716="","",IFERROR(_xlfn.XLOOKUP(B716,ADM_Log!A:A,ADM_Log!B:B),"ADM not found"))</f>
        <v/>
      </c>
      <c r="D716" s="24" t="str">
        <f>IF(C716="","",IFERROR(_xlfn.XLOOKUP(C716,PT_Master!A:A,PT_Master!C:C),""))</f>
        <v/>
      </c>
      <c r="F716" s="24" t="str">
        <f>IF(C716="","",IFERROR(_xlfn.XLOOKUP(C716,PT_Master!A:A,PT_Master!P:P),"Self-Pay"))</f>
        <v/>
      </c>
      <c r="G716" s="25" t="str">
        <f>IF(B716="","",IFERROR(SUMIF(SVC_Log!B:B,B716,SVC_Log!O:O),0))</f>
        <v/>
      </c>
      <c r="H716" s="25" t="str">
        <f>IF(B716="","",IFERROR(
  _xlfn.XLOOKUP(B716,ADM_Log!A:A,ADM_Log!G:G)*
  _xlfn.XLOOKUP(_xlfn.XLOOKUP(B716,ADM_Log!A:A,ADM_Log!K:K),BED_Master!A:A,BED_Master!F:F),0))</f>
        <v/>
      </c>
      <c r="I716" s="25" t="str">
        <f>IF(B716="","",IFERROR(
  IF(_xlfn.XLOOKUP(B716,ADM_Log!A:A,ADM_Log!D:D)="OPD",
    _xlfn.XLOOKUP(_xlfn.XLOOKUP(B716,ADM_Log!A:A,ADM_Log!I:I),DR_Master!A:A,DR_Master!G:G),
    _xlfn.XLOOKUP(_xlfn.XLOOKUP(B716,ADM_Log!A:A,ADM_Log!I:I),DR_Master!A:A,DR_Master!H:H)*
    _xlfn.XLOOKUP(B716,ADM_Log!A:A,ADM_Log!G:G)
  ),0))</f>
        <v/>
      </c>
      <c r="J716" s="25" t="str">
        <f t="shared" si="57"/>
        <v/>
      </c>
      <c r="L716" s="17"/>
      <c r="M716" s="25" t="str">
        <f t="shared" si="58"/>
        <v/>
      </c>
      <c r="N716" s="17"/>
      <c r="O716" s="25" t="str">
        <f t="shared" si="59"/>
        <v/>
      </c>
      <c r="R716" t="str">
        <f t="shared" si="55"/>
        <v>Jan 1900</v>
      </c>
    </row>
    <row r="717" spans="1:18" ht="22" customHeight="1">
      <c r="A717" t="str">
        <f t="shared" si="56"/>
        <v/>
      </c>
      <c r="C717" s="24" t="str">
        <f>IF(B717="","",IFERROR(_xlfn.XLOOKUP(B717,ADM_Log!A:A,ADM_Log!B:B),"ADM not found"))</f>
        <v/>
      </c>
      <c r="D717" s="24" t="str">
        <f>IF(C717="","",IFERROR(_xlfn.XLOOKUP(C717,PT_Master!A:A,PT_Master!C:C),""))</f>
        <v/>
      </c>
      <c r="F717" s="24" t="str">
        <f>IF(C717="","",IFERROR(_xlfn.XLOOKUP(C717,PT_Master!A:A,PT_Master!P:P),"Self-Pay"))</f>
        <v/>
      </c>
      <c r="G717" s="25" t="str">
        <f>IF(B717="","",IFERROR(SUMIF(SVC_Log!B:B,B717,SVC_Log!O:O),0))</f>
        <v/>
      </c>
      <c r="H717" s="25" t="str">
        <f>IF(B717="","",IFERROR(
  _xlfn.XLOOKUP(B717,ADM_Log!A:A,ADM_Log!G:G)*
  _xlfn.XLOOKUP(_xlfn.XLOOKUP(B717,ADM_Log!A:A,ADM_Log!K:K),BED_Master!A:A,BED_Master!F:F),0))</f>
        <v/>
      </c>
      <c r="I717" s="25" t="str">
        <f>IF(B717="","",IFERROR(
  IF(_xlfn.XLOOKUP(B717,ADM_Log!A:A,ADM_Log!D:D)="OPD",
    _xlfn.XLOOKUP(_xlfn.XLOOKUP(B717,ADM_Log!A:A,ADM_Log!I:I),DR_Master!A:A,DR_Master!G:G),
    _xlfn.XLOOKUP(_xlfn.XLOOKUP(B717,ADM_Log!A:A,ADM_Log!I:I),DR_Master!A:A,DR_Master!H:H)*
    _xlfn.XLOOKUP(B717,ADM_Log!A:A,ADM_Log!G:G)
  ),0))</f>
        <v/>
      </c>
      <c r="J717" s="25" t="str">
        <f t="shared" si="57"/>
        <v/>
      </c>
      <c r="L717" s="17"/>
      <c r="M717" s="25" t="str">
        <f t="shared" si="58"/>
        <v/>
      </c>
      <c r="N717" s="17"/>
      <c r="O717" s="25" t="str">
        <f t="shared" si="59"/>
        <v/>
      </c>
      <c r="R717" t="str">
        <f t="shared" si="55"/>
        <v>Jan 1900</v>
      </c>
    </row>
    <row r="718" spans="1:18" ht="22" customHeight="1">
      <c r="A718" t="str">
        <f t="shared" si="56"/>
        <v/>
      </c>
      <c r="C718" s="24" t="str">
        <f>IF(B718="","",IFERROR(_xlfn.XLOOKUP(B718,ADM_Log!A:A,ADM_Log!B:B),"ADM not found"))</f>
        <v/>
      </c>
      <c r="D718" s="24" t="str">
        <f>IF(C718="","",IFERROR(_xlfn.XLOOKUP(C718,PT_Master!A:A,PT_Master!C:C),""))</f>
        <v/>
      </c>
      <c r="F718" s="24" t="str">
        <f>IF(C718="","",IFERROR(_xlfn.XLOOKUP(C718,PT_Master!A:A,PT_Master!P:P),"Self-Pay"))</f>
        <v/>
      </c>
      <c r="G718" s="25" t="str">
        <f>IF(B718="","",IFERROR(SUMIF(SVC_Log!B:B,B718,SVC_Log!O:O),0))</f>
        <v/>
      </c>
      <c r="H718" s="25" t="str">
        <f>IF(B718="","",IFERROR(
  _xlfn.XLOOKUP(B718,ADM_Log!A:A,ADM_Log!G:G)*
  _xlfn.XLOOKUP(_xlfn.XLOOKUP(B718,ADM_Log!A:A,ADM_Log!K:K),BED_Master!A:A,BED_Master!F:F),0))</f>
        <v/>
      </c>
      <c r="I718" s="25" t="str">
        <f>IF(B718="","",IFERROR(
  IF(_xlfn.XLOOKUP(B718,ADM_Log!A:A,ADM_Log!D:D)="OPD",
    _xlfn.XLOOKUP(_xlfn.XLOOKUP(B718,ADM_Log!A:A,ADM_Log!I:I),DR_Master!A:A,DR_Master!G:G),
    _xlfn.XLOOKUP(_xlfn.XLOOKUP(B718,ADM_Log!A:A,ADM_Log!I:I),DR_Master!A:A,DR_Master!H:H)*
    _xlfn.XLOOKUP(B718,ADM_Log!A:A,ADM_Log!G:G)
  ),0))</f>
        <v/>
      </c>
      <c r="J718" s="25" t="str">
        <f t="shared" si="57"/>
        <v/>
      </c>
      <c r="L718" s="17"/>
      <c r="M718" s="25" t="str">
        <f t="shared" si="58"/>
        <v/>
      </c>
      <c r="N718" s="17"/>
      <c r="O718" s="25" t="str">
        <f t="shared" si="59"/>
        <v/>
      </c>
      <c r="R718" t="str">
        <f t="shared" si="55"/>
        <v>Jan 1900</v>
      </c>
    </row>
    <row r="719" spans="1:18" ht="22" customHeight="1">
      <c r="A719" t="str">
        <f t="shared" si="56"/>
        <v/>
      </c>
      <c r="C719" s="24" t="str">
        <f>IF(B719="","",IFERROR(_xlfn.XLOOKUP(B719,ADM_Log!A:A,ADM_Log!B:B),"ADM not found"))</f>
        <v/>
      </c>
      <c r="D719" s="24" t="str">
        <f>IF(C719="","",IFERROR(_xlfn.XLOOKUP(C719,PT_Master!A:A,PT_Master!C:C),""))</f>
        <v/>
      </c>
      <c r="F719" s="24" t="str">
        <f>IF(C719="","",IFERROR(_xlfn.XLOOKUP(C719,PT_Master!A:A,PT_Master!P:P),"Self-Pay"))</f>
        <v/>
      </c>
      <c r="G719" s="25" t="str">
        <f>IF(B719="","",IFERROR(SUMIF(SVC_Log!B:B,B719,SVC_Log!O:O),0))</f>
        <v/>
      </c>
      <c r="H719" s="25" t="str">
        <f>IF(B719="","",IFERROR(
  _xlfn.XLOOKUP(B719,ADM_Log!A:A,ADM_Log!G:G)*
  _xlfn.XLOOKUP(_xlfn.XLOOKUP(B719,ADM_Log!A:A,ADM_Log!K:K),BED_Master!A:A,BED_Master!F:F),0))</f>
        <v/>
      </c>
      <c r="I719" s="25" t="str">
        <f>IF(B719="","",IFERROR(
  IF(_xlfn.XLOOKUP(B719,ADM_Log!A:A,ADM_Log!D:D)="OPD",
    _xlfn.XLOOKUP(_xlfn.XLOOKUP(B719,ADM_Log!A:A,ADM_Log!I:I),DR_Master!A:A,DR_Master!G:G),
    _xlfn.XLOOKUP(_xlfn.XLOOKUP(B719,ADM_Log!A:A,ADM_Log!I:I),DR_Master!A:A,DR_Master!H:H)*
    _xlfn.XLOOKUP(B719,ADM_Log!A:A,ADM_Log!G:G)
  ),0))</f>
        <v/>
      </c>
      <c r="J719" s="25" t="str">
        <f t="shared" si="57"/>
        <v/>
      </c>
      <c r="L719" s="17"/>
      <c r="M719" s="25" t="str">
        <f t="shared" si="58"/>
        <v/>
      </c>
      <c r="N719" s="17"/>
      <c r="O719" s="25" t="str">
        <f t="shared" si="59"/>
        <v/>
      </c>
      <c r="R719" t="str">
        <f t="shared" si="55"/>
        <v>Jan 1900</v>
      </c>
    </row>
    <row r="720" spans="1:18" ht="22" customHeight="1">
      <c r="A720" t="str">
        <f t="shared" si="56"/>
        <v/>
      </c>
      <c r="C720" s="24" t="str">
        <f>IF(B720="","",IFERROR(_xlfn.XLOOKUP(B720,ADM_Log!A:A,ADM_Log!B:B),"ADM not found"))</f>
        <v/>
      </c>
      <c r="D720" s="24" t="str">
        <f>IF(C720="","",IFERROR(_xlfn.XLOOKUP(C720,PT_Master!A:A,PT_Master!C:C),""))</f>
        <v/>
      </c>
      <c r="F720" s="24" t="str">
        <f>IF(C720="","",IFERROR(_xlfn.XLOOKUP(C720,PT_Master!A:A,PT_Master!P:P),"Self-Pay"))</f>
        <v/>
      </c>
      <c r="G720" s="25" t="str">
        <f>IF(B720="","",IFERROR(SUMIF(SVC_Log!B:B,B720,SVC_Log!O:O),0))</f>
        <v/>
      </c>
      <c r="H720" s="25" t="str">
        <f>IF(B720="","",IFERROR(
  _xlfn.XLOOKUP(B720,ADM_Log!A:A,ADM_Log!G:G)*
  _xlfn.XLOOKUP(_xlfn.XLOOKUP(B720,ADM_Log!A:A,ADM_Log!K:K),BED_Master!A:A,BED_Master!F:F),0))</f>
        <v/>
      </c>
      <c r="I720" s="25" t="str">
        <f>IF(B720="","",IFERROR(
  IF(_xlfn.XLOOKUP(B720,ADM_Log!A:A,ADM_Log!D:D)="OPD",
    _xlfn.XLOOKUP(_xlfn.XLOOKUP(B720,ADM_Log!A:A,ADM_Log!I:I),DR_Master!A:A,DR_Master!G:G),
    _xlfn.XLOOKUP(_xlfn.XLOOKUP(B720,ADM_Log!A:A,ADM_Log!I:I),DR_Master!A:A,DR_Master!H:H)*
    _xlfn.XLOOKUP(B720,ADM_Log!A:A,ADM_Log!G:G)
  ),0))</f>
        <v/>
      </c>
      <c r="J720" s="25" t="str">
        <f t="shared" si="57"/>
        <v/>
      </c>
      <c r="L720" s="17"/>
      <c r="M720" s="25" t="str">
        <f t="shared" si="58"/>
        <v/>
      </c>
      <c r="N720" s="17"/>
      <c r="O720" s="25" t="str">
        <f t="shared" si="59"/>
        <v/>
      </c>
      <c r="R720" t="str">
        <f t="shared" si="55"/>
        <v>Jan 1900</v>
      </c>
    </row>
    <row r="721" spans="1:18" ht="22" customHeight="1">
      <c r="A721" t="str">
        <f t="shared" si="56"/>
        <v/>
      </c>
      <c r="C721" s="24" t="str">
        <f>IF(B721="","",IFERROR(_xlfn.XLOOKUP(B721,ADM_Log!A:A,ADM_Log!B:B),"ADM not found"))</f>
        <v/>
      </c>
      <c r="D721" s="24" t="str">
        <f>IF(C721="","",IFERROR(_xlfn.XLOOKUP(C721,PT_Master!A:A,PT_Master!C:C),""))</f>
        <v/>
      </c>
      <c r="F721" s="24" t="str">
        <f>IF(C721="","",IFERROR(_xlfn.XLOOKUP(C721,PT_Master!A:A,PT_Master!P:P),"Self-Pay"))</f>
        <v/>
      </c>
      <c r="G721" s="25" t="str">
        <f>IF(B721="","",IFERROR(SUMIF(SVC_Log!B:B,B721,SVC_Log!O:O),0))</f>
        <v/>
      </c>
      <c r="H721" s="25" t="str">
        <f>IF(B721="","",IFERROR(
  _xlfn.XLOOKUP(B721,ADM_Log!A:A,ADM_Log!G:G)*
  _xlfn.XLOOKUP(_xlfn.XLOOKUP(B721,ADM_Log!A:A,ADM_Log!K:K),BED_Master!A:A,BED_Master!F:F),0))</f>
        <v/>
      </c>
      <c r="I721" s="25" t="str">
        <f>IF(B721="","",IFERROR(
  IF(_xlfn.XLOOKUP(B721,ADM_Log!A:A,ADM_Log!D:D)="OPD",
    _xlfn.XLOOKUP(_xlfn.XLOOKUP(B721,ADM_Log!A:A,ADM_Log!I:I),DR_Master!A:A,DR_Master!G:G),
    _xlfn.XLOOKUP(_xlfn.XLOOKUP(B721,ADM_Log!A:A,ADM_Log!I:I),DR_Master!A:A,DR_Master!H:H)*
    _xlfn.XLOOKUP(B721,ADM_Log!A:A,ADM_Log!G:G)
  ),0))</f>
        <v/>
      </c>
      <c r="J721" s="25" t="str">
        <f t="shared" si="57"/>
        <v/>
      </c>
      <c r="L721" s="17"/>
      <c r="M721" s="25" t="str">
        <f t="shared" si="58"/>
        <v/>
      </c>
      <c r="N721" s="17"/>
      <c r="O721" s="25" t="str">
        <f t="shared" si="59"/>
        <v/>
      </c>
      <c r="R721" t="str">
        <f t="shared" si="55"/>
        <v>Jan 1900</v>
      </c>
    </row>
    <row r="722" spans="1:18" ht="22" customHeight="1">
      <c r="A722" t="str">
        <f t="shared" si="56"/>
        <v/>
      </c>
      <c r="C722" s="24" t="str">
        <f>IF(B722="","",IFERROR(_xlfn.XLOOKUP(B722,ADM_Log!A:A,ADM_Log!B:B),"ADM not found"))</f>
        <v/>
      </c>
      <c r="D722" s="24" t="str">
        <f>IF(C722="","",IFERROR(_xlfn.XLOOKUP(C722,PT_Master!A:A,PT_Master!C:C),""))</f>
        <v/>
      </c>
      <c r="F722" s="24" t="str">
        <f>IF(C722="","",IFERROR(_xlfn.XLOOKUP(C722,PT_Master!A:A,PT_Master!P:P),"Self-Pay"))</f>
        <v/>
      </c>
      <c r="G722" s="25" t="str">
        <f>IF(B722="","",IFERROR(SUMIF(SVC_Log!B:B,B722,SVC_Log!O:O),0))</f>
        <v/>
      </c>
      <c r="H722" s="25" t="str">
        <f>IF(B722="","",IFERROR(
  _xlfn.XLOOKUP(B722,ADM_Log!A:A,ADM_Log!G:G)*
  _xlfn.XLOOKUP(_xlfn.XLOOKUP(B722,ADM_Log!A:A,ADM_Log!K:K),BED_Master!A:A,BED_Master!F:F),0))</f>
        <v/>
      </c>
      <c r="I722" s="25" t="str">
        <f>IF(B722="","",IFERROR(
  IF(_xlfn.XLOOKUP(B722,ADM_Log!A:A,ADM_Log!D:D)="OPD",
    _xlfn.XLOOKUP(_xlfn.XLOOKUP(B722,ADM_Log!A:A,ADM_Log!I:I),DR_Master!A:A,DR_Master!G:G),
    _xlfn.XLOOKUP(_xlfn.XLOOKUP(B722,ADM_Log!A:A,ADM_Log!I:I),DR_Master!A:A,DR_Master!H:H)*
    _xlfn.XLOOKUP(B722,ADM_Log!A:A,ADM_Log!G:G)
  ),0))</f>
        <v/>
      </c>
      <c r="J722" s="25" t="str">
        <f t="shared" si="57"/>
        <v/>
      </c>
      <c r="L722" s="17"/>
      <c r="M722" s="25" t="str">
        <f t="shared" si="58"/>
        <v/>
      </c>
      <c r="N722" s="17"/>
      <c r="O722" s="25" t="str">
        <f t="shared" si="59"/>
        <v/>
      </c>
      <c r="R722" t="str">
        <f t="shared" si="55"/>
        <v>Jan 1900</v>
      </c>
    </row>
    <row r="723" spans="1:18" ht="22" customHeight="1">
      <c r="A723" t="str">
        <f t="shared" si="56"/>
        <v/>
      </c>
      <c r="C723" s="24" t="str">
        <f>IF(B723="","",IFERROR(_xlfn.XLOOKUP(B723,ADM_Log!A:A,ADM_Log!B:B),"ADM not found"))</f>
        <v/>
      </c>
      <c r="D723" s="24" t="str">
        <f>IF(C723="","",IFERROR(_xlfn.XLOOKUP(C723,PT_Master!A:A,PT_Master!C:C),""))</f>
        <v/>
      </c>
      <c r="F723" s="24" t="str">
        <f>IF(C723="","",IFERROR(_xlfn.XLOOKUP(C723,PT_Master!A:A,PT_Master!P:P),"Self-Pay"))</f>
        <v/>
      </c>
      <c r="G723" s="25" t="str">
        <f>IF(B723="","",IFERROR(SUMIF(SVC_Log!B:B,B723,SVC_Log!O:O),0))</f>
        <v/>
      </c>
      <c r="H723" s="25" t="str">
        <f>IF(B723="","",IFERROR(
  _xlfn.XLOOKUP(B723,ADM_Log!A:A,ADM_Log!G:G)*
  _xlfn.XLOOKUP(_xlfn.XLOOKUP(B723,ADM_Log!A:A,ADM_Log!K:K),BED_Master!A:A,BED_Master!F:F),0))</f>
        <v/>
      </c>
      <c r="I723" s="25" t="str">
        <f>IF(B723="","",IFERROR(
  IF(_xlfn.XLOOKUP(B723,ADM_Log!A:A,ADM_Log!D:D)="OPD",
    _xlfn.XLOOKUP(_xlfn.XLOOKUP(B723,ADM_Log!A:A,ADM_Log!I:I),DR_Master!A:A,DR_Master!G:G),
    _xlfn.XLOOKUP(_xlfn.XLOOKUP(B723,ADM_Log!A:A,ADM_Log!I:I),DR_Master!A:A,DR_Master!H:H)*
    _xlfn.XLOOKUP(B723,ADM_Log!A:A,ADM_Log!G:G)
  ),0))</f>
        <v/>
      </c>
      <c r="J723" s="25" t="str">
        <f t="shared" si="57"/>
        <v/>
      </c>
      <c r="L723" s="17"/>
      <c r="M723" s="25" t="str">
        <f t="shared" si="58"/>
        <v/>
      </c>
      <c r="N723" s="17"/>
      <c r="O723" s="25" t="str">
        <f t="shared" si="59"/>
        <v/>
      </c>
      <c r="R723" t="str">
        <f t="shared" si="55"/>
        <v>Jan 1900</v>
      </c>
    </row>
    <row r="724" spans="1:18" ht="22" customHeight="1">
      <c r="A724" t="str">
        <f t="shared" si="56"/>
        <v/>
      </c>
      <c r="C724" s="24" t="str">
        <f>IF(B724="","",IFERROR(_xlfn.XLOOKUP(B724,ADM_Log!A:A,ADM_Log!B:B),"ADM not found"))</f>
        <v/>
      </c>
      <c r="D724" s="24" t="str">
        <f>IF(C724="","",IFERROR(_xlfn.XLOOKUP(C724,PT_Master!A:A,PT_Master!C:C),""))</f>
        <v/>
      </c>
      <c r="F724" s="24" t="str">
        <f>IF(C724="","",IFERROR(_xlfn.XLOOKUP(C724,PT_Master!A:A,PT_Master!P:P),"Self-Pay"))</f>
        <v/>
      </c>
      <c r="G724" s="25" t="str">
        <f>IF(B724="","",IFERROR(SUMIF(SVC_Log!B:B,B724,SVC_Log!O:O),0))</f>
        <v/>
      </c>
      <c r="H724" s="25" t="str">
        <f>IF(B724="","",IFERROR(
  _xlfn.XLOOKUP(B724,ADM_Log!A:A,ADM_Log!G:G)*
  _xlfn.XLOOKUP(_xlfn.XLOOKUP(B724,ADM_Log!A:A,ADM_Log!K:K),BED_Master!A:A,BED_Master!F:F),0))</f>
        <v/>
      </c>
      <c r="I724" s="25" t="str">
        <f>IF(B724="","",IFERROR(
  IF(_xlfn.XLOOKUP(B724,ADM_Log!A:A,ADM_Log!D:D)="OPD",
    _xlfn.XLOOKUP(_xlfn.XLOOKUP(B724,ADM_Log!A:A,ADM_Log!I:I),DR_Master!A:A,DR_Master!G:G),
    _xlfn.XLOOKUP(_xlfn.XLOOKUP(B724,ADM_Log!A:A,ADM_Log!I:I),DR_Master!A:A,DR_Master!H:H)*
    _xlfn.XLOOKUP(B724,ADM_Log!A:A,ADM_Log!G:G)
  ),0))</f>
        <v/>
      </c>
      <c r="J724" s="25" t="str">
        <f t="shared" si="57"/>
        <v/>
      </c>
      <c r="L724" s="17"/>
      <c r="M724" s="25" t="str">
        <f t="shared" si="58"/>
        <v/>
      </c>
      <c r="N724" s="17"/>
      <c r="O724" s="25" t="str">
        <f t="shared" si="59"/>
        <v/>
      </c>
      <c r="R724" t="str">
        <f t="shared" si="55"/>
        <v>Jan 1900</v>
      </c>
    </row>
    <row r="725" spans="1:18" ht="22" customHeight="1">
      <c r="A725" t="str">
        <f t="shared" si="56"/>
        <v/>
      </c>
      <c r="C725" s="24" t="str">
        <f>IF(B725="","",IFERROR(_xlfn.XLOOKUP(B725,ADM_Log!A:A,ADM_Log!B:B),"ADM not found"))</f>
        <v/>
      </c>
      <c r="D725" s="24" t="str">
        <f>IF(C725="","",IFERROR(_xlfn.XLOOKUP(C725,PT_Master!A:A,PT_Master!C:C),""))</f>
        <v/>
      </c>
      <c r="F725" s="24" t="str">
        <f>IF(C725="","",IFERROR(_xlfn.XLOOKUP(C725,PT_Master!A:A,PT_Master!P:P),"Self-Pay"))</f>
        <v/>
      </c>
      <c r="G725" s="25" t="str">
        <f>IF(B725="","",IFERROR(SUMIF(SVC_Log!B:B,B725,SVC_Log!O:O),0))</f>
        <v/>
      </c>
      <c r="H725" s="25" t="str">
        <f>IF(B725="","",IFERROR(
  _xlfn.XLOOKUP(B725,ADM_Log!A:A,ADM_Log!G:G)*
  _xlfn.XLOOKUP(_xlfn.XLOOKUP(B725,ADM_Log!A:A,ADM_Log!K:K),BED_Master!A:A,BED_Master!F:F),0))</f>
        <v/>
      </c>
      <c r="I725" s="25" t="str">
        <f>IF(B725="","",IFERROR(
  IF(_xlfn.XLOOKUP(B725,ADM_Log!A:A,ADM_Log!D:D)="OPD",
    _xlfn.XLOOKUP(_xlfn.XLOOKUP(B725,ADM_Log!A:A,ADM_Log!I:I),DR_Master!A:A,DR_Master!G:G),
    _xlfn.XLOOKUP(_xlfn.XLOOKUP(B725,ADM_Log!A:A,ADM_Log!I:I),DR_Master!A:A,DR_Master!H:H)*
    _xlfn.XLOOKUP(B725,ADM_Log!A:A,ADM_Log!G:G)
  ),0))</f>
        <v/>
      </c>
      <c r="J725" s="25" t="str">
        <f t="shared" si="57"/>
        <v/>
      </c>
      <c r="L725" s="17"/>
      <c r="M725" s="25" t="str">
        <f t="shared" si="58"/>
        <v/>
      </c>
      <c r="N725" s="17"/>
      <c r="O725" s="25" t="str">
        <f t="shared" si="59"/>
        <v/>
      </c>
      <c r="R725" t="str">
        <f t="shared" si="55"/>
        <v>Jan 1900</v>
      </c>
    </row>
    <row r="726" spans="1:18" ht="22" customHeight="1">
      <c r="A726" t="str">
        <f t="shared" si="56"/>
        <v/>
      </c>
      <c r="C726" s="24" t="str">
        <f>IF(B726="","",IFERROR(_xlfn.XLOOKUP(B726,ADM_Log!A:A,ADM_Log!B:B),"ADM not found"))</f>
        <v/>
      </c>
      <c r="D726" s="24" t="str">
        <f>IF(C726="","",IFERROR(_xlfn.XLOOKUP(C726,PT_Master!A:A,PT_Master!C:C),""))</f>
        <v/>
      </c>
      <c r="F726" s="24" t="str">
        <f>IF(C726="","",IFERROR(_xlfn.XLOOKUP(C726,PT_Master!A:A,PT_Master!P:P),"Self-Pay"))</f>
        <v/>
      </c>
      <c r="G726" s="25" t="str">
        <f>IF(B726="","",IFERROR(SUMIF(SVC_Log!B:B,B726,SVC_Log!O:O),0))</f>
        <v/>
      </c>
      <c r="H726" s="25" t="str">
        <f>IF(B726="","",IFERROR(
  _xlfn.XLOOKUP(B726,ADM_Log!A:A,ADM_Log!G:G)*
  _xlfn.XLOOKUP(_xlfn.XLOOKUP(B726,ADM_Log!A:A,ADM_Log!K:K),BED_Master!A:A,BED_Master!F:F),0))</f>
        <v/>
      </c>
      <c r="I726" s="25" t="str">
        <f>IF(B726="","",IFERROR(
  IF(_xlfn.XLOOKUP(B726,ADM_Log!A:A,ADM_Log!D:D)="OPD",
    _xlfn.XLOOKUP(_xlfn.XLOOKUP(B726,ADM_Log!A:A,ADM_Log!I:I),DR_Master!A:A,DR_Master!G:G),
    _xlfn.XLOOKUP(_xlfn.XLOOKUP(B726,ADM_Log!A:A,ADM_Log!I:I),DR_Master!A:A,DR_Master!H:H)*
    _xlfn.XLOOKUP(B726,ADM_Log!A:A,ADM_Log!G:G)
  ),0))</f>
        <v/>
      </c>
      <c r="J726" s="25" t="str">
        <f t="shared" si="57"/>
        <v/>
      </c>
      <c r="L726" s="17"/>
      <c r="M726" s="25" t="str">
        <f t="shared" si="58"/>
        <v/>
      </c>
      <c r="N726" s="17"/>
      <c r="O726" s="25" t="str">
        <f t="shared" si="59"/>
        <v/>
      </c>
      <c r="R726" t="str">
        <f t="shared" si="55"/>
        <v>Jan 1900</v>
      </c>
    </row>
    <row r="727" spans="1:18" ht="22" customHeight="1">
      <c r="A727" t="str">
        <f t="shared" si="56"/>
        <v/>
      </c>
      <c r="C727" s="24" t="str">
        <f>IF(B727="","",IFERROR(_xlfn.XLOOKUP(B727,ADM_Log!A:A,ADM_Log!B:B),"ADM not found"))</f>
        <v/>
      </c>
      <c r="D727" s="24" t="str">
        <f>IF(C727="","",IFERROR(_xlfn.XLOOKUP(C727,PT_Master!A:A,PT_Master!C:C),""))</f>
        <v/>
      </c>
      <c r="F727" s="24" t="str">
        <f>IF(C727="","",IFERROR(_xlfn.XLOOKUP(C727,PT_Master!A:A,PT_Master!P:P),"Self-Pay"))</f>
        <v/>
      </c>
      <c r="G727" s="25" t="str">
        <f>IF(B727="","",IFERROR(SUMIF(SVC_Log!B:B,B727,SVC_Log!O:O),0))</f>
        <v/>
      </c>
      <c r="H727" s="25" t="str">
        <f>IF(B727="","",IFERROR(
  _xlfn.XLOOKUP(B727,ADM_Log!A:A,ADM_Log!G:G)*
  _xlfn.XLOOKUP(_xlfn.XLOOKUP(B727,ADM_Log!A:A,ADM_Log!K:K),BED_Master!A:A,BED_Master!F:F),0))</f>
        <v/>
      </c>
      <c r="I727" s="25" t="str">
        <f>IF(B727="","",IFERROR(
  IF(_xlfn.XLOOKUP(B727,ADM_Log!A:A,ADM_Log!D:D)="OPD",
    _xlfn.XLOOKUP(_xlfn.XLOOKUP(B727,ADM_Log!A:A,ADM_Log!I:I),DR_Master!A:A,DR_Master!G:G),
    _xlfn.XLOOKUP(_xlfn.XLOOKUP(B727,ADM_Log!A:A,ADM_Log!I:I),DR_Master!A:A,DR_Master!H:H)*
    _xlfn.XLOOKUP(B727,ADM_Log!A:A,ADM_Log!G:G)
  ),0))</f>
        <v/>
      </c>
      <c r="J727" s="25" t="str">
        <f t="shared" si="57"/>
        <v/>
      </c>
      <c r="L727" s="17"/>
      <c r="M727" s="25" t="str">
        <f t="shared" si="58"/>
        <v/>
      </c>
      <c r="N727" s="17"/>
      <c r="O727" s="25" t="str">
        <f t="shared" si="59"/>
        <v/>
      </c>
      <c r="R727" t="str">
        <f t="shared" si="55"/>
        <v>Jan 1900</v>
      </c>
    </row>
    <row r="728" spans="1:18" ht="22" customHeight="1">
      <c r="A728" t="str">
        <f t="shared" si="56"/>
        <v/>
      </c>
      <c r="C728" s="24" t="str">
        <f>IF(B728="","",IFERROR(_xlfn.XLOOKUP(B728,ADM_Log!A:A,ADM_Log!B:B),"ADM not found"))</f>
        <v/>
      </c>
      <c r="D728" s="24" t="str">
        <f>IF(C728="","",IFERROR(_xlfn.XLOOKUP(C728,PT_Master!A:A,PT_Master!C:C),""))</f>
        <v/>
      </c>
      <c r="F728" s="24" t="str">
        <f>IF(C728="","",IFERROR(_xlfn.XLOOKUP(C728,PT_Master!A:A,PT_Master!P:P),"Self-Pay"))</f>
        <v/>
      </c>
      <c r="G728" s="25" t="str">
        <f>IF(B728="","",IFERROR(SUMIF(SVC_Log!B:B,B728,SVC_Log!O:O),0))</f>
        <v/>
      </c>
      <c r="H728" s="25" t="str">
        <f>IF(B728="","",IFERROR(
  _xlfn.XLOOKUP(B728,ADM_Log!A:A,ADM_Log!G:G)*
  _xlfn.XLOOKUP(_xlfn.XLOOKUP(B728,ADM_Log!A:A,ADM_Log!K:K),BED_Master!A:A,BED_Master!F:F),0))</f>
        <v/>
      </c>
      <c r="I728" s="25" t="str">
        <f>IF(B728="","",IFERROR(
  IF(_xlfn.XLOOKUP(B728,ADM_Log!A:A,ADM_Log!D:D)="OPD",
    _xlfn.XLOOKUP(_xlfn.XLOOKUP(B728,ADM_Log!A:A,ADM_Log!I:I),DR_Master!A:A,DR_Master!G:G),
    _xlfn.XLOOKUP(_xlfn.XLOOKUP(B728,ADM_Log!A:A,ADM_Log!I:I),DR_Master!A:A,DR_Master!H:H)*
    _xlfn.XLOOKUP(B728,ADM_Log!A:A,ADM_Log!G:G)
  ),0))</f>
        <v/>
      </c>
      <c r="J728" s="25" t="str">
        <f t="shared" si="57"/>
        <v/>
      </c>
      <c r="L728" s="17"/>
      <c r="M728" s="25" t="str">
        <f t="shared" si="58"/>
        <v/>
      </c>
      <c r="N728" s="17"/>
      <c r="O728" s="25" t="str">
        <f t="shared" si="59"/>
        <v/>
      </c>
      <c r="R728" t="str">
        <f t="shared" si="55"/>
        <v>Jan 1900</v>
      </c>
    </row>
    <row r="729" spans="1:18" ht="22" customHeight="1">
      <c r="A729" t="str">
        <f t="shared" si="56"/>
        <v/>
      </c>
      <c r="C729" s="24" t="str">
        <f>IF(B729="","",IFERROR(_xlfn.XLOOKUP(B729,ADM_Log!A:A,ADM_Log!B:B),"ADM not found"))</f>
        <v/>
      </c>
      <c r="D729" s="24" t="str">
        <f>IF(C729="","",IFERROR(_xlfn.XLOOKUP(C729,PT_Master!A:A,PT_Master!C:C),""))</f>
        <v/>
      </c>
      <c r="F729" s="24" t="str">
        <f>IF(C729="","",IFERROR(_xlfn.XLOOKUP(C729,PT_Master!A:A,PT_Master!P:P),"Self-Pay"))</f>
        <v/>
      </c>
      <c r="G729" s="25" t="str">
        <f>IF(B729="","",IFERROR(SUMIF(SVC_Log!B:B,B729,SVC_Log!O:O),0))</f>
        <v/>
      </c>
      <c r="H729" s="25" t="str">
        <f>IF(B729="","",IFERROR(
  _xlfn.XLOOKUP(B729,ADM_Log!A:A,ADM_Log!G:G)*
  _xlfn.XLOOKUP(_xlfn.XLOOKUP(B729,ADM_Log!A:A,ADM_Log!K:K),BED_Master!A:A,BED_Master!F:F),0))</f>
        <v/>
      </c>
      <c r="I729" s="25" t="str">
        <f>IF(B729="","",IFERROR(
  IF(_xlfn.XLOOKUP(B729,ADM_Log!A:A,ADM_Log!D:D)="OPD",
    _xlfn.XLOOKUP(_xlfn.XLOOKUP(B729,ADM_Log!A:A,ADM_Log!I:I),DR_Master!A:A,DR_Master!G:G),
    _xlfn.XLOOKUP(_xlfn.XLOOKUP(B729,ADM_Log!A:A,ADM_Log!I:I),DR_Master!A:A,DR_Master!H:H)*
    _xlfn.XLOOKUP(B729,ADM_Log!A:A,ADM_Log!G:G)
  ),0))</f>
        <v/>
      </c>
      <c r="J729" s="25" t="str">
        <f t="shared" si="57"/>
        <v/>
      </c>
      <c r="L729" s="17"/>
      <c r="M729" s="25" t="str">
        <f t="shared" si="58"/>
        <v/>
      </c>
      <c r="N729" s="17"/>
      <c r="O729" s="25" t="str">
        <f t="shared" si="59"/>
        <v/>
      </c>
      <c r="R729" t="str">
        <f t="shared" si="55"/>
        <v>Jan 1900</v>
      </c>
    </row>
    <row r="730" spans="1:18" ht="22" customHeight="1">
      <c r="A730" t="str">
        <f t="shared" si="56"/>
        <v/>
      </c>
      <c r="C730" s="24" t="str">
        <f>IF(B730="","",IFERROR(_xlfn.XLOOKUP(B730,ADM_Log!A:A,ADM_Log!B:B),"ADM not found"))</f>
        <v/>
      </c>
      <c r="D730" s="24" t="str">
        <f>IF(C730="","",IFERROR(_xlfn.XLOOKUP(C730,PT_Master!A:A,PT_Master!C:C),""))</f>
        <v/>
      </c>
      <c r="F730" s="24" t="str">
        <f>IF(C730="","",IFERROR(_xlfn.XLOOKUP(C730,PT_Master!A:A,PT_Master!P:P),"Self-Pay"))</f>
        <v/>
      </c>
      <c r="G730" s="25" t="str">
        <f>IF(B730="","",IFERROR(SUMIF(SVC_Log!B:B,B730,SVC_Log!O:O),0))</f>
        <v/>
      </c>
      <c r="H730" s="25" t="str">
        <f>IF(B730="","",IFERROR(
  _xlfn.XLOOKUP(B730,ADM_Log!A:A,ADM_Log!G:G)*
  _xlfn.XLOOKUP(_xlfn.XLOOKUP(B730,ADM_Log!A:A,ADM_Log!K:K),BED_Master!A:A,BED_Master!F:F),0))</f>
        <v/>
      </c>
      <c r="I730" s="25" t="str">
        <f>IF(B730="","",IFERROR(
  IF(_xlfn.XLOOKUP(B730,ADM_Log!A:A,ADM_Log!D:D)="OPD",
    _xlfn.XLOOKUP(_xlfn.XLOOKUP(B730,ADM_Log!A:A,ADM_Log!I:I),DR_Master!A:A,DR_Master!G:G),
    _xlfn.XLOOKUP(_xlfn.XLOOKUP(B730,ADM_Log!A:A,ADM_Log!I:I),DR_Master!A:A,DR_Master!H:H)*
    _xlfn.XLOOKUP(B730,ADM_Log!A:A,ADM_Log!G:G)
  ),0))</f>
        <v/>
      </c>
      <c r="J730" s="25" t="str">
        <f t="shared" si="57"/>
        <v/>
      </c>
      <c r="L730" s="17"/>
      <c r="M730" s="25" t="str">
        <f t="shared" si="58"/>
        <v/>
      </c>
      <c r="N730" s="17"/>
      <c r="O730" s="25" t="str">
        <f t="shared" si="59"/>
        <v/>
      </c>
      <c r="R730" t="str">
        <f t="shared" si="55"/>
        <v>Jan 1900</v>
      </c>
    </row>
    <row r="731" spans="1:18" ht="22" customHeight="1">
      <c r="A731" t="str">
        <f t="shared" si="56"/>
        <v/>
      </c>
      <c r="C731" s="24" t="str">
        <f>IF(B731="","",IFERROR(_xlfn.XLOOKUP(B731,ADM_Log!A:A,ADM_Log!B:B),"ADM not found"))</f>
        <v/>
      </c>
      <c r="D731" s="24" t="str">
        <f>IF(C731="","",IFERROR(_xlfn.XLOOKUP(C731,PT_Master!A:A,PT_Master!C:C),""))</f>
        <v/>
      </c>
      <c r="F731" s="24" t="str">
        <f>IF(C731="","",IFERROR(_xlfn.XLOOKUP(C731,PT_Master!A:A,PT_Master!P:P),"Self-Pay"))</f>
        <v/>
      </c>
      <c r="G731" s="25" t="str">
        <f>IF(B731="","",IFERROR(SUMIF(SVC_Log!B:B,B731,SVC_Log!O:O),0))</f>
        <v/>
      </c>
      <c r="H731" s="25" t="str">
        <f>IF(B731="","",IFERROR(
  _xlfn.XLOOKUP(B731,ADM_Log!A:A,ADM_Log!G:G)*
  _xlfn.XLOOKUP(_xlfn.XLOOKUP(B731,ADM_Log!A:A,ADM_Log!K:K),BED_Master!A:A,BED_Master!F:F),0))</f>
        <v/>
      </c>
      <c r="I731" s="25" t="str">
        <f>IF(B731="","",IFERROR(
  IF(_xlfn.XLOOKUP(B731,ADM_Log!A:A,ADM_Log!D:D)="OPD",
    _xlfn.XLOOKUP(_xlfn.XLOOKUP(B731,ADM_Log!A:A,ADM_Log!I:I),DR_Master!A:A,DR_Master!G:G),
    _xlfn.XLOOKUP(_xlfn.XLOOKUP(B731,ADM_Log!A:A,ADM_Log!I:I),DR_Master!A:A,DR_Master!H:H)*
    _xlfn.XLOOKUP(B731,ADM_Log!A:A,ADM_Log!G:G)
  ),0))</f>
        <v/>
      </c>
      <c r="J731" s="25" t="str">
        <f t="shared" si="57"/>
        <v/>
      </c>
      <c r="L731" s="17"/>
      <c r="M731" s="25" t="str">
        <f t="shared" si="58"/>
        <v/>
      </c>
      <c r="N731" s="17"/>
      <c r="O731" s="25" t="str">
        <f t="shared" si="59"/>
        <v/>
      </c>
      <c r="R731" t="str">
        <f t="shared" si="55"/>
        <v>Jan 1900</v>
      </c>
    </row>
    <row r="732" spans="1:18" ht="22" customHeight="1">
      <c r="A732" t="str">
        <f t="shared" si="56"/>
        <v/>
      </c>
      <c r="C732" s="24" t="str">
        <f>IF(B732="","",IFERROR(_xlfn.XLOOKUP(B732,ADM_Log!A:A,ADM_Log!B:B),"ADM not found"))</f>
        <v/>
      </c>
      <c r="D732" s="24" t="str">
        <f>IF(C732="","",IFERROR(_xlfn.XLOOKUP(C732,PT_Master!A:A,PT_Master!C:C),""))</f>
        <v/>
      </c>
      <c r="F732" s="24" t="str">
        <f>IF(C732="","",IFERROR(_xlfn.XLOOKUP(C732,PT_Master!A:A,PT_Master!P:P),"Self-Pay"))</f>
        <v/>
      </c>
      <c r="G732" s="25" t="str">
        <f>IF(B732="","",IFERROR(SUMIF(SVC_Log!B:B,B732,SVC_Log!O:O),0))</f>
        <v/>
      </c>
      <c r="H732" s="25" t="str">
        <f>IF(B732="","",IFERROR(
  _xlfn.XLOOKUP(B732,ADM_Log!A:A,ADM_Log!G:G)*
  _xlfn.XLOOKUP(_xlfn.XLOOKUP(B732,ADM_Log!A:A,ADM_Log!K:K),BED_Master!A:A,BED_Master!F:F),0))</f>
        <v/>
      </c>
      <c r="I732" s="25" t="str">
        <f>IF(B732="","",IFERROR(
  IF(_xlfn.XLOOKUP(B732,ADM_Log!A:A,ADM_Log!D:D)="OPD",
    _xlfn.XLOOKUP(_xlfn.XLOOKUP(B732,ADM_Log!A:A,ADM_Log!I:I),DR_Master!A:A,DR_Master!G:G),
    _xlfn.XLOOKUP(_xlfn.XLOOKUP(B732,ADM_Log!A:A,ADM_Log!I:I),DR_Master!A:A,DR_Master!H:H)*
    _xlfn.XLOOKUP(B732,ADM_Log!A:A,ADM_Log!G:G)
  ),0))</f>
        <v/>
      </c>
      <c r="J732" s="25" t="str">
        <f t="shared" si="57"/>
        <v/>
      </c>
      <c r="L732" s="17"/>
      <c r="M732" s="25" t="str">
        <f t="shared" si="58"/>
        <v/>
      </c>
      <c r="N732" s="17"/>
      <c r="O732" s="25" t="str">
        <f t="shared" si="59"/>
        <v/>
      </c>
      <c r="R732" t="str">
        <f t="shared" si="55"/>
        <v>Jan 1900</v>
      </c>
    </row>
    <row r="733" spans="1:18" ht="22" customHeight="1">
      <c r="A733" t="str">
        <f t="shared" si="56"/>
        <v/>
      </c>
      <c r="C733" s="24" t="str">
        <f>IF(B733="","",IFERROR(_xlfn.XLOOKUP(B733,ADM_Log!A:A,ADM_Log!B:B),"ADM not found"))</f>
        <v/>
      </c>
      <c r="D733" s="24" t="str">
        <f>IF(C733="","",IFERROR(_xlfn.XLOOKUP(C733,PT_Master!A:A,PT_Master!C:C),""))</f>
        <v/>
      </c>
      <c r="F733" s="24" t="str">
        <f>IF(C733="","",IFERROR(_xlfn.XLOOKUP(C733,PT_Master!A:A,PT_Master!P:P),"Self-Pay"))</f>
        <v/>
      </c>
      <c r="G733" s="25" t="str">
        <f>IF(B733="","",IFERROR(SUMIF(SVC_Log!B:B,B733,SVC_Log!O:O),0))</f>
        <v/>
      </c>
      <c r="H733" s="25" t="str">
        <f>IF(B733="","",IFERROR(
  _xlfn.XLOOKUP(B733,ADM_Log!A:A,ADM_Log!G:G)*
  _xlfn.XLOOKUP(_xlfn.XLOOKUP(B733,ADM_Log!A:A,ADM_Log!K:K),BED_Master!A:A,BED_Master!F:F),0))</f>
        <v/>
      </c>
      <c r="I733" s="25" t="str">
        <f>IF(B733="","",IFERROR(
  IF(_xlfn.XLOOKUP(B733,ADM_Log!A:A,ADM_Log!D:D)="OPD",
    _xlfn.XLOOKUP(_xlfn.XLOOKUP(B733,ADM_Log!A:A,ADM_Log!I:I),DR_Master!A:A,DR_Master!G:G),
    _xlfn.XLOOKUP(_xlfn.XLOOKUP(B733,ADM_Log!A:A,ADM_Log!I:I),DR_Master!A:A,DR_Master!H:H)*
    _xlfn.XLOOKUP(B733,ADM_Log!A:A,ADM_Log!G:G)
  ),0))</f>
        <v/>
      </c>
      <c r="J733" s="25" t="str">
        <f t="shared" si="57"/>
        <v/>
      </c>
      <c r="L733" s="17"/>
      <c r="M733" s="25" t="str">
        <f t="shared" si="58"/>
        <v/>
      </c>
      <c r="N733" s="17"/>
      <c r="O733" s="25" t="str">
        <f t="shared" si="59"/>
        <v/>
      </c>
      <c r="R733" t="str">
        <f t="shared" si="55"/>
        <v>Jan 1900</v>
      </c>
    </row>
    <row r="734" spans="1:18" ht="22" customHeight="1">
      <c r="A734" t="str">
        <f t="shared" si="56"/>
        <v/>
      </c>
      <c r="C734" s="24" t="str">
        <f>IF(B734="","",IFERROR(_xlfn.XLOOKUP(B734,ADM_Log!A:A,ADM_Log!B:B),"ADM not found"))</f>
        <v/>
      </c>
      <c r="D734" s="24" t="str">
        <f>IF(C734="","",IFERROR(_xlfn.XLOOKUP(C734,PT_Master!A:A,PT_Master!C:C),""))</f>
        <v/>
      </c>
      <c r="F734" s="24" t="str">
        <f>IF(C734="","",IFERROR(_xlfn.XLOOKUP(C734,PT_Master!A:A,PT_Master!P:P),"Self-Pay"))</f>
        <v/>
      </c>
      <c r="G734" s="25" t="str">
        <f>IF(B734="","",IFERROR(SUMIF(SVC_Log!B:B,B734,SVC_Log!O:O),0))</f>
        <v/>
      </c>
      <c r="H734" s="25" t="str">
        <f>IF(B734="","",IFERROR(
  _xlfn.XLOOKUP(B734,ADM_Log!A:A,ADM_Log!G:G)*
  _xlfn.XLOOKUP(_xlfn.XLOOKUP(B734,ADM_Log!A:A,ADM_Log!K:K),BED_Master!A:A,BED_Master!F:F),0))</f>
        <v/>
      </c>
      <c r="I734" s="25" t="str">
        <f>IF(B734="","",IFERROR(
  IF(_xlfn.XLOOKUP(B734,ADM_Log!A:A,ADM_Log!D:D)="OPD",
    _xlfn.XLOOKUP(_xlfn.XLOOKUP(B734,ADM_Log!A:A,ADM_Log!I:I),DR_Master!A:A,DR_Master!G:G),
    _xlfn.XLOOKUP(_xlfn.XLOOKUP(B734,ADM_Log!A:A,ADM_Log!I:I),DR_Master!A:A,DR_Master!H:H)*
    _xlfn.XLOOKUP(B734,ADM_Log!A:A,ADM_Log!G:G)
  ),0))</f>
        <v/>
      </c>
      <c r="J734" s="25" t="str">
        <f t="shared" si="57"/>
        <v/>
      </c>
      <c r="L734" s="17"/>
      <c r="M734" s="25" t="str">
        <f t="shared" si="58"/>
        <v/>
      </c>
      <c r="N734" s="17"/>
      <c r="O734" s="25" t="str">
        <f t="shared" si="59"/>
        <v/>
      </c>
      <c r="R734" t="str">
        <f t="shared" si="55"/>
        <v>Jan 1900</v>
      </c>
    </row>
    <row r="735" spans="1:18" ht="22" customHeight="1">
      <c r="A735" t="str">
        <f t="shared" si="56"/>
        <v/>
      </c>
      <c r="C735" s="24" t="str">
        <f>IF(B735="","",IFERROR(_xlfn.XLOOKUP(B735,ADM_Log!A:A,ADM_Log!B:B),"ADM not found"))</f>
        <v/>
      </c>
      <c r="D735" s="24" t="str">
        <f>IF(C735="","",IFERROR(_xlfn.XLOOKUP(C735,PT_Master!A:A,PT_Master!C:C),""))</f>
        <v/>
      </c>
      <c r="F735" s="24" t="str">
        <f>IF(C735="","",IFERROR(_xlfn.XLOOKUP(C735,PT_Master!A:A,PT_Master!P:P),"Self-Pay"))</f>
        <v/>
      </c>
      <c r="G735" s="25" t="str">
        <f>IF(B735="","",IFERROR(SUMIF(SVC_Log!B:B,B735,SVC_Log!O:O),0))</f>
        <v/>
      </c>
      <c r="H735" s="25" t="str">
        <f>IF(B735="","",IFERROR(
  _xlfn.XLOOKUP(B735,ADM_Log!A:A,ADM_Log!G:G)*
  _xlfn.XLOOKUP(_xlfn.XLOOKUP(B735,ADM_Log!A:A,ADM_Log!K:K),BED_Master!A:A,BED_Master!F:F),0))</f>
        <v/>
      </c>
      <c r="I735" s="25" t="str">
        <f>IF(B735="","",IFERROR(
  IF(_xlfn.XLOOKUP(B735,ADM_Log!A:A,ADM_Log!D:D)="OPD",
    _xlfn.XLOOKUP(_xlfn.XLOOKUP(B735,ADM_Log!A:A,ADM_Log!I:I),DR_Master!A:A,DR_Master!G:G),
    _xlfn.XLOOKUP(_xlfn.XLOOKUP(B735,ADM_Log!A:A,ADM_Log!I:I),DR_Master!A:A,DR_Master!H:H)*
    _xlfn.XLOOKUP(B735,ADM_Log!A:A,ADM_Log!G:G)
  ),0))</f>
        <v/>
      </c>
      <c r="J735" s="25" t="str">
        <f t="shared" si="57"/>
        <v/>
      </c>
      <c r="L735" s="17"/>
      <c r="M735" s="25" t="str">
        <f t="shared" si="58"/>
        <v/>
      </c>
      <c r="N735" s="17"/>
      <c r="O735" s="25" t="str">
        <f t="shared" si="59"/>
        <v/>
      </c>
      <c r="R735" t="str">
        <f t="shared" si="55"/>
        <v>Jan 1900</v>
      </c>
    </row>
    <row r="736" spans="1:18" ht="22" customHeight="1">
      <c r="A736" t="str">
        <f t="shared" si="56"/>
        <v/>
      </c>
      <c r="C736" s="24" t="str">
        <f>IF(B736="","",IFERROR(_xlfn.XLOOKUP(B736,ADM_Log!A:A,ADM_Log!B:B),"ADM not found"))</f>
        <v/>
      </c>
      <c r="D736" s="24" t="str">
        <f>IF(C736="","",IFERROR(_xlfn.XLOOKUP(C736,PT_Master!A:A,PT_Master!C:C),""))</f>
        <v/>
      </c>
      <c r="F736" s="24" t="str">
        <f>IF(C736="","",IFERROR(_xlfn.XLOOKUP(C736,PT_Master!A:A,PT_Master!P:P),"Self-Pay"))</f>
        <v/>
      </c>
      <c r="G736" s="25" t="str">
        <f>IF(B736="","",IFERROR(SUMIF(SVC_Log!B:B,B736,SVC_Log!O:O),0))</f>
        <v/>
      </c>
      <c r="H736" s="25" t="str">
        <f>IF(B736="","",IFERROR(
  _xlfn.XLOOKUP(B736,ADM_Log!A:A,ADM_Log!G:G)*
  _xlfn.XLOOKUP(_xlfn.XLOOKUP(B736,ADM_Log!A:A,ADM_Log!K:K),BED_Master!A:A,BED_Master!F:F),0))</f>
        <v/>
      </c>
      <c r="I736" s="25" t="str">
        <f>IF(B736="","",IFERROR(
  IF(_xlfn.XLOOKUP(B736,ADM_Log!A:A,ADM_Log!D:D)="OPD",
    _xlfn.XLOOKUP(_xlfn.XLOOKUP(B736,ADM_Log!A:A,ADM_Log!I:I),DR_Master!A:A,DR_Master!G:G),
    _xlfn.XLOOKUP(_xlfn.XLOOKUP(B736,ADM_Log!A:A,ADM_Log!I:I),DR_Master!A:A,DR_Master!H:H)*
    _xlfn.XLOOKUP(B736,ADM_Log!A:A,ADM_Log!G:G)
  ),0))</f>
        <v/>
      </c>
      <c r="J736" s="25" t="str">
        <f t="shared" si="57"/>
        <v/>
      </c>
      <c r="L736" s="17"/>
      <c r="M736" s="25" t="str">
        <f t="shared" si="58"/>
        <v/>
      </c>
      <c r="N736" s="17"/>
      <c r="O736" s="25" t="str">
        <f t="shared" si="59"/>
        <v/>
      </c>
      <c r="R736" t="str">
        <f t="shared" si="55"/>
        <v>Jan 1900</v>
      </c>
    </row>
    <row r="737" spans="1:18" ht="22" customHeight="1">
      <c r="A737" t="str">
        <f t="shared" si="56"/>
        <v/>
      </c>
      <c r="C737" s="24" t="str">
        <f>IF(B737="","",IFERROR(_xlfn.XLOOKUP(B737,ADM_Log!A:A,ADM_Log!B:B),"ADM not found"))</f>
        <v/>
      </c>
      <c r="D737" s="24" t="str">
        <f>IF(C737="","",IFERROR(_xlfn.XLOOKUP(C737,PT_Master!A:A,PT_Master!C:C),""))</f>
        <v/>
      </c>
      <c r="F737" s="24" t="str">
        <f>IF(C737="","",IFERROR(_xlfn.XLOOKUP(C737,PT_Master!A:A,PT_Master!P:P),"Self-Pay"))</f>
        <v/>
      </c>
      <c r="G737" s="25" t="str">
        <f>IF(B737="","",IFERROR(SUMIF(SVC_Log!B:B,B737,SVC_Log!O:O),0))</f>
        <v/>
      </c>
      <c r="H737" s="25" t="str">
        <f>IF(B737="","",IFERROR(
  _xlfn.XLOOKUP(B737,ADM_Log!A:A,ADM_Log!G:G)*
  _xlfn.XLOOKUP(_xlfn.XLOOKUP(B737,ADM_Log!A:A,ADM_Log!K:K),BED_Master!A:A,BED_Master!F:F),0))</f>
        <v/>
      </c>
      <c r="I737" s="25" t="str">
        <f>IF(B737="","",IFERROR(
  IF(_xlfn.XLOOKUP(B737,ADM_Log!A:A,ADM_Log!D:D)="OPD",
    _xlfn.XLOOKUP(_xlfn.XLOOKUP(B737,ADM_Log!A:A,ADM_Log!I:I),DR_Master!A:A,DR_Master!G:G),
    _xlfn.XLOOKUP(_xlfn.XLOOKUP(B737,ADM_Log!A:A,ADM_Log!I:I),DR_Master!A:A,DR_Master!H:H)*
    _xlfn.XLOOKUP(B737,ADM_Log!A:A,ADM_Log!G:G)
  ),0))</f>
        <v/>
      </c>
      <c r="J737" s="25" t="str">
        <f t="shared" si="57"/>
        <v/>
      </c>
      <c r="L737" s="17"/>
      <c r="M737" s="25" t="str">
        <f t="shared" si="58"/>
        <v/>
      </c>
      <c r="N737" s="17"/>
      <c r="O737" s="25" t="str">
        <f t="shared" si="59"/>
        <v/>
      </c>
      <c r="R737" t="str">
        <f t="shared" si="55"/>
        <v>Jan 1900</v>
      </c>
    </row>
    <row r="738" spans="1:18" ht="22" customHeight="1">
      <c r="A738" t="str">
        <f t="shared" si="56"/>
        <v/>
      </c>
      <c r="C738" s="24" t="str">
        <f>IF(B738="","",IFERROR(_xlfn.XLOOKUP(B738,ADM_Log!A:A,ADM_Log!B:B),"ADM not found"))</f>
        <v/>
      </c>
      <c r="D738" s="24" t="str">
        <f>IF(C738="","",IFERROR(_xlfn.XLOOKUP(C738,PT_Master!A:A,PT_Master!C:C),""))</f>
        <v/>
      </c>
      <c r="F738" s="24" t="str">
        <f>IF(C738="","",IFERROR(_xlfn.XLOOKUP(C738,PT_Master!A:A,PT_Master!P:P),"Self-Pay"))</f>
        <v/>
      </c>
      <c r="G738" s="25" t="str">
        <f>IF(B738="","",IFERROR(SUMIF(SVC_Log!B:B,B738,SVC_Log!O:O),0))</f>
        <v/>
      </c>
      <c r="H738" s="25" t="str">
        <f>IF(B738="","",IFERROR(
  _xlfn.XLOOKUP(B738,ADM_Log!A:A,ADM_Log!G:G)*
  _xlfn.XLOOKUP(_xlfn.XLOOKUP(B738,ADM_Log!A:A,ADM_Log!K:K),BED_Master!A:A,BED_Master!F:F),0))</f>
        <v/>
      </c>
      <c r="I738" s="25" t="str">
        <f>IF(B738="","",IFERROR(
  IF(_xlfn.XLOOKUP(B738,ADM_Log!A:A,ADM_Log!D:D)="OPD",
    _xlfn.XLOOKUP(_xlfn.XLOOKUP(B738,ADM_Log!A:A,ADM_Log!I:I),DR_Master!A:A,DR_Master!G:G),
    _xlfn.XLOOKUP(_xlfn.XLOOKUP(B738,ADM_Log!A:A,ADM_Log!I:I),DR_Master!A:A,DR_Master!H:H)*
    _xlfn.XLOOKUP(B738,ADM_Log!A:A,ADM_Log!G:G)
  ),0))</f>
        <v/>
      </c>
      <c r="J738" s="25" t="str">
        <f t="shared" si="57"/>
        <v/>
      </c>
      <c r="L738" s="17"/>
      <c r="M738" s="25" t="str">
        <f t="shared" si="58"/>
        <v/>
      </c>
      <c r="N738" s="17"/>
      <c r="O738" s="25" t="str">
        <f t="shared" si="59"/>
        <v/>
      </c>
      <c r="R738" t="str">
        <f t="shared" si="55"/>
        <v>Jan 1900</v>
      </c>
    </row>
    <row r="739" spans="1:18" ht="22" customHeight="1">
      <c r="A739" t="str">
        <f t="shared" si="56"/>
        <v/>
      </c>
      <c r="C739" s="24" t="str">
        <f>IF(B739="","",IFERROR(_xlfn.XLOOKUP(B739,ADM_Log!A:A,ADM_Log!B:B),"ADM not found"))</f>
        <v/>
      </c>
      <c r="D739" s="24" t="str">
        <f>IF(C739="","",IFERROR(_xlfn.XLOOKUP(C739,PT_Master!A:A,PT_Master!C:C),""))</f>
        <v/>
      </c>
      <c r="F739" s="24" t="str">
        <f>IF(C739="","",IFERROR(_xlfn.XLOOKUP(C739,PT_Master!A:A,PT_Master!P:P),"Self-Pay"))</f>
        <v/>
      </c>
      <c r="G739" s="25" t="str">
        <f>IF(B739="","",IFERROR(SUMIF(SVC_Log!B:B,B739,SVC_Log!O:O),0))</f>
        <v/>
      </c>
      <c r="H739" s="25" t="str">
        <f>IF(B739="","",IFERROR(
  _xlfn.XLOOKUP(B739,ADM_Log!A:A,ADM_Log!G:G)*
  _xlfn.XLOOKUP(_xlfn.XLOOKUP(B739,ADM_Log!A:A,ADM_Log!K:K),BED_Master!A:A,BED_Master!F:F),0))</f>
        <v/>
      </c>
      <c r="I739" s="25" t="str">
        <f>IF(B739="","",IFERROR(
  IF(_xlfn.XLOOKUP(B739,ADM_Log!A:A,ADM_Log!D:D)="OPD",
    _xlfn.XLOOKUP(_xlfn.XLOOKUP(B739,ADM_Log!A:A,ADM_Log!I:I),DR_Master!A:A,DR_Master!G:G),
    _xlfn.XLOOKUP(_xlfn.XLOOKUP(B739,ADM_Log!A:A,ADM_Log!I:I),DR_Master!A:A,DR_Master!H:H)*
    _xlfn.XLOOKUP(B739,ADM_Log!A:A,ADM_Log!G:G)
  ),0))</f>
        <v/>
      </c>
      <c r="J739" s="25" t="str">
        <f t="shared" si="57"/>
        <v/>
      </c>
      <c r="L739" s="17"/>
      <c r="M739" s="25" t="str">
        <f t="shared" si="58"/>
        <v/>
      </c>
      <c r="N739" s="17"/>
      <c r="O739" s="25" t="str">
        <f t="shared" si="59"/>
        <v/>
      </c>
      <c r="R739" t="str">
        <f t="shared" si="55"/>
        <v>Jan 1900</v>
      </c>
    </row>
    <row r="740" spans="1:18" ht="22" customHeight="1">
      <c r="A740" t="str">
        <f t="shared" si="56"/>
        <v/>
      </c>
      <c r="C740" s="24" t="str">
        <f>IF(B740="","",IFERROR(_xlfn.XLOOKUP(B740,ADM_Log!A:A,ADM_Log!B:B),"ADM not found"))</f>
        <v/>
      </c>
      <c r="D740" s="24" t="str">
        <f>IF(C740="","",IFERROR(_xlfn.XLOOKUP(C740,PT_Master!A:A,PT_Master!C:C),""))</f>
        <v/>
      </c>
      <c r="F740" s="24" t="str">
        <f>IF(C740="","",IFERROR(_xlfn.XLOOKUP(C740,PT_Master!A:A,PT_Master!P:P),"Self-Pay"))</f>
        <v/>
      </c>
      <c r="G740" s="25" t="str">
        <f>IF(B740="","",IFERROR(SUMIF(SVC_Log!B:B,B740,SVC_Log!O:O),0))</f>
        <v/>
      </c>
      <c r="H740" s="25" t="str">
        <f>IF(B740="","",IFERROR(
  _xlfn.XLOOKUP(B740,ADM_Log!A:A,ADM_Log!G:G)*
  _xlfn.XLOOKUP(_xlfn.XLOOKUP(B740,ADM_Log!A:A,ADM_Log!K:K),BED_Master!A:A,BED_Master!F:F),0))</f>
        <v/>
      </c>
      <c r="I740" s="25" t="str">
        <f>IF(B740="","",IFERROR(
  IF(_xlfn.XLOOKUP(B740,ADM_Log!A:A,ADM_Log!D:D)="OPD",
    _xlfn.XLOOKUP(_xlfn.XLOOKUP(B740,ADM_Log!A:A,ADM_Log!I:I),DR_Master!A:A,DR_Master!G:G),
    _xlfn.XLOOKUP(_xlfn.XLOOKUP(B740,ADM_Log!A:A,ADM_Log!I:I),DR_Master!A:A,DR_Master!H:H)*
    _xlfn.XLOOKUP(B740,ADM_Log!A:A,ADM_Log!G:G)
  ),0))</f>
        <v/>
      </c>
      <c r="J740" s="25" t="str">
        <f t="shared" si="57"/>
        <v/>
      </c>
      <c r="L740" s="17"/>
      <c r="M740" s="25" t="str">
        <f t="shared" si="58"/>
        <v/>
      </c>
      <c r="N740" s="17"/>
      <c r="O740" s="25" t="str">
        <f t="shared" si="59"/>
        <v/>
      </c>
      <c r="R740" t="str">
        <f t="shared" si="55"/>
        <v>Jan 1900</v>
      </c>
    </row>
    <row r="741" spans="1:18" ht="22" customHeight="1">
      <c r="A741" t="str">
        <f t="shared" si="56"/>
        <v/>
      </c>
      <c r="C741" s="24" t="str">
        <f>IF(B741="","",IFERROR(_xlfn.XLOOKUP(B741,ADM_Log!A:A,ADM_Log!B:B),"ADM not found"))</f>
        <v/>
      </c>
      <c r="D741" s="24" t="str">
        <f>IF(C741="","",IFERROR(_xlfn.XLOOKUP(C741,PT_Master!A:A,PT_Master!C:C),""))</f>
        <v/>
      </c>
      <c r="F741" s="24" t="str">
        <f>IF(C741="","",IFERROR(_xlfn.XLOOKUP(C741,PT_Master!A:A,PT_Master!P:P),"Self-Pay"))</f>
        <v/>
      </c>
      <c r="G741" s="25" t="str">
        <f>IF(B741="","",IFERROR(SUMIF(SVC_Log!B:B,B741,SVC_Log!O:O),0))</f>
        <v/>
      </c>
      <c r="H741" s="25" t="str">
        <f>IF(B741="","",IFERROR(
  _xlfn.XLOOKUP(B741,ADM_Log!A:A,ADM_Log!G:G)*
  _xlfn.XLOOKUP(_xlfn.XLOOKUP(B741,ADM_Log!A:A,ADM_Log!K:K),BED_Master!A:A,BED_Master!F:F),0))</f>
        <v/>
      </c>
      <c r="I741" s="25" t="str">
        <f>IF(B741="","",IFERROR(
  IF(_xlfn.XLOOKUP(B741,ADM_Log!A:A,ADM_Log!D:D)="OPD",
    _xlfn.XLOOKUP(_xlfn.XLOOKUP(B741,ADM_Log!A:A,ADM_Log!I:I),DR_Master!A:A,DR_Master!G:G),
    _xlfn.XLOOKUP(_xlfn.XLOOKUP(B741,ADM_Log!A:A,ADM_Log!I:I),DR_Master!A:A,DR_Master!H:H)*
    _xlfn.XLOOKUP(B741,ADM_Log!A:A,ADM_Log!G:G)
  ),0))</f>
        <v/>
      </c>
      <c r="J741" s="25" t="str">
        <f t="shared" si="57"/>
        <v/>
      </c>
      <c r="L741" s="17"/>
      <c r="M741" s="25" t="str">
        <f t="shared" si="58"/>
        <v/>
      </c>
      <c r="N741" s="17"/>
      <c r="O741" s="25" t="str">
        <f t="shared" si="59"/>
        <v/>
      </c>
      <c r="R741" t="str">
        <f t="shared" si="55"/>
        <v>Jan 1900</v>
      </c>
    </row>
    <row r="742" spans="1:18" ht="22" customHeight="1">
      <c r="A742" t="str">
        <f t="shared" si="56"/>
        <v/>
      </c>
      <c r="C742" s="24" t="str">
        <f>IF(B742="","",IFERROR(_xlfn.XLOOKUP(B742,ADM_Log!A:A,ADM_Log!B:B),"ADM not found"))</f>
        <v/>
      </c>
      <c r="D742" s="24" t="str">
        <f>IF(C742="","",IFERROR(_xlfn.XLOOKUP(C742,PT_Master!A:A,PT_Master!C:C),""))</f>
        <v/>
      </c>
      <c r="F742" s="24" t="str">
        <f>IF(C742="","",IFERROR(_xlfn.XLOOKUP(C742,PT_Master!A:A,PT_Master!P:P),"Self-Pay"))</f>
        <v/>
      </c>
      <c r="G742" s="25" t="str">
        <f>IF(B742="","",IFERROR(SUMIF(SVC_Log!B:B,B742,SVC_Log!O:O),0))</f>
        <v/>
      </c>
      <c r="H742" s="25" t="str">
        <f>IF(B742="","",IFERROR(
  _xlfn.XLOOKUP(B742,ADM_Log!A:A,ADM_Log!G:G)*
  _xlfn.XLOOKUP(_xlfn.XLOOKUP(B742,ADM_Log!A:A,ADM_Log!K:K),BED_Master!A:A,BED_Master!F:F),0))</f>
        <v/>
      </c>
      <c r="I742" s="25" t="str">
        <f>IF(B742="","",IFERROR(
  IF(_xlfn.XLOOKUP(B742,ADM_Log!A:A,ADM_Log!D:D)="OPD",
    _xlfn.XLOOKUP(_xlfn.XLOOKUP(B742,ADM_Log!A:A,ADM_Log!I:I),DR_Master!A:A,DR_Master!G:G),
    _xlfn.XLOOKUP(_xlfn.XLOOKUP(B742,ADM_Log!A:A,ADM_Log!I:I),DR_Master!A:A,DR_Master!H:H)*
    _xlfn.XLOOKUP(B742,ADM_Log!A:A,ADM_Log!G:G)
  ),0))</f>
        <v/>
      </c>
      <c r="J742" s="25" t="str">
        <f t="shared" si="57"/>
        <v/>
      </c>
      <c r="L742" s="17"/>
      <c r="M742" s="25" t="str">
        <f t="shared" si="58"/>
        <v/>
      </c>
      <c r="N742" s="17"/>
      <c r="O742" s="25" t="str">
        <f t="shared" si="59"/>
        <v/>
      </c>
      <c r="R742" t="str">
        <f t="shared" si="55"/>
        <v>Jan 1900</v>
      </c>
    </row>
    <row r="743" spans="1:18" ht="22" customHeight="1">
      <c r="A743" t="str">
        <f t="shared" si="56"/>
        <v/>
      </c>
      <c r="C743" s="24" t="str">
        <f>IF(B743="","",IFERROR(_xlfn.XLOOKUP(B743,ADM_Log!A:A,ADM_Log!B:B),"ADM not found"))</f>
        <v/>
      </c>
      <c r="D743" s="24" t="str">
        <f>IF(C743="","",IFERROR(_xlfn.XLOOKUP(C743,PT_Master!A:A,PT_Master!C:C),""))</f>
        <v/>
      </c>
      <c r="F743" s="24" t="str">
        <f>IF(C743="","",IFERROR(_xlfn.XLOOKUP(C743,PT_Master!A:A,PT_Master!P:P),"Self-Pay"))</f>
        <v/>
      </c>
      <c r="G743" s="25" t="str">
        <f>IF(B743="","",IFERROR(SUMIF(SVC_Log!B:B,B743,SVC_Log!O:O),0))</f>
        <v/>
      </c>
      <c r="H743" s="25" t="str">
        <f>IF(B743="","",IFERROR(
  _xlfn.XLOOKUP(B743,ADM_Log!A:A,ADM_Log!G:G)*
  _xlfn.XLOOKUP(_xlfn.XLOOKUP(B743,ADM_Log!A:A,ADM_Log!K:K),BED_Master!A:A,BED_Master!F:F),0))</f>
        <v/>
      </c>
      <c r="I743" s="25" t="str">
        <f>IF(B743="","",IFERROR(
  IF(_xlfn.XLOOKUP(B743,ADM_Log!A:A,ADM_Log!D:D)="OPD",
    _xlfn.XLOOKUP(_xlfn.XLOOKUP(B743,ADM_Log!A:A,ADM_Log!I:I),DR_Master!A:A,DR_Master!G:G),
    _xlfn.XLOOKUP(_xlfn.XLOOKUP(B743,ADM_Log!A:A,ADM_Log!I:I),DR_Master!A:A,DR_Master!H:H)*
    _xlfn.XLOOKUP(B743,ADM_Log!A:A,ADM_Log!G:G)
  ),0))</f>
        <v/>
      </c>
      <c r="J743" s="25" t="str">
        <f t="shared" si="57"/>
        <v/>
      </c>
      <c r="L743" s="17"/>
      <c r="M743" s="25" t="str">
        <f t="shared" si="58"/>
        <v/>
      </c>
      <c r="N743" s="17"/>
      <c r="O743" s="25" t="str">
        <f t="shared" si="59"/>
        <v/>
      </c>
      <c r="R743" t="str">
        <f t="shared" si="55"/>
        <v>Jan 1900</v>
      </c>
    </row>
    <row r="744" spans="1:18" ht="22" customHeight="1">
      <c r="A744" t="str">
        <f t="shared" si="56"/>
        <v/>
      </c>
      <c r="C744" s="24" t="str">
        <f>IF(B744="","",IFERROR(_xlfn.XLOOKUP(B744,ADM_Log!A:A,ADM_Log!B:B),"ADM not found"))</f>
        <v/>
      </c>
      <c r="D744" s="24" t="str">
        <f>IF(C744="","",IFERROR(_xlfn.XLOOKUP(C744,PT_Master!A:A,PT_Master!C:C),""))</f>
        <v/>
      </c>
      <c r="F744" s="24" t="str">
        <f>IF(C744="","",IFERROR(_xlfn.XLOOKUP(C744,PT_Master!A:A,PT_Master!P:P),"Self-Pay"))</f>
        <v/>
      </c>
      <c r="G744" s="25" t="str">
        <f>IF(B744="","",IFERROR(SUMIF(SVC_Log!B:B,B744,SVC_Log!O:O),0))</f>
        <v/>
      </c>
      <c r="H744" s="25" t="str">
        <f>IF(B744="","",IFERROR(
  _xlfn.XLOOKUP(B744,ADM_Log!A:A,ADM_Log!G:G)*
  _xlfn.XLOOKUP(_xlfn.XLOOKUP(B744,ADM_Log!A:A,ADM_Log!K:K),BED_Master!A:A,BED_Master!F:F),0))</f>
        <v/>
      </c>
      <c r="I744" s="25" t="str">
        <f>IF(B744="","",IFERROR(
  IF(_xlfn.XLOOKUP(B744,ADM_Log!A:A,ADM_Log!D:D)="OPD",
    _xlfn.XLOOKUP(_xlfn.XLOOKUP(B744,ADM_Log!A:A,ADM_Log!I:I),DR_Master!A:A,DR_Master!G:G),
    _xlfn.XLOOKUP(_xlfn.XLOOKUP(B744,ADM_Log!A:A,ADM_Log!I:I),DR_Master!A:A,DR_Master!H:H)*
    _xlfn.XLOOKUP(B744,ADM_Log!A:A,ADM_Log!G:G)
  ),0))</f>
        <v/>
      </c>
      <c r="J744" s="25" t="str">
        <f t="shared" si="57"/>
        <v/>
      </c>
      <c r="L744" s="17"/>
      <c r="M744" s="25" t="str">
        <f t="shared" si="58"/>
        <v/>
      </c>
      <c r="N744" s="17"/>
      <c r="O744" s="25" t="str">
        <f t="shared" si="59"/>
        <v/>
      </c>
      <c r="R744" t="str">
        <f t="shared" si="55"/>
        <v>Jan 1900</v>
      </c>
    </row>
    <row r="745" spans="1:18" ht="22" customHeight="1">
      <c r="A745" t="str">
        <f t="shared" si="56"/>
        <v/>
      </c>
      <c r="C745" s="24" t="str">
        <f>IF(B745="","",IFERROR(_xlfn.XLOOKUP(B745,ADM_Log!A:A,ADM_Log!B:B),"ADM not found"))</f>
        <v/>
      </c>
      <c r="D745" s="24" t="str">
        <f>IF(C745="","",IFERROR(_xlfn.XLOOKUP(C745,PT_Master!A:A,PT_Master!C:C),""))</f>
        <v/>
      </c>
      <c r="F745" s="24" t="str">
        <f>IF(C745="","",IFERROR(_xlfn.XLOOKUP(C745,PT_Master!A:A,PT_Master!P:P),"Self-Pay"))</f>
        <v/>
      </c>
      <c r="G745" s="25" t="str">
        <f>IF(B745="","",IFERROR(SUMIF(SVC_Log!B:B,B745,SVC_Log!O:O),0))</f>
        <v/>
      </c>
      <c r="H745" s="25" t="str">
        <f>IF(B745="","",IFERROR(
  _xlfn.XLOOKUP(B745,ADM_Log!A:A,ADM_Log!G:G)*
  _xlfn.XLOOKUP(_xlfn.XLOOKUP(B745,ADM_Log!A:A,ADM_Log!K:K),BED_Master!A:A,BED_Master!F:F),0))</f>
        <v/>
      </c>
      <c r="I745" s="25" t="str">
        <f>IF(B745="","",IFERROR(
  IF(_xlfn.XLOOKUP(B745,ADM_Log!A:A,ADM_Log!D:D)="OPD",
    _xlfn.XLOOKUP(_xlfn.XLOOKUP(B745,ADM_Log!A:A,ADM_Log!I:I),DR_Master!A:A,DR_Master!G:G),
    _xlfn.XLOOKUP(_xlfn.XLOOKUP(B745,ADM_Log!A:A,ADM_Log!I:I),DR_Master!A:A,DR_Master!H:H)*
    _xlfn.XLOOKUP(B745,ADM_Log!A:A,ADM_Log!G:G)
  ),0))</f>
        <v/>
      </c>
      <c r="J745" s="25" t="str">
        <f t="shared" si="57"/>
        <v/>
      </c>
      <c r="L745" s="17"/>
      <c r="M745" s="25" t="str">
        <f t="shared" si="58"/>
        <v/>
      </c>
      <c r="N745" s="17"/>
      <c r="O745" s="25" t="str">
        <f t="shared" si="59"/>
        <v/>
      </c>
      <c r="R745" t="str">
        <f t="shared" si="55"/>
        <v>Jan 1900</v>
      </c>
    </row>
    <row r="746" spans="1:18" ht="22" customHeight="1">
      <c r="A746" t="str">
        <f t="shared" si="56"/>
        <v/>
      </c>
      <c r="C746" s="24" t="str">
        <f>IF(B746="","",IFERROR(_xlfn.XLOOKUP(B746,ADM_Log!A:A,ADM_Log!B:B),"ADM not found"))</f>
        <v/>
      </c>
      <c r="D746" s="24" t="str">
        <f>IF(C746="","",IFERROR(_xlfn.XLOOKUP(C746,PT_Master!A:A,PT_Master!C:C),""))</f>
        <v/>
      </c>
      <c r="F746" s="24" t="str">
        <f>IF(C746="","",IFERROR(_xlfn.XLOOKUP(C746,PT_Master!A:A,PT_Master!P:P),"Self-Pay"))</f>
        <v/>
      </c>
      <c r="G746" s="25" t="str">
        <f>IF(B746="","",IFERROR(SUMIF(SVC_Log!B:B,B746,SVC_Log!O:O),0))</f>
        <v/>
      </c>
      <c r="H746" s="25" t="str">
        <f>IF(B746="","",IFERROR(
  _xlfn.XLOOKUP(B746,ADM_Log!A:A,ADM_Log!G:G)*
  _xlfn.XLOOKUP(_xlfn.XLOOKUP(B746,ADM_Log!A:A,ADM_Log!K:K),BED_Master!A:A,BED_Master!F:F),0))</f>
        <v/>
      </c>
      <c r="I746" s="25" t="str">
        <f>IF(B746="","",IFERROR(
  IF(_xlfn.XLOOKUP(B746,ADM_Log!A:A,ADM_Log!D:D)="OPD",
    _xlfn.XLOOKUP(_xlfn.XLOOKUP(B746,ADM_Log!A:A,ADM_Log!I:I),DR_Master!A:A,DR_Master!G:G),
    _xlfn.XLOOKUP(_xlfn.XLOOKUP(B746,ADM_Log!A:A,ADM_Log!I:I),DR_Master!A:A,DR_Master!H:H)*
    _xlfn.XLOOKUP(B746,ADM_Log!A:A,ADM_Log!G:G)
  ),0))</f>
        <v/>
      </c>
      <c r="J746" s="25" t="str">
        <f t="shared" si="57"/>
        <v/>
      </c>
      <c r="L746" s="17"/>
      <c r="M746" s="25" t="str">
        <f t="shared" si="58"/>
        <v/>
      </c>
      <c r="N746" s="17"/>
      <c r="O746" s="25" t="str">
        <f t="shared" si="59"/>
        <v/>
      </c>
      <c r="R746" t="str">
        <f t="shared" si="55"/>
        <v>Jan 1900</v>
      </c>
    </row>
    <row r="747" spans="1:18" ht="22" customHeight="1">
      <c r="A747" t="str">
        <f t="shared" si="56"/>
        <v/>
      </c>
      <c r="C747" s="24" t="str">
        <f>IF(B747="","",IFERROR(_xlfn.XLOOKUP(B747,ADM_Log!A:A,ADM_Log!B:B),"ADM not found"))</f>
        <v/>
      </c>
      <c r="D747" s="24" t="str">
        <f>IF(C747="","",IFERROR(_xlfn.XLOOKUP(C747,PT_Master!A:A,PT_Master!C:C),""))</f>
        <v/>
      </c>
      <c r="F747" s="24" t="str">
        <f>IF(C747="","",IFERROR(_xlfn.XLOOKUP(C747,PT_Master!A:A,PT_Master!P:P),"Self-Pay"))</f>
        <v/>
      </c>
      <c r="G747" s="25" t="str">
        <f>IF(B747="","",IFERROR(SUMIF(SVC_Log!B:B,B747,SVC_Log!O:O),0))</f>
        <v/>
      </c>
      <c r="H747" s="25" t="str">
        <f>IF(B747="","",IFERROR(
  _xlfn.XLOOKUP(B747,ADM_Log!A:A,ADM_Log!G:G)*
  _xlfn.XLOOKUP(_xlfn.XLOOKUP(B747,ADM_Log!A:A,ADM_Log!K:K),BED_Master!A:A,BED_Master!F:F),0))</f>
        <v/>
      </c>
      <c r="I747" s="25" t="str">
        <f>IF(B747="","",IFERROR(
  IF(_xlfn.XLOOKUP(B747,ADM_Log!A:A,ADM_Log!D:D)="OPD",
    _xlfn.XLOOKUP(_xlfn.XLOOKUP(B747,ADM_Log!A:A,ADM_Log!I:I),DR_Master!A:A,DR_Master!G:G),
    _xlfn.XLOOKUP(_xlfn.XLOOKUP(B747,ADM_Log!A:A,ADM_Log!I:I),DR_Master!A:A,DR_Master!H:H)*
    _xlfn.XLOOKUP(B747,ADM_Log!A:A,ADM_Log!G:G)
  ),0))</f>
        <v/>
      </c>
      <c r="J747" s="25" t="str">
        <f t="shared" si="57"/>
        <v/>
      </c>
      <c r="L747" s="17"/>
      <c r="M747" s="25" t="str">
        <f t="shared" si="58"/>
        <v/>
      </c>
      <c r="N747" s="17"/>
      <c r="O747" s="25" t="str">
        <f t="shared" si="59"/>
        <v/>
      </c>
      <c r="R747" t="str">
        <f t="shared" si="55"/>
        <v>Jan 1900</v>
      </c>
    </row>
    <row r="748" spans="1:18" ht="22" customHeight="1">
      <c r="A748" t="str">
        <f t="shared" si="56"/>
        <v/>
      </c>
      <c r="C748" s="24" t="str">
        <f>IF(B748="","",IFERROR(_xlfn.XLOOKUP(B748,ADM_Log!A:A,ADM_Log!B:B),"ADM not found"))</f>
        <v/>
      </c>
      <c r="D748" s="24" t="str">
        <f>IF(C748="","",IFERROR(_xlfn.XLOOKUP(C748,PT_Master!A:A,PT_Master!C:C),""))</f>
        <v/>
      </c>
      <c r="F748" s="24" t="str">
        <f>IF(C748="","",IFERROR(_xlfn.XLOOKUP(C748,PT_Master!A:A,PT_Master!P:P),"Self-Pay"))</f>
        <v/>
      </c>
      <c r="G748" s="25" t="str">
        <f>IF(B748="","",IFERROR(SUMIF(SVC_Log!B:B,B748,SVC_Log!O:O),0))</f>
        <v/>
      </c>
      <c r="H748" s="25" t="str">
        <f>IF(B748="","",IFERROR(
  _xlfn.XLOOKUP(B748,ADM_Log!A:A,ADM_Log!G:G)*
  _xlfn.XLOOKUP(_xlfn.XLOOKUP(B748,ADM_Log!A:A,ADM_Log!K:K),BED_Master!A:A,BED_Master!F:F),0))</f>
        <v/>
      </c>
      <c r="I748" s="25" t="str">
        <f>IF(B748="","",IFERROR(
  IF(_xlfn.XLOOKUP(B748,ADM_Log!A:A,ADM_Log!D:D)="OPD",
    _xlfn.XLOOKUP(_xlfn.XLOOKUP(B748,ADM_Log!A:A,ADM_Log!I:I),DR_Master!A:A,DR_Master!G:G),
    _xlfn.XLOOKUP(_xlfn.XLOOKUP(B748,ADM_Log!A:A,ADM_Log!I:I),DR_Master!A:A,DR_Master!H:H)*
    _xlfn.XLOOKUP(B748,ADM_Log!A:A,ADM_Log!G:G)
  ),0))</f>
        <v/>
      </c>
      <c r="J748" s="25" t="str">
        <f t="shared" si="57"/>
        <v/>
      </c>
      <c r="L748" s="17"/>
      <c r="M748" s="25" t="str">
        <f t="shared" si="58"/>
        <v/>
      </c>
      <c r="N748" s="17"/>
      <c r="O748" s="25" t="str">
        <f t="shared" si="59"/>
        <v/>
      </c>
      <c r="R748" t="str">
        <f t="shared" si="55"/>
        <v>Jan 1900</v>
      </c>
    </row>
    <row r="749" spans="1:18" ht="22" customHeight="1">
      <c r="A749" t="str">
        <f t="shared" si="56"/>
        <v/>
      </c>
      <c r="C749" s="24" t="str">
        <f>IF(B749="","",IFERROR(_xlfn.XLOOKUP(B749,ADM_Log!A:A,ADM_Log!B:B),"ADM not found"))</f>
        <v/>
      </c>
      <c r="D749" s="24" t="str">
        <f>IF(C749="","",IFERROR(_xlfn.XLOOKUP(C749,PT_Master!A:A,PT_Master!C:C),""))</f>
        <v/>
      </c>
      <c r="F749" s="24" t="str">
        <f>IF(C749="","",IFERROR(_xlfn.XLOOKUP(C749,PT_Master!A:A,PT_Master!P:P),"Self-Pay"))</f>
        <v/>
      </c>
      <c r="G749" s="25" t="str">
        <f>IF(B749="","",IFERROR(SUMIF(SVC_Log!B:B,B749,SVC_Log!O:O),0))</f>
        <v/>
      </c>
      <c r="H749" s="25" t="str">
        <f>IF(B749="","",IFERROR(
  _xlfn.XLOOKUP(B749,ADM_Log!A:A,ADM_Log!G:G)*
  _xlfn.XLOOKUP(_xlfn.XLOOKUP(B749,ADM_Log!A:A,ADM_Log!K:K),BED_Master!A:A,BED_Master!F:F),0))</f>
        <v/>
      </c>
      <c r="I749" s="25" t="str">
        <f>IF(B749="","",IFERROR(
  IF(_xlfn.XLOOKUP(B749,ADM_Log!A:A,ADM_Log!D:D)="OPD",
    _xlfn.XLOOKUP(_xlfn.XLOOKUP(B749,ADM_Log!A:A,ADM_Log!I:I),DR_Master!A:A,DR_Master!G:G),
    _xlfn.XLOOKUP(_xlfn.XLOOKUP(B749,ADM_Log!A:A,ADM_Log!I:I),DR_Master!A:A,DR_Master!H:H)*
    _xlfn.XLOOKUP(B749,ADM_Log!A:A,ADM_Log!G:G)
  ),0))</f>
        <v/>
      </c>
      <c r="J749" s="25" t="str">
        <f t="shared" si="57"/>
        <v/>
      </c>
      <c r="L749" s="17"/>
      <c r="M749" s="25" t="str">
        <f t="shared" si="58"/>
        <v/>
      </c>
      <c r="N749" s="17"/>
      <c r="O749" s="25" t="str">
        <f t="shared" si="59"/>
        <v/>
      </c>
      <c r="R749" t="str">
        <f t="shared" si="55"/>
        <v>Jan 1900</v>
      </c>
    </row>
    <row r="750" spans="1:18" ht="22" customHeight="1">
      <c r="A750" t="str">
        <f t="shared" si="56"/>
        <v/>
      </c>
      <c r="C750" s="24" t="str">
        <f>IF(B750="","",IFERROR(_xlfn.XLOOKUP(B750,ADM_Log!A:A,ADM_Log!B:B),"ADM not found"))</f>
        <v/>
      </c>
      <c r="D750" s="24" t="str">
        <f>IF(C750="","",IFERROR(_xlfn.XLOOKUP(C750,PT_Master!A:A,PT_Master!C:C),""))</f>
        <v/>
      </c>
      <c r="F750" s="24" t="str">
        <f>IF(C750="","",IFERROR(_xlfn.XLOOKUP(C750,PT_Master!A:A,PT_Master!P:P),"Self-Pay"))</f>
        <v/>
      </c>
      <c r="G750" s="25" t="str">
        <f>IF(B750="","",IFERROR(SUMIF(SVC_Log!B:B,B750,SVC_Log!O:O),0))</f>
        <v/>
      </c>
      <c r="H750" s="25" t="str">
        <f>IF(B750="","",IFERROR(
  _xlfn.XLOOKUP(B750,ADM_Log!A:A,ADM_Log!G:G)*
  _xlfn.XLOOKUP(_xlfn.XLOOKUP(B750,ADM_Log!A:A,ADM_Log!K:K),BED_Master!A:A,BED_Master!F:F),0))</f>
        <v/>
      </c>
      <c r="I750" s="25" t="str">
        <f>IF(B750="","",IFERROR(
  IF(_xlfn.XLOOKUP(B750,ADM_Log!A:A,ADM_Log!D:D)="OPD",
    _xlfn.XLOOKUP(_xlfn.XLOOKUP(B750,ADM_Log!A:A,ADM_Log!I:I),DR_Master!A:A,DR_Master!G:G),
    _xlfn.XLOOKUP(_xlfn.XLOOKUP(B750,ADM_Log!A:A,ADM_Log!I:I),DR_Master!A:A,DR_Master!H:H)*
    _xlfn.XLOOKUP(B750,ADM_Log!A:A,ADM_Log!G:G)
  ),0))</f>
        <v/>
      </c>
      <c r="J750" s="25" t="str">
        <f t="shared" si="57"/>
        <v/>
      </c>
      <c r="L750" s="17"/>
      <c r="M750" s="25" t="str">
        <f t="shared" si="58"/>
        <v/>
      </c>
      <c r="N750" s="17"/>
      <c r="O750" s="25" t="str">
        <f t="shared" si="59"/>
        <v/>
      </c>
      <c r="R750" t="str">
        <f t="shared" si="55"/>
        <v>Jan 1900</v>
      </c>
    </row>
    <row r="751" spans="1:18" ht="22" customHeight="1">
      <c r="A751" t="str">
        <f t="shared" si="56"/>
        <v/>
      </c>
      <c r="C751" s="24" t="str">
        <f>IF(B751="","",IFERROR(_xlfn.XLOOKUP(B751,ADM_Log!A:A,ADM_Log!B:B),"ADM not found"))</f>
        <v/>
      </c>
      <c r="D751" s="24" t="str">
        <f>IF(C751="","",IFERROR(_xlfn.XLOOKUP(C751,PT_Master!A:A,PT_Master!C:C),""))</f>
        <v/>
      </c>
      <c r="F751" s="24" t="str">
        <f>IF(C751="","",IFERROR(_xlfn.XLOOKUP(C751,PT_Master!A:A,PT_Master!P:P),"Self-Pay"))</f>
        <v/>
      </c>
      <c r="G751" s="25" t="str">
        <f>IF(B751="","",IFERROR(SUMIF(SVC_Log!B:B,B751,SVC_Log!O:O),0))</f>
        <v/>
      </c>
      <c r="H751" s="25" t="str">
        <f>IF(B751="","",IFERROR(
  _xlfn.XLOOKUP(B751,ADM_Log!A:A,ADM_Log!G:G)*
  _xlfn.XLOOKUP(_xlfn.XLOOKUP(B751,ADM_Log!A:A,ADM_Log!K:K),BED_Master!A:A,BED_Master!F:F),0))</f>
        <v/>
      </c>
      <c r="I751" s="25" t="str">
        <f>IF(B751="","",IFERROR(
  IF(_xlfn.XLOOKUP(B751,ADM_Log!A:A,ADM_Log!D:D)="OPD",
    _xlfn.XLOOKUP(_xlfn.XLOOKUP(B751,ADM_Log!A:A,ADM_Log!I:I),DR_Master!A:A,DR_Master!G:G),
    _xlfn.XLOOKUP(_xlfn.XLOOKUP(B751,ADM_Log!A:A,ADM_Log!I:I),DR_Master!A:A,DR_Master!H:H)*
    _xlfn.XLOOKUP(B751,ADM_Log!A:A,ADM_Log!G:G)
  ),0))</f>
        <v/>
      </c>
      <c r="J751" s="25" t="str">
        <f t="shared" si="57"/>
        <v/>
      </c>
      <c r="L751" s="17"/>
      <c r="M751" s="25" t="str">
        <f t="shared" si="58"/>
        <v/>
      </c>
      <c r="N751" s="17"/>
      <c r="O751" s="25" t="str">
        <f t="shared" si="59"/>
        <v/>
      </c>
      <c r="R751" t="str">
        <f t="shared" si="55"/>
        <v>Jan 1900</v>
      </c>
    </row>
    <row r="752" spans="1:18" ht="22" customHeight="1">
      <c r="A752" t="str">
        <f t="shared" si="56"/>
        <v/>
      </c>
      <c r="C752" s="24" t="str">
        <f>IF(B752="","",IFERROR(_xlfn.XLOOKUP(B752,ADM_Log!A:A,ADM_Log!B:B),"ADM not found"))</f>
        <v/>
      </c>
      <c r="D752" s="24" t="str">
        <f>IF(C752="","",IFERROR(_xlfn.XLOOKUP(C752,PT_Master!A:A,PT_Master!C:C),""))</f>
        <v/>
      </c>
      <c r="F752" s="24" t="str">
        <f>IF(C752="","",IFERROR(_xlfn.XLOOKUP(C752,PT_Master!A:A,PT_Master!P:P),"Self-Pay"))</f>
        <v/>
      </c>
      <c r="G752" s="25" t="str">
        <f>IF(B752="","",IFERROR(SUMIF(SVC_Log!B:B,B752,SVC_Log!O:O),0))</f>
        <v/>
      </c>
      <c r="H752" s="25" t="str">
        <f>IF(B752="","",IFERROR(
  _xlfn.XLOOKUP(B752,ADM_Log!A:A,ADM_Log!G:G)*
  _xlfn.XLOOKUP(_xlfn.XLOOKUP(B752,ADM_Log!A:A,ADM_Log!K:K),BED_Master!A:A,BED_Master!F:F),0))</f>
        <v/>
      </c>
      <c r="I752" s="25" t="str">
        <f>IF(B752="","",IFERROR(
  IF(_xlfn.XLOOKUP(B752,ADM_Log!A:A,ADM_Log!D:D)="OPD",
    _xlfn.XLOOKUP(_xlfn.XLOOKUP(B752,ADM_Log!A:A,ADM_Log!I:I),DR_Master!A:A,DR_Master!G:G),
    _xlfn.XLOOKUP(_xlfn.XLOOKUP(B752,ADM_Log!A:A,ADM_Log!I:I),DR_Master!A:A,DR_Master!H:H)*
    _xlfn.XLOOKUP(B752,ADM_Log!A:A,ADM_Log!G:G)
  ),0))</f>
        <v/>
      </c>
      <c r="J752" s="25" t="str">
        <f t="shared" si="57"/>
        <v/>
      </c>
      <c r="L752" s="17"/>
      <c r="M752" s="25" t="str">
        <f t="shared" si="58"/>
        <v/>
      </c>
      <c r="N752" s="17"/>
      <c r="O752" s="25" t="str">
        <f t="shared" si="59"/>
        <v/>
      </c>
      <c r="R752" t="str">
        <f t="shared" si="55"/>
        <v>Jan 1900</v>
      </c>
    </row>
    <row r="753" spans="1:18" ht="22" customHeight="1">
      <c r="A753" t="str">
        <f t="shared" si="56"/>
        <v/>
      </c>
      <c r="C753" s="24" t="str">
        <f>IF(B753="","",IFERROR(_xlfn.XLOOKUP(B753,ADM_Log!A:A,ADM_Log!B:B),"ADM not found"))</f>
        <v/>
      </c>
      <c r="D753" s="24" t="str">
        <f>IF(C753="","",IFERROR(_xlfn.XLOOKUP(C753,PT_Master!A:A,PT_Master!C:C),""))</f>
        <v/>
      </c>
      <c r="F753" s="24" t="str">
        <f>IF(C753="","",IFERROR(_xlfn.XLOOKUP(C753,PT_Master!A:A,PT_Master!P:P),"Self-Pay"))</f>
        <v/>
      </c>
      <c r="G753" s="25" t="str">
        <f>IF(B753="","",IFERROR(SUMIF(SVC_Log!B:B,B753,SVC_Log!O:O),0))</f>
        <v/>
      </c>
      <c r="H753" s="25" t="str">
        <f>IF(B753="","",IFERROR(
  _xlfn.XLOOKUP(B753,ADM_Log!A:A,ADM_Log!G:G)*
  _xlfn.XLOOKUP(_xlfn.XLOOKUP(B753,ADM_Log!A:A,ADM_Log!K:K),BED_Master!A:A,BED_Master!F:F),0))</f>
        <v/>
      </c>
      <c r="I753" s="25" t="str">
        <f>IF(B753="","",IFERROR(
  IF(_xlfn.XLOOKUP(B753,ADM_Log!A:A,ADM_Log!D:D)="OPD",
    _xlfn.XLOOKUP(_xlfn.XLOOKUP(B753,ADM_Log!A:A,ADM_Log!I:I),DR_Master!A:A,DR_Master!G:G),
    _xlfn.XLOOKUP(_xlfn.XLOOKUP(B753,ADM_Log!A:A,ADM_Log!I:I),DR_Master!A:A,DR_Master!H:H)*
    _xlfn.XLOOKUP(B753,ADM_Log!A:A,ADM_Log!G:G)
  ),0))</f>
        <v/>
      </c>
      <c r="J753" s="25" t="str">
        <f t="shared" si="57"/>
        <v/>
      </c>
      <c r="L753" s="17"/>
      <c r="M753" s="25" t="str">
        <f t="shared" si="58"/>
        <v/>
      </c>
      <c r="N753" s="17"/>
      <c r="O753" s="25" t="str">
        <f t="shared" si="59"/>
        <v/>
      </c>
      <c r="R753" t="str">
        <f t="shared" si="55"/>
        <v>Jan 1900</v>
      </c>
    </row>
    <row r="754" spans="1:18" ht="22" customHeight="1">
      <c r="A754" t="str">
        <f t="shared" si="56"/>
        <v/>
      </c>
      <c r="C754" s="24" t="str">
        <f>IF(B754="","",IFERROR(_xlfn.XLOOKUP(B754,ADM_Log!A:A,ADM_Log!B:B),"ADM not found"))</f>
        <v/>
      </c>
      <c r="D754" s="24" t="str">
        <f>IF(C754="","",IFERROR(_xlfn.XLOOKUP(C754,PT_Master!A:A,PT_Master!C:C),""))</f>
        <v/>
      </c>
      <c r="F754" s="24" t="str">
        <f>IF(C754="","",IFERROR(_xlfn.XLOOKUP(C754,PT_Master!A:A,PT_Master!P:P),"Self-Pay"))</f>
        <v/>
      </c>
      <c r="G754" s="25" t="str">
        <f>IF(B754="","",IFERROR(SUMIF(SVC_Log!B:B,B754,SVC_Log!O:O),0))</f>
        <v/>
      </c>
      <c r="H754" s="25" t="str">
        <f>IF(B754="","",IFERROR(
  _xlfn.XLOOKUP(B754,ADM_Log!A:A,ADM_Log!G:G)*
  _xlfn.XLOOKUP(_xlfn.XLOOKUP(B754,ADM_Log!A:A,ADM_Log!K:K),BED_Master!A:A,BED_Master!F:F),0))</f>
        <v/>
      </c>
      <c r="I754" s="25" t="str">
        <f>IF(B754="","",IFERROR(
  IF(_xlfn.XLOOKUP(B754,ADM_Log!A:A,ADM_Log!D:D)="OPD",
    _xlfn.XLOOKUP(_xlfn.XLOOKUP(B754,ADM_Log!A:A,ADM_Log!I:I),DR_Master!A:A,DR_Master!G:G),
    _xlfn.XLOOKUP(_xlfn.XLOOKUP(B754,ADM_Log!A:A,ADM_Log!I:I),DR_Master!A:A,DR_Master!H:H)*
    _xlfn.XLOOKUP(B754,ADM_Log!A:A,ADM_Log!G:G)
  ),0))</f>
        <v/>
      </c>
      <c r="J754" s="25" t="str">
        <f t="shared" si="57"/>
        <v/>
      </c>
      <c r="L754" s="17"/>
      <c r="M754" s="25" t="str">
        <f t="shared" si="58"/>
        <v/>
      </c>
      <c r="N754" s="17"/>
      <c r="O754" s="25" t="str">
        <f t="shared" si="59"/>
        <v/>
      </c>
      <c r="R754" t="str">
        <f t="shared" si="55"/>
        <v>Jan 1900</v>
      </c>
    </row>
    <row r="755" spans="1:18" ht="22" customHeight="1">
      <c r="A755" t="str">
        <f t="shared" si="56"/>
        <v/>
      </c>
      <c r="C755" s="24" t="str">
        <f>IF(B755="","",IFERROR(_xlfn.XLOOKUP(B755,ADM_Log!A:A,ADM_Log!B:B),"ADM not found"))</f>
        <v/>
      </c>
      <c r="D755" s="24" t="str">
        <f>IF(C755="","",IFERROR(_xlfn.XLOOKUP(C755,PT_Master!A:A,PT_Master!C:C),""))</f>
        <v/>
      </c>
      <c r="F755" s="24" t="str">
        <f>IF(C755="","",IFERROR(_xlfn.XLOOKUP(C755,PT_Master!A:A,PT_Master!P:P),"Self-Pay"))</f>
        <v/>
      </c>
      <c r="G755" s="25" t="str">
        <f>IF(B755="","",IFERROR(SUMIF(SVC_Log!B:B,B755,SVC_Log!O:O),0))</f>
        <v/>
      </c>
      <c r="H755" s="25" t="str">
        <f>IF(B755="","",IFERROR(
  _xlfn.XLOOKUP(B755,ADM_Log!A:A,ADM_Log!G:G)*
  _xlfn.XLOOKUP(_xlfn.XLOOKUP(B755,ADM_Log!A:A,ADM_Log!K:K),BED_Master!A:A,BED_Master!F:F),0))</f>
        <v/>
      </c>
      <c r="I755" s="25" t="str">
        <f>IF(B755="","",IFERROR(
  IF(_xlfn.XLOOKUP(B755,ADM_Log!A:A,ADM_Log!D:D)="OPD",
    _xlfn.XLOOKUP(_xlfn.XLOOKUP(B755,ADM_Log!A:A,ADM_Log!I:I),DR_Master!A:A,DR_Master!G:G),
    _xlfn.XLOOKUP(_xlfn.XLOOKUP(B755,ADM_Log!A:A,ADM_Log!I:I),DR_Master!A:A,DR_Master!H:H)*
    _xlfn.XLOOKUP(B755,ADM_Log!A:A,ADM_Log!G:G)
  ),0))</f>
        <v/>
      </c>
      <c r="J755" s="25" t="str">
        <f t="shared" si="57"/>
        <v/>
      </c>
      <c r="L755" s="17"/>
      <c r="M755" s="25" t="str">
        <f t="shared" si="58"/>
        <v/>
      </c>
      <c r="N755" s="17"/>
      <c r="O755" s="25" t="str">
        <f t="shared" si="59"/>
        <v/>
      </c>
      <c r="R755" t="str">
        <f t="shared" si="55"/>
        <v>Jan 1900</v>
      </c>
    </row>
    <row r="756" spans="1:18" ht="22" customHeight="1">
      <c r="A756" t="str">
        <f t="shared" si="56"/>
        <v/>
      </c>
      <c r="C756" s="24" t="str">
        <f>IF(B756="","",IFERROR(_xlfn.XLOOKUP(B756,ADM_Log!A:A,ADM_Log!B:B),"ADM not found"))</f>
        <v/>
      </c>
      <c r="D756" s="24" t="str">
        <f>IF(C756="","",IFERROR(_xlfn.XLOOKUP(C756,PT_Master!A:A,PT_Master!C:C),""))</f>
        <v/>
      </c>
      <c r="F756" s="24" t="str">
        <f>IF(C756="","",IFERROR(_xlfn.XLOOKUP(C756,PT_Master!A:A,PT_Master!P:P),"Self-Pay"))</f>
        <v/>
      </c>
      <c r="G756" s="25" t="str">
        <f>IF(B756="","",IFERROR(SUMIF(SVC_Log!B:B,B756,SVC_Log!O:O),0))</f>
        <v/>
      </c>
      <c r="H756" s="25" t="str">
        <f>IF(B756="","",IFERROR(
  _xlfn.XLOOKUP(B756,ADM_Log!A:A,ADM_Log!G:G)*
  _xlfn.XLOOKUP(_xlfn.XLOOKUP(B756,ADM_Log!A:A,ADM_Log!K:K),BED_Master!A:A,BED_Master!F:F),0))</f>
        <v/>
      </c>
      <c r="I756" s="25" t="str">
        <f>IF(B756="","",IFERROR(
  IF(_xlfn.XLOOKUP(B756,ADM_Log!A:A,ADM_Log!D:D)="OPD",
    _xlfn.XLOOKUP(_xlfn.XLOOKUP(B756,ADM_Log!A:A,ADM_Log!I:I),DR_Master!A:A,DR_Master!G:G),
    _xlfn.XLOOKUP(_xlfn.XLOOKUP(B756,ADM_Log!A:A,ADM_Log!I:I),DR_Master!A:A,DR_Master!H:H)*
    _xlfn.XLOOKUP(B756,ADM_Log!A:A,ADM_Log!G:G)
  ),0))</f>
        <v/>
      </c>
      <c r="J756" s="25" t="str">
        <f t="shared" si="57"/>
        <v/>
      </c>
      <c r="L756" s="17"/>
      <c r="M756" s="25" t="str">
        <f t="shared" si="58"/>
        <v/>
      </c>
      <c r="N756" s="17"/>
      <c r="O756" s="25" t="str">
        <f t="shared" si="59"/>
        <v/>
      </c>
      <c r="R756" t="str">
        <f t="shared" si="55"/>
        <v>Jan 1900</v>
      </c>
    </row>
    <row r="757" spans="1:18" ht="22" customHeight="1">
      <c r="A757" t="str">
        <f t="shared" si="56"/>
        <v/>
      </c>
      <c r="C757" s="24" t="str">
        <f>IF(B757="","",IFERROR(_xlfn.XLOOKUP(B757,ADM_Log!A:A,ADM_Log!B:B),"ADM not found"))</f>
        <v/>
      </c>
      <c r="D757" s="24" t="str">
        <f>IF(C757="","",IFERROR(_xlfn.XLOOKUP(C757,PT_Master!A:A,PT_Master!C:C),""))</f>
        <v/>
      </c>
      <c r="F757" s="24" t="str">
        <f>IF(C757="","",IFERROR(_xlfn.XLOOKUP(C757,PT_Master!A:A,PT_Master!P:P),"Self-Pay"))</f>
        <v/>
      </c>
      <c r="G757" s="25" t="str">
        <f>IF(B757="","",IFERROR(SUMIF(SVC_Log!B:B,B757,SVC_Log!O:O),0))</f>
        <v/>
      </c>
      <c r="H757" s="25" t="str">
        <f>IF(B757="","",IFERROR(
  _xlfn.XLOOKUP(B757,ADM_Log!A:A,ADM_Log!G:G)*
  _xlfn.XLOOKUP(_xlfn.XLOOKUP(B757,ADM_Log!A:A,ADM_Log!K:K),BED_Master!A:A,BED_Master!F:F),0))</f>
        <v/>
      </c>
      <c r="I757" s="25" t="str">
        <f>IF(B757="","",IFERROR(
  IF(_xlfn.XLOOKUP(B757,ADM_Log!A:A,ADM_Log!D:D)="OPD",
    _xlfn.XLOOKUP(_xlfn.XLOOKUP(B757,ADM_Log!A:A,ADM_Log!I:I),DR_Master!A:A,DR_Master!G:G),
    _xlfn.XLOOKUP(_xlfn.XLOOKUP(B757,ADM_Log!A:A,ADM_Log!I:I),DR_Master!A:A,DR_Master!H:H)*
    _xlfn.XLOOKUP(B757,ADM_Log!A:A,ADM_Log!G:G)
  ),0))</f>
        <v/>
      </c>
      <c r="J757" s="25" t="str">
        <f t="shared" si="57"/>
        <v/>
      </c>
      <c r="L757" s="17"/>
      <c r="M757" s="25" t="str">
        <f t="shared" si="58"/>
        <v/>
      </c>
      <c r="N757" s="17"/>
      <c r="O757" s="25" t="str">
        <f t="shared" si="59"/>
        <v/>
      </c>
      <c r="R757" t="str">
        <f t="shared" si="55"/>
        <v>Jan 1900</v>
      </c>
    </row>
    <row r="758" spans="1:18" ht="22" customHeight="1">
      <c r="A758" t="str">
        <f t="shared" si="56"/>
        <v/>
      </c>
      <c r="C758" s="24" t="str">
        <f>IF(B758="","",IFERROR(_xlfn.XLOOKUP(B758,ADM_Log!A:A,ADM_Log!B:B),"ADM not found"))</f>
        <v/>
      </c>
      <c r="D758" s="24" t="str">
        <f>IF(C758="","",IFERROR(_xlfn.XLOOKUP(C758,PT_Master!A:A,PT_Master!C:C),""))</f>
        <v/>
      </c>
      <c r="F758" s="24" t="str">
        <f>IF(C758="","",IFERROR(_xlfn.XLOOKUP(C758,PT_Master!A:A,PT_Master!P:P),"Self-Pay"))</f>
        <v/>
      </c>
      <c r="G758" s="25" t="str">
        <f>IF(B758="","",IFERROR(SUMIF(SVC_Log!B:B,B758,SVC_Log!O:O),0))</f>
        <v/>
      </c>
      <c r="H758" s="25" t="str">
        <f>IF(B758="","",IFERROR(
  _xlfn.XLOOKUP(B758,ADM_Log!A:A,ADM_Log!G:G)*
  _xlfn.XLOOKUP(_xlfn.XLOOKUP(B758,ADM_Log!A:A,ADM_Log!K:K),BED_Master!A:A,BED_Master!F:F),0))</f>
        <v/>
      </c>
      <c r="I758" s="25" t="str">
        <f>IF(B758="","",IFERROR(
  IF(_xlfn.XLOOKUP(B758,ADM_Log!A:A,ADM_Log!D:D)="OPD",
    _xlfn.XLOOKUP(_xlfn.XLOOKUP(B758,ADM_Log!A:A,ADM_Log!I:I),DR_Master!A:A,DR_Master!G:G),
    _xlfn.XLOOKUP(_xlfn.XLOOKUP(B758,ADM_Log!A:A,ADM_Log!I:I),DR_Master!A:A,DR_Master!H:H)*
    _xlfn.XLOOKUP(B758,ADM_Log!A:A,ADM_Log!G:G)
  ),0))</f>
        <v/>
      </c>
      <c r="J758" s="25" t="str">
        <f t="shared" si="57"/>
        <v/>
      </c>
      <c r="L758" s="17"/>
      <c r="M758" s="25" t="str">
        <f t="shared" si="58"/>
        <v/>
      </c>
      <c r="N758" s="17"/>
      <c r="O758" s="25" t="str">
        <f t="shared" si="59"/>
        <v/>
      </c>
      <c r="R758" t="str">
        <f t="shared" si="55"/>
        <v>Jan 1900</v>
      </c>
    </row>
    <row r="759" spans="1:18" ht="22" customHeight="1">
      <c r="A759" t="str">
        <f t="shared" si="56"/>
        <v/>
      </c>
      <c r="C759" s="24" t="str">
        <f>IF(B759="","",IFERROR(_xlfn.XLOOKUP(B759,ADM_Log!A:A,ADM_Log!B:B),"ADM not found"))</f>
        <v/>
      </c>
      <c r="D759" s="24" t="str">
        <f>IF(C759="","",IFERROR(_xlfn.XLOOKUP(C759,PT_Master!A:A,PT_Master!C:C),""))</f>
        <v/>
      </c>
      <c r="F759" s="24" t="str">
        <f>IF(C759="","",IFERROR(_xlfn.XLOOKUP(C759,PT_Master!A:A,PT_Master!P:P),"Self-Pay"))</f>
        <v/>
      </c>
      <c r="G759" s="25" t="str">
        <f>IF(B759="","",IFERROR(SUMIF(SVC_Log!B:B,B759,SVC_Log!O:O),0))</f>
        <v/>
      </c>
      <c r="H759" s="25" t="str">
        <f>IF(B759="","",IFERROR(
  _xlfn.XLOOKUP(B759,ADM_Log!A:A,ADM_Log!G:G)*
  _xlfn.XLOOKUP(_xlfn.XLOOKUP(B759,ADM_Log!A:A,ADM_Log!K:K),BED_Master!A:A,BED_Master!F:F),0))</f>
        <v/>
      </c>
      <c r="I759" s="25" t="str">
        <f>IF(B759="","",IFERROR(
  IF(_xlfn.XLOOKUP(B759,ADM_Log!A:A,ADM_Log!D:D)="OPD",
    _xlfn.XLOOKUP(_xlfn.XLOOKUP(B759,ADM_Log!A:A,ADM_Log!I:I),DR_Master!A:A,DR_Master!G:G),
    _xlfn.XLOOKUP(_xlfn.XLOOKUP(B759,ADM_Log!A:A,ADM_Log!I:I),DR_Master!A:A,DR_Master!H:H)*
    _xlfn.XLOOKUP(B759,ADM_Log!A:A,ADM_Log!G:G)
  ),0))</f>
        <v/>
      </c>
      <c r="J759" s="25" t="str">
        <f t="shared" si="57"/>
        <v/>
      </c>
      <c r="L759" s="17"/>
      <c r="M759" s="25" t="str">
        <f t="shared" si="58"/>
        <v/>
      </c>
      <c r="N759" s="17"/>
      <c r="O759" s="25" t="str">
        <f t="shared" si="59"/>
        <v/>
      </c>
      <c r="R759" t="str">
        <f t="shared" si="55"/>
        <v>Jan 1900</v>
      </c>
    </row>
    <row r="760" spans="1:18" ht="22" customHeight="1">
      <c r="A760" t="str">
        <f t="shared" si="56"/>
        <v/>
      </c>
      <c r="C760" s="24" t="str">
        <f>IF(B760="","",IFERROR(_xlfn.XLOOKUP(B760,ADM_Log!A:A,ADM_Log!B:B),"ADM not found"))</f>
        <v/>
      </c>
      <c r="D760" s="24" t="str">
        <f>IF(C760="","",IFERROR(_xlfn.XLOOKUP(C760,PT_Master!A:A,PT_Master!C:C),""))</f>
        <v/>
      </c>
      <c r="F760" s="24" t="str">
        <f>IF(C760="","",IFERROR(_xlfn.XLOOKUP(C760,PT_Master!A:A,PT_Master!P:P),"Self-Pay"))</f>
        <v/>
      </c>
      <c r="G760" s="25" t="str">
        <f>IF(B760="","",IFERROR(SUMIF(SVC_Log!B:B,B760,SVC_Log!O:O),0))</f>
        <v/>
      </c>
      <c r="H760" s="25" t="str">
        <f>IF(B760="","",IFERROR(
  _xlfn.XLOOKUP(B760,ADM_Log!A:A,ADM_Log!G:G)*
  _xlfn.XLOOKUP(_xlfn.XLOOKUP(B760,ADM_Log!A:A,ADM_Log!K:K),BED_Master!A:A,BED_Master!F:F),0))</f>
        <v/>
      </c>
      <c r="I760" s="25" t="str">
        <f>IF(B760="","",IFERROR(
  IF(_xlfn.XLOOKUP(B760,ADM_Log!A:A,ADM_Log!D:D)="OPD",
    _xlfn.XLOOKUP(_xlfn.XLOOKUP(B760,ADM_Log!A:A,ADM_Log!I:I),DR_Master!A:A,DR_Master!G:G),
    _xlfn.XLOOKUP(_xlfn.XLOOKUP(B760,ADM_Log!A:A,ADM_Log!I:I),DR_Master!A:A,DR_Master!H:H)*
    _xlfn.XLOOKUP(B760,ADM_Log!A:A,ADM_Log!G:G)
  ),0))</f>
        <v/>
      </c>
      <c r="J760" s="25" t="str">
        <f t="shared" si="57"/>
        <v/>
      </c>
      <c r="L760" s="17"/>
      <c r="M760" s="25" t="str">
        <f t="shared" si="58"/>
        <v/>
      </c>
      <c r="N760" s="17"/>
      <c r="O760" s="25" t="str">
        <f t="shared" si="59"/>
        <v/>
      </c>
      <c r="R760" t="str">
        <f t="shared" si="55"/>
        <v>Jan 1900</v>
      </c>
    </row>
    <row r="761" spans="1:18" ht="22" customHeight="1">
      <c r="A761" t="str">
        <f t="shared" si="56"/>
        <v/>
      </c>
      <c r="C761" s="24" t="str">
        <f>IF(B761="","",IFERROR(_xlfn.XLOOKUP(B761,ADM_Log!A:A,ADM_Log!B:B),"ADM not found"))</f>
        <v/>
      </c>
      <c r="D761" s="24" t="str">
        <f>IF(C761="","",IFERROR(_xlfn.XLOOKUP(C761,PT_Master!A:A,PT_Master!C:C),""))</f>
        <v/>
      </c>
      <c r="F761" s="24" t="str">
        <f>IF(C761="","",IFERROR(_xlfn.XLOOKUP(C761,PT_Master!A:A,PT_Master!P:P),"Self-Pay"))</f>
        <v/>
      </c>
      <c r="G761" s="25" t="str">
        <f>IF(B761="","",IFERROR(SUMIF(SVC_Log!B:B,B761,SVC_Log!O:O),0))</f>
        <v/>
      </c>
      <c r="H761" s="25" t="str">
        <f>IF(B761="","",IFERROR(
  _xlfn.XLOOKUP(B761,ADM_Log!A:A,ADM_Log!G:G)*
  _xlfn.XLOOKUP(_xlfn.XLOOKUP(B761,ADM_Log!A:A,ADM_Log!K:K),BED_Master!A:A,BED_Master!F:F),0))</f>
        <v/>
      </c>
      <c r="I761" s="25" t="str">
        <f>IF(B761="","",IFERROR(
  IF(_xlfn.XLOOKUP(B761,ADM_Log!A:A,ADM_Log!D:D)="OPD",
    _xlfn.XLOOKUP(_xlfn.XLOOKUP(B761,ADM_Log!A:A,ADM_Log!I:I),DR_Master!A:A,DR_Master!G:G),
    _xlfn.XLOOKUP(_xlfn.XLOOKUP(B761,ADM_Log!A:A,ADM_Log!I:I),DR_Master!A:A,DR_Master!H:H)*
    _xlfn.XLOOKUP(B761,ADM_Log!A:A,ADM_Log!G:G)
  ),0))</f>
        <v/>
      </c>
      <c r="J761" s="25" t="str">
        <f t="shared" si="57"/>
        <v/>
      </c>
      <c r="L761" s="17"/>
      <c r="M761" s="25" t="str">
        <f t="shared" si="58"/>
        <v/>
      </c>
      <c r="N761" s="17"/>
      <c r="O761" s="25" t="str">
        <f t="shared" si="59"/>
        <v/>
      </c>
      <c r="R761" t="str">
        <f t="shared" si="55"/>
        <v>Jan 1900</v>
      </c>
    </row>
    <row r="762" spans="1:18" ht="22" customHeight="1">
      <c r="A762" t="str">
        <f t="shared" si="56"/>
        <v/>
      </c>
      <c r="C762" s="24" t="str">
        <f>IF(B762="","",IFERROR(_xlfn.XLOOKUP(B762,ADM_Log!A:A,ADM_Log!B:B),"ADM not found"))</f>
        <v/>
      </c>
      <c r="D762" s="24" t="str">
        <f>IF(C762="","",IFERROR(_xlfn.XLOOKUP(C762,PT_Master!A:A,PT_Master!C:C),""))</f>
        <v/>
      </c>
      <c r="F762" s="24" t="str">
        <f>IF(C762="","",IFERROR(_xlfn.XLOOKUP(C762,PT_Master!A:A,PT_Master!P:P),"Self-Pay"))</f>
        <v/>
      </c>
      <c r="G762" s="25" t="str">
        <f>IF(B762="","",IFERROR(SUMIF(SVC_Log!B:B,B762,SVC_Log!O:O),0))</f>
        <v/>
      </c>
      <c r="H762" s="25" t="str">
        <f>IF(B762="","",IFERROR(
  _xlfn.XLOOKUP(B762,ADM_Log!A:A,ADM_Log!G:G)*
  _xlfn.XLOOKUP(_xlfn.XLOOKUP(B762,ADM_Log!A:A,ADM_Log!K:K),BED_Master!A:A,BED_Master!F:F),0))</f>
        <v/>
      </c>
      <c r="I762" s="25" t="str">
        <f>IF(B762="","",IFERROR(
  IF(_xlfn.XLOOKUP(B762,ADM_Log!A:A,ADM_Log!D:D)="OPD",
    _xlfn.XLOOKUP(_xlfn.XLOOKUP(B762,ADM_Log!A:A,ADM_Log!I:I),DR_Master!A:A,DR_Master!G:G),
    _xlfn.XLOOKUP(_xlfn.XLOOKUP(B762,ADM_Log!A:A,ADM_Log!I:I),DR_Master!A:A,DR_Master!H:H)*
    _xlfn.XLOOKUP(B762,ADM_Log!A:A,ADM_Log!G:G)
  ),0))</f>
        <v/>
      </c>
      <c r="J762" s="25" t="str">
        <f t="shared" si="57"/>
        <v/>
      </c>
      <c r="L762" s="17"/>
      <c r="M762" s="25" t="str">
        <f t="shared" si="58"/>
        <v/>
      </c>
      <c r="N762" s="17"/>
      <c r="O762" s="25" t="str">
        <f t="shared" si="59"/>
        <v/>
      </c>
      <c r="R762" t="str">
        <f t="shared" si="55"/>
        <v>Jan 1900</v>
      </c>
    </row>
    <row r="763" spans="1:18" ht="22" customHeight="1">
      <c r="A763" t="str">
        <f t="shared" si="56"/>
        <v/>
      </c>
      <c r="C763" s="24" t="str">
        <f>IF(B763="","",IFERROR(_xlfn.XLOOKUP(B763,ADM_Log!A:A,ADM_Log!B:B),"ADM not found"))</f>
        <v/>
      </c>
      <c r="D763" s="24" t="str">
        <f>IF(C763="","",IFERROR(_xlfn.XLOOKUP(C763,PT_Master!A:A,PT_Master!C:C),""))</f>
        <v/>
      </c>
      <c r="F763" s="24" t="str">
        <f>IF(C763="","",IFERROR(_xlfn.XLOOKUP(C763,PT_Master!A:A,PT_Master!P:P),"Self-Pay"))</f>
        <v/>
      </c>
      <c r="G763" s="25" t="str">
        <f>IF(B763="","",IFERROR(SUMIF(SVC_Log!B:B,B763,SVC_Log!O:O),0))</f>
        <v/>
      </c>
      <c r="H763" s="25" t="str">
        <f>IF(B763="","",IFERROR(
  _xlfn.XLOOKUP(B763,ADM_Log!A:A,ADM_Log!G:G)*
  _xlfn.XLOOKUP(_xlfn.XLOOKUP(B763,ADM_Log!A:A,ADM_Log!K:K),BED_Master!A:A,BED_Master!F:F),0))</f>
        <v/>
      </c>
      <c r="I763" s="25" t="str">
        <f>IF(B763="","",IFERROR(
  IF(_xlfn.XLOOKUP(B763,ADM_Log!A:A,ADM_Log!D:D)="OPD",
    _xlfn.XLOOKUP(_xlfn.XLOOKUP(B763,ADM_Log!A:A,ADM_Log!I:I),DR_Master!A:A,DR_Master!G:G),
    _xlfn.XLOOKUP(_xlfn.XLOOKUP(B763,ADM_Log!A:A,ADM_Log!I:I),DR_Master!A:A,DR_Master!H:H)*
    _xlfn.XLOOKUP(B763,ADM_Log!A:A,ADM_Log!G:G)
  ),0))</f>
        <v/>
      </c>
      <c r="J763" s="25" t="str">
        <f t="shared" si="57"/>
        <v/>
      </c>
      <c r="L763" s="17"/>
      <c r="M763" s="25" t="str">
        <f t="shared" si="58"/>
        <v/>
      </c>
      <c r="N763" s="17"/>
      <c r="O763" s="25" t="str">
        <f t="shared" si="59"/>
        <v/>
      </c>
      <c r="R763" t="str">
        <f t="shared" si="55"/>
        <v>Jan 1900</v>
      </c>
    </row>
    <row r="764" spans="1:18" ht="22" customHeight="1">
      <c r="A764" t="str">
        <f t="shared" si="56"/>
        <v/>
      </c>
      <c r="C764" s="24" t="str">
        <f>IF(B764="","",IFERROR(_xlfn.XLOOKUP(B764,ADM_Log!A:A,ADM_Log!B:B),"ADM not found"))</f>
        <v/>
      </c>
      <c r="D764" s="24" t="str">
        <f>IF(C764="","",IFERROR(_xlfn.XLOOKUP(C764,PT_Master!A:A,PT_Master!C:C),""))</f>
        <v/>
      </c>
      <c r="F764" s="24" t="str">
        <f>IF(C764="","",IFERROR(_xlfn.XLOOKUP(C764,PT_Master!A:A,PT_Master!P:P),"Self-Pay"))</f>
        <v/>
      </c>
      <c r="G764" s="25" t="str">
        <f>IF(B764="","",IFERROR(SUMIF(SVC_Log!B:B,B764,SVC_Log!O:O),0))</f>
        <v/>
      </c>
      <c r="H764" s="25" t="str">
        <f>IF(B764="","",IFERROR(
  _xlfn.XLOOKUP(B764,ADM_Log!A:A,ADM_Log!G:G)*
  _xlfn.XLOOKUP(_xlfn.XLOOKUP(B764,ADM_Log!A:A,ADM_Log!K:K),BED_Master!A:A,BED_Master!F:F),0))</f>
        <v/>
      </c>
      <c r="I764" s="25" t="str">
        <f>IF(B764="","",IFERROR(
  IF(_xlfn.XLOOKUP(B764,ADM_Log!A:A,ADM_Log!D:D)="OPD",
    _xlfn.XLOOKUP(_xlfn.XLOOKUP(B764,ADM_Log!A:A,ADM_Log!I:I),DR_Master!A:A,DR_Master!G:G),
    _xlfn.XLOOKUP(_xlfn.XLOOKUP(B764,ADM_Log!A:A,ADM_Log!I:I),DR_Master!A:A,DR_Master!H:H)*
    _xlfn.XLOOKUP(B764,ADM_Log!A:A,ADM_Log!G:G)
  ),0))</f>
        <v/>
      </c>
      <c r="J764" s="25" t="str">
        <f t="shared" si="57"/>
        <v/>
      </c>
      <c r="L764" s="17"/>
      <c r="M764" s="25" t="str">
        <f t="shared" si="58"/>
        <v/>
      </c>
      <c r="N764" s="17"/>
      <c r="O764" s="25" t="str">
        <f t="shared" si="59"/>
        <v/>
      </c>
      <c r="R764" t="str">
        <f t="shared" si="55"/>
        <v>Jan 1900</v>
      </c>
    </row>
    <row r="765" spans="1:18" ht="22" customHeight="1">
      <c r="A765" t="str">
        <f t="shared" si="56"/>
        <v/>
      </c>
      <c r="C765" s="24" t="str">
        <f>IF(B765="","",IFERROR(_xlfn.XLOOKUP(B765,ADM_Log!A:A,ADM_Log!B:B),"ADM not found"))</f>
        <v/>
      </c>
      <c r="D765" s="24" t="str">
        <f>IF(C765="","",IFERROR(_xlfn.XLOOKUP(C765,PT_Master!A:A,PT_Master!C:C),""))</f>
        <v/>
      </c>
      <c r="F765" s="24" t="str">
        <f>IF(C765="","",IFERROR(_xlfn.XLOOKUP(C765,PT_Master!A:A,PT_Master!P:P),"Self-Pay"))</f>
        <v/>
      </c>
      <c r="G765" s="25" t="str">
        <f>IF(B765="","",IFERROR(SUMIF(SVC_Log!B:B,B765,SVC_Log!O:O),0))</f>
        <v/>
      </c>
      <c r="H765" s="25" t="str">
        <f>IF(B765="","",IFERROR(
  _xlfn.XLOOKUP(B765,ADM_Log!A:A,ADM_Log!G:G)*
  _xlfn.XLOOKUP(_xlfn.XLOOKUP(B765,ADM_Log!A:A,ADM_Log!K:K),BED_Master!A:A,BED_Master!F:F),0))</f>
        <v/>
      </c>
      <c r="I765" s="25" t="str">
        <f>IF(B765="","",IFERROR(
  IF(_xlfn.XLOOKUP(B765,ADM_Log!A:A,ADM_Log!D:D)="OPD",
    _xlfn.XLOOKUP(_xlfn.XLOOKUP(B765,ADM_Log!A:A,ADM_Log!I:I),DR_Master!A:A,DR_Master!G:G),
    _xlfn.XLOOKUP(_xlfn.XLOOKUP(B765,ADM_Log!A:A,ADM_Log!I:I),DR_Master!A:A,DR_Master!H:H)*
    _xlfn.XLOOKUP(B765,ADM_Log!A:A,ADM_Log!G:G)
  ),0))</f>
        <v/>
      </c>
      <c r="J765" s="25" t="str">
        <f t="shared" si="57"/>
        <v/>
      </c>
      <c r="L765" s="17"/>
      <c r="M765" s="25" t="str">
        <f t="shared" si="58"/>
        <v/>
      </c>
      <c r="N765" s="17"/>
      <c r="O765" s="25" t="str">
        <f t="shared" si="59"/>
        <v/>
      </c>
      <c r="R765" t="str">
        <f t="shared" si="55"/>
        <v>Jan 1900</v>
      </c>
    </row>
    <row r="766" spans="1:18" ht="22" customHeight="1">
      <c r="A766" t="str">
        <f t="shared" si="56"/>
        <v/>
      </c>
      <c r="C766" s="24" t="str">
        <f>IF(B766="","",IFERROR(_xlfn.XLOOKUP(B766,ADM_Log!A:A,ADM_Log!B:B),"ADM not found"))</f>
        <v/>
      </c>
      <c r="D766" s="24" t="str">
        <f>IF(C766="","",IFERROR(_xlfn.XLOOKUP(C766,PT_Master!A:A,PT_Master!C:C),""))</f>
        <v/>
      </c>
      <c r="F766" s="24" t="str">
        <f>IF(C766="","",IFERROR(_xlfn.XLOOKUP(C766,PT_Master!A:A,PT_Master!P:P),"Self-Pay"))</f>
        <v/>
      </c>
      <c r="G766" s="25" t="str">
        <f>IF(B766="","",IFERROR(SUMIF(SVC_Log!B:B,B766,SVC_Log!O:O),0))</f>
        <v/>
      </c>
      <c r="H766" s="25" t="str">
        <f>IF(B766="","",IFERROR(
  _xlfn.XLOOKUP(B766,ADM_Log!A:A,ADM_Log!G:G)*
  _xlfn.XLOOKUP(_xlfn.XLOOKUP(B766,ADM_Log!A:A,ADM_Log!K:K),BED_Master!A:A,BED_Master!F:F),0))</f>
        <v/>
      </c>
      <c r="I766" s="25" t="str">
        <f>IF(B766="","",IFERROR(
  IF(_xlfn.XLOOKUP(B766,ADM_Log!A:A,ADM_Log!D:D)="OPD",
    _xlfn.XLOOKUP(_xlfn.XLOOKUP(B766,ADM_Log!A:A,ADM_Log!I:I),DR_Master!A:A,DR_Master!G:G),
    _xlfn.XLOOKUP(_xlfn.XLOOKUP(B766,ADM_Log!A:A,ADM_Log!I:I),DR_Master!A:A,DR_Master!H:H)*
    _xlfn.XLOOKUP(B766,ADM_Log!A:A,ADM_Log!G:G)
  ),0))</f>
        <v/>
      </c>
      <c r="J766" s="25" t="str">
        <f t="shared" si="57"/>
        <v/>
      </c>
      <c r="L766" s="17"/>
      <c r="M766" s="25" t="str">
        <f t="shared" si="58"/>
        <v/>
      </c>
      <c r="N766" s="17"/>
      <c r="O766" s="25" t="str">
        <f t="shared" si="59"/>
        <v/>
      </c>
      <c r="R766" t="str">
        <f t="shared" si="55"/>
        <v>Jan 1900</v>
      </c>
    </row>
    <row r="767" spans="1:18" ht="22" customHeight="1">
      <c r="A767" t="str">
        <f t="shared" si="56"/>
        <v/>
      </c>
      <c r="C767" s="24" t="str">
        <f>IF(B767="","",IFERROR(_xlfn.XLOOKUP(B767,ADM_Log!A:A,ADM_Log!B:B),"ADM not found"))</f>
        <v/>
      </c>
      <c r="D767" s="24" t="str">
        <f>IF(C767="","",IFERROR(_xlfn.XLOOKUP(C767,PT_Master!A:A,PT_Master!C:C),""))</f>
        <v/>
      </c>
      <c r="F767" s="24" t="str">
        <f>IF(C767="","",IFERROR(_xlfn.XLOOKUP(C767,PT_Master!A:A,PT_Master!P:P),"Self-Pay"))</f>
        <v/>
      </c>
      <c r="G767" s="25" t="str">
        <f>IF(B767="","",IFERROR(SUMIF(SVC_Log!B:B,B767,SVC_Log!O:O),0))</f>
        <v/>
      </c>
      <c r="H767" s="25" t="str">
        <f>IF(B767="","",IFERROR(
  _xlfn.XLOOKUP(B767,ADM_Log!A:A,ADM_Log!G:G)*
  _xlfn.XLOOKUP(_xlfn.XLOOKUP(B767,ADM_Log!A:A,ADM_Log!K:K),BED_Master!A:A,BED_Master!F:F),0))</f>
        <v/>
      </c>
      <c r="I767" s="25" t="str">
        <f>IF(B767="","",IFERROR(
  IF(_xlfn.XLOOKUP(B767,ADM_Log!A:A,ADM_Log!D:D)="OPD",
    _xlfn.XLOOKUP(_xlfn.XLOOKUP(B767,ADM_Log!A:A,ADM_Log!I:I),DR_Master!A:A,DR_Master!G:G),
    _xlfn.XLOOKUP(_xlfn.XLOOKUP(B767,ADM_Log!A:A,ADM_Log!I:I),DR_Master!A:A,DR_Master!H:H)*
    _xlfn.XLOOKUP(B767,ADM_Log!A:A,ADM_Log!G:G)
  ),0))</f>
        <v/>
      </c>
      <c r="J767" s="25" t="str">
        <f t="shared" si="57"/>
        <v/>
      </c>
      <c r="L767" s="17"/>
      <c r="M767" s="25" t="str">
        <f t="shared" si="58"/>
        <v/>
      </c>
      <c r="N767" s="17"/>
      <c r="O767" s="25" t="str">
        <f t="shared" si="59"/>
        <v/>
      </c>
      <c r="R767" t="str">
        <f t="shared" si="55"/>
        <v>Jan 1900</v>
      </c>
    </row>
    <row r="768" spans="1:18" ht="22" customHeight="1">
      <c r="A768" t="str">
        <f t="shared" si="56"/>
        <v/>
      </c>
      <c r="C768" s="24" t="str">
        <f>IF(B768="","",IFERROR(_xlfn.XLOOKUP(B768,ADM_Log!A:A,ADM_Log!B:B),"ADM not found"))</f>
        <v/>
      </c>
      <c r="D768" s="24" t="str">
        <f>IF(C768="","",IFERROR(_xlfn.XLOOKUP(C768,PT_Master!A:A,PT_Master!C:C),""))</f>
        <v/>
      </c>
      <c r="F768" s="24" t="str">
        <f>IF(C768="","",IFERROR(_xlfn.XLOOKUP(C768,PT_Master!A:A,PT_Master!P:P),"Self-Pay"))</f>
        <v/>
      </c>
      <c r="G768" s="25" t="str">
        <f>IF(B768="","",IFERROR(SUMIF(SVC_Log!B:B,B768,SVC_Log!O:O),0))</f>
        <v/>
      </c>
      <c r="H768" s="25" t="str">
        <f>IF(B768="","",IFERROR(
  _xlfn.XLOOKUP(B768,ADM_Log!A:A,ADM_Log!G:G)*
  _xlfn.XLOOKUP(_xlfn.XLOOKUP(B768,ADM_Log!A:A,ADM_Log!K:K),BED_Master!A:A,BED_Master!F:F),0))</f>
        <v/>
      </c>
      <c r="I768" s="25" t="str">
        <f>IF(B768="","",IFERROR(
  IF(_xlfn.XLOOKUP(B768,ADM_Log!A:A,ADM_Log!D:D)="OPD",
    _xlfn.XLOOKUP(_xlfn.XLOOKUP(B768,ADM_Log!A:A,ADM_Log!I:I),DR_Master!A:A,DR_Master!G:G),
    _xlfn.XLOOKUP(_xlfn.XLOOKUP(B768,ADM_Log!A:A,ADM_Log!I:I),DR_Master!A:A,DR_Master!H:H)*
    _xlfn.XLOOKUP(B768,ADM_Log!A:A,ADM_Log!G:G)
  ),0))</f>
        <v/>
      </c>
      <c r="J768" s="25" t="str">
        <f t="shared" si="57"/>
        <v/>
      </c>
      <c r="L768" s="17"/>
      <c r="M768" s="25" t="str">
        <f t="shared" si="58"/>
        <v/>
      </c>
      <c r="N768" s="17"/>
      <c r="O768" s="25" t="str">
        <f t="shared" si="59"/>
        <v/>
      </c>
      <c r="R768" t="str">
        <f t="shared" si="55"/>
        <v>Jan 1900</v>
      </c>
    </row>
    <row r="769" spans="1:18" ht="22" customHeight="1">
      <c r="A769" t="str">
        <f t="shared" si="56"/>
        <v/>
      </c>
      <c r="C769" s="24" t="str">
        <f>IF(B769="","",IFERROR(_xlfn.XLOOKUP(B769,ADM_Log!A:A,ADM_Log!B:B),"ADM not found"))</f>
        <v/>
      </c>
      <c r="D769" s="24" t="str">
        <f>IF(C769="","",IFERROR(_xlfn.XLOOKUP(C769,PT_Master!A:A,PT_Master!C:C),""))</f>
        <v/>
      </c>
      <c r="F769" s="24" t="str">
        <f>IF(C769="","",IFERROR(_xlfn.XLOOKUP(C769,PT_Master!A:A,PT_Master!P:P),"Self-Pay"))</f>
        <v/>
      </c>
      <c r="G769" s="25" t="str">
        <f>IF(B769="","",IFERROR(SUMIF(SVC_Log!B:B,B769,SVC_Log!O:O),0))</f>
        <v/>
      </c>
      <c r="H769" s="25" t="str">
        <f>IF(B769="","",IFERROR(
  _xlfn.XLOOKUP(B769,ADM_Log!A:A,ADM_Log!G:G)*
  _xlfn.XLOOKUP(_xlfn.XLOOKUP(B769,ADM_Log!A:A,ADM_Log!K:K),BED_Master!A:A,BED_Master!F:F),0))</f>
        <v/>
      </c>
      <c r="I769" s="25" t="str">
        <f>IF(B769="","",IFERROR(
  IF(_xlfn.XLOOKUP(B769,ADM_Log!A:A,ADM_Log!D:D)="OPD",
    _xlfn.XLOOKUP(_xlfn.XLOOKUP(B769,ADM_Log!A:A,ADM_Log!I:I),DR_Master!A:A,DR_Master!G:G),
    _xlfn.XLOOKUP(_xlfn.XLOOKUP(B769,ADM_Log!A:A,ADM_Log!I:I),DR_Master!A:A,DR_Master!H:H)*
    _xlfn.XLOOKUP(B769,ADM_Log!A:A,ADM_Log!G:G)
  ),0))</f>
        <v/>
      </c>
      <c r="J769" s="25" t="str">
        <f t="shared" si="57"/>
        <v/>
      </c>
      <c r="L769" s="17"/>
      <c r="M769" s="25" t="str">
        <f t="shared" si="58"/>
        <v/>
      </c>
      <c r="N769" s="17"/>
      <c r="O769" s="25" t="str">
        <f t="shared" si="59"/>
        <v/>
      </c>
      <c r="R769" t="str">
        <f t="shared" si="55"/>
        <v>Jan 1900</v>
      </c>
    </row>
    <row r="770" spans="1:18" ht="22" customHeight="1">
      <c r="A770" t="str">
        <f t="shared" si="56"/>
        <v/>
      </c>
      <c r="C770" s="24" t="str">
        <f>IF(B770="","",IFERROR(_xlfn.XLOOKUP(B770,ADM_Log!A:A,ADM_Log!B:B),"ADM not found"))</f>
        <v/>
      </c>
      <c r="D770" s="24" t="str">
        <f>IF(C770="","",IFERROR(_xlfn.XLOOKUP(C770,PT_Master!A:A,PT_Master!C:C),""))</f>
        <v/>
      </c>
      <c r="F770" s="24" t="str">
        <f>IF(C770="","",IFERROR(_xlfn.XLOOKUP(C770,PT_Master!A:A,PT_Master!P:P),"Self-Pay"))</f>
        <v/>
      </c>
      <c r="G770" s="25" t="str">
        <f>IF(B770="","",IFERROR(SUMIF(SVC_Log!B:B,B770,SVC_Log!O:O),0))</f>
        <v/>
      </c>
      <c r="H770" s="25" t="str">
        <f>IF(B770="","",IFERROR(
  _xlfn.XLOOKUP(B770,ADM_Log!A:A,ADM_Log!G:G)*
  _xlfn.XLOOKUP(_xlfn.XLOOKUP(B770,ADM_Log!A:A,ADM_Log!K:K),BED_Master!A:A,BED_Master!F:F),0))</f>
        <v/>
      </c>
      <c r="I770" s="25" t="str">
        <f>IF(B770="","",IFERROR(
  IF(_xlfn.XLOOKUP(B770,ADM_Log!A:A,ADM_Log!D:D)="OPD",
    _xlfn.XLOOKUP(_xlfn.XLOOKUP(B770,ADM_Log!A:A,ADM_Log!I:I),DR_Master!A:A,DR_Master!G:G),
    _xlfn.XLOOKUP(_xlfn.XLOOKUP(B770,ADM_Log!A:A,ADM_Log!I:I),DR_Master!A:A,DR_Master!H:H)*
    _xlfn.XLOOKUP(B770,ADM_Log!A:A,ADM_Log!G:G)
  ),0))</f>
        <v/>
      </c>
      <c r="J770" s="25" t="str">
        <f t="shared" si="57"/>
        <v/>
      </c>
      <c r="L770" s="17"/>
      <c r="M770" s="25" t="str">
        <f t="shared" si="58"/>
        <v/>
      </c>
      <c r="N770" s="17"/>
      <c r="O770" s="25" t="str">
        <f t="shared" si="59"/>
        <v/>
      </c>
      <c r="R770" t="str">
        <f t="shared" si="55"/>
        <v>Jan 1900</v>
      </c>
    </row>
    <row r="771" spans="1:18" ht="22" customHeight="1">
      <c r="A771" t="str">
        <f t="shared" si="56"/>
        <v/>
      </c>
      <c r="C771" s="24" t="str">
        <f>IF(B771="","",IFERROR(_xlfn.XLOOKUP(B771,ADM_Log!A:A,ADM_Log!B:B),"ADM not found"))</f>
        <v/>
      </c>
      <c r="D771" s="24" t="str">
        <f>IF(C771="","",IFERROR(_xlfn.XLOOKUP(C771,PT_Master!A:A,PT_Master!C:C),""))</f>
        <v/>
      </c>
      <c r="F771" s="24" t="str">
        <f>IF(C771="","",IFERROR(_xlfn.XLOOKUP(C771,PT_Master!A:A,PT_Master!P:P),"Self-Pay"))</f>
        <v/>
      </c>
      <c r="G771" s="25" t="str">
        <f>IF(B771="","",IFERROR(SUMIF(SVC_Log!B:B,B771,SVC_Log!O:O),0))</f>
        <v/>
      </c>
      <c r="H771" s="25" t="str">
        <f>IF(B771="","",IFERROR(
  _xlfn.XLOOKUP(B771,ADM_Log!A:A,ADM_Log!G:G)*
  _xlfn.XLOOKUP(_xlfn.XLOOKUP(B771,ADM_Log!A:A,ADM_Log!K:K),BED_Master!A:A,BED_Master!F:F),0))</f>
        <v/>
      </c>
      <c r="I771" s="25" t="str">
        <f>IF(B771="","",IFERROR(
  IF(_xlfn.XLOOKUP(B771,ADM_Log!A:A,ADM_Log!D:D)="OPD",
    _xlfn.XLOOKUP(_xlfn.XLOOKUP(B771,ADM_Log!A:A,ADM_Log!I:I),DR_Master!A:A,DR_Master!G:G),
    _xlfn.XLOOKUP(_xlfn.XLOOKUP(B771,ADM_Log!A:A,ADM_Log!I:I),DR_Master!A:A,DR_Master!H:H)*
    _xlfn.XLOOKUP(B771,ADM_Log!A:A,ADM_Log!G:G)
  ),0))</f>
        <v/>
      </c>
      <c r="J771" s="25" t="str">
        <f t="shared" si="57"/>
        <v/>
      </c>
      <c r="L771" s="17"/>
      <c r="M771" s="25" t="str">
        <f t="shared" si="58"/>
        <v/>
      </c>
      <c r="N771" s="17"/>
      <c r="O771" s="25" t="str">
        <f t="shared" si="59"/>
        <v/>
      </c>
      <c r="R771" t="str">
        <f t="shared" si="55"/>
        <v>Jan 1900</v>
      </c>
    </row>
    <row r="772" spans="1:18" ht="22" customHeight="1">
      <c r="A772" t="str">
        <f t="shared" si="56"/>
        <v/>
      </c>
      <c r="C772" s="24" t="str">
        <f>IF(B772="","",IFERROR(_xlfn.XLOOKUP(B772,ADM_Log!A:A,ADM_Log!B:B),"ADM not found"))</f>
        <v/>
      </c>
      <c r="D772" s="24" t="str">
        <f>IF(C772="","",IFERROR(_xlfn.XLOOKUP(C772,PT_Master!A:A,PT_Master!C:C),""))</f>
        <v/>
      </c>
      <c r="F772" s="24" t="str">
        <f>IF(C772="","",IFERROR(_xlfn.XLOOKUP(C772,PT_Master!A:A,PT_Master!P:P),"Self-Pay"))</f>
        <v/>
      </c>
      <c r="G772" s="25" t="str">
        <f>IF(B772="","",IFERROR(SUMIF(SVC_Log!B:B,B772,SVC_Log!O:O),0))</f>
        <v/>
      </c>
      <c r="H772" s="25" t="str">
        <f>IF(B772="","",IFERROR(
  _xlfn.XLOOKUP(B772,ADM_Log!A:A,ADM_Log!G:G)*
  _xlfn.XLOOKUP(_xlfn.XLOOKUP(B772,ADM_Log!A:A,ADM_Log!K:K),BED_Master!A:A,BED_Master!F:F),0))</f>
        <v/>
      </c>
      <c r="I772" s="25" t="str">
        <f>IF(B772="","",IFERROR(
  IF(_xlfn.XLOOKUP(B772,ADM_Log!A:A,ADM_Log!D:D)="OPD",
    _xlfn.XLOOKUP(_xlfn.XLOOKUP(B772,ADM_Log!A:A,ADM_Log!I:I),DR_Master!A:A,DR_Master!G:G),
    _xlfn.XLOOKUP(_xlfn.XLOOKUP(B772,ADM_Log!A:A,ADM_Log!I:I),DR_Master!A:A,DR_Master!H:H)*
    _xlfn.XLOOKUP(B772,ADM_Log!A:A,ADM_Log!G:G)
  ),0))</f>
        <v/>
      </c>
      <c r="J772" s="25" t="str">
        <f t="shared" si="57"/>
        <v/>
      </c>
      <c r="L772" s="17"/>
      <c r="M772" s="25" t="str">
        <f t="shared" si="58"/>
        <v/>
      </c>
      <c r="N772" s="17"/>
      <c r="O772" s="25" t="str">
        <f t="shared" si="59"/>
        <v/>
      </c>
      <c r="R772" t="str">
        <f t="shared" si="55"/>
        <v>Jan 1900</v>
      </c>
    </row>
    <row r="773" spans="1:18" ht="22" customHeight="1">
      <c r="A773" t="str">
        <f t="shared" si="56"/>
        <v/>
      </c>
      <c r="C773" s="24" t="str">
        <f>IF(B773="","",IFERROR(_xlfn.XLOOKUP(B773,ADM_Log!A:A,ADM_Log!B:B),"ADM not found"))</f>
        <v/>
      </c>
      <c r="D773" s="24" t="str">
        <f>IF(C773="","",IFERROR(_xlfn.XLOOKUP(C773,PT_Master!A:A,PT_Master!C:C),""))</f>
        <v/>
      </c>
      <c r="F773" s="24" t="str">
        <f>IF(C773="","",IFERROR(_xlfn.XLOOKUP(C773,PT_Master!A:A,PT_Master!P:P),"Self-Pay"))</f>
        <v/>
      </c>
      <c r="G773" s="25" t="str">
        <f>IF(B773="","",IFERROR(SUMIF(SVC_Log!B:B,B773,SVC_Log!O:O),0))</f>
        <v/>
      </c>
      <c r="H773" s="25" t="str">
        <f>IF(B773="","",IFERROR(
  _xlfn.XLOOKUP(B773,ADM_Log!A:A,ADM_Log!G:G)*
  _xlfn.XLOOKUP(_xlfn.XLOOKUP(B773,ADM_Log!A:A,ADM_Log!K:K),BED_Master!A:A,BED_Master!F:F),0))</f>
        <v/>
      </c>
      <c r="I773" s="25" t="str">
        <f>IF(B773="","",IFERROR(
  IF(_xlfn.XLOOKUP(B773,ADM_Log!A:A,ADM_Log!D:D)="OPD",
    _xlfn.XLOOKUP(_xlfn.XLOOKUP(B773,ADM_Log!A:A,ADM_Log!I:I),DR_Master!A:A,DR_Master!G:G),
    _xlfn.XLOOKUP(_xlfn.XLOOKUP(B773,ADM_Log!A:A,ADM_Log!I:I),DR_Master!A:A,DR_Master!H:H)*
    _xlfn.XLOOKUP(B773,ADM_Log!A:A,ADM_Log!G:G)
  ),0))</f>
        <v/>
      </c>
      <c r="J773" s="25" t="str">
        <f t="shared" si="57"/>
        <v/>
      </c>
      <c r="L773" s="17"/>
      <c r="M773" s="25" t="str">
        <f t="shared" si="58"/>
        <v/>
      </c>
      <c r="N773" s="17"/>
      <c r="O773" s="25" t="str">
        <f t="shared" si="59"/>
        <v/>
      </c>
      <c r="R773" t="str">
        <f t="shared" ref="R773:R836" si="60">TEXT(E772,"MMM YYYY")</f>
        <v>Jan 1900</v>
      </c>
    </row>
    <row r="774" spans="1:18" ht="22" customHeight="1">
      <c r="A774" t="str">
        <f t="shared" ref="A774:A837" si="61">IF(B774="","","BILL-"&amp;TEXT(ROW(A770),"00000"))</f>
        <v/>
      </c>
      <c r="C774" s="24" t="str">
        <f>IF(B774="","",IFERROR(_xlfn.XLOOKUP(B774,ADM_Log!A:A,ADM_Log!B:B),"ADM not found"))</f>
        <v/>
      </c>
      <c r="D774" s="24" t="str">
        <f>IF(C774="","",IFERROR(_xlfn.XLOOKUP(C774,PT_Master!A:A,PT_Master!C:C),""))</f>
        <v/>
      </c>
      <c r="F774" s="24" t="str">
        <f>IF(C774="","",IFERROR(_xlfn.XLOOKUP(C774,PT_Master!A:A,PT_Master!P:P),"Self-Pay"))</f>
        <v/>
      </c>
      <c r="G774" s="25" t="str">
        <f>IF(B774="","",IFERROR(SUMIF(SVC_Log!B:B,B774,SVC_Log!O:O),0))</f>
        <v/>
      </c>
      <c r="H774" s="25" t="str">
        <f>IF(B774="","",IFERROR(
  _xlfn.XLOOKUP(B774,ADM_Log!A:A,ADM_Log!G:G)*
  _xlfn.XLOOKUP(_xlfn.XLOOKUP(B774,ADM_Log!A:A,ADM_Log!K:K),BED_Master!A:A,BED_Master!F:F),0))</f>
        <v/>
      </c>
      <c r="I774" s="25" t="str">
        <f>IF(B774="","",IFERROR(
  IF(_xlfn.XLOOKUP(B774,ADM_Log!A:A,ADM_Log!D:D)="OPD",
    _xlfn.XLOOKUP(_xlfn.XLOOKUP(B774,ADM_Log!A:A,ADM_Log!I:I),DR_Master!A:A,DR_Master!G:G),
    _xlfn.XLOOKUP(_xlfn.XLOOKUP(B774,ADM_Log!A:A,ADM_Log!I:I),DR_Master!A:A,DR_Master!H:H)*
    _xlfn.XLOOKUP(B774,ADM_Log!A:A,ADM_Log!G:G)
  ),0))</f>
        <v/>
      </c>
      <c r="J774" s="25" t="str">
        <f t="shared" ref="J774:J837" si="62">IF(B774="","",G774+H774+I774)</f>
        <v/>
      </c>
      <c r="L774" s="17"/>
      <c r="M774" s="25" t="str">
        <f t="shared" ref="M774:M837" si="63">IF(J774="","",J774-IF(L774="",0,L774))</f>
        <v/>
      </c>
      <c r="N774" s="17"/>
      <c r="O774" s="25" t="str">
        <f t="shared" ref="O774:O837" si="64">IF(M774="","",IFERROR(M774-IF(N774="",0,N774),M774))</f>
        <v/>
      </c>
      <c r="R774" t="str">
        <f t="shared" si="60"/>
        <v>Jan 1900</v>
      </c>
    </row>
    <row r="775" spans="1:18" ht="22" customHeight="1">
      <c r="A775" t="str">
        <f t="shared" si="61"/>
        <v/>
      </c>
      <c r="C775" s="24" t="str">
        <f>IF(B775="","",IFERROR(_xlfn.XLOOKUP(B775,ADM_Log!A:A,ADM_Log!B:B),"ADM not found"))</f>
        <v/>
      </c>
      <c r="D775" s="24" t="str">
        <f>IF(C775="","",IFERROR(_xlfn.XLOOKUP(C775,PT_Master!A:A,PT_Master!C:C),""))</f>
        <v/>
      </c>
      <c r="F775" s="24" t="str">
        <f>IF(C775="","",IFERROR(_xlfn.XLOOKUP(C775,PT_Master!A:A,PT_Master!P:P),"Self-Pay"))</f>
        <v/>
      </c>
      <c r="G775" s="25" t="str">
        <f>IF(B775="","",IFERROR(SUMIF(SVC_Log!B:B,B775,SVC_Log!O:O),0))</f>
        <v/>
      </c>
      <c r="H775" s="25" t="str">
        <f>IF(B775="","",IFERROR(
  _xlfn.XLOOKUP(B775,ADM_Log!A:A,ADM_Log!G:G)*
  _xlfn.XLOOKUP(_xlfn.XLOOKUP(B775,ADM_Log!A:A,ADM_Log!K:K),BED_Master!A:A,BED_Master!F:F),0))</f>
        <v/>
      </c>
      <c r="I775" s="25" t="str">
        <f>IF(B775="","",IFERROR(
  IF(_xlfn.XLOOKUP(B775,ADM_Log!A:A,ADM_Log!D:D)="OPD",
    _xlfn.XLOOKUP(_xlfn.XLOOKUP(B775,ADM_Log!A:A,ADM_Log!I:I),DR_Master!A:A,DR_Master!G:G),
    _xlfn.XLOOKUP(_xlfn.XLOOKUP(B775,ADM_Log!A:A,ADM_Log!I:I),DR_Master!A:A,DR_Master!H:H)*
    _xlfn.XLOOKUP(B775,ADM_Log!A:A,ADM_Log!G:G)
  ),0))</f>
        <v/>
      </c>
      <c r="J775" s="25" t="str">
        <f t="shared" si="62"/>
        <v/>
      </c>
      <c r="L775" s="17"/>
      <c r="M775" s="25" t="str">
        <f t="shared" si="63"/>
        <v/>
      </c>
      <c r="N775" s="17"/>
      <c r="O775" s="25" t="str">
        <f t="shared" si="64"/>
        <v/>
      </c>
      <c r="R775" t="str">
        <f t="shared" si="60"/>
        <v>Jan 1900</v>
      </c>
    </row>
    <row r="776" spans="1:18" ht="22" customHeight="1">
      <c r="A776" t="str">
        <f t="shared" si="61"/>
        <v/>
      </c>
      <c r="C776" s="24" t="str">
        <f>IF(B776="","",IFERROR(_xlfn.XLOOKUP(B776,ADM_Log!A:A,ADM_Log!B:B),"ADM not found"))</f>
        <v/>
      </c>
      <c r="D776" s="24" t="str">
        <f>IF(C776="","",IFERROR(_xlfn.XLOOKUP(C776,PT_Master!A:A,PT_Master!C:C),""))</f>
        <v/>
      </c>
      <c r="F776" s="24" t="str">
        <f>IF(C776="","",IFERROR(_xlfn.XLOOKUP(C776,PT_Master!A:A,PT_Master!P:P),"Self-Pay"))</f>
        <v/>
      </c>
      <c r="G776" s="25" t="str">
        <f>IF(B776="","",IFERROR(SUMIF(SVC_Log!B:B,B776,SVC_Log!O:O),0))</f>
        <v/>
      </c>
      <c r="H776" s="25" t="str">
        <f>IF(B776="","",IFERROR(
  _xlfn.XLOOKUP(B776,ADM_Log!A:A,ADM_Log!G:G)*
  _xlfn.XLOOKUP(_xlfn.XLOOKUP(B776,ADM_Log!A:A,ADM_Log!K:K),BED_Master!A:A,BED_Master!F:F),0))</f>
        <v/>
      </c>
      <c r="I776" s="25" t="str">
        <f>IF(B776="","",IFERROR(
  IF(_xlfn.XLOOKUP(B776,ADM_Log!A:A,ADM_Log!D:D)="OPD",
    _xlfn.XLOOKUP(_xlfn.XLOOKUP(B776,ADM_Log!A:A,ADM_Log!I:I),DR_Master!A:A,DR_Master!G:G),
    _xlfn.XLOOKUP(_xlfn.XLOOKUP(B776,ADM_Log!A:A,ADM_Log!I:I),DR_Master!A:A,DR_Master!H:H)*
    _xlfn.XLOOKUP(B776,ADM_Log!A:A,ADM_Log!G:G)
  ),0))</f>
        <v/>
      </c>
      <c r="J776" s="25" t="str">
        <f t="shared" si="62"/>
        <v/>
      </c>
      <c r="L776" s="17"/>
      <c r="M776" s="25" t="str">
        <f t="shared" si="63"/>
        <v/>
      </c>
      <c r="N776" s="17"/>
      <c r="O776" s="25" t="str">
        <f t="shared" si="64"/>
        <v/>
      </c>
      <c r="R776" t="str">
        <f t="shared" si="60"/>
        <v>Jan 1900</v>
      </c>
    </row>
    <row r="777" spans="1:18" ht="22" customHeight="1">
      <c r="A777" t="str">
        <f t="shared" si="61"/>
        <v/>
      </c>
      <c r="C777" s="24" t="str">
        <f>IF(B777="","",IFERROR(_xlfn.XLOOKUP(B777,ADM_Log!A:A,ADM_Log!B:B),"ADM not found"))</f>
        <v/>
      </c>
      <c r="D777" s="24" t="str">
        <f>IF(C777="","",IFERROR(_xlfn.XLOOKUP(C777,PT_Master!A:A,PT_Master!C:C),""))</f>
        <v/>
      </c>
      <c r="F777" s="24" t="str">
        <f>IF(C777="","",IFERROR(_xlfn.XLOOKUP(C777,PT_Master!A:A,PT_Master!P:P),"Self-Pay"))</f>
        <v/>
      </c>
      <c r="G777" s="25" t="str">
        <f>IF(B777="","",IFERROR(SUMIF(SVC_Log!B:B,B777,SVC_Log!O:O),0))</f>
        <v/>
      </c>
      <c r="H777" s="25" t="str">
        <f>IF(B777="","",IFERROR(
  _xlfn.XLOOKUP(B777,ADM_Log!A:A,ADM_Log!G:G)*
  _xlfn.XLOOKUP(_xlfn.XLOOKUP(B777,ADM_Log!A:A,ADM_Log!K:K),BED_Master!A:A,BED_Master!F:F),0))</f>
        <v/>
      </c>
      <c r="I777" s="25" t="str">
        <f>IF(B777="","",IFERROR(
  IF(_xlfn.XLOOKUP(B777,ADM_Log!A:A,ADM_Log!D:D)="OPD",
    _xlfn.XLOOKUP(_xlfn.XLOOKUP(B777,ADM_Log!A:A,ADM_Log!I:I),DR_Master!A:A,DR_Master!G:G),
    _xlfn.XLOOKUP(_xlfn.XLOOKUP(B777,ADM_Log!A:A,ADM_Log!I:I),DR_Master!A:A,DR_Master!H:H)*
    _xlfn.XLOOKUP(B777,ADM_Log!A:A,ADM_Log!G:G)
  ),0))</f>
        <v/>
      </c>
      <c r="J777" s="25" t="str">
        <f t="shared" si="62"/>
        <v/>
      </c>
      <c r="L777" s="17"/>
      <c r="M777" s="25" t="str">
        <f t="shared" si="63"/>
        <v/>
      </c>
      <c r="N777" s="17"/>
      <c r="O777" s="25" t="str">
        <f t="shared" si="64"/>
        <v/>
      </c>
      <c r="R777" t="str">
        <f t="shared" si="60"/>
        <v>Jan 1900</v>
      </c>
    </row>
    <row r="778" spans="1:18" ht="22" customHeight="1">
      <c r="A778" t="str">
        <f t="shared" si="61"/>
        <v/>
      </c>
      <c r="C778" s="24" t="str">
        <f>IF(B778="","",IFERROR(_xlfn.XLOOKUP(B778,ADM_Log!A:A,ADM_Log!B:B),"ADM not found"))</f>
        <v/>
      </c>
      <c r="D778" s="24" t="str">
        <f>IF(C778="","",IFERROR(_xlfn.XLOOKUP(C778,PT_Master!A:A,PT_Master!C:C),""))</f>
        <v/>
      </c>
      <c r="F778" s="24" t="str">
        <f>IF(C778="","",IFERROR(_xlfn.XLOOKUP(C778,PT_Master!A:A,PT_Master!P:P),"Self-Pay"))</f>
        <v/>
      </c>
      <c r="G778" s="25" t="str">
        <f>IF(B778="","",IFERROR(SUMIF(SVC_Log!B:B,B778,SVC_Log!O:O),0))</f>
        <v/>
      </c>
      <c r="H778" s="25" t="str">
        <f>IF(B778="","",IFERROR(
  _xlfn.XLOOKUP(B778,ADM_Log!A:A,ADM_Log!G:G)*
  _xlfn.XLOOKUP(_xlfn.XLOOKUP(B778,ADM_Log!A:A,ADM_Log!K:K),BED_Master!A:A,BED_Master!F:F),0))</f>
        <v/>
      </c>
      <c r="I778" s="25" t="str">
        <f>IF(B778="","",IFERROR(
  IF(_xlfn.XLOOKUP(B778,ADM_Log!A:A,ADM_Log!D:D)="OPD",
    _xlfn.XLOOKUP(_xlfn.XLOOKUP(B778,ADM_Log!A:A,ADM_Log!I:I),DR_Master!A:A,DR_Master!G:G),
    _xlfn.XLOOKUP(_xlfn.XLOOKUP(B778,ADM_Log!A:A,ADM_Log!I:I),DR_Master!A:A,DR_Master!H:H)*
    _xlfn.XLOOKUP(B778,ADM_Log!A:A,ADM_Log!G:G)
  ),0))</f>
        <v/>
      </c>
      <c r="J778" s="25" t="str">
        <f t="shared" si="62"/>
        <v/>
      </c>
      <c r="L778" s="17"/>
      <c r="M778" s="25" t="str">
        <f t="shared" si="63"/>
        <v/>
      </c>
      <c r="N778" s="17"/>
      <c r="O778" s="25" t="str">
        <f t="shared" si="64"/>
        <v/>
      </c>
      <c r="R778" t="str">
        <f t="shared" si="60"/>
        <v>Jan 1900</v>
      </c>
    </row>
    <row r="779" spans="1:18" ht="22" customHeight="1">
      <c r="A779" t="str">
        <f t="shared" si="61"/>
        <v/>
      </c>
      <c r="C779" s="24" t="str">
        <f>IF(B779="","",IFERROR(_xlfn.XLOOKUP(B779,ADM_Log!A:A,ADM_Log!B:B),"ADM not found"))</f>
        <v/>
      </c>
      <c r="D779" s="24" t="str">
        <f>IF(C779="","",IFERROR(_xlfn.XLOOKUP(C779,PT_Master!A:A,PT_Master!C:C),""))</f>
        <v/>
      </c>
      <c r="F779" s="24" t="str">
        <f>IF(C779="","",IFERROR(_xlfn.XLOOKUP(C779,PT_Master!A:A,PT_Master!P:P),"Self-Pay"))</f>
        <v/>
      </c>
      <c r="G779" s="25" t="str">
        <f>IF(B779="","",IFERROR(SUMIF(SVC_Log!B:B,B779,SVC_Log!O:O),0))</f>
        <v/>
      </c>
      <c r="H779" s="25" t="str">
        <f>IF(B779="","",IFERROR(
  _xlfn.XLOOKUP(B779,ADM_Log!A:A,ADM_Log!G:G)*
  _xlfn.XLOOKUP(_xlfn.XLOOKUP(B779,ADM_Log!A:A,ADM_Log!K:K),BED_Master!A:A,BED_Master!F:F),0))</f>
        <v/>
      </c>
      <c r="I779" s="25" t="str">
        <f>IF(B779="","",IFERROR(
  IF(_xlfn.XLOOKUP(B779,ADM_Log!A:A,ADM_Log!D:D)="OPD",
    _xlfn.XLOOKUP(_xlfn.XLOOKUP(B779,ADM_Log!A:A,ADM_Log!I:I),DR_Master!A:A,DR_Master!G:G),
    _xlfn.XLOOKUP(_xlfn.XLOOKUP(B779,ADM_Log!A:A,ADM_Log!I:I),DR_Master!A:A,DR_Master!H:H)*
    _xlfn.XLOOKUP(B779,ADM_Log!A:A,ADM_Log!G:G)
  ),0))</f>
        <v/>
      </c>
      <c r="J779" s="25" t="str">
        <f t="shared" si="62"/>
        <v/>
      </c>
      <c r="L779" s="17"/>
      <c r="M779" s="25" t="str">
        <f t="shared" si="63"/>
        <v/>
      </c>
      <c r="N779" s="17"/>
      <c r="O779" s="25" t="str">
        <f t="shared" si="64"/>
        <v/>
      </c>
      <c r="R779" t="str">
        <f t="shared" si="60"/>
        <v>Jan 1900</v>
      </c>
    </row>
    <row r="780" spans="1:18" ht="22" customHeight="1">
      <c r="A780" t="str">
        <f t="shared" si="61"/>
        <v/>
      </c>
      <c r="C780" s="24" t="str">
        <f>IF(B780="","",IFERROR(_xlfn.XLOOKUP(B780,ADM_Log!A:A,ADM_Log!B:B),"ADM not found"))</f>
        <v/>
      </c>
      <c r="D780" s="24" t="str">
        <f>IF(C780="","",IFERROR(_xlfn.XLOOKUP(C780,PT_Master!A:A,PT_Master!C:C),""))</f>
        <v/>
      </c>
      <c r="F780" s="24" t="str">
        <f>IF(C780="","",IFERROR(_xlfn.XLOOKUP(C780,PT_Master!A:A,PT_Master!P:P),"Self-Pay"))</f>
        <v/>
      </c>
      <c r="G780" s="25" t="str">
        <f>IF(B780="","",IFERROR(SUMIF(SVC_Log!B:B,B780,SVC_Log!O:O),0))</f>
        <v/>
      </c>
      <c r="H780" s="25" t="str">
        <f>IF(B780="","",IFERROR(
  _xlfn.XLOOKUP(B780,ADM_Log!A:A,ADM_Log!G:G)*
  _xlfn.XLOOKUP(_xlfn.XLOOKUP(B780,ADM_Log!A:A,ADM_Log!K:K),BED_Master!A:A,BED_Master!F:F),0))</f>
        <v/>
      </c>
      <c r="I780" s="25" t="str">
        <f>IF(B780="","",IFERROR(
  IF(_xlfn.XLOOKUP(B780,ADM_Log!A:A,ADM_Log!D:D)="OPD",
    _xlfn.XLOOKUP(_xlfn.XLOOKUP(B780,ADM_Log!A:A,ADM_Log!I:I),DR_Master!A:A,DR_Master!G:G),
    _xlfn.XLOOKUP(_xlfn.XLOOKUP(B780,ADM_Log!A:A,ADM_Log!I:I),DR_Master!A:A,DR_Master!H:H)*
    _xlfn.XLOOKUP(B780,ADM_Log!A:A,ADM_Log!G:G)
  ),0))</f>
        <v/>
      </c>
      <c r="J780" s="25" t="str">
        <f t="shared" si="62"/>
        <v/>
      </c>
      <c r="L780" s="17"/>
      <c r="M780" s="25" t="str">
        <f t="shared" si="63"/>
        <v/>
      </c>
      <c r="N780" s="17"/>
      <c r="O780" s="25" t="str">
        <f t="shared" si="64"/>
        <v/>
      </c>
      <c r="R780" t="str">
        <f t="shared" si="60"/>
        <v>Jan 1900</v>
      </c>
    </row>
    <row r="781" spans="1:18" ht="22" customHeight="1">
      <c r="A781" t="str">
        <f t="shared" si="61"/>
        <v/>
      </c>
      <c r="C781" s="24" t="str">
        <f>IF(B781="","",IFERROR(_xlfn.XLOOKUP(B781,ADM_Log!A:A,ADM_Log!B:B),"ADM not found"))</f>
        <v/>
      </c>
      <c r="D781" s="24" t="str">
        <f>IF(C781="","",IFERROR(_xlfn.XLOOKUP(C781,PT_Master!A:A,PT_Master!C:C),""))</f>
        <v/>
      </c>
      <c r="F781" s="24" t="str">
        <f>IF(C781="","",IFERROR(_xlfn.XLOOKUP(C781,PT_Master!A:A,PT_Master!P:P),"Self-Pay"))</f>
        <v/>
      </c>
      <c r="G781" s="25" t="str">
        <f>IF(B781="","",IFERROR(SUMIF(SVC_Log!B:B,B781,SVC_Log!O:O),0))</f>
        <v/>
      </c>
      <c r="H781" s="25" t="str">
        <f>IF(B781="","",IFERROR(
  _xlfn.XLOOKUP(B781,ADM_Log!A:A,ADM_Log!G:G)*
  _xlfn.XLOOKUP(_xlfn.XLOOKUP(B781,ADM_Log!A:A,ADM_Log!K:K),BED_Master!A:A,BED_Master!F:F),0))</f>
        <v/>
      </c>
      <c r="I781" s="25" t="str">
        <f>IF(B781="","",IFERROR(
  IF(_xlfn.XLOOKUP(B781,ADM_Log!A:A,ADM_Log!D:D)="OPD",
    _xlfn.XLOOKUP(_xlfn.XLOOKUP(B781,ADM_Log!A:A,ADM_Log!I:I),DR_Master!A:A,DR_Master!G:G),
    _xlfn.XLOOKUP(_xlfn.XLOOKUP(B781,ADM_Log!A:A,ADM_Log!I:I),DR_Master!A:A,DR_Master!H:H)*
    _xlfn.XLOOKUP(B781,ADM_Log!A:A,ADM_Log!G:G)
  ),0))</f>
        <v/>
      </c>
      <c r="J781" s="25" t="str">
        <f t="shared" si="62"/>
        <v/>
      </c>
      <c r="L781" s="17"/>
      <c r="M781" s="25" t="str">
        <f t="shared" si="63"/>
        <v/>
      </c>
      <c r="N781" s="17"/>
      <c r="O781" s="25" t="str">
        <f t="shared" si="64"/>
        <v/>
      </c>
      <c r="R781" t="str">
        <f t="shared" si="60"/>
        <v>Jan 1900</v>
      </c>
    </row>
    <row r="782" spans="1:18" ht="22" customHeight="1">
      <c r="A782" t="str">
        <f t="shared" si="61"/>
        <v/>
      </c>
      <c r="C782" s="24" t="str">
        <f>IF(B782="","",IFERROR(_xlfn.XLOOKUP(B782,ADM_Log!A:A,ADM_Log!B:B),"ADM not found"))</f>
        <v/>
      </c>
      <c r="D782" s="24" t="str">
        <f>IF(C782="","",IFERROR(_xlfn.XLOOKUP(C782,PT_Master!A:A,PT_Master!C:C),""))</f>
        <v/>
      </c>
      <c r="F782" s="24" t="str">
        <f>IF(C782="","",IFERROR(_xlfn.XLOOKUP(C782,PT_Master!A:A,PT_Master!P:P),"Self-Pay"))</f>
        <v/>
      </c>
      <c r="G782" s="25" t="str">
        <f>IF(B782="","",IFERROR(SUMIF(SVC_Log!B:B,B782,SVC_Log!O:O),0))</f>
        <v/>
      </c>
      <c r="H782" s="25" t="str">
        <f>IF(B782="","",IFERROR(
  _xlfn.XLOOKUP(B782,ADM_Log!A:A,ADM_Log!G:G)*
  _xlfn.XLOOKUP(_xlfn.XLOOKUP(B782,ADM_Log!A:A,ADM_Log!K:K),BED_Master!A:A,BED_Master!F:F),0))</f>
        <v/>
      </c>
      <c r="I782" s="25" t="str">
        <f>IF(B782="","",IFERROR(
  IF(_xlfn.XLOOKUP(B782,ADM_Log!A:A,ADM_Log!D:D)="OPD",
    _xlfn.XLOOKUP(_xlfn.XLOOKUP(B782,ADM_Log!A:A,ADM_Log!I:I),DR_Master!A:A,DR_Master!G:G),
    _xlfn.XLOOKUP(_xlfn.XLOOKUP(B782,ADM_Log!A:A,ADM_Log!I:I),DR_Master!A:A,DR_Master!H:H)*
    _xlfn.XLOOKUP(B782,ADM_Log!A:A,ADM_Log!G:G)
  ),0))</f>
        <v/>
      </c>
      <c r="J782" s="25" t="str">
        <f t="shared" si="62"/>
        <v/>
      </c>
      <c r="L782" s="17"/>
      <c r="M782" s="25" t="str">
        <f t="shared" si="63"/>
        <v/>
      </c>
      <c r="N782" s="17"/>
      <c r="O782" s="25" t="str">
        <f t="shared" si="64"/>
        <v/>
      </c>
      <c r="R782" t="str">
        <f t="shared" si="60"/>
        <v>Jan 1900</v>
      </c>
    </row>
    <row r="783" spans="1:18" ht="22" customHeight="1">
      <c r="A783" t="str">
        <f t="shared" si="61"/>
        <v/>
      </c>
      <c r="C783" s="24" t="str">
        <f>IF(B783="","",IFERROR(_xlfn.XLOOKUP(B783,ADM_Log!A:A,ADM_Log!B:B),"ADM not found"))</f>
        <v/>
      </c>
      <c r="D783" s="24" t="str">
        <f>IF(C783="","",IFERROR(_xlfn.XLOOKUP(C783,PT_Master!A:A,PT_Master!C:C),""))</f>
        <v/>
      </c>
      <c r="F783" s="24" t="str">
        <f>IF(C783="","",IFERROR(_xlfn.XLOOKUP(C783,PT_Master!A:A,PT_Master!P:P),"Self-Pay"))</f>
        <v/>
      </c>
      <c r="G783" s="25" t="str">
        <f>IF(B783="","",IFERROR(SUMIF(SVC_Log!B:B,B783,SVC_Log!O:O),0))</f>
        <v/>
      </c>
      <c r="H783" s="25" t="str">
        <f>IF(B783="","",IFERROR(
  _xlfn.XLOOKUP(B783,ADM_Log!A:A,ADM_Log!G:G)*
  _xlfn.XLOOKUP(_xlfn.XLOOKUP(B783,ADM_Log!A:A,ADM_Log!K:K),BED_Master!A:A,BED_Master!F:F),0))</f>
        <v/>
      </c>
      <c r="I783" s="25" t="str">
        <f>IF(B783="","",IFERROR(
  IF(_xlfn.XLOOKUP(B783,ADM_Log!A:A,ADM_Log!D:D)="OPD",
    _xlfn.XLOOKUP(_xlfn.XLOOKUP(B783,ADM_Log!A:A,ADM_Log!I:I),DR_Master!A:A,DR_Master!G:G),
    _xlfn.XLOOKUP(_xlfn.XLOOKUP(B783,ADM_Log!A:A,ADM_Log!I:I),DR_Master!A:A,DR_Master!H:H)*
    _xlfn.XLOOKUP(B783,ADM_Log!A:A,ADM_Log!G:G)
  ),0))</f>
        <v/>
      </c>
      <c r="J783" s="25" t="str">
        <f t="shared" si="62"/>
        <v/>
      </c>
      <c r="L783" s="17"/>
      <c r="M783" s="25" t="str">
        <f t="shared" si="63"/>
        <v/>
      </c>
      <c r="N783" s="17"/>
      <c r="O783" s="25" t="str">
        <f t="shared" si="64"/>
        <v/>
      </c>
      <c r="R783" t="str">
        <f t="shared" si="60"/>
        <v>Jan 1900</v>
      </c>
    </row>
    <row r="784" spans="1:18" ht="22" customHeight="1">
      <c r="A784" t="str">
        <f t="shared" si="61"/>
        <v/>
      </c>
      <c r="C784" s="24" t="str">
        <f>IF(B784="","",IFERROR(_xlfn.XLOOKUP(B784,ADM_Log!A:A,ADM_Log!B:B),"ADM not found"))</f>
        <v/>
      </c>
      <c r="D784" s="24" t="str">
        <f>IF(C784="","",IFERROR(_xlfn.XLOOKUP(C784,PT_Master!A:A,PT_Master!C:C),""))</f>
        <v/>
      </c>
      <c r="F784" s="24" t="str">
        <f>IF(C784="","",IFERROR(_xlfn.XLOOKUP(C784,PT_Master!A:A,PT_Master!P:P),"Self-Pay"))</f>
        <v/>
      </c>
      <c r="G784" s="25" t="str">
        <f>IF(B784="","",IFERROR(SUMIF(SVC_Log!B:B,B784,SVC_Log!O:O),0))</f>
        <v/>
      </c>
      <c r="H784" s="25" t="str">
        <f>IF(B784="","",IFERROR(
  _xlfn.XLOOKUP(B784,ADM_Log!A:A,ADM_Log!G:G)*
  _xlfn.XLOOKUP(_xlfn.XLOOKUP(B784,ADM_Log!A:A,ADM_Log!K:K),BED_Master!A:A,BED_Master!F:F),0))</f>
        <v/>
      </c>
      <c r="I784" s="25" t="str">
        <f>IF(B784="","",IFERROR(
  IF(_xlfn.XLOOKUP(B784,ADM_Log!A:A,ADM_Log!D:D)="OPD",
    _xlfn.XLOOKUP(_xlfn.XLOOKUP(B784,ADM_Log!A:A,ADM_Log!I:I),DR_Master!A:A,DR_Master!G:G),
    _xlfn.XLOOKUP(_xlfn.XLOOKUP(B784,ADM_Log!A:A,ADM_Log!I:I),DR_Master!A:A,DR_Master!H:H)*
    _xlfn.XLOOKUP(B784,ADM_Log!A:A,ADM_Log!G:G)
  ),0))</f>
        <v/>
      </c>
      <c r="J784" s="25" t="str">
        <f t="shared" si="62"/>
        <v/>
      </c>
      <c r="L784" s="17"/>
      <c r="M784" s="25" t="str">
        <f t="shared" si="63"/>
        <v/>
      </c>
      <c r="N784" s="17"/>
      <c r="O784" s="25" t="str">
        <f t="shared" si="64"/>
        <v/>
      </c>
      <c r="R784" t="str">
        <f t="shared" si="60"/>
        <v>Jan 1900</v>
      </c>
    </row>
    <row r="785" spans="1:18" ht="22" customHeight="1">
      <c r="A785" t="str">
        <f t="shared" si="61"/>
        <v/>
      </c>
      <c r="C785" s="24" t="str">
        <f>IF(B785="","",IFERROR(_xlfn.XLOOKUP(B785,ADM_Log!A:A,ADM_Log!B:B),"ADM not found"))</f>
        <v/>
      </c>
      <c r="D785" s="24" t="str">
        <f>IF(C785="","",IFERROR(_xlfn.XLOOKUP(C785,PT_Master!A:A,PT_Master!C:C),""))</f>
        <v/>
      </c>
      <c r="F785" s="24" t="str">
        <f>IF(C785="","",IFERROR(_xlfn.XLOOKUP(C785,PT_Master!A:A,PT_Master!P:P),"Self-Pay"))</f>
        <v/>
      </c>
      <c r="G785" s="25" t="str">
        <f>IF(B785="","",IFERROR(SUMIF(SVC_Log!B:B,B785,SVC_Log!O:O),0))</f>
        <v/>
      </c>
      <c r="H785" s="25" t="str">
        <f>IF(B785="","",IFERROR(
  _xlfn.XLOOKUP(B785,ADM_Log!A:A,ADM_Log!G:G)*
  _xlfn.XLOOKUP(_xlfn.XLOOKUP(B785,ADM_Log!A:A,ADM_Log!K:K),BED_Master!A:A,BED_Master!F:F),0))</f>
        <v/>
      </c>
      <c r="I785" s="25" t="str">
        <f>IF(B785="","",IFERROR(
  IF(_xlfn.XLOOKUP(B785,ADM_Log!A:A,ADM_Log!D:D)="OPD",
    _xlfn.XLOOKUP(_xlfn.XLOOKUP(B785,ADM_Log!A:A,ADM_Log!I:I),DR_Master!A:A,DR_Master!G:G),
    _xlfn.XLOOKUP(_xlfn.XLOOKUP(B785,ADM_Log!A:A,ADM_Log!I:I),DR_Master!A:A,DR_Master!H:H)*
    _xlfn.XLOOKUP(B785,ADM_Log!A:A,ADM_Log!G:G)
  ),0))</f>
        <v/>
      </c>
      <c r="J785" s="25" t="str">
        <f t="shared" si="62"/>
        <v/>
      </c>
      <c r="L785" s="17"/>
      <c r="M785" s="25" t="str">
        <f t="shared" si="63"/>
        <v/>
      </c>
      <c r="N785" s="17"/>
      <c r="O785" s="25" t="str">
        <f t="shared" si="64"/>
        <v/>
      </c>
      <c r="R785" t="str">
        <f t="shared" si="60"/>
        <v>Jan 1900</v>
      </c>
    </row>
    <row r="786" spans="1:18" ht="22" customHeight="1">
      <c r="A786" t="str">
        <f t="shared" si="61"/>
        <v/>
      </c>
      <c r="C786" s="24" t="str">
        <f>IF(B786="","",IFERROR(_xlfn.XLOOKUP(B786,ADM_Log!A:A,ADM_Log!B:B),"ADM not found"))</f>
        <v/>
      </c>
      <c r="D786" s="24" t="str">
        <f>IF(C786="","",IFERROR(_xlfn.XLOOKUP(C786,PT_Master!A:A,PT_Master!C:C),""))</f>
        <v/>
      </c>
      <c r="F786" s="24" t="str">
        <f>IF(C786="","",IFERROR(_xlfn.XLOOKUP(C786,PT_Master!A:A,PT_Master!P:P),"Self-Pay"))</f>
        <v/>
      </c>
      <c r="G786" s="25" t="str">
        <f>IF(B786="","",IFERROR(SUMIF(SVC_Log!B:B,B786,SVC_Log!O:O),0))</f>
        <v/>
      </c>
      <c r="H786" s="25" t="str">
        <f>IF(B786="","",IFERROR(
  _xlfn.XLOOKUP(B786,ADM_Log!A:A,ADM_Log!G:G)*
  _xlfn.XLOOKUP(_xlfn.XLOOKUP(B786,ADM_Log!A:A,ADM_Log!K:K),BED_Master!A:A,BED_Master!F:F),0))</f>
        <v/>
      </c>
      <c r="I786" s="25" t="str">
        <f>IF(B786="","",IFERROR(
  IF(_xlfn.XLOOKUP(B786,ADM_Log!A:A,ADM_Log!D:D)="OPD",
    _xlfn.XLOOKUP(_xlfn.XLOOKUP(B786,ADM_Log!A:A,ADM_Log!I:I),DR_Master!A:A,DR_Master!G:G),
    _xlfn.XLOOKUP(_xlfn.XLOOKUP(B786,ADM_Log!A:A,ADM_Log!I:I),DR_Master!A:A,DR_Master!H:H)*
    _xlfn.XLOOKUP(B786,ADM_Log!A:A,ADM_Log!G:G)
  ),0))</f>
        <v/>
      </c>
      <c r="J786" s="25" t="str">
        <f t="shared" si="62"/>
        <v/>
      </c>
      <c r="L786" s="17"/>
      <c r="M786" s="25" t="str">
        <f t="shared" si="63"/>
        <v/>
      </c>
      <c r="N786" s="17"/>
      <c r="O786" s="25" t="str">
        <f t="shared" si="64"/>
        <v/>
      </c>
      <c r="R786" t="str">
        <f t="shared" si="60"/>
        <v>Jan 1900</v>
      </c>
    </row>
    <row r="787" spans="1:18" ht="22" customHeight="1">
      <c r="A787" t="str">
        <f t="shared" si="61"/>
        <v/>
      </c>
      <c r="C787" s="24" t="str">
        <f>IF(B787="","",IFERROR(_xlfn.XLOOKUP(B787,ADM_Log!A:A,ADM_Log!B:B),"ADM not found"))</f>
        <v/>
      </c>
      <c r="D787" s="24" t="str">
        <f>IF(C787="","",IFERROR(_xlfn.XLOOKUP(C787,PT_Master!A:A,PT_Master!C:C),""))</f>
        <v/>
      </c>
      <c r="F787" s="24" t="str">
        <f>IF(C787="","",IFERROR(_xlfn.XLOOKUP(C787,PT_Master!A:A,PT_Master!P:P),"Self-Pay"))</f>
        <v/>
      </c>
      <c r="G787" s="25" t="str">
        <f>IF(B787="","",IFERROR(SUMIF(SVC_Log!B:B,B787,SVC_Log!O:O),0))</f>
        <v/>
      </c>
      <c r="H787" s="25" t="str">
        <f>IF(B787="","",IFERROR(
  _xlfn.XLOOKUP(B787,ADM_Log!A:A,ADM_Log!G:G)*
  _xlfn.XLOOKUP(_xlfn.XLOOKUP(B787,ADM_Log!A:A,ADM_Log!K:K),BED_Master!A:A,BED_Master!F:F),0))</f>
        <v/>
      </c>
      <c r="I787" s="25" t="str">
        <f>IF(B787="","",IFERROR(
  IF(_xlfn.XLOOKUP(B787,ADM_Log!A:A,ADM_Log!D:D)="OPD",
    _xlfn.XLOOKUP(_xlfn.XLOOKUP(B787,ADM_Log!A:A,ADM_Log!I:I),DR_Master!A:A,DR_Master!G:G),
    _xlfn.XLOOKUP(_xlfn.XLOOKUP(B787,ADM_Log!A:A,ADM_Log!I:I),DR_Master!A:A,DR_Master!H:H)*
    _xlfn.XLOOKUP(B787,ADM_Log!A:A,ADM_Log!G:G)
  ),0))</f>
        <v/>
      </c>
      <c r="J787" s="25" t="str">
        <f t="shared" si="62"/>
        <v/>
      </c>
      <c r="L787" s="17"/>
      <c r="M787" s="25" t="str">
        <f t="shared" si="63"/>
        <v/>
      </c>
      <c r="N787" s="17"/>
      <c r="O787" s="25" t="str">
        <f t="shared" si="64"/>
        <v/>
      </c>
      <c r="R787" t="str">
        <f t="shared" si="60"/>
        <v>Jan 1900</v>
      </c>
    </row>
    <row r="788" spans="1:18" ht="22" customHeight="1">
      <c r="A788" t="str">
        <f t="shared" si="61"/>
        <v/>
      </c>
      <c r="C788" s="24" t="str">
        <f>IF(B788="","",IFERROR(_xlfn.XLOOKUP(B788,ADM_Log!A:A,ADM_Log!B:B),"ADM not found"))</f>
        <v/>
      </c>
      <c r="D788" s="24" t="str">
        <f>IF(C788="","",IFERROR(_xlfn.XLOOKUP(C788,PT_Master!A:A,PT_Master!C:C),""))</f>
        <v/>
      </c>
      <c r="F788" s="24" t="str">
        <f>IF(C788="","",IFERROR(_xlfn.XLOOKUP(C788,PT_Master!A:A,PT_Master!P:P),"Self-Pay"))</f>
        <v/>
      </c>
      <c r="G788" s="25" t="str">
        <f>IF(B788="","",IFERROR(SUMIF(SVC_Log!B:B,B788,SVC_Log!O:O),0))</f>
        <v/>
      </c>
      <c r="H788" s="25" t="str">
        <f>IF(B788="","",IFERROR(
  _xlfn.XLOOKUP(B788,ADM_Log!A:A,ADM_Log!G:G)*
  _xlfn.XLOOKUP(_xlfn.XLOOKUP(B788,ADM_Log!A:A,ADM_Log!K:K),BED_Master!A:A,BED_Master!F:F),0))</f>
        <v/>
      </c>
      <c r="I788" s="25" t="str">
        <f>IF(B788="","",IFERROR(
  IF(_xlfn.XLOOKUP(B788,ADM_Log!A:A,ADM_Log!D:D)="OPD",
    _xlfn.XLOOKUP(_xlfn.XLOOKUP(B788,ADM_Log!A:A,ADM_Log!I:I),DR_Master!A:A,DR_Master!G:G),
    _xlfn.XLOOKUP(_xlfn.XLOOKUP(B788,ADM_Log!A:A,ADM_Log!I:I),DR_Master!A:A,DR_Master!H:H)*
    _xlfn.XLOOKUP(B788,ADM_Log!A:A,ADM_Log!G:G)
  ),0))</f>
        <v/>
      </c>
      <c r="J788" s="25" t="str">
        <f t="shared" si="62"/>
        <v/>
      </c>
      <c r="L788" s="17"/>
      <c r="M788" s="25" t="str">
        <f t="shared" si="63"/>
        <v/>
      </c>
      <c r="N788" s="17"/>
      <c r="O788" s="25" t="str">
        <f t="shared" si="64"/>
        <v/>
      </c>
      <c r="R788" t="str">
        <f t="shared" si="60"/>
        <v>Jan 1900</v>
      </c>
    </row>
    <row r="789" spans="1:18" ht="22" customHeight="1">
      <c r="A789" t="str">
        <f t="shared" si="61"/>
        <v/>
      </c>
      <c r="C789" s="24" t="str">
        <f>IF(B789="","",IFERROR(_xlfn.XLOOKUP(B789,ADM_Log!A:A,ADM_Log!B:B),"ADM not found"))</f>
        <v/>
      </c>
      <c r="D789" s="24" t="str">
        <f>IF(C789="","",IFERROR(_xlfn.XLOOKUP(C789,PT_Master!A:A,PT_Master!C:C),""))</f>
        <v/>
      </c>
      <c r="F789" s="24" t="str">
        <f>IF(C789="","",IFERROR(_xlfn.XLOOKUP(C789,PT_Master!A:A,PT_Master!P:P),"Self-Pay"))</f>
        <v/>
      </c>
      <c r="G789" s="25" t="str">
        <f>IF(B789="","",IFERROR(SUMIF(SVC_Log!B:B,B789,SVC_Log!O:O),0))</f>
        <v/>
      </c>
      <c r="H789" s="25" t="str">
        <f>IF(B789="","",IFERROR(
  _xlfn.XLOOKUP(B789,ADM_Log!A:A,ADM_Log!G:G)*
  _xlfn.XLOOKUP(_xlfn.XLOOKUP(B789,ADM_Log!A:A,ADM_Log!K:K),BED_Master!A:A,BED_Master!F:F),0))</f>
        <v/>
      </c>
      <c r="I789" s="25" t="str">
        <f>IF(B789="","",IFERROR(
  IF(_xlfn.XLOOKUP(B789,ADM_Log!A:A,ADM_Log!D:D)="OPD",
    _xlfn.XLOOKUP(_xlfn.XLOOKUP(B789,ADM_Log!A:A,ADM_Log!I:I),DR_Master!A:A,DR_Master!G:G),
    _xlfn.XLOOKUP(_xlfn.XLOOKUP(B789,ADM_Log!A:A,ADM_Log!I:I),DR_Master!A:A,DR_Master!H:H)*
    _xlfn.XLOOKUP(B789,ADM_Log!A:A,ADM_Log!G:G)
  ),0))</f>
        <v/>
      </c>
      <c r="J789" s="25" t="str">
        <f t="shared" si="62"/>
        <v/>
      </c>
      <c r="L789" s="17"/>
      <c r="M789" s="25" t="str">
        <f t="shared" si="63"/>
        <v/>
      </c>
      <c r="N789" s="17"/>
      <c r="O789" s="25" t="str">
        <f t="shared" si="64"/>
        <v/>
      </c>
      <c r="R789" t="str">
        <f t="shared" si="60"/>
        <v>Jan 1900</v>
      </c>
    </row>
    <row r="790" spans="1:18" ht="22" customHeight="1">
      <c r="A790" t="str">
        <f t="shared" si="61"/>
        <v/>
      </c>
      <c r="C790" s="24" t="str">
        <f>IF(B790="","",IFERROR(_xlfn.XLOOKUP(B790,ADM_Log!A:A,ADM_Log!B:B),"ADM not found"))</f>
        <v/>
      </c>
      <c r="D790" s="24" t="str">
        <f>IF(C790="","",IFERROR(_xlfn.XLOOKUP(C790,PT_Master!A:A,PT_Master!C:C),""))</f>
        <v/>
      </c>
      <c r="F790" s="24" t="str">
        <f>IF(C790="","",IFERROR(_xlfn.XLOOKUP(C790,PT_Master!A:A,PT_Master!P:P),"Self-Pay"))</f>
        <v/>
      </c>
      <c r="G790" s="25" t="str">
        <f>IF(B790="","",IFERROR(SUMIF(SVC_Log!B:B,B790,SVC_Log!O:O),0))</f>
        <v/>
      </c>
      <c r="H790" s="25" t="str">
        <f>IF(B790="","",IFERROR(
  _xlfn.XLOOKUP(B790,ADM_Log!A:A,ADM_Log!G:G)*
  _xlfn.XLOOKUP(_xlfn.XLOOKUP(B790,ADM_Log!A:A,ADM_Log!K:K),BED_Master!A:A,BED_Master!F:F),0))</f>
        <v/>
      </c>
      <c r="I790" s="25" t="str">
        <f>IF(B790="","",IFERROR(
  IF(_xlfn.XLOOKUP(B790,ADM_Log!A:A,ADM_Log!D:D)="OPD",
    _xlfn.XLOOKUP(_xlfn.XLOOKUP(B790,ADM_Log!A:A,ADM_Log!I:I),DR_Master!A:A,DR_Master!G:G),
    _xlfn.XLOOKUP(_xlfn.XLOOKUP(B790,ADM_Log!A:A,ADM_Log!I:I),DR_Master!A:A,DR_Master!H:H)*
    _xlfn.XLOOKUP(B790,ADM_Log!A:A,ADM_Log!G:G)
  ),0))</f>
        <v/>
      </c>
      <c r="J790" s="25" t="str">
        <f t="shared" si="62"/>
        <v/>
      </c>
      <c r="L790" s="17"/>
      <c r="M790" s="25" t="str">
        <f t="shared" si="63"/>
        <v/>
      </c>
      <c r="N790" s="17"/>
      <c r="O790" s="25" t="str">
        <f t="shared" si="64"/>
        <v/>
      </c>
      <c r="R790" t="str">
        <f t="shared" si="60"/>
        <v>Jan 1900</v>
      </c>
    </row>
    <row r="791" spans="1:18" ht="22" customHeight="1">
      <c r="A791" t="str">
        <f t="shared" si="61"/>
        <v/>
      </c>
      <c r="C791" s="24" t="str">
        <f>IF(B791="","",IFERROR(_xlfn.XLOOKUP(B791,ADM_Log!A:A,ADM_Log!B:B),"ADM not found"))</f>
        <v/>
      </c>
      <c r="D791" s="24" t="str">
        <f>IF(C791="","",IFERROR(_xlfn.XLOOKUP(C791,PT_Master!A:A,PT_Master!C:C),""))</f>
        <v/>
      </c>
      <c r="F791" s="24" t="str">
        <f>IF(C791="","",IFERROR(_xlfn.XLOOKUP(C791,PT_Master!A:A,PT_Master!P:P),"Self-Pay"))</f>
        <v/>
      </c>
      <c r="G791" s="25" t="str">
        <f>IF(B791="","",IFERROR(SUMIF(SVC_Log!B:B,B791,SVC_Log!O:O),0))</f>
        <v/>
      </c>
      <c r="H791" s="25" t="str">
        <f>IF(B791="","",IFERROR(
  _xlfn.XLOOKUP(B791,ADM_Log!A:A,ADM_Log!G:G)*
  _xlfn.XLOOKUP(_xlfn.XLOOKUP(B791,ADM_Log!A:A,ADM_Log!K:K),BED_Master!A:A,BED_Master!F:F),0))</f>
        <v/>
      </c>
      <c r="I791" s="25" t="str">
        <f>IF(B791="","",IFERROR(
  IF(_xlfn.XLOOKUP(B791,ADM_Log!A:A,ADM_Log!D:D)="OPD",
    _xlfn.XLOOKUP(_xlfn.XLOOKUP(B791,ADM_Log!A:A,ADM_Log!I:I),DR_Master!A:A,DR_Master!G:G),
    _xlfn.XLOOKUP(_xlfn.XLOOKUP(B791,ADM_Log!A:A,ADM_Log!I:I),DR_Master!A:A,DR_Master!H:H)*
    _xlfn.XLOOKUP(B791,ADM_Log!A:A,ADM_Log!G:G)
  ),0))</f>
        <v/>
      </c>
      <c r="J791" s="25" t="str">
        <f t="shared" si="62"/>
        <v/>
      </c>
      <c r="L791" s="17"/>
      <c r="M791" s="25" t="str">
        <f t="shared" si="63"/>
        <v/>
      </c>
      <c r="N791" s="17"/>
      <c r="O791" s="25" t="str">
        <f t="shared" si="64"/>
        <v/>
      </c>
      <c r="R791" t="str">
        <f t="shared" si="60"/>
        <v>Jan 1900</v>
      </c>
    </row>
    <row r="792" spans="1:18" ht="22" customHeight="1">
      <c r="A792" t="str">
        <f t="shared" si="61"/>
        <v/>
      </c>
      <c r="C792" s="24" t="str">
        <f>IF(B792="","",IFERROR(_xlfn.XLOOKUP(B792,ADM_Log!A:A,ADM_Log!B:B),"ADM not found"))</f>
        <v/>
      </c>
      <c r="D792" s="24" t="str">
        <f>IF(C792="","",IFERROR(_xlfn.XLOOKUP(C792,PT_Master!A:A,PT_Master!C:C),""))</f>
        <v/>
      </c>
      <c r="F792" s="24" t="str">
        <f>IF(C792="","",IFERROR(_xlfn.XLOOKUP(C792,PT_Master!A:A,PT_Master!P:P),"Self-Pay"))</f>
        <v/>
      </c>
      <c r="G792" s="25" t="str">
        <f>IF(B792="","",IFERROR(SUMIF(SVC_Log!B:B,B792,SVC_Log!O:O),0))</f>
        <v/>
      </c>
      <c r="H792" s="25" t="str">
        <f>IF(B792="","",IFERROR(
  _xlfn.XLOOKUP(B792,ADM_Log!A:A,ADM_Log!G:G)*
  _xlfn.XLOOKUP(_xlfn.XLOOKUP(B792,ADM_Log!A:A,ADM_Log!K:K),BED_Master!A:A,BED_Master!F:F),0))</f>
        <v/>
      </c>
      <c r="I792" s="25" t="str">
        <f>IF(B792="","",IFERROR(
  IF(_xlfn.XLOOKUP(B792,ADM_Log!A:A,ADM_Log!D:D)="OPD",
    _xlfn.XLOOKUP(_xlfn.XLOOKUP(B792,ADM_Log!A:A,ADM_Log!I:I),DR_Master!A:A,DR_Master!G:G),
    _xlfn.XLOOKUP(_xlfn.XLOOKUP(B792,ADM_Log!A:A,ADM_Log!I:I),DR_Master!A:A,DR_Master!H:H)*
    _xlfn.XLOOKUP(B792,ADM_Log!A:A,ADM_Log!G:G)
  ),0))</f>
        <v/>
      </c>
      <c r="J792" s="25" t="str">
        <f t="shared" si="62"/>
        <v/>
      </c>
      <c r="L792" s="17"/>
      <c r="M792" s="25" t="str">
        <f t="shared" si="63"/>
        <v/>
      </c>
      <c r="N792" s="17"/>
      <c r="O792" s="25" t="str">
        <f t="shared" si="64"/>
        <v/>
      </c>
      <c r="R792" t="str">
        <f t="shared" si="60"/>
        <v>Jan 1900</v>
      </c>
    </row>
    <row r="793" spans="1:18" ht="22" customHeight="1">
      <c r="A793" t="str">
        <f t="shared" si="61"/>
        <v/>
      </c>
      <c r="C793" s="24" t="str">
        <f>IF(B793="","",IFERROR(_xlfn.XLOOKUP(B793,ADM_Log!A:A,ADM_Log!B:B),"ADM not found"))</f>
        <v/>
      </c>
      <c r="D793" s="24" t="str">
        <f>IF(C793="","",IFERROR(_xlfn.XLOOKUP(C793,PT_Master!A:A,PT_Master!C:C),""))</f>
        <v/>
      </c>
      <c r="F793" s="24" t="str">
        <f>IF(C793="","",IFERROR(_xlfn.XLOOKUP(C793,PT_Master!A:A,PT_Master!P:P),"Self-Pay"))</f>
        <v/>
      </c>
      <c r="G793" s="25" t="str">
        <f>IF(B793="","",IFERROR(SUMIF(SVC_Log!B:B,B793,SVC_Log!O:O),0))</f>
        <v/>
      </c>
      <c r="H793" s="25" t="str">
        <f>IF(B793="","",IFERROR(
  _xlfn.XLOOKUP(B793,ADM_Log!A:A,ADM_Log!G:G)*
  _xlfn.XLOOKUP(_xlfn.XLOOKUP(B793,ADM_Log!A:A,ADM_Log!K:K),BED_Master!A:A,BED_Master!F:F),0))</f>
        <v/>
      </c>
      <c r="I793" s="25" t="str">
        <f>IF(B793="","",IFERROR(
  IF(_xlfn.XLOOKUP(B793,ADM_Log!A:A,ADM_Log!D:D)="OPD",
    _xlfn.XLOOKUP(_xlfn.XLOOKUP(B793,ADM_Log!A:A,ADM_Log!I:I),DR_Master!A:A,DR_Master!G:G),
    _xlfn.XLOOKUP(_xlfn.XLOOKUP(B793,ADM_Log!A:A,ADM_Log!I:I),DR_Master!A:A,DR_Master!H:H)*
    _xlfn.XLOOKUP(B793,ADM_Log!A:A,ADM_Log!G:G)
  ),0))</f>
        <v/>
      </c>
      <c r="J793" s="25" t="str">
        <f t="shared" si="62"/>
        <v/>
      </c>
      <c r="L793" s="17"/>
      <c r="M793" s="25" t="str">
        <f t="shared" si="63"/>
        <v/>
      </c>
      <c r="N793" s="17"/>
      <c r="O793" s="25" t="str">
        <f t="shared" si="64"/>
        <v/>
      </c>
      <c r="R793" t="str">
        <f t="shared" si="60"/>
        <v>Jan 1900</v>
      </c>
    </row>
    <row r="794" spans="1:18" ht="22" customHeight="1">
      <c r="A794" t="str">
        <f t="shared" si="61"/>
        <v/>
      </c>
      <c r="C794" s="24" t="str">
        <f>IF(B794="","",IFERROR(_xlfn.XLOOKUP(B794,ADM_Log!A:A,ADM_Log!B:B),"ADM not found"))</f>
        <v/>
      </c>
      <c r="D794" s="24" t="str">
        <f>IF(C794="","",IFERROR(_xlfn.XLOOKUP(C794,PT_Master!A:A,PT_Master!C:C),""))</f>
        <v/>
      </c>
      <c r="F794" s="24" t="str">
        <f>IF(C794="","",IFERROR(_xlfn.XLOOKUP(C794,PT_Master!A:A,PT_Master!P:P),"Self-Pay"))</f>
        <v/>
      </c>
      <c r="G794" s="25" t="str">
        <f>IF(B794="","",IFERROR(SUMIF(SVC_Log!B:B,B794,SVC_Log!O:O),0))</f>
        <v/>
      </c>
      <c r="H794" s="25" t="str">
        <f>IF(B794="","",IFERROR(
  _xlfn.XLOOKUP(B794,ADM_Log!A:A,ADM_Log!G:G)*
  _xlfn.XLOOKUP(_xlfn.XLOOKUP(B794,ADM_Log!A:A,ADM_Log!K:K),BED_Master!A:A,BED_Master!F:F),0))</f>
        <v/>
      </c>
      <c r="I794" s="25" t="str">
        <f>IF(B794="","",IFERROR(
  IF(_xlfn.XLOOKUP(B794,ADM_Log!A:A,ADM_Log!D:D)="OPD",
    _xlfn.XLOOKUP(_xlfn.XLOOKUP(B794,ADM_Log!A:A,ADM_Log!I:I),DR_Master!A:A,DR_Master!G:G),
    _xlfn.XLOOKUP(_xlfn.XLOOKUP(B794,ADM_Log!A:A,ADM_Log!I:I),DR_Master!A:A,DR_Master!H:H)*
    _xlfn.XLOOKUP(B794,ADM_Log!A:A,ADM_Log!G:G)
  ),0))</f>
        <v/>
      </c>
      <c r="J794" s="25" t="str">
        <f t="shared" si="62"/>
        <v/>
      </c>
      <c r="L794" s="17"/>
      <c r="M794" s="25" t="str">
        <f t="shared" si="63"/>
        <v/>
      </c>
      <c r="N794" s="17"/>
      <c r="O794" s="25" t="str">
        <f t="shared" si="64"/>
        <v/>
      </c>
      <c r="R794" t="str">
        <f t="shared" si="60"/>
        <v>Jan 1900</v>
      </c>
    </row>
    <row r="795" spans="1:18" ht="22" customHeight="1">
      <c r="A795" t="str">
        <f t="shared" si="61"/>
        <v/>
      </c>
      <c r="C795" s="24" t="str">
        <f>IF(B795="","",IFERROR(_xlfn.XLOOKUP(B795,ADM_Log!A:A,ADM_Log!B:B),"ADM not found"))</f>
        <v/>
      </c>
      <c r="D795" s="24" t="str">
        <f>IF(C795="","",IFERROR(_xlfn.XLOOKUP(C795,PT_Master!A:A,PT_Master!C:C),""))</f>
        <v/>
      </c>
      <c r="F795" s="24" t="str">
        <f>IF(C795="","",IFERROR(_xlfn.XLOOKUP(C795,PT_Master!A:A,PT_Master!P:P),"Self-Pay"))</f>
        <v/>
      </c>
      <c r="G795" s="25" t="str">
        <f>IF(B795="","",IFERROR(SUMIF(SVC_Log!B:B,B795,SVC_Log!O:O),0))</f>
        <v/>
      </c>
      <c r="H795" s="25" t="str">
        <f>IF(B795="","",IFERROR(
  _xlfn.XLOOKUP(B795,ADM_Log!A:A,ADM_Log!G:G)*
  _xlfn.XLOOKUP(_xlfn.XLOOKUP(B795,ADM_Log!A:A,ADM_Log!K:K),BED_Master!A:A,BED_Master!F:F),0))</f>
        <v/>
      </c>
      <c r="I795" s="25" t="str">
        <f>IF(B795="","",IFERROR(
  IF(_xlfn.XLOOKUP(B795,ADM_Log!A:A,ADM_Log!D:D)="OPD",
    _xlfn.XLOOKUP(_xlfn.XLOOKUP(B795,ADM_Log!A:A,ADM_Log!I:I),DR_Master!A:A,DR_Master!G:G),
    _xlfn.XLOOKUP(_xlfn.XLOOKUP(B795,ADM_Log!A:A,ADM_Log!I:I),DR_Master!A:A,DR_Master!H:H)*
    _xlfn.XLOOKUP(B795,ADM_Log!A:A,ADM_Log!G:G)
  ),0))</f>
        <v/>
      </c>
      <c r="J795" s="25" t="str">
        <f t="shared" si="62"/>
        <v/>
      </c>
      <c r="L795" s="17"/>
      <c r="M795" s="25" t="str">
        <f t="shared" si="63"/>
        <v/>
      </c>
      <c r="N795" s="17"/>
      <c r="O795" s="25" t="str">
        <f t="shared" si="64"/>
        <v/>
      </c>
      <c r="R795" t="str">
        <f t="shared" si="60"/>
        <v>Jan 1900</v>
      </c>
    </row>
    <row r="796" spans="1:18" ht="22" customHeight="1">
      <c r="A796" t="str">
        <f t="shared" si="61"/>
        <v/>
      </c>
      <c r="C796" s="24" t="str">
        <f>IF(B796="","",IFERROR(_xlfn.XLOOKUP(B796,ADM_Log!A:A,ADM_Log!B:B),"ADM not found"))</f>
        <v/>
      </c>
      <c r="D796" s="24" t="str">
        <f>IF(C796="","",IFERROR(_xlfn.XLOOKUP(C796,PT_Master!A:A,PT_Master!C:C),""))</f>
        <v/>
      </c>
      <c r="F796" s="24" t="str">
        <f>IF(C796="","",IFERROR(_xlfn.XLOOKUP(C796,PT_Master!A:A,PT_Master!P:P),"Self-Pay"))</f>
        <v/>
      </c>
      <c r="G796" s="25" t="str">
        <f>IF(B796="","",IFERROR(SUMIF(SVC_Log!B:B,B796,SVC_Log!O:O),0))</f>
        <v/>
      </c>
      <c r="H796" s="25" t="str">
        <f>IF(B796="","",IFERROR(
  _xlfn.XLOOKUP(B796,ADM_Log!A:A,ADM_Log!G:G)*
  _xlfn.XLOOKUP(_xlfn.XLOOKUP(B796,ADM_Log!A:A,ADM_Log!K:K),BED_Master!A:A,BED_Master!F:F),0))</f>
        <v/>
      </c>
      <c r="I796" s="25" t="str">
        <f>IF(B796="","",IFERROR(
  IF(_xlfn.XLOOKUP(B796,ADM_Log!A:A,ADM_Log!D:D)="OPD",
    _xlfn.XLOOKUP(_xlfn.XLOOKUP(B796,ADM_Log!A:A,ADM_Log!I:I),DR_Master!A:A,DR_Master!G:G),
    _xlfn.XLOOKUP(_xlfn.XLOOKUP(B796,ADM_Log!A:A,ADM_Log!I:I),DR_Master!A:A,DR_Master!H:H)*
    _xlfn.XLOOKUP(B796,ADM_Log!A:A,ADM_Log!G:G)
  ),0))</f>
        <v/>
      </c>
      <c r="J796" s="25" t="str">
        <f t="shared" si="62"/>
        <v/>
      </c>
      <c r="L796" s="17"/>
      <c r="M796" s="25" t="str">
        <f t="shared" si="63"/>
        <v/>
      </c>
      <c r="N796" s="17"/>
      <c r="O796" s="25" t="str">
        <f t="shared" si="64"/>
        <v/>
      </c>
      <c r="R796" t="str">
        <f t="shared" si="60"/>
        <v>Jan 1900</v>
      </c>
    </row>
    <row r="797" spans="1:18" ht="22" customHeight="1">
      <c r="A797" t="str">
        <f t="shared" si="61"/>
        <v/>
      </c>
      <c r="C797" s="24" t="str">
        <f>IF(B797="","",IFERROR(_xlfn.XLOOKUP(B797,ADM_Log!A:A,ADM_Log!B:B),"ADM not found"))</f>
        <v/>
      </c>
      <c r="D797" s="24" t="str">
        <f>IF(C797="","",IFERROR(_xlfn.XLOOKUP(C797,PT_Master!A:A,PT_Master!C:C),""))</f>
        <v/>
      </c>
      <c r="F797" s="24" t="str">
        <f>IF(C797="","",IFERROR(_xlfn.XLOOKUP(C797,PT_Master!A:A,PT_Master!P:P),"Self-Pay"))</f>
        <v/>
      </c>
      <c r="G797" s="25" t="str">
        <f>IF(B797="","",IFERROR(SUMIF(SVC_Log!B:B,B797,SVC_Log!O:O),0))</f>
        <v/>
      </c>
      <c r="H797" s="25" t="str">
        <f>IF(B797="","",IFERROR(
  _xlfn.XLOOKUP(B797,ADM_Log!A:A,ADM_Log!G:G)*
  _xlfn.XLOOKUP(_xlfn.XLOOKUP(B797,ADM_Log!A:A,ADM_Log!K:K),BED_Master!A:A,BED_Master!F:F),0))</f>
        <v/>
      </c>
      <c r="I797" s="25" t="str">
        <f>IF(B797="","",IFERROR(
  IF(_xlfn.XLOOKUP(B797,ADM_Log!A:A,ADM_Log!D:D)="OPD",
    _xlfn.XLOOKUP(_xlfn.XLOOKUP(B797,ADM_Log!A:A,ADM_Log!I:I),DR_Master!A:A,DR_Master!G:G),
    _xlfn.XLOOKUP(_xlfn.XLOOKUP(B797,ADM_Log!A:A,ADM_Log!I:I),DR_Master!A:A,DR_Master!H:H)*
    _xlfn.XLOOKUP(B797,ADM_Log!A:A,ADM_Log!G:G)
  ),0))</f>
        <v/>
      </c>
      <c r="J797" s="25" t="str">
        <f t="shared" si="62"/>
        <v/>
      </c>
      <c r="L797" s="17"/>
      <c r="M797" s="25" t="str">
        <f t="shared" si="63"/>
        <v/>
      </c>
      <c r="N797" s="17"/>
      <c r="O797" s="25" t="str">
        <f t="shared" si="64"/>
        <v/>
      </c>
      <c r="R797" t="str">
        <f t="shared" si="60"/>
        <v>Jan 1900</v>
      </c>
    </row>
    <row r="798" spans="1:18" ht="22" customHeight="1">
      <c r="A798" t="str">
        <f t="shared" si="61"/>
        <v/>
      </c>
      <c r="C798" s="24" t="str">
        <f>IF(B798="","",IFERROR(_xlfn.XLOOKUP(B798,ADM_Log!A:A,ADM_Log!B:B),"ADM not found"))</f>
        <v/>
      </c>
      <c r="D798" s="24" t="str">
        <f>IF(C798="","",IFERROR(_xlfn.XLOOKUP(C798,PT_Master!A:A,PT_Master!C:C),""))</f>
        <v/>
      </c>
      <c r="F798" s="24" t="str">
        <f>IF(C798="","",IFERROR(_xlfn.XLOOKUP(C798,PT_Master!A:A,PT_Master!P:P),"Self-Pay"))</f>
        <v/>
      </c>
      <c r="G798" s="25" t="str">
        <f>IF(B798="","",IFERROR(SUMIF(SVC_Log!B:B,B798,SVC_Log!O:O),0))</f>
        <v/>
      </c>
      <c r="H798" s="25" t="str">
        <f>IF(B798="","",IFERROR(
  _xlfn.XLOOKUP(B798,ADM_Log!A:A,ADM_Log!G:G)*
  _xlfn.XLOOKUP(_xlfn.XLOOKUP(B798,ADM_Log!A:A,ADM_Log!K:K),BED_Master!A:A,BED_Master!F:F),0))</f>
        <v/>
      </c>
      <c r="I798" s="25" t="str">
        <f>IF(B798="","",IFERROR(
  IF(_xlfn.XLOOKUP(B798,ADM_Log!A:A,ADM_Log!D:D)="OPD",
    _xlfn.XLOOKUP(_xlfn.XLOOKUP(B798,ADM_Log!A:A,ADM_Log!I:I),DR_Master!A:A,DR_Master!G:G),
    _xlfn.XLOOKUP(_xlfn.XLOOKUP(B798,ADM_Log!A:A,ADM_Log!I:I),DR_Master!A:A,DR_Master!H:H)*
    _xlfn.XLOOKUP(B798,ADM_Log!A:A,ADM_Log!G:G)
  ),0))</f>
        <v/>
      </c>
      <c r="J798" s="25" t="str">
        <f t="shared" si="62"/>
        <v/>
      </c>
      <c r="L798" s="17"/>
      <c r="M798" s="25" t="str">
        <f t="shared" si="63"/>
        <v/>
      </c>
      <c r="N798" s="17"/>
      <c r="O798" s="25" t="str">
        <f t="shared" si="64"/>
        <v/>
      </c>
      <c r="R798" t="str">
        <f t="shared" si="60"/>
        <v>Jan 1900</v>
      </c>
    </row>
    <row r="799" spans="1:18" ht="22" customHeight="1">
      <c r="A799" t="str">
        <f t="shared" si="61"/>
        <v/>
      </c>
      <c r="C799" s="24" t="str">
        <f>IF(B799="","",IFERROR(_xlfn.XLOOKUP(B799,ADM_Log!A:A,ADM_Log!B:B),"ADM not found"))</f>
        <v/>
      </c>
      <c r="D799" s="24" t="str">
        <f>IF(C799="","",IFERROR(_xlfn.XLOOKUP(C799,PT_Master!A:A,PT_Master!C:C),""))</f>
        <v/>
      </c>
      <c r="F799" s="24" t="str">
        <f>IF(C799="","",IFERROR(_xlfn.XLOOKUP(C799,PT_Master!A:A,PT_Master!P:P),"Self-Pay"))</f>
        <v/>
      </c>
      <c r="G799" s="25" t="str">
        <f>IF(B799="","",IFERROR(SUMIF(SVC_Log!B:B,B799,SVC_Log!O:O),0))</f>
        <v/>
      </c>
      <c r="H799" s="25" t="str">
        <f>IF(B799="","",IFERROR(
  _xlfn.XLOOKUP(B799,ADM_Log!A:A,ADM_Log!G:G)*
  _xlfn.XLOOKUP(_xlfn.XLOOKUP(B799,ADM_Log!A:A,ADM_Log!K:K),BED_Master!A:A,BED_Master!F:F),0))</f>
        <v/>
      </c>
      <c r="I799" s="25" t="str">
        <f>IF(B799="","",IFERROR(
  IF(_xlfn.XLOOKUP(B799,ADM_Log!A:A,ADM_Log!D:D)="OPD",
    _xlfn.XLOOKUP(_xlfn.XLOOKUP(B799,ADM_Log!A:A,ADM_Log!I:I),DR_Master!A:A,DR_Master!G:G),
    _xlfn.XLOOKUP(_xlfn.XLOOKUP(B799,ADM_Log!A:A,ADM_Log!I:I),DR_Master!A:A,DR_Master!H:H)*
    _xlfn.XLOOKUP(B799,ADM_Log!A:A,ADM_Log!G:G)
  ),0))</f>
        <v/>
      </c>
      <c r="J799" s="25" t="str">
        <f t="shared" si="62"/>
        <v/>
      </c>
      <c r="L799" s="17"/>
      <c r="M799" s="25" t="str">
        <f t="shared" si="63"/>
        <v/>
      </c>
      <c r="N799" s="17"/>
      <c r="O799" s="25" t="str">
        <f t="shared" si="64"/>
        <v/>
      </c>
      <c r="R799" t="str">
        <f t="shared" si="60"/>
        <v>Jan 1900</v>
      </c>
    </row>
    <row r="800" spans="1:18" ht="22" customHeight="1">
      <c r="A800" t="str">
        <f t="shared" si="61"/>
        <v/>
      </c>
      <c r="C800" s="24" t="str">
        <f>IF(B800="","",IFERROR(_xlfn.XLOOKUP(B800,ADM_Log!A:A,ADM_Log!B:B),"ADM not found"))</f>
        <v/>
      </c>
      <c r="D800" s="24" t="str">
        <f>IF(C800="","",IFERROR(_xlfn.XLOOKUP(C800,PT_Master!A:A,PT_Master!C:C),""))</f>
        <v/>
      </c>
      <c r="F800" s="24" t="str">
        <f>IF(C800="","",IFERROR(_xlfn.XLOOKUP(C800,PT_Master!A:A,PT_Master!P:P),"Self-Pay"))</f>
        <v/>
      </c>
      <c r="G800" s="25" t="str">
        <f>IF(B800="","",IFERROR(SUMIF(SVC_Log!B:B,B800,SVC_Log!O:O),0))</f>
        <v/>
      </c>
      <c r="H800" s="25" t="str">
        <f>IF(B800="","",IFERROR(
  _xlfn.XLOOKUP(B800,ADM_Log!A:A,ADM_Log!G:G)*
  _xlfn.XLOOKUP(_xlfn.XLOOKUP(B800,ADM_Log!A:A,ADM_Log!K:K),BED_Master!A:A,BED_Master!F:F),0))</f>
        <v/>
      </c>
      <c r="I800" s="25" t="str">
        <f>IF(B800="","",IFERROR(
  IF(_xlfn.XLOOKUP(B800,ADM_Log!A:A,ADM_Log!D:D)="OPD",
    _xlfn.XLOOKUP(_xlfn.XLOOKUP(B800,ADM_Log!A:A,ADM_Log!I:I),DR_Master!A:A,DR_Master!G:G),
    _xlfn.XLOOKUP(_xlfn.XLOOKUP(B800,ADM_Log!A:A,ADM_Log!I:I),DR_Master!A:A,DR_Master!H:H)*
    _xlfn.XLOOKUP(B800,ADM_Log!A:A,ADM_Log!G:G)
  ),0))</f>
        <v/>
      </c>
      <c r="J800" s="25" t="str">
        <f t="shared" si="62"/>
        <v/>
      </c>
      <c r="L800" s="17"/>
      <c r="M800" s="25" t="str">
        <f t="shared" si="63"/>
        <v/>
      </c>
      <c r="N800" s="17"/>
      <c r="O800" s="25" t="str">
        <f t="shared" si="64"/>
        <v/>
      </c>
      <c r="R800" t="str">
        <f t="shared" si="60"/>
        <v>Jan 1900</v>
      </c>
    </row>
    <row r="801" spans="1:18" ht="22" customHeight="1">
      <c r="A801" t="str">
        <f t="shared" si="61"/>
        <v/>
      </c>
      <c r="C801" s="24" t="str">
        <f>IF(B801="","",IFERROR(_xlfn.XLOOKUP(B801,ADM_Log!A:A,ADM_Log!B:B),"ADM not found"))</f>
        <v/>
      </c>
      <c r="D801" s="24" t="str">
        <f>IF(C801="","",IFERROR(_xlfn.XLOOKUP(C801,PT_Master!A:A,PT_Master!C:C),""))</f>
        <v/>
      </c>
      <c r="F801" s="24" t="str">
        <f>IF(C801="","",IFERROR(_xlfn.XLOOKUP(C801,PT_Master!A:A,PT_Master!P:P),"Self-Pay"))</f>
        <v/>
      </c>
      <c r="G801" s="25" t="str">
        <f>IF(B801="","",IFERROR(SUMIF(SVC_Log!B:B,B801,SVC_Log!O:O),0))</f>
        <v/>
      </c>
      <c r="H801" s="25" t="str">
        <f>IF(B801="","",IFERROR(
  _xlfn.XLOOKUP(B801,ADM_Log!A:A,ADM_Log!G:G)*
  _xlfn.XLOOKUP(_xlfn.XLOOKUP(B801,ADM_Log!A:A,ADM_Log!K:K),BED_Master!A:A,BED_Master!F:F),0))</f>
        <v/>
      </c>
      <c r="I801" s="25" t="str">
        <f>IF(B801="","",IFERROR(
  IF(_xlfn.XLOOKUP(B801,ADM_Log!A:A,ADM_Log!D:D)="OPD",
    _xlfn.XLOOKUP(_xlfn.XLOOKUP(B801,ADM_Log!A:A,ADM_Log!I:I),DR_Master!A:A,DR_Master!G:G),
    _xlfn.XLOOKUP(_xlfn.XLOOKUP(B801,ADM_Log!A:A,ADM_Log!I:I),DR_Master!A:A,DR_Master!H:H)*
    _xlfn.XLOOKUP(B801,ADM_Log!A:A,ADM_Log!G:G)
  ),0))</f>
        <v/>
      </c>
      <c r="J801" s="25" t="str">
        <f t="shared" si="62"/>
        <v/>
      </c>
      <c r="L801" s="17"/>
      <c r="M801" s="25" t="str">
        <f t="shared" si="63"/>
        <v/>
      </c>
      <c r="N801" s="17"/>
      <c r="O801" s="25" t="str">
        <f t="shared" si="64"/>
        <v/>
      </c>
      <c r="R801" t="str">
        <f t="shared" si="60"/>
        <v>Jan 1900</v>
      </c>
    </row>
    <row r="802" spans="1:18" ht="22" customHeight="1">
      <c r="A802" t="str">
        <f t="shared" si="61"/>
        <v/>
      </c>
      <c r="C802" s="24" t="str">
        <f>IF(B802="","",IFERROR(_xlfn.XLOOKUP(B802,ADM_Log!A:A,ADM_Log!B:B),"ADM not found"))</f>
        <v/>
      </c>
      <c r="D802" s="24" t="str">
        <f>IF(C802="","",IFERROR(_xlfn.XLOOKUP(C802,PT_Master!A:A,PT_Master!C:C),""))</f>
        <v/>
      </c>
      <c r="F802" s="24" t="str">
        <f>IF(C802="","",IFERROR(_xlfn.XLOOKUP(C802,PT_Master!A:A,PT_Master!P:P),"Self-Pay"))</f>
        <v/>
      </c>
      <c r="G802" s="25" t="str">
        <f>IF(B802="","",IFERROR(SUMIF(SVC_Log!B:B,B802,SVC_Log!O:O),0))</f>
        <v/>
      </c>
      <c r="H802" s="25" t="str">
        <f>IF(B802="","",IFERROR(
  _xlfn.XLOOKUP(B802,ADM_Log!A:A,ADM_Log!G:G)*
  _xlfn.XLOOKUP(_xlfn.XLOOKUP(B802,ADM_Log!A:A,ADM_Log!K:K),BED_Master!A:A,BED_Master!F:F),0))</f>
        <v/>
      </c>
      <c r="I802" s="25" t="str">
        <f>IF(B802="","",IFERROR(
  IF(_xlfn.XLOOKUP(B802,ADM_Log!A:A,ADM_Log!D:D)="OPD",
    _xlfn.XLOOKUP(_xlfn.XLOOKUP(B802,ADM_Log!A:A,ADM_Log!I:I),DR_Master!A:A,DR_Master!G:G),
    _xlfn.XLOOKUP(_xlfn.XLOOKUP(B802,ADM_Log!A:A,ADM_Log!I:I),DR_Master!A:A,DR_Master!H:H)*
    _xlfn.XLOOKUP(B802,ADM_Log!A:A,ADM_Log!G:G)
  ),0))</f>
        <v/>
      </c>
      <c r="J802" s="25" t="str">
        <f t="shared" si="62"/>
        <v/>
      </c>
      <c r="L802" s="17"/>
      <c r="M802" s="25" t="str">
        <f t="shared" si="63"/>
        <v/>
      </c>
      <c r="N802" s="17"/>
      <c r="O802" s="25" t="str">
        <f t="shared" si="64"/>
        <v/>
      </c>
      <c r="R802" t="str">
        <f t="shared" si="60"/>
        <v>Jan 1900</v>
      </c>
    </row>
    <row r="803" spans="1:18" ht="22" customHeight="1">
      <c r="A803" t="str">
        <f t="shared" si="61"/>
        <v/>
      </c>
      <c r="C803" s="24" t="str">
        <f>IF(B803="","",IFERROR(_xlfn.XLOOKUP(B803,ADM_Log!A:A,ADM_Log!B:B),"ADM not found"))</f>
        <v/>
      </c>
      <c r="D803" s="24" t="str">
        <f>IF(C803="","",IFERROR(_xlfn.XLOOKUP(C803,PT_Master!A:A,PT_Master!C:C),""))</f>
        <v/>
      </c>
      <c r="F803" s="24" t="str">
        <f>IF(C803="","",IFERROR(_xlfn.XLOOKUP(C803,PT_Master!A:A,PT_Master!P:P),"Self-Pay"))</f>
        <v/>
      </c>
      <c r="G803" s="25" t="str">
        <f>IF(B803="","",IFERROR(SUMIF(SVC_Log!B:B,B803,SVC_Log!O:O),0))</f>
        <v/>
      </c>
      <c r="H803" s="25" t="str">
        <f>IF(B803="","",IFERROR(
  _xlfn.XLOOKUP(B803,ADM_Log!A:A,ADM_Log!G:G)*
  _xlfn.XLOOKUP(_xlfn.XLOOKUP(B803,ADM_Log!A:A,ADM_Log!K:K),BED_Master!A:A,BED_Master!F:F),0))</f>
        <v/>
      </c>
      <c r="I803" s="25" t="str">
        <f>IF(B803="","",IFERROR(
  IF(_xlfn.XLOOKUP(B803,ADM_Log!A:A,ADM_Log!D:D)="OPD",
    _xlfn.XLOOKUP(_xlfn.XLOOKUP(B803,ADM_Log!A:A,ADM_Log!I:I),DR_Master!A:A,DR_Master!G:G),
    _xlfn.XLOOKUP(_xlfn.XLOOKUP(B803,ADM_Log!A:A,ADM_Log!I:I),DR_Master!A:A,DR_Master!H:H)*
    _xlfn.XLOOKUP(B803,ADM_Log!A:A,ADM_Log!G:G)
  ),0))</f>
        <v/>
      </c>
      <c r="J803" s="25" t="str">
        <f t="shared" si="62"/>
        <v/>
      </c>
      <c r="L803" s="17"/>
      <c r="M803" s="25" t="str">
        <f t="shared" si="63"/>
        <v/>
      </c>
      <c r="N803" s="17"/>
      <c r="O803" s="25" t="str">
        <f t="shared" si="64"/>
        <v/>
      </c>
      <c r="R803" t="str">
        <f t="shared" si="60"/>
        <v>Jan 1900</v>
      </c>
    </row>
    <row r="804" spans="1:18" ht="22" customHeight="1">
      <c r="A804" t="str">
        <f t="shared" si="61"/>
        <v/>
      </c>
      <c r="C804" s="24" t="str">
        <f>IF(B804="","",IFERROR(_xlfn.XLOOKUP(B804,ADM_Log!A:A,ADM_Log!B:B),"ADM not found"))</f>
        <v/>
      </c>
      <c r="D804" s="24" t="str">
        <f>IF(C804="","",IFERROR(_xlfn.XLOOKUP(C804,PT_Master!A:A,PT_Master!C:C),""))</f>
        <v/>
      </c>
      <c r="F804" s="24" t="str">
        <f>IF(C804="","",IFERROR(_xlfn.XLOOKUP(C804,PT_Master!A:A,PT_Master!P:P),"Self-Pay"))</f>
        <v/>
      </c>
      <c r="G804" s="25" t="str">
        <f>IF(B804="","",IFERROR(SUMIF(SVC_Log!B:B,B804,SVC_Log!O:O),0))</f>
        <v/>
      </c>
      <c r="H804" s="25" t="str">
        <f>IF(B804="","",IFERROR(
  _xlfn.XLOOKUP(B804,ADM_Log!A:A,ADM_Log!G:G)*
  _xlfn.XLOOKUP(_xlfn.XLOOKUP(B804,ADM_Log!A:A,ADM_Log!K:K),BED_Master!A:A,BED_Master!F:F),0))</f>
        <v/>
      </c>
      <c r="I804" s="25" t="str">
        <f>IF(B804="","",IFERROR(
  IF(_xlfn.XLOOKUP(B804,ADM_Log!A:A,ADM_Log!D:D)="OPD",
    _xlfn.XLOOKUP(_xlfn.XLOOKUP(B804,ADM_Log!A:A,ADM_Log!I:I),DR_Master!A:A,DR_Master!G:G),
    _xlfn.XLOOKUP(_xlfn.XLOOKUP(B804,ADM_Log!A:A,ADM_Log!I:I),DR_Master!A:A,DR_Master!H:H)*
    _xlfn.XLOOKUP(B804,ADM_Log!A:A,ADM_Log!G:G)
  ),0))</f>
        <v/>
      </c>
      <c r="J804" s="25" t="str">
        <f t="shared" si="62"/>
        <v/>
      </c>
      <c r="L804" s="17"/>
      <c r="M804" s="25" t="str">
        <f t="shared" si="63"/>
        <v/>
      </c>
      <c r="N804" s="17"/>
      <c r="O804" s="25" t="str">
        <f t="shared" si="64"/>
        <v/>
      </c>
      <c r="R804" t="str">
        <f t="shared" si="60"/>
        <v>Jan 1900</v>
      </c>
    </row>
    <row r="805" spans="1:18" ht="22" customHeight="1">
      <c r="A805" t="str">
        <f t="shared" si="61"/>
        <v/>
      </c>
      <c r="C805" s="24" t="str">
        <f>IF(B805="","",IFERROR(_xlfn.XLOOKUP(B805,ADM_Log!A:A,ADM_Log!B:B),"ADM not found"))</f>
        <v/>
      </c>
      <c r="D805" s="24" t="str">
        <f>IF(C805="","",IFERROR(_xlfn.XLOOKUP(C805,PT_Master!A:A,PT_Master!C:C),""))</f>
        <v/>
      </c>
      <c r="F805" s="24" t="str">
        <f>IF(C805="","",IFERROR(_xlfn.XLOOKUP(C805,PT_Master!A:A,PT_Master!P:P),"Self-Pay"))</f>
        <v/>
      </c>
      <c r="G805" s="25" t="str">
        <f>IF(B805="","",IFERROR(SUMIF(SVC_Log!B:B,B805,SVC_Log!O:O),0))</f>
        <v/>
      </c>
      <c r="H805" s="25" t="str">
        <f>IF(B805="","",IFERROR(
  _xlfn.XLOOKUP(B805,ADM_Log!A:A,ADM_Log!G:G)*
  _xlfn.XLOOKUP(_xlfn.XLOOKUP(B805,ADM_Log!A:A,ADM_Log!K:K),BED_Master!A:A,BED_Master!F:F),0))</f>
        <v/>
      </c>
      <c r="I805" s="25" t="str">
        <f>IF(B805="","",IFERROR(
  IF(_xlfn.XLOOKUP(B805,ADM_Log!A:A,ADM_Log!D:D)="OPD",
    _xlfn.XLOOKUP(_xlfn.XLOOKUP(B805,ADM_Log!A:A,ADM_Log!I:I),DR_Master!A:A,DR_Master!G:G),
    _xlfn.XLOOKUP(_xlfn.XLOOKUP(B805,ADM_Log!A:A,ADM_Log!I:I),DR_Master!A:A,DR_Master!H:H)*
    _xlfn.XLOOKUP(B805,ADM_Log!A:A,ADM_Log!G:G)
  ),0))</f>
        <v/>
      </c>
      <c r="J805" s="25" t="str">
        <f t="shared" si="62"/>
        <v/>
      </c>
      <c r="L805" s="17"/>
      <c r="M805" s="25" t="str">
        <f t="shared" si="63"/>
        <v/>
      </c>
      <c r="N805" s="17"/>
      <c r="O805" s="25" t="str">
        <f t="shared" si="64"/>
        <v/>
      </c>
      <c r="R805" t="str">
        <f t="shared" si="60"/>
        <v>Jan 1900</v>
      </c>
    </row>
    <row r="806" spans="1:18" ht="22" customHeight="1">
      <c r="A806" t="str">
        <f t="shared" si="61"/>
        <v/>
      </c>
      <c r="C806" s="24" t="str">
        <f>IF(B806="","",IFERROR(_xlfn.XLOOKUP(B806,ADM_Log!A:A,ADM_Log!B:B),"ADM not found"))</f>
        <v/>
      </c>
      <c r="D806" s="24" t="str">
        <f>IF(C806="","",IFERROR(_xlfn.XLOOKUP(C806,PT_Master!A:A,PT_Master!C:C),""))</f>
        <v/>
      </c>
      <c r="F806" s="24" t="str">
        <f>IF(C806="","",IFERROR(_xlfn.XLOOKUP(C806,PT_Master!A:A,PT_Master!P:P),"Self-Pay"))</f>
        <v/>
      </c>
      <c r="G806" s="25" t="str">
        <f>IF(B806="","",IFERROR(SUMIF(SVC_Log!B:B,B806,SVC_Log!O:O),0))</f>
        <v/>
      </c>
      <c r="H806" s="25" t="str">
        <f>IF(B806="","",IFERROR(
  _xlfn.XLOOKUP(B806,ADM_Log!A:A,ADM_Log!G:G)*
  _xlfn.XLOOKUP(_xlfn.XLOOKUP(B806,ADM_Log!A:A,ADM_Log!K:K),BED_Master!A:A,BED_Master!F:F),0))</f>
        <v/>
      </c>
      <c r="I806" s="25" t="str">
        <f>IF(B806="","",IFERROR(
  IF(_xlfn.XLOOKUP(B806,ADM_Log!A:A,ADM_Log!D:D)="OPD",
    _xlfn.XLOOKUP(_xlfn.XLOOKUP(B806,ADM_Log!A:A,ADM_Log!I:I),DR_Master!A:A,DR_Master!G:G),
    _xlfn.XLOOKUP(_xlfn.XLOOKUP(B806,ADM_Log!A:A,ADM_Log!I:I),DR_Master!A:A,DR_Master!H:H)*
    _xlfn.XLOOKUP(B806,ADM_Log!A:A,ADM_Log!G:G)
  ),0))</f>
        <v/>
      </c>
      <c r="J806" s="25" t="str">
        <f t="shared" si="62"/>
        <v/>
      </c>
      <c r="L806" s="17"/>
      <c r="M806" s="25" t="str">
        <f t="shared" si="63"/>
        <v/>
      </c>
      <c r="N806" s="17"/>
      <c r="O806" s="25" t="str">
        <f t="shared" si="64"/>
        <v/>
      </c>
      <c r="R806" t="str">
        <f t="shared" si="60"/>
        <v>Jan 1900</v>
      </c>
    </row>
    <row r="807" spans="1:18" ht="22" customHeight="1">
      <c r="A807" t="str">
        <f t="shared" si="61"/>
        <v/>
      </c>
      <c r="C807" s="24" t="str">
        <f>IF(B807="","",IFERROR(_xlfn.XLOOKUP(B807,ADM_Log!A:A,ADM_Log!B:B),"ADM not found"))</f>
        <v/>
      </c>
      <c r="D807" s="24" t="str">
        <f>IF(C807="","",IFERROR(_xlfn.XLOOKUP(C807,PT_Master!A:A,PT_Master!C:C),""))</f>
        <v/>
      </c>
      <c r="F807" s="24" t="str">
        <f>IF(C807="","",IFERROR(_xlfn.XLOOKUP(C807,PT_Master!A:A,PT_Master!P:P),"Self-Pay"))</f>
        <v/>
      </c>
      <c r="G807" s="25" t="str">
        <f>IF(B807="","",IFERROR(SUMIF(SVC_Log!B:B,B807,SVC_Log!O:O),0))</f>
        <v/>
      </c>
      <c r="H807" s="25" t="str">
        <f>IF(B807="","",IFERROR(
  _xlfn.XLOOKUP(B807,ADM_Log!A:A,ADM_Log!G:G)*
  _xlfn.XLOOKUP(_xlfn.XLOOKUP(B807,ADM_Log!A:A,ADM_Log!K:K),BED_Master!A:A,BED_Master!F:F),0))</f>
        <v/>
      </c>
      <c r="I807" s="25" t="str">
        <f>IF(B807="","",IFERROR(
  IF(_xlfn.XLOOKUP(B807,ADM_Log!A:A,ADM_Log!D:D)="OPD",
    _xlfn.XLOOKUP(_xlfn.XLOOKUP(B807,ADM_Log!A:A,ADM_Log!I:I),DR_Master!A:A,DR_Master!G:G),
    _xlfn.XLOOKUP(_xlfn.XLOOKUP(B807,ADM_Log!A:A,ADM_Log!I:I),DR_Master!A:A,DR_Master!H:H)*
    _xlfn.XLOOKUP(B807,ADM_Log!A:A,ADM_Log!G:G)
  ),0))</f>
        <v/>
      </c>
      <c r="J807" s="25" t="str">
        <f t="shared" si="62"/>
        <v/>
      </c>
      <c r="L807" s="17"/>
      <c r="M807" s="25" t="str">
        <f t="shared" si="63"/>
        <v/>
      </c>
      <c r="N807" s="17"/>
      <c r="O807" s="25" t="str">
        <f t="shared" si="64"/>
        <v/>
      </c>
      <c r="R807" t="str">
        <f t="shared" si="60"/>
        <v>Jan 1900</v>
      </c>
    </row>
    <row r="808" spans="1:18" ht="22" customHeight="1">
      <c r="A808" t="str">
        <f t="shared" si="61"/>
        <v/>
      </c>
      <c r="C808" s="24" t="str">
        <f>IF(B808="","",IFERROR(_xlfn.XLOOKUP(B808,ADM_Log!A:A,ADM_Log!B:B),"ADM not found"))</f>
        <v/>
      </c>
      <c r="D808" s="24" t="str">
        <f>IF(C808="","",IFERROR(_xlfn.XLOOKUP(C808,PT_Master!A:A,PT_Master!C:C),""))</f>
        <v/>
      </c>
      <c r="F808" s="24" t="str">
        <f>IF(C808="","",IFERROR(_xlfn.XLOOKUP(C808,PT_Master!A:A,PT_Master!P:P),"Self-Pay"))</f>
        <v/>
      </c>
      <c r="G808" s="25" t="str">
        <f>IF(B808="","",IFERROR(SUMIF(SVC_Log!B:B,B808,SVC_Log!O:O),0))</f>
        <v/>
      </c>
      <c r="H808" s="25" t="str">
        <f>IF(B808="","",IFERROR(
  _xlfn.XLOOKUP(B808,ADM_Log!A:A,ADM_Log!G:G)*
  _xlfn.XLOOKUP(_xlfn.XLOOKUP(B808,ADM_Log!A:A,ADM_Log!K:K),BED_Master!A:A,BED_Master!F:F),0))</f>
        <v/>
      </c>
      <c r="I808" s="25" t="str">
        <f>IF(B808="","",IFERROR(
  IF(_xlfn.XLOOKUP(B808,ADM_Log!A:A,ADM_Log!D:D)="OPD",
    _xlfn.XLOOKUP(_xlfn.XLOOKUP(B808,ADM_Log!A:A,ADM_Log!I:I),DR_Master!A:A,DR_Master!G:G),
    _xlfn.XLOOKUP(_xlfn.XLOOKUP(B808,ADM_Log!A:A,ADM_Log!I:I),DR_Master!A:A,DR_Master!H:H)*
    _xlfn.XLOOKUP(B808,ADM_Log!A:A,ADM_Log!G:G)
  ),0))</f>
        <v/>
      </c>
      <c r="J808" s="25" t="str">
        <f t="shared" si="62"/>
        <v/>
      </c>
      <c r="L808" s="17"/>
      <c r="M808" s="25" t="str">
        <f t="shared" si="63"/>
        <v/>
      </c>
      <c r="N808" s="17"/>
      <c r="O808" s="25" t="str">
        <f t="shared" si="64"/>
        <v/>
      </c>
      <c r="R808" t="str">
        <f t="shared" si="60"/>
        <v>Jan 1900</v>
      </c>
    </row>
    <row r="809" spans="1:18" ht="22" customHeight="1">
      <c r="A809" t="str">
        <f t="shared" si="61"/>
        <v/>
      </c>
      <c r="C809" s="24" t="str">
        <f>IF(B809="","",IFERROR(_xlfn.XLOOKUP(B809,ADM_Log!A:A,ADM_Log!B:B),"ADM not found"))</f>
        <v/>
      </c>
      <c r="D809" s="24" t="str">
        <f>IF(C809="","",IFERROR(_xlfn.XLOOKUP(C809,PT_Master!A:A,PT_Master!C:C),""))</f>
        <v/>
      </c>
      <c r="F809" s="24" t="str">
        <f>IF(C809="","",IFERROR(_xlfn.XLOOKUP(C809,PT_Master!A:A,PT_Master!P:P),"Self-Pay"))</f>
        <v/>
      </c>
      <c r="G809" s="25" t="str">
        <f>IF(B809="","",IFERROR(SUMIF(SVC_Log!B:B,B809,SVC_Log!O:O),0))</f>
        <v/>
      </c>
      <c r="H809" s="25" t="str">
        <f>IF(B809="","",IFERROR(
  _xlfn.XLOOKUP(B809,ADM_Log!A:A,ADM_Log!G:G)*
  _xlfn.XLOOKUP(_xlfn.XLOOKUP(B809,ADM_Log!A:A,ADM_Log!K:K),BED_Master!A:A,BED_Master!F:F),0))</f>
        <v/>
      </c>
      <c r="I809" s="25" t="str">
        <f>IF(B809="","",IFERROR(
  IF(_xlfn.XLOOKUP(B809,ADM_Log!A:A,ADM_Log!D:D)="OPD",
    _xlfn.XLOOKUP(_xlfn.XLOOKUP(B809,ADM_Log!A:A,ADM_Log!I:I),DR_Master!A:A,DR_Master!G:G),
    _xlfn.XLOOKUP(_xlfn.XLOOKUP(B809,ADM_Log!A:A,ADM_Log!I:I),DR_Master!A:A,DR_Master!H:H)*
    _xlfn.XLOOKUP(B809,ADM_Log!A:A,ADM_Log!G:G)
  ),0))</f>
        <v/>
      </c>
      <c r="J809" s="25" t="str">
        <f t="shared" si="62"/>
        <v/>
      </c>
      <c r="L809" s="17"/>
      <c r="M809" s="25" t="str">
        <f t="shared" si="63"/>
        <v/>
      </c>
      <c r="N809" s="17"/>
      <c r="O809" s="25" t="str">
        <f t="shared" si="64"/>
        <v/>
      </c>
      <c r="R809" t="str">
        <f t="shared" si="60"/>
        <v>Jan 1900</v>
      </c>
    </row>
    <row r="810" spans="1:18" ht="22" customHeight="1">
      <c r="A810" t="str">
        <f t="shared" si="61"/>
        <v/>
      </c>
      <c r="C810" s="24" t="str">
        <f>IF(B810="","",IFERROR(_xlfn.XLOOKUP(B810,ADM_Log!A:A,ADM_Log!B:B),"ADM not found"))</f>
        <v/>
      </c>
      <c r="D810" s="24" t="str">
        <f>IF(C810="","",IFERROR(_xlfn.XLOOKUP(C810,PT_Master!A:A,PT_Master!C:C),""))</f>
        <v/>
      </c>
      <c r="F810" s="24" t="str">
        <f>IF(C810="","",IFERROR(_xlfn.XLOOKUP(C810,PT_Master!A:A,PT_Master!P:P),"Self-Pay"))</f>
        <v/>
      </c>
      <c r="G810" s="25" t="str">
        <f>IF(B810="","",IFERROR(SUMIF(SVC_Log!B:B,B810,SVC_Log!O:O),0))</f>
        <v/>
      </c>
      <c r="H810" s="25" t="str">
        <f>IF(B810="","",IFERROR(
  _xlfn.XLOOKUP(B810,ADM_Log!A:A,ADM_Log!G:G)*
  _xlfn.XLOOKUP(_xlfn.XLOOKUP(B810,ADM_Log!A:A,ADM_Log!K:K),BED_Master!A:A,BED_Master!F:F),0))</f>
        <v/>
      </c>
      <c r="I810" s="25" t="str">
        <f>IF(B810="","",IFERROR(
  IF(_xlfn.XLOOKUP(B810,ADM_Log!A:A,ADM_Log!D:D)="OPD",
    _xlfn.XLOOKUP(_xlfn.XLOOKUP(B810,ADM_Log!A:A,ADM_Log!I:I),DR_Master!A:A,DR_Master!G:G),
    _xlfn.XLOOKUP(_xlfn.XLOOKUP(B810,ADM_Log!A:A,ADM_Log!I:I),DR_Master!A:A,DR_Master!H:H)*
    _xlfn.XLOOKUP(B810,ADM_Log!A:A,ADM_Log!G:G)
  ),0))</f>
        <v/>
      </c>
      <c r="J810" s="25" t="str">
        <f t="shared" si="62"/>
        <v/>
      </c>
      <c r="L810" s="17"/>
      <c r="M810" s="25" t="str">
        <f t="shared" si="63"/>
        <v/>
      </c>
      <c r="N810" s="17"/>
      <c r="O810" s="25" t="str">
        <f t="shared" si="64"/>
        <v/>
      </c>
      <c r="R810" t="str">
        <f t="shared" si="60"/>
        <v>Jan 1900</v>
      </c>
    </row>
    <row r="811" spans="1:18" ht="22" customHeight="1">
      <c r="A811" t="str">
        <f t="shared" si="61"/>
        <v/>
      </c>
      <c r="C811" s="24" t="str">
        <f>IF(B811="","",IFERROR(_xlfn.XLOOKUP(B811,ADM_Log!A:A,ADM_Log!B:B),"ADM not found"))</f>
        <v/>
      </c>
      <c r="D811" s="24" t="str">
        <f>IF(C811="","",IFERROR(_xlfn.XLOOKUP(C811,PT_Master!A:A,PT_Master!C:C),""))</f>
        <v/>
      </c>
      <c r="F811" s="24" t="str">
        <f>IF(C811="","",IFERROR(_xlfn.XLOOKUP(C811,PT_Master!A:A,PT_Master!P:P),"Self-Pay"))</f>
        <v/>
      </c>
      <c r="G811" s="25" t="str">
        <f>IF(B811="","",IFERROR(SUMIF(SVC_Log!B:B,B811,SVC_Log!O:O),0))</f>
        <v/>
      </c>
      <c r="H811" s="25" t="str">
        <f>IF(B811="","",IFERROR(
  _xlfn.XLOOKUP(B811,ADM_Log!A:A,ADM_Log!G:G)*
  _xlfn.XLOOKUP(_xlfn.XLOOKUP(B811,ADM_Log!A:A,ADM_Log!K:K),BED_Master!A:A,BED_Master!F:F),0))</f>
        <v/>
      </c>
      <c r="I811" s="25" t="str">
        <f>IF(B811="","",IFERROR(
  IF(_xlfn.XLOOKUP(B811,ADM_Log!A:A,ADM_Log!D:D)="OPD",
    _xlfn.XLOOKUP(_xlfn.XLOOKUP(B811,ADM_Log!A:A,ADM_Log!I:I),DR_Master!A:A,DR_Master!G:G),
    _xlfn.XLOOKUP(_xlfn.XLOOKUP(B811,ADM_Log!A:A,ADM_Log!I:I),DR_Master!A:A,DR_Master!H:H)*
    _xlfn.XLOOKUP(B811,ADM_Log!A:A,ADM_Log!G:G)
  ),0))</f>
        <v/>
      </c>
      <c r="J811" s="25" t="str">
        <f t="shared" si="62"/>
        <v/>
      </c>
      <c r="L811" s="17"/>
      <c r="M811" s="25" t="str">
        <f t="shared" si="63"/>
        <v/>
      </c>
      <c r="N811" s="17"/>
      <c r="O811" s="25" t="str">
        <f t="shared" si="64"/>
        <v/>
      </c>
      <c r="R811" t="str">
        <f t="shared" si="60"/>
        <v>Jan 1900</v>
      </c>
    </row>
    <row r="812" spans="1:18" ht="22" customHeight="1">
      <c r="A812" t="str">
        <f t="shared" si="61"/>
        <v/>
      </c>
      <c r="C812" s="24" t="str">
        <f>IF(B812="","",IFERROR(_xlfn.XLOOKUP(B812,ADM_Log!A:A,ADM_Log!B:B),"ADM not found"))</f>
        <v/>
      </c>
      <c r="D812" s="24" t="str">
        <f>IF(C812="","",IFERROR(_xlfn.XLOOKUP(C812,PT_Master!A:A,PT_Master!C:C),""))</f>
        <v/>
      </c>
      <c r="F812" s="24" t="str">
        <f>IF(C812="","",IFERROR(_xlfn.XLOOKUP(C812,PT_Master!A:A,PT_Master!P:P),"Self-Pay"))</f>
        <v/>
      </c>
      <c r="G812" s="25" t="str">
        <f>IF(B812="","",IFERROR(SUMIF(SVC_Log!B:B,B812,SVC_Log!O:O),0))</f>
        <v/>
      </c>
      <c r="H812" s="25" t="str">
        <f>IF(B812="","",IFERROR(
  _xlfn.XLOOKUP(B812,ADM_Log!A:A,ADM_Log!G:G)*
  _xlfn.XLOOKUP(_xlfn.XLOOKUP(B812,ADM_Log!A:A,ADM_Log!K:K),BED_Master!A:A,BED_Master!F:F),0))</f>
        <v/>
      </c>
      <c r="I812" s="25" t="str">
        <f>IF(B812="","",IFERROR(
  IF(_xlfn.XLOOKUP(B812,ADM_Log!A:A,ADM_Log!D:D)="OPD",
    _xlfn.XLOOKUP(_xlfn.XLOOKUP(B812,ADM_Log!A:A,ADM_Log!I:I),DR_Master!A:A,DR_Master!G:G),
    _xlfn.XLOOKUP(_xlfn.XLOOKUP(B812,ADM_Log!A:A,ADM_Log!I:I),DR_Master!A:A,DR_Master!H:H)*
    _xlfn.XLOOKUP(B812,ADM_Log!A:A,ADM_Log!G:G)
  ),0))</f>
        <v/>
      </c>
      <c r="J812" s="25" t="str">
        <f t="shared" si="62"/>
        <v/>
      </c>
      <c r="L812" s="17"/>
      <c r="M812" s="25" t="str">
        <f t="shared" si="63"/>
        <v/>
      </c>
      <c r="N812" s="17"/>
      <c r="O812" s="25" t="str">
        <f t="shared" si="64"/>
        <v/>
      </c>
      <c r="R812" t="str">
        <f t="shared" si="60"/>
        <v>Jan 1900</v>
      </c>
    </row>
    <row r="813" spans="1:18" ht="22" customHeight="1">
      <c r="A813" t="str">
        <f t="shared" si="61"/>
        <v/>
      </c>
      <c r="C813" s="24" t="str">
        <f>IF(B813="","",IFERROR(_xlfn.XLOOKUP(B813,ADM_Log!A:A,ADM_Log!B:B),"ADM not found"))</f>
        <v/>
      </c>
      <c r="D813" s="24" t="str">
        <f>IF(C813="","",IFERROR(_xlfn.XLOOKUP(C813,PT_Master!A:A,PT_Master!C:C),""))</f>
        <v/>
      </c>
      <c r="F813" s="24" t="str">
        <f>IF(C813="","",IFERROR(_xlfn.XLOOKUP(C813,PT_Master!A:A,PT_Master!P:P),"Self-Pay"))</f>
        <v/>
      </c>
      <c r="G813" s="25" t="str">
        <f>IF(B813="","",IFERROR(SUMIF(SVC_Log!B:B,B813,SVC_Log!O:O),0))</f>
        <v/>
      </c>
      <c r="H813" s="25" t="str">
        <f>IF(B813="","",IFERROR(
  _xlfn.XLOOKUP(B813,ADM_Log!A:A,ADM_Log!G:G)*
  _xlfn.XLOOKUP(_xlfn.XLOOKUP(B813,ADM_Log!A:A,ADM_Log!K:K),BED_Master!A:A,BED_Master!F:F),0))</f>
        <v/>
      </c>
      <c r="I813" s="25" t="str">
        <f>IF(B813="","",IFERROR(
  IF(_xlfn.XLOOKUP(B813,ADM_Log!A:A,ADM_Log!D:D)="OPD",
    _xlfn.XLOOKUP(_xlfn.XLOOKUP(B813,ADM_Log!A:A,ADM_Log!I:I),DR_Master!A:A,DR_Master!G:G),
    _xlfn.XLOOKUP(_xlfn.XLOOKUP(B813,ADM_Log!A:A,ADM_Log!I:I),DR_Master!A:A,DR_Master!H:H)*
    _xlfn.XLOOKUP(B813,ADM_Log!A:A,ADM_Log!G:G)
  ),0))</f>
        <v/>
      </c>
      <c r="J813" s="25" t="str">
        <f t="shared" si="62"/>
        <v/>
      </c>
      <c r="L813" s="17"/>
      <c r="M813" s="25" t="str">
        <f t="shared" si="63"/>
        <v/>
      </c>
      <c r="N813" s="17"/>
      <c r="O813" s="25" t="str">
        <f t="shared" si="64"/>
        <v/>
      </c>
      <c r="R813" t="str">
        <f t="shared" si="60"/>
        <v>Jan 1900</v>
      </c>
    </row>
    <row r="814" spans="1:18" ht="22" customHeight="1">
      <c r="A814" t="str">
        <f t="shared" si="61"/>
        <v/>
      </c>
      <c r="C814" s="24" t="str">
        <f>IF(B814="","",IFERROR(_xlfn.XLOOKUP(B814,ADM_Log!A:A,ADM_Log!B:B),"ADM not found"))</f>
        <v/>
      </c>
      <c r="D814" s="24" t="str">
        <f>IF(C814="","",IFERROR(_xlfn.XLOOKUP(C814,PT_Master!A:A,PT_Master!C:C),""))</f>
        <v/>
      </c>
      <c r="F814" s="24" t="str">
        <f>IF(C814="","",IFERROR(_xlfn.XLOOKUP(C814,PT_Master!A:A,PT_Master!P:P),"Self-Pay"))</f>
        <v/>
      </c>
      <c r="G814" s="25" t="str">
        <f>IF(B814="","",IFERROR(SUMIF(SVC_Log!B:B,B814,SVC_Log!O:O),0))</f>
        <v/>
      </c>
      <c r="H814" s="25" t="str">
        <f>IF(B814="","",IFERROR(
  _xlfn.XLOOKUP(B814,ADM_Log!A:A,ADM_Log!G:G)*
  _xlfn.XLOOKUP(_xlfn.XLOOKUP(B814,ADM_Log!A:A,ADM_Log!K:K),BED_Master!A:A,BED_Master!F:F),0))</f>
        <v/>
      </c>
      <c r="I814" s="25" t="str">
        <f>IF(B814="","",IFERROR(
  IF(_xlfn.XLOOKUP(B814,ADM_Log!A:A,ADM_Log!D:D)="OPD",
    _xlfn.XLOOKUP(_xlfn.XLOOKUP(B814,ADM_Log!A:A,ADM_Log!I:I),DR_Master!A:A,DR_Master!G:G),
    _xlfn.XLOOKUP(_xlfn.XLOOKUP(B814,ADM_Log!A:A,ADM_Log!I:I),DR_Master!A:A,DR_Master!H:H)*
    _xlfn.XLOOKUP(B814,ADM_Log!A:A,ADM_Log!G:G)
  ),0))</f>
        <v/>
      </c>
      <c r="J814" s="25" t="str">
        <f t="shared" si="62"/>
        <v/>
      </c>
      <c r="L814" s="17"/>
      <c r="M814" s="25" t="str">
        <f t="shared" si="63"/>
        <v/>
      </c>
      <c r="N814" s="17"/>
      <c r="O814" s="25" t="str">
        <f t="shared" si="64"/>
        <v/>
      </c>
      <c r="R814" t="str">
        <f t="shared" si="60"/>
        <v>Jan 1900</v>
      </c>
    </row>
    <row r="815" spans="1:18" ht="22" customHeight="1">
      <c r="A815" t="str">
        <f t="shared" si="61"/>
        <v/>
      </c>
      <c r="C815" s="24" t="str">
        <f>IF(B815="","",IFERROR(_xlfn.XLOOKUP(B815,ADM_Log!A:A,ADM_Log!B:B),"ADM not found"))</f>
        <v/>
      </c>
      <c r="D815" s="24" t="str">
        <f>IF(C815="","",IFERROR(_xlfn.XLOOKUP(C815,PT_Master!A:A,PT_Master!C:C),""))</f>
        <v/>
      </c>
      <c r="F815" s="24" t="str">
        <f>IF(C815="","",IFERROR(_xlfn.XLOOKUP(C815,PT_Master!A:A,PT_Master!P:P),"Self-Pay"))</f>
        <v/>
      </c>
      <c r="G815" s="25" t="str">
        <f>IF(B815="","",IFERROR(SUMIF(SVC_Log!B:B,B815,SVC_Log!O:O),0))</f>
        <v/>
      </c>
      <c r="H815" s="25" t="str">
        <f>IF(B815="","",IFERROR(
  _xlfn.XLOOKUP(B815,ADM_Log!A:A,ADM_Log!G:G)*
  _xlfn.XLOOKUP(_xlfn.XLOOKUP(B815,ADM_Log!A:A,ADM_Log!K:K),BED_Master!A:A,BED_Master!F:F),0))</f>
        <v/>
      </c>
      <c r="I815" s="25" t="str">
        <f>IF(B815="","",IFERROR(
  IF(_xlfn.XLOOKUP(B815,ADM_Log!A:A,ADM_Log!D:D)="OPD",
    _xlfn.XLOOKUP(_xlfn.XLOOKUP(B815,ADM_Log!A:A,ADM_Log!I:I),DR_Master!A:A,DR_Master!G:G),
    _xlfn.XLOOKUP(_xlfn.XLOOKUP(B815,ADM_Log!A:A,ADM_Log!I:I),DR_Master!A:A,DR_Master!H:H)*
    _xlfn.XLOOKUP(B815,ADM_Log!A:A,ADM_Log!G:G)
  ),0))</f>
        <v/>
      </c>
      <c r="J815" s="25" t="str">
        <f t="shared" si="62"/>
        <v/>
      </c>
      <c r="L815" s="17"/>
      <c r="M815" s="25" t="str">
        <f t="shared" si="63"/>
        <v/>
      </c>
      <c r="N815" s="17"/>
      <c r="O815" s="25" t="str">
        <f t="shared" si="64"/>
        <v/>
      </c>
      <c r="R815" t="str">
        <f t="shared" si="60"/>
        <v>Jan 1900</v>
      </c>
    </row>
    <row r="816" spans="1:18" ht="22" customHeight="1">
      <c r="A816" t="str">
        <f t="shared" si="61"/>
        <v/>
      </c>
      <c r="C816" s="24" t="str">
        <f>IF(B816="","",IFERROR(_xlfn.XLOOKUP(B816,ADM_Log!A:A,ADM_Log!B:B),"ADM not found"))</f>
        <v/>
      </c>
      <c r="D816" s="24" t="str">
        <f>IF(C816="","",IFERROR(_xlfn.XLOOKUP(C816,PT_Master!A:A,PT_Master!C:C),""))</f>
        <v/>
      </c>
      <c r="F816" s="24" t="str">
        <f>IF(C816="","",IFERROR(_xlfn.XLOOKUP(C816,PT_Master!A:A,PT_Master!P:P),"Self-Pay"))</f>
        <v/>
      </c>
      <c r="G816" s="25" t="str">
        <f>IF(B816="","",IFERROR(SUMIF(SVC_Log!B:B,B816,SVC_Log!O:O),0))</f>
        <v/>
      </c>
      <c r="H816" s="25" t="str">
        <f>IF(B816="","",IFERROR(
  _xlfn.XLOOKUP(B816,ADM_Log!A:A,ADM_Log!G:G)*
  _xlfn.XLOOKUP(_xlfn.XLOOKUP(B816,ADM_Log!A:A,ADM_Log!K:K),BED_Master!A:A,BED_Master!F:F),0))</f>
        <v/>
      </c>
      <c r="I816" s="25" t="str">
        <f>IF(B816="","",IFERROR(
  IF(_xlfn.XLOOKUP(B816,ADM_Log!A:A,ADM_Log!D:D)="OPD",
    _xlfn.XLOOKUP(_xlfn.XLOOKUP(B816,ADM_Log!A:A,ADM_Log!I:I),DR_Master!A:A,DR_Master!G:G),
    _xlfn.XLOOKUP(_xlfn.XLOOKUP(B816,ADM_Log!A:A,ADM_Log!I:I),DR_Master!A:A,DR_Master!H:H)*
    _xlfn.XLOOKUP(B816,ADM_Log!A:A,ADM_Log!G:G)
  ),0))</f>
        <v/>
      </c>
      <c r="J816" s="25" t="str">
        <f t="shared" si="62"/>
        <v/>
      </c>
      <c r="L816" s="17"/>
      <c r="M816" s="25" t="str">
        <f t="shared" si="63"/>
        <v/>
      </c>
      <c r="N816" s="17"/>
      <c r="O816" s="25" t="str">
        <f t="shared" si="64"/>
        <v/>
      </c>
      <c r="R816" t="str">
        <f t="shared" si="60"/>
        <v>Jan 1900</v>
      </c>
    </row>
    <row r="817" spans="1:18" ht="22" customHeight="1">
      <c r="A817" t="str">
        <f t="shared" si="61"/>
        <v/>
      </c>
      <c r="C817" s="24" t="str">
        <f>IF(B817="","",IFERROR(_xlfn.XLOOKUP(B817,ADM_Log!A:A,ADM_Log!B:B),"ADM not found"))</f>
        <v/>
      </c>
      <c r="D817" s="24" t="str">
        <f>IF(C817="","",IFERROR(_xlfn.XLOOKUP(C817,PT_Master!A:A,PT_Master!C:C),""))</f>
        <v/>
      </c>
      <c r="F817" s="24" t="str">
        <f>IF(C817="","",IFERROR(_xlfn.XLOOKUP(C817,PT_Master!A:A,PT_Master!P:P),"Self-Pay"))</f>
        <v/>
      </c>
      <c r="G817" s="25" t="str">
        <f>IF(B817="","",IFERROR(SUMIF(SVC_Log!B:B,B817,SVC_Log!O:O),0))</f>
        <v/>
      </c>
      <c r="H817" s="25" t="str">
        <f>IF(B817="","",IFERROR(
  _xlfn.XLOOKUP(B817,ADM_Log!A:A,ADM_Log!G:G)*
  _xlfn.XLOOKUP(_xlfn.XLOOKUP(B817,ADM_Log!A:A,ADM_Log!K:K),BED_Master!A:A,BED_Master!F:F),0))</f>
        <v/>
      </c>
      <c r="I817" s="25" t="str">
        <f>IF(B817="","",IFERROR(
  IF(_xlfn.XLOOKUP(B817,ADM_Log!A:A,ADM_Log!D:D)="OPD",
    _xlfn.XLOOKUP(_xlfn.XLOOKUP(B817,ADM_Log!A:A,ADM_Log!I:I),DR_Master!A:A,DR_Master!G:G),
    _xlfn.XLOOKUP(_xlfn.XLOOKUP(B817,ADM_Log!A:A,ADM_Log!I:I),DR_Master!A:A,DR_Master!H:H)*
    _xlfn.XLOOKUP(B817,ADM_Log!A:A,ADM_Log!G:G)
  ),0))</f>
        <v/>
      </c>
      <c r="J817" s="25" t="str">
        <f t="shared" si="62"/>
        <v/>
      </c>
      <c r="L817" s="17"/>
      <c r="M817" s="25" t="str">
        <f t="shared" si="63"/>
        <v/>
      </c>
      <c r="N817" s="17"/>
      <c r="O817" s="25" t="str">
        <f t="shared" si="64"/>
        <v/>
      </c>
      <c r="R817" t="str">
        <f t="shared" si="60"/>
        <v>Jan 1900</v>
      </c>
    </row>
    <row r="818" spans="1:18" ht="22" customHeight="1">
      <c r="A818" t="str">
        <f t="shared" si="61"/>
        <v/>
      </c>
      <c r="C818" s="24" t="str">
        <f>IF(B818="","",IFERROR(_xlfn.XLOOKUP(B818,ADM_Log!A:A,ADM_Log!B:B),"ADM not found"))</f>
        <v/>
      </c>
      <c r="D818" s="24" t="str">
        <f>IF(C818="","",IFERROR(_xlfn.XLOOKUP(C818,PT_Master!A:A,PT_Master!C:C),""))</f>
        <v/>
      </c>
      <c r="F818" s="24" t="str">
        <f>IF(C818="","",IFERROR(_xlfn.XLOOKUP(C818,PT_Master!A:A,PT_Master!P:P),"Self-Pay"))</f>
        <v/>
      </c>
      <c r="G818" s="25" t="str">
        <f>IF(B818="","",IFERROR(SUMIF(SVC_Log!B:B,B818,SVC_Log!O:O),0))</f>
        <v/>
      </c>
      <c r="H818" s="25" t="str">
        <f>IF(B818="","",IFERROR(
  _xlfn.XLOOKUP(B818,ADM_Log!A:A,ADM_Log!G:G)*
  _xlfn.XLOOKUP(_xlfn.XLOOKUP(B818,ADM_Log!A:A,ADM_Log!K:K),BED_Master!A:A,BED_Master!F:F),0))</f>
        <v/>
      </c>
      <c r="I818" s="25" t="str">
        <f>IF(B818="","",IFERROR(
  IF(_xlfn.XLOOKUP(B818,ADM_Log!A:A,ADM_Log!D:D)="OPD",
    _xlfn.XLOOKUP(_xlfn.XLOOKUP(B818,ADM_Log!A:A,ADM_Log!I:I),DR_Master!A:A,DR_Master!G:G),
    _xlfn.XLOOKUP(_xlfn.XLOOKUP(B818,ADM_Log!A:A,ADM_Log!I:I),DR_Master!A:A,DR_Master!H:H)*
    _xlfn.XLOOKUP(B818,ADM_Log!A:A,ADM_Log!G:G)
  ),0))</f>
        <v/>
      </c>
      <c r="J818" s="25" t="str">
        <f t="shared" si="62"/>
        <v/>
      </c>
      <c r="L818" s="17"/>
      <c r="M818" s="25" t="str">
        <f t="shared" si="63"/>
        <v/>
      </c>
      <c r="N818" s="17"/>
      <c r="O818" s="25" t="str">
        <f t="shared" si="64"/>
        <v/>
      </c>
      <c r="R818" t="str">
        <f t="shared" si="60"/>
        <v>Jan 1900</v>
      </c>
    </row>
    <row r="819" spans="1:18" ht="22" customHeight="1">
      <c r="A819" t="str">
        <f t="shared" si="61"/>
        <v/>
      </c>
      <c r="C819" s="24" t="str">
        <f>IF(B819="","",IFERROR(_xlfn.XLOOKUP(B819,ADM_Log!A:A,ADM_Log!B:B),"ADM not found"))</f>
        <v/>
      </c>
      <c r="D819" s="24" t="str">
        <f>IF(C819="","",IFERROR(_xlfn.XLOOKUP(C819,PT_Master!A:A,PT_Master!C:C),""))</f>
        <v/>
      </c>
      <c r="F819" s="24" t="str">
        <f>IF(C819="","",IFERROR(_xlfn.XLOOKUP(C819,PT_Master!A:A,PT_Master!P:P),"Self-Pay"))</f>
        <v/>
      </c>
      <c r="G819" s="25" t="str">
        <f>IF(B819="","",IFERROR(SUMIF(SVC_Log!B:B,B819,SVC_Log!O:O),0))</f>
        <v/>
      </c>
      <c r="H819" s="25" t="str">
        <f>IF(B819="","",IFERROR(
  _xlfn.XLOOKUP(B819,ADM_Log!A:A,ADM_Log!G:G)*
  _xlfn.XLOOKUP(_xlfn.XLOOKUP(B819,ADM_Log!A:A,ADM_Log!K:K),BED_Master!A:A,BED_Master!F:F),0))</f>
        <v/>
      </c>
      <c r="I819" s="25" t="str">
        <f>IF(B819="","",IFERROR(
  IF(_xlfn.XLOOKUP(B819,ADM_Log!A:A,ADM_Log!D:D)="OPD",
    _xlfn.XLOOKUP(_xlfn.XLOOKUP(B819,ADM_Log!A:A,ADM_Log!I:I),DR_Master!A:A,DR_Master!G:G),
    _xlfn.XLOOKUP(_xlfn.XLOOKUP(B819,ADM_Log!A:A,ADM_Log!I:I),DR_Master!A:A,DR_Master!H:H)*
    _xlfn.XLOOKUP(B819,ADM_Log!A:A,ADM_Log!G:G)
  ),0))</f>
        <v/>
      </c>
      <c r="J819" s="25" t="str">
        <f t="shared" si="62"/>
        <v/>
      </c>
      <c r="L819" s="17"/>
      <c r="M819" s="25" t="str">
        <f t="shared" si="63"/>
        <v/>
      </c>
      <c r="N819" s="17"/>
      <c r="O819" s="25" t="str">
        <f t="shared" si="64"/>
        <v/>
      </c>
      <c r="R819" t="str">
        <f t="shared" si="60"/>
        <v>Jan 1900</v>
      </c>
    </row>
    <row r="820" spans="1:18" ht="22" customHeight="1">
      <c r="A820" t="str">
        <f t="shared" si="61"/>
        <v/>
      </c>
      <c r="C820" s="24" t="str">
        <f>IF(B820="","",IFERROR(_xlfn.XLOOKUP(B820,ADM_Log!A:A,ADM_Log!B:B),"ADM not found"))</f>
        <v/>
      </c>
      <c r="D820" s="24" t="str">
        <f>IF(C820="","",IFERROR(_xlfn.XLOOKUP(C820,PT_Master!A:A,PT_Master!C:C),""))</f>
        <v/>
      </c>
      <c r="F820" s="24" t="str">
        <f>IF(C820="","",IFERROR(_xlfn.XLOOKUP(C820,PT_Master!A:A,PT_Master!P:P),"Self-Pay"))</f>
        <v/>
      </c>
      <c r="G820" s="25" t="str">
        <f>IF(B820="","",IFERROR(SUMIF(SVC_Log!B:B,B820,SVC_Log!O:O),0))</f>
        <v/>
      </c>
      <c r="H820" s="25" t="str">
        <f>IF(B820="","",IFERROR(
  _xlfn.XLOOKUP(B820,ADM_Log!A:A,ADM_Log!G:G)*
  _xlfn.XLOOKUP(_xlfn.XLOOKUP(B820,ADM_Log!A:A,ADM_Log!K:K),BED_Master!A:A,BED_Master!F:F),0))</f>
        <v/>
      </c>
      <c r="I820" s="25" t="str">
        <f>IF(B820="","",IFERROR(
  IF(_xlfn.XLOOKUP(B820,ADM_Log!A:A,ADM_Log!D:D)="OPD",
    _xlfn.XLOOKUP(_xlfn.XLOOKUP(B820,ADM_Log!A:A,ADM_Log!I:I),DR_Master!A:A,DR_Master!G:G),
    _xlfn.XLOOKUP(_xlfn.XLOOKUP(B820,ADM_Log!A:A,ADM_Log!I:I),DR_Master!A:A,DR_Master!H:H)*
    _xlfn.XLOOKUP(B820,ADM_Log!A:A,ADM_Log!G:G)
  ),0))</f>
        <v/>
      </c>
      <c r="J820" s="25" t="str">
        <f t="shared" si="62"/>
        <v/>
      </c>
      <c r="L820" s="17"/>
      <c r="M820" s="25" t="str">
        <f t="shared" si="63"/>
        <v/>
      </c>
      <c r="N820" s="17"/>
      <c r="O820" s="25" t="str">
        <f t="shared" si="64"/>
        <v/>
      </c>
      <c r="R820" t="str">
        <f t="shared" si="60"/>
        <v>Jan 1900</v>
      </c>
    </row>
    <row r="821" spans="1:18" ht="22" customHeight="1">
      <c r="A821" t="str">
        <f t="shared" si="61"/>
        <v/>
      </c>
      <c r="C821" s="24" t="str">
        <f>IF(B821="","",IFERROR(_xlfn.XLOOKUP(B821,ADM_Log!A:A,ADM_Log!B:B),"ADM not found"))</f>
        <v/>
      </c>
      <c r="D821" s="24" t="str">
        <f>IF(C821="","",IFERROR(_xlfn.XLOOKUP(C821,PT_Master!A:A,PT_Master!C:C),""))</f>
        <v/>
      </c>
      <c r="F821" s="24" t="str">
        <f>IF(C821="","",IFERROR(_xlfn.XLOOKUP(C821,PT_Master!A:A,PT_Master!P:P),"Self-Pay"))</f>
        <v/>
      </c>
      <c r="G821" s="25" t="str">
        <f>IF(B821="","",IFERROR(SUMIF(SVC_Log!B:B,B821,SVC_Log!O:O),0))</f>
        <v/>
      </c>
      <c r="H821" s="25" t="str">
        <f>IF(B821="","",IFERROR(
  _xlfn.XLOOKUP(B821,ADM_Log!A:A,ADM_Log!G:G)*
  _xlfn.XLOOKUP(_xlfn.XLOOKUP(B821,ADM_Log!A:A,ADM_Log!K:K),BED_Master!A:A,BED_Master!F:F),0))</f>
        <v/>
      </c>
      <c r="I821" s="25" t="str">
        <f>IF(B821="","",IFERROR(
  IF(_xlfn.XLOOKUP(B821,ADM_Log!A:A,ADM_Log!D:D)="OPD",
    _xlfn.XLOOKUP(_xlfn.XLOOKUP(B821,ADM_Log!A:A,ADM_Log!I:I),DR_Master!A:A,DR_Master!G:G),
    _xlfn.XLOOKUP(_xlfn.XLOOKUP(B821,ADM_Log!A:A,ADM_Log!I:I),DR_Master!A:A,DR_Master!H:H)*
    _xlfn.XLOOKUP(B821,ADM_Log!A:A,ADM_Log!G:G)
  ),0))</f>
        <v/>
      </c>
      <c r="J821" s="25" t="str">
        <f t="shared" si="62"/>
        <v/>
      </c>
      <c r="L821" s="17"/>
      <c r="M821" s="25" t="str">
        <f t="shared" si="63"/>
        <v/>
      </c>
      <c r="N821" s="17"/>
      <c r="O821" s="25" t="str">
        <f t="shared" si="64"/>
        <v/>
      </c>
      <c r="R821" t="str">
        <f t="shared" si="60"/>
        <v>Jan 1900</v>
      </c>
    </row>
    <row r="822" spans="1:18" ht="22" customHeight="1">
      <c r="A822" t="str">
        <f t="shared" si="61"/>
        <v/>
      </c>
      <c r="C822" s="24" t="str">
        <f>IF(B822="","",IFERROR(_xlfn.XLOOKUP(B822,ADM_Log!A:A,ADM_Log!B:B),"ADM not found"))</f>
        <v/>
      </c>
      <c r="D822" s="24" t="str">
        <f>IF(C822="","",IFERROR(_xlfn.XLOOKUP(C822,PT_Master!A:A,PT_Master!C:C),""))</f>
        <v/>
      </c>
      <c r="F822" s="24" t="str">
        <f>IF(C822="","",IFERROR(_xlfn.XLOOKUP(C822,PT_Master!A:A,PT_Master!P:P),"Self-Pay"))</f>
        <v/>
      </c>
      <c r="G822" s="25" t="str">
        <f>IF(B822="","",IFERROR(SUMIF(SVC_Log!B:B,B822,SVC_Log!O:O),0))</f>
        <v/>
      </c>
      <c r="H822" s="25" t="str">
        <f>IF(B822="","",IFERROR(
  _xlfn.XLOOKUP(B822,ADM_Log!A:A,ADM_Log!G:G)*
  _xlfn.XLOOKUP(_xlfn.XLOOKUP(B822,ADM_Log!A:A,ADM_Log!K:K),BED_Master!A:A,BED_Master!F:F),0))</f>
        <v/>
      </c>
      <c r="I822" s="25" t="str">
        <f>IF(B822="","",IFERROR(
  IF(_xlfn.XLOOKUP(B822,ADM_Log!A:A,ADM_Log!D:D)="OPD",
    _xlfn.XLOOKUP(_xlfn.XLOOKUP(B822,ADM_Log!A:A,ADM_Log!I:I),DR_Master!A:A,DR_Master!G:G),
    _xlfn.XLOOKUP(_xlfn.XLOOKUP(B822,ADM_Log!A:A,ADM_Log!I:I),DR_Master!A:A,DR_Master!H:H)*
    _xlfn.XLOOKUP(B822,ADM_Log!A:A,ADM_Log!G:G)
  ),0))</f>
        <v/>
      </c>
      <c r="J822" s="25" t="str">
        <f t="shared" si="62"/>
        <v/>
      </c>
      <c r="L822" s="17"/>
      <c r="M822" s="25" t="str">
        <f t="shared" si="63"/>
        <v/>
      </c>
      <c r="N822" s="17"/>
      <c r="O822" s="25" t="str">
        <f t="shared" si="64"/>
        <v/>
      </c>
      <c r="R822" t="str">
        <f t="shared" si="60"/>
        <v>Jan 1900</v>
      </c>
    </row>
    <row r="823" spans="1:18" ht="22" customHeight="1">
      <c r="A823" t="str">
        <f t="shared" si="61"/>
        <v/>
      </c>
      <c r="C823" s="24" t="str">
        <f>IF(B823="","",IFERROR(_xlfn.XLOOKUP(B823,ADM_Log!A:A,ADM_Log!B:B),"ADM not found"))</f>
        <v/>
      </c>
      <c r="D823" s="24" t="str">
        <f>IF(C823="","",IFERROR(_xlfn.XLOOKUP(C823,PT_Master!A:A,PT_Master!C:C),""))</f>
        <v/>
      </c>
      <c r="F823" s="24" t="str">
        <f>IF(C823="","",IFERROR(_xlfn.XLOOKUP(C823,PT_Master!A:A,PT_Master!P:P),"Self-Pay"))</f>
        <v/>
      </c>
      <c r="G823" s="25" t="str">
        <f>IF(B823="","",IFERROR(SUMIF(SVC_Log!B:B,B823,SVC_Log!O:O),0))</f>
        <v/>
      </c>
      <c r="H823" s="25" t="str">
        <f>IF(B823="","",IFERROR(
  _xlfn.XLOOKUP(B823,ADM_Log!A:A,ADM_Log!G:G)*
  _xlfn.XLOOKUP(_xlfn.XLOOKUP(B823,ADM_Log!A:A,ADM_Log!K:K),BED_Master!A:A,BED_Master!F:F),0))</f>
        <v/>
      </c>
      <c r="I823" s="25" t="str">
        <f>IF(B823="","",IFERROR(
  IF(_xlfn.XLOOKUP(B823,ADM_Log!A:A,ADM_Log!D:D)="OPD",
    _xlfn.XLOOKUP(_xlfn.XLOOKUP(B823,ADM_Log!A:A,ADM_Log!I:I),DR_Master!A:A,DR_Master!G:G),
    _xlfn.XLOOKUP(_xlfn.XLOOKUP(B823,ADM_Log!A:A,ADM_Log!I:I),DR_Master!A:A,DR_Master!H:H)*
    _xlfn.XLOOKUP(B823,ADM_Log!A:A,ADM_Log!G:G)
  ),0))</f>
        <v/>
      </c>
      <c r="J823" s="25" t="str">
        <f t="shared" si="62"/>
        <v/>
      </c>
      <c r="L823" s="17"/>
      <c r="M823" s="25" t="str">
        <f t="shared" si="63"/>
        <v/>
      </c>
      <c r="N823" s="17"/>
      <c r="O823" s="25" t="str">
        <f t="shared" si="64"/>
        <v/>
      </c>
      <c r="R823" t="str">
        <f t="shared" si="60"/>
        <v>Jan 1900</v>
      </c>
    </row>
    <row r="824" spans="1:18" ht="22" customHeight="1">
      <c r="A824" t="str">
        <f t="shared" si="61"/>
        <v/>
      </c>
      <c r="C824" s="24" t="str">
        <f>IF(B824="","",IFERROR(_xlfn.XLOOKUP(B824,ADM_Log!A:A,ADM_Log!B:B),"ADM not found"))</f>
        <v/>
      </c>
      <c r="D824" s="24" t="str">
        <f>IF(C824="","",IFERROR(_xlfn.XLOOKUP(C824,PT_Master!A:A,PT_Master!C:C),""))</f>
        <v/>
      </c>
      <c r="F824" s="24" t="str">
        <f>IF(C824="","",IFERROR(_xlfn.XLOOKUP(C824,PT_Master!A:A,PT_Master!P:P),"Self-Pay"))</f>
        <v/>
      </c>
      <c r="G824" s="25" t="str">
        <f>IF(B824="","",IFERROR(SUMIF(SVC_Log!B:B,B824,SVC_Log!O:O),0))</f>
        <v/>
      </c>
      <c r="H824" s="25" t="str">
        <f>IF(B824="","",IFERROR(
  _xlfn.XLOOKUP(B824,ADM_Log!A:A,ADM_Log!G:G)*
  _xlfn.XLOOKUP(_xlfn.XLOOKUP(B824,ADM_Log!A:A,ADM_Log!K:K),BED_Master!A:A,BED_Master!F:F),0))</f>
        <v/>
      </c>
      <c r="I824" s="25" t="str">
        <f>IF(B824="","",IFERROR(
  IF(_xlfn.XLOOKUP(B824,ADM_Log!A:A,ADM_Log!D:D)="OPD",
    _xlfn.XLOOKUP(_xlfn.XLOOKUP(B824,ADM_Log!A:A,ADM_Log!I:I),DR_Master!A:A,DR_Master!G:G),
    _xlfn.XLOOKUP(_xlfn.XLOOKUP(B824,ADM_Log!A:A,ADM_Log!I:I),DR_Master!A:A,DR_Master!H:H)*
    _xlfn.XLOOKUP(B824,ADM_Log!A:A,ADM_Log!G:G)
  ),0))</f>
        <v/>
      </c>
      <c r="J824" s="25" t="str">
        <f t="shared" si="62"/>
        <v/>
      </c>
      <c r="L824" s="17"/>
      <c r="M824" s="25" t="str">
        <f t="shared" si="63"/>
        <v/>
      </c>
      <c r="N824" s="17"/>
      <c r="O824" s="25" t="str">
        <f t="shared" si="64"/>
        <v/>
      </c>
      <c r="R824" t="str">
        <f t="shared" si="60"/>
        <v>Jan 1900</v>
      </c>
    </row>
    <row r="825" spans="1:18" ht="22" customHeight="1">
      <c r="A825" t="str">
        <f t="shared" si="61"/>
        <v/>
      </c>
      <c r="C825" s="24" t="str">
        <f>IF(B825="","",IFERROR(_xlfn.XLOOKUP(B825,ADM_Log!A:A,ADM_Log!B:B),"ADM not found"))</f>
        <v/>
      </c>
      <c r="D825" s="24" t="str">
        <f>IF(C825="","",IFERROR(_xlfn.XLOOKUP(C825,PT_Master!A:A,PT_Master!C:C),""))</f>
        <v/>
      </c>
      <c r="F825" s="24" t="str">
        <f>IF(C825="","",IFERROR(_xlfn.XLOOKUP(C825,PT_Master!A:A,PT_Master!P:P),"Self-Pay"))</f>
        <v/>
      </c>
      <c r="G825" s="25" t="str">
        <f>IF(B825="","",IFERROR(SUMIF(SVC_Log!B:B,B825,SVC_Log!O:O),0))</f>
        <v/>
      </c>
      <c r="H825" s="25" t="str">
        <f>IF(B825="","",IFERROR(
  _xlfn.XLOOKUP(B825,ADM_Log!A:A,ADM_Log!G:G)*
  _xlfn.XLOOKUP(_xlfn.XLOOKUP(B825,ADM_Log!A:A,ADM_Log!K:K),BED_Master!A:A,BED_Master!F:F),0))</f>
        <v/>
      </c>
      <c r="I825" s="25" t="str">
        <f>IF(B825="","",IFERROR(
  IF(_xlfn.XLOOKUP(B825,ADM_Log!A:A,ADM_Log!D:D)="OPD",
    _xlfn.XLOOKUP(_xlfn.XLOOKUP(B825,ADM_Log!A:A,ADM_Log!I:I),DR_Master!A:A,DR_Master!G:G),
    _xlfn.XLOOKUP(_xlfn.XLOOKUP(B825,ADM_Log!A:A,ADM_Log!I:I),DR_Master!A:A,DR_Master!H:H)*
    _xlfn.XLOOKUP(B825,ADM_Log!A:A,ADM_Log!G:G)
  ),0))</f>
        <v/>
      </c>
      <c r="J825" s="25" t="str">
        <f t="shared" si="62"/>
        <v/>
      </c>
      <c r="L825" s="17"/>
      <c r="M825" s="25" t="str">
        <f t="shared" si="63"/>
        <v/>
      </c>
      <c r="N825" s="17"/>
      <c r="O825" s="25" t="str">
        <f t="shared" si="64"/>
        <v/>
      </c>
      <c r="R825" t="str">
        <f t="shared" si="60"/>
        <v>Jan 1900</v>
      </c>
    </row>
    <row r="826" spans="1:18" ht="22" customHeight="1">
      <c r="A826" t="str">
        <f t="shared" si="61"/>
        <v/>
      </c>
      <c r="C826" s="24" t="str">
        <f>IF(B826="","",IFERROR(_xlfn.XLOOKUP(B826,ADM_Log!A:A,ADM_Log!B:B),"ADM not found"))</f>
        <v/>
      </c>
      <c r="D826" s="24" t="str">
        <f>IF(C826="","",IFERROR(_xlfn.XLOOKUP(C826,PT_Master!A:A,PT_Master!C:C),""))</f>
        <v/>
      </c>
      <c r="F826" s="24" t="str">
        <f>IF(C826="","",IFERROR(_xlfn.XLOOKUP(C826,PT_Master!A:A,PT_Master!P:P),"Self-Pay"))</f>
        <v/>
      </c>
      <c r="G826" s="25" t="str">
        <f>IF(B826="","",IFERROR(SUMIF(SVC_Log!B:B,B826,SVC_Log!O:O),0))</f>
        <v/>
      </c>
      <c r="H826" s="25" t="str">
        <f>IF(B826="","",IFERROR(
  _xlfn.XLOOKUP(B826,ADM_Log!A:A,ADM_Log!G:G)*
  _xlfn.XLOOKUP(_xlfn.XLOOKUP(B826,ADM_Log!A:A,ADM_Log!K:K),BED_Master!A:A,BED_Master!F:F),0))</f>
        <v/>
      </c>
      <c r="I826" s="25" t="str">
        <f>IF(B826="","",IFERROR(
  IF(_xlfn.XLOOKUP(B826,ADM_Log!A:A,ADM_Log!D:D)="OPD",
    _xlfn.XLOOKUP(_xlfn.XLOOKUP(B826,ADM_Log!A:A,ADM_Log!I:I),DR_Master!A:A,DR_Master!G:G),
    _xlfn.XLOOKUP(_xlfn.XLOOKUP(B826,ADM_Log!A:A,ADM_Log!I:I),DR_Master!A:A,DR_Master!H:H)*
    _xlfn.XLOOKUP(B826,ADM_Log!A:A,ADM_Log!G:G)
  ),0))</f>
        <v/>
      </c>
      <c r="J826" s="25" t="str">
        <f t="shared" si="62"/>
        <v/>
      </c>
      <c r="L826" s="17"/>
      <c r="M826" s="25" t="str">
        <f t="shared" si="63"/>
        <v/>
      </c>
      <c r="N826" s="17"/>
      <c r="O826" s="25" t="str">
        <f t="shared" si="64"/>
        <v/>
      </c>
      <c r="R826" t="str">
        <f t="shared" si="60"/>
        <v>Jan 1900</v>
      </c>
    </row>
    <row r="827" spans="1:18" ht="22" customHeight="1">
      <c r="A827" t="str">
        <f t="shared" si="61"/>
        <v/>
      </c>
      <c r="C827" s="24" t="str">
        <f>IF(B827="","",IFERROR(_xlfn.XLOOKUP(B827,ADM_Log!A:A,ADM_Log!B:B),"ADM not found"))</f>
        <v/>
      </c>
      <c r="D827" s="24" t="str">
        <f>IF(C827="","",IFERROR(_xlfn.XLOOKUP(C827,PT_Master!A:A,PT_Master!C:C),""))</f>
        <v/>
      </c>
      <c r="F827" s="24" t="str">
        <f>IF(C827="","",IFERROR(_xlfn.XLOOKUP(C827,PT_Master!A:A,PT_Master!P:P),"Self-Pay"))</f>
        <v/>
      </c>
      <c r="G827" s="25" t="str">
        <f>IF(B827="","",IFERROR(SUMIF(SVC_Log!B:B,B827,SVC_Log!O:O),0))</f>
        <v/>
      </c>
      <c r="H827" s="25" t="str">
        <f>IF(B827="","",IFERROR(
  _xlfn.XLOOKUP(B827,ADM_Log!A:A,ADM_Log!G:G)*
  _xlfn.XLOOKUP(_xlfn.XLOOKUP(B827,ADM_Log!A:A,ADM_Log!K:K),BED_Master!A:A,BED_Master!F:F),0))</f>
        <v/>
      </c>
      <c r="I827" s="25" t="str">
        <f>IF(B827="","",IFERROR(
  IF(_xlfn.XLOOKUP(B827,ADM_Log!A:A,ADM_Log!D:D)="OPD",
    _xlfn.XLOOKUP(_xlfn.XLOOKUP(B827,ADM_Log!A:A,ADM_Log!I:I),DR_Master!A:A,DR_Master!G:G),
    _xlfn.XLOOKUP(_xlfn.XLOOKUP(B827,ADM_Log!A:A,ADM_Log!I:I),DR_Master!A:A,DR_Master!H:H)*
    _xlfn.XLOOKUP(B827,ADM_Log!A:A,ADM_Log!G:G)
  ),0))</f>
        <v/>
      </c>
      <c r="J827" s="25" t="str">
        <f t="shared" si="62"/>
        <v/>
      </c>
      <c r="L827" s="17"/>
      <c r="M827" s="25" t="str">
        <f t="shared" si="63"/>
        <v/>
      </c>
      <c r="N827" s="17"/>
      <c r="O827" s="25" t="str">
        <f t="shared" si="64"/>
        <v/>
      </c>
      <c r="R827" t="str">
        <f t="shared" si="60"/>
        <v>Jan 1900</v>
      </c>
    </row>
    <row r="828" spans="1:18" ht="22" customHeight="1">
      <c r="A828" t="str">
        <f t="shared" si="61"/>
        <v/>
      </c>
      <c r="C828" s="24" t="str">
        <f>IF(B828="","",IFERROR(_xlfn.XLOOKUP(B828,ADM_Log!A:A,ADM_Log!B:B),"ADM not found"))</f>
        <v/>
      </c>
      <c r="D828" s="24" t="str">
        <f>IF(C828="","",IFERROR(_xlfn.XLOOKUP(C828,PT_Master!A:A,PT_Master!C:C),""))</f>
        <v/>
      </c>
      <c r="F828" s="24" t="str">
        <f>IF(C828="","",IFERROR(_xlfn.XLOOKUP(C828,PT_Master!A:A,PT_Master!P:P),"Self-Pay"))</f>
        <v/>
      </c>
      <c r="G828" s="25" t="str">
        <f>IF(B828="","",IFERROR(SUMIF(SVC_Log!B:B,B828,SVC_Log!O:O),0))</f>
        <v/>
      </c>
      <c r="H828" s="25" t="str">
        <f>IF(B828="","",IFERROR(
  _xlfn.XLOOKUP(B828,ADM_Log!A:A,ADM_Log!G:G)*
  _xlfn.XLOOKUP(_xlfn.XLOOKUP(B828,ADM_Log!A:A,ADM_Log!K:K),BED_Master!A:A,BED_Master!F:F),0))</f>
        <v/>
      </c>
      <c r="I828" s="25" t="str">
        <f>IF(B828="","",IFERROR(
  IF(_xlfn.XLOOKUP(B828,ADM_Log!A:A,ADM_Log!D:D)="OPD",
    _xlfn.XLOOKUP(_xlfn.XLOOKUP(B828,ADM_Log!A:A,ADM_Log!I:I),DR_Master!A:A,DR_Master!G:G),
    _xlfn.XLOOKUP(_xlfn.XLOOKUP(B828,ADM_Log!A:A,ADM_Log!I:I),DR_Master!A:A,DR_Master!H:H)*
    _xlfn.XLOOKUP(B828,ADM_Log!A:A,ADM_Log!G:G)
  ),0))</f>
        <v/>
      </c>
      <c r="J828" s="25" t="str">
        <f t="shared" si="62"/>
        <v/>
      </c>
      <c r="L828" s="17"/>
      <c r="M828" s="25" t="str">
        <f t="shared" si="63"/>
        <v/>
      </c>
      <c r="N828" s="17"/>
      <c r="O828" s="25" t="str">
        <f t="shared" si="64"/>
        <v/>
      </c>
      <c r="R828" t="str">
        <f t="shared" si="60"/>
        <v>Jan 1900</v>
      </c>
    </row>
    <row r="829" spans="1:18" ht="22" customHeight="1">
      <c r="A829" t="str">
        <f t="shared" si="61"/>
        <v/>
      </c>
      <c r="C829" s="24" t="str">
        <f>IF(B829="","",IFERROR(_xlfn.XLOOKUP(B829,ADM_Log!A:A,ADM_Log!B:B),"ADM not found"))</f>
        <v/>
      </c>
      <c r="D829" s="24" t="str">
        <f>IF(C829="","",IFERROR(_xlfn.XLOOKUP(C829,PT_Master!A:A,PT_Master!C:C),""))</f>
        <v/>
      </c>
      <c r="F829" s="24" t="str">
        <f>IF(C829="","",IFERROR(_xlfn.XLOOKUP(C829,PT_Master!A:A,PT_Master!P:P),"Self-Pay"))</f>
        <v/>
      </c>
      <c r="G829" s="25" t="str">
        <f>IF(B829="","",IFERROR(SUMIF(SVC_Log!B:B,B829,SVC_Log!O:O),0))</f>
        <v/>
      </c>
      <c r="H829" s="25" t="str">
        <f>IF(B829="","",IFERROR(
  _xlfn.XLOOKUP(B829,ADM_Log!A:A,ADM_Log!G:G)*
  _xlfn.XLOOKUP(_xlfn.XLOOKUP(B829,ADM_Log!A:A,ADM_Log!K:K),BED_Master!A:A,BED_Master!F:F),0))</f>
        <v/>
      </c>
      <c r="I829" s="25" t="str">
        <f>IF(B829="","",IFERROR(
  IF(_xlfn.XLOOKUP(B829,ADM_Log!A:A,ADM_Log!D:D)="OPD",
    _xlfn.XLOOKUP(_xlfn.XLOOKUP(B829,ADM_Log!A:A,ADM_Log!I:I),DR_Master!A:A,DR_Master!G:G),
    _xlfn.XLOOKUP(_xlfn.XLOOKUP(B829,ADM_Log!A:A,ADM_Log!I:I),DR_Master!A:A,DR_Master!H:H)*
    _xlfn.XLOOKUP(B829,ADM_Log!A:A,ADM_Log!G:G)
  ),0))</f>
        <v/>
      </c>
      <c r="J829" s="25" t="str">
        <f t="shared" si="62"/>
        <v/>
      </c>
      <c r="L829" s="17"/>
      <c r="M829" s="25" t="str">
        <f t="shared" si="63"/>
        <v/>
      </c>
      <c r="N829" s="17"/>
      <c r="O829" s="25" t="str">
        <f t="shared" si="64"/>
        <v/>
      </c>
      <c r="R829" t="str">
        <f t="shared" si="60"/>
        <v>Jan 1900</v>
      </c>
    </row>
    <row r="830" spans="1:18" ht="22" customHeight="1">
      <c r="A830" t="str">
        <f t="shared" si="61"/>
        <v/>
      </c>
      <c r="C830" s="24" t="str">
        <f>IF(B830="","",IFERROR(_xlfn.XLOOKUP(B830,ADM_Log!A:A,ADM_Log!B:B),"ADM not found"))</f>
        <v/>
      </c>
      <c r="D830" s="24" t="str">
        <f>IF(C830="","",IFERROR(_xlfn.XLOOKUP(C830,PT_Master!A:A,PT_Master!C:C),""))</f>
        <v/>
      </c>
      <c r="F830" s="24" t="str">
        <f>IF(C830="","",IFERROR(_xlfn.XLOOKUP(C830,PT_Master!A:A,PT_Master!P:P),"Self-Pay"))</f>
        <v/>
      </c>
      <c r="G830" s="25" t="str">
        <f>IF(B830="","",IFERROR(SUMIF(SVC_Log!B:B,B830,SVC_Log!O:O),0))</f>
        <v/>
      </c>
      <c r="H830" s="25" t="str">
        <f>IF(B830="","",IFERROR(
  _xlfn.XLOOKUP(B830,ADM_Log!A:A,ADM_Log!G:G)*
  _xlfn.XLOOKUP(_xlfn.XLOOKUP(B830,ADM_Log!A:A,ADM_Log!K:K),BED_Master!A:A,BED_Master!F:F),0))</f>
        <v/>
      </c>
      <c r="I830" s="25" t="str">
        <f>IF(B830="","",IFERROR(
  IF(_xlfn.XLOOKUP(B830,ADM_Log!A:A,ADM_Log!D:D)="OPD",
    _xlfn.XLOOKUP(_xlfn.XLOOKUP(B830,ADM_Log!A:A,ADM_Log!I:I),DR_Master!A:A,DR_Master!G:G),
    _xlfn.XLOOKUP(_xlfn.XLOOKUP(B830,ADM_Log!A:A,ADM_Log!I:I),DR_Master!A:A,DR_Master!H:H)*
    _xlfn.XLOOKUP(B830,ADM_Log!A:A,ADM_Log!G:G)
  ),0))</f>
        <v/>
      </c>
      <c r="J830" s="25" t="str">
        <f t="shared" si="62"/>
        <v/>
      </c>
      <c r="L830" s="17"/>
      <c r="M830" s="25" t="str">
        <f t="shared" si="63"/>
        <v/>
      </c>
      <c r="N830" s="17"/>
      <c r="O830" s="25" t="str">
        <f t="shared" si="64"/>
        <v/>
      </c>
      <c r="R830" t="str">
        <f t="shared" si="60"/>
        <v>Jan 1900</v>
      </c>
    </row>
    <row r="831" spans="1:18" ht="22" customHeight="1">
      <c r="A831" t="str">
        <f t="shared" si="61"/>
        <v/>
      </c>
      <c r="C831" s="24" t="str">
        <f>IF(B831="","",IFERROR(_xlfn.XLOOKUP(B831,ADM_Log!A:A,ADM_Log!B:B),"ADM not found"))</f>
        <v/>
      </c>
      <c r="D831" s="24" t="str">
        <f>IF(C831="","",IFERROR(_xlfn.XLOOKUP(C831,PT_Master!A:A,PT_Master!C:C),""))</f>
        <v/>
      </c>
      <c r="F831" s="24" t="str">
        <f>IF(C831="","",IFERROR(_xlfn.XLOOKUP(C831,PT_Master!A:A,PT_Master!P:P),"Self-Pay"))</f>
        <v/>
      </c>
      <c r="G831" s="25" t="str">
        <f>IF(B831="","",IFERROR(SUMIF(SVC_Log!B:B,B831,SVC_Log!O:O),0))</f>
        <v/>
      </c>
      <c r="H831" s="25" t="str">
        <f>IF(B831="","",IFERROR(
  _xlfn.XLOOKUP(B831,ADM_Log!A:A,ADM_Log!G:G)*
  _xlfn.XLOOKUP(_xlfn.XLOOKUP(B831,ADM_Log!A:A,ADM_Log!K:K),BED_Master!A:A,BED_Master!F:F),0))</f>
        <v/>
      </c>
      <c r="I831" s="25" t="str">
        <f>IF(B831="","",IFERROR(
  IF(_xlfn.XLOOKUP(B831,ADM_Log!A:A,ADM_Log!D:D)="OPD",
    _xlfn.XLOOKUP(_xlfn.XLOOKUP(B831,ADM_Log!A:A,ADM_Log!I:I),DR_Master!A:A,DR_Master!G:G),
    _xlfn.XLOOKUP(_xlfn.XLOOKUP(B831,ADM_Log!A:A,ADM_Log!I:I),DR_Master!A:A,DR_Master!H:H)*
    _xlfn.XLOOKUP(B831,ADM_Log!A:A,ADM_Log!G:G)
  ),0))</f>
        <v/>
      </c>
      <c r="J831" s="25" t="str">
        <f t="shared" si="62"/>
        <v/>
      </c>
      <c r="L831" s="17"/>
      <c r="M831" s="25" t="str">
        <f t="shared" si="63"/>
        <v/>
      </c>
      <c r="N831" s="17"/>
      <c r="O831" s="25" t="str">
        <f t="shared" si="64"/>
        <v/>
      </c>
      <c r="R831" t="str">
        <f t="shared" si="60"/>
        <v>Jan 1900</v>
      </c>
    </row>
    <row r="832" spans="1:18" ht="22" customHeight="1">
      <c r="A832" t="str">
        <f t="shared" si="61"/>
        <v/>
      </c>
      <c r="C832" s="24" t="str">
        <f>IF(B832="","",IFERROR(_xlfn.XLOOKUP(B832,ADM_Log!A:A,ADM_Log!B:B),"ADM not found"))</f>
        <v/>
      </c>
      <c r="D832" s="24" t="str">
        <f>IF(C832="","",IFERROR(_xlfn.XLOOKUP(C832,PT_Master!A:A,PT_Master!C:C),""))</f>
        <v/>
      </c>
      <c r="F832" s="24" t="str">
        <f>IF(C832="","",IFERROR(_xlfn.XLOOKUP(C832,PT_Master!A:A,PT_Master!P:P),"Self-Pay"))</f>
        <v/>
      </c>
      <c r="G832" s="25" t="str">
        <f>IF(B832="","",IFERROR(SUMIF(SVC_Log!B:B,B832,SVC_Log!O:O),0))</f>
        <v/>
      </c>
      <c r="H832" s="25" t="str">
        <f>IF(B832="","",IFERROR(
  _xlfn.XLOOKUP(B832,ADM_Log!A:A,ADM_Log!G:G)*
  _xlfn.XLOOKUP(_xlfn.XLOOKUP(B832,ADM_Log!A:A,ADM_Log!K:K),BED_Master!A:A,BED_Master!F:F),0))</f>
        <v/>
      </c>
      <c r="I832" s="25" t="str">
        <f>IF(B832="","",IFERROR(
  IF(_xlfn.XLOOKUP(B832,ADM_Log!A:A,ADM_Log!D:D)="OPD",
    _xlfn.XLOOKUP(_xlfn.XLOOKUP(B832,ADM_Log!A:A,ADM_Log!I:I),DR_Master!A:A,DR_Master!G:G),
    _xlfn.XLOOKUP(_xlfn.XLOOKUP(B832,ADM_Log!A:A,ADM_Log!I:I),DR_Master!A:A,DR_Master!H:H)*
    _xlfn.XLOOKUP(B832,ADM_Log!A:A,ADM_Log!G:G)
  ),0))</f>
        <v/>
      </c>
      <c r="J832" s="25" t="str">
        <f t="shared" si="62"/>
        <v/>
      </c>
      <c r="L832" s="17"/>
      <c r="M832" s="25" t="str">
        <f t="shared" si="63"/>
        <v/>
      </c>
      <c r="N832" s="17"/>
      <c r="O832" s="25" t="str">
        <f t="shared" si="64"/>
        <v/>
      </c>
      <c r="R832" t="str">
        <f t="shared" si="60"/>
        <v>Jan 1900</v>
      </c>
    </row>
    <row r="833" spans="1:18" ht="22" customHeight="1">
      <c r="A833" t="str">
        <f t="shared" si="61"/>
        <v/>
      </c>
      <c r="C833" s="24" t="str">
        <f>IF(B833="","",IFERROR(_xlfn.XLOOKUP(B833,ADM_Log!A:A,ADM_Log!B:B),"ADM not found"))</f>
        <v/>
      </c>
      <c r="D833" s="24" t="str">
        <f>IF(C833="","",IFERROR(_xlfn.XLOOKUP(C833,PT_Master!A:A,PT_Master!C:C),""))</f>
        <v/>
      </c>
      <c r="F833" s="24" t="str">
        <f>IF(C833="","",IFERROR(_xlfn.XLOOKUP(C833,PT_Master!A:A,PT_Master!P:P),"Self-Pay"))</f>
        <v/>
      </c>
      <c r="G833" s="25" t="str">
        <f>IF(B833="","",IFERROR(SUMIF(SVC_Log!B:B,B833,SVC_Log!O:O),0))</f>
        <v/>
      </c>
      <c r="H833" s="25" t="str">
        <f>IF(B833="","",IFERROR(
  _xlfn.XLOOKUP(B833,ADM_Log!A:A,ADM_Log!G:G)*
  _xlfn.XLOOKUP(_xlfn.XLOOKUP(B833,ADM_Log!A:A,ADM_Log!K:K),BED_Master!A:A,BED_Master!F:F),0))</f>
        <v/>
      </c>
      <c r="I833" s="25" t="str">
        <f>IF(B833="","",IFERROR(
  IF(_xlfn.XLOOKUP(B833,ADM_Log!A:A,ADM_Log!D:D)="OPD",
    _xlfn.XLOOKUP(_xlfn.XLOOKUP(B833,ADM_Log!A:A,ADM_Log!I:I),DR_Master!A:A,DR_Master!G:G),
    _xlfn.XLOOKUP(_xlfn.XLOOKUP(B833,ADM_Log!A:A,ADM_Log!I:I),DR_Master!A:A,DR_Master!H:H)*
    _xlfn.XLOOKUP(B833,ADM_Log!A:A,ADM_Log!G:G)
  ),0))</f>
        <v/>
      </c>
      <c r="J833" s="25" t="str">
        <f t="shared" si="62"/>
        <v/>
      </c>
      <c r="L833" s="17"/>
      <c r="M833" s="25" t="str">
        <f t="shared" si="63"/>
        <v/>
      </c>
      <c r="N833" s="17"/>
      <c r="O833" s="25" t="str">
        <f t="shared" si="64"/>
        <v/>
      </c>
      <c r="R833" t="str">
        <f t="shared" si="60"/>
        <v>Jan 1900</v>
      </c>
    </row>
    <row r="834" spans="1:18" ht="22" customHeight="1">
      <c r="A834" t="str">
        <f t="shared" si="61"/>
        <v/>
      </c>
      <c r="C834" s="24" t="str">
        <f>IF(B834="","",IFERROR(_xlfn.XLOOKUP(B834,ADM_Log!A:A,ADM_Log!B:B),"ADM not found"))</f>
        <v/>
      </c>
      <c r="D834" s="24" t="str">
        <f>IF(C834="","",IFERROR(_xlfn.XLOOKUP(C834,PT_Master!A:A,PT_Master!C:C),""))</f>
        <v/>
      </c>
      <c r="F834" s="24" t="str">
        <f>IF(C834="","",IFERROR(_xlfn.XLOOKUP(C834,PT_Master!A:A,PT_Master!P:P),"Self-Pay"))</f>
        <v/>
      </c>
      <c r="G834" s="25" t="str">
        <f>IF(B834="","",IFERROR(SUMIF(SVC_Log!B:B,B834,SVC_Log!O:O),0))</f>
        <v/>
      </c>
      <c r="H834" s="25" t="str">
        <f>IF(B834="","",IFERROR(
  _xlfn.XLOOKUP(B834,ADM_Log!A:A,ADM_Log!G:G)*
  _xlfn.XLOOKUP(_xlfn.XLOOKUP(B834,ADM_Log!A:A,ADM_Log!K:K),BED_Master!A:A,BED_Master!F:F),0))</f>
        <v/>
      </c>
      <c r="I834" s="25" t="str">
        <f>IF(B834="","",IFERROR(
  IF(_xlfn.XLOOKUP(B834,ADM_Log!A:A,ADM_Log!D:D)="OPD",
    _xlfn.XLOOKUP(_xlfn.XLOOKUP(B834,ADM_Log!A:A,ADM_Log!I:I),DR_Master!A:A,DR_Master!G:G),
    _xlfn.XLOOKUP(_xlfn.XLOOKUP(B834,ADM_Log!A:A,ADM_Log!I:I),DR_Master!A:A,DR_Master!H:H)*
    _xlfn.XLOOKUP(B834,ADM_Log!A:A,ADM_Log!G:G)
  ),0))</f>
        <v/>
      </c>
      <c r="J834" s="25" t="str">
        <f t="shared" si="62"/>
        <v/>
      </c>
      <c r="L834" s="17"/>
      <c r="M834" s="25" t="str">
        <f t="shared" si="63"/>
        <v/>
      </c>
      <c r="N834" s="17"/>
      <c r="O834" s="25" t="str">
        <f t="shared" si="64"/>
        <v/>
      </c>
      <c r="R834" t="str">
        <f t="shared" si="60"/>
        <v>Jan 1900</v>
      </c>
    </row>
    <row r="835" spans="1:18" ht="22" customHeight="1">
      <c r="A835" t="str">
        <f t="shared" si="61"/>
        <v/>
      </c>
      <c r="C835" s="24" t="str">
        <f>IF(B835="","",IFERROR(_xlfn.XLOOKUP(B835,ADM_Log!A:A,ADM_Log!B:B),"ADM not found"))</f>
        <v/>
      </c>
      <c r="D835" s="24" t="str">
        <f>IF(C835="","",IFERROR(_xlfn.XLOOKUP(C835,PT_Master!A:A,PT_Master!C:C),""))</f>
        <v/>
      </c>
      <c r="F835" s="24" t="str">
        <f>IF(C835="","",IFERROR(_xlfn.XLOOKUP(C835,PT_Master!A:A,PT_Master!P:P),"Self-Pay"))</f>
        <v/>
      </c>
      <c r="G835" s="25" t="str">
        <f>IF(B835="","",IFERROR(SUMIF(SVC_Log!B:B,B835,SVC_Log!O:O),0))</f>
        <v/>
      </c>
      <c r="H835" s="25" t="str">
        <f>IF(B835="","",IFERROR(
  _xlfn.XLOOKUP(B835,ADM_Log!A:A,ADM_Log!G:G)*
  _xlfn.XLOOKUP(_xlfn.XLOOKUP(B835,ADM_Log!A:A,ADM_Log!K:K),BED_Master!A:A,BED_Master!F:F),0))</f>
        <v/>
      </c>
      <c r="I835" s="25" t="str">
        <f>IF(B835="","",IFERROR(
  IF(_xlfn.XLOOKUP(B835,ADM_Log!A:A,ADM_Log!D:D)="OPD",
    _xlfn.XLOOKUP(_xlfn.XLOOKUP(B835,ADM_Log!A:A,ADM_Log!I:I),DR_Master!A:A,DR_Master!G:G),
    _xlfn.XLOOKUP(_xlfn.XLOOKUP(B835,ADM_Log!A:A,ADM_Log!I:I),DR_Master!A:A,DR_Master!H:H)*
    _xlfn.XLOOKUP(B835,ADM_Log!A:A,ADM_Log!G:G)
  ),0))</f>
        <v/>
      </c>
      <c r="J835" s="25" t="str">
        <f t="shared" si="62"/>
        <v/>
      </c>
      <c r="L835" s="17"/>
      <c r="M835" s="25" t="str">
        <f t="shared" si="63"/>
        <v/>
      </c>
      <c r="N835" s="17"/>
      <c r="O835" s="25" t="str">
        <f t="shared" si="64"/>
        <v/>
      </c>
      <c r="R835" t="str">
        <f t="shared" si="60"/>
        <v>Jan 1900</v>
      </c>
    </row>
    <row r="836" spans="1:18" ht="22" customHeight="1">
      <c r="A836" t="str">
        <f t="shared" si="61"/>
        <v/>
      </c>
      <c r="C836" s="24" t="str">
        <f>IF(B836="","",IFERROR(_xlfn.XLOOKUP(B836,ADM_Log!A:A,ADM_Log!B:B),"ADM not found"))</f>
        <v/>
      </c>
      <c r="D836" s="24" t="str">
        <f>IF(C836="","",IFERROR(_xlfn.XLOOKUP(C836,PT_Master!A:A,PT_Master!C:C),""))</f>
        <v/>
      </c>
      <c r="F836" s="24" t="str">
        <f>IF(C836="","",IFERROR(_xlfn.XLOOKUP(C836,PT_Master!A:A,PT_Master!P:P),"Self-Pay"))</f>
        <v/>
      </c>
      <c r="G836" s="25" t="str">
        <f>IF(B836="","",IFERROR(SUMIF(SVC_Log!B:B,B836,SVC_Log!O:O),0))</f>
        <v/>
      </c>
      <c r="H836" s="25" t="str">
        <f>IF(B836="","",IFERROR(
  _xlfn.XLOOKUP(B836,ADM_Log!A:A,ADM_Log!G:G)*
  _xlfn.XLOOKUP(_xlfn.XLOOKUP(B836,ADM_Log!A:A,ADM_Log!K:K),BED_Master!A:A,BED_Master!F:F),0))</f>
        <v/>
      </c>
      <c r="I836" s="25" t="str">
        <f>IF(B836="","",IFERROR(
  IF(_xlfn.XLOOKUP(B836,ADM_Log!A:A,ADM_Log!D:D)="OPD",
    _xlfn.XLOOKUP(_xlfn.XLOOKUP(B836,ADM_Log!A:A,ADM_Log!I:I),DR_Master!A:A,DR_Master!G:G),
    _xlfn.XLOOKUP(_xlfn.XLOOKUP(B836,ADM_Log!A:A,ADM_Log!I:I),DR_Master!A:A,DR_Master!H:H)*
    _xlfn.XLOOKUP(B836,ADM_Log!A:A,ADM_Log!G:G)
  ),0))</f>
        <v/>
      </c>
      <c r="J836" s="25" t="str">
        <f t="shared" si="62"/>
        <v/>
      </c>
      <c r="L836" s="17"/>
      <c r="M836" s="25" t="str">
        <f t="shared" si="63"/>
        <v/>
      </c>
      <c r="N836" s="17"/>
      <c r="O836" s="25" t="str">
        <f t="shared" si="64"/>
        <v/>
      </c>
      <c r="R836" t="str">
        <f t="shared" si="60"/>
        <v>Jan 1900</v>
      </c>
    </row>
    <row r="837" spans="1:18" ht="22" customHeight="1">
      <c r="A837" t="str">
        <f t="shared" si="61"/>
        <v/>
      </c>
      <c r="C837" s="24" t="str">
        <f>IF(B837="","",IFERROR(_xlfn.XLOOKUP(B837,ADM_Log!A:A,ADM_Log!B:B),"ADM not found"))</f>
        <v/>
      </c>
      <c r="D837" s="24" t="str">
        <f>IF(C837="","",IFERROR(_xlfn.XLOOKUP(C837,PT_Master!A:A,PT_Master!C:C),""))</f>
        <v/>
      </c>
      <c r="F837" s="24" t="str">
        <f>IF(C837="","",IFERROR(_xlfn.XLOOKUP(C837,PT_Master!A:A,PT_Master!P:P),"Self-Pay"))</f>
        <v/>
      </c>
      <c r="G837" s="25" t="str">
        <f>IF(B837="","",IFERROR(SUMIF(SVC_Log!B:B,B837,SVC_Log!O:O),0))</f>
        <v/>
      </c>
      <c r="H837" s="25" t="str">
        <f>IF(B837="","",IFERROR(
  _xlfn.XLOOKUP(B837,ADM_Log!A:A,ADM_Log!G:G)*
  _xlfn.XLOOKUP(_xlfn.XLOOKUP(B837,ADM_Log!A:A,ADM_Log!K:K),BED_Master!A:A,BED_Master!F:F),0))</f>
        <v/>
      </c>
      <c r="I837" s="25" t="str">
        <f>IF(B837="","",IFERROR(
  IF(_xlfn.XLOOKUP(B837,ADM_Log!A:A,ADM_Log!D:D)="OPD",
    _xlfn.XLOOKUP(_xlfn.XLOOKUP(B837,ADM_Log!A:A,ADM_Log!I:I),DR_Master!A:A,DR_Master!G:G),
    _xlfn.XLOOKUP(_xlfn.XLOOKUP(B837,ADM_Log!A:A,ADM_Log!I:I),DR_Master!A:A,DR_Master!H:H)*
    _xlfn.XLOOKUP(B837,ADM_Log!A:A,ADM_Log!G:G)
  ),0))</f>
        <v/>
      </c>
      <c r="J837" s="25" t="str">
        <f t="shared" si="62"/>
        <v/>
      </c>
      <c r="L837" s="17"/>
      <c r="M837" s="25" t="str">
        <f t="shared" si="63"/>
        <v/>
      </c>
      <c r="N837" s="17"/>
      <c r="O837" s="25" t="str">
        <f t="shared" si="64"/>
        <v/>
      </c>
      <c r="R837" t="str">
        <f t="shared" ref="R837:R900" si="65">TEXT(E836,"MMM YYYY")</f>
        <v>Jan 1900</v>
      </c>
    </row>
    <row r="838" spans="1:18" ht="22" customHeight="1">
      <c r="A838" t="str">
        <f t="shared" ref="A838:A901" si="66">IF(B838="","","BILL-"&amp;TEXT(ROW(A834),"00000"))</f>
        <v/>
      </c>
      <c r="C838" s="24" t="str">
        <f>IF(B838="","",IFERROR(_xlfn.XLOOKUP(B838,ADM_Log!A:A,ADM_Log!B:B),"ADM not found"))</f>
        <v/>
      </c>
      <c r="D838" s="24" t="str">
        <f>IF(C838="","",IFERROR(_xlfn.XLOOKUP(C838,PT_Master!A:A,PT_Master!C:C),""))</f>
        <v/>
      </c>
      <c r="F838" s="24" t="str">
        <f>IF(C838="","",IFERROR(_xlfn.XLOOKUP(C838,PT_Master!A:A,PT_Master!P:P),"Self-Pay"))</f>
        <v/>
      </c>
      <c r="G838" s="25" t="str">
        <f>IF(B838="","",IFERROR(SUMIF(SVC_Log!B:B,B838,SVC_Log!O:O),0))</f>
        <v/>
      </c>
      <c r="H838" s="25" t="str">
        <f>IF(B838="","",IFERROR(
  _xlfn.XLOOKUP(B838,ADM_Log!A:A,ADM_Log!G:G)*
  _xlfn.XLOOKUP(_xlfn.XLOOKUP(B838,ADM_Log!A:A,ADM_Log!K:K),BED_Master!A:A,BED_Master!F:F),0))</f>
        <v/>
      </c>
      <c r="I838" s="25" t="str">
        <f>IF(B838="","",IFERROR(
  IF(_xlfn.XLOOKUP(B838,ADM_Log!A:A,ADM_Log!D:D)="OPD",
    _xlfn.XLOOKUP(_xlfn.XLOOKUP(B838,ADM_Log!A:A,ADM_Log!I:I),DR_Master!A:A,DR_Master!G:G),
    _xlfn.XLOOKUP(_xlfn.XLOOKUP(B838,ADM_Log!A:A,ADM_Log!I:I),DR_Master!A:A,DR_Master!H:H)*
    _xlfn.XLOOKUP(B838,ADM_Log!A:A,ADM_Log!G:G)
  ),0))</f>
        <v/>
      </c>
      <c r="J838" s="25" t="str">
        <f t="shared" ref="J838:J901" si="67">IF(B838="","",G838+H838+I838)</f>
        <v/>
      </c>
      <c r="L838" s="17"/>
      <c r="M838" s="25" t="str">
        <f t="shared" ref="M838:M901" si="68">IF(J838="","",J838-IF(L838="",0,L838))</f>
        <v/>
      </c>
      <c r="N838" s="17"/>
      <c r="O838" s="25" t="str">
        <f t="shared" ref="O838:O901" si="69">IF(M838="","",IFERROR(M838-IF(N838="",0,N838),M838))</f>
        <v/>
      </c>
      <c r="R838" t="str">
        <f t="shared" si="65"/>
        <v>Jan 1900</v>
      </c>
    </row>
    <row r="839" spans="1:18" ht="22" customHeight="1">
      <c r="A839" t="str">
        <f t="shared" si="66"/>
        <v/>
      </c>
      <c r="C839" s="24" t="str">
        <f>IF(B839="","",IFERROR(_xlfn.XLOOKUP(B839,ADM_Log!A:A,ADM_Log!B:B),"ADM not found"))</f>
        <v/>
      </c>
      <c r="D839" s="24" t="str">
        <f>IF(C839="","",IFERROR(_xlfn.XLOOKUP(C839,PT_Master!A:A,PT_Master!C:C),""))</f>
        <v/>
      </c>
      <c r="F839" s="24" t="str">
        <f>IF(C839="","",IFERROR(_xlfn.XLOOKUP(C839,PT_Master!A:A,PT_Master!P:P),"Self-Pay"))</f>
        <v/>
      </c>
      <c r="G839" s="25" t="str">
        <f>IF(B839="","",IFERROR(SUMIF(SVC_Log!B:B,B839,SVC_Log!O:O),0))</f>
        <v/>
      </c>
      <c r="H839" s="25" t="str">
        <f>IF(B839="","",IFERROR(
  _xlfn.XLOOKUP(B839,ADM_Log!A:A,ADM_Log!G:G)*
  _xlfn.XLOOKUP(_xlfn.XLOOKUP(B839,ADM_Log!A:A,ADM_Log!K:K),BED_Master!A:A,BED_Master!F:F),0))</f>
        <v/>
      </c>
      <c r="I839" s="25" t="str">
        <f>IF(B839="","",IFERROR(
  IF(_xlfn.XLOOKUP(B839,ADM_Log!A:A,ADM_Log!D:D)="OPD",
    _xlfn.XLOOKUP(_xlfn.XLOOKUP(B839,ADM_Log!A:A,ADM_Log!I:I),DR_Master!A:A,DR_Master!G:G),
    _xlfn.XLOOKUP(_xlfn.XLOOKUP(B839,ADM_Log!A:A,ADM_Log!I:I),DR_Master!A:A,DR_Master!H:H)*
    _xlfn.XLOOKUP(B839,ADM_Log!A:A,ADM_Log!G:G)
  ),0))</f>
        <v/>
      </c>
      <c r="J839" s="25" t="str">
        <f t="shared" si="67"/>
        <v/>
      </c>
      <c r="L839" s="17"/>
      <c r="M839" s="25" t="str">
        <f t="shared" si="68"/>
        <v/>
      </c>
      <c r="N839" s="17"/>
      <c r="O839" s="25" t="str">
        <f t="shared" si="69"/>
        <v/>
      </c>
      <c r="R839" t="str">
        <f t="shared" si="65"/>
        <v>Jan 1900</v>
      </c>
    </row>
    <row r="840" spans="1:18" ht="22" customHeight="1">
      <c r="A840" t="str">
        <f t="shared" si="66"/>
        <v/>
      </c>
      <c r="C840" s="24" t="str">
        <f>IF(B840="","",IFERROR(_xlfn.XLOOKUP(B840,ADM_Log!A:A,ADM_Log!B:B),"ADM not found"))</f>
        <v/>
      </c>
      <c r="D840" s="24" t="str">
        <f>IF(C840="","",IFERROR(_xlfn.XLOOKUP(C840,PT_Master!A:A,PT_Master!C:C),""))</f>
        <v/>
      </c>
      <c r="F840" s="24" t="str">
        <f>IF(C840="","",IFERROR(_xlfn.XLOOKUP(C840,PT_Master!A:A,PT_Master!P:P),"Self-Pay"))</f>
        <v/>
      </c>
      <c r="G840" s="25" t="str">
        <f>IF(B840="","",IFERROR(SUMIF(SVC_Log!B:B,B840,SVC_Log!O:O),0))</f>
        <v/>
      </c>
      <c r="H840" s="25" t="str">
        <f>IF(B840="","",IFERROR(
  _xlfn.XLOOKUP(B840,ADM_Log!A:A,ADM_Log!G:G)*
  _xlfn.XLOOKUP(_xlfn.XLOOKUP(B840,ADM_Log!A:A,ADM_Log!K:K),BED_Master!A:A,BED_Master!F:F),0))</f>
        <v/>
      </c>
      <c r="I840" s="25" t="str">
        <f>IF(B840="","",IFERROR(
  IF(_xlfn.XLOOKUP(B840,ADM_Log!A:A,ADM_Log!D:D)="OPD",
    _xlfn.XLOOKUP(_xlfn.XLOOKUP(B840,ADM_Log!A:A,ADM_Log!I:I),DR_Master!A:A,DR_Master!G:G),
    _xlfn.XLOOKUP(_xlfn.XLOOKUP(B840,ADM_Log!A:A,ADM_Log!I:I),DR_Master!A:A,DR_Master!H:H)*
    _xlfn.XLOOKUP(B840,ADM_Log!A:A,ADM_Log!G:G)
  ),0))</f>
        <v/>
      </c>
      <c r="J840" s="25" t="str">
        <f t="shared" si="67"/>
        <v/>
      </c>
      <c r="L840" s="17"/>
      <c r="M840" s="25" t="str">
        <f t="shared" si="68"/>
        <v/>
      </c>
      <c r="N840" s="17"/>
      <c r="O840" s="25" t="str">
        <f t="shared" si="69"/>
        <v/>
      </c>
      <c r="R840" t="str">
        <f t="shared" si="65"/>
        <v>Jan 1900</v>
      </c>
    </row>
    <row r="841" spans="1:18" ht="22" customHeight="1">
      <c r="A841" t="str">
        <f t="shared" si="66"/>
        <v/>
      </c>
      <c r="C841" s="24" t="str">
        <f>IF(B841="","",IFERROR(_xlfn.XLOOKUP(B841,ADM_Log!A:A,ADM_Log!B:B),"ADM not found"))</f>
        <v/>
      </c>
      <c r="D841" s="24" t="str">
        <f>IF(C841="","",IFERROR(_xlfn.XLOOKUP(C841,PT_Master!A:A,PT_Master!C:C),""))</f>
        <v/>
      </c>
      <c r="F841" s="24" t="str">
        <f>IF(C841="","",IFERROR(_xlfn.XLOOKUP(C841,PT_Master!A:A,PT_Master!P:P),"Self-Pay"))</f>
        <v/>
      </c>
      <c r="G841" s="25" t="str">
        <f>IF(B841="","",IFERROR(SUMIF(SVC_Log!B:B,B841,SVC_Log!O:O),0))</f>
        <v/>
      </c>
      <c r="H841" s="25" t="str">
        <f>IF(B841="","",IFERROR(
  _xlfn.XLOOKUP(B841,ADM_Log!A:A,ADM_Log!G:G)*
  _xlfn.XLOOKUP(_xlfn.XLOOKUP(B841,ADM_Log!A:A,ADM_Log!K:K),BED_Master!A:A,BED_Master!F:F),0))</f>
        <v/>
      </c>
      <c r="I841" s="25" t="str">
        <f>IF(B841="","",IFERROR(
  IF(_xlfn.XLOOKUP(B841,ADM_Log!A:A,ADM_Log!D:D)="OPD",
    _xlfn.XLOOKUP(_xlfn.XLOOKUP(B841,ADM_Log!A:A,ADM_Log!I:I),DR_Master!A:A,DR_Master!G:G),
    _xlfn.XLOOKUP(_xlfn.XLOOKUP(B841,ADM_Log!A:A,ADM_Log!I:I),DR_Master!A:A,DR_Master!H:H)*
    _xlfn.XLOOKUP(B841,ADM_Log!A:A,ADM_Log!G:G)
  ),0))</f>
        <v/>
      </c>
      <c r="J841" s="25" t="str">
        <f t="shared" si="67"/>
        <v/>
      </c>
      <c r="L841" s="17"/>
      <c r="M841" s="25" t="str">
        <f t="shared" si="68"/>
        <v/>
      </c>
      <c r="N841" s="17"/>
      <c r="O841" s="25" t="str">
        <f t="shared" si="69"/>
        <v/>
      </c>
      <c r="R841" t="str">
        <f t="shared" si="65"/>
        <v>Jan 1900</v>
      </c>
    </row>
    <row r="842" spans="1:18" ht="22" customHeight="1">
      <c r="A842" t="str">
        <f t="shared" si="66"/>
        <v/>
      </c>
      <c r="C842" s="24" t="str">
        <f>IF(B842="","",IFERROR(_xlfn.XLOOKUP(B842,ADM_Log!A:A,ADM_Log!B:B),"ADM not found"))</f>
        <v/>
      </c>
      <c r="D842" s="24" t="str">
        <f>IF(C842="","",IFERROR(_xlfn.XLOOKUP(C842,PT_Master!A:A,PT_Master!C:C),""))</f>
        <v/>
      </c>
      <c r="F842" s="24" t="str">
        <f>IF(C842="","",IFERROR(_xlfn.XLOOKUP(C842,PT_Master!A:A,PT_Master!P:P),"Self-Pay"))</f>
        <v/>
      </c>
      <c r="G842" s="25" t="str">
        <f>IF(B842="","",IFERROR(SUMIF(SVC_Log!B:B,B842,SVC_Log!O:O),0))</f>
        <v/>
      </c>
      <c r="H842" s="25" t="str">
        <f>IF(B842="","",IFERROR(
  _xlfn.XLOOKUP(B842,ADM_Log!A:A,ADM_Log!G:G)*
  _xlfn.XLOOKUP(_xlfn.XLOOKUP(B842,ADM_Log!A:A,ADM_Log!K:K),BED_Master!A:A,BED_Master!F:F),0))</f>
        <v/>
      </c>
      <c r="I842" s="25" t="str">
        <f>IF(B842="","",IFERROR(
  IF(_xlfn.XLOOKUP(B842,ADM_Log!A:A,ADM_Log!D:D)="OPD",
    _xlfn.XLOOKUP(_xlfn.XLOOKUP(B842,ADM_Log!A:A,ADM_Log!I:I),DR_Master!A:A,DR_Master!G:G),
    _xlfn.XLOOKUP(_xlfn.XLOOKUP(B842,ADM_Log!A:A,ADM_Log!I:I),DR_Master!A:A,DR_Master!H:H)*
    _xlfn.XLOOKUP(B842,ADM_Log!A:A,ADM_Log!G:G)
  ),0))</f>
        <v/>
      </c>
      <c r="J842" s="25" t="str">
        <f t="shared" si="67"/>
        <v/>
      </c>
      <c r="L842" s="17"/>
      <c r="M842" s="25" t="str">
        <f t="shared" si="68"/>
        <v/>
      </c>
      <c r="N842" s="17"/>
      <c r="O842" s="25" t="str">
        <f t="shared" si="69"/>
        <v/>
      </c>
      <c r="R842" t="str">
        <f t="shared" si="65"/>
        <v>Jan 1900</v>
      </c>
    </row>
    <row r="843" spans="1:18" ht="22" customHeight="1">
      <c r="A843" t="str">
        <f t="shared" si="66"/>
        <v/>
      </c>
      <c r="C843" s="24" t="str">
        <f>IF(B843="","",IFERROR(_xlfn.XLOOKUP(B843,ADM_Log!A:A,ADM_Log!B:B),"ADM not found"))</f>
        <v/>
      </c>
      <c r="D843" s="24" t="str">
        <f>IF(C843="","",IFERROR(_xlfn.XLOOKUP(C843,PT_Master!A:A,PT_Master!C:C),""))</f>
        <v/>
      </c>
      <c r="F843" s="24" t="str">
        <f>IF(C843="","",IFERROR(_xlfn.XLOOKUP(C843,PT_Master!A:A,PT_Master!P:P),"Self-Pay"))</f>
        <v/>
      </c>
      <c r="G843" s="25" t="str">
        <f>IF(B843="","",IFERROR(SUMIF(SVC_Log!B:B,B843,SVC_Log!O:O),0))</f>
        <v/>
      </c>
      <c r="H843" s="25" t="str">
        <f>IF(B843="","",IFERROR(
  _xlfn.XLOOKUP(B843,ADM_Log!A:A,ADM_Log!G:G)*
  _xlfn.XLOOKUP(_xlfn.XLOOKUP(B843,ADM_Log!A:A,ADM_Log!K:K),BED_Master!A:A,BED_Master!F:F),0))</f>
        <v/>
      </c>
      <c r="I843" s="25" t="str">
        <f>IF(B843="","",IFERROR(
  IF(_xlfn.XLOOKUP(B843,ADM_Log!A:A,ADM_Log!D:D)="OPD",
    _xlfn.XLOOKUP(_xlfn.XLOOKUP(B843,ADM_Log!A:A,ADM_Log!I:I),DR_Master!A:A,DR_Master!G:G),
    _xlfn.XLOOKUP(_xlfn.XLOOKUP(B843,ADM_Log!A:A,ADM_Log!I:I),DR_Master!A:A,DR_Master!H:H)*
    _xlfn.XLOOKUP(B843,ADM_Log!A:A,ADM_Log!G:G)
  ),0))</f>
        <v/>
      </c>
      <c r="J843" s="25" t="str">
        <f t="shared" si="67"/>
        <v/>
      </c>
      <c r="L843" s="17"/>
      <c r="M843" s="25" t="str">
        <f t="shared" si="68"/>
        <v/>
      </c>
      <c r="N843" s="17"/>
      <c r="O843" s="25" t="str">
        <f t="shared" si="69"/>
        <v/>
      </c>
      <c r="R843" t="str">
        <f t="shared" si="65"/>
        <v>Jan 1900</v>
      </c>
    </row>
    <row r="844" spans="1:18" ht="22" customHeight="1">
      <c r="A844" t="str">
        <f t="shared" si="66"/>
        <v/>
      </c>
      <c r="C844" s="24" t="str">
        <f>IF(B844="","",IFERROR(_xlfn.XLOOKUP(B844,ADM_Log!A:A,ADM_Log!B:B),"ADM not found"))</f>
        <v/>
      </c>
      <c r="D844" s="24" t="str">
        <f>IF(C844="","",IFERROR(_xlfn.XLOOKUP(C844,PT_Master!A:A,PT_Master!C:C),""))</f>
        <v/>
      </c>
      <c r="F844" s="24" t="str">
        <f>IF(C844="","",IFERROR(_xlfn.XLOOKUP(C844,PT_Master!A:A,PT_Master!P:P),"Self-Pay"))</f>
        <v/>
      </c>
      <c r="G844" s="25" t="str">
        <f>IF(B844="","",IFERROR(SUMIF(SVC_Log!B:B,B844,SVC_Log!O:O),0))</f>
        <v/>
      </c>
      <c r="H844" s="25" t="str">
        <f>IF(B844="","",IFERROR(
  _xlfn.XLOOKUP(B844,ADM_Log!A:A,ADM_Log!G:G)*
  _xlfn.XLOOKUP(_xlfn.XLOOKUP(B844,ADM_Log!A:A,ADM_Log!K:K),BED_Master!A:A,BED_Master!F:F),0))</f>
        <v/>
      </c>
      <c r="I844" s="25" t="str">
        <f>IF(B844="","",IFERROR(
  IF(_xlfn.XLOOKUP(B844,ADM_Log!A:A,ADM_Log!D:D)="OPD",
    _xlfn.XLOOKUP(_xlfn.XLOOKUP(B844,ADM_Log!A:A,ADM_Log!I:I),DR_Master!A:A,DR_Master!G:G),
    _xlfn.XLOOKUP(_xlfn.XLOOKUP(B844,ADM_Log!A:A,ADM_Log!I:I),DR_Master!A:A,DR_Master!H:H)*
    _xlfn.XLOOKUP(B844,ADM_Log!A:A,ADM_Log!G:G)
  ),0))</f>
        <v/>
      </c>
      <c r="J844" s="25" t="str">
        <f t="shared" si="67"/>
        <v/>
      </c>
      <c r="L844" s="17"/>
      <c r="M844" s="25" t="str">
        <f t="shared" si="68"/>
        <v/>
      </c>
      <c r="N844" s="17"/>
      <c r="O844" s="25" t="str">
        <f t="shared" si="69"/>
        <v/>
      </c>
      <c r="R844" t="str">
        <f t="shared" si="65"/>
        <v>Jan 1900</v>
      </c>
    </row>
    <row r="845" spans="1:18" ht="22" customHeight="1">
      <c r="A845" t="str">
        <f t="shared" si="66"/>
        <v/>
      </c>
      <c r="C845" s="24" t="str">
        <f>IF(B845="","",IFERROR(_xlfn.XLOOKUP(B845,ADM_Log!A:A,ADM_Log!B:B),"ADM not found"))</f>
        <v/>
      </c>
      <c r="D845" s="24" t="str">
        <f>IF(C845="","",IFERROR(_xlfn.XLOOKUP(C845,PT_Master!A:A,PT_Master!C:C),""))</f>
        <v/>
      </c>
      <c r="F845" s="24" t="str">
        <f>IF(C845="","",IFERROR(_xlfn.XLOOKUP(C845,PT_Master!A:A,PT_Master!P:P),"Self-Pay"))</f>
        <v/>
      </c>
      <c r="G845" s="25" t="str">
        <f>IF(B845="","",IFERROR(SUMIF(SVC_Log!B:B,B845,SVC_Log!O:O),0))</f>
        <v/>
      </c>
      <c r="H845" s="25" t="str">
        <f>IF(B845="","",IFERROR(
  _xlfn.XLOOKUP(B845,ADM_Log!A:A,ADM_Log!G:G)*
  _xlfn.XLOOKUP(_xlfn.XLOOKUP(B845,ADM_Log!A:A,ADM_Log!K:K),BED_Master!A:A,BED_Master!F:F),0))</f>
        <v/>
      </c>
      <c r="I845" s="25" t="str">
        <f>IF(B845="","",IFERROR(
  IF(_xlfn.XLOOKUP(B845,ADM_Log!A:A,ADM_Log!D:D)="OPD",
    _xlfn.XLOOKUP(_xlfn.XLOOKUP(B845,ADM_Log!A:A,ADM_Log!I:I),DR_Master!A:A,DR_Master!G:G),
    _xlfn.XLOOKUP(_xlfn.XLOOKUP(B845,ADM_Log!A:A,ADM_Log!I:I),DR_Master!A:A,DR_Master!H:H)*
    _xlfn.XLOOKUP(B845,ADM_Log!A:A,ADM_Log!G:G)
  ),0))</f>
        <v/>
      </c>
      <c r="J845" s="25" t="str">
        <f t="shared" si="67"/>
        <v/>
      </c>
      <c r="L845" s="17"/>
      <c r="M845" s="25" t="str">
        <f t="shared" si="68"/>
        <v/>
      </c>
      <c r="N845" s="17"/>
      <c r="O845" s="25" t="str">
        <f t="shared" si="69"/>
        <v/>
      </c>
      <c r="R845" t="str">
        <f t="shared" si="65"/>
        <v>Jan 1900</v>
      </c>
    </row>
    <row r="846" spans="1:18" ht="22" customHeight="1">
      <c r="A846" t="str">
        <f t="shared" si="66"/>
        <v/>
      </c>
      <c r="C846" s="24" t="str">
        <f>IF(B846="","",IFERROR(_xlfn.XLOOKUP(B846,ADM_Log!A:A,ADM_Log!B:B),"ADM not found"))</f>
        <v/>
      </c>
      <c r="D846" s="24" t="str">
        <f>IF(C846="","",IFERROR(_xlfn.XLOOKUP(C846,PT_Master!A:A,PT_Master!C:C),""))</f>
        <v/>
      </c>
      <c r="F846" s="24" t="str">
        <f>IF(C846="","",IFERROR(_xlfn.XLOOKUP(C846,PT_Master!A:A,PT_Master!P:P),"Self-Pay"))</f>
        <v/>
      </c>
      <c r="G846" s="25" t="str">
        <f>IF(B846="","",IFERROR(SUMIF(SVC_Log!B:B,B846,SVC_Log!O:O),0))</f>
        <v/>
      </c>
      <c r="H846" s="25" t="str">
        <f>IF(B846="","",IFERROR(
  _xlfn.XLOOKUP(B846,ADM_Log!A:A,ADM_Log!G:G)*
  _xlfn.XLOOKUP(_xlfn.XLOOKUP(B846,ADM_Log!A:A,ADM_Log!K:K),BED_Master!A:A,BED_Master!F:F),0))</f>
        <v/>
      </c>
      <c r="I846" s="25" t="str">
        <f>IF(B846="","",IFERROR(
  IF(_xlfn.XLOOKUP(B846,ADM_Log!A:A,ADM_Log!D:D)="OPD",
    _xlfn.XLOOKUP(_xlfn.XLOOKUP(B846,ADM_Log!A:A,ADM_Log!I:I),DR_Master!A:A,DR_Master!G:G),
    _xlfn.XLOOKUP(_xlfn.XLOOKUP(B846,ADM_Log!A:A,ADM_Log!I:I),DR_Master!A:A,DR_Master!H:H)*
    _xlfn.XLOOKUP(B846,ADM_Log!A:A,ADM_Log!G:G)
  ),0))</f>
        <v/>
      </c>
      <c r="J846" s="25" t="str">
        <f t="shared" si="67"/>
        <v/>
      </c>
      <c r="L846" s="17"/>
      <c r="M846" s="25" t="str">
        <f t="shared" si="68"/>
        <v/>
      </c>
      <c r="N846" s="17"/>
      <c r="O846" s="25" t="str">
        <f t="shared" si="69"/>
        <v/>
      </c>
      <c r="R846" t="str">
        <f t="shared" si="65"/>
        <v>Jan 1900</v>
      </c>
    </row>
    <row r="847" spans="1:18" ht="22" customHeight="1">
      <c r="A847" t="str">
        <f t="shared" si="66"/>
        <v/>
      </c>
      <c r="C847" s="24" t="str">
        <f>IF(B847="","",IFERROR(_xlfn.XLOOKUP(B847,ADM_Log!A:A,ADM_Log!B:B),"ADM not found"))</f>
        <v/>
      </c>
      <c r="D847" s="24" t="str">
        <f>IF(C847="","",IFERROR(_xlfn.XLOOKUP(C847,PT_Master!A:A,PT_Master!C:C),""))</f>
        <v/>
      </c>
      <c r="F847" s="24" t="str">
        <f>IF(C847="","",IFERROR(_xlfn.XLOOKUP(C847,PT_Master!A:A,PT_Master!P:P),"Self-Pay"))</f>
        <v/>
      </c>
      <c r="G847" s="25" t="str">
        <f>IF(B847="","",IFERROR(SUMIF(SVC_Log!B:B,B847,SVC_Log!O:O),0))</f>
        <v/>
      </c>
      <c r="H847" s="25" t="str">
        <f>IF(B847="","",IFERROR(
  _xlfn.XLOOKUP(B847,ADM_Log!A:A,ADM_Log!G:G)*
  _xlfn.XLOOKUP(_xlfn.XLOOKUP(B847,ADM_Log!A:A,ADM_Log!K:K),BED_Master!A:A,BED_Master!F:F),0))</f>
        <v/>
      </c>
      <c r="I847" s="25" t="str">
        <f>IF(B847="","",IFERROR(
  IF(_xlfn.XLOOKUP(B847,ADM_Log!A:A,ADM_Log!D:D)="OPD",
    _xlfn.XLOOKUP(_xlfn.XLOOKUP(B847,ADM_Log!A:A,ADM_Log!I:I),DR_Master!A:A,DR_Master!G:G),
    _xlfn.XLOOKUP(_xlfn.XLOOKUP(B847,ADM_Log!A:A,ADM_Log!I:I),DR_Master!A:A,DR_Master!H:H)*
    _xlfn.XLOOKUP(B847,ADM_Log!A:A,ADM_Log!G:G)
  ),0))</f>
        <v/>
      </c>
      <c r="J847" s="25" t="str">
        <f t="shared" si="67"/>
        <v/>
      </c>
      <c r="L847" s="17"/>
      <c r="M847" s="25" t="str">
        <f t="shared" si="68"/>
        <v/>
      </c>
      <c r="N847" s="17"/>
      <c r="O847" s="25" t="str">
        <f t="shared" si="69"/>
        <v/>
      </c>
      <c r="R847" t="str">
        <f t="shared" si="65"/>
        <v>Jan 1900</v>
      </c>
    </row>
    <row r="848" spans="1:18" ht="22" customHeight="1">
      <c r="A848" t="str">
        <f t="shared" si="66"/>
        <v/>
      </c>
      <c r="C848" s="24" t="str">
        <f>IF(B848="","",IFERROR(_xlfn.XLOOKUP(B848,ADM_Log!A:A,ADM_Log!B:B),"ADM not found"))</f>
        <v/>
      </c>
      <c r="D848" s="24" t="str">
        <f>IF(C848="","",IFERROR(_xlfn.XLOOKUP(C848,PT_Master!A:A,PT_Master!C:C),""))</f>
        <v/>
      </c>
      <c r="F848" s="24" t="str">
        <f>IF(C848="","",IFERROR(_xlfn.XLOOKUP(C848,PT_Master!A:A,PT_Master!P:P),"Self-Pay"))</f>
        <v/>
      </c>
      <c r="G848" s="25" t="str">
        <f>IF(B848="","",IFERROR(SUMIF(SVC_Log!B:B,B848,SVC_Log!O:O),0))</f>
        <v/>
      </c>
      <c r="H848" s="25" t="str">
        <f>IF(B848="","",IFERROR(
  _xlfn.XLOOKUP(B848,ADM_Log!A:A,ADM_Log!G:G)*
  _xlfn.XLOOKUP(_xlfn.XLOOKUP(B848,ADM_Log!A:A,ADM_Log!K:K),BED_Master!A:A,BED_Master!F:F),0))</f>
        <v/>
      </c>
      <c r="I848" s="25" t="str">
        <f>IF(B848="","",IFERROR(
  IF(_xlfn.XLOOKUP(B848,ADM_Log!A:A,ADM_Log!D:D)="OPD",
    _xlfn.XLOOKUP(_xlfn.XLOOKUP(B848,ADM_Log!A:A,ADM_Log!I:I),DR_Master!A:A,DR_Master!G:G),
    _xlfn.XLOOKUP(_xlfn.XLOOKUP(B848,ADM_Log!A:A,ADM_Log!I:I),DR_Master!A:A,DR_Master!H:H)*
    _xlfn.XLOOKUP(B848,ADM_Log!A:A,ADM_Log!G:G)
  ),0))</f>
        <v/>
      </c>
      <c r="J848" s="25" t="str">
        <f t="shared" si="67"/>
        <v/>
      </c>
      <c r="L848" s="17"/>
      <c r="M848" s="25" t="str">
        <f t="shared" si="68"/>
        <v/>
      </c>
      <c r="N848" s="17"/>
      <c r="O848" s="25" t="str">
        <f t="shared" si="69"/>
        <v/>
      </c>
      <c r="R848" t="str">
        <f t="shared" si="65"/>
        <v>Jan 1900</v>
      </c>
    </row>
    <row r="849" spans="1:18" ht="22" customHeight="1">
      <c r="A849" t="str">
        <f t="shared" si="66"/>
        <v/>
      </c>
      <c r="C849" s="24" t="str">
        <f>IF(B849="","",IFERROR(_xlfn.XLOOKUP(B849,ADM_Log!A:A,ADM_Log!B:B),"ADM not found"))</f>
        <v/>
      </c>
      <c r="D849" s="24" t="str">
        <f>IF(C849="","",IFERROR(_xlfn.XLOOKUP(C849,PT_Master!A:A,PT_Master!C:C),""))</f>
        <v/>
      </c>
      <c r="F849" s="24" t="str">
        <f>IF(C849="","",IFERROR(_xlfn.XLOOKUP(C849,PT_Master!A:A,PT_Master!P:P),"Self-Pay"))</f>
        <v/>
      </c>
      <c r="G849" s="25" t="str">
        <f>IF(B849="","",IFERROR(SUMIF(SVC_Log!B:B,B849,SVC_Log!O:O),0))</f>
        <v/>
      </c>
      <c r="H849" s="25" t="str">
        <f>IF(B849="","",IFERROR(
  _xlfn.XLOOKUP(B849,ADM_Log!A:A,ADM_Log!G:G)*
  _xlfn.XLOOKUP(_xlfn.XLOOKUP(B849,ADM_Log!A:A,ADM_Log!K:K),BED_Master!A:A,BED_Master!F:F),0))</f>
        <v/>
      </c>
      <c r="I849" s="25" t="str">
        <f>IF(B849="","",IFERROR(
  IF(_xlfn.XLOOKUP(B849,ADM_Log!A:A,ADM_Log!D:D)="OPD",
    _xlfn.XLOOKUP(_xlfn.XLOOKUP(B849,ADM_Log!A:A,ADM_Log!I:I),DR_Master!A:A,DR_Master!G:G),
    _xlfn.XLOOKUP(_xlfn.XLOOKUP(B849,ADM_Log!A:A,ADM_Log!I:I),DR_Master!A:A,DR_Master!H:H)*
    _xlfn.XLOOKUP(B849,ADM_Log!A:A,ADM_Log!G:G)
  ),0))</f>
        <v/>
      </c>
      <c r="J849" s="25" t="str">
        <f t="shared" si="67"/>
        <v/>
      </c>
      <c r="L849" s="17"/>
      <c r="M849" s="25" t="str">
        <f t="shared" si="68"/>
        <v/>
      </c>
      <c r="N849" s="17"/>
      <c r="O849" s="25" t="str">
        <f t="shared" si="69"/>
        <v/>
      </c>
      <c r="R849" t="str">
        <f t="shared" si="65"/>
        <v>Jan 1900</v>
      </c>
    </row>
    <row r="850" spans="1:18" ht="22" customHeight="1">
      <c r="A850" t="str">
        <f t="shared" si="66"/>
        <v/>
      </c>
      <c r="C850" s="24" t="str">
        <f>IF(B850="","",IFERROR(_xlfn.XLOOKUP(B850,ADM_Log!A:A,ADM_Log!B:B),"ADM not found"))</f>
        <v/>
      </c>
      <c r="D850" s="24" t="str">
        <f>IF(C850="","",IFERROR(_xlfn.XLOOKUP(C850,PT_Master!A:A,PT_Master!C:C),""))</f>
        <v/>
      </c>
      <c r="F850" s="24" t="str">
        <f>IF(C850="","",IFERROR(_xlfn.XLOOKUP(C850,PT_Master!A:A,PT_Master!P:P),"Self-Pay"))</f>
        <v/>
      </c>
      <c r="G850" s="25" t="str">
        <f>IF(B850="","",IFERROR(SUMIF(SVC_Log!B:B,B850,SVC_Log!O:O),0))</f>
        <v/>
      </c>
      <c r="H850" s="25" t="str">
        <f>IF(B850="","",IFERROR(
  _xlfn.XLOOKUP(B850,ADM_Log!A:A,ADM_Log!G:G)*
  _xlfn.XLOOKUP(_xlfn.XLOOKUP(B850,ADM_Log!A:A,ADM_Log!K:K),BED_Master!A:A,BED_Master!F:F),0))</f>
        <v/>
      </c>
      <c r="I850" s="25" t="str">
        <f>IF(B850="","",IFERROR(
  IF(_xlfn.XLOOKUP(B850,ADM_Log!A:A,ADM_Log!D:D)="OPD",
    _xlfn.XLOOKUP(_xlfn.XLOOKUP(B850,ADM_Log!A:A,ADM_Log!I:I),DR_Master!A:A,DR_Master!G:G),
    _xlfn.XLOOKUP(_xlfn.XLOOKUP(B850,ADM_Log!A:A,ADM_Log!I:I),DR_Master!A:A,DR_Master!H:H)*
    _xlfn.XLOOKUP(B850,ADM_Log!A:A,ADM_Log!G:G)
  ),0))</f>
        <v/>
      </c>
      <c r="J850" s="25" t="str">
        <f t="shared" si="67"/>
        <v/>
      </c>
      <c r="L850" s="17"/>
      <c r="M850" s="25" t="str">
        <f t="shared" si="68"/>
        <v/>
      </c>
      <c r="N850" s="17"/>
      <c r="O850" s="25" t="str">
        <f t="shared" si="69"/>
        <v/>
      </c>
      <c r="R850" t="str">
        <f t="shared" si="65"/>
        <v>Jan 1900</v>
      </c>
    </row>
    <row r="851" spans="1:18" ht="22" customHeight="1">
      <c r="A851" t="str">
        <f t="shared" si="66"/>
        <v/>
      </c>
      <c r="C851" s="24" t="str">
        <f>IF(B851="","",IFERROR(_xlfn.XLOOKUP(B851,ADM_Log!A:A,ADM_Log!B:B),"ADM not found"))</f>
        <v/>
      </c>
      <c r="D851" s="24" t="str">
        <f>IF(C851="","",IFERROR(_xlfn.XLOOKUP(C851,PT_Master!A:A,PT_Master!C:C),""))</f>
        <v/>
      </c>
      <c r="F851" s="24" t="str">
        <f>IF(C851="","",IFERROR(_xlfn.XLOOKUP(C851,PT_Master!A:A,PT_Master!P:P),"Self-Pay"))</f>
        <v/>
      </c>
      <c r="G851" s="25" t="str">
        <f>IF(B851="","",IFERROR(SUMIF(SVC_Log!B:B,B851,SVC_Log!O:O),0))</f>
        <v/>
      </c>
      <c r="H851" s="25" t="str">
        <f>IF(B851="","",IFERROR(
  _xlfn.XLOOKUP(B851,ADM_Log!A:A,ADM_Log!G:G)*
  _xlfn.XLOOKUP(_xlfn.XLOOKUP(B851,ADM_Log!A:A,ADM_Log!K:K),BED_Master!A:A,BED_Master!F:F),0))</f>
        <v/>
      </c>
      <c r="I851" s="25" t="str">
        <f>IF(B851="","",IFERROR(
  IF(_xlfn.XLOOKUP(B851,ADM_Log!A:A,ADM_Log!D:D)="OPD",
    _xlfn.XLOOKUP(_xlfn.XLOOKUP(B851,ADM_Log!A:A,ADM_Log!I:I),DR_Master!A:A,DR_Master!G:G),
    _xlfn.XLOOKUP(_xlfn.XLOOKUP(B851,ADM_Log!A:A,ADM_Log!I:I),DR_Master!A:A,DR_Master!H:H)*
    _xlfn.XLOOKUP(B851,ADM_Log!A:A,ADM_Log!G:G)
  ),0))</f>
        <v/>
      </c>
      <c r="J851" s="25" t="str">
        <f t="shared" si="67"/>
        <v/>
      </c>
      <c r="L851" s="17"/>
      <c r="M851" s="25" t="str">
        <f t="shared" si="68"/>
        <v/>
      </c>
      <c r="N851" s="17"/>
      <c r="O851" s="25" t="str">
        <f t="shared" si="69"/>
        <v/>
      </c>
      <c r="R851" t="str">
        <f t="shared" si="65"/>
        <v>Jan 1900</v>
      </c>
    </row>
    <row r="852" spans="1:18" ht="22" customHeight="1">
      <c r="A852" t="str">
        <f t="shared" si="66"/>
        <v/>
      </c>
      <c r="C852" s="24" t="str">
        <f>IF(B852="","",IFERROR(_xlfn.XLOOKUP(B852,ADM_Log!A:A,ADM_Log!B:B),"ADM not found"))</f>
        <v/>
      </c>
      <c r="D852" s="24" t="str">
        <f>IF(C852="","",IFERROR(_xlfn.XLOOKUP(C852,PT_Master!A:A,PT_Master!C:C),""))</f>
        <v/>
      </c>
      <c r="F852" s="24" t="str">
        <f>IF(C852="","",IFERROR(_xlfn.XLOOKUP(C852,PT_Master!A:A,PT_Master!P:P),"Self-Pay"))</f>
        <v/>
      </c>
      <c r="G852" s="25" t="str">
        <f>IF(B852="","",IFERROR(SUMIF(SVC_Log!B:B,B852,SVC_Log!O:O),0))</f>
        <v/>
      </c>
      <c r="H852" s="25" t="str">
        <f>IF(B852="","",IFERROR(
  _xlfn.XLOOKUP(B852,ADM_Log!A:A,ADM_Log!G:G)*
  _xlfn.XLOOKUP(_xlfn.XLOOKUP(B852,ADM_Log!A:A,ADM_Log!K:K),BED_Master!A:A,BED_Master!F:F),0))</f>
        <v/>
      </c>
      <c r="I852" s="25" t="str">
        <f>IF(B852="","",IFERROR(
  IF(_xlfn.XLOOKUP(B852,ADM_Log!A:A,ADM_Log!D:D)="OPD",
    _xlfn.XLOOKUP(_xlfn.XLOOKUP(B852,ADM_Log!A:A,ADM_Log!I:I),DR_Master!A:A,DR_Master!G:G),
    _xlfn.XLOOKUP(_xlfn.XLOOKUP(B852,ADM_Log!A:A,ADM_Log!I:I),DR_Master!A:A,DR_Master!H:H)*
    _xlfn.XLOOKUP(B852,ADM_Log!A:A,ADM_Log!G:G)
  ),0))</f>
        <v/>
      </c>
      <c r="J852" s="25" t="str">
        <f t="shared" si="67"/>
        <v/>
      </c>
      <c r="L852" s="17"/>
      <c r="M852" s="25" t="str">
        <f t="shared" si="68"/>
        <v/>
      </c>
      <c r="N852" s="17"/>
      <c r="O852" s="25" t="str">
        <f t="shared" si="69"/>
        <v/>
      </c>
      <c r="R852" t="str">
        <f t="shared" si="65"/>
        <v>Jan 1900</v>
      </c>
    </row>
    <row r="853" spans="1:18" ht="22" customHeight="1">
      <c r="A853" t="str">
        <f t="shared" si="66"/>
        <v/>
      </c>
      <c r="C853" s="24" t="str">
        <f>IF(B853="","",IFERROR(_xlfn.XLOOKUP(B853,ADM_Log!A:A,ADM_Log!B:B),"ADM not found"))</f>
        <v/>
      </c>
      <c r="D853" s="24" t="str">
        <f>IF(C853="","",IFERROR(_xlfn.XLOOKUP(C853,PT_Master!A:A,PT_Master!C:C),""))</f>
        <v/>
      </c>
      <c r="F853" s="24" t="str">
        <f>IF(C853="","",IFERROR(_xlfn.XLOOKUP(C853,PT_Master!A:A,PT_Master!P:P),"Self-Pay"))</f>
        <v/>
      </c>
      <c r="G853" s="25" t="str">
        <f>IF(B853="","",IFERROR(SUMIF(SVC_Log!B:B,B853,SVC_Log!O:O),0))</f>
        <v/>
      </c>
      <c r="H853" s="25" t="str">
        <f>IF(B853="","",IFERROR(
  _xlfn.XLOOKUP(B853,ADM_Log!A:A,ADM_Log!G:G)*
  _xlfn.XLOOKUP(_xlfn.XLOOKUP(B853,ADM_Log!A:A,ADM_Log!K:K),BED_Master!A:A,BED_Master!F:F),0))</f>
        <v/>
      </c>
      <c r="I853" s="25" t="str">
        <f>IF(B853="","",IFERROR(
  IF(_xlfn.XLOOKUP(B853,ADM_Log!A:A,ADM_Log!D:D)="OPD",
    _xlfn.XLOOKUP(_xlfn.XLOOKUP(B853,ADM_Log!A:A,ADM_Log!I:I),DR_Master!A:A,DR_Master!G:G),
    _xlfn.XLOOKUP(_xlfn.XLOOKUP(B853,ADM_Log!A:A,ADM_Log!I:I),DR_Master!A:A,DR_Master!H:H)*
    _xlfn.XLOOKUP(B853,ADM_Log!A:A,ADM_Log!G:G)
  ),0))</f>
        <v/>
      </c>
      <c r="J853" s="25" t="str">
        <f t="shared" si="67"/>
        <v/>
      </c>
      <c r="L853" s="17"/>
      <c r="M853" s="25" t="str">
        <f t="shared" si="68"/>
        <v/>
      </c>
      <c r="N853" s="17"/>
      <c r="O853" s="25" t="str">
        <f t="shared" si="69"/>
        <v/>
      </c>
      <c r="R853" t="str">
        <f t="shared" si="65"/>
        <v>Jan 1900</v>
      </c>
    </row>
    <row r="854" spans="1:18" ht="22" customHeight="1">
      <c r="A854" t="str">
        <f t="shared" si="66"/>
        <v/>
      </c>
      <c r="C854" s="24" t="str">
        <f>IF(B854="","",IFERROR(_xlfn.XLOOKUP(B854,ADM_Log!A:A,ADM_Log!B:B),"ADM not found"))</f>
        <v/>
      </c>
      <c r="D854" s="24" t="str">
        <f>IF(C854="","",IFERROR(_xlfn.XLOOKUP(C854,PT_Master!A:A,PT_Master!C:C),""))</f>
        <v/>
      </c>
      <c r="F854" s="24" t="str">
        <f>IF(C854="","",IFERROR(_xlfn.XLOOKUP(C854,PT_Master!A:A,PT_Master!P:P),"Self-Pay"))</f>
        <v/>
      </c>
      <c r="G854" s="25" t="str">
        <f>IF(B854="","",IFERROR(SUMIF(SVC_Log!B:B,B854,SVC_Log!O:O),0))</f>
        <v/>
      </c>
      <c r="H854" s="25" t="str">
        <f>IF(B854="","",IFERROR(
  _xlfn.XLOOKUP(B854,ADM_Log!A:A,ADM_Log!G:G)*
  _xlfn.XLOOKUP(_xlfn.XLOOKUP(B854,ADM_Log!A:A,ADM_Log!K:K),BED_Master!A:A,BED_Master!F:F),0))</f>
        <v/>
      </c>
      <c r="I854" s="25" t="str">
        <f>IF(B854="","",IFERROR(
  IF(_xlfn.XLOOKUP(B854,ADM_Log!A:A,ADM_Log!D:D)="OPD",
    _xlfn.XLOOKUP(_xlfn.XLOOKUP(B854,ADM_Log!A:A,ADM_Log!I:I),DR_Master!A:A,DR_Master!G:G),
    _xlfn.XLOOKUP(_xlfn.XLOOKUP(B854,ADM_Log!A:A,ADM_Log!I:I),DR_Master!A:A,DR_Master!H:H)*
    _xlfn.XLOOKUP(B854,ADM_Log!A:A,ADM_Log!G:G)
  ),0))</f>
        <v/>
      </c>
      <c r="J854" s="25" t="str">
        <f t="shared" si="67"/>
        <v/>
      </c>
      <c r="L854" s="17"/>
      <c r="M854" s="25" t="str">
        <f t="shared" si="68"/>
        <v/>
      </c>
      <c r="N854" s="17"/>
      <c r="O854" s="25" t="str">
        <f t="shared" si="69"/>
        <v/>
      </c>
      <c r="R854" t="str">
        <f t="shared" si="65"/>
        <v>Jan 1900</v>
      </c>
    </row>
    <row r="855" spans="1:18" ht="22" customHeight="1">
      <c r="A855" t="str">
        <f t="shared" si="66"/>
        <v/>
      </c>
      <c r="C855" s="24" t="str">
        <f>IF(B855="","",IFERROR(_xlfn.XLOOKUP(B855,ADM_Log!A:A,ADM_Log!B:B),"ADM not found"))</f>
        <v/>
      </c>
      <c r="D855" s="24" t="str">
        <f>IF(C855="","",IFERROR(_xlfn.XLOOKUP(C855,PT_Master!A:A,PT_Master!C:C),""))</f>
        <v/>
      </c>
      <c r="F855" s="24" t="str">
        <f>IF(C855="","",IFERROR(_xlfn.XLOOKUP(C855,PT_Master!A:A,PT_Master!P:P),"Self-Pay"))</f>
        <v/>
      </c>
      <c r="G855" s="25" t="str">
        <f>IF(B855="","",IFERROR(SUMIF(SVC_Log!B:B,B855,SVC_Log!O:O),0))</f>
        <v/>
      </c>
      <c r="H855" s="25" t="str">
        <f>IF(B855="","",IFERROR(
  _xlfn.XLOOKUP(B855,ADM_Log!A:A,ADM_Log!G:G)*
  _xlfn.XLOOKUP(_xlfn.XLOOKUP(B855,ADM_Log!A:A,ADM_Log!K:K),BED_Master!A:A,BED_Master!F:F),0))</f>
        <v/>
      </c>
      <c r="I855" s="25" t="str">
        <f>IF(B855="","",IFERROR(
  IF(_xlfn.XLOOKUP(B855,ADM_Log!A:A,ADM_Log!D:D)="OPD",
    _xlfn.XLOOKUP(_xlfn.XLOOKUP(B855,ADM_Log!A:A,ADM_Log!I:I),DR_Master!A:A,DR_Master!G:G),
    _xlfn.XLOOKUP(_xlfn.XLOOKUP(B855,ADM_Log!A:A,ADM_Log!I:I),DR_Master!A:A,DR_Master!H:H)*
    _xlfn.XLOOKUP(B855,ADM_Log!A:A,ADM_Log!G:G)
  ),0))</f>
        <v/>
      </c>
      <c r="J855" s="25" t="str">
        <f t="shared" si="67"/>
        <v/>
      </c>
      <c r="L855" s="17"/>
      <c r="M855" s="25" t="str">
        <f t="shared" si="68"/>
        <v/>
      </c>
      <c r="N855" s="17"/>
      <c r="O855" s="25" t="str">
        <f t="shared" si="69"/>
        <v/>
      </c>
      <c r="R855" t="str">
        <f t="shared" si="65"/>
        <v>Jan 1900</v>
      </c>
    </row>
    <row r="856" spans="1:18" ht="22" customHeight="1">
      <c r="A856" t="str">
        <f t="shared" si="66"/>
        <v/>
      </c>
      <c r="C856" s="24" t="str">
        <f>IF(B856="","",IFERROR(_xlfn.XLOOKUP(B856,ADM_Log!A:A,ADM_Log!B:B),"ADM not found"))</f>
        <v/>
      </c>
      <c r="D856" s="24" t="str">
        <f>IF(C856="","",IFERROR(_xlfn.XLOOKUP(C856,PT_Master!A:A,PT_Master!C:C),""))</f>
        <v/>
      </c>
      <c r="F856" s="24" t="str">
        <f>IF(C856="","",IFERROR(_xlfn.XLOOKUP(C856,PT_Master!A:A,PT_Master!P:P),"Self-Pay"))</f>
        <v/>
      </c>
      <c r="G856" s="25" t="str">
        <f>IF(B856="","",IFERROR(SUMIF(SVC_Log!B:B,B856,SVC_Log!O:O),0))</f>
        <v/>
      </c>
      <c r="H856" s="25" t="str">
        <f>IF(B856="","",IFERROR(
  _xlfn.XLOOKUP(B856,ADM_Log!A:A,ADM_Log!G:G)*
  _xlfn.XLOOKUP(_xlfn.XLOOKUP(B856,ADM_Log!A:A,ADM_Log!K:K),BED_Master!A:A,BED_Master!F:F),0))</f>
        <v/>
      </c>
      <c r="I856" s="25" t="str">
        <f>IF(B856="","",IFERROR(
  IF(_xlfn.XLOOKUP(B856,ADM_Log!A:A,ADM_Log!D:D)="OPD",
    _xlfn.XLOOKUP(_xlfn.XLOOKUP(B856,ADM_Log!A:A,ADM_Log!I:I),DR_Master!A:A,DR_Master!G:G),
    _xlfn.XLOOKUP(_xlfn.XLOOKUP(B856,ADM_Log!A:A,ADM_Log!I:I),DR_Master!A:A,DR_Master!H:H)*
    _xlfn.XLOOKUP(B856,ADM_Log!A:A,ADM_Log!G:G)
  ),0))</f>
        <v/>
      </c>
      <c r="J856" s="25" t="str">
        <f t="shared" si="67"/>
        <v/>
      </c>
      <c r="L856" s="17"/>
      <c r="M856" s="25" t="str">
        <f t="shared" si="68"/>
        <v/>
      </c>
      <c r="N856" s="17"/>
      <c r="O856" s="25" t="str">
        <f t="shared" si="69"/>
        <v/>
      </c>
      <c r="R856" t="str">
        <f t="shared" si="65"/>
        <v>Jan 1900</v>
      </c>
    </row>
    <row r="857" spans="1:18" ht="22" customHeight="1">
      <c r="A857" t="str">
        <f t="shared" si="66"/>
        <v/>
      </c>
      <c r="C857" s="24" t="str">
        <f>IF(B857="","",IFERROR(_xlfn.XLOOKUP(B857,ADM_Log!A:A,ADM_Log!B:B),"ADM not found"))</f>
        <v/>
      </c>
      <c r="D857" s="24" t="str">
        <f>IF(C857="","",IFERROR(_xlfn.XLOOKUP(C857,PT_Master!A:A,PT_Master!C:C),""))</f>
        <v/>
      </c>
      <c r="F857" s="24" t="str">
        <f>IF(C857="","",IFERROR(_xlfn.XLOOKUP(C857,PT_Master!A:A,PT_Master!P:P),"Self-Pay"))</f>
        <v/>
      </c>
      <c r="G857" s="25" t="str">
        <f>IF(B857="","",IFERROR(SUMIF(SVC_Log!B:B,B857,SVC_Log!O:O),0))</f>
        <v/>
      </c>
      <c r="H857" s="25" t="str">
        <f>IF(B857="","",IFERROR(
  _xlfn.XLOOKUP(B857,ADM_Log!A:A,ADM_Log!G:G)*
  _xlfn.XLOOKUP(_xlfn.XLOOKUP(B857,ADM_Log!A:A,ADM_Log!K:K),BED_Master!A:A,BED_Master!F:F),0))</f>
        <v/>
      </c>
      <c r="I857" s="25" t="str">
        <f>IF(B857="","",IFERROR(
  IF(_xlfn.XLOOKUP(B857,ADM_Log!A:A,ADM_Log!D:D)="OPD",
    _xlfn.XLOOKUP(_xlfn.XLOOKUP(B857,ADM_Log!A:A,ADM_Log!I:I),DR_Master!A:A,DR_Master!G:G),
    _xlfn.XLOOKUP(_xlfn.XLOOKUP(B857,ADM_Log!A:A,ADM_Log!I:I),DR_Master!A:A,DR_Master!H:H)*
    _xlfn.XLOOKUP(B857,ADM_Log!A:A,ADM_Log!G:G)
  ),0))</f>
        <v/>
      </c>
      <c r="J857" s="25" t="str">
        <f t="shared" si="67"/>
        <v/>
      </c>
      <c r="L857" s="17"/>
      <c r="M857" s="25" t="str">
        <f t="shared" si="68"/>
        <v/>
      </c>
      <c r="N857" s="17"/>
      <c r="O857" s="25" t="str">
        <f t="shared" si="69"/>
        <v/>
      </c>
      <c r="R857" t="str">
        <f t="shared" si="65"/>
        <v>Jan 1900</v>
      </c>
    </row>
    <row r="858" spans="1:18" ht="22" customHeight="1">
      <c r="A858" t="str">
        <f t="shared" si="66"/>
        <v/>
      </c>
      <c r="C858" s="24" t="str">
        <f>IF(B858="","",IFERROR(_xlfn.XLOOKUP(B858,ADM_Log!A:A,ADM_Log!B:B),"ADM not found"))</f>
        <v/>
      </c>
      <c r="D858" s="24" t="str">
        <f>IF(C858="","",IFERROR(_xlfn.XLOOKUP(C858,PT_Master!A:A,PT_Master!C:C),""))</f>
        <v/>
      </c>
      <c r="F858" s="24" t="str">
        <f>IF(C858="","",IFERROR(_xlfn.XLOOKUP(C858,PT_Master!A:A,PT_Master!P:P),"Self-Pay"))</f>
        <v/>
      </c>
      <c r="G858" s="25" t="str">
        <f>IF(B858="","",IFERROR(SUMIF(SVC_Log!B:B,B858,SVC_Log!O:O),0))</f>
        <v/>
      </c>
      <c r="H858" s="25" t="str">
        <f>IF(B858="","",IFERROR(
  _xlfn.XLOOKUP(B858,ADM_Log!A:A,ADM_Log!G:G)*
  _xlfn.XLOOKUP(_xlfn.XLOOKUP(B858,ADM_Log!A:A,ADM_Log!K:K),BED_Master!A:A,BED_Master!F:F),0))</f>
        <v/>
      </c>
      <c r="I858" s="25" t="str">
        <f>IF(B858="","",IFERROR(
  IF(_xlfn.XLOOKUP(B858,ADM_Log!A:A,ADM_Log!D:D)="OPD",
    _xlfn.XLOOKUP(_xlfn.XLOOKUP(B858,ADM_Log!A:A,ADM_Log!I:I),DR_Master!A:A,DR_Master!G:G),
    _xlfn.XLOOKUP(_xlfn.XLOOKUP(B858,ADM_Log!A:A,ADM_Log!I:I),DR_Master!A:A,DR_Master!H:H)*
    _xlfn.XLOOKUP(B858,ADM_Log!A:A,ADM_Log!G:G)
  ),0))</f>
        <v/>
      </c>
      <c r="J858" s="25" t="str">
        <f t="shared" si="67"/>
        <v/>
      </c>
      <c r="L858" s="17"/>
      <c r="M858" s="25" t="str">
        <f t="shared" si="68"/>
        <v/>
      </c>
      <c r="N858" s="17"/>
      <c r="O858" s="25" t="str">
        <f t="shared" si="69"/>
        <v/>
      </c>
      <c r="R858" t="str">
        <f t="shared" si="65"/>
        <v>Jan 1900</v>
      </c>
    </row>
    <row r="859" spans="1:18" ht="22" customHeight="1">
      <c r="A859" t="str">
        <f t="shared" si="66"/>
        <v/>
      </c>
      <c r="C859" s="24" t="str">
        <f>IF(B859="","",IFERROR(_xlfn.XLOOKUP(B859,ADM_Log!A:A,ADM_Log!B:B),"ADM not found"))</f>
        <v/>
      </c>
      <c r="D859" s="24" t="str">
        <f>IF(C859="","",IFERROR(_xlfn.XLOOKUP(C859,PT_Master!A:A,PT_Master!C:C),""))</f>
        <v/>
      </c>
      <c r="F859" s="24" t="str">
        <f>IF(C859="","",IFERROR(_xlfn.XLOOKUP(C859,PT_Master!A:A,PT_Master!P:P),"Self-Pay"))</f>
        <v/>
      </c>
      <c r="G859" s="25" t="str">
        <f>IF(B859="","",IFERROR(SUMIF(SVC_Log!B:B,B859,SVC_Log!O:O),0))</f>
        <v/>
      </c>
      <c r="H859" s="25" t="str">
        <f>IF(B859="","",IFERROR(
  _xlfn.XLOOKUP(B859,ADM_Log!A:A,ADM_Log!G:G)*
  _xlfn.XLOOKUP(_xlfn.XLOOKUP(B859,ADM_Log!A:A,ADM_Log!K:K),BED_Master!A:A,BED_Master!F:F),0))</f>
        <v/>
      </c>
      <c r="I859" s="25" t="str">
        <f>IF(B859="","",IFERROR(
  IF(_xlfn.XLOOKUP(B859,ADM_Log!A:A,ADM_Log!D:D)="OPD",
    _xlfn.XLOOKUP(_xlfn.XLOOKUP(B859,ADM_Log!A:A,ADM_Log!I:I),DR_Master!A:A,DR_Master!G:G),
    _xlfn.XLOOKUP(_xlfn.XLOOKUP(B859,ADM_Log!A:A,ADM_Log!I:I),DR_Master!A:A,DR_Master!H:H)*
    _xlfn.XLOOKUP(B859,ADM_Log!A:A,ADM_Log!G:G)
  ),0))</f>
        <v/>
      </c>
      <c r="J859" s="25" t="str">
        <f t="shared" si="67"/>
        <v/>
      </c>
      <c r="L859" s="17"/>
      <c r="M859" s="25" t="str">
        <f t="shared" si="68"/>
        <v/>
      </c>
      <c r="N859" s="17"/>
      <c r="O859" s="25" t="str">
        <f t="shared" si="69"/>
        <v/>
      </c>
      <c r="R859" t="str">
        <f t="shared" si="65"/>
        <v>Jan 1900</v>
      </c>
    </row>
    <row r="860" spans="1:18" ht="22" customHeight="1">
      <c r="A860" t="str">
        <f t="shared" si="66"/>
        <v/>
      </c>
      <c r="C860" s="24" t="str">
        <f>IF(B860="","",IFERROR(_xlfn.XLOOKUP(B860,ADM_Log!A:A,ADM_Log!B:B),"ADM not found"))</f>
        <v/>
      </c>
      <c r="D860" s="24" t="str">
        <f>IF(C860="","",IFERROR(_xlfn.XLOOKUP(C860,PT_Master!A:A,PT_Master!C:C),""))</f>
        <v/>
      </c>
      <c r="F860" s="24" t="str">
        <f>IF(C860="","",IFERROR(_xlfn.XLOOKUP(C860,PT_Master!A:A,PT_Master!P:P),"Self-Pay"))</f>
        <v/>
      </c>
      <c r="G860" s="25" t="str">
        <f>IF(B860="","",IFERROR(SUMIF(SVC_Log!B:B,B860,SVC_Log!O:O),0))</f>
        <v/>
      </c>
      <c r="H860" s="25" t="str">
        <f>IF(B860="","",IFERROR(
  _xlfn.XLOOKUP(B860,ADM_Log!A:A,ADM_Log!G:G)*
  _xlfn.XLOOKUP(_xlfn.XLOOKUP(B860,ADM_Log!A:A,ADM_Log!K:K),BED_Master!A:A,BED_Master!F:F),0))</f>
        <v/>
      </c>
      <c r="I860" s="25" t="str">
        <f>IF(B860="","",IFERROR(
  IF(_xlfn.XLOOKUP(B860,ADM_Log!A:A,ADM_Log!D:D)="OPD",
    _xlfn.XLOOKUP(_xlfn.XLOOKUP(B860,ADM_Log!A:A,ADM_Log!I:I),DR_Master!A:A,DR_Master!G:G),
    _xlfn.XLOOKUP(_xlfn.XLOOKUP(B860,ADM_Log!A:A,ADM_Log!I:I),DR_Master!A:A,DR_Master!H:H)*
    _xlfn.XLOOKUP(B860,ADM_Log!A:A,ADM_Log!G:G)
  ),0))</f>
        <v/>
      </c>
      <c r="J860" s="25" t="str">
        <f t="shared" si="67"/>
        <v/>
      </c>
      <c r="L860" s="17"/>
      <c r="M860" s="25" t="str">
        <f t="shared" si="68"/>
        <v/>
      </c>
      <c r="N860" s="17"/>
      <c r="O860" s="25" t="str">
        <f t="shared" si="69"/>
        <v/>
      </c>
      <c r="R860" t="str">
        <f t="shared" si="65"/>
        <v>Jan 1900</v>
      </c>
    </row>
    <row r="861" spans="1:18" ht="22" customHeight="1">
      <c r="A861" t="str">
        <f t="shared" si="66"/>
        <v/>
      </c>
      <c r="C861" s="24" t="str">
        <f>IF(B861="","",IFERROR(_xlfn.XLOOKUP(B861,ADM_Log!A:A,ADM_Log!B:B),"ADM not found"))</f>
        <v/>
      </c>
      <c r="D861" s="24" t="str">
        <f>IF(C861="","",IFERROR(_xlfn.XLOOKUP(C861,PT_Master!A:A,PT_Master!C:C),""))</f>
        <v/>
      </c>
      <c r="F861" s="24" t="str">
        <f>IF(C861="","",IFERROR(_xlfn.XLOOKUP(C861,PT_Master!A:A,PT_Master!P:P),"Self-Pay"))</f>
        <v/>
      </c>
      <c r="G861" s="25" t="str">
        <f>IF(B861="","",IFERROR(SUMIF(SVC_Log!B:B,B861,SVC_Log!O:O),0))</f>
        <v/>
      </c>
      <c r="H861" s="25" t="str">
        <f>IF(B861="","",IFERROR(
  _xlfn.XLOOKUP(B861,ADM_Log!A:A,ADM_Log!G:G)*
  _xlfn.XLOOKUP(_xlfn.XLOOKUP(B861,ADM_Log!A:A,ADM_Log!K:K),BED_Master!A:A,BED_Master!F:F),0))</f>
        <v/>
      </c>
      <c r="I861" s="25" t="str">
        <f>IF(B861="","",IFERROR(
  IF(_xlfn.XLOOKUP(B861,ADM_Log!A:A,ADM_Log!D:D)="OPD",
    _xlfn.XLOOKUP(_xlfn.XLOOKUP(B861,ADM_Log!A:A,ADM_Log!I:I),DR_Master!A:A,DR_Master!G:G),
    _xlfn.XLOOKUP(_xlfn.XLOOKUP(B861,ADM_Log!A:A,ADM_Log!I:I),DR_Master!A:A,DR_Master!H:H)*
    _xlfn.XLOOKUP(B861,ADM_Log!A:A,ADM_Log!G:G)
  ),0))</f>
        <v/>
      </c>
      <c r="J861" s="25" t="str">
        <f t="shared" si="67"/>
        <v/>
      </c>
      <c r="L861" s="17"/>
      <c r="M861" s="25" t="str">
        <f t="shared" si="68"/>
        <v/>
      </c>
      <c r="N861" s="17"/>
      <c r="O861" s="25" t="str">
        <f t="shared" si="69"/>
        <v/>
      </c>
      <c r="R861" t="str">
        <f t="shared" si="65"/>
        <v>Jan 1900</v>
      </c>
    </row>
    <row r="862" spans="1:18" ht="22" customHeight="1">
      <c r="A862" t="str">
        <f t="shared" si="66"/>
        <v/>
      </c>
      <c r="C862" s="24" t="str">
        <f>IF(B862="","",IFERROR(_xlfn.XLOOKUP(B862,ADM_Log!A:A,ADM_Log!B:B),"ADM not found"))</f>
        <v/>
      </c>
      <c r="D862" s="24" t="str">
        <f>IF(C862="","",IFERROR(_xlfn.XLOOKUP(C862,PT_Master!A:A,PT_Master!C:C),""))</f>
        <v/>
      </c>
      <c r="F862" s="24" t="str">
        <f>IF(C862="","",IFERROR(_xlfn.XLOOKUP(C862,PT_Master!A:A,PT_Master!P:P),"Self-Pay"))</f>
        <v/>
      </c>
      <c r="G862" s="25" t="str">
        <f>IF(B862="","",IFERROR(SUMIF(SVC_Log!B:B,B862,SVC_Log!O:O),0))</f>
        <v/>
      </c>
      <c r="H862" s="25" t="str">
        <f>IF(B862="","",IFERROR(
  _xlfn.XLOOKUP(B862,ADM_Log!A:A,ADM_Log!G:G)*
  _xlfn.XLOOKUP(_xlfn.XLOOKUP(B862,ADM_Log!A:A,ADM_Log!K:K),BED_Master!A:A,BED_Master!F:F),0))</f>
        <v/>
      </c>
      <c r="I862" s="25" t="str">
        <f>IF(B862="","",IFERROR(
  IF(_xlfn.XLOOKUP(B862,ADM_Log!A:A,ADM_Log!D:D)="OPD",
    _xlfn.XLOOKUP(_xlfn.XLOOKUP(B862,ADM_Log!A:A,ADM_Log!I:I),DR_Master!A:A,DR_Master!G:G),
    _xlfn.XLOOKUP(_xlfn.XLOOKUP(B862,ADM_Log!A:A,ADM_Log!I:I),DR_Master!A:A,DR_Master!H:H)*
    _xlfn.XLOOKUP(B862,ADM_Log!A:A,ADM_Log!G:G)
  ),0))</f>
        <v/>
      </c>
      <c r="J862" s="25" t="str">
        <f t="shared" si="67"/>
        <v/>
      </c>
      <c r="L862" s="17"/>
      <c r="M862" s="25" t="str">
        <f t="shared" si="68"/>
        <v/>
      </c>
      <c r="N862" s="17"/>
      <c r="O862" s="25" t="str">
        <f t="shared" si="69"/>
        <v/>
      </c>
      <c r="R862" t="str">
        <f t="shared" si="65"/>
        <v>Jan 1900</v>
      </c>
    </row>
    <row r="863" spans="1:18" ht="22" customHeight="1">
      <c r="A863" t="str">
        <f t="shared" si="66"/>
        <v/>
      </c>
      <c r="C863" s="24" t="str">
        <f>IF(B863="","",IFERROR(_xlfn.XLOOKUP(B863,ADM_Log!A:A,ADM_Log!B:B),"ADM not found"))</f>
        <v/>
      </c>
      <c r="D863" s="24" t="str">
        <f>IF(C863="","",IFERROR(_xlfn.XLOOKUP(C863,PT_Master!A:A,PT_Master!C:C),""))</f>
        <v/>
      </c>
      <c r="F863" s="24" t="str">
        <f>IF(C863="","",IFERROR(_xlfn.XLOOKUP(C863,PT_Master!A:A,PT_Master!P:P),"Self-Pay"))</f>
        <v/>
      </c>
      <c r="G863" s="25" t="str">
        <f>IF(B863="","",IFERROR(SUMIF(SVC_Log!B:B,B863,SVC_Log!O:O),0))</f>
        <v/>
      </c>
      <c r="H863" s="25" t="str">
        <f>IF(B863="","",IFERROR(
  _xlfn.XLOOKUP(B863,ADM_Log!A:A,ADM_Log!G:G)*
  _xlfn.XLOOKUP(_xlfn.XLOOKUP(B863,ADM_Log!A:A,ADM_Log!K:K),BED_Master!A:A,BED_Master!F:F),0))</f>
        <v/>
      </c>
      <c r="I863" s="25" t="str">
        <f>IF(B863="","",IFERROR(
  IF(_xlfn.XLOOKUP(B863,ADM_Log!A:A,ADM_Log!D:D)="OPD",
    _xlfn.XLOOKUP(_xlfn.XLOOKUP(B863,ADM_Log!A:A,ADM_Log!I:I),DR_Master!A:A,DR_Master!G:G),
    _xlfn.XLOOKUP(_xlfn.XLOOKUP(B863,ADM_Log!A:A,ADM_Log!I:I),DR_Master!A:A,DR_Master!H:H)*
    _xlfn.XLOOKUP(B863,ADM_Log!A:A,ADM_Log!G:G)
  ),0))</f>
        <v/>
      </c>
      <c r="J863" s="25" t="str">
        <f t="shared" si="67"/>
        <v/>
      </c>
      <c r="L863" s="17"/>
      <c r="M863" s="25" t="str">
        <f t="shared" si="68"/>
        <v/>
      </c>
      <c r="N863" s="17"/>
      <c r="O863" s="25" t="str">
        <f t="shared" si="69"/>
        <v/>
      </c>
      <c r="R863" t="str">
        <f t="shared" si="65"/>
        <v>Jan 1900</v>
      </c>
    </row>
    <row r="864" spans="1:18" ht="22" customHeight="1">
      <c r="A864" t="str">
        <f t="shared" si="66"/>
        <v/>
      </c>
      <c r="C864" s="24" t="str">
        <f>IF(B864="","",IFERROR(_xlfn.XLOOKUP(B864,ADM_Log!A:A,ADM_Log!B:B),"ADM not found"))</f>
        <v/>
      </c>
      <c r="D864" s="24" t="str">
        <f>IF(C864="","",IFERROR(_xlfn.XLOOKUP(C864,PT_Master!A:A,PT_Master!C:C),""))</f>
        <v/>
      </c>
      <c r="F864" s="24" t="str">
        <f>IF(C864="","",IFERROR(_xlfn.XLOOKUP(C864,PT_Master!A:A,PT_Master!P:P),"Self-Pay"))</f>
        <v/>
      </c>
      <c r="G864" s="25" t="str">
        <f>IF(B864="","",IFERROR(SUMIF(SVC_Log!B:B,B864,SVC_Log!O:O),0))</f>
        <v/>
      </c>
      <c r="H864" s="25" t="str">
        <f>IF(B864="","",IFERROR(
  _xlfn.XLOOKUP(B864,ADM_Log!A:A,ADM_Log!G:G)*
  _xlfn.XLOOKUP(_xlfn.XLOOKUP(B864,ADM_Log!A:A,ADM_Log!K:K),BED_Master!A:A,BED_Master!F:F),0))</f>
        <v/>
      </c>
      <c r="I864" s="25" t="str">
        <f>IF(B864="","",IFERROR(
  IF(_xlfn.XLOOKUP(B864,ADM_Log!A:A,ADM_Log!D:D)="OPD",
    _xlfn.XLOOKUP(_xlfn.XLOOKUP(B864,ADM_Log!A:A,ADM_Log!I:I),DR_Master!A:A,DR_Master!G:G),
    _xlfn.XLOOKUP(_xlfn.XLOOKUP(B864,ADM_Log!A:A,ADM_Log!I:I),DR_Master!A:A,DR_Master!H:H)*
    _xlfn.XLOOKUP(B864,ADM_Log!A:A,ADM_Log!G:G)
  ),0))</f>
        <v/>
      </c>
      <c r="J864" s="25" t="str">
        <f t="shared" si="67"/>
        <v/>
      </c>
      <c r="L864" s="17"/>
      <c r="M864" s="25" t="str">
        <f t="shared" si="68"/>
        <v/>
      </c>
      <c r="N864" s="17"/>
      <c r="O864" s="25" t="str">
        <f t="shared" si="69"/>
        <v/>
      </c>
      <c r="R864" t="str">
        <f t="shared" si="65"/>
        <v>Jan 1900</v>
      </c>
    </row>
    <row r="865" spans="1:18" ht="22" customHeight="1">
      <c r="A865" t="str">
        <f t="shared" si="66"/>
        <v/>
      </c>
      <c r="C865" s="24" t="str">
        <f>IF(B865="","",IFERROR(_xlfn.XLOOKUP(B865,ADM_Log!A:A,ADM_Log!B:B),"ADM not found"))</f>
        <v/>
      </c>
      <c r="D865" s="24" t="str">
        <f>IF(C865="","",IFERROR(_xlfn.XLOOKUP(C865,PT_Master!A:A,PT_Master!C:C),""))</f>
        <v/>
      </c>
      <c r="F865" s="24" t="str">
        <f>IF(C865="","",IFERROR(_xlfn.XLOOKUP(C865,PT_Master!A:A,PT_Master!P:P),"Self-Pay"))</f>
        <v/>
      </c>
      <c r="G865" s="25" t="str">
        <f>IF(B865="","",IFERROR(SUMIF(SVC_Log!B:B,B865,SVC_Log!O:O),0))</f>
        <v/>
      </c>
      <c r="H865" s="25" t="str">
        <f>IF(B865="","",IFERROR(
  _xlfn.XLOOKUP(B865,ADM_Log!A:A,ADM_Log!G:G)*
  _xlfn.XLOOKUP(_xlfn.XLOOKUP(B865,ADM_Log!A:A,ADM_Log!K:K),BED_Master!A:A,BED_Master!F:F),0))</f>
        <v/>
      </c>
      <c r="I865" s="25" t="str">
        <f>IF(B865="","",IFERROR(
  IF(_xlfn.XLOOKUP(B865,ADM_Log!A:A,ADM_Log!D:D)="OPD",
    _xlfn.XLOOKUP(_xlfn.XLOOKUP(B865,ADM_Log!A:A,ADM_Log!I:I),DR_Master!A:A,DR_Master!G:G),
    _xlfn.XLOOKUP(_xlfn.XLOOKUP(B865,ADM_Log!A:A,ADM_Log!I:I),DR_Master!A:A,DR_Master!H:H)*
    _xlfn.XLOOKUP(B865,ADM_Log!A:A,ADM_Log!G:G)
  ),0))</f>
        <v/>
      </c>
      <c r="J865" s="25" t="str">
        <f t="shared" si="67"/>
        <v/>
      </c>
      <c r="L865" s="17"/>
      <c r="M865" s="25" t="str">
        <f t="shared" si="68"/>
        <v/>
      </c>
      <c r="N865" s="17"/>
      <c r="O865" s="25" t="str">
        <f t="shared" si="69"/>
        <v/>
      </c>
      <c r="R865" t="str">
        <f t="shared" si="65"/>
        <v>Jan 1900</v>
      </c>
    </row>
    <row r="866" spans="1:18" ht="22" customHeight="1">
      <c r="A866" t="str">
        <f t="shared" si="66"/>
        <v/>
      </c>
      <c r="C866" s="24" t="str">
        <f>IF(B866="","",IFERROR(_xlfn.XLOOKUP(B866,ADM_Log!A:A,ADM_Log!B:B),"ADM not found"))</f>
        <v/>
      </c>
      <c r="D866" s="24" t="str">
        <f>IF(C866="","",IFERROR(_xlfn.XLOOKUP(C866,PT_Master!A:A,PT_Master!C:C),""))</f>
        <v/>
      </c>
      <c r="F866" s="24" t="str">
        <f>IF(C866="","",IFERROR(_xlfn.XLOOKUP(C866,PT_Master!A:A,PT_Master!P:P),"Self-Pay"))</f>
        <v/>
      </c>
      <c r="G866" s="25" t="str">
        <f>IF(B866="","",IFERROR(SUMIF(SVC_Log!B:B,B866,SVC_Log!O:O),0))</f>
        <v/>
      </c>
      <c r="H866" s="25" t="str">
        <f>IF(B866="","",IFERROR(
  _xlfn.XLOOKUP(B866,ADM_Log!A:A,ADM_Log!G:G)*
  _xlfn.XLOOKUP(_xlfn.XLOOKUP(B866,ADM_Log!A:A,ADM_Log!K:K),BED_Master!A:A,BED_Master!F:F),0))</f>
        <v/>
      </c>
      <c r="I866" s="25" t="str">
        <f>IF(B866="","",IFERROR(
  IF(_xlfn.XLOOKUP(B866,ADM_Log!A:A,ADM_Log!D:D)="OPD",
    _xlfn.XLOOKUP(_xlfn.XLOOKUP(B866,ADM_Log!A:A,ADM_Log!I:I),DR_Master!A:A,DR_Master!G:G),
    _xlfn.XLOOKUP(_xlfn.XLOOKUP(B866,ADM_Log!A:A,ADM_Log!I:I),DR_Master!A:A,DR_Master!H:H)*
    _xlfn.XLOOKUP(B866,ADM_Log!A:A,ADM_Log!G:G)
  ),0))</f>
        <v/>
      </c>
      <c r="J866" s="25" t="str">
        <f t="shared" si="67"/>
        <v/>
      </c>
      <c r="L866" s="17"/>
      <c r="M866" s="25" t="str">
        <f t="shared" si="68"/>
        <v/>
      </c>
      <c r="N866" s="17"/>
      <c r="O866" s="25" t="str">
        <f t="shared" si="69"/>
        <v/>
      </c>
      <c r="R866" t="str">
        <f t="shared" si="65"/>
        <v>Jan 1900</v>
      </c>
    </row>
    <row r="867" spans="1:18" ht="22" customHeight="1">
      <c r="A867" t="str">
        <f t="shared" si="66"/>
        <v/>
      </c>
      <c r="C867" s="24" t="str">
        <f>IF(B867="","",IFERROR(_xlfn.XLOOKUP(B867,ADM_Log!A:A,ADM_Log!B:B),"ADM not found"))</f>
        <v/>
      </c>
      <c r="D867" s="24" t="str">
        <f>IF(C867="","",IFERROR(_xlfn.XLOOKUP(C867,PT_Master!A:A,PT_Master!C:C),""))</f>
        <v/>
      </c>
      <c r="F867" s="24" t="str">
        <f>IF(C867="","",IFERROR(_xlfn.XLOOKUP(C867,PT_Master!A:A,PT_Master!P:P),"Self-Pay"))</f>
        <v/>
      </c>
      <c r="G867" s="25" t="str">
        <f>IF(B867="","",IFERROR(SUMIF(SVC_Log!B:B,B867,SVC_Log!O:O),0))</f>
        <v/>
      </c>
      <c r="H867" s="25" t="str">
        <f>IF(B867="","",IFERROR(
  _xlfn.XLOOKUP(B867,ADM_Log!A:A,ADM_Log!G:G)*
  _xlfn.XLOOKUP(_xlfn.XLOOKUP(B867,ADM_Log!A:A,ADM_Log!K:K),BED_Master!A:A,BED_Master!F:F),0))</f>
        <v/>
      </c>
      <c r="I867" s="25" t="str">
        <f>IF(B867="","",IFERROR(
  IF(_xlfn.XLOOKUP(B867,ADM_Log!A:A,ADM_Log!D:D)="OPD",
    _xlfn.XLOOKUP(_xlfn.XLOOKUP(B867,ADM_Log!A:A,ADM_Log!I:I),DR_Master!A:A,DR_Master!G:G),
    _xlfn.XLOOKUP(_xlfn.XLOOKUP(B867,ADM_Log!A:A,ADM_Log!I:I),DR_Master!A:A,DR_Master!H:H)*
    _xlfn.XLOOKUP(B867,ADM_Log!A:A,ADM_Log!G:G)
  ),0))</f>
        <v/>
      </c>
      <c r="J867" s="25" t="str">
        <f t="shared" si="67"/>
        <v/>
      </c>
      <c r="L867" s="17"/>
      <c r="M867" s="25" t="str">
        <f t="shared" si="68"/>
        <v/>
      </c>
      <c r="N867" s="17"/>
      <c r="O867" s="25" t="str">
        <f t="shared" si="69"/>
        <v/>
      </c>
      <c r="R867" t="str">
        <f t="shared" si="65"/>
        <v>Jan 1900</v>
      </c>
    </row>
    <row r="868" spans="1:18" ht="22" customHeight="1">
      <c r="A868" t="str">
        <f t="shared" si="66"/>
        <v/>
      </c>
      <c r="C868" s="24" t="str">
        <f>IF(B868="","",IFERROR(_xlfn.XLOOKUP(B868,ADM_Log!A:A,ADM_Log!B:B),"ADM not found"))</f>
        <v/>
      </c>
      <c r="D868" s="24" t="str">
        <f>IF(C868="","",IFERROR(_xlfn.XLOOKUP(C868,PT_Master!A:A,PT_Master!C:C),""))</f>
        <v/>
      </c>
      <c r="F868" s="24" t="str">
        <f>IF(C868="","",IFERROR(_xlfn.XLOOKUP(C868,PT_Master!A:A,PT_Master!P:P),"Self-Pay"))</f>
        <v/>
      </c>
      <c r="G868" s="25" t="str">
        <f>IF(B868="","",IFERROR(SUMIF(SVC_Log!B:B,B868,SVC_Log!O:O),0))</f>
        <v/>
      </c>
      <c r="H868" s="25" t="str">
        <f>IF(B868="","",IFERROR(
  _xlfn.XLOOKUP(B868,ADM_Log!A:A,ADM_Log!G:G)*
  _xlfn.XLOOKUP(_xlfn.XLOOKUP(B868,ADM_Log!A:A,ADM_Log!K:K),BED_Master!A:A,BED_Master!F:F),0))</f>
        <v/>
      </c>
      <c r="I868" s="25" t="str">
        <f>IF(B868="","",IFERROR(
  IF(_xlfn.XLOOKUP(B868,ADM_Log!A:A,ADM_Log!D:D)="OPD",
    _xlfn.XLOOKUP(_xlfn.XLOOKUP(B868,ADM_Log!A:A,ADM_Log!I:I),DR_Master!A:A,DR_Master!G:G),
    _xlfn.XLOOKUP(_xlfn.XLOOKUP(B868,ADM_Log!A:A,ADM_Log!I:I),DR_Master!A:A,DR_Master!H:H)*
    _xlfn.XLOOKUP(B868,ADM_Log!A:A,ADM_Log!G:G)
  ),0))</f>
        <v/>
      </c>
      <c r="J868" s="25" t="str">
        <f t="shared" si="67"/>
        <v/>
      </c>
      <c r="L868" s="17"/>
      <c r="M868" s="25" t="str">
        <f t="shared" si="68"/>
        <v/>
      </c>
      <c r="N868" s="17"/>
      <c r="O868" s="25" t="str">
        <f t="shared" si="69"/>
        <v/>
      </c>
      <c r="R868" t="str">
        <f t="shared" si="65"/>
        <v>Jan 1900</v>
      </c>
    </row>
    <row r="869" spans="1:18" ht="22" customHeight="1">
      <c r="A869" t="str">
        <f t="shared" si="66"/>
        <v/>
      </c>
      <c r="C869" s="24" t="str">
        <f>IF(B869="","",IFERROR(_xlfn.XLOOKUP(B869,ADM_Log!A:A,ADM_Log!B:B),"ADM not found"))</f>
        <v/>
      </c>
      <c r="D869" s="24" t="str">
        <f>IF(C869="","",IFERROR(_xlfn.XLOOKUP(C869,PT_Master!A:A,PT_Master!C:C),""))</f>
        <v/>
      </c>
      <c r="F869" s="24" t="str">
        <f>IF(C869="","",IFERROR(_xlfn.XLOOKUP(C869,PT_Master!A:A,PT_Master!P:P),"Self-Pay"))</f>
        <v/>
      </c>
      <c r="G869" s="25" t="str">
        <f>IF(B869="","",IFERROR(SUMIF(SVC_Log!B:B,B869,SVC_Log!O:O),0))</f>
        <v/>
      </c>
      <c r="H869" s="25" t="str">
        <f>IF(B869="","",IFERROR(
  _xlfn.XLOOKUP(B869,ADM_Log!A:A,ADM_Log!G:G)*
  _xlfn.XLOOKUP(_xlfn.XLOOKUP(B869,ADM_Log!A:A,ADM_Log!K:K),BED_Master!A:A,BED_Master!F:F),0))</f>
        <v/>
      </c>
      <c r="I869" s="25" t="str">
        <f>IF(B869="","",IFERROR(
  IF(_xlfn.XLOOKUP(B869,ADM_Log!A:A,ADM_Log!D:D)="OPD",
    _xlfn.XLOOKUP(_xlfn.XLOOKUP(B869,ADM_Log!A:A,ADM_Log!I:I),DR_Master!A:A,DR_Master!G:G),
    _xlfn.XLOOKUP(_xlfn.XLOOKUP(B869,ADM_Log!A:A,ADM_Log!I:I),DR_Master!A:A,DR_Master!H:H)*
    _xlfn.XLOOKUP(B869,ADM_Log!A:A,ADM_Log!G:G)
  ),0))</f>
        <v/>
      </c>
      <c r="J869" s="25" t="str">
        <f t="shared" si="67"/>
        <v/>
      </c>
      <c r="L869" s="17"/>
      <c r="M869" s="25" t="str">
        <f t="shared" si="68"/>
        <v/>
      </c>
      <c r="N869" s="17"/>
      <c r="O869" s="25" t="str">
        <f t="shared" si="69"/>
        <v/>
      </c>
      <c r="R869" t="str">
        <f t="shared" si="65"/>
        <v>Jan 1900</v>
      </c>
    </row>
    <row r="870" spans="1:18" ht="22" customHeight="1">
      <c r="A870" t="str">
        <f t="shared" si="66"/>
        <v/>
      </c>
      <c r="C870" s="24" t="str">
        <f>IF(B870="","",IFERROR(_xlfn.XLOOKUP(B870,ADM_Log!A:A,ADM_Log!B:B),"ADM not found"))</f>
        <v/>
      </c>
      <c r="D870" s="24" t="str">
        <f>IF(C870="","",IFERROR(_xlfn.XLOOKUP(C870,PT_Master!A:A,PT_Master!C:C),""))</f>
        <v/>
      </c>
      <c r="F870" s="24" t="str">
        <f>IF(C870="","",IFERROR(_xlfn.XLOOKUP(C870,PT_Master!A:A,PT_Master!P:P),"Self-Pay"))</f>
        <v/>
      </c>
      <c r="G870" s="25" t="str">
        <f>IF(B870="","",IFERROR(SUMIF(SVC_Log!B:B,B870,SVC_Log!O:O),0))</f>
        <v/>
      </c>
      <c r="H870" s="25" t="str">
        <f>IF(B870="","",IFERROR(
  _xlfn.XLOOKUP(B870,ADM_Log!A:A,ADM_Log!G:G)*
  _xlfn.XLOOKUP(_xlfn.XLOOKUP(B870,ADM_Log!A:A,ADM_Log!K:K),BED_Master!A:A,BED_Master!F:F),0))</f>
        <v/>
      </c>
      <c r="I870" s="25" t="str">
        <f>IF(B870="","",IFERROR(
  IF(_xlfn.XLOOKUP(B870,ADM_Log!A:A,ADM_Log!D:D)="OPD",
    _xlfn.XLOOKUP(_xlfn.XLOOKUP(B870,ADM_Log!A:A,ADM_Log!I:I),DR_Master!A:A,DR_Master!G:G),
    _xlfn.XLOOKUP(_xlfn.XLOOKUP(B870,ADM_Log!A:A,ADM_Log!I:I),DR_Master!A:A,DR_Master!H:H)*
    _xlfn.XLOOKUP(B870,ADM_Log!A:A,ADM_Log!G:G)
  ),0))</f>
        <v/>
      </c>
      <c r="J870" s="25" t="str">
        <f t="shared" si="67"/>
        <v/>
      </c>
      <c r="L870" s="17"/>
      <c r="M870" s="25" t="str">
        <f t="shared" si="68"/>
        <v/>
      </c>
      <c r="N870" s="17"/>
      <c r="O870" s="25" t="str">
        <f t="shared" si="69"/>
        <v/>
      </c>
      <c r="R870" t="str">
        <f t="shared" si="65"/>
        <v>Jan 1900</v>
      </c>
    </row>
    <row r="871" spans="1:18" ht="22" customHeight="1">
      <c r="A871" t="str">
        <f t="shared" si="66"/>
        <v/>
      </c>
      <c r="C871" s="24" t="str">
        <f>IF(B871="","",IFERROR(_xlfn.XLOOKUP(B871,ADM_Log!A:A,ADM_Log!B:B),"ADM not found"))</f>
        <v/>
      </c>
      <c r="D871" s="24" t="str">
        <f>IF(C871="","",IFERROR(_xlfn.XLOOKUP(C871,PT_Master!A:A,PT_Master!C:C),""))</f>
        <v/>
      </c>
      <c r="F871" s="24" t="str">
        <f>IF(C871="","",IFERROR(_xlfn.XLOOKUP(C871,PT_Master!A:A,PT_Master!P:P),"Self-Pay"))</f>
        <v/>
      </c>
      <c r="G871" s="25" t="str">
        <f>IF(B871="","",IFERROR(SUMIF(SVC_Log!B:B,B871,SVC_Log!O:O),0))</f>
        <v/>
      </c>
      <c r="H871" s="25" t="str">
        <f>IF(B871="","",IFERROR(
  _xlfn.XLOOKUP(B871,ADM_Log!A:A,ADM_Log!G:G)*
  _xlfn.XLOOKUP(_xlfn.XLOOKUP(B871,ADM_Log!A:A,ADM_Log!K:K),BED_Master!A:A,BED_Master!F:F),0))</f>
        <v/>
      </c>
      <c r="I871" s="25" t="str">
        <f>IF(B871="","",IFERROR(
  IF(_xlfn.XLOOKUP(B871,ADM_Log!A:A,ADM_Log!D:D)="OPD",
    _xlfn.XLOOKUP(_xlfn.XLOOKUP(B871,ADM_Log!A:A,ADM_Log!I:I),DR_Master!A:A,DR_Master!G:G),
    _xlfn.XLOOKUP(_xlfn.XLOOKUP(B871,ADM_Log!A:A,ADM_Log!I:I),DR_Master!A:A,DR_Master!H:H)*
    _xlfn.XLOOKUP(B871,ADM_Log!A:A,ADM_Log!G:G)
  ),0))</f>
        <v/>
      </c>
      <c r="J871" s="25" t="str">
        <f t="shared" si="67"/>
        <v/>
      </c>
      <c r="L871" s="17"/>
      <c r="M871" s="25" t="str">
        <f t="shared" si="68"/>
        <v/>
      </c>
      <c r="N871" s="17"/>
      <c r="O871" s="25" t="str">
        <f t="shared" si="69"/>
        <v/>
      </c>
      <c r="R871" t="str">
        <f t="shared" si="65"/>
        <v>Jan 1900</v>
      </c>
    </row>
    <row r="872" spans="1:18" ht="22" customHeight="1">
      <c r="A872" t="str">
        <f t="shared" si="66"/>
        <v/>
      </c>
      <c r="C872" s="24" t="str">
        <f>IF(B872="","",IFERROR(_xlfn.XLOOKUP(B872,ADM_Log!A:A,ADM_Log!B:B),"ADM not found"))</f>
        <v/>
      </c>
      <c r="D872" s="24" t="str">
        <f>IF(C872="","",IFERROR(_xlfn.XLOOKUP(C872,PT_Master!A:A,PT_Master!C:C),""))</f>
        <v/>
      </c>
      <c r="F872" s="24" t="str">
        <f>IF(C872="","",IFERROR(_xlfn.XLOOKUP(C872,PT_Master!A:A,PT_Master!P:P),"Self-Pay"))</f>
        <v/>
      </c>
      <c r="G872" s="25" t="str">
        <f>IF(B872="","",IFERROR(SUMIF(SVC_Log!B:B,B872,SVC_Log!O:O),0))</f>
        <v/>
      </c>
      <c r="H872" s="25" t="str">
        <f>IF(B872="","",IFERROR(
  _xlfn.XLOOKUP(B872,ADM_Log!A:A,ADM_Log!G:G)*
  _xlfn.XLOOKUP(_xlfn.XLOOKUP(B872,ADM_Log!A:A,ADM_Log!K:K),BED_Master!A:A,BED_Master!F:F),0))</f>
        <v/>
      </c>
      <c r="I872" s="25" t="str">
        <f>IF(B872="","",IFERROR(
  IF(_xlfn.XLOOKUP(B872,ADM_Log!A:A,ADM_Log!D:D)="OPD",
    _xlfn.XLOOKUP(_xlfn.XLOOKUP(B872,ADM_Log!A:A,ADM_Log!I:I),DR_Master!A:A,DR_Master!G:G),
    _xlfn.XLOOKUP(_xlfn.XLOOKUP(B872,ADM_Log!A:A,ADM_Log!I:I),DR_Master!A:A,DR_Master!H:H)*
    _xlfn.XLOOKUP(B872,ADM_Log!A:A,ADM_Log!G:G)
  ),0))</f>
        <v/>
      </c>
      <c r="J872" s="25" t="str">
        <f t="shared" si="67"/>
        <v/>
      </c>
      <c r="L872" s="17"/>
      <c r="M872" s="25" t="str">
        <f t="shared" si="68"/>
        <v/>
      </c>
      <c r="N872" s="17"/>
      <c r="O872" s="25" t="str">
        <f t="shared" si="69"/>
        <v/>
      </c>
      <c r="R872" t="str">
        <f t="shared" si="65"/>
        <v>Jan 1900</v>
      </c>
    </row>
    <row r="873" spans="1:18" ht="22" customHeight="1">
      <c r="A873" t="str">
        <f t="shared" si="66"/>
        <v/>
      </c>
      <c r="C873" s="24" t="str">
        <f>IF(B873="","",IFERROR(_xlfn.XLOOKUP(B873,ADM_Log!A:A,ADM_Log!B:B),"ADM not found"))</f>
        <v/>
      </c>
      <c r="D873" s="24" t="str">
        <f>IF(C873="","",IFERROR(_xlfn.XLOOKUP(C873,PT_Master!A:A,PT_Master!C:C),""))</f>
        <v/>
      </c>
      <c r="F873" s="24" t="str">
        <f>IF(C873="","",IFERROR(_xlfn.XLOOKUP(C873,PT_Master!A:A,PT_Master!P:P),"Self-Pay"))</f>
        <v/>
      </c>
      <c r="G873" s="25" t="str">
        <f>IF(B873="","",IFERROR(SUMIF(SVC_Log!B:B,B873,SVC_Log!O:O),0))</f>
        <v/>
      </c>
      <c r="H873" s="25" t="str">
        <f>IF(B873="","",IFERROR(
  _xlfn.XLOOKUP(B873,ADM_Log!A:A,ADM_Log!G:G)*
  _xlfn.XLOOKUP(_xlfn.XLOOKUP(B873,ADM_Log!A:A,ADM_Log!K:K),BED_Master!A:A,BED_Master!F:F),0))</f>
        <v/>
      </c>
      <c r="I873" s="25" t="str">
        <f>IF(B873="","",IFERROR(
  IF(_xlfn.XLOOKUP(B873,ADM_Log!A:A,ADM_Log!D:D)="OPD",
    _xlfn.XLOOKUP(_xlfn.XLOOKUP(B873,ADM_Log!A:A,ADM_Log!I:I),DR_Master!A:A,DR_Master!G:G),
    _xlfn.XLOOKUP(_xlfn.XLOOKUP(B873,ADM_Log!A:A,ADM_Log!I:I),DR_Master!A:A,DR_Master!H:H)*
    _xlfn.XLOOKUP(B873,ADM_Log!A:A,ADM_Log!G:G)
  ),0))</f>
        <v/>
      </c>
      <c r="J873" s="25" t="str">
        <f t="shared" si="67"/>
        <v/>
      </c>
      <c r="L873" s="17"/>
      <c r="M873" s="25" t="str">
        <f t="shared" si="68"/>
        <v/>
      </c>
      <c r="N873" s="17"/>
      <c r="O873" s="25" t="str">
        <f t="shared" si="69"/>
        <v/>
      </c>
      <c r="R873" t="str">
        <f t="shared" si="65"/>
        <v>Jan 1900</v>
      </c>
    </row>
    <row r="874" spans="1:18" ht="22" customHeight="1">
      <c r="A874" t="str">
        <f t="shared" si="66"/>
        <v/>
      </c>
      <c r="C874" s="24" t="str">
        <f>IF(B874="","",IFERROR(_xlfn.XLOOKUP(B874,ADM_Log!A:A,ADM_Log!B:B),"ADM not found"))</f>
        <v/>
      </c>
      <c r="D874" s="24" t="str">
        <f>IF(C874="","",IFERROR(_xlfn.XLOOKUP(C874,PT_Master!A:A,PT_Master!C:C),""))</f>
        <v/>
      </c>
      <c r="F874" s="24" t="str">
        <f>IF(C874="","",IFERROR(_xlfn.XLOOKUP(C874,PT_Master!A:A,PT_Master!P:P),"Self-Pay"))</f>
        <v/>
      </c>
      <c r="G874" s="25" t="str">
        <f>IF(B874="","",IFERROR(SUMIF(SVC_Log!B:B,B874,SVC_Log!O:O),0))</f>
        <v/>
      </c>
      <c r="H874" s="25" t="str">
        <f>IF(B874="","",IFERROR(
  _xlfn.XLOOKUP(B874,ADM_Log!A:A,ADM_Log!G:G)*
  _xlfn.XLOOKUP(_xlfn.XLOOKUP(B874,ADM_Log!A:A,ADM_Log!K:K),BED_Master!A:A,BED_Master!F:F),0))</f>
        <v/>
      </c>
      <c r="I874" s="25" t="str">
        <f>IF(B874="","",IFERROR(
  IF(_xlfn.XLOOKUP(B874,ADM_Log!A:A,ADM_Log!D:D)="OPD",
    _xlfn.XLOOKUP(_xlfn.XLOOKUP(B874,ADM_Log!A:A,ADM_Log!I:I),DR_Master!A:A,DR_Master!G:G),
    _xlfn.XLOOKUP(_xlfn.XLOOKUP(B874,ADM_Log!A:A,ADM_Log!I:I),DR_Master!A:A,DR_Master!H:H)*
    _xlfn.XLOOKUP(B874,ADM_Log!A:A,ADM_Log!G:G)
  ),0))</f>
        <v/>
      </c>
      <c r="J874" s="25" t="str">
        <f t="shared" si="67"/>
        <v/>
      </c>
      <c r="L874" s="17"/>
      <c r="M874" s="25" t="str">
        <f t="shared" si="68"/>
        <v/>
      </c>
      <c r="N874" s="17"/>
      <c r="O874" s="25" t="str">
        <f t="shared" si="69"/>
        <v/>
      </c>
      <c r="R874" t="str">
        <f t="shared" si="65"/>
        <v>Jan 1900</v>
      </c>
    </row>
    <row r="875" spans="1:18" ht="22" customHeight="1">
      <c r="A875" t="str">
        <f t="shared" si="66"/>
        <v/>
      </c>
      <c r="C875" s="24" t="str">
        <f>IF(B875="","",IFERROR(_xlfn.XLOOKUP(B875,ADM_Log!A:A,ADM_Log!B:B),"ADM not found"))</f>
        <v/>
      </c>
      <c r="D875" s="24" t="str">
        <f>IF(C875="","",IFERROR(_xlfn.XLOOKUP(C875,PT_Master!A:A,PT_Master!C:C),""))</f>
        <v/>
      </c>
      <c r="F875" s="24" t="str">
        <f>IF(C875="","",IFERROR(_xlfn.XLOOKUP(C875,PT_Master!A:A,PT_Master!P:P),"Self-Pay"))</f>
        <v/>
      </c>
      <c r="G875" s="25" t="str">
        <f>IF(B875="","",IFERROR(SUMIF(SVC_Log!B:B,B875,SVC_Log!O:O),0))</f>
        <v/>
      </c>
      <c r="H875" s="25" t="str">
        <f>IF(B875="","",IFERROR(
  _xlfn.XLOOKUP(B875,ADM_Log!A:A,ADM_Log!G:G)*
  _xlfn.XLOOKUP(_xlfn.XLOOKUP(B875,ADM_Log!A:A,ADM_Log!K:K),BED_Master!A:A,BED_Master!F:F),0))</f>
        <v/>
      </c>
      <c r="I875" s="25" t="str">
        <f>IF(B875="","",IFERROR(
  IF(_xlfn.XLOOKUP(B875,ADM_Log!A:A,ADM_Log!D:D)="OPD",
    _xlfn.XLOOKUP(_xlfn.XLOOKUP(B875,ADM_Log!A:A,ADM_Log!I:I),DR_Master!A:A,DR_Master!G:G),
    _xlfn.XLOOKUP(_xlfn.XLOOKUP(B875,ADM_Log!A:A,ADM_Log!I:I),DR_Master!A:A,DR_Master!H:H)*
    _xlfn.XLOOKUP(B875,ADM_Log!A:A,ADM_Log!G:G)
  ),0))</f>
        <v/>
      </c>
      <c r="J875" s="25" t="str">
        <f t="shared" si="67"/>
        <v/>
      </c>
      <c r="L875" s="17"/>
      <c r="M875" s="25" t="str">
        <f t="shared" si="68"/>
        <v/>
      </c>
      <c r="N875" s="17"/>
      <c r="O875" s="25" t="str">
        <f t="shared" si="69"/>
        <v/>
      </c>
      <c r="R875" t="str">
        <f t="shared" si="65"/>
        <v>Jan 1900</v>
      </c>
    </row>
    <row r="876" spans="1:18" ht="22" customHeight="1">
      <c r="A876" t="str">
        <f t="shared" si="66"/>
        <v/>
      </c>
      <c r="C876" s="24" t="str">
        <f>IF(B876="","",IFERROR(_xlfn.XLOOKUP(B876,ADM_Log!A:A,ADM_Log!B:B),"ADM not found"))</f>
        <v/>
      </c>
      <c r="D876" s="24" t="str">
        <f>IF(C876="","",IFERROR(_xlfn.XLOOKUP(C876,PT_Master!A:A,PT_Master!C:C),""))</f>
        <v/>
      </c>
      <c r="F876" s="24" t="str">
        <f>IF(C876="","",IFERROR(_xlfn.XLOOKUP(C876,PT_Master!A:A,PT_Master!P:P),"Self-Pay"))</f>
        <v/>
      </c>
      <c r="G876" s="25" t="str">
        <f>IF(B876="","",IFERROR(SUMIF(SVC_Log!B:B,B876,SVC_Log!O:O),0))</f>
        <v/>
      </c>
      <c r="H876" s="25" t="str">
        <f>IF(B876="","",IFERROR(
  _xlfn.XLOOKUP(B876,ADM_Log!A:A,ADM_Log!G:G)*
  _xlfn.XLOOKUP(_xlfn.XLOOKUP(B876,ADM_Log!A:A,ADM_Log!K:K),BED_Master!A:A,BED_Master!F:F),0))</f>
        <v/>
      </c>
      <c r="I876" s="25" t="str">
        <f>IF(B876="","",IFERROR(
  IF(_xlfn.XLOOKUP(B876,ADM_Log!A:A,ADM_Log!D:D)="OPD",
    _xlfn.XLOOKUP(_xlfn.XLOOKUP(B876,ADM_Log!A:A,ADM_Log!I:I),DR_Master!A:A,DR_Master!G:G),
    _xlfn.XLOOKUP(_xlfn.XLOOKUP(B876,ADM_Log!A:A,ADM_Log!I:I),DR_Master!A:A,DR_Master!H:H)*
    _xlfn.XLOOKUP(B876,ADM_Log!A:A,ADM_Log!G:G)
  ),0))</f>
        <v/>
      </c>
      <c r="J876" s="25" t="str">
        <f t="shared" si="67"/>
        <v/>
      </c>
      <c r="L876" s="17"/>
      <c r="M876" s="25" t="str">
        <f t="shared" si="68"/>
        <v/>
      </c>
      <c r="N876" s="17"/>
      <c r="O876" s="25" t="str">
        <f t="shared" si="69"/>
        <v/>
      </c>
      <c r="R876" t="str">
        <f t="shared" si="65"/>
        <v>Jan 1900</v>
      </c>
    </row>
    <row r="877" spans="1:18" ht="22" customHeight="1">
      <c r="A877" t="str">
        <f t="shared" si="66"/>
        <v/>
      </c>
      <c r="C877" s="24" t="str">
        <f>IF(B877="","",IFERROR(_xlfn.XLOOKUP(B877,ADM_Log!A:A,ADM_Log!B:B),"ADM not found"))</f>
        <v/>
      </c>
      <c r="D877" s="24" t="str">
        <f>IF(C877="","",IFERROR(_xlfn.XLOOKUP(C877,PT_Master!A:A,PT_Master!C:C),""))</f>
        <v/>
      </c>
      <c r="F877" s="24" t="str">
        <f>IF(C877="","",IFERROR(_xlfn.XLOOKUP(C877,PT_Master!A:A,PT_Master!P:P),"Self-Pay"))</f>
        <v/>
      </c>
      <c r="G877" s="25" t="str">
        <f>IF(B877="","",IFERROR(SUMIF(SVC_Log!B:B,B877,SVC_Log!O:O),0))</f>
        <v/>
      </c>
      <c r="H877" s="25" t="str">
        <f>IF(B877="","",IFERROR(
  _xlfn.XLOOKUP(B877,ADM_Log!A:A,ADM_Log!G:G)*
  _xlfn.XLOOKUP(_xlfn.XLOOKUP(B877,ADM_Log!A:A,ADM_Log!K:K),BED_Master!A:A,BED_Master!F:F),0))</f>
        <v/>
      </c>
      <c r="I877" s="25" t="str">
        <f>IF(B877="","",IFERROR(
  IF(_xlfn.XLOOKUP(B877,ADM_Log!A:A,ADM_Log!D:D)="OPD",
    _xlfn.XLOOKUP(_xlfn.XLOOKUP(B877,ADM_Log!A:A,ADM_Log!I:I),DR_Master!A:A,DR_Master!G:G),
    _xlfn.XLOOKUP(_xlfn.XLOOKUP(B877,ADM_Log!A:A,ADM_Log!I:I),DR_Master!A:A,DR_Master!H:H)*
    _xlfn.XLOOKUP(B877,ADM_Log!A:A,ADM_Log!G:G)
  ),0))</f>
        <v/>
      </c>
      <c r="J877" s="25" t="str">
        <f t="shared" si="67"/>
        <v/>
      </c>
      <c r="L877" s="17"/>
      <c r="M877" s="25" t="str">
        <f t="shared" si="68"/>
        <v/>
      </c>
      <c r="N877" s="17"/>
      <c r="O877" s="25" t="str">
        <f t="shared" si="69"/>
        <v/>
      </c>
      <c r="R877" t="str">
        <f t="shared" si="65"/>
        <v>Jan 1900</v>
      </c>
    </row>
    <row r="878" spans="1:18" ht="22" customHeight="1">
      <c r="A878" t="str">
        <f t="shared" si="66"/>
        <v/>
      </c>
      <c r="C878" s="24" t="str">
        <f>IF(B878="","",IFERROR(_xlfn.XLOOKUP(B878,ADM_Log!A:A,ADM_Log!B:B),"ADM not found"))</f>
        <v/>
      </c>
      <c r="D878" s="24" t="str">
        <f>IF(C878="","",IFERROR(_xlfn.XLOOKUP(C878,PT_Master!A:A,PT_Master!C:C),""))</f>
        <v/>
      </c>
      <c r="F878" s="24" t="str">
        <f>IF(C878="","",IFERROR(_xlfn.XLOOKUP(C878,PT_Master!A:A,PT_Master!P:P),"Self-Pay"))</f>
        <v/>
      </c>
      <c r="G878" s="25" t="str">
        <f>IF(B878="","",IFERROR(SUMIF(SVC_Log!B:B,B878,SVC_Log!O:O),0))</f>
        <v/>
      </c>
      <c r="H878" s="25" t="str">
        <f>IF(B878="","",IFERROR(
  _xlfn.XLOOKUP(B878,ADM_Log!A:A,ADM_Log!G:G)*
  _xlfn.XLOOKUP(_xlfn.XLOOKUP(B878,ADM_Log!A:A,ADM_Log!K:K),BED_Master!A:A,BED_Master!F:F),0))</f>
        <v/>
      </c>
      <c r="I878" s="25" t="str">
        <f>IF(B878="","",IFERROR(
  IF(_xlfn.XLOOKUP(B878,ADM_Log!A:A,ADM_Log!D:D)="OPD",
    _xlfn.XLOOKUP(_xlfn.XLOOKUP(B878,ADM_Log!A:A,ADM_Log!I:I),DR_Master!A:A,DR_Master!G:G),
    _xlfn.XLOOKUP(_xlfn.XLOOKUP(B878,ADM_Log!A:A,ADM_Log!I:I),DR_Master!A:A,DR_Master!H:H)*
    _xlfn.XLOOKUP(B878,ADM_Log!A:A,ADM_Log!G:G)
  ),0))</f>
        <v/>
      </c>
      <c r="J878" s="25" t="str">
        <f t="shared" si="67"/>
        <v/>
      </c>
      <c r="L878" s="17"/>
      <c r="M878" s="25" t="str">
        <f t="shared" si="68"/>
        <v/>
      </c>
      <c r="N878" s="17"/>
      <c r="O878" s="25" t="str">
        <f t="shared" si="69"/>
        <v/>
      </c>
      <c r="R878" t="str">
        <f t="shared" si="65"/>
        <v>Jan 1900</v>
      </c>
    </row>
    <row r="879" spans="1:18" ht="22" customHeight="1">
      <c r="A879" t="str">
        <f t="shared" si="66"/>
        <v/>
      </c>
      <c r="C879" s="24" t="str">
        <f>IF(B879="","",IFERROR(_xlfn.XLOOKUP(B879,ADM_Log!A:A,ADM_Log!B:B),"ADM not found"))</f>
        <v/>
      </c>
      <c r="D879" s="24" t="str">
        <f>IF(C879="","",IFERROR(_xlfn.XLOOKUP(C879,PT_Master!A:A,PT_Master!C:C),""))</f>
        <v/>
      </c>
      <c r="F879" s="24" t="str">
        <f>IF(C879="","",IFERROR(_xlfn.XLOOKUP(C879,PT_Master!A:A,PT_Master!P:P),"Self-Pay"))</f>
        <v/>
      </c>
      <c r="G879" s="25" t="str">
        <f>IF(B879="","",IFERROR(SUMIF(SVC_Log!B:B,B879,SVC_Log!O:O),0))</f>
        <v/>
      </c>
      <c r="H879" s="25" t="str">
        <f>IF(B879="","",IFERROR(
  _xlfn.XLOOKUP(B879,ADM_Log!A:A,ADM_Log!G:G)*
  _xlfn.XLOOKUP(_xlfn.XLOOKUP(B879,ADM_Log!A:A,ADM_Log!K:K),BED_Master!A:A,BED_Master!F:F),0))</f>
        <v/>
      </c>
      <c r="I879" s="25" t="str">
        <f>IF(B879="","",IFERROR(
  IF(_xlfn.XLOOKUP(B879,ADM_Log!A:A,ADM_Log!D:D)="OPD",
    _xlfn.XLOOKUP(_xlfn.XLOOKUP(B879,ADM_Log!A:A,ADM_Log!I:I),DR_Master!A:A,DR_Master!G:G),
    _xlfn.XLOOKUP(_xlfn.XLOOKUP(B879,ADM_Log!A:A,ADM_Log!I:I),DR_Master!A:A,DR_Master!H:H)*
    _xlfn.XLOOKUP(B879,ADM_Log!A:A,ADM_Log!G:G)
  ),0))</f>
        <v/>
      </c>
      <c r="J879" s="25" t="str">
        <f t="shared" si="67"/>
        <v/>
      </c>
      <c r="L879" s="17"/>
      <c r="M879" s="25" t="str">
        <f t="shared" si="68"/>
        <v/>
      </c>
      <c r="N879" s="17"/>
      <c r="O879" s="25" t="str">
        <f t="shared" si="69"/>
        <v/>
      </c>
      <c r="R879" t="str">
        <f t="shared" si="65"/>
        <v>Jan 1900</v>
      </c>
    </row>
    <row r="880" spans="1:18" ht="22" customHeight="1">
      <c r="A880" t="str">
        <f t="shared" si="66"/>
        <v/>
      </c>
      <c r="C880" s="24" t="str">
        <f>IF(B880="","",IFERROR(_xlfn.XLOOKUP(B880,ADM_Log!A:A,ADM_Log!B:B),"ADM not found"))</f>
        <v/>
      </c>
      <c r="D880" s="24" t="str">
        <f>IF(C880="","",IFERROR(_xlfn.XLOOKUP(C880,PT_Master!A:A,PT_Master!C:C),""))</f>
        <v/>
      </c>
      <c r="F880" s="24" t="str">
        <f>IF(C880="","",IFERROR(_xlfn.XLOOKUP(C880,PT_Master!A:A,PT_Master!P:P),"Self-Pay"))</f>
        <v/>
      </c>
      <c r="G880" s="25" t="str">
        <f>IF(B880="","",IFERROR(SUMIF(SVC_Log!B:B,B880,SVC_Log!O:O),0))</f>
        <v/>
      </c>
      <c r="H880" s="25" t="str">
        <f>IF(B880="","",IFERROR(
  _xlfn.XLOOKUP(B880,ADM_Log!A:A,ADM_Log!G:G)*
  _xlfn.XLOOKUP(_xlfn.XLOOKUP(B880,ADM_Log!A:A,ADM_Log!K:K),BED_Master!A:A,BED_Master!F:F),0))</f>
        <v/>
      </c>
      <c r="I880" s="25" t="str">
        <f>IF(B880="","",IFERROR(
  IF(_xlfn.XLOOKUP(B880,ADM_Log!A:A,ADM_Log!D:D)="OPD",
    _xlfn.XLOOKUP(_xlfn.XLOOKUP(B880,ADM_Log!A:A,ADM_Log!I:I),DR_Master!A:A,DR_Master!G:G),
    _xlfn.XLOOKUP(_xlfn.XLOOKUP(B880,ADM_Log!A:A,ADM_Log!I:I),DR_Master!A:A,DR_Master!H:H)*
    _xlfn.XLOOKUP(B880,ADM_Log!A:A,ADM_Log!G:G)
  ),0))</f>
        <v/>
      </c>
      <c r="J880" s="25" t="str">
        <f t="shared" si="67"/>
        <v/>
      </c>
      <c r="L880" s="17"/>
      <c r="M880" s="25" t="str">
        <f t="shared" si="68"/>
        <v/>
      </c>
      <c r="N880" s="17"/>
      <c r="O880" s="25" t="str">
        <f t="shared" si="69"/>
        <v/>
      </c>
      <c r="R880" t="str">
        <f t="shared" si="65"/>
        <v>Jan 1900</v>
      </c>
    </row>
    <row r="881" spans="1:18" ht="22" customHeight="1">
      <c r="A881" t="str">
        <f t="shared" si="66"/>
        <v/>
      </c>
      <c r="C881" s="24" t="str">
        <f>IF(B881="","",IFERROR(_xlfn.XLOOKUP(B881,ADM_Log!A:A,ADM_Log!B:B),"ADM not found"))</f>
        <v/>
      </c>
      <c r="D881" s="24" t="str">
        <f>IF(C881="","",IFERROR(_xlfn.XLOOKUP(C881,PT_Master!A:A,PT_Master!C:C),""))</f>
        <v/>
      </c>
      <c r="F881" s="24" t="str">
        <f>IF(C881="","",IFERROR(_xlfn.XLOOKUP(C881,PT_Master!A:A,PT_Master!P:P),"Self-Pay"))</f>
        <v/>
      </c>
      <c r="G881" s="25" t="str">
        <f>IF(B881="","",IFERROR(SUMIF(SVC_Log!B:B,B881,SVC_Log!O:O),0))</f>
        <v/>
      </c>
      <c r="H881" s="25" t="str">
        <f>IF(B881="","",IFERROR(
  _xlfn.XLOOKUP(B881,ADM_Log!A:A,ADM_Log!G:G)*
  _xlfn.XLOOKUP(_xlfn.XLOOKUP(B881,ADM_Log!A:A,ADM_Log!K:K),BED_Master!A:A,BED_Master!F:F),0))</f>
        <v/>
      </c>
      <c r="I881" s="25" t="str">
        <f>IF(B881="","",IFERROR(
  IF(_xlfn.XLOOKUP(B881,ADM_Log!A:A,ADM_Log!D:D)="OPD",
    _xlfn.XLOOKUP(_xlfn.XLOOKUP(B881,ADM_Log!A:A,ADM_Log!I:I),DR_Master!A:A,DR_Master!G:G),
    _xlfn.XLOOKUP(_xlfn.XLOOKUP(B881,ADM_Log!A:A,ADM_Log!I:I),DR_Master!A:A,DR_Master!H:H)*
    _xlfn.XLOOKUP(B881,ADM_Log!A:A,ADM_Log!G:G)
  ),0))</f>
        <v/>
      </c>
      <c r="J881" s="25" t="str">
        <f t="shared" si="67"/>
        <v/>
      </c>
      <c r="L881" s="17"/>
      <c r="M881" s="25" t="str">
        <f t="shared" si="68"/>
        <v/>
      </c>
      <c r="N881" s="17"/>
      <c r="O881" s="25" t="str">
        <f t="shared" si="69"/>
        <v/>
      </c>
      <c r="R881" t="str">
        <f t="shared" si="65"/>
        <v>Jan 1900</v>
      </c>
    </row>
    <row r="882" spans="1:18" ht="22" customHeight="1">
      <c r="A882" t="str">
        <f t="shared" si="66"/>
        <v/>
      </c>
      <c r="C882" s="24" t="str">
        <f>IF(B882="","",IFERROR(_xlfn.XLOOKUP(B882,ADM_Log!A:A,ADM_Log!B:B),"ADM not found"))</f>
        <v/>
      </c>
      <c r="D882" s="24" t="str">
        <f>IF(C882="","",IFERROR(_xlfn.XLOOKUP(C882,PT_Master!A:A,PT_Master!C:C),""))</f>
        <v/>
      </c>
      <c r="F882" s="24" t="str">
        <f>IF(C882="","",IFERROR(_xlfn.XLOOKUP(C882,PT_Master!A:A,PT_Master!P:P),"Self-Pay"))</f>
        <v/>
      </c>
      <c r="G882" s="25" t="str">
        <f>IF(B882="","",IFERROR(SUMIF(SVC_Log!B:B,B882,SVC_Log!O:O),0))</f>
        <v/>
      </c>
      <c r="H882" s="25" t="str">
        <f>IF(B882="","",IFERROR(
  _xlfn.XLOOKUP(B882,ADM_Log!A:A,ADM_Log!G:G)*
  _xlfn.XLOOKUP(_xlfn.XLOOKUP(B882,ADM_Log!A:A,ADM_Log!K:K),BED_Master!A:A,BED_Master!F:F),0))</f>
        <v/>
      </c>
      <c r="I882" s="25" t="str">
        <f>IF(B882="","",IFERROR(
  IF(_xlfn.XLOOKUP(B882,ADM_Log!A:A,ADM_Log!D:D)="OPD",
    _xlfn.XLOOKUP(_xlfn.XLOOKUP(B882,ADM_Log!A:A,ADM_Log!I:I),DR_Master!A:A,DR_Master!G:G),
    _xlfn.XLOOKUP(_xlfn.XLOOKUP(B882,ADM_Log!A:A,ADM_Log!I:I),DR_Master!A:A,DR_Master!H:H)*
    _xlfn.XLOOKUP(B882,ADM_Log!A:A,ADM_Log!G:G)
  ),0))</f>
        <v/>
      </c>
      <c r="J882" s="25" t="str">
        <f t="shared" si="67"/>
        <v/>
      </c>
      <c r="L882" s="17"/>
      <c r="M882" s="25" t="str">
        <f t="shared" si="68"/>
        <v/>
      </c>
      <c r="N882" s="17"/>
      <c r="O882" s="25" t="str">
        <f t="shared" si="69"/>
        <v/>
      </c>
      <c r="R882" t="str">
        <f t="shared" si="65"/>
        <v>Jan 1900</v>
      </c>
    </row>
    <row r="883" spans="1:18" ht="22" customHeight="1">
      <c r="A883" t="str">
        <f t="shared" si="66"/>
        <v/>
      </c>
      <c r="C883" s="24" t="str">
        <f>IF(B883="","",IFERROR(_xlfn.XLOOKUP(B883,ADM_Log!A:A,ADM_Log!B:B),"ADM not found"))</f>
        <v/>
      </c>
      <c r="D883" s="24" t="str">
        <f>IF(C883="","",IFERROR(_xlfn.XLOOKUP(C883,PT_Master!A:A,PT_Master!C:C),""))</f>
        <v/>
      </c>
      <c r="F883" s="24" t="str">
        <f>IF(C883="","",IFERROR(_xlfn.XLOOKUP(C883,PT_Master!A:A,PT_Master!P:P),"Self-Pay"))</f>
        <v/>
      </c>
      <c r="G883" s="25" t="str">
        <f>IF(B883="","",IFERROR(SUMIF(SVC_Log!B:B,B883,SVC_Log!O:O),0))</f>
        <v/>
      </c>
      <c r="H883" s="25" t="str">
        <f>IF(B883="","",IFERROR(
  _xlfn.XLOOKUP(B883,ADM_Log!A:A,ADM_Log!G:G)*
  _xlfn.XLOOKUP(_xlfn.XLOOKUP(B883,ADM_Log!A:A,ADM_Log!K:K),BED_Master!A:A,BED_Master!F:F),0))</f>
        <v/>
      </c>
      <c r="I883" s="25" t="str">
        <f>IF(B883="","",IFERROR(
  IF(_xlfn.XLOOKUP(B883,ADM_Log!A:A,ADM_Log!D:D)="OPD",
    _xlfn.XLOOKUP(_xlfn.XLOOKUP(B883,ADM_Log!A:A,ADM_Log!I:I),DR_Master!A:A,DR_Master!G:G),
    _xlfn.XLOOKUP(_xlfn.XLOOKUP(B883,ADM_Log!A:A,ADM_Log!I:I),DR_Master!A:A,DR_Master!H:H)*
    _xlfn.XLOOKUP(B883,ADM_Log!A:A,ADM_Log!G:G)
  ),0))</f>
        <v/>
      </c>
      <c r="J883" s="25" t="str">
        <f t="shared" si="67"/>
        <v/>
      </c>
      <c r="L883" s="17"/>
      <c r="M883" s="25" t="str">
        <f t="shared" si="68"/>
        <v/>
      </c>
      <c r="N883" s="17"/>
      <c r="O883" s="25" t="str">
        <f t="shared" si="69"/>
        <v/>
      </c>
      <c r="R883" t="str">
        <f t="shared" si="65"/>
        <v>Jan 1900</v>
      </c>
    </row>
    <row r="884" spans="1:18" ht="22" customHeight="1">
      <c r="A884" t="str">
        <f t="shared" si="66"/>
        <v/>
      </c>
      <c r="C884" s="24" t="str">
        <f>IF(B884="","",IFERROR(_xlfn.XLOOKUP(B884,ADM_Log!A:A,ADM_Log!B:B),"ADM not found"))</f>
        <v/>
      </c>
      <c r="D884" s="24" t="str">
        <f>IF(C884="","",IFERROR(_xlfn.XLOOKUP(C884,PT_Master!A:A,PT_Master!C:C),""))</f>
        <v/>
      </c>
      <c r="F884" s="24" t="str">
        <f>IF(C884="","",IFERROR(_xlfn.XLOOKUP(C884,PT_Master!A:A,PT_Master!P:P),"Self-Pay"))</f>
        <v/>
      </c>
      <c r="G884" s="25" t="str">
        <f>IF(B884="","",IFERROR(SUMIF(SVC_Log!B:B,B884,SVC_Log!O:O),0))</f>
        <v/>
      </c>
      <c r="H884" s="25" t="str">
        <f>IF(B884="","",IFERROR(
  _xlfn.XLOOKUP(B884,ADM_Log!A:A,ADM_Log!G:G)*
  _xlfn.XLOOKUP(_xlfn.XLOOKUP(B884,ADM_Log!A:A,ADM_Log!K:K),BED_Master!A:A,BED_Master!F:F),0))</f>
        <v/>
      </c>
      <c r="I884" s="25" t="str">
        <f>IF(B884="","",IFERROR(
  IF(_xlfn.XLOOKUP(B884,ADM_Log!A:A,ADM_Log!D:D)="OPD",
    _xlfn.XLOOKUP(_xlfn.XLOOKUP(B884,ADM_Log!A:A,ADM_Log!I:I),DR_Master!A:A,DR_Master!G:G),
    _xlfn.XLOOKUP(_xlfn.XLOOKUP(B884,ADM_Log!A:A,ADM_Log!I:I),DR_Master!A:A,DR_Master!H:H)*
    _xlfn.XLOOKUP(B884,ADM_Log!A:A,ADM_Log!G:G)
  ),0))</f>
        <v/>
      </c>
      <c r="J884" s="25" t="str">
        <f t="shared" si="67"/>
        <v/>
      </c>
      <c r="L884" s="17"/>
      <c r="M884" s="25" t="str">
        <f t="shared" si="68"/>
        <v/>
      </c>
      <c r="N884" s="17"/>
      <c r="O884" s="25" t="str">
        <f t="shared" si="69"/>
        <v/>
      </c>
      <c r="R884" t="str">
        <f t="shared" si="65"/>
        <v>Jan 1900</v>
      </c>
    </row>
    <row r="885" spans="1:18" ht="22" customHeight="1">
      <c r="A885" t="str">
        <f t="shared" si="66"/>
        <v/>
      </c>
      <c r="C885" s="24" t="str">
        <f>IF(B885="","",IFERROR(_xlfn.XLOOKUP(B885,ADM_Log!A:A,ADM_Log!B:B),"ADM not found"))</f>
        <v/>
      </c>
      <c r="D885" s="24" t="str">
        <f>IF(C885="","",IFERROR(_xlfn.XLOOKUP(C885,PT_Master!A:A,PT_Master!C:C),""))</f>
        <v/>
      </c>
      <c r="F885" s="24" t="str">
        <f>IF(C885="","",IFERROR(_xlfn.XLOOKUP(C885,PT_Master!A:A,PT_Master!P:P),"Self-Pay"))</f>
        <v/>
      </c>
      <c r="G885" s="25" t="str">
        <f>IF(B885="","",IFERROR(SUMIF(SVC_Log!B:B,B885,SVC_Log!O:O),0))</f>
        <v/>
      </c>
      <c r="H885" s="25" t="str">
        <f>IF(B885="","",IFERROR(
  _xlfn.XLOOKUP(B885,ADM_Log!A:A,ADM_Log!G:G)*
  _xlfn.XLOOKUP(_xlfn.XLOOKUP(B885,ADM_Log!A:A,ADM_Log!K:K),BED_Master!A:A,BED_Master!F:F),0))</f>
        <v/>
      </c>
      <c r="I885" s="25" t="str">
        <f>IF(B885="","",IFERROR(
  IF(_xlfn.XLOOKUP(B885,ADM_Log!A:A,ADM_Log!D:D)="OPD",
    _xlfn.XLOOKUP(_xlfn.XLOOKUP(B885,ADM_Log!A:A,ADM_Log!I:I),DR_Master!A:A,DR_Master!G:G),
    _xlfn.XLOOKUP(_xlfn.XLOOKUP(B885,ADM_Log!A:A,ADM_Log!I:I),DR_Master!A:A,DR_Master!H:H)*
    _xlfn.XLOOKUP(B885,ADM_Log!A:A,ADM_Log!G:G)
  ),0))</f>
        <v/>
      </c>
      <c r="J885" s="25" t="str">
        <f t="shared" si="67"/>
        <v/>
      </c>
      <c r="L885" s="17"/>
      <c r="M885" s="25" t="str">
        <f t="shared" si="68"/>
        <v/>
      </c>
      <c r="N885" s="17"/>
      <c r="O885" s="25" t="str">
        <f t="shared" si="69"/>
        <v/>
      </c>
      <c r="R885" t="str">
        <f t="shared" si="65"/>
        <v>Jan 1900</v>
      </c>
    </row>
    <row r="886" spans="1:18" ht="22" customHeight="1">
      <c r="A886" t="str">
        <f t="shared" si="66"/>
        <v/>
      </c>
      <c r="C886" s="24" t="str">
        <f>IF(B886="","",IFERROR(_xlfn.XLOOKUP(B886,ADM_Log!A:A,ADM_Log!B:B),"ADM not found"))</f>
        <v/>
      </c>
      <c r="D886" s="24" t="str">
        <f>IF(C886="","",IFERROR(_xlfn.XLOOKUP(C886,PT_Master!A:A,PT_Master!C:C),""))</f>
        <v/>
      </c>
      <c r="F886" s="24" t="str">
        <f>IF(C886="","",IFERROR(_xlfn.XLOOKUP(C886,PT_Master!A:A,PT_Master!P:P),"Self-Pay"))</f>
        <v/>
      </c>
      <c r="G886" s="25" t="str">
        <f>IF(B886="","",IFERROR(SUMIF(SVC_Log!B:B,B886,SVC_Log!O:O),0))</f>
        <v/>
      </c>
      <c r="H886" s="25" t="str">
        <f>IF(B886="","",IFERROR(
  _xlfn.XLOOKUP(B886,ADM_Log!A:A,ADM_Log!G:G)*
  _xlfn.XLOOKUP(_xlfn.XLOOKUP(B886,ADM_Log!A:A,ADM_Log!K:K),BED_Master!A:A,BED_Master!F:F),0))</f>
        <v/>
      </c>
      <c r="I886" s="25" t="str">
        <f>IF(B886="","",IFERROR(
  IF(_xlfn.XLOOKUP(B886,ADM_Log!A:A,ADM_Log!D:D)="OPD",
    _xlfn.XLOOKUP(_xlfn.XLOOKUP(B886,ADM_Log!A:A,ADM_Log!I:I),DR_Master!A:A,DR_Master!G:G),
    _xlfn.XLOOKUP(_xlfn.XLOOKUP(B886,ADM_Log!A:A,ADM_Log!I:I),DR_Master!A:A,DR_Master!H:H)*
    _xlfn.XLOOKUP(B886,ADM_Log!A:A,ADM_Log!G:G)
  ),0))</f>
        <v/>
      </c>
      <c r="J886" s="25" t="str">
        <f t="shared" si="67"/>
        <v/>
      </c>
      <c r="L886" s="17"/>
      <c r="M886" s="25" t="str">
        <f t="shared" si="68"/>
        <v/>
      </c>
      <c r="N886" s="17"/>
      <c r="O886" s="25" t="str">
        <f t="shared" si="69"/>
        <v/>
      </c>
      <c r="R886" t="str">
        <f t="shared" si="65"/>
        <v>Jan 1900</v>
      </c>
    </row>
    <row r="887" spans="1:18" ht="22" customHeight="1">
      <c r="A887" t="str">
        <f t="shared" si="66"/>
        <v/>
      </c>
      <c r="C887" s="24" t="str">
        <f>IF(B887="","",IFERROR(_xlfn.XLOOKUP(B887,ADM_Log!A:A,ADM_Log!B:B),"ADM not found"))</f>
        <v/>
      </c>
      <c r="D887" s="24" t="str">
        <f>IF(C887="","",IFERROR(_xlfn.XLOOKUP(C887,PT_Master!A:A,PT_Master!C:C),""))</f>
        <v/>
      </c>
      <c r="F887" s="24" t="str">
        <f>IF(C887="","",IFERROR(_xlfn.XLOOKUP(C887,PT_Master!A:A,PT_Master!P:P),"Self-Pay"))</f>
        <v/>
      </c>
      <c r="G887" s="25" t="str">
        <f>IF(B887="","",IFERROR(SUMIF(SVC_Log!B:B,B887,SVC_Log!O:O),0))</f>
        <v/>
      </c>
      <c r="H887" s="25" t="str">
        <f>IF(B887="","",IFERROR(
  _xlfn.XLOOKUP(B887,ADM_Log!A:A,ADM_Log!G:G)*
  _xlfn.XLOOKUP(_xlfn.XLOOKUP(B887,ADM_Log!A:A,ADM_Log!K:K),BED_Master!A:A,BED_Master!F:F),0))</f>
        <v/>
      </c>
      <c r="I887" s="25" t="str">
        <f>IF(B887="","",IFERROR(
  IF(_xlfn.XLOOKUP(B887,ADM_Log!A:A,ADM_Log!D:D)="OPD",
    _xlfn.XLOOKUP(_xlfn.XLOOKUP(B887,ADM_Log!A:A,ADM_Log!I:I),DR_Master!A:A,DR_Master!G:G),
    _xlfn.XLOOKUP(_xlfn.XLOOKUP(B887,ADM_Log!A:A,ADM_Log!I:I),DR_Master!A:A,DR_Master!H:H)*
    _xlfn.XLOOKUP(B887,ADM_Log!A:A,ADM_Log!G:G)
  ),0))</f>
        <v/>
      </c>
      <c r="J887" s="25" t="str">
        <f t="shared" si="67"/>
        <v/>
      </c>
      <c r="L887" s="17"/>
      <c r="M887" s="25" t="str">
        <f t="shared" si="68"/>
        <v/>
      </c>
      <c r="N887" s="17"/>
      <c r="O887" s="25" t="str">
        <f t="shared" si="69"/>
        <v/>
      </c>
      <c r="R887" t="str">
        <f t="shared" si="65"/>
        <v>Jan 1900</v>
      </c>
    </row>
    <row r="888" spans="1:18" ht="22" customHeight="1">
      <c r="A888" t="str">
        <f t="shared" si="66"/>
        <v/>
      </c>
      <c r="C888" s="24" t="str">
        <f>IF(B888="","",IFERROR(_xlfn.XLOOKUP(B888,ADM_Log!A:A,ADM_Log!B:B),"ADM not found"))</f>
        <v/>
      </c>
      <c r="D888" s="24" t="str">
        <f>IF(C888="","",IFERROR(_xlfn.XLOOKUP(C888,PT_Master!A:A,PT_Master!C:C),""))</f>
        <v/>
      </c>
      <c r="F888" s="24" t="str">
        <f>IF(C888="","",IFERROR(_xlfn.XLOOKUP(C888,PT_Master!A:A,PT_Master!P:P),"Self-Pay"))</f>
        <v/>
      </c>
      <c r="G888" s="25" t="str">
        <f>IF(B888="","",IFERROR(SUMIF(SVC_Log!B:B,B888,SVC_Log!O:O),0))</f>
        <v/>
      </c>
      <c r="H888" s="25" t="str">
        <f>IF(B888="","",IFERROR(
  _xlfn.XLOOKUP(B888,ADM_Log!A:A,ADM_Log!G:G)*
  _xlfn.XLOOKUP(_xlfn.XLOOKUP(B888,ADM_Log!A:A,ADM_Log!K:K),BED_Master!A:A,BED_Master!F:F),0))</f>
        <v/>
      </c>
      <c r="I888" s="25" t="str">
        <f>IF(B888="","",IFERROR(
  IF(_xlfn.XLOOKUP(B888,ADM_Log!A:A,ADM_Log!D:D)="OPD",
    _xlfn.XLOOKUP(_xlfn.XLOOKUP(B888,ADM_Log!A:A,ADM_Log!I:I),DR_Master!A:A,DR_Master!G:G),
    _xlfn.XLOOKUP(_xlfn.XLOOKUP(B888,ADM_Log!A:A,ADM_Log!I:I),DR_Master!A:A,DR_Master!H:H)*
    _xlfn.XLOOKUP(B888,ADM_Log!A:A,ADM_Log!G:G)
  ),0))</f>
        <v/>
      </c>
      <c r="J888" s="25" t="str">
        <f t="shared" si="67"/>
        <v/>
      </c>
      <c r="L888" s="17"/>
      <c r="M888" s="25" t="str">
        <f t="shared" si="68"/>
        <v/>
      </c>
      <c r="N888" s="17"/>
      <c r="O888" s="25" t="str">
        <f t="shared" si="69"/>
        <v/>
      </c>
      <c r="R888" t="str">
        <f t="shared" si="65"/>
        <v>Jan 1900</v>
      </c>
    </row>
    <row r="889" spans="1:18" ht="22" customHeight="1">
      <c r="A889" t="str">
        <f t="shared" si="66"/>
        <v/>
      </c>
      <c r="C889" s="24" t="str">
        <f>IF(B889="","",IFERROR(_xlfn.XLOOKUP(B889,ADM_Log!A:A,ADM_Log!B:B),"ADM not found"))</f>
        <v/>
      </c>
      <c r="D889" s="24" t="str">
        <f>IF(C889="","",IFERROR(_xlfn.XLOOKUP(C889,PT_Master!A:A,PT_Master!C:C),""))</f>
        <v/>
      </c>
      <c r="F889" s="24" t="str">
        <f>IF(C889="","",IFERROR(_xlfn.XLOOKUP(C889,PT_Master!A:A,PT_Master!P:P),"Self-Pay"))</f>
        <v/>
      </c>
      <c r="G889" s="25" t="str">
        <f>IF(B889="","",IFERROR(SUMIF(SVC_Log!B:B,B889,SVC_Log!O:O),0))</f>
        <v/>
      </c>
      <c r="H889" s="25" t="str">
        <f>IF(B889="","",IFERROR(
  _xlfn.XLOOKUP(B889,ADM_Log!A:A,ADM_Log!G:G)*
  _xlfn.XLOOKUP(_xlfn.XLOOKUP(B889,ADM_Log!A:A,ADM_Log!K:K),BED_Master!A:A,BED_Master!F:F),0))</f>
        <v/>
      </c>
      <c r="I889" s="25" t="str">
        <f>IF(B889="","",IFERROR(
  IF(_xlfn.XLOOKUP(B889,ADM_Log!A:A,ADM_Log!D:D)="OPD",
    _xlfn.XLOOKUP(_xlfn.XLOOKUP(B889,ADM_Log!A:A,ADM_Log!I:I),DR_Master!A:A,DR_Master!G:G),
    _xlfn.XLOOKUP(_xlfn.XLOOKUP(B889,ADM_Log!A:A,ADM_Log!I:I),DR_Master!A:A,DR_Master!H:H)*
    _xlfn.XLOOKUP(B889,ADM_Log!A:A,ADM_Log!G:G)
  ),0))</f>
        <v/>
      </c>
      <c r="J889" s="25" t="str">
        <f t="shared" si="67"/>
        <v/>
      </c>
      <c r="L889" s="17"/>
      <c r="M889" s="25" t="str">
        <f t="shared" si="68"/>
        <v/>
      </c>
      <c r="N889" s="17"/>
      <c r="O889" s="25" t="str">
        <f t="shared" si="69"/>
        <v/>
      </c>
      <c r="R889" t="str">
        <f t="shared" si="65"/>
        <v>Jan 1900</v>
      </c>
    </row>
    <row r="890" spans="1:18" ht="22" customHeight="1">
      <c r="A890" t="str">
        <f t="shared" si="66"/>
        <v/>
      </c>
      <c r="C890" s="24" t="str">
        <f>IF(B890="","",IFERROR(_xlfn.XLOOKUP(B890,ADM_Log!A:A,ADM_Log!B:B),"ADM not found"))</f>
        <v/>
      </c>
      <c r="D890" s="24" t="str">
        <f>IF(C890="","",IFERROR(_xlfn.XLOOKUP(C890,PT_Master!A:A,PT_Master!C:C),""))</f>
        <v/>
      </c>
      <c r="F890" s="24" t="str">
        <f>IF(C890="","",IFERROR(_xlfn.XLOOKUP(C890,PT_Master!A:A,PT_Master!P:P),"Self-Pay"))</f>
        <v/>
      </c>
      <c r="G890" s="25" t="str">
        <f>IF(B890="","",IFERROR(SUMIF(SVC_Log!B:B,B890,SVC_Log!O:O),0))</f>
        <v/>
      </c>
      <c r="H890" s="25" t="str">
        <f>IF(B890="","",IFERROR(
  _xlfn.XLOOKUP(B890,ADM_Log!A:A,ADM_Log!G:G)*
  _xlfn.XLOOKUP(_xlfn.XLOOKUP(B890,ADM_Log!A:A,ADM_Log!K:K),BED_Master!A:A,BED_Master!F:F),0))</f>
        <v/>
      </c>
      <c r="I890" s="25" t="str">
        <f>IF(B890="","",IFERROR(
  IF(_xlfn.XLOOKUP(B890,ADM_Log!A:A,ADM_Log!D:D)="OPD",
    _xlfn.XLOOKUP(_xlfn.XLOOKUP(B890,ADM_Log!A:A,ADM_Log!I:I),DR_Master!A:A,DR_Master!G:G),
    _xlfn.XLOOKUP(_xlfn.XLOOKUP(B890,ADM_Log!A:A,ADM_Log!I:I),DR_Master!A:A,DR_Master!H:H)*
    _xlfn.XLOOKUP(B890,ADM_Log!A:A,ADM_Log!G:G)
  ),0))</f>
        <v/>
      </c>
      <c r="J890" s="25" t="str">
        <f t="shared" si="67"/>
        <v/>
      </c>
      <c r="L890" s="17"/>
      <c r="M890" s="25" t="str">
        <f t="shared" si="68"/>
        <v/>
      </c>
      <c r="N890" s="17"/>
      <c r="O890" s="25" t="str">
        <f t="shared" si="69"/>
        <v/>
      </c>
      <c r="R890" t="str">
        <f t="shared" si="65"/>
        <v>Jan 1900</v>
      </c>
    </row>
    <row r="891" spans="1:18" ht="22" customHeight="1">
      <c r="A891" t="str">
        <f t="shared" si="66"/>
        <v/>
      </c>
      <c r="C891" s="24" t="str">
        <f>IF(B891="","",IFERROR(_xlfn.XLOOKUP(B891,ADM_Log!A:A,ADM_Log!B:B),"ADM not found"))</f>
        <v/>
      </c>
      <c r="D891" s="24" t="str">
        <f>IF(C891="","",IFERROR(_xlfn.XLOOKUP(C891,PT_Master!A:A,PT_Master!C:C),""))</f>
        <v/>
      </c>
      <c r="F891" s="24" t="str">
        <f>IF(C891="","",IFERROR(_xlfn.XLOOKUP(C891,PT_Master!A:A,PT_Master!P:P),"Self-Pay"))</f>
        <v/>
      </c>
      <c r="G891" s="25" t="str">
        <f>IF(B891="","",IFERROR(SUMIF(SVC_Log!B:B,B891,SVC_Log!O:O),0))</f>
        <v/>
      </c>
      <c r="H891" s="25" t="str">
        <f>IF(B891="","",IFERROR(
  _xlfn.XLOOKUP(B891,ADM_Log!A:A,ADM_Log!G:G)*
  _xlfn.XLOOKUP(_xlfn.XLOOKUP(B891,ADM_Log!A:A,ADM_Log!K:K),BED_Master!A:A,BED_Master!F:F),0))</f>
        <v/>
      </c>
      <c r="I891" s="25" t="str">
        <f>IF(B891="","",IFERROR(
  IF(_xlfn.XLOOKUP(B891,ADM_Log!A:A,ADM_Log!D:D)="OPD",
    _xlfn.XLOOKUP(_xlfn.XLOOKUP(B891,ADM_Log!A:A,ADM_Log!I:I),DR_Master!A:A,DR_Master!G:G),
    _xlfn.XLOOKUP(_xlfn.XLOOKUP(B891,ADM_Log!A:A,ADM_Log!I:I),DR_Master!A:A,DR_Master!H:H)*
    _xlfn.XLOOKUP(B891,ADM_Log!A:A,ADM_Log!G:G)
  ),0))</f>
        <v/>
      </c>
      <c r="J891" s="25" t="str">
        <f t="shared" si="67"/>
        <v/>
      </c>
      <c r="L891" s="17"/>
      <c r="M891" s="25" t="str">
        <f t="shared" si="68"/>
        <v/>
      </c>
      <c r="N891" s="17"/>
      <c r="O891" s="25" t="str">
        <f t="shared" si="69"/>
        <v/>
      </c>
      <c r="R891" t="str">
        <f t="shared" si="65"/>
        <v>Jan 1900</v>
      </c>
    </row>
    <row r="892" spans="1:18" ht="22" customHeight="1">
      <c r="A892" t="str">
        <f t="shared" si="66"/>
        <v/>
      </c>
      <c r="C892" s="24" t="str">
        <f>IF(B892="","",IFERROR(_xlfn.XLOOKUP(B892,ADM_Log!A:A,ADM_Log!B:B),"ADM not found"))</f>
        <v/>
      </c>
      <c r="D892" s="24" t="str">
        <f>IF(C892="","",IFERROR(_xlfn.XLOOKUP(C892,PT_Master!A:A,PT_Master!C:C),""))</f>
        <v/>
      </c>
      <c r="F892" s="24" t="str">
        <f>IF(C892="","",IFERROR(_xlfn.XLOOKUP(C892,PT_Master!A:A,PT_Master!P:P),"Self-Pay"))</f>
        <v/>
      </c>
      <c r="G892" s="25" t="str">
        <f>IF(B892="","",IFERROR(SUMIF(SVC_Log!B:B,B892,SVC_Log!O:O),0))</f>
        <v/>
      </c>
      <c r="H892" s="25" t="str">
        <f>IF(B892="","",IFERROR(
  _xlfn.XLOOKUP(B892,ADM_Log!A:A,ADM_Log!G:G)*
  _xlfn.XLOOKUP(_xlfn.XLOOKUP(B892,ADM_Log!A:A,ADM_Log!K:K),BED_Master!A:A,BED_Master!F:F),0))</f>
        <v/>
      </c>
      <c r="I892" s="25" t="str">
        <f>IF(B892="","",IFERROR(
  IF(_xlfn.XLOOKUP(B892,ADM_Log!A:A,ADM_Log!D:D)="OPD",
    _xlfn.XLOOKUP(_xlfn.XLOOKUP(B892,ADM_Log!A:A,ADM_Log!I:I),DR_Master!A:A,DR_Master!G:G),
    _xlfn.XLOOKUP(_xlfn.XLOOKUP(B892,ADM_Log!A:A,ADM_Log!I:I),DR_Master!A:A,DR_Master!H:H)*
    _xlfn.XLOOKUP(B892,ADM_Log!A:A,ADM_Log!G:G)
  ),0))</f>
        <v/>
      </c>
      <c r="J892" s="25" t="str">
        <f t="shared" si="67"/>
        <v/>
      </c>
      <c r="L892" s="17"/>
      <c r="M892" s="25" t="str">
        <f t="shared" si="68"/>
        <v/>
      </c>
      <c r="N892" s="17"/>
      <c r="O892" s="25" t="str">
        <f t="shared" si="69"/>
        <v/>
      </c>
      <c r="R892" t="str">
        <f t="shared" si="65"/>
        <v>Jan 1900</v>
      </c>
    </row>
    <row r="893" spans="1:18" ht="22" customHeight="1">
      <c r="A893" t="str">
        <f t="shared" si="66"/>
        <v/>
      </c>
      <c r="C893" s="24" t="str">
        <f>IF(B893="","",IFERROR(_xlfn.XLOOKUP(B893,ADM_Log!A:A,ADM_Log!B:B),"ADM not found"))</f>
        <v/>
      </c>
      <c r="D893" s="24" t="str">
        <f>IF(C893="","",IFERROR(_xlfn.XLOOKUP(C893,PT_Master!A:A,PT_Master!C:C),""))</f>
        <v/>
      </c>
      <c r="F893" s="24" t="str">
        <f>IF(C893="","",IFERROR(_xlfn.XLOOKUP(C893,PT_Master!A:A,PT_Master!P:P),"Self-Pay"))</f>
        <v/>
      </c>
      <c r="G893" s="25" t="str">
        <f>IF(B893="","",IFERROR(SUMIF(SVC_Log!B:B,B893,SVC_Log!O:O),0))</f>
        <v/>
      </c>
      <c r="H893" s="25" t="str">
        <f>IF(B893="","",IFERROR(
  _xlfn.XLOOKUP(B893,ADM_Log!A:A,ADM_Log!G:G)*
  _xlfn.XLOOKUP(_xlfn.XLOOKUP(B893,ADM_Log!A:A,ADM_Log!K:K),BED_Master!A:A,BED_Master!F:F),0))</f>
        <v/>
      </c>
      <c r="I893" s="25" t="str">
        <f>IF(B893="","",IFERROR(
  IF(_xlfn.XLOOKUP(B893,ADM_Log!A:A,ADM_Log!D:D)="OPD",
    _xlfn.XLOOKUP(_xlfn.XLOOKUP(B893,ADM_Log!A:A,ADM_Log!I:I),DR_Master!A:A,DR_Master!G:G),
    _xlfn.XLOOKUP(_xlfn.XLOOKUP(B893,ADM_Log!A:A,ADM_Log!I:I),DR_Master!A:A,DR_Master!H:H)*
    _xlfn.XLOOKUP(B893,ADM_Log!A:A,ADM_Log!G:G)
  ),0))</f>
        <v/>
      </c>
      <c r="J893" s="25" t="str">
        <f t="shared" si="67"/>
        <v/>
      </c>
      <c r="L893" s="17"/>
      <c r="M893" s="25" t="str">
        <f t="shared" si="68"/>
        <v/>
      </c>
      <c r="N893" s="17"/>
      <c r="O893" s="25" t="str">
        <f t="shared" si="69"/>
        <v/>
      </c>
      <c r="R893" t="str">
        <f t="shared" si="65"/>
        <v>Jan 1900</v>
      </c>
    </row>
    <row r="894" spans="1:18" ht="22" customHeight="1">
      <c r="A894" t="str">
        <f t="shared" si="66"/>
        <v/>
      </c>
      <c r="C894" s="24" t="str">
        <f>IF(B894="","",IFERROR(_xlfn.XLOOKUP(B894,ADM_Log!A:A,ADM_Log!B:B),"ADM not found"))</f>
        <v/>
      </c>
      <c r="D894" s="24" t="str">
        <f>IF(C894="","",IFERROR(_xlfn.XLOOKUP(C894,PT_Master!A:A,PT_Master!C:C),""))</f>
        <v/>
      </c>
      <c r="F894" s="24" t="str">
        <f>IF(C894="","",IFERROR(_xlfn.XLOOKUP(C894,PT_Master!A:A,PT_Master!P:P),"Self-Pay"))</f>
        <v/>
      </c>
      <c r="G894" s="25" t="str">
        <f>IF(B894="","",IFERROR(SUMIF(SVC_Log!B:B,B894,SVC_Log!O:O),0))</f>
        <v/>
      </c>
      <c r="H894" s="25" t="str">
        <f>IF(B894="","",IFERROR(
  _xlfn.XLOOKUP(B894,ADM_Log!A:A,ADM_Log!G:G)*
  _xlfn.XLOOKUP(_xlfn.XLOOKUP(B894,ADM_Log!A:A,ADM_Log!K:K),BED_Master!A:A,BED_Master!F:F),0))</f>
        <v/>
      </c>
      <c r="I894" s="25" t="str">
        <f>IF(B894="","",IFERROR(
  IF(_xlfn.XLOOKUP(B894,ADM_Log!A:A,ADM_Log!D:D)="OPD",
    _xlfn.XLOOKUP(_xlfn.XLOOKUP(B894,ADM_Log!A:A,ADM_Log!I:I),DR_Master!A:A,DR_Master!G:G),
    _xlfn.XLOOKUP(_xlfn.XLOOKUP(B894,ADM_Log!A:A,ADM_Log!I:I),DR_Master!A:A,DR_Master!H:H)*
    _xlfn.XLOOKUP(B894,ADM_Log!A:A,ADM_Log!G:G)
  ),0))</f>
        <v/>
      </c>
      <c r="J894" s="25" t="str">
        <f t="shared" si="67"/>
        <v/>
      </c>
      <c r="L894" s="17"/>
      <c r="M894" s="25" t="str">
        <f t="shared" si="68"/>
        <v/>
      </c>
      <c r="N894" s="17"/>
      <c r="O894" s="25" t="str">
        <f t="shared" si="69"/>
        <v/>
      </c>
      <c r="R894" t="str">
        <f t="shared" si="65"/>
        <v>Jan 1900</v>
      </c>
    </row>
    <row r="895" spans="1:18" ht="22" customHeight="1">
      <c r="A895" t="str">
        <f t="shared" si="66"/>
        <v/>
      </c>
      <c r="C895" s="24" t="str">
        <f>IF(B895="","",IFERROR(_xlfn.XLOOKUP(B895,ADM_Log!A:A,ADM_Log!B:B),"ADM not found"))</f>
        <v/>
      </c>
      <c r="D895" s="24" t="str">
        <f>IF(C895="","",IFERROR(_xlfn.XLOOKUP(C895,PT_Master!A:A,PT_Master!C:C),""))</f>
        <v/>
      </c>
      <c r="F895" s="24" t="str">
        <f>IF(C895="","",IFERROR(_xlfn.XLOOKUP(C895,PT_Master!A:A,PT_Master!P:P),"Self-Pay"))</f>
        <v/>
      </c>
      <c r="G895" s="25" t="str">
        <f>IF(B895="","",IFERROR(SUMIF(SVC_Log!B:B,B895,SVC_Log!O:O),0))</f>
        <v/>
      </c>
      <c r="H895" s="25" t="str">
        <f>IF(B895="","",IFERROR(
  _xlfn.XLOOKUP(B895,ADM_Log!A:A,ADM_Log!G:G)*
  _xlfn.XLOOKUP(_xlfn.XLOOKUP(B895,ADM_Log!A:A,ADM_Log!K:K),BED_Master!A:A,BED_Master!F:F),0))</f>
        <v/>
      </c>
      <c r="I895" s="25" t="str">
        <f>IF(B895="","",IFERROR(
  IF(_xlfn.XLOOKUP(B895,ADM_Log!A:A,ADM_Log!D:D)="OPD",
    _xlfn.XLOOKUP(_xlfn.XLOOKUP(B895,ADM_Log!A:A,ADM_Log!I:I),DR_Master!A:A,DR_Master!G:G),
    _xlfn.XLOOKUP(_xlfn.XLOOKUP(B895,ADM_Log!A:A,ADM_Log!I:I),DR_Master!A:A,DR_Master!H:H)*
    _xlfn.XLOOKUP(B895,ADM_Log!A:A,ADM_Log!G:G)
  ),0))</f>
        <v/>
      </c>
      <c r="J895" s="25" t="str">
        <f t="shared" si="67"/>
        <v/>
      </c>
      <c r="L895" s="17"/>
      <c r="M895" s="25" t="str">
        <f t="shared" si="68"/>
        <v/>
      </c>
      <c r="N895" s="17"/>
      <c r="O895" s="25" t="str">
        <f t="shared" si="69"/>
        <v/>
      </c>
      <c r="R895" t="str">
        <f t="shared" si="65"/>
        <v>Jan 1900</v>
      </c>
    </row>
    <row r="896" spans="1:18" ht="22" customHeight="1">
      <c r="A896" t="str">
        <f t="shared" si="66"/>
        <v/>
      </c>
      <c r="C896" s="24" t="str">
        <f>IF(B896="","",IFERROR(_xlfn.XLOOKUP(B896,ADM_Log!A:A,ADM_Log!B:B),"ADM not found"))</f>
        <v/>
      </c>
      <c r="D896" s="24" t="str">
        <f>IF(C896="","",IFERROR(_xlfn.XLOOKUP(C896,PT_Master!A:A,PT_Master!C:C),""))</f>
        <v/>
      </c>
      <c r="F896" s="24" t="str">
        <f>IF(C896="","",IFERROR(_xlfn.XLOOKUP(C896,PT_Master!A:A,PT_Master!P:P),"Self-Pay"))</f>
        <v/>
      </c>
      <c r="G896" s="25" t="str">
        <f>IF(B896="","",IFERROR(SUMIF(SVC_Log!B:B,B896,SVC_Log!O:O),0))</f>
        <v/>
      </c>
      <c r="H896" s="25" t="str">
        <f>IF(B896="","",IFERROR(
  _xlfn.XLOOKUP(B896,ADM_Log!A:A,ADM_Log!G:G)*
  _xlfn.XLOOKUP(_xlfn.XLOOKUP(B896,ADM_Log!A:A,ADM_Log!K:K),BED_Master!A:A,BED_Master!F:F),0))</f>
        <v/>
      </c>
      <c r="I896" s="25" t="str">
        <f>IF(B896="","",IFERROR(
  IF(_xlfn.XLOOKUP(B896,ADM_Log!A:A,ADM_Log!D:D)="OPD",
    _xlfn.XLOOKUP(_xlfn.XLOOKUP(B896,ADM_Log!A:A,ADM_Log!I:I),DR_Master!A:A,DR_Master!G:G),
    _xlfn.XLOOKUP(_xlfn.XLOOKUP(B896,ADM_Log!A:A,ADM_Log!I:I),DR_Master!A:A,DR_Master!H:H)*
    _xlfn.XLOOKUP(B896,ADM_Log!A:A,ADM_Log!G:G)
  ),0))</f>
        <v/>
      </c>
      <c r="J896" s="25" t="str">
        <f t="shared" si="67"/>
        <v/>
      </c>
      <c r="L896" s="17"/>
      <c r="M896" s="25" t="str">
        <f t="shared" si="68"/>
        <v/>
      </c>
      <c r="N896" s="17"/>
      <c r="O896" s="25" t="str">
        <f t="shared" si="69"/>
        <v/>
      </c>
      <c r="R896" t="str">
        <f t="shared" si="65"/>
        <v>Jan 1900</v>
      </c>
    </row>
    <row r="897" spans="1:18" ht="22" customHeight="1">
      <c r="A897" t="str">
        <f t="shared" si="66"/>
        <v/>
      </c>
      <c r="C897" s="24" t="str">
        <f>IF(B897="","",IFERROR(_xlfn.XLOOKUP(B897,ADM_Log!A:A,ADM_Log!B:B),"ADM not found"))</f>
        <v/>
      </c>
      <c r="D897" s="24" t="str">
        <f>IF(C897="","",IFERROR(_xlfn.XLOOKUP(C897,PT_Master!A:A,PT_Master!C:C),""))</f>
        <v/>
      </c>
      <c r="F897" s="24" t="str">
        <f>IF(C897="","",IFERROR(_xlfn.XLOOKUP(C897,PT_Master!A:A,PT_Master!P:P),"Self-Pay"))</f>
        <v/>
      </c>
      <c r="G897" s="25" t="str">
        <f>IF(B897="","",IFERROR(SUMIF(SVC_Log!B:B,B897,SVC_Log!O:O),0))</f>
        <v/>
      </c>
      <c r="H897" s="25" t="str">
        <f>IF(B897="","",IFERROR(
  _xlfn.XLOOKUP(B897,ADM_Log!A:A,ADM_Log!G:G)*
  _xlfn.XLOOKUP(_xlfn.XLOOKUP(B897,ADM_Log!A:A,ADM_Log!K:K),BED_Master!A:A,BED_Master!F:F),0))</f>
        <v/>
      </c>
      <c r="I897" s="25" t="str">
        <f>IF(B897="","",IFERROR(
  IF(_xlfn.XLOOKUP(B897,ADM_Log!A:A,ADM_Log!D:D)="OPD",
    _xlfn.XLOOKUP(_xlfn.XLOOKUP(B897,ADM_Log!A:A,ADM_Log!I:I),DR_Master!A:A,DR_Master!G:G),
    _xlfn.XLOOKUP(_xlfn.XLOOKUP(B897,ADM_Log!A:A,ADM_Log!I:I),DR_Master!A:A,DR_Master!H:H)*
    _xlfn.XLOOKUP(B897,ADM_Log!A:A,ADM_Log!G:G)
  ),0))</f>
        <v/>
      </c>
      <c r="J897" s="25" t="str">
        <f t="shared" si="67"/>
        <v/>
      </c>
      <c r="L897" s="17"/>
      <c r="M897" s="25" t="str">
        <f t="shared" si="68"/>
        <v/>
      </c>
      <c r="N897" s="17"/>
      <c r="O897" s="25" t="str">
        <f t="shared" si="69"/>
        <v/>
      </c>
      <c r="R897" t="str">
        <f t="shared" si="65"/>
        <v>Jan 1900</v>
      </c>
    </row>
    <row r="898" spans="1:18" ht="22" customHeight="1">
      <c r="A898" t="str">
        <f t="shared" si="66"/>
        <v/>
      </c>
      <c r="C898" s="24" t="str">
        <f>IF(B898="","",IFERROR(_xlfn.XLOOKUP(B898,ADM_Log!A:A,ADM_Log!B:B),"ADM not found"))</f>
        <v/>
      </c>
      <c r="D898" s="24" t="str">
        <f>IF(C898="","",IFERROR(_xlfn.XLOOKUP(C898,PT_Master!A:A,PT_Master!C:C),""))</f>
        <v/>
      </c>
      <c r="F898" s="24" t="str">
        <f>IF(C898="","",IFERROR(_xlfn.XLOOKUP(C898,PT_Master!A:A,PT_Master!P:P),"Self-Pay"))</f>
        <v/>
      </c>
      <c r="G898" s="25" t="str">
        <f>IF(B898="","",IFERROR(SUMIF(SVC_Log!B:B,B898,SVC_Log!O:O),0))</f>
        <v/>
      </c>
      <c r="H898" s="25" t="str">
        <f>IF(B898="","",IFERROR(
  _xlfn.XLOOKUP(B898,ADM_Log!A:A,ADM_Log!G:G)*
  _xlfn.XLOOKUP(_xlfn.XLOOKUP(B898,ADM_Log!A:A,ADM_Log!K:K),BED_Master!A:A,BED_Master!F:F),0))</f>
        <v/>
      </c>
      <c r="I898" s="25" t="str">
        <f>IF(B898="","",IFERROR(
  IF(_xlfn.XLOOKUP(B898,ADM_Log!A:A,ADM_Log!D:D)="OPD",
    _xlfn.XLOOKUP(_xlfn.XLOOKUP(B898,ADM_Log!A:A,ADM_Log!I:I),DR_Master!A:A,DR_Master!G:G),
    _xlfn.XLOOKUP(_xlfn.XLOOKUP(B898,ADM_Log!A:A,ADM_Log!I:I),DR_Master!A:A,DR_Master!H:H)*
    _xlfn.XLOOKUP(B898,ADM_Log!A:A,ADM_Log!G:G)
  ),0))</f>
        <v/>
      </c>
      <c r="J898" s="25" t="str">
        <f t="shared" si="67"/>
        <v/>
      </c>
      <c r="L898" s="17"/>
      <c r="M898" s="25" t="str">
        <f t="shared" si="68"/>
        <v/>
      </c>
      <c r="N898" s="17"/>
      <c r="O898" s="25" t="str">
        <f t="shared" si="69"/>
        <v/>
      </c>
      <c r="R898" t="str">
        <f t="shared" si="65"/>
        <v>Jan 1900</v>
      </c>
    </row>
    <row r="899" spans="1:18" ht="22" customHeight="1">
      <c r="A899" t="str">
        <f t="shared" si="66"/>
        <v/>
      </c>
      <c r="C899" s="24" t="str">
        <f>IF(B899="","",IFERROR(_xlfn.XLOOKUP(B899,ADM_Log!A:A,ADM_Log!B:B),"ADM not found"))</f>
        <v/>
      </c>
      <c r="D899" s="24" t="str">
        <f>IF(C899="","",IFERROR(_xlfn.XLOOKUP(C899,PT_Master!A:A,PT_Master!C:C),""))</f>
        <v/>
      </c>
      <c r="F899" s="24" t="str">
        <f>IF(C899="","",IFERROR(_xlfn.XLOOKUP(C899,PT_Master!A:A,PT_Master!P:P),"Self-Pay"))</f>
        <v/>
      </c>
      <c r="G899" s="25" t="str">
        <f>IF(B899="","",IFERROR(SUMIF(SVC_Log!B:B,B899,SVC_Log!O:O),0))</f>
        <v/>
      </c>
      <c r="H899" s="25" t="str">
        <f>IF(B899="","",IFERROR(
  _xlfn.XLOOKUP(B899,ADM_Log!A:A,ADM_Log!G:G)*
  _xlfn.XLOOKUP(_xlfn.XLOOKUP(B899,ADM_Log!A:A,ADM_Log!K:K),BED_Master!A:A,BED_Master!F:F),0))</f>
        <v/>
      </c>
      <c r="I899" s="25" t="str">
        <f>IF(B899="","",IFERROR(
  IF(_xlfn.XLOOKUP(B899,ADM_Log!A:A,ADM_Log!D:D)="OPD",
    _xlfn.XLOOKUP(_xlfn.XLOOKUP(B899,ADM_Log!A:A,ADM_Log!I:I),DR_Master!A:A,DR_Master!G:G),
    _xlfn.XLOOKUP(_xlfn.XLOOKUP(B899,ADM_Log!A:A,ADM_Log!I:I),DR_Master!A:A,DR_Master!H:H)*
    _xlfn.XLOOKUP(B899,ADM_Log!A:A,ADM_Log!G:G)
  ),0))</f>
        <v/>
      </c>
      <c r="J899" s="25" t="str">
        <f t="shared" si="67"/>
        <v/>
      </c>
      <c r="L899" s="17"/>
      <c r="M899" s="25" t="str">
        <f t="shared" si="68"/>
        <v/>
      </c>
      <c r="N899" s="17"/>
      <c r="O899" s="25" t="str">
        <f t="shared" si="69"/>
        <v/>
      </c>
      <c r="R899" t="str">
        <f t="shared" si="65"/>
        <v>Jan 1900</v>
      </c>
    </row>
    <row r="900" spans="1:18" ht="22" customHeight="1">
      <c r="A900" t="str">
        <f t="shared" si="66"/>
        <v/>
      </c>
      <c r="C900" s="24" t="str">
        <f>IF(B900="","",IFERROR(_xlfn.XLOOKUP(B900,ADM_Log!A:A,ADM_Log!B:B),"ADM not found"))</f>
        <v/>
      </c>
      <c r="D900" s="24" t="str">
        <f>IF(C900="","",IFERROR(_xlfn.XLOOKUP(C900,PT_Master!A:A,PT_Master!C:C),""))</f>
        <v/>
      </c>
      <c r="F900" s="24" t="str">
        <f>IF(C900="","",IFERROR(_xlfn.XLOOKUP(C900,PT_Master!A:A,PT_Master!P:P),"Self-Pay"))</f>
        <v/>
      </c>
      <c r="G900" s="25" t="str">
        <f>IF(B900="","",IFERROR(SUMIF(SVC_Log!B:B,B900,SVC_Log!O:O),0))</f>
        <v/>
      </c>
      <c r="H900" s="25" t="str">
        <f>IF(B900="","",IFERROR(
  _xlfn.XLOOKUP(B900,ADM_Log!A:A,ADM_Log!G:G)*
  _xlfn.XLOOKUP(_xlfn.XLOOKUP(B900,ADM_Log!A:A,ADM_Log!K:K),BED_Master!A:A,BED_Master!F:F),0))</f>
        <v/>
      </c>
      <c r="I900" s="25" t="str">
        <f>IF(B900="","",IFERROR(
  IF(_xlfn.XLOOKUP(B900,ADM_Log!A:A,ADM_Log!D:D)="OPD",
    _xlfn.XLOOKUP(_xlfn.XLOOKUP(B900,ADM_Log!A:A,ADM_Log!I:I),DR_Master!A:A,DR_Master!G:G),
    _xlfn.XLOOKUP(_xlfn.XLOOKUP(B900,ADM_Log!A:A,ADM_Log!I:I),DR_Master!A:A,DR_Master!H:H)*
    _xlfn.XLOOKUP(B900,ADM_Log!A:A,ADM_Log!G:G)
  ),0))</f>
        <v/>
      </c>
      <c r="J900" s="25" t="str">
        <f t="shared" si="67"/>
        <v/>
      </c>
      <c r="L900" s="17"/>
      <c r="M900" s="25" t="str">
        <f t="shared" si="68"/>
        <v/>
      </c>
      <c r="N900" s="17"/>
      <c r="O900" s="25" t="str">
        <f t="shared" si="69"/>
        <v/>
      </c>
      <c r="R900" t="str">
        <f t="shared" si="65"/>
        <v>Jan 1900</v>
      </c>
    </row>
    <row r="901" spans="1:18" ht="22" customHeight="1">
      <c r="A901" t="str">
        <f t="shared" si="66"/>
        <v/>
      </c>
      <c r="C901" s="24" t="str">
        <f>IF(B901="","",IFERROR(_xlfn.XLOOKUP(B901,ADM_Log!A:A,ADM_Log!B:B),"ADM not found"))</f>
        <v/>
      </c>
      <c r="D901" s="24" t="str">
        <f>IF(C901="","",IFERROR(_xlfn.XLOOKUP(C901,PT_Master!A:A,PT_Master!C:C),""))</f>
        <v/>
      </c>
      <c r="F901" s="24" t="str">
        <f>IF(C901="","",IFERROR(_xlfn.XLOOKUP(C901,PT_Master!A:A,PT_Master!P:P),"Self-Pay"))</f>
        <v/>
      </c>
      <c r="G901" s="25" t="str">
        <f>IF(B901="","",IFERROR(SUMIF(SVC_Log!B:B,B901,SVC_Log!O:O),0))</f>
        <v/>
      </c>
      <c r="H901" s="25" t="str">
        <f>IF(B901="","",IFERROR(
  _xlfn.XLOOKUP(B901,ADM_Log!A:A,ADM_Log!G:G)*
  _xlfn.XLOOKUP(_xlfn.XLOOKUP(B901,ADM_Log!A:A,ADM_Log!K:K),BED_Master!A:A,BED_Master!F:F),0))</f>
        <v/>
      </c>
      <c r="I901" s="25" t="str">
        <f>IF(B901="","",IFERROR(
  IF(_xlfn.XLOOKUP(B901,ADM_Log!A:A,ADM_Log!D:D)="OPD",
    _xlfn.XLOOKUP(_xlfn.XLOOKUP(B901,ADM_Log!A:A,ADM_Log!I:I),DR_Master!A:A,DR_Master!G:G),
    _xlfn.XLOOKUP(_xlfn.XLOOKUP(B901,ADM_Log!A:A,ADM_Log!I:I),DR_Master!A:A,DR_Master!H:H)*
    _xlfn.XLOOKUP(B901,ADM_Log!A:A,ADM_Log!G:G)
  ),0))</f>
        <v/>
      </c>
      <c r="J901" s="25" t="str">
        <f t="shared" si="67"/>
        <v/>
      </c>
      <c r="L901" s="17"/>
      <c r="M901" s="25" t="str">
        <f t="shared" si="68"/>
        <v/>
      </c>
      <c r="N901" s="17"/>
      <c r="O901" s="25" t="str">
        <f t="shared" si="69"/>
        <v/>
      </c>
      <c r="R901" t="str">
        <f t="shared" ref="R901:R964" si="70">TEXT(E900,"MMM YYYY")</f>
        <v>Jan 1900</v>
      </c>
    </row>
    <row r="902" spans="1:18" ht="22" customHeight="1">
      <c r="A902" t="str">
        <f t="shared" ref="A902:A965" si="71">IF(B902="","","BILL-"&amp;TEXT(ROW(A898),"00000"))</f>
        <v/>
      </c>
      <c r="C902" s="24" t="str">
        <f>IF(B902="","",IFERROR(_xlfn.XLOOKUP(B902,ADM_Log!A:A,ADM_Log!B:B),"ADM not found"))</f>
        <v/>
      </c>
      <c r="D902" s="24" t="str">
        <f>IF(C902="","",IFERROR(_xlfn.XLOOKUP(C902,PT_Master!A:A,PT_Master!C:C),""))</f>
        <v/>
      </c>
      <c r="F902" s="24" t="str">
        <f>IF(C902="","",IFERROR(_xlfn.XLOOKUP(C902,PT_Master!A:A,PT_Master!P:P),"Self-Pay"))</f>
        <v/>
      </c>
      <c r="G902" s="25" t="str">
        <f>IF(B902="","",IFERROR(SUMIF(SVC_Log!B:B,B902,SVC_Log!O:O),0))</f>
        <v/>
      </c>
      <c r="H902" s="25" t="str">
        <f>IF(B902="","",IFERROR(
  _xlfn.XLOOKUP(B902,ADM_Log!A:A,ADM_Log!G:G)*
  _xlfn.XLOOKUP(_xlfn.XLOOKUP(B902,ADM_Log!A:A,ADM_Log!K:K),BED_Master!A:A,BED_Master!F:F),0))</f>
        <v/>
      </c>
      <c r="I902" s="25" t="str">
        <f>IF(B902="","",IFERROR(
  IF(_xlfn.XLOOKUP(B902,ADM_Log!A:A,ADM_Log!D:D)="OPD",
    _xlfn.XLOOKUP(_xlfn.XLOOKUP(B902,ADM_Log!A:A,ADM_Log!I:I),DR_Master!A:A,DR_Master!G:G),
    _xlfn.XLOOKUP(_xlfn.XLOOKUP(B902,ADM_Log!A:A,ADM_Log!I:I),DR_Master!A:A,DR_Master!H:H)*
    _xlfn.XLOOKUP(B902,ADM_Log!A:A,ADM_Log!G:G)
  ),0))</f>
        <v/>
      </c>
      <c r="J902" s="25" t="str">
        <f t="shared" ref="J902:J965" si="72">IF(B902="","",G902+H902+I902)</f>
        <v/>
      </c>
      <c r="L902" s="17"/>
      <c r="M902" s="25" t="str">
        <f t="shared" ref="M902:M965" si="73">IF(J902="","",J902-IF(L902="",0,L902))</f>
        <v/>
      </c>
      <c r="N902" s="17"/>
      <c r="O902" s="25" t="str">
        <f t="shared" ref="O902:O965" si="74">IF(M902="","",IFERROR(M902-IF(N902="",0,N902),M902))</f>
        <v/>
      </c>
      <c r="R902" t="str">
        <f t="shared" si="70"/>
        <v>Jan 1900</v>
      </c>
    </row>
    <row r="903" spans="1:18" ht="22" customHeight="1">
      <c r="A903" t="str">
        <f t="shared" si="71"/>
        <v/>
      </c>
      <c r="C903" s="24" t="str">
        <f>IF(B903="","",IFERROR(_xlfn.XLOOKUP(B903,ADM_Log!A:A,ADM_Log!B:B),"ADM not found"))</f>
        <v/>
      </c>
      <c r="D903" s="24" t="str">
        <f>IF(C903="","",IFERROR(_xlfn.XLOOKUP(C903,PT_Master!A:A,PT_Master!C:C),""))</f>
        <v/>
      </c>
      <c r="F903" s="24" t="str">
        <f>IF(C903="","",IFERROR(_xlfn.XLOOKUP(C903,PT_Master!A:A,PT_Master!P:P),"Self-Pay"))</f>
        <v/>
      </c>
      <c r="G903" s="25" t="str">
        <f>IF(B903="","",IFERROR(SUMIF(SVC_Log!B:B,B903,SVC_Log!O:O),0))</f>
        <v/>
      </c>
      <c r="H903" s="25" t="str">
        <f>IF(B903="","",IFERROR(
  _xlfn.XLOOKUP(B903,ADM_Log!A:A,ADM_Log!G:G)*
  _xlfn.XLOOKUP(_xlfn.XLOOKUP(B903,ADM_Log!A:A,ADM_Log!K:K),BED_Master!A:A,BED_Master!F:F),0))</f>
        <v/>
      </c>
      <c r="I903" s="25" t="str">
        <f>IF(B903="","",IFERROR(
  IF(_xlfn.XLOOKUP(B903,ADM_Log!A:A,ADM_Log!D:D)="OPD",
    _xlfn.XLOOKUP(_xlfn.XLOOKUP(B903,ADM_Log!A:A,ADM_Log!I:I),DR_Master!A:A,DR_Master!G:G),
    _xlfn.XLOOKUP(_xlfn.XLOOKUP(B903,ADM_Log!A:A,ADM_Log!I:I),DR_Master!A:A,DR_Master!H:H)*
    _xlfn.XLOOKUP(B903,ADM_Log!A:A,ADM_Log!G:G)
  ),0))</f>
        <v/>
      </c>
      <c r="J903" s="25" t="str">
        <f t="shared" si="72"/>
        <v/>
      </c>
      <c r="L903" s="17"/>
      <c r="M903" s="25" t="str">
        <f t="shared" si="73"/>
        <v/>
      </c>
      <c r="N903" s="17"/>
      <c r="O903" s="25" t="str">
        <f t="shared" si="74"/>
        <v/>
      </c>
      <c r="R903" t="str">
        <f t="shared" si="70"/>
        <v>Jan 1900</v>
      </c>
    </row>
    <row r="904" spans="1:18" ht="22" customHeight="1">
      <c r="A904" t="str">
        <f t="shared" si="71"/>
        <v/>
      </c>
      <c r="C904" s="24" t="str">
        <f>IF(B904="","",IFERROR(_xlfn.XLOOKUP(B904,ADM_Log!A:A,ADM_Log!B:B),"ADM not found"))</f>
        <v/>
      </c>
      <c r="D904" s="24" t="str">
        <f>IF(C904="","",IFERROR(_xlfn.XLOOKUP(C904,PT_Master!A:A,PT_Master!C:C),""))</f>
        <v/>
      </c>
      <c r="F904" s="24" t="str">
        <f>IF(C904="","",IFERROR(_xlfn.XLOOKUP(C904,PT_Master!A:A,PT_Master!P:P),"Self-Pay"))</f>
        <v/>
      </c>
      <c r="G904" s="25" t="str">
        <f>IF(B904="","",IFERROR(SUMIF(SVC_Log!B:B,B904,SVC_Log!O:O),0))</f>
        <v/>
      </c>
      <c r="H904" s="25" t="str">
        <f>IF(B904="","",IFERROR(
  _xlfn.XLOOKUP(B904,ADM_Log!A:A,ADM_Log!G:G)*
  _xlfn.XLOOKUP(_xlfn.XLOOKUP(B904,ADM_Log!A:A,ADM_Log!K:K),BED_Master!A:A,BED_Master!F:F),0))</f>
        <v/>
      </c>
      <c r="I904" s="25" t="str">
        <f>IF(B904="","",IFERROR(
  IF(_xlfn.XLOOKUP(B904,ADM_Log!A:A,ADM_Log!D:D)="OPD",
    _xlfn.XLOOKUP(_xlfn.XLOOKUP(B904,ADM_Log!A:A,ADM_Log!I:I),DR_Master!A:A,DR_Master!G:G),
    _xlfn.XLOOKUP(_xlfn.XLOOKUP(B904,ADM_Log!A:A,ADM_Log!I:I),DR_Master!A:A,DR_Master!H:H)*
    _xlfn.XLOOKUP(B904,ADM_Log!A:A,ADM_Log!G:G)
  ),0))</f>
        <v/>
      </c>
      <c r="J904" s="25" t="str">
        <f t="shared" si="72"/>
        <v/>
      </c>
      <c r="L904" s="17"/>
      <c r="M904" s="25" t="str">
        <f t="shared" si="73"/>
        <v/>
      </c>
      <c r="N904" s="17"/>
      <c r="O904" s="25" t="str">
        <f t="shared" si="74"/>
        <v/>
      </c>
      <c r="R904" t="str">
        <f t="shared" si="70"/>
        <v>Jan 1900</v>
      </c>
    </row>
    <row r="905" spans="1:18" ht="22" customHeight="1">
      <c r="A905" t="str">
        <f t="shared" si="71"/>
        <v/>
      </c>
      <c r="C905" s="24" t="str">
        <f>IF(B905="","",IFERROR(_xlfn.XLOOKUP(B905,ADM_Log!A:A,ADM_Log!B:B),"ADM not found"))</f>
        <v/>
      </c>
      <c r="D905" s="24" t="str">
        <f>IF(C905="","",IFERROR(_xlfn.XLOOKUP(C905,PT_Master!A:A,PT_Master!C:C),""))</f>
        <v/>
      </c>
      <c r="F905" s="24" t="str">
        <f>IF(C905="","",IFERROR(_xlfn.XLOOKUP(C905,PT_Master!A:A,PT_Master!P:P),"Self-Pay"))</f>
        <v/>
      </c>
      <c r="G905" s="25" t="str">
        <f>IF(B905="","",IFERROR(SUMIF(SVC_Log!B:B,B905,SVC_Log!O:O),0))</f>
        <v/>
      </c>
      <c r="H905" s="25" t="str">
        <f>IF(B905="","",IFERROR(
  _xlfn.XLOOKUP(B905,ADM_Log!A:A,ADM_Log!G:G)*
  _xlfn.XLOOKUP(_xlfn.XLOOKUP(B905,ADM_Log!A:A,ADM_Log!K:K),BED_Master!A:A,BED_Master!F:F),0))</f>
        <v/>
      </c>
      <c r="I905" s="25" t="str">
        <f>IF(B905="","",IFERROR(
  IF(_xlfn.XLOOKUP(B905,ADM_Log!A:A,ADM_Log!D:D)="OPD",
    _xlfn.XLOOKUP(_xlfn.XLOOKUP(B905,ADM_Log!A:A,ADM_Log!I:I),DR_Master!A:A,DR_Master!G:G),
    _xlfn.XLOOKUP(_xlfn.XLOOKUP(B905,ADM_Log!A:A,ADM_Log!I:I),DR_Master!A:A,DR_Master!H:H)*
    _xlfn.XLOOKUP(B905,ADM_Log!A:A,ADM_Log!G:G)
  ),0))</f>
        <v/>
      </c>
      <c r="J905" s="25" t="str">
        <f t="shared" si="72"/>
        <v/>
      </c>
      <c r="L905" s="17"/>
      <c r="M905" s="25" t="str">
        <f t="shared" si="73"/>
        <v/>
      </c>
      <c r="N905" s="17"/>
      <c r="O905" s="25" t="str">
        <f t="shared" si="74"/>
        <v/>
      </c>
      <c r="R905" t="str">
        <f t="shared" si="70"/>
        <v>Jan 1900</v>
      </c>
    </row>
    <row r="906" spans="1:18" ht="22" customHeight="1">
      <c r="A906" t="str">
        <f t="shared" si="71"/>
        <v/>
      </c>
      <c r="C906" s="24" t="str">
        <f>IF(B906="","",IFERROR(_xlfn.XLOOKUP(B906,ADM_Log!A:A,ADM_Log!B:B),"ADM not found"))</f>
        <v/>
      </c>
      <c r="D906" s="24" t="str">
        <f>IF(C906="","",IFERROR(_xlfn.XLOOKUP(C906,PT_Master!A:A,PT_Master!C:C),""))</f>
        <v/>
      </c>
      <c r="F906" s="24" t="str">
        <f>IF(C906="","",IFERROR(_xlfn.XLOOKUP(C906,PT_Master!A:A,PT_Master!P:P),"Self-Pay"))</f>
        <v/>
      </c>
      <c r="G906" s="25" t="str">
        <f>IF(B906="","",IFERROR(SUMIF(SVC_Log!B:B,B906,SVC_Log!O:O),0))</f>
        <v/>
      </c>
      <c r="H906" s="25" t="str">
        <f>IF(B906="","",IFERROR(
  _xlfn.XLOOKUP(B906,ADM_Log!A:A,ADM_Log!G:G)*
  _xlfn.XLOOKUP(_xlfn.XLOOKUP(B906,ADM_Log!A:A,ADM_Log!K:K),BED_Master!A:A,BED_Master!F:F),0))</f>
        <v/>
      </c>
      <c r="I906" s="25" t="str">
        <f>IF(B906="","",IFERROR(
  IF(_xlfn.XLOOKUP(B906,ADM_Log!A:A,ADM_Log!D:D)="OPD",
    _xlfn.XLOOKUP(_xlfn.XLOOKUP(B906,ADM_Log!A:A,ADM_Log!I:I),DR_Master!A:A,DR_Master!G:G),
    _xlfn.XLOOKUP(_xlfn.XLOOKUP(B906,ADM_Log!A:A,ADM_Log!I:I),DR_Master!A:A,DR_Master!H:H)*
    _xlfn.XLOOKUP(B906,ADM_Log!A:A,ADM_Log!G:G)
  ),0))</f>
        <v/>
      </c>
      <c r="J906" s="25" t="str">
        <f t="shared" si="72"/>
        <v/>
      </c>
      <c r="L906" s="17"/>
      <c r="M906" s="25" t="str">
        <f t="shared" si="73"/>
        <v/>
      </c>
      <c r="N906" s="17"/>
      <c r="O906" s="25" t="str">
        <f t="shared" si="74"/>
        <v/>
      </c>
      <c r="R906" t="str">
        <f t="shared" si="70"/>
        <v>Jan 1900</v>
      </c>
    </row>
    <row r="907" spans="1:18" ht="22" customHeight="1">
      <c r="A907" t="str">
        <f t="shared" si="71"/>
        <v/>
      </c>
      <c r="C907" s="24" t="str">
        <f>IF(B907="","",IFERROR(_xlfn.XLOOKUP(B907,ADM_Log!A:A,ADM_Log!B:B),"ADM not found"))</f>
        <v/>
      </c>
      <c r="D907" s="24" t="str">
        <f>IF(C907="","",IFERROR(_xlfn.XLOOKUP(C907,PT_Master!A:A,PT_Master!C:C),""))</f>
        <v/>
      </c>
      <c r="F907" s="24" t="str">
        <f>IF(C907="","",IFERROR(_xlfn.XLOOKUP(C907,PT_Master!A:A,PT_Master!P:P),"Self-Pay"))</f>
        <v/>
      </c>
      <c r="G907" s="25" t="str">
        <f>IF(B907="","",IFERROR(SUMIF(SVC_Log!B:B,B907,SVC_Log!O:O),0))</f>
        <v/>
      </c>
      <c r="H907" s="25" t="str">
        <f>IF(B907="","",IFERROR(
  _xlfn.XLOOKUP(B907,ADM_Log!A:A,ADM_Log!G:G)*
  _xlfn.XLOOKUP(_xlfn.XLOOKUP(B907,ADM_Log!A:A,ADM_Log!K:K),BED_Master!A:A,BED_Master!F:F),0))</f>
        <v/>
      </c>
      <c r="I907" s="25" t="str">
        <f>IF(B907="","",IFERROR(
  IF(_xlfn.XLOOKUP(B907,ADM_Log!A:A,ADM_Log!D:D)="OPD",
    _xlfn.XLOOKUP(_xlfn.XLOOKUP(B907,ADM_Log!A:A,ADM_Log!I:I),DR_Master!A:A,DR_Master!G:G),
    _xlfn.XLOOKUP(_xlfn.XLOOKUP(B907,ADM_Log!A:A,ADM_Log!I:I),DR_Master!A:A,DR_Master!H:H)*
    _xlfn.XLOOKUP(B907,ADM_Log!A:A,ADM_Log!G:G)
  ),0))</f>
        <v/>
      </c>
      <c r="J907" s="25" t="str">
        <f t="shared" si="72"/>
        <v/>
      </c>
      <c r="L907" s="17"/>
      <c r="M907" s="25" t="str">
        <f t="shared" si="73"/>
        <v/>
      </c>
      <c r="N907" s="17"/>
      <c r="O907" s="25" t="str">
        <f t="shared" si="74"/>
        <v/>
      </c>
      <c r="R907" t="str">
        <f t="shared" si="70"/>
        <v>Jan 1900</v>
      </c>
    </row>
    <row r="908" spans="1:18" ht="22" customHeight="1">
      <c r="A908" t="str">
        <f t="shared" si="71"/>
        <v/>
      </c>
      <c r="C908" s="24" t="str">
        <f>IF(B908="","",IFERROR(_xlfn.XLOOKUP(B908,ADM_Log!A:A,ADM_Log!B:B),"ADM not found"))</f>
        <v/>
      </c>
      <c r="D908" s="24" t="str">
        <f>IF(C908="","",IFERROR(_xlfn.XLOOKUP(C908,PT_Master!A:A,PT_Master!C:C),""))</f>
        <v/>
      </c>
      <c r="F908" s="24" t="str">
        <f>IF(C908="","",IFERROR(_xlfn.XLOOKUP(C908,PT_Master!A:A,PT_Master!P:P),"Self-Pay"))</f>
        <v/>
      </c>
      <c r="G908" s="25" t="str">
        <f>IF(B908="","",IFERROR(SUMIF(SVC_Log!B:B,B908,SVC_Log!O:O),0))</f>
        <v/>
      </c>
      <c r="H908" s="25" t="str">
        <f>IF(B908="","",IFERROR(
  _xlfn.XLOOKUP(B908,ADM_Log!A:A,ADM_Log!G:G)*
  _xlfn.XLOOKUP(_xlfn.XLOOKUP(B908,ADM_Log!A:A,ADM_Log!K:K),BED_Master!A:A,BED_Master!F:F),0))</f>
        <v/>
      </c>
      <c r="I908" s="25" t="str">
        <f>IF(B908="","",IFERROR(
  IF(_xlfn.XLOOKUP(B908,ADM_Log!A:A,ADM_Log!D:D)="OPD",
    _xlfn.XLOOKUP(_xlfn.XLOOKUP(B908,ADM_Log!A:A,ADM_Log!I:I),DR_Master!A:A,DR_Master!G:G),
    _xlfn.XLOOKUP(_xlfn.XLOOKUP(B908,ADM_Log!A:A,ADM_Log!I:I),DR_Master!A:A,DR_Master!H:H)*
    _xlfn.XLOOKUP(B908,ADM_Log!A:A,ADM_Log!G:G)
  ),0))</f>
        <v/>
      </c>
      <c r="J908" s="25" t="str">
        <f t="shared" si="72"/>
        <v/>
      </c>
      <c r="L908" s="17"/>
      <c r="M908" s="25" t="str">
        <f t="shared" si="73"/>
        <v/>
      </c>
      <c r="N908" s="17"/>
      <c r="O908" s="25" t="str">
        <f t="shared" si="74"/>
        <v/>
      </c>
      <c r="R908" t="str">
        <f t="shared" si="70"/>
        <v>Jan 1900</v>
      </c>
    </row>
    <row r="909" spans="1:18" ht="22" customHeight="1">
      <c r="A909" t="str">
        <f t="shared" si="71"/>
        <v/>
      </c>
      <c r="C909" s="24" t="str">
        <f>IF(B909="","",IFERROR(_xlfn.XLOOKUP(B909,ADM_Log!A:A,ADM_Log!B:B),"ADM not found"))</f>
        <v/>
      </c>
      <c r="D909" s="24" t="str">
        <f>IF(C909="","",IFERROR(_xlfn.XLOOKUP(C909,PT_Master!A:A,PT_Master!C:C),""))</f>
        <v/>
      </c>
      <c r="F909" s="24" t="str">
        <f>IF(C909="","",IFERROR(_xlfn.XLOOKUP(C909,PT_Master!A:A,PT_Master!P:P),"Self-Pay"))</f>
        <v/>
      </c>
      <c r="G909" s="25" t="str">
        <f>IF(B909="","",IFERROR(SUMIF(SVC_Log!B:B,B909,SVC_Log!O:O),0))</f>
        <v/>
      </c>
      <c r="H909" s="25" t="str">
        <f>IF(B909="","",IFERROR(
  _xlfn.XLOOKUP(B909,ADM_Log!A:A,ADM_Log!G:G)*
  _xlfn.XLOOKUP(_xlfn.XLOOKUP(B909,ADM_Log!A:A,ADM_Log!K:K),BED_Master!A:A,BED_Master!F:F),0))</f>
        <v/>
      </c>
      <c r="I909" s="25" t="str">
        <f>IF(B909="","",IFERROR(
  IF(_xlfn.XLOOKUP(B909,ADM_Log!A:A,ADM_Log!D:D)="OPD",
    _xlfn.XLOOKUP(_xlfn.XLOOKUP(B909,ADM_Log!A:A,ADM_Log!I:I),DR_Master!A:A,DR_Master!G:G),
    _xlfn.XLOOKUP(_xlfn.XLOOKUP(B909,ADM_Log!A:A,ADM_Log!I:I),DR_Master!A:A,DR_Master!H:H)*
    _xlfn.XLOOKUP(B909,ADM_Log!A:A,ADM_Log!G:G)
  ),0))</f>
        <v/>
      </c>
      <c r="J909" s="25" t="str">
        <f t="shared" si="72"/>
        <v/>
      </c>
      <c r="L909" s="17"/>
      <c r="M909" s="25" t="str">
        <f t="shared" si="73"/>
        <v/>
      </c>
      <c r="N909" s="17"/>
      <c r="O909" s="25" t="str">
        <f t="shared" si="74"/>
        <v/>
      </c>
      <c r="R909" t="str">
        <f t="shared" si="70"/>
        <v>Jan 1900</v>
      </c>
    </row>
    <row r="910" spans="1:18" ht="22" customHeight="1">
      <c r="A910" t="str">
        <f t="shared" si="71"/>
        <v/>
      </c>
      <c r="C910" s="24" t="str">
        <f>IF(B910="","",IFERROR(_xlfn.XLOOKUP(B910,ADM_Log!A:A,ADM_Log!B:B),"ADM not found"))</f>
        <v/>
      </c>
      <c r="D910" s="24" t="str">
        <f>IF(C910="","",IFERROR(_xlfn.XLOOKUP(C910,PT_Master!A:A,PT_Master!C:C),""))</f>
        <v/>
      </c>
      <c r="F910" s="24" t="str">
        <f>IF(C910="","",IFERROR(_xlfn.XLOOKUP(C910,PT_Master!A:A,PT_Master!P:P),"Self-Pay"))</f>
        <v/>
      </c>
      <c r="G910" s="25" t="str">
        <f>IF(B910="","",IFERROR(SUMIF(SVC_Log!B:B,B910,SVC_Log!O:O),0))</f>
        <v/>
      </c>
      <c r="H910" s="25" t="str">
        <f>IF(B910="","",IFERROR(
  _xlfn.XLOOKUP(B910,ADM_Log!A:A,ADM_Log!G:G)*
  _xlfn.XLOOKUP(_xlfn.XLOOKUP(B910,ADM_Log!A:A,ADM_Log!K:K),BED_Master!A:A,BED_Master!F:F),0))</f>
        <v/>
      </c>
      <c r="I910" s="25" t="str">
        <f>IF(B910="","",IFERROR(
  IF(_xlfn.XLOOKUP(B910,ADM_Log!A:A,ADM_Log!D:D)="OPD",
    _xlfn.XLOOKUP(_xlfn.XLOOKUP(B910,ADM_Log!A:A,ADM_Log!I:I),DR_Master!A:A,DR_Master!G:G),
    _xlfn.XLOOKUP(_xlfn.XLOOKUP(B910,ADM_Log!A:A,ADM_Log!I:I),DR_Master!A:A,DR_Master!H:H)*
    _xlfn.XLOOKUP(B910,ADM_Log!A:A,ADM_Log!G:G)
  ),0))</f>
        <v/>
      </c>
      <c r="J910" s="25" t="str">
        <f t="shared" si="72"/>
        <v/>
      </c>
      <c r="L910" s="17"/>
      <c r="M910" s="25" t="str">
        <f t="shared" si="73"/>
        <v/>
      </c>
      <c r="N910" s="17"/>
      <c r="O910" s="25" t="str">
        <f t="shared" si="74"/>
        <v/>
      </c>
      <c r="R910" t="str">
        <f t="shared" si="70"/>
        <v>Jan 1900</v>
      </c>
    </row>
    <row r="911" spans="1:18" ht="22" customHeight="1">
      <c r="A911" t="str">
        <f t="shared" si="71"/>
        <v/>
      </c>
      <c r="C911" s="24" t="str">
        <f>IF(B911="","",IFERROR(_xlfn.XLOOKUP(B911,ADM_Log!A:A,ADM_Log!B:B),"ADM not found"))</f>
        <v/>
      </c>
      <c r="D911" s="24" t="str">
        <f>IF(C911="","",IFERROR(_xlfn.XLOOKUP(C911,PT_Master!A:A,PT_Master!C:C),""))</f>
        <v/>
      </c>
      <c r="F911" s="24" t="str">
        <f>IF(C911="","",IFERROR(_xlfn.XLOOKUP(C911,PT_Master!A:A,PT_Master!P:P),"Self-Pay"))</f>
        <v/>
      </c>
      <c r="G911" s="25" t="str">
        <f>IF(B911="","",IFERROR(SUMIF(SVC_Log!B:B,B911,SVC_Log!O:O),0))</f>
        <v/>
      </c>
      <c r="H911" s="25" t="str">
        <f>IF(B911="","",IFERROR(
  _xlfn.XLOOKUP(B911,ADM_Log!A:A,ADM_Log!G:G)*
  _xlfn.XLOOKUP(_xlfn.XLOOKUP(B911,ADM_Log!A:A,ADM_Log!K:K),BED_Master!A:A,BED_Master!F:F),0))</f>
        <v/>
      </c>
      <c r="I911" s="25" t="str">
        <f>IF(B911="","",IFERROR(
  IF(_xlfn.XLOOKUP(B911,ADM_Log!A:A,ADM_Log!D:D)="OPD",
    _xlfn.XLOOKUP(_xlfn.XLOOKUP(B911,ADM_Log!A:A,ADM_Log!I:I),DR_Master!A:A,DR_Master!G:G),
    _xlfn.XLOOKUP(_xlfn.XLOOKUP(B911,ADM_Log!A:A,ADM_Log!I:I),DR_Master!A:A,DR_Master!H:H)*
    _xlfn.XLOOKUP(B911,ADM_Log!A:A,ADM_Log!G:G)
  ),0))</f>
        <v/>
      </c>
      <c r="J911" s="25" t="str">
        <f t="shared" si="72"/>
        <v/>
      </c>
      <c r="L911" s="17"/>
      <c r="M911" s="25" t="str">
        <f t="shared" si="73"/>
        <v/>
      </c>
      <c r="N911" s="17"/>
      <c r="O911" s="25" t="str">
        <f t="shared" si="74"/>
        <v/>
      </c>
      <c r="R911" t="str">
        <f t="shared" si="70"/>
        <v>Jan 1900</v>
      </c>
    </row>
    <row r="912" spans="1:18" ht="22" customHeight="1">
      <c r="A912" t="str">
        <f t="shared" si="71"/>
        <v/>
      </c>
      <c r="C912" s="24" t="str">
        <f>IF(B912="","",IFERROR(_xlfn.XLOOKUP(B912,ADM_Log!A:A,ADM_Log!B:B),"ADM not found"))</f>
        <v/>
      </c>
      <c r="D912" s="24" t="str">
        <f>IF(C912="","",IFERROR(_xlfn.XLOOKUP(C912,PT_Master!A:A,PT_Master!C:C),""))</f>
        <v/>
      </c>
      <c r="F912" s="24" t="str">
        <f>IF(C912="","",IFERROR(_xlfn.XLOOKUP(C912,PT_Master!A:A,PT_Master!P:P),"Self-Pay"))</f>
        <v/>
      </c>
      <c r="G912" s="25" t="str">
        <f>IF(B912="","",IFERROR(SUMIF(SVC_Log!B:B,B912,SVC_Log!O:O),0))</f>
        <v/>
      </c>
      <c r="H912" s="25" t="str">
        <f>IF(B912="","",IFERROR(
  _xlfn.XLOOKUP(B912,ADM_Log!A:A,ADM_Log!G:G)*
  _xlfn.XLOOKUP(_xlfn.XLOOKUP(B912,ADM_Log!A:A,ADM_Log!K:K),BED_Master!A:A,BED_Master!F:F),0))</f>
        <v/>
      </c>
      <c r="I912" s="25" t="str">
        <f>IF(B912="","",IFERROR(
  IF(_xlfn.XLOOKUP(B912,ADM_Log!A:A,ADM_Log!D:D)="OPD",
    _xlfn.XLOOKUP(_xlfn.XLOOKUP(B912,ADM_Log!A:A,ADM_Log!I:I),DR_Master!A:A,DR_Master!G:G),
    _xlfn.XLOOKUP(_xlfn.XLOOKUP(B912,ADM_Log!A:A,ADM_Log!I:I),DR_Master!A:A,DR_Master!H:H)*
    _xlfn.XLOOKUP(B912,ADM_Log!A:A,ADM_Log!G:G)
  ),0))</f>
        <v/>
      </c>
      <c r="J912" s="25" t="str">
        <f t="shared" si="72"/>
        <v/>
      </c>
      <c r="L912" s="17"/>
      <c r="M912" s="25" t="str">
        <f t="shared" si="73"/>
        <v/>
      </c>
      <c r="N912" s="17"/>
      <c r="O912" s="25" t="str">
        <f t="shared" si="74"/>
        <v/>
      </c>
      <c r="R912" t="str">
        <f t="shared" si="70"/>
        <v>Jan 1900</v>
      </c>
    </row>
    <row r="913" spans="1:18" ht="22" customHeight="1">
      <c r="A913" t="str">
        <f t="shared" si="71"/>
        <v/>
      </c>
      <c r="C913" s="24" t="str">
        <f>IF(B913="","",IFERROR(_xlfn.XLOOKUP(B913,ADM_Log!A:A,ADM_Log!B:B),"ADM not found"))</f>
        <v/>
      </c>
      <c r="D913" s="24" t="str">
        <f>IF(C913="","",IFERROR(_xlfn.XLOOKUP(C913,PT_Master!A:A,PT_Master!C:C),""))</f>
        <v/>
      </c>
      <c r="F913" s="24" t="str">
        <f>IF(C913="","",IFERROR(_xlfn.XLOOKUP(C913,PT_Master!A:A,PT_Master!P:P),"Self-Pay"))</f>
        <v/>
      </c>
      <c r="G913" s="25" t="str">
        <f>IF(B913="","",IFERROR(SUMIF(SVC_Log!B:B,B913,SVC_Log!O:O),0))</f>
        <v/>
      </c>
      <c r="H913" s="25" t="str">
        <f>IF(B913="","",IFERROR(
  _xlfn.XLOOKUP(B913,ADM_Log!A:A,ADM_Log!G:G)*
  _xlfn.XLOOKUP(_xlfn.XLOOKUP(B913,ADM_Log!A:A,ADM_Log!K:K),BED_Master!A:A,BED_Master!F:F),0))</f>
        <v/>
      </c>
      <c r="I913" s="25" t="str">
        <f>IF(B913="","",IFERROR(
  IF(_xlfn.XLOOKUP(B913,ADM_Log!A:A,ADM_Log!D:D)="OPD",
    _xlfn.XLOOKUP(_xlfn.XLOOKUP(B913,ADM_Log!A:A,ADM_Log!I:I),DR_Master!A:A,DR_Master!G:G),
    _xlfn.XLOOKUP(_xlfn.XLOOKUP(B913,ADM_Log!A:A,ADM_Log!I:I),DR_Master!A:A,DR_Master!H:H)*
    _xlfn.XLOOKUP(B913,ADM_Log!A:A,ADM_Log!G:G)
  ),0))</f>
        <v/>
      </c>
      <c r="J913" s="25" t="str">
        <f t="shared" si="72"/>
        <v/>
      </c>
      <c r="L913" s="17"/>
      <c r="M913" s="25" t="str">
        <f t="shared" si="73"/>
        <v/>
      </c>
      <c r="N913" s="17"/>
      <c r="O913" s="25" t="str">
        <f t="shared" si="74"/>
        <v/>
      </c>
      <c r="R913" t="str">
        <f t="shared" si="70"/>
        <v>Jan 1900</v>
      </c>
    </row>
    <row r="914" spans="1:18" ht="22" customHeight="1">
      <c r="A914" t="str">
        <f t="shared" si="71"/>
        <v/>
      </c>
      <c r="C914" s="24" t="str">
        <f>IF(B914="","",IFERROR(_xlfn.XLOOKUP(B914,ADM_Log!A:A,ADM_Log!B:B),"ADM not found"))</f>
        <v/>
      </c>
      <c r="D914" s="24" t="str">
        <f>IF(C914="","",IFERROR(_xlfn.XLOOKUP(C914,PT_Master!A:A,PT_Master!C:C),""))</f>
        <v/>
      </c>
      <c r="F914" s="24" t="str">
        <f>IF(C914="","",IFERROR(_xlfn.XLOOKUP(C914,PT_Master!A:A,PT_Master!P:P),"Self-Pay"))</f>
        <v/>
      </c>
      <c r="G914" s="25" t="str">
        <f>IF(B914="","",IFERROR(SUMIF(SVC_Log!B:B,B914,SVC_Log!O:O),0))</f>
        <v/>
      </c>
      <c r="H914" s="25" t="str">
        <f>IF(B914="","",IFERROR(
  _xlfn.XLOOKUP(B914,ADM_Log!A:A,ADM_Log!G:G)*
  _xlfn.XLOOKUP(_xlfn.XLOOKUP(B914,ADM_Log!A:A,ADM_Log!K:K),BED_Master!A:A,BED_Master!F:F),0))</f>
        <v/>
      </c>
      <c r="I914" s="25" t="str">
        <f>IF(B914="","",IFERROR(
  IF(_xlfn.XLOOKUP(B914,ADM_Log!A:A,ADM_Log!D:D)="OPD",
    _xlfn.XLOOKUP(_xlfn.XLOOKUP(B914,ADM_Log!A:A,ADM_Log!I:I),DR_Master!A:A,DR_Master!G:G),
    _xlfn.XLOOKUP(_xlfn.XLOOKUP(B914,ADM_Log!A:A,ADM_Log!I:I),DR_Master!A:A,DR_Master!H:H)*
    _xlfn.XLOOKUP(B914,ADM_Log!A:A,ADM_Log!G:G)
  ),0))</f>
        <v/>
      </c>
      <c r="J914" s="25" t="str">
        <f t="shared" si="72"/>
        <v/>
      </c>
      <c r="L914" s="17"/>
      <c r="M914" s="25" t="str">
        <f t="shared" si="73"/>
        <v/>
      </c>
      <c r="N914" s="17"/>
      <c r="O914" s="25" t="str">
        <f t="shared" si="74"/>
        <v/>
      </c>
      <c r="R914" t="str">
        <f t="shared" si="70"/>
        <v>Jan 1900</v>
      </c>
    </row>
    <row r="915" spans="1:18" ht="22" customHeight="1">
      <c r="A915" t="str">
        <f t="shared" si="71"/>
        <v/>
      </c>
      <c r="C915" s="24" t="str">
        <f>IF(B915="","",IFERROR(_xlfn.XLOOKUP(B915,ADM_Log!A:A,ADM_Log!B:B),"ADM not found"))</f>
        <v/>
      </c>
      <c r="D915" s="24" t="str">
        <f>IF(C915="","",IFERROR(_xlfn.XLOOKUP(C915,PT_Master!A:A,PT_Master!C:C),""))</f>
        <v/>
      </c>
      <c r="F915" s="24" t="str">
        <f>IF(C915="","",IFERROR(_xlfn.XLOOKUP(C915,PT_Master!A:A,PT_Master!P:P),"Self-Pay"))</f>
        <v/>
      </c>
      <c r="G915" s="25" t="str">
        <f>IF(B915="","",IFERROR(SUMIF(SVC_Log!B:B,B915,SVC_Log!O:O),0))</f>
        <v/>
      </c>
      <c r="H915" s="25" t="str">
        <f>IF(B915="","",IFERROR(
  _xlfn.XLOOKUP(B915,ADM_Log!A:A,ADM_Log!G:G)*
  _xlfn.XLOOKUP(_xlfn.XLOOKUP(B915,ADM_Log!A:A,ADM_Log!K:K),BED_Master!A:A,BED_Master!F:F),0))</f>
        <v/>
      </c>
      <c r="I915" s="25" t="str">
        <f>IF(B915="","",IFERROR(
  IF(_xlfn.XLOOKUP(B915,ADM_Log!A:A,ADM_Log!D:D)="OPD",
    _xlfn.XLOOKUP(_xlfn.XLOOKUP(B915,ADM_Log!A:A,ADM_Log!I:I),DR_Master!A:A,DR_Master!G:G),
    _xlfn.XLOOKUP(_xlfn.XLOOKUP(B915,ADM_Log!A:A,ADM_Log!I:I),DR_Master!A:A,DR_Master!H:H)*
    _xlfn.XLOOKUP(B915,ADM_Log!A:A,ADM_Log!G:G)
  ),0))</f>
        <v/>
      </c>
      <c r="J915" s="25" t="str">
        <f t="shared" si="72"/>
        <v/>
      </c>
      <c r="L915" s="17"/>
      <c r="M915" s="25" t="str">
        <f t="shared" si="73"/>
        <v/>
      </c>
      <c r="N915" s="17"/>
      <c r="O915" s="25" t="str">
        <f t="shared" si="74"/>
        <v/>
      </c>
      <c r="R915" t="str">
        <f t="shared" si="70"/>
        <v>Jan 1900</v>
      </c>
    </row>
    <row r="916" spans="1:18" ht="22" customHeight="1">
      <c r="A916" t="str">
        <f t="shared" si="71"/>
        <v/>
      </c>
      <c r="C916" s="24" t="str">
        <f>IF(B916="","",IFERROR(_xlfn.XLOOKUP(B916,ADM_Log!A:A,ADM_Log!B:B),"ADM not found"))</f>
        <v/>
      </c>
      <c r="D916" s="24" t="str">
        <f>IF(C916="","",IFERROR(_xlfn.XLOOKUP(C916,PT_Master!A:A,PT_Master!C:C),""))</f>
        <v/>
      </c>
      <c r="F916" s="24" t="str">
        <f>IF(C916="","",IFERROR(_xlfn.XLOOKUP(C916,PT_Master!A:A,PT_Master!P:P),"Self-Pay"))</f>
        <v/>
      </c>
      <c r="G916" s="25" t="str">
        <f>IF(B916="","",IFERROR(SUMIF(SVC_Log!B:B,B916,SVC_Log!O:O),0))</f>
        <v/>
      </c>
      <c r="H916" s="25" t="str">
        <f>IF(B916="","",IFERROR(
  _xlfn.XLOOKUP(B916,ADM_Log!A:A,ADM_Log!G:G)*
  _xlfn.XLOOKUP(_xlfn.XLOOKUP(B916,ADM_Log!A:A,ADM_Log!K:K),BED_Master!A:A,BED_Master!F:F),0))</f>
        <v/>
      </c>
      <c r="I916" s="25" t="str">
        <f>IF(B916="","",IFERROR(
  IF(_xlfn.XLOOKUP(B916,ADM_Log!A:A,ADM_Log!D:D)="OPD",
    _xlfn.XLOOKUP(_xlfn.XLOOKUP(B916,ADM_Log!A:A,ADM_Log!I:I),DR_Master!A:A,DR_Master!G:G),
    _xlfn.XLOOKUP(_xlfn.XLOOKUP(B916,ADM_Log!A:A,ADM_Log!I:I),DR_Master!A:A,DR_Master!H:H)*
    _xlfn.XLOOKUP(B916,ADM_Log!A:A,ADM_Log!G:G)
  ),0))</f>
        <v/>
      </c>
      <c r="J916" s="25" t="str">
        <f t="shared" si="72"/>
        <v/>
      </c>
      <c r="L916" s="17"/>
      <c r="M916" s="25" t="str">
        <f t="shared" si="73"/>
        <v/>
      </c>
      <c r="N916" s="17"/>
      <c r="O916" s="25" t="str">
        <f t="shared" si="74"/>
        <v/>
      </c>
      <c r="R916" t="str">
        <f t="shared" si="70"/>
        <v>Jan 1900</v>
      </c>
    </row>
    <row r="917" spans="1:18" ht="22" customHeight="1">
      <c r="A917" t="str">
        <f t="shared" si="71"/>
        <v/>
      </c>
      <c r="C917" s="24" t="str">
        <f>IF(B917="","",IFERROR(_xlfn.XLOOKUP(B917,ADM_Log!A:A,ADM_Log!B:B),"ADM not found"))</f>
        <v/>
      </c>
      <c r="D917" s="24" t="str">
        <f>IF(C917="","",IFERROR(_xlfn.XLOOKUP(C917,PT_Master!A:A,PT_Master!C:C),""))</f>
        <v/>
      </c>
      <c r="F917" s="24" t="str">
        <f>IF(C917="","",IFERROR(_xlfn.XLOOKUP(C917,PT_Master!A:A,PT_Master!P:P),"Self-Pay"))</f>
        <v/>
      </c>
      <c r="G917" s="25" t="str">
        <f>IF(B917="","",IFERROR(SUMIF(SVC_Log!B:B,B917,SVC_Log!O:O),0))</f>
        <v/>
      </c>
      <c r="H917" s="25" t="str">
        <f>IF(B917="","",IFERROR(
  _xlfn.XLOOKUP(B917,ADM_Log!A:A,ADM_Log!G:G)*
  _xlfn.XLOOKUP(_xlfn.XLOOKUP(B917,ADM_Log!A:A,ADM_Log!K:K),BED_Master!A:A,BED_Master!F:F),0))</f>
        <v/>
      </c>
      <c r="I917" s="25" t="str">
        <f>IF(B917="","",IFERROR(
  IF(_xlfn.XLOOKUP(B917,ADM_Log!A:A,ADM_Log!D:D)="OPD",
    _xlfn.XLOOKUP(_xlfn.XLOOKUP(B917,ADM_Log!A:A,ADM_Log!I:I),DR_Master!A:A,DR_Master!G:G),
    _xlfn.XLOOKUP(_xlfn.XLOOKUP(B917,ADM_Log!A:A,ADM_Log!I:I),DR_Master!A:A,DR_Master!H:H)*
    _xlfn.XLOOKUP(B917,ADM_Log!A:A,ADM_Log!G:G)
  ),0))</f>
        <v/>
      </c>
      <c r="J917" s="25" t="str">
        <f t="shared" si="72"/>
        <v/>
      </c>
      <c r="L917" s="17"/>
      <c r="M917" s="25" t="str">
        <f t="shared" si="73"/>
        <v/>
      </c>
      <c r="N917" s="17"/>
      <c r="O917" s="25" t="str">
        <f t="shared" si="74"/>
        <v/>
      </c>
      <c r="R917" t="str">
        <f t="shared" si="70"/>
        <v>Jan 1900</v>
      </c>
    </row>
    <row r="918" spans="1:18" ht="22" customHeight="1">
      <c r="A918" t="str">
        <f t="shared" si="71"/>
        <v/>
      </c>
      <c r="C918" s="24" t="str">
        <f>IF(B918="","",IFERROR(_xlfn.XLOOKUP(B918,ADM_Log!A:A,ADM_Log!B:B),"ADM not found"))</f>
        <v/>
      </c>
      <c r="D918" s="24" t="str">
        <f>IF(C918="","",IFERROR(_xlfn.XLOOKUP(C918,PT_Master!A:A,PT_Master!C:C),""))</f>
        <v/>
      </c>
      <c r="F918" s="24" t="str">
        <f>IF(C918="","",IFERROR(_xlfn.XLOOKUP(C918,PT_Master!A:A,PT_Master!P:P),"Self-Pay"))</f>
        <v/>
      </c>
      <c r="G918" s="25" t="str">
        <f>IF(B918="","",IFERROR(SUMIF(SVC_Log!B:B,B918,SVC_Log!O:O),0))</f>
        <v/>
      </c>
      <c r="H918" s="25" t="str">
        <f>IF(B918="","",IFERROR(
  _xlfn.XLOOKUP(B918,ADM_Log!A:A,ADM_Log!G:G)*
  _xlfn.XLOOKUP(_xlfn.XLOOKUP(B918,ADM_Log!A:A,ADM_Log!K:K),BED_Master!A:A,BED_Master!F:F),0))</f>
        <v/>
      </c>
      <c r="I918" s="25" t="str">
        <f>IF(B918="","",IFERROR(
  IF(_xlfn.XLOOKUP(B918,ADM_Log!A:A,ADM_Log!D:D)="OPD",
    _xlfn.XLOOKUP(_xlfn.XLOOKUP(B918,ADM_Log!A:A,ADM_Log!I:I),DR_Master!A:A,DR_Master!G:G),
    _xlfn.XLOOKUP(_xlfn.XLOOKUP(B918,ADM_Log!A:A,ADM_Log!I:I),DR_Master!A:A,DR_Master!H:H)*
    _xlfn.XLOOKUP(B918,ADM_Log!A:A,ADM_Log!G:G)
  ),0))</f>
        <v/>
      </c>
      <c r="J918" s="25" t="str">
        <f t="shared" si="72"/>
        <v/>
      </c>
      <c r="L918" s="17"/>
      <c r="M918" s="25" t="str">
        <f t="shared" si="73"/>
        <v/>
      </c>
      <c r="N918" s="17"/>
      <c r="O918" s="25" t="str">
        <f t="shared" si="74"/>
        <v/>
      </c>
      <c r="R918" t="str">
        <f t="shared" si="70"/>
        <v>Jan 1900</v>
      </c>
    </row>
    <row r="919" spans="1:18" ht="22" customHeight="1">
      <c r="A919" t="str">
        <f t="shared" si="71"/>
        <v/>
      </c>
      <c r="C919" s="24" t="str">
        <f>IF(B919="","",IFERROR(_xlfn.XLOOKUP(B919,ADM_Log!A:A,ADM_Log!B:B),"ADM not found"))</f>
        <v/>
      </c>
      <c r="D919" s="24" t="str">
        <f>IF(C919="","",IFERROR(_xlfn.XLOOKUP(C919,PT_Master!A:A,PT_Master!C:C),""))</f>
        <v/>
      </c>
      <c r="F919" s="24" t="str">
        <f>IF(C919="","",IFERROR(_xlfn.XLOOKUP(C919,PT_Master!A:A,PT_Master!P:P),"Self-Pay"))</f>
        <v/>
      </c>
      <c r="G919" s="25" t="str">
        <f>IF(B919="","",IFERROR(SUMIF(SVC_Log!B:B,B919,SVC_Log!O:O),0))</f>
        <v/>
      </c>
      <c r="H919" s="25" t="str">
        <f>IF(B919="","",IFERROR(
  _xlfn.XLOOKUP(B919,ADM_Log!A:A,ADM_Log!G:G)*
  _xlfn.XLOOKUP(_xlfn.XLOOKUP(B919,ADM_Log!A:A,ADM_Log!K:K),BED_Master!A:A,BED_Master!F:F),0))</f>
        <v/>
      </c>
      <c r="I919" s="25" t="str">
        <f>IF(B919="","",IFERROR(
  IF(_xlfn.XLOOKUP(B919,ADM_Log!A:A,ADM_Log!D:D)="OPD",
    _xlfn.XLOOKUP(_xlfn.XLOOKUP(B919,ADM_Log!A:A,ADM_Log!I:I),DR_Master!A:A,DR_Master!G:G),
    _xlfn.XLOOKUP(_xlfn.XLOOKUP(B919,ADM_Log!A:A,ADM_Log!I:I),DR_Master!A:A,DR_Master!H:H)*
    _xlfn.XLOOKUP(B919,ADM_Log!A:A,ADM_Log!G:G)
  ),0))</f>
        <v/>
      </c>
      <c r="J919" s="25" t="str">
        <f t="shared" si="72"/>
        <v/>
      </c>
      <c r="L919" s="17"/>
      <c r="M919" s="25" t="str">
        <f t="shared" si="73"/>
        <v/>
      </c>
      <c r="N919" s="17"/>
      <c r="O919" s="25" t="str">
        <f t="shared" si="74"/>
        <v/>
      </c>
      <c r="R919" t="str">
        <f t="shared" si="70"/>
        <v>Jan 1900</v>
      </c>
    </row>
    <row r="920" spans="1:18" ht="22" customHeight="1">
      <c r="A920" t="str">
        <f t="shared" si="71"/>
        <v/>
      </c>
      <c r="C920" s="24" t="str">
        <f>IF(B920="","",IFERROR(_xlfn.XLOOKUP(B920,ADM_Log!A:A,ADM_Log!B:B),"ADM not found"))</f>
        <v/>
      </c>
      <c r="D920" s="24" t="str">
        <f>IF(C920="","",IFERROR(_xlfn.XLOOKUP(C920,PT_Master!A:A,PT_Master!C:C),""))</f>
        <v/>
      </c>
      <c r="F920" s="24" t="str">
        <f>IF(C920="","",IFERROR(_xlfn.XLOOKUP(C920,PT_Master!A:A,PT_Master!P:P),"Self-Pay"))</f>
        <v/>
      </c>
      <c r="G920" s="25" t="str">
        <f>IF(B920="","",IFERROR(SUMIF(SVC_Log!B:B,B920,SVC_Log!O:O),0))</f>
        <v/>
      </c>
      <c r="H920" s="25" t="str">
        <f>IF(B920="","",IFERROR(
  _xlfn.XLOOKUP(B920,ADM_Log!A:A,ADM_Log!G:G)*
  _xlfn.XLOOKUP(_xlfn.XLOOKUP(B920,ADM_Log!A:A,ADM_Log!K:K),BED_Master!A:A,BED_Master!F:F),0))</f>
        <v/>
      </c>
      <c r="I920" s="25" t="str">
        <f>IF(B920="","",IFERROR(
  IF(_xlfn.XLOOKUP(B920,ADM_Log!A:A,ADM_Log!D:D)="OPD",
    _xlfn.XLOOKUP(_xlfn.XLOOKUP(B920,ADM_Log!A:A,ADM_Log!I:I),DR_Master!A:A,DR_Master!G:G),
    _xlfn.XLOOKUP(_xlfn.XLOOKUP(B920,ADM_Log!A:A,ADM_Log!I:I),DR_Master!A:A,DR_Master!H:H)*
    _xlfn.XLOOKUP(B920,ADM_Log!A:A,ADM_Log!G:G)
  ),0))</f>
        <v/>
      </c>
      <c r="J920" s="25" t="str">
        <f t="shared" si="72"/>
        <v/>
      </c>
      <c r="L920" s="17"/>
      <c r="M920" s="25" t="str">
        <f t="shared" si="73"/>
        <v/>
      </c>
      <c r="N920" s="17"/>
      <c r="O920" s="25" t="str">
        <f t="shared" si="74"/>
        <v/>
      </c>
      <c r="R920" t="str">
        <f t="shared" si="70"/>
        <v>Jan 1900</v>
      </c>
    </row>
    <row r="921" spans="1:18" ht="22" customHeight="1">
      <c r="A921" t="str">
        <f t="shared" si="71"/>
        <v/>
      </c>
      <c r="C921" s="24" t="str">
        <f>IF(B921="","",IFERROR(_xlfn.XLOOKUP(B921,ADM_Log!A:A,ADM_Log!B:B),"ADM not found"))</f>
        <v/>
      </c>
      <c r="D921" s="24" t="str">
        <f>IF(C921="","",IFERROR(_xlfn.XLOOKUP(C921,PT_Master!A:A,PT_Master!C:C),""))</f>
        <v/>
      </c>
      <c r="F921" s="24" t="str">
        <f>IF(C921="","",IFERROR(_xlfn.XLOOKUP(C921,PT_Master!A:A,PT_Master!P:P),"Self-Pay"))</f>
        <v/>
      </c>
      <c r="G921" s="25" t="str">
        <f>IF(B921="","",IFERROR(SUMIF(SVC_Log!B:B,B921,SVC_Log!O:O),0))</f>
        <v/>
      </c>
      <c r="H921" s="25" t="str">
        <f>IF(B921="","",IFERROR(
  _xlfn.XLOOKUP(B921,ADM_Log!A:A,ADM_Log!G:G)*
  _xlfn.XLOOKUP(_xlfn.XLOOKUP(B921,ADM_Log!A:A,ADM_Log!K:K),BED_Master!A:A,BED_Master!F:F),0))</f>
        <v/>
      </c>
      <c r="I921" s="25" t="str">
        <f>IF(B921="","",IFERROR(
  IF(_xlfn.XLOOKUP(B921,ADM_Log!A:A,ADM_Log!D:D)="OPD",
    _xlfn.XLOOKUP(_xlfn.XLOOKUP(B921,ADM_Log!A:A,ADM_Log!I:I),DR_Master!A:A,DR_Master!G:G),
    _xlfn.XLOOKUP(_xlfn.XLOOKUP(B921,ADM_Log!A:A,ADM_Log!I:I),DR_Master!A:A,DR_Master!H:H)*
    _xlfn.XLOOKUP(B921,ADM_Log!A:A,ADM_Log!G:G)
  ),0))</f>
        <v/>
      </c>
      <c r="J921" s="25" t="str">
        <f t="shared" si="72"/>
        <v/>
      </c>
      <c r="L921" s="17"/>
      <c r="M921" s="25" t="str">
        <f t="shared" si="73"/>
        <v/>
      </c>
      <c r="N921" s="17"/>
      <c r="O921" s="25" t="str">
        <f t="shared" si="74"/>
        <v/>
      </c>
      <c r="R921" t="str">
        <f t="shared" si="70"/>
        <v>Jan 1900</v>
      </c>
    </row>
    <row r="922" spans="1:18" ht="22" customHeight="1">
      <c r="A922" t="str">
        <f t="shared" si="71"/>
        <v/>
      </c>
      <c r="C922" s="24" t="str">
        <f>IF(B922="","",IFERROR(_xlfn.XLOOKUP(B922,ADM_Log!A:A,ADM_Log!B:B),"ADM not found"))</f>
        <v/>
      </c>
      <c r="D922" s="24" t="str">
        <f>IF(C922="","",IFERROR(_xlfn.XLOOKUP(C922,PT_Master!A:A,PT_Master!C:C),""))</f>
        <v/>
      </c>
      <c r="F922" s="24" t="str">
        <f>IF(C922="","",IFERROR(_xlfn.XLOOKUP(C922,PT_Master!A:A,PT_Master!P:P),"Self-Pay"))</f>
        <v/>
      </c>
      <c r="G922" s="25" t="str">
        <f>IF(B922="","",IFERROR(SUMIF(SVC_Log!B:B,B922,SVC_Log!O:O),0))</f>
        <v/>
      </c>
      <c r="H922" s="25" t="str">
        <f>IF(B922="","",IFERROR(
  _xlfn.XLOOKUP(B922,ADM_Log!A:A,ADM_Log!G:G)*
  _xlfn.XLOOKUP(_xlfn.XLOOKUP(B922,ADM_Log!A:A,ADM_Log!K:K),BED_Master!A:A,BED_Master!F:F),0))</f>
        <v/>
      </c>
      <c r="I922" s="25" t="str">
        <f>IF(B922="","",IFERROR(
  IF(_xlfn.XLOOKUP(B922,ADM_Log!A:A,ADM_Log!D:D)="OPD",
    _xlfn.XLOOKUP(_xlfn.XLOOKUP(B922,ADM_Log!A:A,ADM_Log!I:I),DR_Master!A:A,DR_Master!G:G),
    _xlfn.XLOOKUP(_xlfn.XLOOKUP(B922,ADM_Log!A:A,ADM_Log!I:I),DR_Master!A:A,DR_Master!H:H)*
    _xlfn.XLOOKUP(B922,ADM_Log!A:A,ADM_Log!G:G)
  ),0))</f>
        <v/>
      </c>
      <c r="J922" s="25" t="str">
        <f t="shared" si="72"/>
        <v/>
      </c>
      <c r="L922" s="17"/>
      <c r="M922" s="25" t="str">
        <f t="shared" si="73"/>
        <v/>
      </c>
      <c r="N922" s="17"/>
      <c r="O922" s="25" t="str">
        <f t="shared" si="74"/>
        <v/>
      </c>
      <c r="R922" t="str">
        <f t="shared" si="70"/>
        <v>Jan 1900</v>
      </c>
    </row>
    <row r="923" spans="1:18" ht="22" customHeight="1">
      <c r="A923" t="str">
        <f t="shared" si="71"/>
        <v/>
      </c>
      <c r="C923" s="24" t="str">
        <f>IF(B923="","",IFERROR(_xlfn.XLOOKUP(B923,ADM_Log!A:A,ADM_Log!B:B),"ADM not found"))</f>
        <v/>
      </c>
      <c r="D923" s="24" t="str">
        <f>IF(C923="","",IFERROR(_xlfn.XLOOKUP(C923,PT_Master!A:A,PT_Master!C:C),""))</f>
        <v/>
      </c>
      <c r="F923" s="24" t="str">
        <f>IF(C923="","",IFERROR(_xlfn.XLOOKUP(C923,PT_Master!A:A,PT_Master!P:P),"Self-Pay"))</f>
        <v/>
      </c>
      <c r="G923" s="25" t="str">
        <f>IF(B923="","",IFERROR(SUMIF(SVC_Log!B:B,B923,SVC_Log!O:O),0))</f>
        <v/>
      </c>
      <c r="H923" s="25" t="str">
        <f>IF(B923="","",IFERROR(
  _xlfn.XLOOKUP(B923,ADM_Log!A:A,ADM_Log!G:G)*
  _xlfn.XLOOKUP(_xlfn.XLOOKUP(B923,ADM_Log!A:A,ADM_Log!K:K),BED_Master!A:A,BED_Master!F:F),0))</f>
        <v/>
      </c>
      <c r="I923" s="25" t="str">
        <f>IF(B923="","",IFERROR(
  IF(_xlfn.XLOOKUP(B923,ADM_Log!A:A,ADM_Log!D:D)="OPD",
    _xlfn.XLOOKUP(_xlfn.XLOOKUP(B923,ADM_Log!A:A,ADM_Log!I:I),DR_Master!A:A,DR_Master!G:G),
    _xlfn.XLOOKUP(_xlfn.XLOOKUP(B923,ADM_Log!A:A,ADM_Log!I:I),DR_Master!A:A,DR_Master!H:H)*
    _xlfn.XLOOKUP(B923,ADM_Log!A:A,ADM_Log!G:G)
  ),0))</f>
        <v/>
      </c>
      <c r="J923" s="25" t="str">
        <f t="shared" si="72"/>
        <v/>
      </c>
      <c r="L923" s="17"/>
      <c r="M923" s="25" t="str">
        <f t="shared" si="73"/>
        <v/>
      </c>
      <c r="N923" s="17"/>
      <c r="O923" s="25" t="str">
        <f t="shared" si="74"/>
        <v/>
      </c>
      <c r="R923" t="str">
        <f t="shared" si="70"/>
        <v>Jan 1900</v>
      </c>
    </row>
    <row r="924" spans="1:18" ht="22" customHeight="1">
      <c r="A924" t="str">
        <f t="shared" si="71"/>
        <v/>
      </c>
      <c r="C924" s="24" t="str">
        <f>IF(B924="","",IFERROR(_xlfn.XLOOKUP(B924,ADM_Log!A:A,ADM_Log!B:B),"ADM not found"))</f>
        <v/>
      </c>
      <c r="D924" s="24" t="str">
        <f>IF(C924="","",IFERROR(_xlfn.XLOOKUP(C924,PT_Master!A:A,PT_Master!C:C),""))</f>
        <v/>
      </c>
      <c r="F924" s="24" t="str">
        <f>IF(C924="","",IFERROR(_xlfn.XLOOKUP(C924,PT_Master!A:A,PT_Master!P:P),"Self-Pay"))</f>
        <v/>
      </c>
      <c r="G924" s="25" t="str">
        <f>IF(B924="","",IFERROR(SUMIF(SVC_Log!B:B,B924,SVC_Log!O:O),0))</f>
        <v/>
      </c>
      <c r="H924" s="25" t="str">
        <f>IF(B924="","",IFERROR(
  _xlfn.XLOOKUP(B924,ADM_Log!A:A,ADM_Log!G:G)*
  _xlfn.XLOOKUP(_xlfn.XLOOKUP(B924,ADM_Log!A:A,ADM_Log!K:K),BED_Master!A:A,BED_Master!F:F),0))</f>
        <v/>
      </c>
      <c r="I924" s="25" t="str">
        <f>IF(B924="","",IFERROR(
  IF(_xlfn.XLOOKUP(B924,ADM_Log!A:A,ADM_Log!D:D)="OPD",
    _xlfn.XLOOKUP(_xlfn.XLOOKUP(B924,ADM_Log!A:A,ADM_Log!I:I),DR_Master!A:A,DR_Master!G:G),
    _xlfn.XLOOKUP(_xlfn.XLOOKUP(B924,ADM_Log!A:A,ADM_Log!I:I),DR_Master!A:A,DR_Master!H:H)*
    _xlfn.XLOOKUP(B924,ADM_Log!A:A,ADM_Log!G:G)
  ),0))</f>
        <v/>
      </c>
      <c r="J924" s="25" t="str">
        <f t="shared" si="72"/>
        <v/>
      </c>
      <c r="L924" s="17"/>
      <c r="M924" s="25" t="str">
        <f t="shared" si="73"/>
        <v/>
      </c>
      <c r="N924" s="17"/>
      <c r="O924" s="25" t="str">
        <f t="shared" si="74"/>
        <v/>
      </c>
      <c r="R924" t="str">
        <f t="shared" si="70"/>
        <v>Jan 1900</v>
      </c>
    </row>
    <row r="925" spans="1:18" ht="22" customHeight="1">
      <c r="A925" t="str">
        <f t="shared" si="71"/>
        <v/>
      </c>
      <c r="C925" s="24" t="str">
        <f>IF(B925="","",IFERROR(_xlfn.XLOOKUP(B925,ADM_Log!A:A,ADM_Log!B:B),"ADM not found"))</f>
        <v/>
      </c>
      <c r="D925" s="24" t="str">
        <f>IF(C925="","",IFERROR(_xlfn.XLOOKUP(C925,PT_Master!A:A,PT_Master!C:C),""))</f>
        <v/>
      </c>
      <c r="F925" s="24" t="str">
        <f>IF(C925="","",IFERROR(_xlfn.XLOOKUP(C925,PT_Master!A:A,PT_Master!P:P),"Self-Pay"))</f>
        <v/>
      </c>
      <c r="G925" s="25" t="str">
        <f>IF(B925="","",IFERROR(SUMIF(SVC_Log!B:B,B925,SVC_Log!O:O),0))</f>
        <v/>
      </c>
      <c r="H925" s="25" t="str">
        <f>IF(B925="","",IFERROR(
  _xlfn.XLOOKUP(B925,ADM_Log!A:A,ADM_Log!G:G)*
  _xlfn.XLOOKUP(_xlfn.XLOOKUP(B925,ADM_Log!A:A,ADM_Log!K:K),BED_Master!A:A,BED_Master!F:F),0))</f>
        <v/>
      </c>
      <c r="I925" s="25" t="str">
        <f>IF(B925="","",IFERROR(
  IF(_xlfn.XLOOKUP(B925,ADM_Log!A:A,ADM_Log!D:D)="OPD",
    _xlfn.XLOOKUP(_xlfn.XLOOKUP(B925,ADM_Log!A:A,ADM_Log!I:I),DR_Master!A:A,DR_Master!G:G),
    _xlfn.XLOOKUP(_xlfn.XLOOKUP(B925,ADM_Log!A:A,ADM_Log!I:I),DR_Master!A:A,DR_Master!H:H)*
    _xlfn.XLOOKUP(B925,ADM_Log!A:A,ADM_Log!G:G)
  ),0))</f>
        <v/>
      </c>
      <c r="J925" s="25" t="str">
        <f t="shared" si="72"/>
        <v/>
      </c>
      <c r="L925" s="17"/>
      <c r="M925" s="25" t="str">
        <f t="shared" si="73"/>
        <v/>
      </c>
      <c r="N925" s="17"/>
      <c r="O925" s="25" t="str">
        <f t="shared" si="74"/>
        <v/>
      </c>
      <c r="R925" t="str">
        <f t="shared" si="70"/>
        <v>Jan 1900</v>
      </c>
    </row>
    <row r="926" spans="1:18" ht="22" customHeight="1">
      <c r="A926" t="str">
        <f t="shared" si="71"/>
        <v/>
      </c>
      <c r="C926" s="24" t="str">
        <f>IF(B926="","",IFERROR(_xlfn.XLOOKUP(B926,ADM_Log!A:A,ADM_Log!B:B),"ADM not found"))</f>
        <v/>
      </c>
      <c r="D926" s="24" t="str">
        <f>IF(C926="","",IFERROR(_xlfn.XLOOKUP(C926,PT_Master!A:A,PT_Master!C:C),""))</f>
        <v/>
      </c>
      <c r="F926" s="24" t="str">
        <f>IF(C926="","",IFERROR(_xlfn.XLOOKUP(C926,PT_Master!A:A,PT_Master!P:P),"Self-Pay"))</f>
        <v/>
      </c>
      <c r="G926" s="25" t="str">
        <f>IF(B926="","",IFERROR(SUMIF(SVC_Log!B:B,B926,SVC_Log!O:O),0))</f>
        <v/>
      </c>
      <c r="H926" s="25" t="str">
        <f>IF(B926="","",IFERROR(
  _xlfn.XLOOKUP(B926,ADM_Log!A:A,ADM_Log!G:G)*
  _xlfn.XLOOKUP(_xlfn.XLOOKUP(B926,ADM_Log!A:A,ADM_Log!K:K),BED_Master!A:A,BED_Master!F:F),0))</f>
        <v/>
      </c>
      <c r="I926" s="25" t="str">
        <f>IF(B926="","",IFERROR(
  IF(_xlfn.XLOOKUP(B926,ADM_Log!A:A,ADM_Log!D:D)="OPD",
    _xlfn.XLOOKUP(_xlfn.XLOOKUP(B926,ADM_Log!A:A,ADM_Log!I:I),DR_Master!A:A,DR_Master!G:G),
    _xlfn.XLOOKUP(_xlfn.XLOOKUP(B926,ADM_Log!A:A,ADM_Log!I:I),DR_Master!A:A,DR_Master!H:H)*
    _xlfn.XLOOKUP(B926,ADM_Log!A:A,ADM_Log!G:G)
  ),0))</f>
        <v/>
      </c>
      <c r="J926" s="25" t="str">
        <f t="shared" si="72"/>
        <v/>
      </c>
      <c r="L926" s="17"/>
      <c r="M926" s="25" t="str">
        <f t="shared" si="73"/>
        <v/>
      </c>
      <c r="N926" s="17"/>
      <c r="O926" s="25" t="str">
        <f t="shared" si="74"/>
        <v/>
      </c>
      <c r="R926" t="str">
        <f t="shared" si="70"/>
        <v>Jan 1900</v>
      </c>
    </row>
    <row r="927" spans="1:18" ht="22" customHeight="1">
      <c r="A927" t="str">
        <f t="shared" si="71"/>
        <v/>
      </c>
      <c r="C927" s="24" t="str">
        <f>IF(B927="","",IFERROR(_xlfn.XLOOKUP(B927,ADM_Log!A:A,ADM_Log!B:B),"ADM not found"))</f>
        <v/>
      </c>
      <c r="D927" s="24" t="str">
        <f>IF(C927="","",IFERROR(_xlfn.XLOOKUP(C927,PT_Master!A:A,PT_Master!C:C),""))</f>
        <v/>
      </c>
      <c r="F927" s="24" t="str">
        <f>IF(C927="","",IFERROR(_xlfn.XLOOKUP(C927,PT_Master!A:A,PT_Master!P:P),"Self-Pay"))</f>
        <v/>
      </c>
      <c r="G927" s="25" t="str">
        <f>IF(B927="","",IFERROR(SUMIF(SVC_Log!B:B,B927,SVC_Log!O:O),0))</f>
        <v/>
      </c>
      <c r="H927" s="25" t="str">
        <f>IF(B927="","",IFERROR(
  _xlfn.XLOOKUP(B927,ADM_Log!A:A,ADM_Log!G:G)*
  _xlfn.XLOOKUP(_xlfn.XLOOKUP(B927,ADM_Log!A:A,ADM_Log!K:K),BED_Master!A:A,BED_Master!F:F),0))</f>
        <v/>
      </c>
      <c r="I927" s="25" t="str">
        <f>IF(B927="","",IFERROR(
  IF(_xlfn.XLOOKUP(B927,ADM_Log!A:A,ADM_Log!D:D)="OPD",
    _xlfn.XLOOKUP(_xlfn.XLOOKUP(B927,ADM_Log!A:A,ADM_Log!I:I),DR_Master!A:A,DR_Master!G:G),
    _xlfn.XLOOKUP(_xlfn.XLOOKUP(B927,ADM_Log!A:A,ADM_Log!I:I),DR_Master!A:A,DR_Master!H:H)*
    _xlfn.XLOOKUP(B927,ADM_Log!A:A,ADM_Log!G:G)
  ),0))</f>
        <v/>
      </c>
      <c r="J927" s="25" t="str">
        <f t="shared" si="72"/>
        <v/>
      </c>
      <c r="L927" s="17"/>
      <c r="M927" s="25" t="str">
        <f t="shared" si="73"/>
        <v/>
      </c>
      <c r="N927" s="17"/>
      <c r="O927" s="25" t="str">
        <f t="shared" si="74"/>
        <v/>
      </c>
      <c r="R927" t="str">
        <f t="shared" si="70"/>
        <v>Jan 1900</v>
      </c>
    </row>
    <row r="928" spans="1:18" ht="22" customHeight="1">
      <c r="A928" t="str">
        <f t="shared" si="71"/>
        <v/>
      </c>
      <c r="C928" s="24" t="str">
        <f>IF(B928="","",IFERROR(_xlfn.XLOOKUP(B928,ADM_Log!A:A,ADM_Log!B:B),"ADM not found"))</f>
        <v/>
      </c>
      <c r="D928" s="24" t="str">
        <f>IF(C928="","",IFERROR(_xlfn.XLOOKUP(C928,PT_Master!A:A,PT_Master!C:C),""))</f>
        <v/>
      </c>
      <c r="F928" s="24" t="str">
        <f>IF(C928="","",IFERROR(_xlfn.XLOOKUP(C928,PT_Master!A:A,PT_Master!P:P),"Self-Pay"))</f>
        <v/>
      </c>
      <c r="G928" s="25" t="str">
        <f>IF(B928="","",IFERROR(SUMIF(SVC_Log!B:B,B928,SVC_Log!O:O),0))</f>
        <v/>
      </c>
      <c r="H928" s="25" t="str">
        <f>IF(B928="","",IFERROR(
  _xlfn.XLOOKUP(B928,ADM_Log!A:A,ADM_Log!G:G)*
  _xlfn.XLOOKUP(_xlfn.XLOOKUP(B928,ADM_Log!A:A,ADM_Log!K:K),BED_Master!A:A,BED_Master!F:F),0))</f>
        <v/>
      </c>
      <c r="I928" s="25" t="str">
        <f>IF(B928="","",IFERROR(
  IF(_xlfn.XLOOKUP(B928,ADM_Log!A:A,ADM_Log!D:D)="OPD",
    _xlfn.XLOOKUP(_xlfn.XLOOKUP(B928,ADM_Log!A:A,ADM_Log!I:I),DR_Master!A:A,DR_Master!G:G),
    _xlfn.XLOOKUP(_xlfn.XLOOKUP(B928,ADM_Log!A:A,ADM_Log!I:I),DR_Master!A:A,DR_Master!H:H)*
    _xlfn.XLOOKUP(B928,ADM_Log!A:A,ADM_Log!G:G)
  ),0))</f>
        <v/>
      </c>
      <c r="J928" s="25" t="str">
        <f t="shared" si="72"/>
        <v/>
      </c>
      <c r="L928" s="17"/>
      <c r="M928" s="25" t="str">
        <f t="shared" si="73"/>
        <v/>
      </c>
      <c r="N928" s="17"/>
      <c r="O928" s="25" t="str">
        <f t="shared" si="74"/>
        <v/>
      </c>
      <c r="R928" t="str">
        <f t="shared" si="70"/>
        <v>Jan 1900</v>
      </c>
    </row>
    <row r="929" spans="1:18" ht="22" customHeight="1">
      <c r="A929" t="str">
        <f t="shared" si="71"/>
        <v/>
      </c>
      <c r="C929" s="24" t="str">
        <f>IF(B929="","",IFERROR(_xlfn.XLOOKUP(B929,ADM_Log!A:A,ADM_Log!B:B),"ADM not found"))</f>
        <v/>
      </c>
      <c r="D929" s="24" t="str">
        <f>IF(C929="","",IFERROR(_xlfn.XLOOKUP(C929,PT_Master!A:A,PT_Master!C:C),""))</f>
        <v/>
      </c>
      <c r="F929" s="24" t="str">
        <f>IF(C929="","",IFERROR(_xlfn.XLOOKUP(C929,PT_Master!A:A,PT_Master!P:P),"Self-Pay"))</f>
        <v/>
      </c>
      <c r="G929" s="25" t="str">
        <f>IF(B929="","",IFERROR(SUMIF(SVC_Log!B:B,B929,SVC_Log!O:O),0))</f>
        <v/>
      </c>
      <c r="H929" s="25" t="str">
        <f>IF(B929="","",IFERROR(
  _xlfn.XLOOKUP(B929,ADM_Log!A:A,ADM_Log!G:G)*
  _xlfn.XLOOKUP(_xlfn.XLOOKUP(B929,ADM_Log!A:A,ADM_Log!K:K),BED_Master!A:A,BED_Master!F:F),0))</f>
        <v/>
      </c>
      <c r="I929" s="25" t="str">
        <f>IF(B929="","",IFERROR(
  IF(_xlfn.XLOOKUP(B929,ADM_Log!A:A,ADM_Log!D:D)="OPD",
    _xlfn.XLOOKUP(_xlfn.XLOOKUP(B929,ADM_Log!A:A,ADM_Log!I:I),DR_Master!A:A,DR_Master!G:G),
    _xlfn.XLOOKUP(_xlfn.XLOOKUP(B929,ADM_Log!A:A,ADM_Log!I:I),DR_Master!A:A,DR_Master!H:H)*
    _xlfn.XLOOKUP(B929,ADM_Log!A:A,ADM_Log!G:G)
  ),0))</f>
        <v/>
      </c>
      <c r="J929" s="25" t="str">
        <f t="shared" si="72"/>
        <v/>
      </c>
      <c r="L929" s="17"/>
      <c r="M929" s="25" t="str">
        <f t="shared" si="73"/>
        <v/>
      </c>
      <c r="N929" s="17"/>
      <c r="O929" s="25" t="str">
        <f t="shared" si="74"/>
        <v/>
      </c>
      <c r="R929" t="str">
        <f t="shared" si="70"/>
        <v>Jan 1900</v>
      </c>
    </row>
    <row r="930" spans="1:18" ht="22" customHeight="1">
      <c r="A930" t="str">
        <f t="shared" si="71"/>
        <v/>
      </c>
      <c r="C930" s="24" t="str">
        <f>IF(B930="","",IFERROR(_xlfn.XLOOKUP(B930,ADM_Log!A:A,ADM_Log!B:B),"ADM not found"))</f>
        <v/>
      </c>
      <c r="D930" s="24" t="str">
        <f>IF(C930="","",IFERROR(_xlfn.XLOOKUP(C930,PT_Master!A:A,PT_Master!C:C),""))</f>
        <v/>
      </c>
      <c r="F930" s="24" t="str">
        <f>IF(C930="","",IFERROR(_xlfn.XLOOKUP(C930,PT_Master!A:A,PT_Master!P:P),"Self-Pay"))</f>
        <v/>
      </c>
      <c r="G930" s="25" t="str">
        <f>IF(B930="","",IFERROR(SUMIF(SVC_Log!B:B,B930,SVC_Log!O:O),0))</f>
        <v/>
      </c>
      <c r="H930" s="25" t="str">
        <f>IF(B930="","",IFERROR(
  _xlfn.XLOOKUP(B930,ADM_Log!A:A,ADM_Log!G:G)*
  _xlfn.XLOOKUP(_xlfn.XLOOKUP(B930,ADM_Log!A:A,ADM_Log!K:K),BED_Master!A:A,BED_Master!F:F),0))</f>
        <v/>
      </c>
      <c r="I930" s="25" t="str">
        <f>IF(B930="","",IFERROR(
  IF(_xlfn.XLOOKUP(B930,ADM_Log!A:A,ADM_Log!D:D)="OPD",
    _xlfn.XLOOKUP(_xlfn.XLOOKUP(B930,ADM_Log!A:A,ADM_Log!I:I),DR_Master!A:A,DR_Master!G:G),
    _xlfn.XLOOKUP(_xlfn.XLOOKUP(B930,ADM_Log!A:A,ADM_Log!I:I),DR_Master!A:A,DR_Master!H:H)*
    _xlfn.XLOOKUP(B930,ADM_Log!A:A,ADM_Log!G:G)
  ),0))</f>
        <v/>
      </c>
      <c r="J930" s="25" t="str">
        <f t="shared" si="72"/>
        <v/>
      </c>
      <c r="L930" s="17"/>
      <c r="M930" s="25" t="str">
        <f t="shared" si="73"/>
        <v/>
      </c>
      <c r="N930" s="17"/>
      <c r="O930" s="25" t="str">
        <f t="shared" si="74"/>
        <v/>
      </c>
      <c r="R930" t="str">
        <f t="shared" si="70"/>
        <v>Jan 1900</v>
      </c>
    </row>
    <row r="931" spans="1:18" ht="22" customHeight="1">
      <c r="A931" t="str">
        <f t="shared" si="71"/>
        <v/>
      </c>
      <c r="C931" s="24" t="str">
        <f>IF(B931="","",IFERROR(_xlfn.XLOOKUP(B931,ADM_Log!A:A,ADM_Log!B:B),"ADM not found"))</f>
        <v/>
      </c>
      <c r="D931" s="24" t="str">
        <f>IF(C931="","",IFERROR(_xlfn.XLOOKUP(C931,PT_Master!A:A,PT_Master!C:C),""))</f>
        <v/>
      </c>
      <c r="F931" s="24" t="str">
        <f>IF(C931="","",IFERROR(_xlfn.XLOOKUP(C931,PT_Master!A:A,PT_Master!P:P),"Self-Pay"))</f>
        <v/>
      </c>
      <c r="G931" s="25" t="str">
        <f>IF(B931="","",IFERROR(SUMIF(SVC_Log!B:B,B931,SVC_Log!O:O),0))</f>
        <v/>
      </c>
      <c r="H931" s="25" t="str">
        <f>IF(B931="","",IFERROR(
  _xlfn.XLOOKUP(B931,ADM_Log!A:A,ADM_Log!G:G)*
  _xlfn.XLOOKUP(_xlfn.XLOOKUP(B931,ADM_Log!A:A,ADM_Log!K:K),BED_Master!A:A,BED_Master!F:F),0))</f>
        <v/>
      </c>
      <c r="I931" s="25" t="str">
        <f>IF(B931="","",IFERROR(
  IF(_xlfn.XLOOKUP(B931,ADM_Log!A:A,ADM_Log!D:D)="OPD",
    _xlfn.XLOOKUP(_xlfn.XLOOKUP(B931,ADM_Log!A:A,ADM_Log!I:I),DR_Master!A:A,DR_Master!G:G),
    _xlfn.XLOOKUP(_xlfn.XLOOKUP(B931,ADM_Log!A:A,ADM_Log!I:I),DR_Master!A:A,DR_Master!H:H)*
    _xlfn.XLOOKUP(B931,ADM_Log!A:A,ADM_Log!G:G)
  ),0))</f>
        <v/>
      </c>
      <c r="J931" s="25" t="str">
        <f t="shared" si="72"/>
        <v/>
      </c>
      <c r="L931" s="17"/>
      <c r="M931" s="25" t="str">
        <f t="shared" si="73"/>
        <v/>
      </c>
      <c r="N931" s="17"/>
      <c r="O931" s="25" t="str">
        <f t="shared" si="74"/>
        <v/>
      </c>
      <c r="R931" t="str">
        <f t="shared" si="70"/>
        <v>Jan 1900</v>
      </c>
    </row>
    <row r="932" spans="1:18" ht="22" customHeight="1">
      <c r="A932" t="str">
        <f t="shared" si="71"/>
        <v/>
      </c>
      <c r="C932" s="24" t="str">
        <f>IF(B932="","",IFERROR(_xlfn.XLOOKUP(B932,ADM_Log!A:A,ADM_Log!B:B),"ADM not found"))</f>
        <v/>
      </c>
      <c r="D932" s="24" t="str">
        <f>IF(C932="","",IFERROR(_xlfn.XLOOKUP(C932,PT_Master!A:A,PT_Master!C:C),""))</f>
        <v/>
      </c>
      <c r="F932" s="24" t="str">
        <f>IF(C932="","",IFERROR(_xlfn.XLOOKUP(C932,PT_Master!A:A,PT_Master!P:P),"Self-Pay"))</f>
        <v/>
      </c>
      <c r="G932" s="25" t="str">
        <f>IF(B932="","",IFERROR(SUMIF(SVC_Log!B:B,B932,SVC_Log!O:O),0))</f>
        <v/>
      </c>
      <c r="H932" s="25" t="str">
        <f>IF(B932="","",IFERROR(
  _xlfn.XLOOKUP(B932,ADM_Log!A:A,ADM_Log!G:G)*
  _xlfn.XLOOKUP(_xlfn.XLOOKUP(B932,ADM_Log!A:A,ADM_Log!K:K),BED_Master!A:A,BED_Master!F:F),0))</f>
        <v/>
      </c>
      <c r="I932" s="25" t="str">
        <f>IF(B932="","",IFERROR(
  IF(_xlfn.XLOOKUP(B932,ADM_Log!A:A,ADM_Log!D:D)="OPD",
    _xlfn.XLOOKUP(_xlfn.XLOOKUP(B932,ADM_Log!A:A,ADM_Log!I:I),DR_Master!A:A,DR_Master!G:G),
    _xlfn.XLOOKUP(_xlfn.XLOOKUP(B932,ADM_Log!A:A,ADM_Log!I:I),DR_Master!A:A,DR_Master!H:H)*
    _xlfn.XLOOKUP(B932,ADM_Log!A:A,ADM_Log!G:G)
  ),0))</f>
        <v/>
      </c>
      <c r="J932" s="25" t="str">
        <f t="shared" si="72"/>
        <v/>
      </c>
      <c r="L932" s="17"/>
      <c r="M932" s="25" t="str">
        <f t="shared" si="73"/>
        <v/>
      </c>
      <c r="N932" s="17"/>
      <c r="O932" s="25" t="str">
        <f t="shared" si="74"/>
        <v/>
      </c>
      <c r="R932" t="str">
        <f t="shared" si="70"/>
        <v>Jan 1900</v>
      </c>
    </row>
    <row r="933" spans="1:18" ht="22" customHeight="1">
      <c r="A933" t="str">
        <f t="shared" si="71"/>
        <v/>
      </c>
      <c r="C933" s="24" t="str">
        <f>IF(B933="","",IFERROR(_xlfn.XLOOKUP(B933,ADM_Log!A:A,ADM_Log!B:B),"ADM not found"))</f>
        <v/>
      </c>
      <c r="D933" s="24" t="str">
        <f>IF(C933="","",IFERROR(_xlfn.XLOOKUP(C933,PT_Master!A:A,PT_Master!C:C),""))</f>
        <v/>
      </c>
      <c r="F933" s="24" t="str">
        <f>IF(C933="","",IFERROR(_xlfn.XLOOKUP(C933,PT_Master!A:A,PT_Master!P:P),"Self-Pay"))</f>
        <v/>
      </c>
      <c r="G933" s="25" t="str">
        <f>IF(B933="","",IFERROR(SUMIF(SVC_Log!B:B,B933,SVC_Log!O:O),0))</f>
        <v/>
      </c>
      <c r="H933" s="25" t="str">
        <f>IF(B933="","",IFERROR(
  _xlfn.XLOOKUP(B933,ADM_Log!A:A,ADM_Log!G:G)*
  _xlfn.XLOOKUP(_xlfn.XLOOKUP(B933,ADM_Log!A:A,ADM_Log!K:K),BED_Master!A:A,BED_Master!F:F),0))</f>
        <v/>
      </c>
      <c r="I933" s="25" t="str">
        <f>IF(B933="","",IFERROR(
  IF(_xlfn.XLOOKUP(B933,ADM_Log!A:A,ADM_Log!D:D)="OPD",
    _xlfn.XLOOKUP(_xlfn.XLOOKUP(B933,ADM_Log!A:A,ADM_Log!I:I),DR_Master!A:A,DR_Master!G:G),
    _xlfn.XLOOKUP(_xlfn.XLOOKUP(B933,ADM_Log!A:A,ADM_Log!I:I),DR_Master!A:A,DR_Master!H:H)*
    _xlfn.XLOOKUP(B933,ADM_Log!A:A,ADM_Log!G:G)
  ),0))</f>
        <v/>
      </c>
      <c r="J933" s="25" t="str">
        <f t="shared" si="72"/>
        <v/>
      </c>
      <c r="L933" s="17"/>
      <c r="M933" s="25" t="str">
        <f t="shared" si="73"/>
        <v/>
      </c>
      <c r="N933" s="17"/>
      <c r="O933" s="25" t="str">
        <f t="shared" si="74"/>
        <v/>
      </c>
      <c r="R933" t="str">
        <f t="shared" si="70"/>
        <v>Jan 1900</v>
      </c>
    </row>
    <row r="934" spans="1:18" ht="22" customHeight="1">
      <c r="A934" t="str">
        <f t="shared" si="71"/>
        <v/>
      </c>
      <c r="C934" s="24" t="str">
        <f>IF(B934="","",IFERROR(_xlfn.XLOOKUP(B934,ADM_Log!A:A,ADM_Log!B:B),"ADM not found"))</f>
        <v/>
      </c>
      <c r="D934" s="24" t="str">
        <f>IF(C934="","",IFERROR(_xlfn.XLOOKUP(C934,PT_Master!A:A,PT_Master!C:C),""))</f>
        <v/>
      </c>
      <c r="F934" s="24" t="str">
        <f>IF(C934="","",IFERROR(_xlfn.XLOOKUP(C934,PT_Master!A:A,PT_Master!P:P),"Self-Pay"))</f>
        <v/>
      </c>
      <c r="G934" s="25" t="str">
        <f>IF(B934="","",IFERROR(SUMIF(SVC_Log!B:B,B934,SVC_Log!O:O),0))</f>
        <v/>
      </c>
      <c r="H934" s="25" t="str">
        <f>IF(B934="","",IFERROR(
  _xlfn.XLOOKUP(B934,ADM_Log!A:A,ADM_Log!G:G)*
  _xlfn.XLOOKUP(_xlfn.XLOOKUP(B934,ADM_Log!A:A,ADM_Log!K:K),BED_Master!A:A,BED_Master!F:F),0))</f>
        <v/>
      </c>
      <c r="I934" s="25" t="str">
        <f>IF(B934="","",IFERROR(
  IF(_xlfn.XLOOKUP(B934,ADM_Log!A:A,ADM_Log!D:D)="OPD",
    _xlfn.XLOOKUP(_xlfn.XLOOKUP(B934,ADM_Log!A:A,ADM_Log!I:I),DR_Master!A:A,DR_Master!G:G),
    _xlfn.XLOOKUP(_xlfn.XLOOKUP(B934,ADM_Log!A:A,ADM_Log!I:I),DR_Master!A:A,DR_Master!H:H)*
    _xlfn.XLOOKUP(B934,ADM_Log!A:A,ADM_Log!G:G)
  ),0))</f>
        <v/>
      </c>
      <c r="J934" s="25" t="str">
        <f t="shared" si="72"/>
        <v/>
      </c>
      <c r="L934" s="17"/>
      <c r="M934" s="25" t="str">
        <f t="shared" si="73"/>
        <v/>
      </c>
      <c r="N934" s="17"/>
      <c r="O934" s="25" t="str">
        <f t="shared" si="74"/>
        <v/>
      </c>
      <c r="R934" t="str">
        <f t="shared" si="70"/>
        <v>Jan 1900</v>
      </c>
    </row>
    <row r="935" spans="1:18" ht="22" customHeight="1">
      <c r="A935" t="str">
        <f t="shared" si="71"/>
        <v/>
      </c>
      <c r="C935" s="24" t="str">
        <f>IF(B935="","",IFERROR(_xlfn.XLOOKUP(B935,ADM_Log!A:A,ADM_Log!B:B),"ADM not found"))</f>
        <v/>
      </c>
      <c r="D935" s="24" t="str">
        <f>IF(C935="","",IFERROR(_xlfn.XLOOKUP(C935,PT_Master!A:A,PT_Master!C:C),""))</f>
        <v/>
      </c>
      <c r="F935" s="24" t="str">
        <f>IF(C935="","",IFERROR(_xlfn.XLOOKUP(C935,PT_Master!A:A,PT_Master!P:P),"Self-Pay"))</f>
        <v/>
      </c>
      <c r="G935" s="25" t="str">
        <f>IF(B935="","",IFERROR(SUMIF(SVC_Log!B:B,B935,SVC_Log!O:O),0))</f>
        <v/>
      </c>
      <c r="H935" s="25" t="str">
        <f>IF(B935="","",IFERROR(
  _xlfn.XLOOKUP(B935,ADM_Log!A:A,ADM_Log!G:G)*
  _xlfn.XLOOKUP(_xlfn.XLOOKUP(B935,ADM_Log!A:A,ADM_Log!K:K),BED_Master!A:A,BED_Master!F:F),0))</f>
        <v/>
      </c>
      <c r="I935" s="25" t="str">
        <f>IF(B935="","",IFERROR(
  IF(_xlfn.XLOOKUP(B935,ADM_Log!A:A,ADM_Log!D:D)="OPD",
    _xlfn.XLOOKUP(_xlfn.XLOOKUP(B935,ADM_Log!A:A,ADM_Log!I:I),DR_Master!A:A,DR_Master!G:G),
    _xlfn.XLOOKUP(_xlfn.XLOOKUP(B935,ADM_Log!A:A,ADM_Log!I:I),DR_Master!A:A,DR_Master!H:H)*
    _xlfn.XLOOKUP(B935,ADM_Log!A:A,ADM_Log!G:G)
  ),0))</f>
        <v/>
      </c>
      <c r="J935" s="25" t="str">
        <f t="shared" si="72"/>
        <v/>
      </c>
      <c r="L935" s="17"/>
      <c r="M935" s="25" t="str">
        <f t="shared" si="73"/>
        <v/>
      </c>
      <c r="N935" s="17"/>
      <c r="O935" s="25" t="str">
        <f t="shared" si="74"/>
        <v/>
      </c>
      <c r="R935" t="str">
        <f t="shared" si="70"/>
        <v>Jan 1900</v>
      </c>
    </row>
    <row r="936" spans="1:18" ht="22" customHeight="1">
      <c r="A936" t="str">
        <f t="shared" si="71"/>
        <v/>
      </c>
      <c r="C936" s="24" t="str">
        <f>IF(B936="","",IFERROR(_xlfn.XLOOKUP(B936,ADM_Log!A:A,ADM_Log!B:B),"ADM not found"))</f>
        <v/>
      </c>
      <c r="D936" s="24" t="str">
        <f>IF(C936="","",IFERROR(_xlfn.XLOOKUP(C936,PT_Master!A:A,PT_Master!C:C),""))</f>
        <v/>
      </c>
      <c r="F936" s="24" t="str">
        <f>IF(C936="","",IFERROR(_xlfn.XLOOKUP(C936,PT_Master!A:A,PT_Master!P:P),"Self-Pay"))</f>
        <v/>
      </c>
      <c r="G936" s="25" t="str">
        <f>IF(B936="","",IFERROR(SUMIF(SVC_Log!B:B,B936,SVC_Log!O:O),0))</f>
        <v/>
      </c>
      <c r="H936" s="25" t="str">
        <f>IF(B936="","",IFERROR(
  _xlfn.XLOOKUP(B936,ADM_Log!A:A,ADM_Log!G:G)*
  _xlfn.XLOOKUP(_xlfn.XLOOKUP(B936,ADM_Log!A:A,ADM_Log!K:K),BED_Master!A:A,BED_Master!F:F),0))</f>
        <v/>
      </c>
      <c r="I936" s="25" t="str">
        <f>IF(B936="","",IFERROR(
  IF(_xlfn.XLOOKUP(B936,ADM_Log!A:A,ADM_Log!D:D)="OPD",
    _xlfn.XLOOKUP(_xlfn.XLOOKUP(B936,ADM_Log!A:A,ADM_Log!I:I),DR_Master!A:A,DR_Master!G:G),
    _xlfn.XLOOKUP(_xlfn.XLOOKUP(B936,ADM_Log!A:A,ADM_Log!I:I),DR_Master!A:A,DR_Master!H:H)*
    _xlfn.XLOOKUP(B936,ADM_Log!A:A,ADM_Log!G:G)
  ),0))</f>
        <v/>
      </c>
      <c r="J936" s="25" t="str">
        <f t="shared" si="72"/>
        <v/>
      </c>
      <c r="L936" s="17"/>
      <c r="M936" s="25" t="str">
        <f t="shared" si="73"/>
        <v/>
      </c>
      <c r="N936" s="17"/>
      <c r="O936" s="25" t="str">
        <f t="shared" si="74"/>
        <v/>
      </c>
      <c r="R936" t="str">
        <f t="shared" si="70"/>
        <v>Jan 1900</v>
      </c>
    </row>
    <row r="937" spans="1:18" ht="22" customHeight="1">
      <c r="A937" t="str">
        <f t="shared" si="71"/>
        <v/>
      </c>
      <c r="C937" s="24" t="str">
        <f>IF(B937="","",IFERROR(_xlfn.XLOOKUP(B937,ADM_Log!A:A,ADM_Log!B:B),"ADM not found"))</f>
        <v/>
      </c>
      <c r="D937" s="24" t="str">
        <f>IF(C937="","",IFERROR(_xlfn.XLOOKUP(C937,PT_Master!A:A,PT_Master!C:C),""))</f>
        <v/>
      </c>
      <c r="F937" s="24" t="str">
        <f>IF(C937="","",IFERROR(_xlfn.XLOOKUP(C937,PT_Master!A:A,PT_Master!P:P),"Self-Pay"))</f>
        <v/>
      </c>
      <c r="G937" s="25" t="str">
        <f>IF(B937="","",IFERROR(SUMIF(SVC_Log!B:B,B937,SVC_Log!O:O),0))</f>
        <v/>
      </c>
      <c r="H937" s="25" t="str">
        <f>IF(B937="","",IFERROR(
  _xlfn.XLOOKUP(B937,ADM_Log!A:A,ADM_Log!G:G)*
  _xlfn.XLOOKUP(_xlfn.XLOOKUP(B937,ADM_Log!A:A,ADM_Log!K:K),BED_Master!A:A,BED_Master!F:F),0))</f>
        <v/>
      </c>
      <c r="I937" s="25" t="str">
        <f>IF(B937="","",IFERROR(
  IF(_xlfn.XLOOKUP(B937,ADM_Log!A:A,ADM_Log!D:D)="OPD",
    _xlfn.XLOOKUP(_xlfn.XLOOKUP(B937,ADM_Log!A:A,ADM_Log!I:I),DR_Master!A:A,DR_Master!G:G),
    _xlfn.XLOOKUP(_xlfn.XLOOKUP(B937,ADM_Log!A:A,ADM_Log!I:I),DR_Master!A:A,DR_Master!H:H)*
    _xlfn.XLOOKUP(B937,ADM_Log!A:A,ADM_Log!G:G)
  ),0))</f>
        <v/>
      </c>
      <c r="J937" s="25" t="str">
        <f t="shared" si="72"/>
        <v/>
      </c>
      <c r="L937" s="17"/>
      <c r="M937" s="25" t="str">
        <f t="shared" si="73"/>
        <v/>
      </c>
      <c r="N937" s="17"/>
      <c r="O937" s="25" t="str">
        <f t="shared" si="74"/>
        <v/>
      </c>
      <c r="R937" t="str">
        <f t="shared" si="70"/>
        <v>Jan 1900</v>
      </c>
    </row>
    <row r="938" spans="1:18" ht="22" customHeight="1">
      <c r="A938" t="str">
        <f t="shared" si="71"/>
        <v/>
      </c>
      <c r="C938" s="24" t="str">
        <f>IF(B938="","",IFERROR(_xlfn.XLOOKUP(B938,ADM_Log!A:A,ADM_Log!B:B),"ADM not found"))</f>
        <v/>
      </c>
      <c r="D938" s="24" t="str">
        <f>IF(C938="","",IFERROR(_xlfn.XLOOKUP(C938,PT_Master!A:A,PT_Master!C:C),""))</f>
        <v/>
      </c>
      <c r="F938" s="24" t="str">
        <f>IF(C938="","",IFERROR(_xlfn.XLOOKUP(C938,PT_Master!A:A,PT_Master!P:P),"Self-Pay"))</f>
        <v/>
      </c>
      <c r="G938" s="25" t="str">
        <f>IF(B938="","",IFERROR(SUMIF(SVC_Log!B:B,B938,SVC_Log!O:O),0))</f>
        <v/>
      </c>
      <c r="H938" s="25" t="str">
        <f>IF(B938="","",IFERROR(
  _xlfn.XLOOKUP(B938,ADM_Log!A:A,ADM_Log!G:G)*
  _xlfn.XLOOKUP(_xlfn.XLOOKUP(B938,ADM_Log!A:A,ADM_Log!K:K),BED_Master!A:A,BED_Master!F:F),0))</f>
        <v/>
      </c>
      <c r="I938" s="25" t="str">
        <f>IF(B938="","",IFERROR(
  IF(_xlfn.XLOOKUP(B938,ADM_Log!A:A,ADM_Log!D:D)="OPD",
    _xlfn.XLOOKUP(_xlfn.XLOOKUP(B938,ADM_Log!A:A,ADM_Log!I:I),DR_Master!A:A,DR_Master!G:G),
    _xlfn.XLOOKUP(_xlfn.XLOOKUP(B938,ADM_Log!A:A,ADM_Log!I:I),DR_Master!A:A,DR_Master!H:H)*
    _xlfn.XLOOKUP(B938,ADM_Log!A:A,ADM_Log!G:G)
  ),0))</f>
        <v/>
      </c>
      <c r="J938" s="25" t="str">
        <f t="shared" si="72"/>
        <v/>
      </c>
      <c r="L938" s="17"/>
      <c r="M938" s="25" t="str">
        <f t="shared" si="73"/>
        <v/>
      </c>
      <c r="N938" s="17"/>
      <c r="O938" s="25" t="str">
        <f t="shared" si="74"/>
        <v/>
      </c>
      <c r="R938" t="str">
        <f t="shared" si="70"/>
        <v>Jan 1900</v>
      </c>
    </row>
    <row r="939" spans="1:18" ht="22" customHeight="1">
      <c r="A939" t="str">
        <f t="shared" si="71"/>
        <v/>
      </c>
      <c r="C939" s="24" t="str">
        <f>IF(B939="","",IFERROR(_xlfn.XLOOKUP(B939,ADM_Log!A:A,ADM_Log!B:B),"ADM not found"))</f>
        <v/>
      </c>
      <c r="D939" s="24" t="str">
        <f>IF(C939="","",IFERROR(_xlfn.XLOOKUP(C939,PT_Master!A:A,PT_Master!C:C),""))</f>
        <v/>
      </c>
      <c r="F939" s="24" t="str">
        <f>IF(C939="","",IFERROR(_xlfn.XLOOKUP(C939,PT_Master!A:A,PT_Master!P:P),"Self-Pay"))</f>
        <v/>
      </c>
      <c r="G939" s="25" t="str">
        <f>IF(B939="","",IFERROR(SUMIF(SVC_Log!B:B,B939,SVC_Log!O:O),0))</f>
        <v/>
      </c>
      <c r="H939" s="25" t="str">
        <f>IF(B939="","",IFERROR(
  _xlfn.XLOOKUP(B939,ADM_Log!A:A,ADM_Log!G:G)*
  _xlfn.XLOOKUP(_xlfn.XLOOKUP(B939,ADM_Log!A:A,ADM_Log!K:K),BED_Master!A:A,BED_Master!F:F),0))</f>
        <v/>
      </c>
      <c r="I939" s="25" t="str">
        <f>IF(B939="","",IFERROR(
  IF(_xlfn.XLOOKUP(B939,ADM_Log!A:A,ADM_Log!D:D)="OPD",
    _xlfn.XLOOKUP(_xlfn.XLOOKUP(B939,ADM_Log!A:A,ADM_Log!I:I),DR_Master!A:A,DR_Master!G:G),
    _xlfn.XLOOKUP(_xlfn.XLOOKUP(B939,ADM_Log!A:A,ADM_Log!I:I),DR_Master!A:A,DR_Master!H:H)*
    _xlfn.XLOOKUP(B939,ADM_Log!A:A,ADM_Log!G:G)
  ),0))</f>
        <v/>
      </c>
      <c r="J939" s="25" t="str">
        <f t="shared" si="72"/>
        <v/>
      </c>
      <c r="L939" s="17"/>
      <c r="M939" s="25" t="str">
        <f t="shared" si="73"/>
        <v/>
      </c>
      <c r="N939" s="17"/>
      <c r="O939" s="25" t="str">
        <f t="shared" si="74"/>
        <v/>
      </c>
      <c r="R939" t="str">
        <f t="shared" si="70"/>
        <v>Jan 1900</v>
      </c>
    </row>
    <row r="940" spans="1:18" ht="22" customHeight="1">
      <c r="A940" t="str">
        <f t="shared" si="71"/>
        <v/>
      </c>
      <c r="C940" s="24" t="str">
        <f>IF(B940="","",IFERROR(_xlfn.XLOOKUP(B940,ADM_Log!A:A,ADM_Log!B:B),"ADM not found"))</f>
        <v/>
      </c>
      <c r="D940" s="24" t="str">
        <f>IF(C940="","",IFERROR(_xlfn.XLOOKUP(C940,PT_Master!A:A,PT_Master!C:C),""))</f>
        <v/>
      </c>
      <c r="F940" s="24" t="str">
        <f>IF(C940="","",IFERROR(_xlfn.XLOOKUP(C940,PT_Master!A:A,PT_Master!P:P),"Self-Pay"))</f>
        <v/>
      </c>
      <c r="G940" s="25" t="str">
        <f>IF(B940="","",IFERROR(SUMIF(SVC_Log!B:B,B940,SVC_Log!O:O),0))</f>
        <v/>
      </c>
      <c r="H940" s="25" t="str">
        <f>IF(B940="","",IFERROR(
  _xlfn.XLOOKUP(B940,ADM_Log!A:A,ADM_Log!G:G)*
  _xlfn.XLOOKUP(_xlfn.XLOOKUP(B940,ADM_Log!A:A,ADM_Log!K:K),BED_Master!A:A,BED_Master!F:F),0))</f>
        <v/>
      </c>
      <c r="I940" s="25" t="str">
        <f>IF(B940="","",IFERROR(
  IF(_xlfn.XLOOKUP(B940,ADM_Log!A:A,ADM_Log!D:D)="OPD",
    _xlfn.XLOOKUP(_xlfn.XLOOKUP(B940,ADM_Log!A:A,ADM_Log!I:I),DR_Master!A:A,DR_Master!G:G),
    _xlfn.XLOOKUP(_xlfn.XLOOKUP(B940,ADM_Log!A:A,ADM_Log!I:I),DR_Master!A:A,DR_Master!H:H)*
    _xlfn.XLOOKUP(B940,ADM_Log!A:A,ADM_Log!G:G)
  ),0))</f>
        <v/>
      </c>
      <c r="J940" s="25" t="str">
        <f t="shared" si="72"/>
        <v/>
      </c>
      <c r="L940" s="17"/>
      <c r="M940" s="25" t="str">
        <f t="shared" si="73"/>
        <v/>
      </c>
      <c r="N940" s="17"/>
      <c r="O940" s="25" t="str">
        <f t="shared" si="74"/>
        <v/>
      </c>
      <c r="R940" t="str">
        <f t="shared" si="70"/>
        <v>Jan 1900</v>
      </c>
    </row>
    <row r="941" spans="1:18" ht="22" customHeight="1">
      <c r="A941" t="str">
        <f t="shared" si="71"/>
        <v/>
      </c>
      <c r="C941" s="24" t="str">
        <f>IF(B941="","",IFERROR(_xlfn.XLOOKUP(B941,ADM_Log!A:A,ADM_Log!B:B),"ADM not found"))</f>
        <v/>
      </c>
      <c r="D941" s="24" t="str">
        <f>IF(C941="","",IFERROR(_xlfn.XLOOKUP(C941,PT_Master!A:A,PT_Master!C:C),""))</f>
        <v/>
      </c>
      <c r="F941" s="24" t="str">
        <f>IF(C941="","",IFERROR(_xlfn.XLOOKUP(C941,PT_Master!A:A,PT_Master!P:P),"Self-Pay"))</f>
        <v/>
      </c>
      <c r="G941" s="25" t="str">
        <f>IF(B941="","",IFERROR(SUMIF(SVC_Log!B:B,B941,SVC_Log!O:O),0))</f>
        <v/>
      </c>
      <c r="H941" s="25" t="str">
        <f>IF(B941="","",IFERROR(
  _xlfn.XLOOKUP(B941,ADM_Log!A:A,ADM_Log!G:G)*
  _xlfn.XLOOKUP(_xlfn.XLOOKUP(B941,ADM_Log!A:A,ADM_Log!K:K),BED_Master!A:A,BED_Master!F:F),0))</f>
        <v/>
      </c>
      <c r="I941" s="25" t="str">
        <f>IF(B941="","",IFERROR(
  IF(_xlfn.XLOOKUP(B941,ADM_Log!A:A,ADM_Log!D:D)="OPD",
    _xlfn.XLOOKUP(_xlfn.XLOOKUP(B941,ADM_Log!A:A,ADM_Log!I:I),DR_Master!A:A,DR_Master!G:G),
    _xlfn.XLOOKUP(_xlfn.XLOOKUP(B941,ADM_Log!A:A,ADM_Log!I:I),DR_Master!A:A,DR_Master!H:H)*
    _xlfn.XLOOKUP(B941,ADM_Log!A:A,ADM_Log!G:G)
  ),0))</f>
        <v/>
      </c>
      <c r="J941" s="25" t="str">
        <f t="shared" si="72"/>
        <v/>
      </c>
      <c r="L941" s="17"/>
      <c r="M941" s="25" t="str">
        <f t="shared" si="73"/>
        <v/>
      </c>
      <c r="N941" s="17"/>
      <c r="O941" s="25" t="str">
        <f t="shared" si="74"/>
        <v/>
      </c>
      <c r="R941" t="str">
        <f t="shared" si="70"/>
        <v>Jan 1900</v>
      </c>
    </row>
    <row r="942" spans="1:18" ht="22" customHeight="1">
      <c r="A942" t="str">
        <f t="shared" si="71"/>
        <v/>
      </c>
      <c r="C942" s="24" t="str">
        <f>IF(B942="","",IFERROR(_xlfn.XLOOKUP(B942,ADM_Log!A:A,ADM_Log!B:B),"ADM not found"))</f>
        <v/>
      </c>
      <c r="D942" s="24" t="str">
        <f>IF(C942="","",IFERROR(_xlfn.XLOOKUP(C942,PT_Master!A:A,PT_Master!C:C),""))</f>
        <v/>
      </c>
      <c r="F942" s="24" t="str">
        <f>IF(C942="","",IFERROR(_xlfn.XLOOKUP(C942,PT_Master!A:A,PT_Master!P:P),"Self-Pay"))</f>
        <v/>
      </c>
      <c r="G942" s="25" t="str">
        <f>IF(B942="","",IFERROR(SUMIF(SVC_Log!B:B,B942,SVC_Log!O:O),0))</f>
        <v/>
      </c>
      <c r="H942" s="25" t="str">
        <f>IF(B942="","",IFERROR(
  _xlfn.XLOOKUP(B942,ADM_Log!A:A,ADM_Log!G:G)*
  _xlfn.XLOOKUP(_xlfn.XLOOKUP(B942,ADM_Log!A:A,ADM_Log!K:K),BED_Master!A:A,BED_Master!F:F),0))</f>
        <v/>
      </c>
      <c r="I942" s="25" t="str">
        <f>IF(B942="","",IFERROR(
  IF(_xlfn.XLOOKUP(B942,ADM_Log!A:A,ADM_Log!D:D)="OPD",
    _xlfn.XLOOKUP(_xlfn.XLOOKUP(B942,ADM_Log!A:A,ADM_Log!I:I),DR_Master!A:A,DR_Master!G:G),
    _xlfn.XLOOKUP(_xlfn.XLOOKUP(B942,ADM_Log!A:A,ADM_Log!I:I),DR_Master!A:A,DR_Master!H:H)*
    _xlfn.XLOOKUP(B942,ADM_Log!A:A,ADM_Log!G:G)
  ),0))</f>
        <v/>
      </c>
      <c r="J942" s="25" t="str">
        <f t="shared" si="72"/>
        <v/>
      </c>
      <c r="L942" s="17"/>
      <c r="M942" s="25" t="str">
        <f t="shared" si="73"/>
        <v/>
      </c>
      <c r="N942" s="17"/>
      <c r="O942" s="25" t="str">
        <f t="shared" si="74"/>
        <v/>
      </c>
      <c r="R942" t="str">
        <f t="shared" si="70"/>
        <v>Jan 1900</v>
      </c>
    </row>
    <row r="943" spans="1:18" ht="22" customHeight="1">
      <c r="A943" t="str">
        <f t="shared" si="71"/>
        <v/>
      </c>
      <c r="C943" s="24" t="str">
        <f>IF(B943="","",IFERROR(_xlfn.XLOOKUP(B943,ADM_Log!A:A,ADM_Log!B:B),"ADM not found"))</f>
        <v/>
      </c>
      <c r="D943" s="24" t="str">
        <f>IF(C943="","",IFERROR(_xlfn.XLOOKUP(C943,PT_Master!A:A,PT_Master!C:C),""))</f>
        <v/>
      </c>
      <c r="F943" s="24" t="str">
        <f>IF(C943="","",IFERROR(_xlfn.XLOOKUP(C943,PT_Master!A:A,PT_Master!P:P),"Self-Pay"))</f>
        <v/>
      </c>
      <c r="G943" s="25" t="str">
        <f>IF(B943="","",IFERROR(SUMIF(SVC_Log!B:B,B943,SVC_Log!O:O),0))</f>
        <v/>
      </c>
      <c r="H943" s="25" t="str">
        <f>IF(B943="","",IFERROR(
  _xlfn.XLOOKUP(B943,ADM_Log!A:A,ADM_Log!G:G)*
  _xlfn.XLOOKUP(_xlfn.XLOOKUP(B943,ADM_Log!A:A,ADM_Log!K:K),BED_Master!A:A,BED_Master!F:F),0))</f>
        <v/>
      </c>
      <c r="I943" s="25" t="str">
        <f>IF(B943="","",IFERROR(
  IF(_xlfn.XLOOKUP(B943,ADM_Log!A:A,ADM_Log!D:D)="OPD",
    _xlfn.XLOOKUP(_xlfn.XLOOKUP(B943,ADM_Log!A:A,ADM_Log!I:I),DR_Master!A:A,DR_Master!G:G),
    _xlfn.XLOOKUP(_xlfn.XLOOKUP(B943,ADM_Log!A:A,ADM_Log!I:I),DR_Master!A:A,DR_Master!H:H)*
    _xlfn.XLOOKUP(B943,ADM_Log!A:A,ADM_Log!G:G)
  ),0))</f>
        <v/>
      </c>
      <c r="J943" s="25" t="str">
        <f t="shared" si="72"/>
        <v/>
      </c>
      <c r="L943" s="17"/>
      <c r="M943" s="25" t="str">
        <f t="shared" si="73"/>
        <v/>
      </c>
      <c r="N943" s="17"/>
      <c r="O943" s="25" t="str">
        <f t="shared" si="74"/>
        <v/>
      </c>
      <c r="R943" t="str">
        <f t="shared" si="70"/>
        <v>Jan 1900</v>
      </c>
    </row>
    <row r="944" spans="1:18" ht="22" customHeight="1">
      <c r="A944" t="str">
        <f t="shared" si="71"/>
        <v/>
      </c>
      <c r="C944" s="24" t="str">
        <f>IF(B944="","",IFERROR(_xlfn.XLOOKUP(B944,ADM_Log!A:A,ADM_Log!B:B),"ADM not found"))</f>
        <v/>
      </c>
      <c r="D944" s="24" t="str">
        <f>IF(C944="","",IFERROR(_xlfn.XLOOKUP(C944,PT_Master!A:A,PT_Master!C:C),""))</f>
        <v/>
      </c>
      <c r="F944" s="24" t="str">
        <f>IF(C944="","",IFERROR(_xlfn.XLOOKUP(C944,PT_Master!A:A,PT_Master!P:P),"Self-Pay"))</f>
        <v/>
      </c>
      <c r="G944" s="25" t="str">
        <f>IF(B944="","",IFERROR(SUMIF(SVC_Log!B:B,B944,SVC_Log!O:O),0))</f>
        <v/>
      </c>
      <c r="H944" s="25" t="str">
        <f>IF(B944="","",IFERROR(
  _xlfn.XLOOKUP(B944,ADM_Log!A:A,ADM_Log!G:G)*
  _xlfn.XLOOKUP(_xlfn.XLOOKUP(B944,ADM_Log!A:A,ADM_Log!K:K),BED_Master!A:A,BED_Master!F:F),0))</f>
        <v/>
      </c>
      <c r="I944" s="25" t="str">
        <f>IF(B944="","",IFERROR(
  IF(_xlfn.XLOOKUP(B944,ADM_Log!A:A,ADM_Log!D:D)="OPD",
    _xlfn.XLOOKUP(_xlfn.XLOOKUP(B944,ADM_Log!A:A,ADM_Log!I:I),DR_Master!A:A,DR_Master!G:G),
    _xlfn.XLOOKUP(_xlfn.XLOOKUP(B944,ADM_Log!A:A,ADM_Log!I:I),DR_Master!A:A,DR_Master!H:H)*
    _xlfn.XLOOKUP(B944,ADM_Log!A:A,ADM_Log!G:G)
  ),0))</f>
        <v/>
      </c>
      <c r="J944" s="25" t="str">
        <f t="shared" si="72"/>
        <v/>
      </c>
      <c r="L944" s="17"/>
      <c r="M944" s="25" t="str">
        <f t="shared" si="73"/>
        <v/>
      </c>
      <c r="N944" s="17"/>
      <c r="O944" s="25" t="str">
        <f t="shared" si="74"/>
        <v/>
      </c>
      <c r="R944" t="str">
        <f t="shared" si="70"/>
        <v>Jan 1900</v>
      </c>
    </row>
    <row r="945" spans="1:18" ht="22" customHeight="1">
      <c r="A945" t="str">
        <f t="shared" si="71"/>
        <v/>
      </c>
      <c r="C945" s="24" t="str">
        <f>IF(B945="","",IFERROR(_xlfn.XLOOKUP(B945,ADM_Log!A:A,ADM_Log!B:B),"ADM not found"))</f>
        <v/>
      </c>
      <c r="D945" s="24" t="str">
        <f>IF(C945="","",IFERROR(_xlfn.XLOOKUP(C945,PT_Master!A:A,PT_Master!C:C),""))</f>
        <v/>
      </c>
      <c r="F945" s="24" t="str">
        <f>IF(C945="","",IFERROR(_xlfn.XLOOKUP(C945,PT_Master!A:A,PT_Master!P:P),"Self-Pay"))</f>
        <v/>
      </c>
      <c r="G945" s="25" t="str">
        <f>IF(B945="","",IFERROR(SUMIF(SVC_Log!B:B,B945,SVC_Log!O:O),0))</f>
        <v/>
      </c>
      <c r="H945" s="25" t="str">
        <f>IF(B945="","",IFERROR(
  _xlfn.XLOOKUP(B945,ADM_Log!A:A,ADM_Log!G:G)*
  _xlfn.XLOOKUP(_xlfn.XLOOKUP(B945,ADM_Log!A:A,ADM_Log!K:K),BED_Master!A:A,BED_Master!F:F),0))</f>
        <v/>
      </c>
      <c r="I945" s="25" t="str">
        <f>IF(B945="","",IFERROR(
  IF(_xlfn.XLOOKUP(B945,ADM_Log!A:A,ADM_Log!D:D)="OPD",
    _xlfn.XLOOKUP(_xlfn.XLOOKUP(B945,ADM_Log!A:A,ADM_Log!I:I),DR_Master!A:A,DR_Master!G:G),
    _xlfn.XLOOKUP(_xlfn.XLOOKUP(B945,ADM_Log!A:A,ADM_Log!I:I),DR_Master!A:A,DR_Master!H:H)*
    _xlfn.XLOOKUP(B945,ADM_Log!A:A,ADM_Log!G:G)
  ),0))</f>
        <v/>
      </c>
      <c r="J945" s="25" t="str">
        <f t="shared" si="72"/>
        <v/>
      </c>
      <c r="L945" s="17"/>
      <c r="M945" s="25" t="str">
        <f t="shared" si="73"/>
        <v/>
      </c>
      <c r="N945" s="17"/>
      <c r="O945" s="25" t="str">
        <f t="shared" si="74"/>
        <v/>
      </c>
      <c r="R945" t="str">
        <f t="shared" si="70"/>
        <v>Jan 1900</v>
      </c>
    </row>
    <row r="946" spans="1:18" ht="22" customHeight="1">
      <c r="A946" t="str">
        <f t="shared" si="71"/>
        <v/>
      </c>
      <c r="C946" s="24" t="str">
        <f>IF(B946="","",IFERROR(_xlfn.XLOOKUP(B946,ADM_Log!A:A,ADM_Log!B:B),"ADM not found"))</f>
        <v/>
      </c>
      <c r="D946" s="24" t="str">
        <f>IF(C946="","",IFERROR(_xlfn.XLOOKUP(C946,PT_Master!A:A,PT_Master!C:C),""))</f>
        <v/>
      </c>
      <c r="F946" s="24" t="str">
        <f>IF(C946="","",IFERROR(_xlfn.XLOOKUP(C946,PT_Master!A:A,PT_Master!P:P),"Self-Pay"))</f>
        <v/>
      </c>
      <c r="G946" s="25" t="str">
        <f>IF(B946="","",IFERROR(SUMIF(SVC_Log!B:B,B946,SVC_Log!O:O),0))</f>
        <v/>
      </c>
      <c r="H946" s="25" t="str">
        <f>IF(B946="","",IFERROR(
  _xlfn.XLOOKUP(B946,ADM_Log!A:A,ADM_Log!G:G)*
  _xlfn.XLOOKUP(_xlfn.XLOOKUP(B946,ADM_Log!A:A,ADM_Log!K:K),BED_Master!A:A,BED_Master!F:F),0))</f>
        <v/>
      </c>
      <c r="I946" s="25" t="str">
        <f>IF(B946="","",IFERROR(
  IF(_xlfn.XLOOKUP(B946,ADM_Log!A:A,ADM_Log!D:D)="OPD",
    _xlfn.XLOOKUP(_xlfn.XLOOKUP(B946,ADM_Log!A:A,ADM_Log!I:I),DR_Master!A:A,DR_Master!G:G),
    _xlfn.XLOOKUP(_xlfn.XLOOKUP(B946,ADM_Log!A:A,ADM_Log!I:I),DR_Master!A:A,DR_Master!H:H)*
    _xlfn.XLOOKUP(B946,ADM_Log!A:A,ADM_Log!G:G)
  ),0))</f>
        <v/>
      </c>
      <c r="J946" s="25" t="str">
        <f t="shared" si="72"/>
        <v/>
      </c>
      <c r="L946" s="17"/>
      <c r="M946" s="25" t="str">
        <f t="shared" si="73"/>
        <v/>
      </c>
      <c r="N946" s="17"/>
      <c r="O946" s="25" t="str">
        <f t="shared" si="74"/>
        <v/>
      </c>
      <c r="R946" t="str">
        <f t="shared" si="70"/>
        <v>Jan 1900</v>
      </c>
    </row>
    <row r="947" spans="1:18" ht="22" customHeight="1">
      <c r="A947" t="str">
        <f t="shared" si="71"/>
        <v/>
      </c>
      <c r="C947" s="24" t="str">
        <f>IF(B947="","",IFERROR(_xlfn.XLOOKUP(B947,ADM_Log!A:A,ADM_Log!B:B),"ADM not found"))</f>
        <v/>
      </c>
      <c r="D947" s="24" t="str">
        <f>IF(C947="","",IFERROR(_xlfn.XLOOKUP(C947,PT_Master!A:A,PT_Master!C:C),""))</f>
        <v/>
      </c>
      <c r="F947" s="24" t="str">
        <f>IF(C947="","",IFERROR(_xlfn.XLOOKUP(C947,PT_Master!A:A,PT_Master!P:P),"Self-Pay"))</f>
        <v/>
      </c>
      <c r="G947" s="25" t="str">
        <f>IF(B947="","",IFERROR(SUMIF(SVC_Log!B:B,B947,SVC_Log!O:O),0))</f>
        <v/>
      </c>
      <c r="H947" s="25" t="str">
        <f>IF(B947="","",IFERROR(
  _xlfn.XLOOKUP(B947,ADM_Log!A:A,ADM_Log!G:G)*
  _xlfn.XLOOKUP(_xlfn.XLOOKUP(B947,ADM_Log!A:A,ADM_Log!K:K),BED_Master!A:A,BED_Master!F:F),0))</f>
        <v/>
      </c>
      <c r="I947" s="25" t="str">
        <f>IF(B947="","",IFERROR(
  IF(_xlfn.XLOOKUP(B947,ADM_Log!A:A,ADM_Log!D:D)="OPD",
    _xlfn.XLOOKUP(_xlfn.XLOOKUP(B947,ADM_Log!A:A,ADM_Log!I:I),DR_Master!A:A,DR_Master!G:G),
    _xlfn.XLOOKUP(_xlfn.XLOOKUP(B947,ADM_Log!A:A,ADM_Log!I:I),DR_Master!A:A,DR_Master!H:H)*
    _xlfn.XLOOKUP(B947,ADM_Log!A:A,ADM_Log!G:G)
  ),0))</f>
        <v/>
      </c>
      <c r="J947" s="25" t="str">
        <f t="shared" si="72"/>
        <v/>
      </c>
      <c r="L947" s="17"/>
      <c r="M947" s="25" t="str">
        <f t="shared" si="73"/>
        <v/>
      </c>
      <c r="N947" s="17"/>
      <c r="O947" s="25" t="str">
        <f t="shared" si="74"/>
        <v/>
      </c>
      <c r="R947" t="str">
        <f t="shared" si="70"/>
        <v>Jan 1900</v>
      </c>
    </row>
    <row r="948" spans="1:18" ht="22" customHeight="1">
      <c r="A948" t="str">
        <f t="shared" si="71"/>
        <v/>
      </c>
      <c r="C948" s="24" t="str">
        <f>IF(B948="","",IFERROR(_xlfn.XLOOKUP(B948,ADM_Log!A:A,ADM_Log!B:B),"ADM not found"))</f>
        <v/>
      </c>
      <c r="D948" s="24" t="str">
        <f>IF(C948="","",IFERROR(_xlfn.XLOOKUP(C948,PT_Master!A:A,PT_Master!C:C),""))</f>
        <v/>
      </c>
      <c r="F948" s="24" t="str">
        <f>IF(C948="","",IFERROR(_xlfn.XLOOKUP(C948,PT_Master!A:A,PT_Master!P:P),"Self-Pay"))</f>
        <v/>
      </c>
      <c r="G948" s="25" t="str">
        <f>IF(B948="","",IFERROR(SUMIF(SVC_Log!B:B,B948,SVC_Log!O:O),0))</f>
        <v/>
      </c>
      <c r="H948" s="25" t="str">
        <f>IF(B948="","",IFERROR(
  _xlfn.XLOOKUP(B948,ADM_Log!A:A,ADM_Log!G:G)*
  _xlfn.XLOOKUP(_xlfn.XLOOKUP(B948,ADM_Log!A:A,ADM_Log!K:K),BED_Master!A:A,BED_Master!F:F),0))</f>
        <v/>
      </c>
      <c r="I948" s="25" t="str">
        <f>IF(B948="","",IFERROR(
  IF(_xlfn.XLOOKUP(B948,ADM_Log!A:A,ADM_Log!D:D)="OPD",
    _xlfn.XLOOKUP(_xlfn.XLOOKUP(B948,ADM_Log!A:A,ADM_Log!I:I),DR_Master!A:A,DR_Master!G:G),
    _xlfn.XLOOKUP(_xlfn.XLOOKUP(B948,ADM_Log!A:A,ADM_Log!I:I),DR_Master!A:A,DR_Master!H:H)*
    _xlfn.XLOOKUP(B948,ADM_Log!A:A,ADM_Log!G:G)
  ),0))</f>
        <v/>
      </c>
      <c r="J948" s="25" t="str">
        <f t="shared" si="72"/>
        <v/>
      </c>
      <c r="L948" s="17"/>
      <c r="M948" s="25" t="str">
        <f t="shared" si="73"/>
        <v/>
      </c>
      <c r="N948" s="17"/>
      <c r="O948" s="25" t="str">
        <f t="shared" si="74"/>
        <v/>
      </c>
      <c r="R948" t="str">
        <f t="shared" si="70"/>
        <v>Jan 1900</v>
      </c>
    </row>
    <row r="949" spans="1:18" ht="22" customHeight="1">
      <c r="A949" t="str">
        <f t="shared" si="71"/>
        <v/>
      </c>
      <c r="C949" s="24" t="str">
        <f>IF(B949="","",IFERROR(_xlfn.XLOOKUP(B949,ADM_Log!A:A,ADM_Log!B:B),"ADM not found"))</f>
        <v/>
      </c>
      <c r="D949" s="24" t="str">
        <f>IF(C949="","",IFERROR(_xlfn.XLOOKUP(C949,PT_Master!A:A,PT_Master!C:C),""))</f>
        <v/>
      </c>
      <c r="F949" s="24" t="str">
        <f>IF(C949="","",IFERROR(_xlfn.XLOOKUP(C949,PT_Master!A:A,PT_Master!P:P),"Self-Pay"))</f>
        <v/>
      </c>
      <c r="G949" s="25" t="str">
        <f>IF(B949="","",IFERROR(SUMIF(SVC_Log!B:B,B949,SVC_Log!O:O),0))</f>
        <v/>
      </c>
      <c r="H949" s="25" t="str">
        <f>IF(B949="","",IFERROR(
  _xlfn.XLOOKUP(B949,ADM_Log!A:A,ADM_Log!G:G)*
  _xlfn.XLOOKUP(_xlfn.XLOOKUP(B949,ADM_Log!A:A,ADM_Log!K:K),BED_Master!A:A,BED_Master!F:F),0))</f>
        <v/>
      </c>
      <c r="I949" s="25" t="str">
        <f>IF(B949="","",IFERROR(
  IF(_xlfn.XLOOKUP(B949,ADM_Log!A:A,ADM_Log!D:D)="OPD",
    _xlfn.XLOOKUP(_xlfn.XLOOKUP(B949,ADM_Log!A:A,ADM_Log!I:I),DR_Master!A:A,DR_Master!G:G),
    _xlfn.XLOOKUP(_xlfn.XLOOKUP(B949,ADM_Log!A:A,ADM_Log!I:I),DR_Master!A:A,DR_Master!H:H)*
    _xlfn.XLOOKUP(B949,ADM_Log!A:A,ADM_Log!G:G)
  ),0))</f>
        <v/>
      </c>
      <c r="J949" s="25" t="str">
        <f t="shared" si="72"/>
        <v/>
      </c>
      <c r="L949" s="17"/>
      <c r="M949" s="25" t="str">
        <f t="shared" si="73"/>
        <v/>
      </c>
      <c r="N949" s="17"/>
      <c r="O949" s="25" t="str">
        <f t="shared" si="74"/>
        <v/>
      </c>
      <c r="R949" t="str">
        <f t="shared" si="70"/>
        <v>Jan 1900</v>
      </c>
    </row>
    <row r="950" spans="1:18" ht="22" customHeight="1">
      <c r="A950" t="str">
        <f t="shared" si="71"/>
        <v/>
      </c>
      <c r="C950" s="24" t="str">
        <f>IF(B950="","",IFERROR(_xlfn.XLOOKUP(B950,ADM_Log!A:A,ADM_Log!B:B),"ADM not found"))</f>
        <v/>
      </c>
      <c r="D950" s="24" t="str">
        <f>IF(C950="","",IFERROR(_xlfn.XLOOKUP(C950,PT_Master!A:A,PT_Master!C:C),""))</f>
        <v/>
      </c>
      <c r="F950" s="24" t="str">
        <f>IF(C950="","",IFERROR(_xlfn.XLOOKUP(C950,PT_Master!A:A,PT_Master!P:P),"Self-Pay"))</f>
        <v/>
      </c>
      <c r="G950" s="25" t="str">
        <f>IF(B950="","",IFERROR(SUMIF(SVC_Log!B:B,B950,SVC_Log!O:O),0))</f>
        <v/>
      </c>
      <c r="H950" s="25" t="str">
        <f>IF(B950="","",IFERROR(
  _xlfn.XLOOKUP(B950,ADM_Log!A:A,ADM_Log!G:G)*
  _xlfn.XLOOKUP(_xlfn.XLOOKUP(B950,ADM_Log!A:A,ADM_Log!K:K),BED_Master!A:A,BED_Master!F:F),0))</f>
        <v/>
      </c>
      <c r="I950" s="25" t="str">
        <f>IF(B950="","",IFERROR(
  IF(_xlfn.XLOOKUP(B950,ADM_Log!A:A,ADM_Log!D:D)="OPD",
    _xlfn.XLOOKUP(_xlfn.XLOOKUP(B950,ADM_Log!A:A,ADM_Log!I:I),DR_Master!A:A,DR_Master!G:G),
    _xlfn.XLOOKUP(_xlfn.XLOOKUP(B950,ADM_Log!A:A,ADM_Log!I:I),DR_Master!A:A,DR_Master!H:H)*
    _xlfn.XLOOKUP(B950,ADM_Log!A:A,ADM_Log!G:G)
  ),0))</f>
        <v/>
      </c>
      <c r="J950" s="25" t="str">
        <f t="shared" si="72"/>
        <v/>
      </c>
      <c r="L950" s="17"/>
      <c r="M950" s="25" t="str">
        <f t="shared" si="73"/>
        <v/>
      </c>
      <c r="N950" s="17"/>
      <c r="O950" s="25" t="str">
        <f t="shared" si="74"/>
        <v/>
      </c>
      <c r="R950" t="str">
        <f t="shared" si="70"/>
        <v>Jan 1900</v>
      </c>
    </row>
    <row r="951" spans="1:18" ht="22" customHeight="1">
      <c r="A951" t="str">
        <f t="shared" si="71"/>
        <v/>
      </c>
      <c r="C951" s="24" t="str">
        <f>IF(B951="","",IFERROR(_xlfn.XLOOKUP(B951,ADM_Log!A:A,ADM_Log!B:B),"ADM not found"))</f>
        <v/>
      </c>
      <c r="D951" s="24" t="str">
        <f>IF(C951="","",IFERROR(_xlfn.XLOOKUP(C951,PT_Master!A:A,PT_Master!C:C),""))</f>
        <v/>
      </c>
      <c r="F951" s="24" t="str">
        <f>IF(C951="","",IFERROR(_xlfn.XLOOKUP(C951,PT_Master!A:A,PT_Master!P:P),"Self-Pay"))</f>
        <v/>
      </c>
      <c r="G951" s="25" t="str">
        <f>IF(B951="","",IFERROR(SUMIF(SVC_Log!B:B,B951,SVC_Log!O:O),0))</f>
        <v/>
      </c>
      <c r="H951" s="25" t="str">
        <f>IF(B951="","",IFERROR(
  _xlfn.XLOOKUP(B951,ADM_Log!A:A,ADM_Log!G:G)*
  _xlfn.XLOOKUP(_xlfn.XLOOKUP(B951,ADM_Log!A:A,ADM_Log!K:K),BED_Master!A:A,BED_Master!F:F),0))</f>
        <v/>
      </c>
      <c r="I951" s="25" t="str">
        <f>IF(B951="","",IFERROR(
  IF(_xlfn.XLOOKUP(B951,ADM_Log!A:A,ADM_Log!D:D)="OPD",
    _xlfn.XLOOKUP(_xlfn.XLOOKUP(B951,ADM_Log!A:A,ADM_Log!I:I),DR_Master!A:A,DR_Master!G:G),
    _xlfn.XLOOKUP(_xlfn.XLOOKUP(B951,ADM_Log!A:A,ADM_Log!I:I),DR_Master!A:A,DR_Master!H:H)*
    _xlfn.XLOOKUP(B951,ADM_Log!A:A,ADM_Log!G:G)
  ),0))</f>
        <v/>
      </c>
      <c r="J951" s="25" t="str">
        <f t="shared" si="72"/>
        <v/>
      </c>
      <c r="L951" s="17"/>
      <c r="M951" s="25" t="str">
        <f t="shared" si="73"/>
        <v/>
      </c>
      <c r="N951" s="17"/>
      <c r="O951" s="25" t="str">
        <f t="shared" si="74"/>
        <v/>
      </c>
      <c r="R951" t="str">
        <f t="shared" si="70"/>
        <v>Jan 1900</v>
      </c>
    </row>
    <row r="952" spans="1:18" ht="22" customHeight="1">
      <c r="A952" t="str">
        <f t="shared" si="71"/>
        <v/>
      </c>
      <c r="C952" s="24" t="str">
        <f>IF(B952="","",IFERROR(_xlfn.XLOOKUP(B952,ADM_Log!A:A,ADM_Log!B:B),"ADM not found"))</f>
        <v/>
      </c>
      <c r="D952" s="24" t="str">
        <f>IF(C952="","",IFERROR(_xlfn.XLOOKUP(C952,PT_Master!A:A,PT_Master!C:C),""))</f>
        <v/>
      </c>
      <c r="F952" s="24" t="str">
        <f>IF(C952="","",IFERROR(_xlfn.XLOOKUP(C952,PT_Master!A:A,PT_Master!P:P),"Self-Pay"))</f>
        <v/>
      </c>
      <c r="G952" s="25" t="str">
        <f>IF(B952="","",IFERROR(SUMIF(SVC_Log!B:B,B952,SVC_Log!O:O),0))</f>
        <v/>
      </c>
      <c r="H952" s="25" t="str">
        <f>IF(B952="","",IFERROR(
  _xlfn.XLOOKUP(B952,ADM_Log!A:A,ADM_Log!G:G)*
  _xlfn.XLOOKUP(_xlfn.XLOOKUP(B952,ADM_Log!A:A,ADM_Log!K:K),BED_Master!A:A,BED_Master!F:F),0))</f>
        <v/>
      </c>
      <c r="I952" s="25" t="str">
        <f>IF(B952="","",IFERROR(
  IF(_xlfn.XLOOKUP(B952,ADM_Log!A:A,ADM_Log!D:D)="OPD",
    _xlfn.XLOOKUP(_xlfn.XLOOKUP(B952,ADM_Log!A:A,ADM_Log!I:I),DR_Master!A:A,DR_Master!G:G),
    _xlfn.XLOOKUP(_xlfn.XLOOKUP(B952,ADM_Log!A:A,ADM_Log!I:I),DR_Master!A:A,DR_Master!H:H)*
    _xlfn.XLOOKUP(B952,ADM_Log!A:A,ADM_Log!G:G)
  ),0))</f>
        <v/>
      </c>
      <c r="J952" s="25" t="str">
        <f t="shared" si="72"/>
        <v/>
      </c>
      <c r="L952" s="17"/>
      <c r="M952" s="25" t="str">
        <f t="shared" si="73"/>
        <v/>
      </c>
      <c r="N952" s="17"/>
      <c r="O952" s="25" t="str">
        <f t="shared" si="74"/>
        <v/>
      </c>
      <c r="R952" t="str">
        <f t="shared" si="70"/>
        <v>Jan 1900</v>
      </c>
    </row>
    <row r="953" spans="1:18" ht="22" customHeight="1">
      <c r="A953" t="str">
        <f t="shared" si="71"/>
        <v/>
      </c>
      <c r="C953" s="24" t="str">
        <f>IF(B953="","",IFERROR(_xlfn.XLOOKUP(B953,ADM_Log!A:A,ADM_Log!B:B),"ADM not found"))</f>
        <v/>
      </c>
      <c r="D953" s="24" t="str">
        <f>IF(C953="","",IFERROR(_xlfn.XLOOKUP(C953,PT_Master!A:A,PT_Master!C:C),""))</f>
        <v/>
      </c>
      <c r="F953" s="24" t="str">
        <f>IF(C953="","",IFERROR(_xlfn.XLOOKUP(C953,PT_Master!A:A,PT_Master!P:P),"Self-Pay"))</f>
        <v/>
      </c>
      <c r="G953" s="25" t="str">
        <f>IF(B953="","",IFERROR(SUMIF(SVC_Log!B:B,B953,SVC_Log!O:O),0))</f>
        <v/>
      </c>
      <c r="H953" s="25" t="str">
        <f>IF(B953="","",IFERROR(
  _xlfn.XLOOKUP(B953,ADM_Log!A:A,ADM_Log!G:G)*
  _xlfn.XLOOKUP(_xlfn.XLOOKUP(B953,ADM_Log!A:A,ADM_Log!K:K),BED_Master!A:A,BED_Master!F:F),0))</f>
        <v/>
      </c>
      <c r="I953" s="25" t="str">
        <f>IF(B953="","",IFERROR(
  IF(_xlfn.XLOOKUP(B953,ADM_Log!A:A,ADM_Log!D:D)="OPD",
    _xlfn.XLOOKUP(_xlfn.XLOOKUP(B953,ADM_Log!A:A,ADM_Log!I:I),DR_Master!A:A,DR_Master!G:G),
    _xlfn.XLOOKUP(_xlfn.XLOOKUP(B953,ADM_Log!A:A,ADM_Log!I:I),DR_Master!A:A,DR_Master!H:H)*
    _xlfn.XLOOKUP(B953,ADM_Log!A:A,ADM_Log!G:G)
  ),0))</f>
        <v/>
      </c>
      <c r="J953" s="25" t="str">
        <f t="shared" si="72"/>
        <v/>
      </c>
      <c r="L953" s="17"/>
      <c r="M953" s="25" t="str">
        <f t="shared" si="73"/>
        <v/>
      </c>
      <c r="N953" s="17"/>
      <c r="O953" s="25" t="str">
        <f t="shared" si="74"/>
        <v/>
      </c>
      <c r="R953" t="str">
        <f t="shared" si="70"/>
        <v>Jan 1900</v>
      </c>
    </row>
    <row r="954" spans="1:18" ht="22" customHeight="1">
      <c r="A954" t="str">
        <f t="shared" si="71"/>
        <v/>
      </c>
      <c r="C954" s="24" t="str">
        <f>IF(B954="","",IFERROR(_xlfn.XLOOKUP(B954,ADM_Log!A:A,ADM_Log!B:B),"ADM not found"))</f>
        <v/>
      </c>
      <c r="D954" s="24" t="str">
        <f>IF(C954="","",IFERROR(_xlfn.XLOOKUP(C954,PT_Master!A:A,PT_Master!C:C),""))</f>
        <v/>
      </c>
      <c r="F954" s="24" t="str">
        <f>IF(C954="","",IFERROR(_xlfn.XLOOKUP(C954,PT_Master!A:A,PT_Master!P:P),"Self-Pay"))</f>
        <v/>
      </c>
      <c r="G954" s="25" t="str">
        <f>IF(B954="","",IFERROR(SUMIF(SVC_Log!B:B,B954,SVC_Log!O:O),0))</f>
        <v/>
      </c>
      <c r="H954" s="25" t="str">
        <f>IF(B954="","",IFERROR(
  _xlfn.XLOOKUP(B954,ADM_Log!A:A,ADM_Log!G:G)*
  _xlfn.XLOOKUP(_xlfn.XLOOKUP(B954,ADM_Log!A:A,ADM_Log!K:K),BED_Master!A:A,BED_Master!F:F),0))</f>
        <v/>
      </c>
      <c r="I954" s="25" t="str">
        <f>IF(B954="","",IFERROR(
  IF(_xlfn.XLOOKUP(B954,ADM_Log!A:A,ADM_Log!D:D)="OPD",
    _xlfn.XLOOKUP(_xlfn.XLOOKUP(B954,ADM_Log!A:A,ADM_Log!I:I),DR_Master!A:A,DR_Master!G:G),
    _xlfn.XLOOKUP(_xlfn.XLOOKUP(B954,ADM_Log!A:A,ADM_Log!I:I),DR_Master!A:A,DR_Master!H:H)*
    _xlfn.XLOOKUP(B954,ADM_Log!A:A,ADM_Log!G:G)
  ),0))</f>
        <v/>
      </c>
      <c r="J954" s="25" t="str">
        <f t="shared" si="72"/>
        <v/>
      </c>
      <c r="L954" s="17"/>
      <c r="M954" s="25" t="str">
        <f t="shared" si="73"/>
        <v/>
      </c>
      <c r="N954" s="17"/>
      <c r="O954" s="25" t="str">
        <f t="shared" si="74"/>
        <v/>
      </c>
      <c r="R954" t="str">
        <f t="shared" si="70"/>
        <v>Jan 1900</v>
      </c>
    </row>
    <row r="955" spans="1:18" ht="22" customHeight="1">
      <c r="A955" t="str">
        <f t="shared" si="71"/>
        <v/>
      </c>
      <c r="C955" s="24" t="str">
        <f>IF(B955="","",IFERROR(_xlfn.XLOOKUP(B955,ADM_Log!A:A,ADM_Log!B:B),"ADM not found"))</f>
        <v/>
      </c>
      <c r="D955" s="24" t="str">
        <f>IF(C955="","",IFERROR(_xlfn.XLOOKUP(C955,PT_Master!A:A,PT_Master!C:C),""))</f>
        <v/>
      </c>
      <c r="F955" s="24" t="str">
        <f>IF(C955="","",IFERROR(_xlfn.XLOOKUP(C955,PT_Master!A:A,PT_Master!P:P),"Self-Pay"))</f>
        <v/>
      </c>
      <c r="G955" s="25" t="str">
        <f>IF(B955="","",IFERROR(SUMIF(SVC_Log!B:B,B955,SVC_Log!O:O),0))</f>
        <v/>
      </c>
      <c r="H955" s="25" t="str">
        <f>IF(B955="","",IFERROR(
  _xlfn.XLOOKUP(B955,ADM_Log!A:A,ADM_Log!G:G)*
  _xlfn.XLOOKUP(_xlfn.XLOOKUP(B955,ADM_Log!A:A,ADM_Log!K:K),BED_Master!A:A,BED_Master!F:F),0))</f>
        <v/>
      </c>
      <c r="I955" s="25" t="str">
        <f>IF(B955="","",IFERROR(
  IF(_xlfn.XLOOKUP(B955,ADM_Log!A:A,ADM_Log!D:D)="OPD",
    _xlfn.XLOOKUP(_xlfn.XLOOKUP(B955,ADM_Log!A:A,ADM_Log!I:I),DR_Master!A:A,DR_Master!G:G),
    _xlfn.XLOOKUP(_xlfn.XLOOKUP(B955,ADM_Log!A:A,ADM_Log!I:I),DR_Master!A:A,DR_Master!H:H)*
    _xlfn.XLOOKUP(B955,ADM_Log!A:A,ADM_Log!G:G)
  ),0))</f>
        <v/>
      </c>
      <c r="J955" s="25" t="str">
        <f t="shared" si="72"/>
        <v/>
      </c>
      <c r="L955" s="17"/>
      <c r="M955" s="25" t="str">
        <f t="shared" si="73"/>
        <v/>
      </c>
      <c r="N955" s="17"/>
      <c r="O955" s="25" t="str">
        <f t="shared" si="74"/>
        <v/>
      </c>
      <c r="R955" t="str">
        <f t="shared" si="70"/>
        <v>Jan 1900</v>
      </c>
    </row>
    <row r="956" spans="1:18" ht="22" customHeight="1">
      <c r="A956" t="str">
        <f t="shared" si="71"/>
        <v/>
      </c>
      <c r="C956" s="24" t="str">
        <f>IF(B956="","",IFERROR(_xlfn.XLOOKUP(B956,ADM_Log!A:A,ADM_Log!B:B),"ADM not found"))</f>
        <v/>
      </c>
      <c r="D956" s="24" t="str">
        <f>IF(C956="","",IFERROR(_xlfn.XLOOKUP(C956,PT_Master!A:A,PT_Master!C:C),""))</f>
        <v/>
      </c>
      <c r="F956" s="24" t="str">
        <f>IF(C956="","",IFERROR(_xlfn.XLOOKUP(C956,PT_Master!A:A,PT_Master!P:P),"Self-Pay"))</f>
        <v/>
      </c>
      <c r="G956" s="25" t="str">
        <f>IF(B956="","",IFERROR(SUMIF(SVC_Log!B:B,B956,SVC_Log!O:O),0))</f>
        <v/>
      </c>
      <c r="H956" s="25" t="str">
        <f>IF(B956="","",IFERROR(
  _xlfn.XLOOKUP(B956,ADM_Log!A:A,ADM_Log!G:G)*
  _xlfn.XLOOKUP(_xlfn.XLOOKUP(B956,ADM_Log!A:A,ADM_Log!K:K),BED_Master!A:A,BED_Master!F:F),0))</f>
        <v/>
      </c>
      <c r="I956" s="25" t="str">
        <f>IF(B956="","",IFERROR(
  IF(_xlfn.XLOOKUP(B956,ADM_Log!A:A,ADM_Log!D:D)="OPD",
    _xlfn.XLOOKUP(_xlfn.XLOOKUP(B956,ADM_Log!A:A,ADM_Log!I:I),DR_Master!A:A,DR_Master!G:G),
    _xlfn.XLOOKUP(_xlfn.XLOOKUP(B956,ADM_Log!A:A,ADM_Log!I:I),DR_Master!A:A,DR_Master!H:H)*
    _xlfn.XLOOKUP(B956,ADM_Log!A:A,ADM_Log!G:G)
  ),0))</f>
        <v/>
      </c>
      <c r="J956" s="25" t="str">
        <f t="shared" si="72"/>
        <v/>
      </c>
      <c r="L956" s="17"/>
      <c r="M956" s="25" t="str">
        <f t="shared" si="73"/>
        <v/>
      </c>
      <c r="N956" s="17"/>
      <c r="O956" s="25" t="str">
        <f t="shared" si="74"/>
        <v/>
      </c>
      <c r="R956" t="str">
        <f t="shared" si="70"/>
        <v>Jan 1900</v>
      </c>
    </row>
    <row r="957" spans="1:18" ht="22" customHeight="1">
      <c r="A957" t="str">
        <f t="shared" si="71"/>
        <v/>
      </c>
      <c r="C957" s="24" t="str">
        <f>IF(B957="","",IFERROR(_xlfn.XLOOKUP(B957,ADM_Log!A:A,ADM_Log!B:B),"ADM not found"))</f>
        <v/>
      </c>
      <c r="D957" s="24" t="str">
        <f>IF(C957="","",IFERROR(_xlfn.XLOOKUP(C957,PT_Master!A:A,PT_Master!C:C),""))</f>
        <v/>
      </c>
      <c r="F957" s="24" t="str">
        <f>IF(C957="","",IFERROR(_xlfn.XLOOKUP(C957,PT_Master!A:A,PT_Master!P:P),"Self-Pay"))</f>
        <v/>
      </c>
      <c r="G957" s="25" t="str">
        <f>IF(B957="","",IFERROR(SUMIF(SVC_Log!B:B,B957,SVC_Log!O:O),0))</f>
        <v/>
      </c>
      <c r="H957" s="25" t="str">
        <f>IF(B957="","",IFERROR(
  _xlfn.XLOOKUP(B957,ADM_Log!A:A,ADM_Log!G:G)*
  _xlfn.XLOOKUP(_xlfn.XLOOKUP(B957,ADM_Log!A:A,ADM_Log!K:K),BED_Master!A:A,BED_Master!F:F),0))</f>
        <v/>
      </c>
      <c r="I957" s="25" t="str">
        <f>IF(B957="","",IFERROR(
  IF(_xlfn.XLOOKUP(B957,ADM_Log!A:A,ADM_Log!D:D)="OPD",
    _xlfn.XLOOKUP(_xlfn.XLOOKUP(B957,ADM_Log!A:A,ADM_Log!I:I),DR_Master!A:A,DR_Master!G:G),
    _xlfn.XLOOKUP(_xlfn.XLOOKUP(B957,ADM_Log!A:A,ADM_Log!I:I),DR_Master!A:A,DR_Master!H:H)*
    _xlfn.XLOOKUP(B957,ADM_Log!A:A,ADM_Log!G:G)
  ),0))</f>
        <v/>
      </c>
      <c r="J957" s="25" t="str">
        <f t="shared" si="72"/>
        <v/>
      </c>
      <c r="L957" s="17"/>
      <c r="M957" s="25" t="str">
        <f t="shared" si="73"/>
        <v/>
      </c>
      <c r="N957" s="17"/>
      <c r="O957" s="25" t="str">
        <f t="shared" si="74"/>
        <v/>
      </c>
      <c r="R957" t="str">
        <f t="shared" si="70"/>
        <v>Jan 1900</v>
      </c>
    </row>
    <row r="958" spans="1:18" ht="22" customHeight="1">
      <c r="A958" t="str">
        <f t="shared" si="71"/>
        <v/>
      </c>
      <c r="C958" s="24" t="str">
        <f>IF(B958="","",IFERROR(_xlfn.XLOOKUP(B958,ADM_Log!A:A,ADM_Log!B:B),"ADM not found"))</f>
        <v/>
      </c>
      <c r="D958" s="24" t="str">
        <f>IF(C958="","",IFERROR(_xlfn.XLOOKUP(C958,PT_Master!A:A,PT_Master!C:C),""))</f>
        <v/>
      </c>
      <c r="F958" s="24" t="str">
        <f>IF(C958="","",IFERROR(_xlfn.XLOOKUP(C958,PT_Master!A:A,PT_Master!P:P),"Self-Pay"))</f>
        <v/>
      </c>
      <c r="G958" s="25" t="str">
        <f>IF(B958="","",IFERROR(SUMIF(SVC_Log!B:B,B958,SVC_Log!O:O),0))</f>
        <v/>
      </c>
      <c r="H958" s="25" t="str">
        <f>IF(B958="","",IFERROR(
  _xlfn.XLOOKUP(B958,ADM_Log!A:A,ADM_Log!G:G)*
  _xlfn.XLOOKUP(_xlfn.XLOOKUP(B958,ADM_Log!A:A,ADM_Log!K:K),BED_Master!A:A,BED_Master!F:F),0))</f>
        <v/>
      </c>
      <c r="I958" s="25" t="str">
        <f>IF(B958="","",IFERROR(
  IF(_xlfn.XLOOKUP(B958,ADM_Log!A:A,ADM_Log!D:D)="OPD",
    _xlfn.XLOOKUP(_xlfn.XLOOKUP(B958,ADM_Log!A:A,ADM_Log!I:I),DR_Master!A:A,DR_Master!G:G),
    _xlfn.XLOOKUP(_xlfn.XLOOKUP(B958,ADM_Log!A:A,ADM_Log!I:I),DR_Master!A:A,DR_Master!H:H)*
    _xlfn.XLOOKUP(B958,ADM_Log!A:A,ADM_Log!G:G)
  ),0))</f>
        <v/>
      </c>
      <c r="J958" s="25" t="str">
        <f t="shared" si="72"/>
        <v/>
      </c>
      <c r="L958" s="17"/>
      <c r="M958" s="25" t="str">
        <f t="shared" si="73"/>
        <v/>
      </c>
      <c r="N958" s="17"/>
      <c r="O958" s="25" t="str">
        <f t="shared" si="74"/>
        <v/>
      </c>
      <c r="R958" t="str">
        <f t="shared" si="70"/>
        <v>Jan 1900</v>
      </c>
    </row>
    <row r="959" spans="1:18" ht="22" customHeight="1">
      <c r="A959" t="str">
        <f t="shared" si="71"/>
        <v/>
      </c>
      <c r="C959" s="24" t="str">
        <f>IF(B959="","",IFERROR(_xlfn.XLOOKUP(B959,ADM_Log!A:A,ADM_Log!B:B),"ADM not found"))</f>
        <v/>
      </c>
      <c r="D959" s="24" t="str">
        <f>IF(C959="","",IFERROR(_xlfn.XLOOKUP(C959,PT_Master!A:A,PT_Master!C:C),""))</f>
        <v/>
      </c>
      <c r="F959" s="24" t="str">
        <f>IF(C959="","",IFERROR(_xlfn.XLOOKUP(C959,PT_Master!A:A,PT_Master!P:P),"Self-Pay"))</f>
        <v/>
      </c>
      <c r="G959" s="25" t="str">
        <f>IF(B959="","",IFERROR(SUMIF(SVC_Log!B:B,B959,SVC_Log!O:O),0))</f>
        <v/>
      </c>
      <c r="H959" s="25" t="str">
        <f>IF(B959="","",IFERROR(
  _xlfn.XLOOKUP(B959,ADM_Log!A:A,ADM_Log!G:G)*
  _xlfn.XLOOKUP(_xlfn.XLOOKUP(B959,ADM_Log!A:A,ADM_Log!K:K),BED_Master!A:A,BED_Master!F:F),0))</f>
        <v/>
      </c>
      <c r="I959" s="25" t="str">
        <f>IF(B959="","",IFERROR(
  IF(_xlfn.XLOOKUP(B959,ADM_Log!A:A,ADM_Log!D:D)="OPD",
    _xlfn.XLOOKUP(_xlfn.XLOOKUP(B959,ADM_Log!A:A,ADM_Log!I:I),DR_Master!A:A,DR_Master!G:G),
    _xlfn.XLOOKUP(_xlfn.XLOOKUP(B959,ADM_Log!A:A,ADM_Log!I:I),DR_Master!A:A,DR_Master!H:H)*
    _xlfn.XLOOKUP(B959,ADM_Log!A:A,ADM_Log!G:G)
  ),0))</f>
        <v/>
      </c>
      <c r="J959" s="25" t="str">
        <f t="shared" si="72"/>
        <v/>
      </c>
      <c r="L959" s="17"/>
      <c r="M959" s="25" t="str">
        <f t="shared" si="73"/>
        <v/>
      </c>
      <c r="N959" s="17"/>
      <c r="O959" s="25" t="str">
        <f t="shared" si="74"/>
        <v/>
      </c>
      <c r="R959" t="str">
        <f t="shared" si="70"/>
        <v>Jan 1900</v>
      </c>
    </row>
    <row r="960" spans="1:18" ht="22" customHeight="1">
      <c r="A960" t="str">
        <f t="shared" si="71"/>
        <v/>
      </c>
      <c r="C960" s="24" t="str">
        <f>IF(B960="","",IFERROR(_xlfn.XLOOKUP(B960,ADM_Log!A:A,ADM_Log!B:B),"ADM not found"))</f>
        <v/>
      </c>
      <c r="D960" s="24" t="str">
        <f>IF(C960="","",IFERROR(_xlfn.XLOOKUP(C960,PT_Master!A:A,PT_Master!C:C),""))</f>
        <v/>
      </c>
      <c r="F960" s="24" t="str">
        <f>IF(C960="","",IFERROR(_xlfn.XLOOKUP(C960,PT_Master!A:A,PT_Master!P:P),"Self-Pay"))</f>
        <v/>
      </c>
      <c r="G960" s="25" t="str">
        <f>IF(B960="","",IFERROR(SUMIF(SVC_Log!B:B,B960,SVC_Log!O:O),0))</f>
        <v/>
      </c>
      <c r="H960" s="25" t="str">
        <f>IF(B960="","",IFERROR(
  _xlfn.XLOOKUP(B960,ADM_Log!A:A,ADM_Log!G:G)*
  _xlfn.XLOOKUP(_xlfn.XLOOKUP(B960,ADM_Log!A:A,ADM_Log!K:K),BED_Master!A:A,BED_Master!F:F),0))</f>
        <v/>
      </c>
      <c r="I960" s="25" t="str">
        <f>IF(B960="","",IFERROR(
  IF(_xlfn.XLOOKUP(B960,ADM_Log!A:A,ADM_Log!D:D)="OPD",
    _xlfn.XLOOKUP(_xlfn.XLOOKUP(B960,ADM_Log!A:A,ADM_Log!I:I),DR_Master!A:A,DR_Master!G:G),
    _xlfn.XLOOKUP(_xlfn.XLOOKUP(B960,ADM_Log!A:A,ADM_Log!I:I),DR_Master!A:A,DR_Master!H:H)*
    _xlfn.XLOOKUP(B960,ADM_Log!A:A,ADM_Log!G:G)
  ),0))</f>
        <v/>
      </c>
      <c r="J960" s="25" t="str">
        <f t="shared" si="72"/>
        <v/>
      </c>
      <c r="L960" s="17"/>
      <c r="M960" s="25" t="str">
        <f t="shared" si="73"/>
        <v/>
      </c>
      <c r="N960" s="17"/>
      <c r="O960" s="25" t="str">
        <f t="shared" si="74"/>
        <v/>
      </c>
      <c r="R960" t="str">
        <f t="shared" si="70"/>
        <v>Jan 1900</v>
      </c>
    </row>
    <row r="961" spans="1:18" ht="22" customHeight="1">
      <c r="A961" t="str">
        <f t="shared" si="71"/>
        <v/>
      </c>
      <c r="C961" s="24" t="str">
        <f>IF(B961="","",IFERROR(_xlfn.XLOOKUP(B961,ADM_Log!A:A,ADM_Log!B:B),"ADM not found"))</f>
        <v/>
      </c>
      <c r="D961" s="24" t="str">
        <f>IF(C961="","",IFERROR(_xlfn.XLOOKUP(C961,PT_Master!A:A,PT_Master!C:C),""))</f>
        <v/>
      </c>
      <c r="F961" s="24" t="str">
        <f>IF(C961="","",IFERROR(_xlfn.XLOOKUP(C961,PT_Master!A:A,PT_Master!P:P),"Self-Pay"))</f>
        <v/>
      </c>
      <c r="G961" s="25" t="str">
        <f>IF(B961="","",IFERROR(SUMIF(SVC_Log!B:B,B961,SVC_Log!O:O),0))</f>
        <v/>
      </c>
      <c r="H961" s="25" t="str">
        <f>IF(B961="","",IFERROR(
  _xlfn.XLOOKUP(B961,ADM_Log!A:A,ADM_Log!G:G)*
  _xlfn.XLOOKUP(_xlfn.XLOOKUP(B961,ADM_Log!A:A,ADM_Log!K:K),BED_Master!A:A,BED_Master!F:F),0))</f>
        <v/>
      </c>
      <c r="I961" s="25" t="str">
        <f>IF(B961="","",IFERROR(
  IF(_xlfn.XLOOKUP(B961,ADM_Log!A:A,ADM_Log!D:D)="OPD",
    _xlfn.XLOOKUP(_xlfn.XLOOKUP(B961,ADM_Log!A:A,ADM_Log!I:I),DR_Master!A:A,DR_Master!G:G),
    _xlfn.XLOOKUP(_xlfn.XLOOKUP(B961,ADM_Log!A:A,ADM_Log!I:I),DR_Master!A:A,DR_Master!H:H)*
    _xlfn.XLOOKUP(B961,ADM_Log!A:A,ADM_Log!G:G)
  ),0))</f>
        <v/>
      </c>
      <c r="J961" s="25" t="str">
        <f t="shared" si="72"/>
        <v/>
      </c>
      <c r="L961" s="17"/>
      <c r="M961" s="25" t="str">
        <f t="shared" si="73"/>
        <v/>
      </c>
      <c r="N961" s="17"/>
      <c r="O961" s="25" t="str">
        <f t="shared" si="74"/>
        <v/>
      </c>
      <c r="R961" t="str">
        <f t="shared" si="70"/>
        <v>Jan 1900</v>
      </c>
    </row>
    <row r="962" spans="1:18" ht="22" customHeight="1">
      <c r="A962" t="str">
        <f t="shared" si="71"/>
        <v/>
      </c>
      <c r="C962" s="24" t="str">
        <f>IF(B962="","",IFERROR(_xlfn.XLOOKUP(B962,ADM_Log!A:A,ADM_Log!B:B),"ADM not found"))</f>
        <v/>
      </c>
      <c r="D962" s="24" t="str">
        <f>IF(C962="","",IFERROR(_xlfn.XLOOKUP(C962,PT_Master!A:A,PT_Master!C:C),""))</f>
        <v/>
      </c>
      <c r="F962" s="24" t="str">
        <f>IF(C962="","",IFERROR(_xlfn.XLOOKUP(C962,PT_Master!A:A,PT_Master!P:P),"Self-Pay"))</f>
        <v/>
      </c>
      <c r="G962" s="25" t="str">
        <f>IF(B962="","",IFERROR(SUMIF(SVC_Log!B:B,B962,SVC_Log!O:O),0))</f>
        <v/>
      </c>
      <c r="H962" s="25" t="str">
        <f>IF(B962="","",IFERROR(
  _xlfn.XLOOKUP(B962,ADM_Log!A:A,ADM_Log!G:G)*
  _xlfn.XLOOKUP(_xlfn.XLOOKUP(B962,ADM_Log!A:A,ADM_Log!K:K),BED_Master!A:A,BED_Master!F:F),0))</f>
        <v/>
      </c>
      <c r="I962" s="25" t="str">
        <f>IF(B962="","",IFERROR(
  IF(_xlfn.XLOOKUP(B962,ADM_Log!A:A,ADM_Log!D:D)="OPD",
    _xlfn.XLOOKUP(_xlfn.XLOOKUP(B962,ADM_Log!A:A,ADM_Log!I:I),DR_Master!A:A,DR_Master!G:G),
    _xlfn.XLOOKUP(_xlfn.XLOOKUP(B962,ADM_Log!A:A,ADM_Log!I:I),DR_Master!A:A,DR_Master!H:H)*
    _xlfn.XLOOKUP(B962,ADM_Log!A:A,ADM_Log!G:G)
  ),0))</f>
        <v/>
      </c>
      <c r="J962" s="25" t="str">
        <f t="shared" si="72"/>
        <v/>
      </c>
      <c r="L962" s="17"/>
      <c r="M962" s="25" t="str">
        <f t="shared" si="73"/>
        <v/>
      </c>
      <c r="N962" s="17"/>
      <c r="O962" s="25" t="str">
        <f t="shared" si="74"/>
        <v/>
      </c>
      <c r="R962" t="str">
        <f t="shared" si="70"/>
        <v>Jan 1900</v>
      </c>
    </row>
    <row r="963" spans="1:18" ht="22" customHeight="1">
      <c r="A963" t="str">
        <f t="shared" si="71"/>
        <v/>
      </c>
      <c r="C963" s="24" t="str">
        <f>IF(B963="","",IFERROR(_xlfn.XLOOKUP(B963,ADM_Log!A:A,ADM_Log!B:B),"ADM not found"))</f>
        <v/>
      </c>
      <c r="D963" s="24" t="str">
        <f>IF(C963="","",IFERROR(_xlfn.XLOOKUP(C963,PT_Master!A:A,PT_Master!C:C),""))</f>
        <v/>
      </c>
      <c r="F963" s="24" t="str">
        <f>IF(C963="","",IFERROR(_xlfn.XLOOKUP(C963,PT_Master!A:A,PT_Master!P:P),"Self-Pay"))</f>
        <v/>
      </c>
      <c r="G963" s="25" t="str">
        <f>IF(B963="","",IFERROR(SUMIF(SVC_Log!B:B,B963,SVC_Log!O:O),0))</f>
        <v/>
      </c>
      <c r="H963" s="25" t="str">
        <f>IF(B963="","",IFERROR(
  _xlfn.XLOOKUP(B963,ADM_Log!A:A,ADM_Log!G:G)*
  _xlfn.XLOOKUP(_xlfn.XLOOKUP(B963,ADM_Log!A:A,ADM_Log!K:K),BED_Master!A:A,BED_Master!F:F),0))</f>
        <v/>
      </c>
      <c r="I963" s="25" t="str">
        <f>IF(B963="","",IFERROR(
  IF(_xlfn.XLOOKUP(B963,ADM_Log!A:A,ADM_Log!D:D)="OPD",
    _xlfn.XLOOKUP(_xlfn.XLOOKUP(B963,ADM_Log!A:A,ADM_Log!I:I),DR_Master!A:A,DR_Master!G:G),
    _xlfn.XLOOKUP(_xlfn.XLOOKUP(B963,ADM_Log!A:A,ADM_Log!I:I),DR_Master!A:A,DR_Master!H:H)*
    _xlfn.XLOOKUP(B963,ADM_Log!A:A,ADM_Log!G:G)
  ),0))</f>
        <v/>
      </c>
      <c r="J963" s="25" t="str">
        <f t="shared" si="72"/>
        <v/>
      </c>
      <c r="L963" s="17"/>
      <c r="M963" s="25" t="str">
        <f t="shared" si="73"/>
        <v/>
      </c>
      <c r="N963" s="17"/>
      <c r="O963" s="25" t="str">
        <f t="shared" si="74"/>
        <v/>
      </c>
      <c r="R963" t="str">
        <f t="shared" si="70"/>
        <v>Jan 1900</v>
      </c>
    </row>
    <row r="964" spans="1:18" ht="22" customHeight="1">
      <c r="A964" t="str">
        <f t="shared" si="71"/>
        <v/>
      </c>
      <c r="C964" s="24" t="str">
        <f>IF(B964="","",IFERROR(_xlfn.XLOOKUP(B964,ADM_Log!A:A,ADM_Log!B:B),"ADM not found"))</f>
        <v/>
      </c>
      <c r="D964" s="24" t="str">
        <f>IF(C964="","",IFERROR(_xlfn.XLOOKUP(C964,PT_Master!A:A,PT_Master!C:C),""))</f>
        <v/>
      </c>
      <c r="F964" s="24" t="str">
        <f>IF(C964="","",IFERROR(_xlfn.XLOOKUP(C964,PT_Master!A:A,PT_Master!P:P),"Self-Pay"))</f>
        <v/>
      </c>
      <c r="G964" s="25" t="str">
        <f>IF(B964="","",IFERROR(SUMIF(SVC_Log!B:B,B964,SVC_Log!O:O),0))</f>
        <v/>
      </c>
      <c r="H964" s="25" t="str">
        <f>IF(B964="","",IFERROR(
  _xlfn.XLOOKUP(B964,ADM_Log!A:A,ADM_Log!G:G)*
  _xlfn.XLOOKUP(_xlfn.XLOOKUP(B964,ADM_Log!A:A,ADM_Log!K:K),BED_Master!A:A,BED_Master!F:F),0))</f>
        <v/>
      </c>
      <c r="I964" s="25" t="str">
        <f>IF(B964="","",IFERROR(
  IF(_xlfn.XLOOKUP(B964,ADM_Log!A:A,ADM_Log!D:D)="OPD",
    _xlfn.XLOOKUP(_xlfn.XLOOKUP(B964,ADM_Log!A:A,ADM_Log!I:I),DR_Master!A:A,DR_Master!G:G),
    _xlfn.XLOOKUP(_xlfn.XLOOKUP(B964,ADM_Log!A:A,ADM_Log!I:I),DR_Master!A:A,DR_Master!H:H)*
    _xlfn.XLOOKUP(B964,ADM_Log!A:A,ADM_Log!G:G)
  ),0))</f>
        <v/>
      </c>
      <c r="J964" s="25" t="str">
        <f t="shared" si="72"/>
        <v/>
      </c>
      <c r="L964" s="17"/>
      <c r="M964" s="25" t="str">
        <f t="shared" si="73"/>
        <v/>
      </c>
      <c r="N964" s="17"/>
      <c r="O964" s="25" t="str">
        <f t="shared" si="74"/>
        <v/>
      </c>
      <c r="R964" t="str">
        <f t="shared" si="70"/>
        <v>Jan 1900</v>
      </c>
    </row>
    <row r="965" spans="1:18" ht="22" customHeight="1">
      <c r="A965" t="str">
        <f t="shared" si="71"/>
        <v/>
      </c>
      <c r="C965" s="24" t="str">
        <f>IF(B965="","",IFERROR(_xlfn.XLOOKUP(B965,ADM_Log!A:A,ADM_Log!B:B),"ADM not found"))</f>
        <v/>
      </c>
      <c r="D965" s="24" t="str">
        <f>IF(C965="","",IFERROR(_xlfn.XLOOKUP(C965,PT_Master!A:A,PT_Master!C:C),""))</f>
        <v/>
      </c>
      <c r="F965" s="24" t="str">
        <f>IF(C965="","",IFERROR(_xlfn.XLOOKUP(C965,PT_Master!A:A,PT_Master!P:P),"Self-Pay"))</f>
        <v/>
      </c>
      <c r="G965" s="25" t="str">
        <f>IF(B965="","",IFERROR(SUMIF(SVC_Log!B:B,B965,SVC_Log!O:O),0))</f>
        <v/>
      </c>
      <c r="H965" s="25" t="str">
        <f>IF(B965="","",IFERROR(
  _xlfn.XLOOKUP(B965,ADM_Log!A:A,ADM_Log!G:G)*
  _xlfn.XLOOKUP(_xlfn.XLOOKUP(B965,ADM_Log!A:A,ADM_Log!K:K),BED_Master!A:A,BED_Master!F:F),0))</f>
        <v/>
      </c>
      <c r="I965" s="25" t="str">
        <f>IF(B965="","",IFERROR(
  IF(_xlfn.XLOOKUP(B965,ADM_Log!A:A,ADM_Log!D:D)="OPD",
    _xlfn.XLOOKUP(_xlfn.XLOOKUP(B965,ADM_Log!A:A,ADM_Log!I:I),DR_Master!A:A,DR_Master!G:G),
    _xlfn.XLOOKUP(_xlfn.XLOOKUP(B965,ADM_Log!A:A,ADM_Log!I:I),DR_Master!A:A,DR_Master!H:H)*
    _xlfn.XLOOKUP(B965,ADM_Log!A:A,ADM_Log!G:G)
  ),0))</f>
        <v/>
      </c>
      <c r="J965" s="25" t="str">
        <f t="shared" si="72"/>
        <v/>
      </c>
      <c r="L965" s="17"/>
      <c r="M965" s="25" t="str">
        <f t="shared" si="73"/>
        <v/>
      </c>
      <c r="N965" s="17"/>
      <c r="O965" s="25" t="str">
        <f t="shared" si="74"/>
        <v/>
      </c>
      <c r="R965" t="str">
        <f t="shared" ref="R965:R1004" si="75">TEXT(E964,"MMM YYYY")</f>
        <v>Jan 1900</v>
      </c>
    </row>
    <row r="966" spans="1:18" ht="22" customHeight="1">
      <c r="A966" t="str">
        <f t="shared" ref="A966:A1004" si="76">IF(B966="","","BILL-"&amp;TEXT(ROW(A962),"00000"))</f>
        <v/>
      </c>
      <c r="C966" s="24" t="str">
        <f>IF(B966="","",IFERROR(_xlfn.XLOOKUP(B966,ADM_Log!A:A,ADM_Log!B:B),"ADM not found"))</f>
        <v/>
      </c>
      <c r="D966" s="24" t="str">
        <f>IF(C966="","",IFERROR(_xlfn.XLOOKUP(C966,PT_Master!A:A,PT_Master!C:C),""))</f>
        <v/>
      </c>
      <c r="F966" s="24" t="str">
        <f>IF(C966="","",IFERROR(_xlfn.XLOOKUP(C966,PT_Master!A:A,PT_Master!P:P),"Self-Pay"))</f>
        <v/>
      </c>
      <c r="G966" s="25" t="str">
        <f>IF(B966="","",IFERROR(SUMIF(SVC_Log!B:B,B966,SVC_Log!O:O),0))</f>
        <v/>
      </c>
      <c r="H966" s="25" t="str">
        <f>IF(B966="","",IFERROR(
  _xlfn.XLOOKUP(B966,ADM_Log!A:A,ADM_Log!G:G)*
  _xlfn.XLOOKUP(_xlfn.XLOOKUP(B966,ADM_Log!A:A,ADM_Log!K:K),BED_Master!A:A,BED_Master!F:F),0))</f>
        <v/>
      </c>
      <c r="I966" s="25" t="str">
        <f>IF(B966="","",IFERROR(
  IF(_xlfn.XLOOKUP(B966,ADM_Log!A:A,ADM_Log!D:D)="OPD",
    _xlfn.XLOOKUP(_xlfn.XLOOKUP(B966,ADM_Log!A:A,ADM_Log!I:I),DR_Master!A:A,DR_Master!G:G),
    _xlfn.XLOOKUP(_xlfn.XLOOKUP(B966,ADM_Log!A:A,ADM_Log!I:I),DR_Master!A:A,DR_Master!H:H)*
    _xlfn.XLOOKUP(B966,ADM_Log!A:A,ADM_Log!G:G)
  ),0))</f>
        <v/>
      </c>
      <c r="J966" s="25" t="str">
        <f t="shared" ref="J966:J1004" si="77">IF(B966="","",G966+H966+I966)</f>
        <v/>
      </c>
      <c r="L966" s="17"/>
      <c r="M966" s="25" t="str">
        <f t="shared" ref="M966:M1004" si="78">IF(J966="","",J966-IF(L966="",0,L966))</f>
        <v/>
      </c>
      <c r="N966" s="17"/>
      <c r="O966" s="25" t="str">
        <f t="shared" ref="O966:O1004" si="79">IF(M966="","",IFERROR(M966-IF(N966="",0,N966),M966))</f>
        <v/>
      </c>
      <c r="R966" t="str">
        <f t="shared" si="75"/>
        <v>Jan 1900</v>
      </c>
    </row>
    <row r="967" spans="1:18" ht="22" customHeight="1">
      <c r="A967" t="str">
        <f t="shared" si="76"/>
        <v/>
      </c>
      <c r="C967" s="24" t="str">
        <f>IF(B967="","",IFERROR(_xlfn.XLOOKUP(B967,ADM_Log!A:A,ADM_Log!B:B),"ADM not found"))</f>
        <v/>
      </c>
      <c r="D967" s="24" t="str">
        <f>IF(C967="","",IFERROR(_xlfn.XLOOKUP(C967,PT_Master!A:A,PT_Master!C:C),""))</f>
        <v/>
      </c>
      <c r="F967" s="24" t="str">
        <f>IF(C967="","",IFERROR(_xlfn.XLOOKUP(C967,PT_Master!A:A,PT_Master!P:P),"Self-Pay"))</f>
        <v/>
      </c>
      <c r="G967" s="25" t="str">
        <f>IF(B967="","",IFERROR(SUMIF(SVC_Log!B:B,B967,SVC_Log!O:O),0))</f>
        <v/>
      </c>
      <c r="H967" s="25" t="str">
        <f>IF(B967="","",IFERROR(
  _xlfn.XLOOKUP(B967,ADM_Log!A:A,ADM_Log!G:G)*
  _xlfn.XLOOKUP(_xlfn.XLOOKUP(B967,ADM_Log!A:A,ADM_Log!K:K),BED_Master!A:A,BED_Master!F:F),0))</f>
        <v/>
      </c>
      <c r="I967" s="25" t="str">
        <f>IF(B967="","",IFERROR(
  IF(_xlfn.XLOOKUP(B967,ADM_Log!A:A,ADM_Log!D:D)="OPD",
    _xlfn.XLOOKUP(_xlfn.XLOOKUP(B967,ADM_Log!A:A,ADM_Log!I:I),DR_Master!A:A,DR_Master!G:G),
    _xlfn.XLOOKUP(_xlfn.XLOOKUP(B967,ADM_Log!A:A,ADM_Log!I:I),DR_Master!A:A,DR_Master!H:H)*
    _xlfn.XLOOKUP(B967,ADM_Log!A:A,ADM_Log!G:G)
  ),0))</f>
        <v/>
      </c>
      <c r="J967" s="25" t="str">
        <f t="shared" si="77"/>
        <v/>
      </c>
      <c r="L967" s="17"/>
      <c r="M967" s="25" t="str">
        <f t="shared" si="78"/>
        <v/>
      </c>
      <c r="N967" s="17"/>
      <c r="O967" s="25" t="str">
        <f t="shared" si="79"/>
        <v/>
      </c>
      <c r="R967" t="str">
        <f t="shared" si="75"/>
        <v>Jan 1900</v>
      </c>
    </row>
    <row r="968" spans="1:18" ht="22" customHeight="1">
      <c r="A968" t="str">
        <f t="shared" si="76"/>
        <v/>
      </c>
      <c r="C968" s="24" t="str">
        <f>IF(B968="","",IFERROR(_xlfn.XLOOKUP(B968,ADM_Log!A:A,ADM_Log!B:B),"ADM not found"))</f>
        <v/>
      </c>
      <c r="D968" s="24" t="str">
        <f>IF(C968="","",IFERROR(_xlfn.XLOOKUP(C968,PT_Master!A:A,PT_Master!C:C),""))</f>
        <v/>
      </c>
      <c r="F968" s="24" t="str">
        <f>IF(C968="","",IFERROR(_xlfn.XLOOKUP(C968,PT_Master!A:A,PT_Master!P:P),"Self-Pay"))</f>
        <v/>
      </c>
      <c r="G968" s="25" t="str">
        <f>IF(B968="","",IFERROR(SUMIF(SVC_Log!B:B,B968,SVC_Log!O:O),0))</f>
        <v/>
      </c>
      <c r="H968" s="25" t="str">
        <f>IF(B968="","",IFERROR(
  _xlfn.XLOOKUP(B968,ADM_Log!A:A,ADM_Log!G:G)*
  _xlfn.XLOOKUP(_xlfn.XLOOKUP(B968,ADM_Log!A:A,ADM_Log!K:K),BED_Master!A:A,BED_Master!F:F),0))</f>
        <v/>
      </c>
      <c r="I968" s="25" t="str">
        <f>IF(B968="","",IFERROR(
  IF(_xlfn.XLOOKUP(B968,ADM_Log!A:A,ADM_Log!D:D)="OPD",
    _xlfn.XLOOKUP(_xlfn.XLOOKUP(B968,ADM_Log!A:A,ADM_Log!I:I),DR_Master!A:A,DR_Master!G:G),
    _xlfn.XLOOKUP(_xlfn.XLOOKUP(B968,ADM_Log!A:A,ADM_Log!I:I),DR_Master!A:A,DR_Master!H:H)*
    _xlfn.XLOOKUP(B968,ADM_Log!A:A,ADM_Log!G:G)
  ),0))</f>
        <v/>
      </c>
      <c r="J968" s="25" t="str">
        <f t="shared" si="77"/>
        <v/>
      </c>
      <c r="L968" s="17"/>
      <c r="M968" s="25" t="str">
        <f t="shared" si="78"/>
        <v/>
      </c>
      <c r="N968" s="17"/>
      <c r="O968" s="25" t="str">
        <f t="shared" si="79"/>
        <v/>
      </c>
      <c r="R968" t="str">
        <f t="shared" si="75"/>
        <v>Jan 1900</v>
      </c>
    </row>
    <row r="969" spans="1:18" ht="22" customHeight="1">
      <c r="A969" t="str">
        <f t="shared" si="76"/>
        <v/>
      </c>
      <c r="C969" s="24" t="str">
        <f>IF(B969="","",IFERROR(_xlfn.XLOOKUP(B969,ADM_Log!A:A,ADM_Log!B:B),"ADM not found"))</f>
        <v/>
      </c>
      <c r="D969" s="24" t="str">
        <f>IF(C969="","",IFERROR(_xlfn.XLOOKUP(C969,PT_Master!A:A,PT_Master!C:C),""))</f>
        <v/>
      </c>
      <c r="F969" s="24" t="str">
        <f>IF(C969="","",IFERROR(_xlfn.XLOOKUP(C969,PT_Master!A:A,PT_Master!P:P),"Self-Pay"))</f>
        <v/>
      </c>
      <c r="G969" s="25" t="str">
        <f>IF(B969="","",IFERROR(SUMIF(SVC_Log!B:B,B969,SVC_Log!O:O),0))</f>
        <v/>
      </c>
      <c r="H969" s="25" t="str">
        <f>IF(B969="","",IFERROR(
  _xlfn.XLOOKUP(B969,ADM_Log!A:A,ADM_Log!G:G)*
  _xlfn.XLOOKUP(_xlfn.XLOOKUP(B969,ADM_Log!A:A,ADM_Log!K:K),BED_Master!A:A,BED_Master!F:F),0))</f>
        <v/>
      </c>
      <c r="I969" s="25" t="str">
        <f>IF(B969="","",IFERROR(
  IF(_xlfn.XLOOKUP(B969,ADM_Log!A:A,ADM_Log!D:D)="OPD",
    _xlfn.XLOOKUP(_xlfn.XLOOKUP(B969,ADM_Log!A:A,ADM_Log!I:I),DR_Master!A:A,DR_Master!G:G),
    _xlfn.XLOOKUP(_xlfn.XLOOKUP(B969,ADM_Log!A:A,ADM_Log!I:I),DR_Master!A:A,DR_Master!H:H)*
    _xlfn.XLOOKUP(B969,ADM_Log!A:A,ADM_Log!G:G)
  ),0))</f>
        <v/>
      </c>
      <c r="J969" s="25" t="str">
        <f t="shared" si="77"/>
        <v/>
      </c>
      <c r="L969" s="17"/>
      <c r="M969" s="25" t="str">
        <f t="shared" si="78"/>
        <v/>
      </c>
      <c r="N969" s="17"/>
      <c r="O969" s="25" t="str">
        <f t="shared" si="79"/>
        <v/>
      </c>
      <c r="R969" t="str">
        <f t="shared" si="75"/>
        <v>Jan 1900</v>
      </c>
    </row>
    <row r="970" spans="1:18" ht="22" customHeight="1">
      <c r="A970" t="str">
        <f t="shared" si="76"/>
        <v/>
      </c>
      <c r="C970" s="24" t="str">
        <f>IF(B970="","",IFERROR(_xlfn.XLOOKUP(B970,ADM_Log!A:A,ADM_Log!B:B),"ADM not found"))</f>
        <v/>
      </c>
      <c r="D970" s="24" t="str">
        <f>IF(C970="","",IFERROR(_xlfn.XLOOKUP(C970,PT_Master!A:A,PT_Master!C:C),""))</f>
        <v/>
      </c>
      <c r="F970" s="24" t="str">
        <f>IF(C970="","",IFERROR(_xlfn.XLOOKUP(C970,PT_Master!A:A,PT_Master!P:P),"Self-Pay"))</f>
        <v/>
      </c>
      <c r="G970" s="25" t="str">
        <f>IF(B970="","",IFERROR(SUMIF(SVC_Log!B:B,B970,SVC_Log!O:O),0))</f>
        <v/>
      </c>
      <c r="H970" s="25" t="str">
        <f>IF(B970="","",IFERROR(
  _xlfn.XLOOKUP(B970,ADM_Log!A:A,ADM_Log!G:G)*
  _xlfn.XLOOKUP(_xlfn.XLOOKUP(B970,ADM_Log!A:A,ADM_Log!K:K),BED_Master!A:A,BED_Master!F:F),0))</f>
        <v/>
      </c>
      <c r="I970" s="25" t="str">
        <f>IF(B970="","",IFERROR(
  IF(_xlfn.XLOOKUP(B970,ADM_Log!A:A,ADM_Log!D:D)="OPD",
    _xlfn.XLOOKUP(_xlfn.XLOOKUP(B970,ADM_Log!A:A,ADM_Log!I:I),DR_Master!A:A,DR_Master!G:G),
    _xlfn.XLOOKUP(_xlfn.XLOOKUP(B970,ADM_Log!A:A,ADM_Log!I:I),DR_Master!A:A,DR_Master!H:H)*
    _xlfn.XLOOKUP(B970,ADM_Log!A:A,ADM_Log!G:G)
  ),0))</f>
        <v/>
      </c>
      <c r="J970" s="25" t="str">
        <f t="shared" si="77"/>
        <v/>
      </c>
      <c r="L970" s="17"/>
      <c r="M970" s="25" t="str">
        <f t="shared" si="78"/>
        <v/>
      </c>
      <c r="N970" s="17"/>
      <c r="O970" s="25" t="str">
        <f t="shared" si="79"/>
        <v/>
      </c>
      <c r="R970" t="str">
        <f t="shared" si="75"/>
        <v>Jan 1900</v>
      </c>
    </row>
    <row r="971" spans="1:18" ht="22" customHeight="1">
      <c r="A971" t="str">
        <f t="shared" si="76"/>
        <v/>
      </c>
      <c r="C971" s="24" t="str">
        <f>IF(B971="","",IFERROR(_xlfn.XLOOKUP(B971,ADM_Log!A:A,ADM_Log!B:B),"ADM not found"))</f>
        <v/>
      </c>
      <c r="D971" s="24" t="str">
        <f>IF(C971="","",IFERROR(_xlfn.XLOOKUP(C971,PT_Master!A:A,PT_Master!C:C),""))</f>
        <v/>
      </c>
      <c r="F971" s="24" t="str">
        <f>IF(C971="","",IFERROR(_xlfn.XLOOKUP(C971,PT_Master!A:A,PT_Master!P:P),"Self-Pay"))</f>
        <v/>
      </c>
      <c r="G971" s="25" t="str">
        <f>IF(B971="","",IFERROR(SUMIF(SVC_Log!B:B,B971,SVC_Log!O:O),0))</f>
        <v/>
      </c>
      <c r="H971" s="25" t="str">
        <f>IF(B971="","",IFERROR(
  _xlfn.XLOOKUP(B971,ADM_Log!A:A,ADM_Log!G:G)*
  _xlfn.XLOOKUP(_xlfn.XLOOKUP(B971,ADM_Log!A:A,ADM_Log!K:K),BED_Master!A:A,BED_Master!F:F),0))</f>
        <v/>
      </c>
      <c r="I971" s="25" t="str">
        <f>IF(B971="","",IFERROR(
  IF(_xlfn.XLOOKUP(B971,ADM_Log!A:A,ADM_Log!D:D)="OPD",
    _xlfn.XLOOKUP(_xlfn.XLOOKUP(B971,ADM_Log!A:A,ADM_Log!I:I),DR_Master!A:A,DR_Master!G:G),
    _xlfn.XLOOKUP(_xlfn.XLOOKUP(B971,ADM_Log!A:A,ADM_Log!I:I),DR_Master!A:A,DR_Master!H:H)*
    _xlfn.XLOOKUP(B971,ADM_Log!A:A,ADM_Log!G:G)
  ),0))</f>
        <v/>
      </c>
      <c r="J971" s="25" t="str">
        <f t="shared" si="77"/>
        <v/>
      </c>
      <c r="L971" s="17"/>
      <c r="M971" s="25" t="str">
        <f t="shared" si="78"/>
        <v/>
      </c>
      <c r="N971" s="17"/>
      <c r="O971" s="25" t="str">
        <f t="shared" si="79"/>
        <v/>
      </c>
      <c r="R971" t="str">
        <f t="shared" si="75"/>
        <v>Jan 1900</v>
      </c>
    </row>
    <row r="972" spans="1:18" ht="22" customHeight="1">
      <c r="A972" t="str">
        <f t="shared" si="76"/>
        <v/>
      </c>
      <c r="C972" s="24" t="str">
        <f>IF(B972="","",IFERROR(_xlfn.XLOOKUP(B972,ADM_Log!A:A,ADM_Log!B:B),"ADM not found"))</f>
        <v/>
      </c>
      <c r="D972" s="24" t="str">
        <f>IF(C972="","",IFERROR(_xlfn.XLOOKUP(C972,PT_Master!A:A,PT_Master!C:C),""))</f>
        <v/>
      </c>
      <c r="F972" s="24" t="str">
        <f>IF(C972="","",IFERROR(_xlfn.XLOOKUP(C972,PT_Master!A:A,PT_Master!P:P),"Self-Pay"))</f>
        <v/>
      </c>
      <c r="G972" s="25" t="str">
        <f>IF(B972="","",IFERROR(SUMIF(SVC_Log!B:B,B972,SVC_Log!O:O),0))</f>
        <v/>
      </c>
      <c r="H972" s="25" t="str">
        <f>IF(B972="","",IFERROR(
  _xlfn.XLOOKUP(B972,ADM_Log!A:A,ADM_Log!G:G)*
  _xlfn.XLOOKUP(_xlfn.XLOOKUP(B972,ADM_Log!A:A,ADM_Log!K:K),BED_Master!A:A,BED_Master!F:F),0))</f>
        <v/>
      </c>
      <c r="I972" s="25" t="str">
        <f>IF(B972="","",IFERROR(
  IF(_xlfn.XLOOKUP(B972,ADM_Log!A:A,ADM_Log!D:D)="OPD",
    _xlfn.XLOOKUP(_xlfn.XLOOKUP(B972,ADM_Log!A:A,ADM_Log!I:I),DR_Master!A:A,DR_Master!G:G),
    _xlfn.XLOOKUP(_xlfn.XLOOKUP(B972,ADM_Log!A:A,ADM_Log!I:I),DR_Master!A:A,DR_Master!H:H)*
    _xlfn.XLOOKUP(B972,ADM_Log!A:A,ADM_Log!G:G)
  ),0))</f>
        <v/>
      </c>
      <c r="J972" s="25" t="str">
        <f t="shared" si="77"/>
        <v/>
      </c>
      <c r="L972" s="17"/>
      <c r="M972" s="25" t="str">
        <f t="shared" si="78"/>
        <v/>
      </c>
      <c r="N972" s="17"/>
      <c r="O972" s="25" t="str">
        <f t="shared" si="79"/>
        <v/>
      </c>
      <c r="R972" t="str">
        <f t="shared" si="75"/>
        <v>Jan 1900</v>
      </c>
    </row>
    <row r="973" spans="1:18" ht="22" customHeight="1">
      <c r="A973" t="str">
        <f t="shared" si="76"/>
        <v/>
      </c>
      <c r="C973" s="24" t="str">
        <f>IF(B973="","",IFERROR(_xlfn.XLOOKUP(B973,ADM_Log!A:A,ADM_Log!B:B),"ADM not found"))</f>
        <v/>
      </c>
      <c r="D973" s="24" t="str">
        <f>IF(C973="","",IFERROR(_xlfn.XLOOKUP(C973,PT_Master!A:A,PT_Master!C:C),""))</f>
        <v/>
      </c>
      <c r="F973" s="24" t="str">
        <f>IF(C973="","",IFERROR(_xlfn.XLOOKUP(C973,PT_Master!A:A,PT_Master!P:P),"Self-Pay"))</f>
        <v/>
      </c>
      <c r="G973" s="25" t="str">
        <f>IF(B973="","",IFERROR(SUMIF(SVC_Log!B:B,B973,SVC_Log!O:O),0))</f>
        <v/>
      </c>
      <c r="H973" s="25" t="str">
        <f>IF(B973="","",IFERROR(
  _xlfn.XLOOKUP(B973,ADM_Log!A:A,ADM_Log!G:G)*
  _xlfn.XLOOKUP(_xlfn.XLOOKUP(B973,ADM_Log!A:A,ADM_Log!K:K),BED_Master!A:A,BED_Master!F:F),0))</f>
        <v/>
      </c>
      <c r="I973" s="25" t="str">
        <f>IF(B973="","",IFERROR(
  IF(_xlfn.XLOOKUP(B973,ADM_Log!A:A,ADM_Log!D:D)="OPD",
    _xlfn.XLOOKUP(_xlfn.XLOOKUP(B973,ADM_Log!A:A,ADM_Log!I:I),DR_Master!A:A,DR_Master!G:G),
    _xlfn.XLOOKUP(_xlfn.XLOOKUP(B973,ADM_Log!A:A,ADM_Log!I:I),DR_Master!A:A,DR_Master!H:H)*
    _xlfn.XLOOKUP(B973,ADM_Log!A:A,ADM_Log!G:G)
  ),0))</f>
        <v/>
      </c>
      <c r="J973" s="25" t="str">
        <f t="shared" si="77"/>
        <v/>
      </c>
      <c r="L973" s="17"/>
      <c r="M973" s="25" t="str">
        <f t="shared" si="78"/>
        <v/>
      </c>
      <c r="N973" s="17"/>
      <c r="O973" s="25" t="str">
        <f t="shared" si="79"/>
        <v/>
      </c>
      <c r="R973" t="str">
        <f t="shared" si="75"/>
        <v>Jan 1900</v>
      </c>
    </row>
    <row r="974" spans="1:18" ht="22" customHeight="1">
      <c r="A974" t="str">
        <f t="shared" si="76"/>
        <v/>
      </c>
      <c r="C974" s="24" t="str">
        <f>IF(B974="","",IFERROR(_xlfn.XLOOKUP(B974,ADM_Log!A:A,ADM_Log!B:B),"ADM not found"))</f>
        <v/>
      </c>
      <c r="D974" s="24" t="str">
        <f>IF(C974="","",IFERROR(_xlfn.XLOOKUP(C974,PT_Master!A:A,PT_Master!C:C),""))</f>
        <v/>
      </c>
      <c r="F974" s="24" t="str">
        <f>IF(C974="","",IFERROR(_xlfn.XLOOKUP(C974,PT_Master!A:A,PT_Master!P:P),"Self-Pay"))</f>
        <v/>
      </c>
      <c r="G974" s="25" t="str">
        <f>IF(B974="","",IFERROR(SUMIF(SVC_Log!B:B,B974,SVC_Log!O:O),0))</f>
        <v/>
      </c>
      <c r="H974" s="25" t="str">
        <f>IF(B974="","",IFERROR(
  _xlfn.XLOOKUP(B974,ADM_Log!A:A,ADM_Log!G:G)*
  _xlfn.XLOOKUP(_xlfn.XLOOKUP(B974,ADM_Log!A:A,ADM_Log!K:K),BED_Master!A:A,BED_Master!F:F),0))</f>
        <v/>
      </c>
      <c r="I974" s="25" t="str">
        <f>IF(B974="","",IFERROR(
  IF(_xlfn.XLOOKUP(B974,ADM_Log!A:A,ADM_Log!D:D)="OPD",
    _xlfn.XLOOKUP(_xlfn.XLOOKUP(B974,ADM_Log!A:A,ADM_Log!I:I),DR_Master!A:A,DR_Master!G:G),
    _xlfn.XLOOKUP(_xlfn.XLOOKUP(B974,ADM_Log!A:A,ADM_Log!I:I),DR_Master!A:A,DR_Master!H:H)*
    _xlfn.XLOOKUP(B974,ADM_Log!A:A,ADM_Log!G:G)
  ),0))</f>
        <v/>
      </c>
      <c r="J974" s="25" t="str">
        <f t="shared" si="77"/>
        <v/>
      </c>
      <c r="L974" s="17"/>
      <c r="M974" s="25" t="str">
        <f t="shared" si="78"/>
        <v/>
      </c>
      <c r="N974" s="17"/>
      <c r="O974" s="25" t="str">
        <f t="shared" si="79"/>
        <v/>
      </c>
      <c r="R974" t="str">
        <f t="shared" si="75"/>
        <v>Jan 1900</v>
      </c>
    </row>
    <row r="975" spans="1:18" ht="22" customHeight="1">
      <c r="A975" t="str">
        <f t="shared" si="76"/>
        <v/>
      </c>
      <c r="C975" s="24" t="str">
        <f>IF(B975="","",IFERROR(_xlfn.XLOOKUP(B975,ADM_Log!A:A,ADM_Log!B:B),"ADM not found"))</f>
        <v/>
      </c>
      <c r="D975" s="24" t="str">
        <f>IF(C975="","",IFERROR(_xlfn.XLOOKUP(C975,PT_Master!A:A,PT_Master!C:C),""))</f>
        <v/>
      </c>
      <c r="F975" s="24" t="str">
        <f>IF(C975="","",IFERROR(_xlfn.XLOOKUP(C975,PT_Master!A:A,PT_Master!P:P),"Self-Pay"))</f>
        <v/>
      </c>
      <c r="G975" s="25" t="str">
        <f>IF(B975="","",IFERROR(SUMIF(SVC_Log!B:B,B975,SVC_Log!O:O),0))</f>
        <v/>
      </c>
      <c r="H975" s="25" t="str">
        <f>IF(B975="","",IFERROR(
  _xlfn.XLOOKUP(B975,ADM_Log!A:A,ADM_Log!G:G)*
  _xlfn.XLOOKUP(_xlfn.XLOOKUP(B975,ADM_Log!A:A,ADM_Log!K:K),BED_Master!A:A,BED_Master!F:F),0))</f>
        <v/>
      </c>
      <c r="I975" s="25" t="str">
        <f>IF(B975="","",IFERROR(
  IF(_xlfn.XLOOKUP(B975,ADM_Log!A:A,ADM_Log!D:D)="OPD",
    _xlfn.XLOOKUP(_xlfn.XLOOKUP(B975,ADM_Log!A:A,ADM_Log!I:I),DR_Master!A:A,DR_Master!G:G),
    _xlfn.XLOOKUP(_xlfn.XLOOKUP(B975,ADM_Log!A:A,ADM_Log!I:I),DR_Master!A:A,DR_Master!H:H)*
    _xlfn.XLOOKUP(B975,ADM_Log!A:A,ADM_Log!G:G)
  ),0))</f>
        <v/>
      </c>
      <c r="J975" s="25" t="str">
        <f t="shared" si="77"/>
        <v/>
      </c>
      <c r="L975" s="17"/>
      <c r="M975" s="25" t="str">
        <f t="shared" si="78"/>
        <v/>
      </c>
      <c r="N975" s="17"/>
      <c r="O975" s="25" t="str">
        <f t="shared" si="79"/>
        <v/>
      </c>
      <c r="R975" t="str">
        <f t="shared" si="75"/>
        <v>Jan 1900</v>
      </c>
    </row>
    <row r="976" spans="1:18" ht="22" customHeight="1">
      <c r="A976" t="str">
        <f t="shared" si="76"/>
        <v/>
      </c>
      <c r="C976" s="24" t="str">
        <f>IF(B976="","",IFERROR(_xlfn.XLOOKUP(B976,ADM_Log!A:A,ADM_Log!B:B),"ADM not found"))</f>
        <v/>
      </c>
      <c r="D976" s="24" t="str">
        <f>IF(C976="","",IFERROR(_xlfn.XLOOKUP(C976,PT_Master!A:A,PT_Master!C:C),""))</f>
        <v/>
      </c>
      <c r="F976" s="24" t="str">
        <f>IF(C976="","",IFERROR(_xlfn.XLOOKUP(C976,PT_Master!A:A,PT_Master!P:P),"Self-Pay"))</f>
        <v/>
      </c>
      <c r="G976" s="25" t="str">
        <f>IF(B976="","",IFERROR(SUMIF(SVC_Log!B:B,B976,SVC_Log!O:O),0))</f>
        <v/>
      </c>
      <c r="H976" s="25" t="str">
        <f>IF(B976="","",IFERROR(
  _xlfn.XLOOKUP(B976,ADM_Log!A:A,ADM_Log!G:G)*
  _xlfn.XLOOKUP(_xlfn.XLOOKUP(B976,ADM_Log!A:A,ADM_Log!K:K),BED_Master!A:A,BED_Master!F:F),0))</f>
        <v/>
      </c>
      <c r="I976" s="25" t="str">
        <f>IF(B976="","",IFERROR(
  IF(_xlfn.XLOOKUP(B976,ADM_Log!A:A,ADM_Log!D:D)="OPD",
    _xlfn.XLOOKUP(_xlfn.XLOOKUP(B976,ADM_Log!A:A,ADM_Log!I:I),DR_Master!A:A,DR_Master!G:G),
    _xlfn.XLOOKUP(_xlfn.XLOOKUP(B976,ADM_Log!A:A,ADM_Log!I:I),DR_Master!A:A,DR_Master!H:H)*
    _xlfn.XLOOKUP(B976,ADM_Log!A:A,ADM_Log!G:G)
  ),0))</f>
        <v/>
      </c>
      <c r="J976" s="25" t="str">
        <f t="shared" si="77"/>
        <v/>
      </c>
      <c r="L976" s="17"/>
      <c r="M976" s="25" t="str">
        <f t="shared" si="78"/>
        <v/>
      </c>
      <c r="N976" s="17"/>
      <c r="O976" s="25" t="str">
        <f t="shared" si="79"/>
        <v/>
      </c>
      <c r="R976" t="str">
        <f t="shared" si="75"/>
        <v>Jan 1900</v>
      </c>
    </row>
    <row r="977" spans="1:18" ht="22" customHeight="1">
      <c r="A977" t="str">
        <f t="shared" si="76"/>
        <v/>
      </c>
      <c r="C977" s="24" t="str">
        <f>IF(B977="","",IFERROR(_xlfn.XLOOKUP(B977,ADM_Log!A:A,ADM_Log!B:B),"ADM not found"))</f>
        <v/>
      </c>
      <c r="D977" s="24" t="str">
        <f>IF(C977="","",IFERROR(_xlfn.XLOOKUP(C977,PT_Master!A:A,PT_Master!C:C),""))</f>
        <v/>
      </c>
      <c r="F977" s="24" t="str">
        <f>IF(C977="","",IFERROR(_xlfn.XLOOKUP(C977,PT_Master!A:A,PT_Master!P:P),"Self-Pay"))</f>
        <v/>
      </c>
      <c r="G977" s="25" t="str">
        <f>IF(B977="","",IFERROR(SUMIF(SVC_Log!B:B,B977,SVC_Log!O:O),0))</f>
        <v/>
      </c>
      <c r="H977" s="25" t="str">
        <f>IF(B977="","",IFERROR(
  _xlfn.XLOOKUP(B977,ADM_Log!A:A,ADM_Log!G:G)*
  _xlfn.XLOOKUP(_xlfn.XLOOKUP(B977,ADM_Log!A:A,ADM_Log!K:K),BED_Master!A:A,BED_Master!F:F),0))</f>
        <v/>
      </c>
      <c r="I977" s="25" t="str">
        <f>IF(B977="","",IFERROR(
  IF(_xlfn.XLOOKUP(B977,ADM_Log!A:A,ADM_Log!D:D)="OPD",
    _xlfn.XLOOKUP(_xlfn.XLOOKUP(B977,ADM_Log!A:A,ADM_Log!I:I),DR_Master!A:A,DR_Master!G:G),
    _xlfn.XLOOKUP(_xlfn.XLOOKUP(B977,ADM_Log!A:A,ADM_Log!I:I),DR_Master!A:A,DR_Master!H:H)*
    _xlfn.XLOOKUP(B977,ADM_Log!A:A,ADM_Log!G:G)
  ),0))</f>
        <v/>
      </c>
      <c r="J977" s="25" t="str">
        <f t="shared" si="77"/>
        <v/>
      </c>
      <c r="L977" s="17"/>
      <c r="M977" s="25" t="str">
        <f t="shared" si="78"/>
        <v/>
      </c>
      <c r="N977" s="17"/>
      <c r="O977" s="25" t="str">
        <f t="shared" si="79"/>
        <v/>
      </c>
      <c r="R977" t="str">
        <f t="shared" si="75"/>
        <v>Jan 1900</v>
      </c>
    </row>
    <row r="978" spans="1:18" ht="22" customHeight="1">
      <c r="A978" t="str">
        <f t="shared" si="76"/>
        <v/>
      </c>
      <c r="C978" s="24" t="str">
        <f>IF(B978="","",IFERROR(_xlfn.XLOOKUP(B978,ADM_Log!A:A,ADM_Log!B:B),"ADM not found"))</f>
        <v/>
      </c>
      <c r="D978" s="24" t="str">
        <f>IF(C978="","",IFERROR(_xlfn.XLOOKUP(C978,PT_Master!A:A,PT_Master!C:C),""))</f>
        <v/>
      </c>
      <c r="F978" s="24" t="str">
        <f>IF(C978="","",IFERROR(_xlfn.XLOOKUP(C978,PT_Master!A:A,PT_Master!P:P),"Self-Pay"))</f>
        <v/>
      </c>
      <c r="G978" s="25" t="str">
        <f>IF(B978="","",IFERROR(SUMIF(SVC_Log!B:B,B978,SVC_Log!O:O),0))</f>
        <v/>
      </c>
      <c r="H978" s="25" t="str">
        <f>IF(B978="","",IFERROR(
  _xlfn.XLOOKUP(B978,ADM_Log!A:A,ADM_Log!G:G)*
  _xlfn.XLOOKUP(_xlfn.XLOOKUP(B978,ADM_Log!A:A,ADM_Log!K:K),BED_Master!A:A,BED_Master!F:F),0))</f>
        <v/>
      </c>
      <c r="I978" s="25" t="str">
        <f>IF(B978="","",IFERROR(
  IF(_xlfn.XLOOKUP(B978,ADM_Log!A:A,ADM_Log!D:D)="OPD",
    _xlfn.XLOOKUP(_xlfn.XLOOKUP(B978,ADM_Log!A:A,ADM_Log!I:I),DR_Master!A:A,DR_Master!G:G),
    _xlfn.XLOOKUP(_xlfn.XLOOKUP(B978,ADM_Log!A:A,ADM_Log!I:I),DR_Master!A:A,DR_Master!H:H)*
    _xlfn.XLOOKUP(B978,ADM_Log!A:A,ADM_Log!G:G)
  ),0))</f>
        <v/>
      </c>
      <c r="J978" s="25" t="str">
        <f t="shared" si="77"/>
        <v/>
      </c>
      <c r="L978" s="17"/>
      <c r="M978" s="25" t="str">
        <f t="shared" si="78"/>
        <v/>
      </c>
      <c r="N978" s="17"/>
      <c r="O978" s="25" t="str">
        <f t="shared" si="79"/>
        <v/>
      </c>
      <c r="R978" t="str">
        <f t="shared" si="75"/>
        <v>Jan 1900</v>
      </c>
    </row>
    <row r="979" spans="1:18" ht="22" customHeight="1">
      <c r="A979" t="str">
        <f t="shared" si="76"/>
        <v/>
      </c>
      <c r="C979" s="24" t="str">
        <f>IF(B979="","",IFERROR(_xlfn.XLOOKUP(B979,ADM_Log!A:A,ADM_Log!B:B),"ADM not found"))</f>
        <v/>
      </c>
      <c r="D979" s="24" t="str">
        <f>IF(C979="","",IFERROR(_xlfn.XLOOKUP(C979,PT_Master!A:A,PT_Master!C:C),""))</f>
        <v/>
      </c>
      <c r="F979" s="24" t="str">
        <f>IF(C979="","",IFERROR(_xlfn.XLOOKUP(C979,PT_Master!A:A,PT_Master!P:P),"Self-Pay"))</f>
        <v/>
      </c>
      <c r="G979" s="25" t="str">
        <f>IF(B979="","",IFERROR(SUMIF(SVC_Log!B:B,B979,SVC_Log!O:O),0))</f>
        <v/>
      </c>
      <c r="H979" s="25" t="str">
        <f>IF(B979="","",IFERROR(
  _xlfn.XLOOKUP(B979,ADM_Log!A:A,ADM_Log!G:G)*
  _xlfn.XLOOKUP(_xlfn.XLOOKUP(B979,ADM_Log!A:A,ADM_Log!K:K),BED_Master!A:A,BED_Master!F:F),0))</f>
        <v/>
      </c>
      <c r="I979" s="25" t="str">
        <f>IF(B979="","",IFERROR(
  IF(_xlfn.XLOOKUP(B979,ADM_Log!A:A,ADM_Log!D:D)="OPD",
    _xlfn.XLOOKUP(_xlfn.XLOOKUP(B979,ADM_Log!A:A,ADM_Log!I:I),DR_Master!A:A,DR_Master!G:G),
    _xlfn.XLOOKUP(_xlfn.XLOOKUP(B979,ADM_Log!A:A,ADM_Log!I:I),DR_Master!A:A,DR_Master!H:H)*
    _xlfn.XLOOKUP(B979,ADM_Log!A:A,ADM_Log!G:G)
  ),0))</f>
        <v/>
      </c>
      <c r="J979" s="25" t="str">
        <f t="shared" si="77"/>
        <v/>
      </c>
      <c r="L979" s="17"/>
      <c r="M979" s="25" t="str">
        <f t="shared" si="78"/>
        <v/>
      </c>
      <c r="N979" s="17"/>
      <c r="O979" s="25" t="str">
        <f t="shared" si="79"/>
        <v/>
      </c>
      <c r="R979" t="str">
        <f t="shared" si="75"/>
        <v>Jan 1900</v>
      </c>
    </row>
    <row r="980" spans="1:18" ht="22" customHeight="1">
      <c r="A980" t="str">
        <f t="shared" si="76"/>
        <v/>
      </c>
      <c r="C980" s="24" t="str">
        <f>IF(B980="","",IFERROR(_xlfn.XLOOKUP(B980,ADM_Log!A:A,ADM_Log!B:B),"ADM not found"))</f>
        <v/>
      </c>
      <c r="D980" s="24" t="str">
        <f>IF(C980="","",IFERROR(_xlfn.XLOOKUP(C980,PT_Master!A:A,PT_Master!C:C),""))</f>
        <v/>
      </c>
      <c r="F980" s="24" t="str">
        <f>IF(C980="","",IFERROR(_xlfn.XLOOKUP(C980,PT_Master!A:A,PT_Master!P:P),"Self-Pay"))</f>
        <v/>
      </c>
      <c r="G980" s="25" t="str">
        <f>IF(B980="","",IFERROR(SUMIF(SVC_Log!B:B,B980,SVC_Log!O:O),0))</f>
        <v/>
      </c>
      <c r="H980" s="25" t="str">
        <f>IF(B980="","",IFERROR(
  _xlfn.XLOOKUP(B980,ADM_Log!A:A,ADM_Log!G:G)*
  _xlfn.XLOOKUP(_xlfn.XLOOKUP(B980,ADM_Log!A:A,ADM_Log!K:K),BED_Master!A:A,BED_Master!F:F),0))</f>
        <v/>
      </c>
      <c r="I980" s="25" t="str">
        <f>IF(B980="","",IFERROR(
  IF(_xlfn.XLOOKUP(B980,ADM_Log!A:A,ADM_Log!D:D)="OPD",
    _xlfn.XLOOKUP(_xlfn.XLOOKUP(B980,ADM_Log!A:A,ADM_Log!I:I),DR_Master!A:A,DR_Master!G:G),
    _xlfn.XLOOKUP(_xlfn.XLOOKUP(B980,ADM_Log!A:A,ADM_Log!I:I),DR_Master!A:A,DR_Master!H:H)*
    _xlfn.XLOOKUP(B980,ADM_Log!A:A,ADM_Log!G:G)
  ),0))</f>
        <v/>
      </c>
      <c r="J980" s="25" t="str">
        <f t="shared" si="77"/>
        <v/>
      </c>
      <c r="L980" s="17"/>
      <c r="M980" s="25" t="str">
        <f t="shared" si="78"/>
        <v/>
      </c>
      <c r="N980" s="17"/>
      <c r="O980" s="25" t="str">
        <f t="shared" si="79"/>
        <v/>
      </c>
      <c r="R980" t="str">
        <f t="shared" si="75"/>
        <v>Jan 1900</v>
      </c>
    </row>
    <row r="981" spans="1:18" ht="22" customHeight="1">
      <c r="A981" t="str">
        <f t="shared" si="76"/>
        <v/>
      </c>
      <c r="C981" s="24" t="str">
        <f>IF(B981="","",IFERROR(_xlfn.XLOOKUP(B981,ADM_Log!A:A,ADM_Log!B:B),"ADM not found"))</f>
        <v/>
      </c>
      <c r="D981" s="24" t="str">
        <f>IF(C981="","",IFERROR(_xlfn.XLOOKUP(C981,PT_Master!A:A,PT_Master!C:C),""))</f>
        <v/>
      </c>
      <c r="F981" s="24" t="str">
        <f>IF(C981="","",IFERROR(_xlfn.XLOOKUP(C981,PT_Master!A:A,PT_Master!P:P),"Self-Pay"))</f>
        <v/>
      </c>
      <c r="G981" s="25" t="str">
        <f>IF(B981="","",IFERROR(SUMIF(SVC_Log!B:B,B981,SVC_Log!O:O),0))</f>
        <v/>
      </c>
      <c r="H981" s="25" t="str">
        <f>IF(B981="","",IFERROR(
  _xlfn.XLOOKUP(B981,ADM_Log!A:A,ADM_Log!G:G)*
  _xlfn.XLOOKUP(_xlfn.XLOOKUP(B981,ADM_Log!A:A,ADM_Log!K:K),BED_Master!A:A,BED_Master!F:F),0))</f>
        <v/>
      </c>
      <c r="I981" s="25" t="str">
        <f>IF(B981="","",IFERROR(
  IF(_xlfn.XLOOKUP(B981,ADM_Log!A:A,ADM_Log!D:D)="OPD",
    _xlfn.XLOOKUP(_xlfn.XLOOKUP(B981,ADM_Log!A:A,ADM_Log!I:I),DR_Master!A:A,DR_Master!G:G),
    _xlfn.XLOOKUP(_xlfn.XLOOKUP(B981,ADM_Log!A:A,ADM_Log!I:I),DR_Master!A:A,DR_Master!H:H)*
    _xlfn.XLOOKUP(B981,ADM_Log!A:A,ADM_Log!G:G)
  ),0))</f>
        <v/>
      </c>
      <c r="J981" s="25" t="str">
        <f t="shared" si="77"/>
        <v/>
      </c>
      <c r="L981" s="17"/>
      <c r="M981" s="25" t="str">
        <f t="shared" si="78"/>
        <v/>
      </c>
      <c r="N981" s="17"/>
      <c r="O981" s="25" t="str">
        <f t="shared" si="79"/>
        <v/>
      </c>
      <c r="R981" t="str">
        <f t="shared" si="75"/>
        <v>Jan 1900</v>
      </c>
    </row>
    <row r="982" spans="1:18" ht="22" customHeight="1">
      <c r="A982" t="str">
        <f t="shared" si="76"/>
        <v/>
      </c>
      <c r="C982" s="24" t="str">
        <f>IF(B982="","",IFERROR(_xlfn.XLOOKUP(B982,ADM_Log!A:A,ADM_Log!B:B),"ADM not found"))</f>
        <v/>
      </c>
      <c r="D982" s="24" t="str">
        <f>IF(C982="","",IFERROR(_xlfn.XLOOKUP(C982,PT_Master!A:A,PT_Master!C:C),""))</f>
        <v/>
      </c>
      <c r="F982" s="24" t="str">
        <f>IF(C982="","",IFERROR(_xlfn.XLOOKUP(C982,PT_Master!A:A,PT_Master!P:P),"Self-Pay"))</f>
        <v/>
      </c>
      <c r="G982" s="25" t="str">
        <f>IF(B982="","",IFERROR(SUMIF(SVC_Log!B:B,B982,SVC_Log!O:O),0))</f>
        <v/>
      </c>
      <c r="H982" s="25" t="str">
        <f>IF(B982="","",IFERROR(
  _xlfn.XLOOKUP(B982,ADM_Log!A:A,ADM_Log!G:G)*
  _xlfn.XLOOKUP(_xlfn.XLOOKUP(B982,ADM_Log!A:A,ADM_Log!K:K),BED_Master!A:A,BED_Master!F:F),0))</f>
        <v/>
      </c>
      <c r="I982" s="25" t="str">
        <f>IF(B982="","",IFERROR(
  IF(_xlfn.XLOOKUP(B982,ADM_Log!A:A,ADM_Log!D:D)="OPD",
    _xlfn.XLOOKUP(_xlfn.XLOOKUP(B982,ADM_Log!A:A,ADM_Log!I:I),DR_Master!A:A,DR_Master!G:G),
    _xlfn.XLOOKUP(_xlfn.XLOOKUP(B982,ADM_Log!A:A,ADM_Log!I:I),DR_Master!A:A,DR_Master!H:H)*
    _xlfn.XLOOKUP(B982,ADM_Log!A:A,ADM_Log!G:G)
  ),0))</f>
        <v/>
      </c>
      <c r="J982" s="25" t="str">
        <f t="shared" si="77"/>
        <v/>
      </c>
      <c r="L982" s="17"/>
      <c r="M982" s="25" t="str">
        <f t="shared" si="78"/>
        <v/>
      </c>
      <c r="N982" s="17"/>
      <c r="O982" s="25" t="str">
        <f t="shared" si="79"/>
        <v/>
      </c>
      <c r="R982" t="str">
        <f t="shared" si="75"/>
        <v>Jan 1900</v>
      </c>
    </row>
    <row r="983" spans="1:18" ht="22" customHeight="1">
      <c r="A983" t="str">
        <f t="shared" si="76"/>
        <v/>
      </c>
      <c r="C983" s="24" t="str">
        <f>IF(B983="","",IFERROR(_xlfn.XLOOKUP(B983,ADM_Log!A:A,ADM_Log!B:B),"ADM not found"))</f>
        <v/>
      </c>
      <c r="D983" s="24" t="str">
        <f>IF(C983="","",IFERROR(_xlfn.XLOOKUP(C983,PT_Master!A:A,PT_Master!C:C),""))</f>
        <v/>
      </c>
      <c r="F983" s="24" t="str">
        <f>IF(C983="","",IFERROR(_xlfn.XLOOKUP(C983,PT_Master!A:A,PT_Master!P:P),"Self-Pay"))</f>
        <v/>
      </c>
      <c r="G983" s="25" t="str">
        <f>IF(B983="","",IFERROR(SUMIF(SVC_Log!B:B,B983,SVC_Log!O:O),0))</f>
        <v/>
      </c>
      <c r="H983" s="25" t="str">
        <f>IF(B983="","",IFERROR(
  _xlfn.XLOOKUP(B983,ADM_Log!A:A,ADM_Log!G:G)*
  _xlfn.XLOOKUP(_xlfn.XLOOKUP(B983,ADM_Log!A:A,ADM_Log!K:K),BED_Master!A:A,BED_Master!F:F),0))</f>
        <v/>
      </c>
      <c r="I983" s="25" t="str">
        <f>IF(B983="","",IFERROR(
  IF(_xlfn.XLOOKUP(B983,ADM_Log!A:A,ADM_Log!D:D)="OPD",
    _xlfn.XLOOKUP(_xlfn.XLOOKUP(B983,ADM_Log!A:A,ADM_Log!I:I),DR_Master!A:A,DR_Master!G:G),
    _xlfn.XLOOKUP(_xlfn.XLOOKUP(B983,ADM_Log!A:A,ADM_Log!I:I),DR_Master!A:A,DR_Master!H:H)*
    _xlfn.XLOOKUP(B983,ADM_Log!A:A,ADM_Log!G:G)
  ),0))</f>
        <v/>
      </c>
      <c r="J983" s="25" t="str">
        <f t="shared" si="77"/>
        <v/>
      </c>
      <c r="L983" s="17"/>
      <c r="M983" s="25" t="str">
        <f t="shared" si="78"/>
        <v/>
      </c>
      <c r="N983" s="17"/>
      <c r="O983" s="25" t="str">
        <f t="shared" si="79"/>
        <v/>
      </c>
      <c r="R983" t="str">
        <f t="shared" si="75"/>
        <v>Jan 1900</v>
      </c>
    </row>
    <row r="984" spans="1:18" ht="22" customHeight="1">
      <c r="A984" t="str">
        <f t="shared" si="76"/>
        <v/>
      </c>
      <c r="C984" s="24" t="str">
        <f>IF(B984="","",IFERROR(_xlfn.XLOOKUP(B984,ADM_Log!A:A,ADM_Log!B:B),"ADM not found"))</f>
        <v/>
      </c>
      <c r="D984" s="24" t="str">
        <f>IF(C984="","",IFERROR(_xlfn.XLOOKUP(C984,PT_Master!A:A,PT_Master!C:C),""))</f>
        <v/>
      </c>
      <c r="F984" s="24" t="str">
        <f>IF(C984="","",IFERROR(_xlfn.XLOOKUP(C984,PT_Master!A:A,PT_Master!P:P),"Self-Pay"))</f>
        <v/>
      </c>
      <c r="G984" s="25" t="str">
        <f>IF(B984="","",IFERROR(SUMIF(SVC_Log!B:B,B984,SVC_Log!O:O),0))</f>
        <v/>
      </c>
      <c r="H984" s="25" t="str">
        <f>IF(B984="","",IFERROR(
  _xlfn.XLOOKUP(B984,ADM_Log!A:A,ADM_Log!G:G)*
  _xlfn.XLOOKUP(_xlfn.XLOOKUP(B984,ADM_Log!A:A,ADM_Log!K:K),BED_Master!A:A,BED_Master!F:F),0))</f>
        <v/>
      </c>
      <c r="I984" s="25" t="str">
        <f>IF(B984="","",IFERROR(
  IF(_xlfn.XLOOKUP(B984,ADM_Log!A:A,ADM_Log!D:D)="OPD",
    _xlfn.XLOOKUP(_xlfn.XLOOKUP(B984,ADM_Log!A:A,ADM_Log!I:I),DR_Master!A:A,DR_Master!G:G),
    _xlfn.XLOOKUP(_xlfn.XLOOKUP(B984,ADM_Log!A:A,ADM_Log!I:I),DR_Master!A:A,DR_Master!H:H)*
    _xlfn.XLOOKUP(B984,ADM_Log!A:A,ADM_Log!G:G)
  ),0))</f>
        <v/>
      </c>
      <c r="J984" s="25" t="str">
        <f t="shared" si="77"/>
        <v/>
      </c>
      <c r="L984" s="17"/>
      <c r="M984" s="25" t="str">
        <f t="shared" si="78"/>
        <v/>
      </c>
      <c r="N984" s="17"/>
      <c r="O984" s="25" t="str">
        <f t="shared" si="79"/>
        <v/>
      </c>
      <c r="R984" t="str">
        <f t="shared" si="75"/>
        <v>Jan 1900</v>
      </c>
    </row>
    <row r="985" spans="1:18" ht="22" customHeight="1">
      <c r="A985" t="str">
        <f t="shared" si="76"/>
        <v/>
      </c>
      <c r="C985" s="24" t="str">
        <f>IF(B985="","",IFERROR(_xlfn.XLOOKUP(B985,ADM_Log!A:A,ADM_Log!B:B),"ADM not found"))</f>
        <v/>
      </c>
      <c r="D985" s="24" t="str">
        <f>IF(C985="","",IFERROR(_xlfn.XLOOKUP(C985,PT_Master!A:A,PT_Master!C:C),""))</f>
        <v/>
      </c>
      <c r="F985" s="24" t="str">
        <f>IF(C985="","",IFERROR(_xlfn.XLOOKUP(C985,PT_Master!A:A,PT_Master!P:P),"Self-Pay"))</f>
        <v/>
      </c>
      <c r="G985" s="25" t="str">
        <f>IF(B985="","",IFERROR(SUMIF(SVC_Log!B:B,B985,SVC_Log!O:O),0))</f>
        <v/>
      </c>
      <c r="H985" s="25" t="str">
        <f>IF(B985="","",IFERROR(
  _xlfn.XLOOKUP(B985,ADM_Log!A:A,ADM_Log!G:G)*
  _xlfn.XLOOKUP(_xlfn.XLOOKUP(B985,ADM_Log!A:A,ADM_Log!K:K),BED_Master!A:A,BED_Master!F:F),0))</f>
        <v/>
      </c>
      <c r="I985" s="25" t="str">
        <f>IF(B985="","",IFERROR(
  IF(_xlfn.XLOOKUP(B985,ADM_Log!A:A,ADM_Log!D:D)="OPD",
    _xlfn.XLOOKUP(_xlfn.XLOOKUP(B985,ADM_Log!A:A,ADM_Log!I:I),DR_Master!A:A,DR_Master!G:G),
    _xlfn.XLOOKUP(_xlfn.XLOOKUP(B985,ADM_Log!A:A,ADM_Log!I:I),DR_Master!A:A,DR_Master!H:H)*
    _xlfn.XLOOKUP(B985,ADM_Log!A:A,ADM_Log!G:G)
  ),0))</f>
        <v/>
      </c>
      <c r="J985" s="25" t="str">
        <f t="shared" si="77"/>
        <v/>
      </c>
      <c r="L985" s="17"/>
      <c r="M985" s="25" t="str">
        <f t="shared" si="78"/>
        <v/>
      </c>
      <c r="N985" s="17"/>
      <c r="O985" s="25" t="str">
        <f t="shared" si="79"/>
        <v/>
      </c>
      <c r="R985" t="str">
        <f t="shared" si="75"/>
        <v>Jan 1900</v>
      </c>
    </row>
    <row r="986" spans="1:18" ht="22" customHeight="1">
      <c r="A986" t="str">
        <f t="shared" si="76"/>
        <v/>
      </c>
      <c r="C986" s="24" t="str">
        <f>IF(B986="","",IFERROR(_xlfn.XLOOKUP(B986,ADM_Log!A:A,ADM_Log!B:B),"ADM not found"))</f>
        <v/>
      </c>
      <c r="D986" s="24" t="str">
        <f>IF(C986="","",IFERROR(_xlfn.XLOOKUP(C986,PT_Master!A:A,PT_Master!C:C),""))</f>
        <v/>
      </c>
      <c r="F986" s="24" t="str">
        <f>IF(C986="","",IFERROR(_xlfn.XLOOKUP(C986,PT_Master!A:A,PT_Master!P:P),"Self-Pay"))</f>
        <v/>
      </c>
      <c r="G986" s="25" t="str">
        <f>IF(B986="","",IFERROR(SUMIF(SVC_Log!B:B,B986,SVC_Log!O:O),0))</f>
        <v/>
      </c>
      <c r="H986" s="25" t="str">
        <f>IF(B986="","",IFERROR(
  _xlfn.XLOOKUP(B986,ADM_Log!A:A,ADM_Log!G:G)*
  _xlfn.XLOOKUP(_xlfn.XLOOKUP(B986,ADM_Log!A:A,ADM_Log!K:K),BED_Master!A:A,BED_Master!F:F),0))</f>
        <v/>
      </c>
      <c r="I986" s="25" t="str">
        <f>IF(B986="","",IFERROR(
  IF(_xlfn.XLOOKUP(B986,ADM_Log!A:A,ADM_Log!D:D)="OPD",
    _xlfn.XLOOKUP(_xlfn.XLOOKUP(B986,ADM_Log!A:A,ADM_Log!I:I),DR_Master!A:A,DR_Master!G:G),
    _xlfn.XLOOKUP(_xlfn.XLOOKUP(B986,ADM_Log!A:A,ADM_Log!I:I),DR_Master!A:A,DR_Master!H:H)*
    _xlfn.XLOOKUP(B986,ADM_Log!A:A,ADM_Log!G:G)
  ),0))</f>
        <v/>
      </c>
      <c r="J986" s="25" t="str">
        <f t="shared" si="77"/>
        <v/>
      </c>
      <c r="L986" s="17"/>
      <c r="M986" s="25" t="str">
        <f t="shared" si="78"/>
        <v/>
      </c>
      <c r="N986" s="17"/>
      <c r="O986" s="25" t="str">
        <f t="shared" si="79"/>
        <v/>
      </c>
      <c r="R986" t="str">
        <f t="shared" si="75"/>
        <v>Jan 1900</v>
      </c>
    </row>
    <row r="987" spans="1:18" ht="22" customHeight="1">
      <c r="A987" t="str">
        <f t="shared" si="76"/>
        <v/>
      </c>
      <c r="C987" s="24" t="str">
        <f>IF(B987="","",IFERROR(_xlfn.XLOOKUP(B987,ADM_Log!A:A,ADM_Log!B:B),"ADM not found"))</f>
        <v/>
      </c>
      <c r="D987" s="24" t="str">
        <f>IF(C987="","",IFERROR(_xlfn.XLOOKUP(C987,PT_Master!A:A,PT_Master!C:C),""))</f>
        <v/>
      </c>
      <c r="F987" s="24" t="str">
        <f>IF(C987="","",IFERROR(_xlfn.XLOOKUP(C987,PT_Master!A:A,PT_Master!P:P),"Self-Pay"))</f>
        <v/>
      </c>
      <c r="G987" s="25" t="str">
        <f>IF(B987="","",IFERROR(SUMIF(SVC_Log!B:B,B987,SVC_Log!O:O),0))</f>
        <v/>
      </c>
      <c r="H987" s="25" t="str">
        <f>IF(B987="","",IFERROR(
  _xlfn.XLOOKUP(B987,ADM_Log!A:A,ADM_Log!G:G)*
  _xlfn.XLOOKUP(_xlfn.XLOOKUP(B987,ADM_Log!A:A,ADM_Log!K:K),BED_Master!A:A,BED_Master!F:F),0))</f>
        <v/>
      </c>
      <c r="I987" s="25" t="str">
        <f>IF(B987="","",IFERROR(
  IF(_xlfn.XLOOKUP(B987,ADM_Log!A:A,ADM_Log!D:D)="OPD",
    _xlfn.XLOOKUP(_xlfn.XLOOKUP(B987,ADM_Log!A:A,ADM_Log!I:I),DR_Master!A:A,DR_Master!G:G),
    _xlfn.XLOOKUP(_xlfn.XLOOKUP(B987,ADM_Log!A:A,ADM_Log!I:I),DR_Master!A:A,DR_Master!H:H)*
    _xlfn.XLOOKUP(B987,ADM_Log!A:A,ADM_Log!G:G)
  ),0))</f>
        <v/>
      </c>
      <c r="J987" s="25" t="str">
        <f t="shared" si="77"/>
        <v/>
      </c>
      <c r="L987" s="17"/>
      <c r="M987" s="25" t="str">
        <f t="shared" si="78"/>
        <v/>
      </c>
      <c r="N987" s="17"/>
      <c r="O987" s="25" t="str">
        <f t="shared" si="79"/>
        <v/>
      </c>
      <c r="R987" t="str">
        <f t="shared" si="75"/>
        <v>Jan 1900</v>
      </c>
    </row>
    <row r="988" spans="1:18" ht="22" customHeight="1">
      <c r="A988" t="str">
        <f t="shared" si="76"/>
        <v/>
      </c>
      <c r="C988" s="24" t="str">
        <f>IF(B988="","",IFERROR(_xlfn.XLOOKUP(B988,ADM_Log!A:A,ADM_Log!B:B),"ADM not found"))</f>
        <v/>
      </c>
      <c r="D988" s="24" t="str">
        <f>IF(C988="","",IFERROR(_xlfn.XLOOKUP(C988,PT_Master!A:A,PT_Master!C:C),""))</f>
        <v/>
      </c>
      <c r="F988" s="24" t="str">
        <f>IF(C988="","",IFERROR(_xlfn.XLOOKUP(C988,PT_Master!A:A,PT_Master!P:P),"Self-Pay"))</f>
        <v/>
      </c>
      <c r="G988" s="25" t="str">
        <f>IF(B988="","",IFERROR(SUMIF(SVC_Log!B:B,B988,SVC_Log!O:O),0))</f>
        <v/>
      </c>
      <c r="H988" s="25" t="str">
        <f>IF(B988="","",IFERROR(
  _xlfn.XLOOKUP(B988,ADM_Log!A:A,ADM_Log!G:G)*
  _xlfn.XLOOKUP(_xlfn.XLOOKUP(B988,ADM_Log!A:A,ADM_Log!K:K),BED_Master!A:A,BED_Master!F:F),0))</f>
        <v/>
      </c>
      <c r="I988" s="25" t="str">
        <f>IF(B988="","",IFERROR(
  IF(_xlfn.XLOOKUP(B988,ADM_Log!A:A,ADM_Log!D:D)="OPD",
    _xlfn.XLOOKUP(_xlfn.XLOOKUP(B988,ADM_Log!A:A,ADM_Log!I:I),DR_Master!A:A,DR_Master!G:G),
    _xlfn.XLOOKUP(_xlfn.XLOOKUP(B988,ADM_Log!A:A,ADM_Log!I:I),DR_Master!A:A,DR_Master!H:H)*
    _xlfn.XLOOKUP(B988,ADM_Log!A:A,ADM_Log!G:G)
  ),0))</f>
        <v/>
      </c>
      <c r="J988" s="25" t="str">
        <f t="shared" si="77"/>
        <v/>
      </c>
      <c r="L988" s="17"/>
      <c r="M988" s="25" t="str">
        <f t="shared" si="78"/>
        <v/>
      </c>
      <c r="N988" s="17"/>
      <c r="O988" s="25" t="str">
        <f t="shared" si="79"/>
        <v/>
      </c>
      <c r="R988" t="str">
        <f t="shared" si="75"/>
        <v>Jan 1900</v>
      </c>
    </row>
    <row r="989" spans="1:18" ht="22" customHeight="1">
      <c r="A989" t="str">
        <f t="shared" si="76"/>
        <v/>
      </c>
      <c r="C989" s="24" t="str">
        <f>IF(B989="","",IFERROR(_xlfn.XLOOKUP(B989,ADM_Log!A:A,ADM_Log!B:B),"ADM not found"))</f>
        <v/>
      </c>
      <c r="D989" s="24" t="str">
        <f>IF(C989="","",IFERROR(_xlfn.XLOOKUP(C989,PT_Master!A:A,PT_Master!C:C),""))</f>
        <v/>
      </c>
      <c r="F989" s="24" t="str">
        <f>IF(C989="","",IFERROR(_xlfn.XLOOKUP(C989,PT_Master!A:A,PT_Master!P:P),"Self-Pay"))</f>
        <v/>
      </c>
      <c r="G989" s="25" t="str">
        <f>IF(B989="","",IFERROR(SUMIF(SVC_Log!B:B,B989,SVC_Log!O:O),0))</f>
        <v/>
      </c>
      <c r="H989" s="25" t="str">
        <f>IF(B989="","",IFERROR(
  _xlfn.XLOOKUP(B989,ADM_Log!A:A,ADM_Log!G:G)*
  _xlfn.XLOOKUP(_xlfn.XLOOKUP(B989,ADM_Log!A:A,ADM_Log!K:K),BED_Master!A:A,BED_Master!F:F),0))</f>
        <v/>
      </c>
      <c r="I989" s="25" t="str">
        <f>IF(B989="","",IFERROR(
  IF(_xlfn.XLOOKUP(B989,ADM_Log!A:A,ADM_Log!D:D)="OPD",
    _xlfn.XLOOKUP(_xlfn.XLOOKUP(B989,ADM_Log!A:A,ADM_Log!I:I),DR_Master!A:A,DR_Master!G:G),
    _xlfn.XLOOKUP(_xlfn.XLOOKUP(B989,ADM_Log!A:A,ADM_Log!I:I),DR_Master!A:A,DR_Master!H:H)*
    _xlfn.XLOOKUP(B989,ADM_Log!A:A,ADM_Log!G:G)
  ),0))</f>
        <v/>
      </c>
      <c r="J989" s="25" t="str">
        <f t="shared" si="77"/>
        <v/>
      </c>
      <c r="L989" s="17"/>
      <c r="M989" s="25" t="str">
        <f t="shared" si="78"/>
        <v/>
      </c>
      <c r="N989" s="17"/>
      <c r="O989" s="25" t="str">
        <f t="shared" si="79"/>
        <v/>
      </c>
      <c r="R989" t="str">
        <f t="shared" si="75"/>
        <v>Jan 1900</v>
      </c>
    </row>
    <row r="990" spans="1:18" ht="22" customHeight="1">
      <c r="A990" t="str">
        <f t="shared" si="76"/>
        <v/>
      </c>
      <c r="C990" s="24" t="str">
        <f>IF(B990="","",IFERROR(_xlfn.XLOOKUP(B990,ADM_Log!A:A,ADM_Log!B:B),"ADM not found"))</f>
        <v/>
      </c>
      <c r="D990" s="24" t="str">
        <f>IF(C990="","",IFERROR(_xlfn.XLOOKUP(C990,PT_Master!A:A,PT_Master!C:C),""))</f>
        <v/>
      </c>
      <c r="F990" s="24" t="str">
        <f>IF(C990="","",IFERROR(_xlfn.XLOOKUP(C990,PT_Master!A:A,PT_Master!P:P),"Self-Pay"))</f>
        <v/>
      </c>
      <c r="G990" s="25" t="str">
        <f>IF(B990="","",IFERROR(SUMIF(SVC_Log!B:B,B990,SVC_Log!O:O),0))</f>
        <v/>
      </c>
      <c r="H990" s="25" t="str">
        <f>IF(B990="","",IFERROR(
  _xlfn.XLOOKUP(B990,ADM_Log!A:A,ADM_Log!G:G)*
  _xlfn.XLOOKUP(_xlfn.XLOOKUP(B990,ADM_Log!A:A,ADM_Log!K:K),BED_Master!A:A,BED_Master!F:F),0))</f>
        <v/>
      </c>
      <c r="I990" s="25" t="str">
        <f>IF(B990="","",IFERROR(
  IF(_xlfn.XLOOKUP(B990,ADM_Log!A:A,ADM_Log!D:D)="OPD",
    _xlfn.XLOOKUP(_xlfn.XLOOKUP(B990,ADM_Log!A:A,ADM_Log!I:I),DR_Master!A:A,DR_Master!G:G),
    _xlfn.XLOOKUP(_xlfn.XLOOKUP(B990,ADM_Log!A:A,ADM_Log!I:I),DR_Master!A:A,DR_Master!H:H)*
    _xlfn.XLOOKUP(B990,ADM_Log!A:A,ADM_Log!G:G)
  ),0))</f>
        <v/>
      </c>
      <c r="J990" s="25" t="str">
        <f t="shared" si="77"/>
        <v/>
      </c>
      <c r="L990" s="17"/>
      <c r="M990" s="25" t="str">
        <f t="shared" si="78"/>
        <v/>
      </c>
      <c r="N990" s="17"/>
      <c r="O990" s="25" t="str">
        <f t="shared" si="79"/>
        <v/>
      </c>
      <c r="R990" t="str">
        <f t="shared" si="75"/>
        <v>Jan 1900</v>
      </c>
    </row>
    <row r="991" spans="1:18" ht="22" customHeight="1">
      <c r="A991" t="str">
        <f t="shared" si="76"/>
        <v/>
      </c>
      <c r="C991" s="24" t="str">
        <f>IF(B991="","",IFERROR(_xlfn.XLOOKUP(B991,ADM_Log!A:A,ADM_Log!B:B),"ADM not found"))</f>
        <v/>
      </c>
      <c r="D991" s="24" t="str">
        <f>IF(C991="","",IFERROR(_xlfn.XLOOKUP(C991,PT_Master!A:A,PT_Master!C:C),""))</f>
        <v/>
      </c>
      <c r="F991" s="24" t="str">
        <f>IF(C991="","",IFERROR(_xlfn.XLOOKUP(C991,PT_Master!A:A,PT_Master!P:P),"Self-Pay"))</f>
        <v/>
      </c>
      <c r="G991" s="25" t="str">
        <f>IF(B991="","",IFERROR(SUMIF(SVC_Log!B:B,B991,SVC_Log!O:O),0))</f>
        <v/>
      </c>
      <c r="H991" s="25" t="str">
        <f>IF(B991="","",IFERROR(
  _xlfn.XLOOKUP(B991,ADM_Log!A:A,ADM_Log!G:G)*
  _xlfn.XLOOKUP(_xlfn.XLOOKUP(B991,ADM_Log!A:A,ADM_Log!K:K),BED_Master!A:A,BED_Master!F:F),0))</f>
        <v/>
      </c>
      <c r="I991" s="25" t="str">
        <f>IF(B991="","",IFERROR(
  IF(_xlfn.XLOOKUP(B991,ADM_Log!A:A,ADM_Log!D:D)="OPD",
    _xlfn.XLOOKUP(_xlfn.XLOOKUP(B991,ADM_Log!A:A,ADM_Log!I:I),DR_Master!A:A,DR_Master!G:G),
    _xlfn.XLOOKUP(_xlfn.XLOOKUP(B991,ADM_Log!A:A,ADM_Log!I:I),DR_Master!A:A,DR_Master!H:H)*
    _xlfn.XLOOKUP(B991,ADM_Log!A:A,ADM_Log!G:G)
  ),0))</f>
        <v/>
      </c>
      <c r="J991" s="25" t="str">
        <f t="shared" si="77"/>
        <v/>
      </c>
      <c r="L991" s="17"/>
      <c r="M991" s="25" t="str">
        <f t="shared" si="78"/>
        <v/>
      </c>
      <c r="N991" s="17"/>
      <c r="O991" s="25" t="str">
        <f t="shared" si="79"/>
        <v/>
      </c>
      <c r="R991" t="str">
        <f t="shared" si="75"/>
        <v>Jan 1900</v>
      </c>
    </row>
    <row r="992" spans="1:18" ht="22" customHeight="1">
      <c r="A992" t="str">
        <f t="shared" si="76"/>
        <v/>
      </c>
      <c r="C992" s="24" t="str">
        <f>IF(B992="","",IFERROR(_xlfn.XLOOKUP(B992,ADM_Log!A:A,ADM_Log!B:B),"ADM not found"))</f>
        <v/>
      </c>
      <c r="D992" s="24" t="str">
        <f>IF(C992="","",IFERROR(_xlfn.XLOOKUP(C992,PT_Master!A:A,PT_Master!C:C),""))</f>
        <v/>
      </c>
      <c r="F992" s="24" t="str">
        <f>IF(C992="","",IFERROR(_xlfn.XLOOKUP(C992,PT_Master!A:A,PT_Master!P:P),"Self-Pay"))</f>
        <v/>
      </c>
      <c r="G992" s="25" t="str">
        <f>IF(B992="","",IFERROR(SUMIF(SVC_Log!B:B,B992,SVC_Log!O:O),0))</f>
        <v/>
      </c>
      <c r="H992" s="25" t="str">
        <f>IF(B992="","",IFERROR(
  _xlfn.XLOOKUP(B992,ADM_Log!A:A,ADM_Log!G:G)*
  _xlfn.XLOOKUP(_xlfn.XLOOKUP(B992,ADM_Log!A:A,ADM_Log!K:K),BED_Master!A:A,BED_Master!F:F),0))</f>
        <v/>
      </c>
      <c r="I992" s="25" t="str">
        <f>IF(B992="","",IFERROR(
  IF(_xlfn.XLOOKUP(B992,ADM_Log!A:A,ADM_Log!D:D)="OPD",
    _xlfn.XLOOKUP(_xlfn.XLOOKUP(B992,ADM_Log!A:A,ADM_Log!I:I),DR_Master!A:A,DR_Master!G:G),
    _xlfn.XLOOKUP(_xlfn.XLOOKUP(B992,ADM_Log!A:A,ADM_Log!I:I),DR_Master!A:A,DR_Master!H:H)*
    _xlfn.XLOOKUP(B992,ADM_Log!A:A,ADM_Log!G:G)
  ),0))</f>
        <v/>
      </c>
      <c r="J992" s="25" t="str">
        <f t="shared" si="77"/>
        <v/>
      </c>
      <c r="L992" s="17"/>
      <c r="M992" s="25" t="str">
        <f t="shared" si="78"/>
        <v/>
      </c>
      <c r="N992" s="17"/>
      <c r="O992" s="25" t="str">
        <f t="shared" si="79"/>
        <v/>
      </c>
      <c r="R992" t="str">
        <f t="shared" si="75"/>
        <v>Jan 1900</v>
      </c>
    </row>
    <row r="993" spans="1:18" ht="22" customHeight="1">
      <c r="A993" t="str">
        <f t="shared" si="76"/>
        <v/>
      </c>
      <c r="C993" s="24" t="str">
        <f>IF(B993="","",IFERROR(_xlfn.XLOOKUP(B993,ADM_Log!A:A,ADM_Log!B:B),"ADM not found"))</f>
        <v/>
      </c>
      <c r="D993" s="24" t="str">
        <f>IF(C993="","",IFERROR(_xlfn.XLOOKUP(C993,PT_Master!A:A,PT_Master!C:C),""))</f>
        <v/>
      </c>
      <c r="F993" s="24" t="str">
        <f>IF(C993="","",IFERROR(_xlfn.XLOOKUP(C993,PT_Master!A:A,PT_Master!P:P),"Self-Pay"))</f>
        <v/>
      </c>
      <c r="G993" s="25" t="str">
        <f>IF(B993="","",IFERROR(SUMIF(SVC_Log!B:B,B993,SVC_Log!O:O),0))</f>
        <v/>
      </c>
      <c r="H993" s="25" t="str">
        <f>IF(B993="","",IFERROR(
  _xlfn.XLOOKUP(B993,ADM_Log!A:A,ADM_Log!G:G)*
  _xlfn.XLOOKUP(_xlfn.XLOOKUP(B993,ADM_Log!A:A,ADM_Log!K:K),BED_Master!A:A,BED_Master!F:F),0))</f>
        <v/>
      </c>
      <c r="I993" s="25" t="str">
        <f>IF(B993="","",IFERROR(
  IF(_xlfn.XLOOKUP(B993,ADM_Log!A:A,ADM_Log!D:D)="OPD",
    _xlfn.XLOOKUP(_xlfn.XLOOKUP(B993,ADM_Log!A:A,ADM_Log!I:I),DR_Master!A:A,DR_Master!G:G),
    _xlfn.XLOOKUP(_xlfn.XLOOKUP(B993,ADM_Log!A:A,ADM_Log!I:I),DR_Master!A:A,DR_Master!H:H)*
    _xlfn.XLOOKUP(B993,ADM_Log!A:A,ADM_Log!G:G)
  ),0))</f>
        <v/>
      </c>
      <c r="J993" s="25" t="str">
        <f t="shared" si="77"/>
        <v/>
      </c>
      <c r="L993" s="17"/>
      <c r="M993" s="25" t="str">
        <f t="shared" si="78"/>
        <v/>
      </c>
      <c r="N993" s="17"/>
      <c r="O993" s="25" t="str">
        <f t="shared" si="79"/>
        <v/>
      </c>
      <c r="R993" t="str">
        <f t="shared" si="75"/>
        <v>Jan 1900</v>
      </c>
    </row>
    <row r="994" spans="1:18" ht="22" customHeight="1">
      <c r="A994" t="str">
        <f t="shared" si="76"/>
        <v/>
      </c>
      <c r="C994" s="24" t="str">
        <f>IF(B994="","",IFERROR(_xlfn.XLOOKUP(B994,ADM_Log!A:A,ADM_Log!B:B),"ADM not found"))</f>
        <v/>
      </c>
      <c r="D994" s="24" t="str">
        <f>IF(C994="","",IFERROR(_xlfn.XLOOKUP(C994,PT_Master!A:A,PT_Master!C:C),""))</f>
        <v/>
      </c>
      <c r="F994" s="24" t="str">
        <f>IF(C994="","",IFERROR(_xlfn.XLOOKUP(C994,PT_Master!A:A,PT_Master!P:P),"Self-Pay"))</f>
        <v/>
      </c>
      <c r="G994" s="25" t="str">
        <f>IF(B994="","",IFERROR(SUMIF(SVC_Log!B:B,B994,SVC_Log!O:O),0))</f>
        <v/>
      </c>
      <c r="H994" s="25" t="str">
        <f>IF(B994="","",IFERROR(
  _xlfn.XLOOKUP(B994,ADM_Log!A:A,ADM_Log!G:G)*
  _xlfn.XLOOKUP(_xlfn.XLOOKUP(B994,ADM_Log!A:A,ADM_Log!K:K),BED_Master!A:A,BED_Master!F:F),0))</f>
        <v/>
      </c>
      <c r="I994" s="25" t="str">
        <f>IF(B994="","",IFERROR(
  IF(_xlfn.XLOOKUP(B994,ADM_Log!A:A,ADM_Log!D:D)="OPD",
    _xlfn.XLOOKUP(_xlfn.XLOOKUP(B994,ADM_Log!A:A,ADM_Log!I:I),DR_Master!A:A,DR_Master!G:G),
    _xlfn.XLOOKUP(_xlfn.XLOOKUP(B994,ADM_Log!A:A,ADM_Log!I:I),DR_Master!A:A,DR_Master!H:H)*
    _xlfn.XLOOKUP(B994,ADM_Log!A:A,ADM_Log!G:G)
  ),0))</f>
        <v/>
      </c>
      <c r="J994" s="25" t="str">
        <f t="shared" si="77"/>
        <v/>
      </c>
      <c r="L994" s="17"/>
      <c r="M994" s="25" t="str">
        <f t="shared" si="78"/>
        <v/>
      </c>
      <c r="N994" s="17"/>
      <c r="O994" s="25" t="str">
        <f t="shared" si="79"/>
        <v/>
      </c>
      <c r="R994" t="str">
        <f t="shared" si="75"/>
        <v>Jan 1900</v>
      </c>
    </row>
    <row r="995" spans="1:18" ht="22" customHeight="1">
      <c r="A995" t="str">
        <f t="shared" si="76"/>
        <v/>
      </c>
      <c r="C995" s="24" t="str">
        <f>IF(B995="","",IFERROR(_xlfn.XLOOKUP(B995,ADM_Log!A:A,ADM_Log!B:B),"ADM not found"))</f>
        <v/>
      </c>
      <c r="D995" s="24" t="str">
        <f>IF(C995="","",IFERROR(_xlfn.XLOOKUP(C995,PT_Master!A:A,PT_Master!C:C),""))</f>
        <v/>
      </c>
      <c r="F995" s="24" t="str">
        <f>IF(C995="","",IFERROR(_xlfn.XLOOKUP(C995,PT_Master!A:A,PT_Master!P:P),"Self-Pay"))</f>
        <v/>
      </c>
      <c r="G995" s="25" t="str">
        <f>IF(B995="","",IFERROR(SUMIF(SVC_Log!B:B,B995,SVC_Log!O:O),0))</f>
        <v/>
      </c>
      <c r="H995" s="25" t="str">
        <f>IF(B995="","",IFERROR(
  _xlfn.XLOOKUP(B995,ADM_Log!A:A,ADM_Log!G:G)*
  _xlfn.XLOOKUP(_xlfn.XLOOKUP(B995,ADM_Log!A:A,ADM_Log!K:K),BED_Master!A:A,BED_Master!F:F),0))</f>
        <v/>
      </c>
      <c r="I995" s="25" t="str">
        <f>IF(B995="","",IFERROR(
  IF(_xlfn.XLOOKUP(B995,ADM_Log!A:A,ADM_Log!D:D)="OPD",
    _xlfn.XLOOKUP(_xlfn.XLOOKUP(B995,ADM_Log!A:A,ADM_Log!I:I),DR_Master!A:A,DR_Master!G:G),
    _xlfn.XLOOKUP(_xlfn.XLOOKUP(B995,ADM_Log!A:A,ADM_Log!I:I),DR_Master!A:A,DR_Master!H:H)*
    _xlfn.XLOOKUP(B995,ADM_Log!A:A,ADM_Log!G:G)
  ),0))</f>
        <v/>
      </c>
      <c r="J995" s="25" t="str">
        <f t="shared" si="77"/>
        <v/>
      </c>
      <c r="L995" s="17"/>
      <c r="M995" s="25" t="str">
        <f t="shared" si="78"/>
        <v/>
      </c>
      <c r="N995" s="17"/>
      <c r="O995" s="25" t="str">
        <f t="shared" si="79"/>
        <v/>
      </c>
      <c r="R995" t="str">
        <f t="shared" si="75"/>
        <v>Jan 1900</v>
      </c>
    </row>
    <row r="996" spans="1:18" ht="22" customHeight="1">
      <c r="A996" t="str">
        <f t="shared" si="76"/>
        <v/>
      </c>
      <c r="C996" s="24" t="str">
        <f>IF(B996="","",IFERROR(_xlfn.XLOOKUP(B996,ADM_Log!A:A,ADM_Log!B:B),"ADM not found"))</f>
        <v/>
      </c>
      <c r="D996" s="24" t="str">
        <f>IF(C996="","",IFERROR(_xlfn.XLOOKUP(C996,PT_Master!A:A,PT_Master!C:C),""))</f>
        <v/>
      </c>
      <c r="F996" s="24" t="str">
        <f>IF(C996="","",IFERROR(_xlfn.XLOOKUP(C996,PT_Master!A:A,PT_Master!P:P),"Self-Pay"))</f>
        <v/>
      </c>
      <c r="G996" s="25" t="str">
        <f>IF(B996="","",IFERROR(SUMIF(SVC_Log!B:B,B996,SVC_Log!O:O),0))</f>
        <v/>
      </c>
      <c r="H996" s="25" t="str">
        <f>IF(B996="","",IFERROR(
  _xlfn.XLOOKUP(B996,ADM_Log!A:A,ADM_Log!G:G)*
  _xlfn.XLOOKUP(_xlfn.XLOOKUP(B996,ADM_Log!A:A,ADM_Log!K:K),BED_Master!A:A,BED_Master!F:F),0))</f>
        <v/>
      </c>
      <c r="I996" s="25" t="str">
        <f>IF(B996="","",IFERROR(
  IF(_xlfn.XLOOKUP(B996,ADM_Log!A:A,ADM_Log!D:D)="OPD",
    _xlfn.XLOOKUP(_xlfn.XLOOKUP(B996,ADM_Log!A:A,ADM_Log!I:I),DR_Master!A:A,DR_Master!G:G),
    _xlfn.XLOOKUP(_xlfn.XLOOKUP(B996,ADM_Log!A:A,ADM_Log!I:I),DR_Master!A:A,DR_Master!H:H)*
    _xlfn.XLOOKUP(B996,ADM_Log!A:A,ADM_Log!G:G)
  ),0))</f>
        <v/>
      </c>
      <c r="J996" s="25" t="str">
        <f t="shared" si="77"/>
        <v/>
      </c>
      <c r="L996" s="17"/>
      <c r="M996" s="25" t="str">
        <f t="shared" si="78"/>
        <v/>
      </c>
      <c r="N996" s="17"/>
      <c r="O996" s="25" t="str">
        <f t="shared" si="79"/>
        <v/>
      </c>
      <c r="R996" t="str">
        <f t="shared" si="75"/>
        <v>Jan 1900</v>
      </c>
    </row>
    <row r="997" spans="1:18" ht="22" customHeight="1">
      <c r="A997" t="str">
        <f t="shared" si="76"/>
        <v/>
      </c>
      <c r="C997" s="24" t="str">
        <f>IF(B997="","",IFERROR(_xlfn.XLOOKUP(B997,ADM_Log!A:A,ADM_Log!B:B),"ADM not found"))</f>
        <v/>
      </c>
      <c r="D997" s="24" t="str">
        <f>IF(C997="","",IFERROR(_xlfn.XLOOKUP(C997,PT_Master!A:A,PT_Master!C:C),""))</f>
        <v/>
      </c>
      <c r="F997" s="24" t="str">
        <f>IF(C997="","",IFERROR(_xlfn.XLOOKUP(C997,PT_Master!A:A,PT_Master!P:P),"Self-Pay"))</f>
        <v/>
      </c>
      <c r="G997" s="25" t="str">
        <f>IF(B997="","",IFERROR(SUMIF(SVC_Log!B:B,B997,SVC_Log!O:O),0))</f>
        <v/>
      </c>
      <c r="H997" s="25" t="str">
        <f>IF(B997="","",IFERROR(
  _xlfn.XLOOKUP(B997,ADM_Log!A:A,ADM_Log!G:G)*
  _xlfn.XLOOKUP(_xlfn.XLOOKUP(B997,ADM_Log!A:A,ADM_Log!K:K),BED_Master!A:A,BED_Master!F:F),0))</f>
        <v/>
      </c>
      <c r="I997" s="25" t="str">
        <f>IF(B997="","",IFERROR(
  IF(_xlfn.XLOOKUP(B997,ADM_Log!A:A,ADM_Log!D:D)="OPD",
    _xlfn.XLOOKUP(_xlfn.XLOOKUP(B997,ADM_Log!A:A,ADM_Log!I:I),DR_Master!A:A,DR_Master!G:G),
    _xlfn.XLOOKUP(_xlfn.XLOOKUP(B997,ADM_Log!A:A,ADM_Log!I:I),DR_Master!A:A,DR_Master!H:H)*
    _xlfn.XLOOKUP(B997,ADM_Log!A:A,ADM_Log!G:G)
  ),0))</f>
        <v/>
      </c>
      <c r="J997" s="25" t="str">
        <f t="shared" si="77"/>
        <v/>
      </c>
      <c r="L997" s="17"/>
      <c r="M997" s="25" t="str">
        <f t="shared" si="78"/>
        <v/>
      </c>
      <c r="N997" s="17"/>
      <c r="O997" s="25" t="str">
        <f t="shared" si="79"/>
        <v/>
      </c>
      <c r="R997" t="str">
        <f t="shared" si="75"/>
        <v>Jan 1900</v>
      </c>
    </row>
    <row r="998" spans="1:18" ht="22" customHeight="1">
      <c r="A998" t="str">
        <f t="shared" si="76"/>
        <v/>
      </c>
      <c r="C998" s="24" t="str">
        <f>IF(B998="","",IFERROR(_xlfn.XLOOKUP(B998,ADM_Log!A:A,ADM_Log!B:B),"ADM not found"))</f>
        <v/>
      </c>
      <c r="D998" s="24" t="str">
        <f>IF(C998="","",IFERROR(_xlfn.XLOOKUP(C998,PT_Master!A:A,PT_Master!C:C),""))</f>
        <v/>
      </c>
      <c r="F998" s="24" t="str">
        <f>IF(C998="","",IFERROR(_xlfn.XLOOKUP(C998,PT_Master!A:A,PT_Master!P:P),"Self-Pay"))</f>
        <v/>
      </c>
      <c r="G998" s="25" t="str">
        <f>IF(B998="","",IFERROR(SUMIF(SVC_Log!B:B,B998,SVC_Log!O:O),0))</f>
        <v/>
      </c>
      <c r="H998" s="25" t="str">
        <f>IF(B998="","",IFERROR(
  _xlfn.XLOOKUP(B998,ADM_Log!A:A,ADM_Log!G:G)*
  _xlfn.XLOOKUP(_xlfn.XLOOKUP(B998,ADM_Log!A:A,ADM_Log!K:K),BED_Master!A:A,BED_Master!F:F),0))</f>
        <v/>
      </c>
      <c r="I998" s="25" t="str">
        <f>IF(B998="","",IFERROR(
  IF(_xlfn.XLOOKUP(B998,ADM_Log!A:A,ADM_Log!D:D)="OPD",
    _xlfn.XLOOKUP(_xlfn.XLOOKUP(B998,ADM_Log!A:A,ADM_Log!I:I),DR_Master!A:A,DR_Master!G:G),
    _xlfn.XLOOKUP(_xlfn.XLOOKUP(B998,ADM_Log!A:A,ADM_Log!I:I),DR_Master!A:A,DR_Master!H:H)*
    _xlfn.XLOOKUP(B998,ADM_Log!A:A,ADM_Log!G:G)
  ),0))</f>
        <v/>
      </c>
      <c r="J998" s="25" t="str">
        <f t="shared" si="77"/>
        <v/>
      </c>
      <c r="L998" s="17"/>
      <c r="M998" s="25" t="str">
        <f t="shared" si="78"/>
        <v/>
      </c>
      <c r="N998" s="17"/>
      <c r="O998" s="25" t="str">
        <f t="shared" si="79"/>
        <v/>
      </c>
      <c r="R998" t="str">
        <f t="shared" si="75"/>
        <v>Jan 1900</v>
      </c>
    </row>
    <row r="999" spans="1:18" ht="22" customHeight="1">
      <c r="A999" t="str">
        <f t="shared" si="76"/>
        <v/>
      </c>
      <c r="C999" s="24" t="str">
        <f>IF(B999="","",IFERROR(_xlfn.XLOOKUP(B999,ADM_Log!A:A,ADM_Log!B:B),"ADM not found"))</f>
        <v/>
      </c>
      <c r="D999" s="24" t="str">
        <f>IF(C999="","",IFERROR(_xlfn.XLOOKUP(C999,PT_Master!A:A,PT_Master!C:C),""))</f>
        <v/>
      </c>
      <c r="F999" s="24" t="str">
        <f>IF(C999="","",IFERROR(_xlfn.XLOOKUP(C999,PT_Master!A:A,PT_Master!P:P),"Self-Pay"))</f>
        <v/>
      </c>
      <c r="G999" s="25" t="str">
        <f>IF(B999="","",IFERROR(SUMIF(SVC_Log!B:B,B999,SVC_Log!O:O),0))</f>
        <v/>
      </c>
      <c r="H999" s="25" t="str">
        <f>IF(B999="","",IFERROR(
  _xlfn.XLOOKUP(B999,ADM_Log!A:A,ADM_Log!G:G)*
  _xlfn.XLOOKUP(_xlfn.XLOOKUP(B999,ADM_Log!A:A,ADM_Log!K:K),BED_Master!A:A,BED_Master!F:F),0))</f>
        <v/>
      </c>
      <c r="I999" s="25" t="str">
        <f>IF(B999="","",IFERROR(
  IF(_xlfn.XLOOKUP(B999,ADM_Log!A:A,ADM_Log!D:D)="OPD",
    _xlfn.XLOOKUP(_xlfn.XLOOKUP(B999,ADM_Log!A:A,ADM_Log!I:I),DR_Master!A:A,DR_Master!G:G),
    _xlfn.XLOOKUP(_xlfn.XLOOKUP(B999,ADM_Log!A:A,ADM_Log!I:I),DR_Master!A:A,DR_Master!H:H)*
    _xlfn.XLOOKUP(B999,ADM_Log!A:A,ADM_Log!G:G)
  ),0))</f>
        <v/>
      </c>
      <c r="J999" s="25" t="str">
        <f t="shared" si="77"/>
        <v/>
      </c>
      <c r="L999" s="17"/>
      <c r="M999" s="25" t="str">
        <f t="shared" si="78"/>
        <v/>
      </c>
      <c r="N999" s="17"/>
      <c r="O999" s="25" t="str">
        <f t="shared" si="79"/>
        <v/>
      </c>
      <c r="R999" t="str">
        <f t="shared" si="75"/>
        <v>Jan 1900</v>
      </c>
    </row>
    <row r="1000" spans="1:18" ht="22" customHeight="1">
      <c r="A1000" t="str">
        <f t="shared" si="76"/>
        <v/>
      </c>
      <c r="C1000" s="24" t="str">
        <f>IF(B1000="","",IFERROR(_xlfn.XLOOKUP(B1000,ADM_Log!A:A,ADM_Log!B:B),"ADM not found"))</f>
        <v/>
      </c>
      <c r="D1000" s="24" t="str">
        <f>IF(C1000="","",IFERROR(_xlfn.XLOOKUP(C1000,PT_Master!A:A,PT_Master!C:C),""))</f>
        <v/>
      </c>
      <c r="F1000" s="24" t="str">
        <f>IF(C1000="","",IFERROR(_xlfn.XLOOKUP(C1000,PT_Master!A:A,PT_Master!P:P),"Self-Pay"))</f>
        <v/>
      </c>
      <c r="G1000" s="25" t="str">
        <f>IF(B1000="","",IFERROR(SUMIF(SVC_Log!B:B,B1000,SVC_Log!O:O),0))</f>
        <v/>
      </c>
      <c r="H1000" s="25" t="str">
        <f>IF(B1000="","",IFERROR(
  _xlfn.XLOOKUP(B1000,ADM_Log!A:A,ADM_Log!G:G)*
  _xlfn.XLOOKUP(_xlfn.XLOOKUP(B1000,ADM_Log!A:A,ADM_Log!K:K),BED_Master!A:A,BED_Master!F:F),0))</f>
        <v/>
      </c>
      <c r="I1000" s="25" t="str">
        <f>IF(B1000="","",IFERROR(
  IF(_xlfn.XLOOKUP(B1000,ADM_Log!A:A,ADM_Log!D:D)="OPD",
    _xlfn.XLOOKUP(_xlfn.XLOOKUP(B1000,ADM_Log!A:A,ADM_Log!I:I),DR_Master!A:A,DR_Master!G:G),
    _xlfn.XLOOKUP(_xlfn.XLOOKUP(B1000,ADM_Log!A:A,ADM_Log!I:I),DR_Master!A:A,DR_Master!H:H)*
    _xlfn.XLOOKUP(B1000,ADM_Log!A:A,ADM_Log!G:G)
  ),0))</f>
        <v/>
      </c>
      <c r="J1000" s="25" t="str">
        <f t="shared" si="77"/>
        <v/>
      </c>
      <c r="L1000" s="17"/>
      <c r="M1000" s="25" t="str">
        <f t="shared" si="78"/>
        <v/>
      </c>
      <c r="N1000" s="17"/>
      <c r="O1000" s="25" t="str">
        <f t="shared" si="79"/>
        <v/>
      </c>
      <c r="R1000" t="str">
        <f t="shared" si="75"/>
        <v>Jan 1900</v>
      </c>
    </row>
    <row r="1001" spans="1:18" ht="22" customHeight="1">
      <c r="A1001" t="str">
        <f t="shared" si="76"/>
        <v/>
      </c>
      <c r="C1001" s="24" t="str">
        <f>IF(B1001="","",IFERROR(_xlfn.XLOOKUP(B1001,ADM_Log!A:A,ADM_Log!B:B),"ADM not found"))</f>
        <v/>
      </c>
      <c r="D1001" s="24" t="str">
        <f>IF(C1001="","",IFERROR(_xlfn.XLOOKUP(C1001,PT_Master!A:A,PT_Master!C:C),""))</f>
        <v/>
      </c>
      <c r="F1001" s="24" t="str">
        <f>IF(C1001="","",IFERROR(_xlfn.XLOOKUP(C1001,PT_Master!A:A,PT_Master!P:P),"Self-Pay"))</f>
        <v/>
      </c>
      <c r="G1001" s="25" t="str">
        <f>IF(B1001="","",IFERROR(SUMIF(SVC_Log!B:B,B1001,SVC_Log!O:O),0))</f>
        <v/>
      </c>
      <c r="H1001" s="25" t="str">
        <f>IF(B1001="","",IFERROR(
  _xlfn.XLOOKUP(B1001,ADM_Log!A:A,ADM_Log!G:G)*
  _xlfn.XLOOKUP(_xlfn.XLOOKUP(B1001,ADM_Log!A:A,ADM_Log!K:K),BED_Master!A:A,BED_Master!F:F),0))</f>
        <v/>
      </c>
      <c r="I1001" s="25" t="str">
        <f>IF(B1001="","",IFERROR(
  IF(_xlfn.XLOOKUP(B1001,ADM_Log!A:A,ADM_Log!D:D)="OPD",
    _xlfn.XLOOKUP(_xlfn.XLOOKUP(B1001,ADM_Log!A:A,ADM_Log!I:I),DR_Master!A:A,DR_Master!G:G),
    _xlfn.XLOOKUP(_xlfn.XLOOKUP(B1001,ADM_Log!A:A,ADM_Log!I:I),DR_Master!A:A,DR_Master!H:H)*
    _xlfn.XLOOKUP(B1001,ADM_Log!A:A,ADM_Log!G:G)
  ),0))</f>
        <v/>
      </c>
      <c r="J1001" s="25" t="str">
        <f t="shared" si="77"/>
        <v/>
      </c>
      <c r="L1001" s="17"/>
      <c r="M1001" s="25" t="str">
        <f t="shared" si="78"/>
        <v/>
      </c>
      <c r="N1001" s="17"/>
      <c r="O1001" s="25" t="str">
        <f t="shared" si="79"/>
        <v/>
      </c>
      <c r="R1001" t="str">
        <f t="shared" si="75"/>
        <v>Jan 1900</v>
      </c>
    </row>
    <row r="1002" spans="1:18" ht="22" customHeight="1">
      <c r="A1002" t="str">
        <f t="shared" si="76"/>
        <v/>
      </c>
      <c r="C1002" s="24" t="str">
        <f>IF(B1002="","",IFERROR(_xlfn.XLOOKUP(B1002,ADM_Log!A:A,ADM_Log!B:B),"ADM not found"))</f>
        <v/>
      </c>
      <c r="D1002" s="24" t="str">
        <f>IF(C1002="","",IFERROR(_xlfn.XLOOKUP(C1002,PT_Master!A:A,PT_Master!C:C),""))</f>
        <v/>
      </c>
      <c r="F1002" s="24" t="str">
        <f>IF(C1002="","",IFERROR(_xlfn.XLOOKUP(C1002,PT_Master!A:A,PT_Master!P:P),"Self-Pay"))</f>
        <v/>
      </c>
      <c r="G1002" s="25" t="str">
        <f>IF(B1002="","",IFERROR(SUMIF(SVC_Log!B:B,B1002,SVC_Log!O:O),0))</f>
        <v/>
      </c>
      <c r="H1002" s="25" t="str">
        <f>IF(B1002="","",IFERROR(
  _xlfn.XLOOKUP(B1002,ADM_Log!A:A,ADM_Log!G:G)*
  _xlfn.XLOOKUP(_xlfn.XLOOKUP(B1002,ADM_Log!A:A,ADM_Log!K:K),BED_Master!A:A,BED_Master!F:F),0))</f>
        <v/>
      </c>
      <c r="I1002" s="25" t="str">
        <f>IF(B1002="","",IFERROR(
  IF(_xlfn.XLOOKUP(B1002,ADM_Log!A:A,ADM_Log!D:D)="OPD",
    _xlfn.XLOOKUP(_xlfn.XLOOKUP(B1002,ADM_Log!A:A,ADM_Log!I:I),DR_Master!A:A,DR_Master!G:G),
    _xlfn.XLOOKUP(_xlfn.XLOOKUP(B1002,ADM_Log!A:A,ADM_Log!I:I),DR_Master!A:A,DR_Master!H:H)*
    _xlfn.XLOOKUP(B1002,ADM_Log!A:A,ADM_Log!G:G)
  ),0))</f>
        <v/>
      </c>
      <c r="J1002" s="25" t="str">
        <f t="shared" si="77"/>
        <v/>
      </c>
      <c r="L1002" s="17"/>
      <c r="M1002" s="25" t="str">
        <f t="shared" si="78"/>
        <v/>
      </c>
      <c r="N1002" s="17"/>
      <c r="O1002" s="25" t="str">
        <f t="shared" si="79"/>
        <v/>
      </c>
      <c r="R1002" t="str">
        <f t="shared" si="75"/>
        <v>Jan 1900</v>
      </c>
    </row>
    <row r="1003" spans="1:18" ht="22" customHeight="1">
      <c r="A1003" t="str">
        <f t="shared" si="76"/>
        <v/>
      </c>
      <c r="C1003" s="24" t="str">
        <f>IF(B1003="","",IFERROR(_xlfn.XLOOKUP(B1003,ADM_Log!A:A,ADM_Log!B:B),"ADM not found"))</f>
        <v/>
      </c>
      <c r="D1003" s="24" t="str">
        <f>IF(C1003="","",IFERROR(_xlfn.XLOOKUP(C1003,PT_Master!A:A,PT_Master!C:C),""))</f>
        <v/>
      </c>
      <c r="F1003" s="24" t="str">
        <f>IF(C1003="","",IFERROR(_xlfn.XLOOKUP(C1003,PT_Master!A:A,PT_Master!P:P),"Self-Pay"))</f>
        <v/>
      </c>
      <c r="G1003" s="25" t="str">
        <f>IF(B1003="","",IFERROR(SUMIF(SVC_Log!B:B,B1003,SVC_Log!O:O),0))</f>
        <v/>
      </c>
      <c r="H1003" s="25" t="str">
        <f>IF(B1003="","",IFERROR(
  _xlfn.XLOOKUP(B1003,ADM_Log!A:A,ADM_Log!G:G)*
  _xlfn.XLOOKUP(_xlfn.XLOOKUP(B1003,ADM_Log!A:A,ADM_Log!K:K),BED_Master!A:A,BED_Master!F:F),0))</f>
        <v/>
      </c>
      <c r="I1003" s="25" t="str">
        <f>IF(B1003="","",IFERROR(
  IF(_xlfn.XLOOKUP(B1003,ADM_Log!A:A,ADM_Log!D:D)="OPD",
    _xlfn.XLOOKUP(_xlfn.XLOOKUP(B1003,ADM_Log!A:A,ADM_Log!I:I),DR_Master!A:A,DR_Master!G:G),
    _xlfn.XLOOKUP(_xlfn.XLOOKUP(B1003,ADM_Log!A:A,ADM_Log!I:I),DR_Master!A:A,DR_Master!H:H)*
    _xlfn.XLOOKUP(B1003,ADM_Log!A:A,ADM_Log!G:G)
  ),0))</f>
        <v/>
      </c>
      <c r="J1003" s="25" t="str">
        <f t="shared" si="77"/>
        <v/>
      </c>
      <c r="L1003" s="17"/>
      <c r="M1003" s="25" t="str">
        <f t="shared" si="78"/>
        <v/>
      </c>
      <c r="N1003" s="17"/>
      <c r="O1003" s="25" t="str">
        <f t="shared" si="79"/>
        <v/>
      </c>
      <c r="R1003" t="str">
        <f t="shared" si="75"/>
        <v>Jan 1900</v>
      </c>
    </row>
    <row r="1004" spans="1:18" ht="22" customHeight="1">
      <c r="A1004" t="str">
        <f t="shared" si="76"/>
        <v/>
      </c>
      <c r="C1004" s="24" t="str">
        <f>IF(B1004="","",IFERROR(_xlfn.XLOOKUP(B1004,ADM_Log!A:A,ADM_Log!B:B),"ADM not found"))</f>
        <v/>
      </c>
      <c r="D1004" s="24" t="str">
        <f>IF(C1004="","",IFERROR(_xlfn.XLOOKUP(C1004,PT_Master!A:A,PT_Master!C:C),""))</f>
        <v/>
      </c>
      <c r="F1004" s="24" t="str">
        <f>IF(C1004="","",IFERROR(_xlfn.XLOOKUP(C1004,PT_Master!A:A,PT_Master!P:P),"Self-Pay"))</f>
        <v/>
      </c>
      <c r="G1004" s="25" t="str">
        <f>IF(B1004="","",IFERROR(SUMIF(SVC_Log!B:B,B1004,SVC_Log!O:O),0))</f>
        <v/>
      </c>
      <c r="H1004" s="25" t="str">
        <f>IF(B1004="","",IFERROR(
  _xlfn.XLOOKUP(B1004,ADM_Log!A:A,ADM_Log!G:G)*
  _xlfn.XLOOKUP(_xlfn.XLOOKUP(B1004,ADM_Log!A:A,ADM_Log!K:K),BED_Master!A:A,BED_Master!F:F),0))</f>
        <v/>
      </c>
      <c r="I1004" s="25" t="str">
        <f>IF(B1004="","",IFERROR(
  IF(_xlfn.XLOOKUP(B1004,ADM_Log!A:A,ADM_Log!D:D)="OPD",
    _xlfn.XLOOKUP(_xlfn.XLOOKUP(B1004,ADM_Log!A:A,ADM_Log!I:I),DR_Master!A:A,DR_Master!G:G),
    _xlfn.XLOOKUP(_xlfn.XLOOKUP(B1004,ADM_Log!A:A,ADM_Log!I:I),DR_Master!A:A,DR_Master!H:H)*
    _xlfn.XLOOKUP(B1004,ADM_Log!A:A,ADM_Log!G:G)
  ),0))</f>
        <v/>
      </c>
      <c r="J1004" s="25" t="str">
        <f t="shared" si="77"/>
        <v/>
      </c>
      <c r="L1004" s="17"/>
      <c r="M1004" s="25" t="str">
        <f t="shared" si="78"/>
        <v/>
      </c>
      <c r="N1004" s="17"/>
      <c r="O1004" s="25" t="str">
        <f t="shared" si="79"/>
        <v/>
      </c>
      <c r="R1004" t="str">
        <f t="shared" si="75"/>
        <v>Jan 1900</v>
      </c>
    </row>
    <row r="1005" spans="1:18">
      <c r="F1005" s="24"/>
    </row>
  </sheetData>
  <mergeCells count="1">
    <mergeCell ref="A2:Q2"/>
  </mergeCells>
  <phoneticPr fontId="24" type="noConversion"/>
  <conditionalFormatting sqref="A5:Q1004">
    <cfRule type="expression" dxfId="23" priority="1">
      <formula>$P5="Unpaid"</formula>
    </cfRule>
  </conditionalFormatting>
  <conditionalFormatting sqref="P5:P1004">
    <cfRule type="cellIs" dxfId="22" priority="2" operator="equal">
      <formula>"Insurance Pending"</formula>
    </cfRule>
    <cfRule type="cellIs" dxfId="21" priority="3" operator="equal">
      <formula>"Partial"</formula>
    </cfRule>
    <cfRule type="cellIs" dxfId="20" priority="4" operator="equal">
      <formula>"Unpaid"</formula>
    </cfRule>
    <cfRule type="cellIs" dxfId="19" priority="5" operator="equal">
      <formula>"Paid"</formula>
    </cfRule>
  </conditionalFormatting>
  <dataValidations count="5">
    <dataValidation type="list" allowBlank="1" showInputMessage="1" showErrorMessage="1" sqref="K5:K1004" xr:uid="{306465EE-38EC-4128-867E-D80C6B2AA922}">
      <formula1>lst_DiscountType</formula1>
    </dataValidation>
    <dataValidation type="list" allowBlank="1" showInputMessage="1" showErrorMessage="1" sqref="P5:P1004" xr:uid="{4CC83674-67C5-49E9-8F29-541599F05E02}">
      <formula1>lst_PaymentStatus</formula1>
    </dataValidation>
    <dataValidation type="list" allowBlank="1" showInputMessage="1" showErrorMessage="1" sqref="Q5:Q1004" xr:uid="{B6BBCA7D-8FB3-41EE-9D7B-AAF7A5BB0123}">
      <formula1>lst_StaffRole</formula1>
    </dataValidation>
    <dataValidation type="decimal" allowBlank="1" showInputMessage="1" showErrorMessage="1" errorTitle="Invalid Discount" error="Discount cannot exceed the gross bill amount. Please check with management." sqref="L5:L1004" xr:uid="{2C82BF87-8890-4A46-B370-1C13A676A0B3}">
      <formula1>0</formula1>
      <formula2>J5</formula2>
    </dataValidation>
    <dataValidation type="decimal" allowBlank="1" showInputMessage="1" showErrorMessage="1" errorTitle="Invalid Insurance Claim" error="Insurance claim cannot exceed the net payable amount." sqref="N5:N1004" xr:uid="{18CBF549-A07B-4957-83B7-26E45D18C857}">
      <formula1>0</formula1>
      <formula2>M5</formula2>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3DCD-44F2-4E37-8AB4-D18C87CE9A29}">
  <dimension ref="A1:M1005"/>
  <sheetViews>
    <sheetView zoomScale="86" zoomScaleNormal="80" workbookViewId="0">
      <pane ySplit="4" topLeftCell="A5" activePane="bottomLeft" state="frozen"/>
      <selection pane="bottomLeft" activeCell="F8" sqref="F8"/>
    </sheetView>
  </sheetViews>
  <sheetFormatPr defaultRowHeight="14.5"/>
  <cols>
    <col min="1" max="3" width="14.6328125" customWidth="1"/>
    <col min="4" max="4" width="22.6328125" customWidth="1"/>
    <col min="5" max="5" width="16.6328125" customWidth="1"/>
    <col min="6" max="6" width="19.36328125" bestFit="1" customWidth="1"/>
    <col min="7" max="8" width="16.6328125" customWidth="1"/>
    <col min="9" max="9" width="18.6328125" customWidth="1"/>
    <col min="10" max="10" width="19" bestFit="1" customWidth="1"/>
    <col min="11" max="11" width="15" customWidth="1"/>
    <col min="12" max="13" width="16.6328125" customWidth="1"/>
  </cols>
  <sheetData>
    <row r="1" spans="1:13" ht="15" customHeight="1"/>
    <row r="2" spans="1:13" ht="45" customHeight="1">
      <c r="A2" s="15" t="s">
        <v>199</v>
      </c>
      <c r="B2" s="15" t="s">
        <v>200</v>
      </c>
      <c r="C2" s="15" t="s">
        <v>201</v>
      </c>
      <c r="D2" s="15" t="s">
        <v>202</v>
      </c>
      <c r="E2" s="15" t="s">
        <v>203</v>
      </c>
      <c r="F2" s="15" t="s">
        <v>204</v>
      </c>
      <c r="G2" s="15" t="s">
        <v>205</v>
      </c>
      <c r="H2" s="15" t="s">
        <v>206</v>
      </c>
      <c r="I2" s="15" t="s">
        <v>207</v>
      </c>
      <c r="J2" s="15" t="s">
        <v>266</v>
      </c>
      <c r="K2" s="15" t="s">
        <v>267</v>
      </c>
      <c r="L2" s="15" t="s">
        <v>268</v>
      </c>
      <c r="M2" s="15" t="s">
        <v>269</v>
      </c>
    </row>
    <row r="3" spans="1:13" ht="28" customHeight="1">
      <c r="A3" s="15" t="s">
        <v>250</v>
      </c>
      <c r="B3" s="15"/>
      <c r="C3" s="15"/>
      <c r="D3" s="15"/>
      <c r="E3" s="15"/>
      <c r="F3" s="15"/>
      <c r="G3" s="15"/>
      <c r="H3" s="15"/>
      <c r="I3" s="15"/>
      <c r="J3" s="15"/>
      <c r="K3" s="15"/>
      <c r="L3" s="15"/>
      <c r="M3" s="15"/>
    </row>
    <row r="4" spans="1:13" ht="30" customHeight="1">
      <c r="B4" s="21" t="s">
        <v>261</v>
      </c>
      <c r="C4" s="17">
        <f>IFERROR(SUM(E6:E2005),0)</f>
        <v>7790801.0299999965</v>
      </c>
      <c r="D4" s="21" t="s">
        <v>262</v>
      </c>
      <c r="E4" s="17">
        <f>IFERROR(SUM(G6:G2005),0)</f>
        <v>5434705.8099999987</v>
      </c>
      <c r="F4" s="21" t="s">
        <v>263</v>
      </c>
      <c r="G4" s="17">
        <f>IFERROR(SUMIF(J6:J2005,"&gt;"&amp;0,J6:J2005),0)</f>
        <v>2356305.2200000007</v>
      </c>
      <c r="H4" s="21" t="s">
        <v>264</v>
      </c>
      <c r="I4" t="str">
        <f>IF(C4=0,"",TEXT(E4/C4,"0.0%"))</f>
        <v>69.8%</v>
      </c>
      <c r="J4" s="21" t="s">
        <v>265</v>
      </c>
      <c r="K4" s="17">
        <f ca="1">IFERROR(SUMIF(L6:L2005,"90+ Days",J6:J2005),0)</f>
        <v>1749114.5</v>
      </c>
    </row>
    <row r="5" spans="1:13" ht="22" customHeight="1">
      <c r="A5" s="18" t="s">
        <v>251</v>
      </c>
      <c r="B5" s="18" t="s">
        <v>238</v>
      </c>
      <c r="C5" s="18" t="s">
        <v>0</v>
      </c>
      <c r="D5" s="18" t="s">
        <v>252</v>
      </c>
      <c r="E5" s="18" t="s">
        <v>253</v>
      </c>
      <c r="F5" s="18" t="s">
        <v>254</v>
      </c>
      <c r="G5" s="18" t="s">
        <v>255</v>
      </c>
      <c r="H5" s="18" t="s">
        <v>69</v>
      </c>
      <c r="I5" s="18" t="s">
        <v>256</v>
      </c>
      <c r="J5" s="18" t="s">
        <v>257</v>
      </c>
      <c r="K5" s="18" t="s">
        <v>258</v>
      </c>
      <c r="L5" s="18" t="s">
        <v>259</v>
      </c>
      <c r="M5" s="18" t="s">
        <v>260</v>
      </c>
    </row>
    <row r="6" spans="1:13" ht="22" customHeight="1">
      <c r="A6" t="str">
        <f>IF(B6="","","PAY-"&amp;TEXT(ROW(A1),"00000"))</f>
        <v>PAY-00001</v>
      </c>
      <c r="B6" s="39" t="s">
        <v>270</v>
      </c>
      <c r="C6" s="24" t="str">
        <f>IF(B6="","",IFERROR(_xlfn.XLOOKUP(B6,BILLING!A:A,BILLING!C:C),"Bill not found"))</f>
        <v>PT-00001</v>
      </c>
      <c r="D6" s="24" t="str">
        <f>IF(C6="","",IFERROR(_xlfn.XLOOKUP(C6,PT_Master!A:A,PT_Master!C:C),""))</f>
        <v>Ananya Roy</v>
      </c>
      <c r="E6" s="25">
        <f>IF(B6="","",IFERROR(_xlfn.XLOOKUP(B6,BILLING!A:A,BILLING!O:O),0))</f>
        <v>1755.43</v>
      </c>
      <c r="F6" s="39" t="s">
        <v>492</v>
      </c>
      <c r="G6" s="39">
        <v>1755.43</v>
      </c>
      <c r="H6" s="39" t="s">
        <v>72</v>
      </c>
      <c r="I6" s="39" t="s">
        <v>2087</v>
      </c>
      <c r="J6" s="25">
        <f>IF(B6="","",IFERROR(E6-SUMIF(B$6:B6,B6,G$6:G6),E6))</f>
        <v>0</v>
      </c>
      <c r="K6" s="27">
        <f ca="1">IF(B6="","",IFERROR(TODAY()-_xlfn.XLOOKUP(B6,BILLING!A:A,BILLING!E:E),0))</f>
        <v>646</v>
      </c>
      <c r="L6" s="24" t="str">
        <f ca="1">IF(K6="","",IF(K6&lt;=30,"0-30 Days",IF(K6&lt;=60,"31-60 Days",IF(K6&lt;=90,"61-90 Days","90+ Days"))))</f>
        <v>90+ Days</v>
      </c>
      <c r="M6" s="39" t="s">
        <v>90</v>
      </c>
    </row>
    <row r="7" spans="1:13" ht="22" customHeight="1">
      <c r="A7" t="str">
        <f t="shared" ref="A7:A70" si="0">IF(B7="","","PAY-"&amp;TEXT(ROW(A3),"00000"))</f>
        <v>PAY-00003</v>
      </c>
      <c r="B7" s="40" t="s">
        <v>1930</v>
      </c>
      <c r="C7" s="24" t="str">
        <f>IF(B7="","",IFERROR(_xlfn.XLOOKUP(B7,BILLING!A:A,BILLING!C:C),"Bill not found"))</f>
        <v>PT-00002</v>
      </c>
      <c r="D7" s="24" t="str">
        <f>IF(C7="","",IFERROR(_xlfn.XLOOKUP(C7,PT_Master!A:A,PT_Master!C:C),""))</f>
        <v>Rahul Sharma</v>
      </c>
      <c r="E7" s="25">
        <f>IF(B7="","",IFERROR(_xlfn.XLOOKUP(B7,BILLING!A:A,BILLING!O:O),0))</f>
        <v>5657.5</v>
      </c>
      <c r="F7" s="40" t="s">
        <v>1502</v>
      </c>
      <c r="G7" s="40">
        <v>5657.5</v>
      </c>
      <c r="H7" s="40" t="s">
        <v>73</v>
      </c>
      <c r="I7" s="40" t="s">
        <v>2088</v>
      </c>
      <c r="J7" s="25">
        <f>IF(B7="","",IFERROR(E7-SUMIF(B$6:B7,B7,G$6:G7),E7))</f>
        <v>0</v>
      </c>
      <c r="K7" s="27">
        <f ca="1">IF(B7="","",IFERROR(TODAY()-_xlfn.XLOOKUP(B7,BILLING!A:A,BILLING!E:E),0))</f>
        <v>281</v>
      </c>
      <c r="L7" s="24" t="str">
        <f t="shared" ref="L7:L70" ca="1" si="1">IF(K7="","",IF(K7&lt;=30,"0-30 Days",IF(K7&lt;=60,"31-60 Days",IF(K7&lt;=90,"61-90 Days","90+ Days"))))</f>
        <v>90+ Days</v>
      </c>
      <c r="M7" s="40" t="s">
        <v>90</v>
      </c>
    </row>
    <row r="8" spans="1:13" ht="22" customHeight="1">
      <c r="A8" t="str">
        <f t="shared" si="0"/>
        <v>PAY-00004</v>
      </c>
      <c r="B8" s="39" t="s">
        <v>1931</v>
      </c>
      <c r="C8" s="24" t="str">
        <f>IF(B8="","",IFERROR(_xlfn.XLOOKUP(B8,BILLING!A:A,BILLING!C:C),"Bill not found"))</f>
        <v>PT-00003</v>
      </c>
      <c r="D8" s="24" t="str">
        <f>IF(C8="","",IFERROR(_xlfn.XLOOKUP(C8,PT_Master!A:A,PT_Master!C:C),""))</f>
        <v>Priya Mehta</v>
      </c>
      <c r="E8" s="25">
        <f>IF(B8="","",IFERROR(_xlfn.XLOOKUP(B8,BILLING!A:A,BILLING!O:O),0))</f>
        <v>1517.67</v>
      </c>
      <c r="F8" s="39" t="s">
        <v>1509</v>
      </c>
      <c r="G8" s="39">
        <v>332.91</v>
      </c>
      <c r="H8" s="39" t="s">
        <v>74</v>
      </c>
      <c r="I8" s="39" t="s">
        <v>2089</v>
      </c>
      <c r="J8" s="25">
        <f>IF(B8="","",IFERROR(E8-SUMIF(B$6:B8,B8,G$6:G8),E8))</f>
        <v>1184.76</v>
      </c>
      <c r="K8" s="27">
        <f ca="1">IF(B8="","",IFERROR(TODAY()-_xlfn.XLOOKUP(B8,BILLING!A:A,BILLING!E:E),0))</f>
        <v>77</v>
      </c>
      <c r="L8" s="24" t="str">
        <f t="shared" ca="1" si="1"/>
        <v>61-90 Days</v>
      </c>
      <c r="M8" s="39" t="s">
        <v>90</v>
      </c>
    </row>
    <row r="9" spans="1:13" ht="22" customHeight="1">
      <c r="A9" t="str">
        <f t="shared" si="0"/>
        <v>PAY-00005</v>
      </c>
      <c r="B9" s="40" t="s">
        <v>1932</v>
      </c>
      <c r="C9" s="24" t="str">
        <f>IF(B9="","",IFERROR(_xlfn.XLOOKUP(B9,BILLING!A:A,BILLING!C:C),"Bill not found"))</f>
        <v>PT-00004</v>
      </c>
      <c r="D9" s="24" t="str">
        <f>IF(C9="","",IFERROR(_xlfn.XLOOKUP(C9,PT_Master!A:A,PT_Master!C:C),""))</f>
        <v>Debasis Mondal</v>
      </c>
      <c r="E9" s="25">
        <f>IF(B9="","",IFERROR(_xlfn.XLOOKUP(B9,BILLING!A:A,BILLING!O:O),0))</f>
        <v>55891.5</v>
      </c>
      <c r="F9" s="40" t="s">
        <v>2061</v>
      </c>
      <c r="G9" s="40">
        <v>17008.88</v>
      </c>
      <c r="H9" s="40" t="s">
        <v>74</v>
      </c>
      <c r="I9" s="40" t="s">
        <v>2090</v>
      </c>
      <c r="J9" s="25">
        <f>IF(B9="","",IFERROR(E9-SUMIF(B$6:B9,B9,G$6:G9),E9))</f>
        <v>38882.619999999995</v>
      </c>
      <c r="K9" s="27">
        <f ca="1">IF(B9="","",IFERROR(TODAY()-_xlfn.XLOOKUP(B9,BILLING!A:A,BILLING!E:E),0))</f>
        <v>59</v>
      </c>
      <c r="L9" s="24" t="str">
        <f t="shared" ca="1" si="1"/>
        <v>31-60 Days</v>
      </c>
      <c r="M9" s="40" t="s">
        <v>90</v>
      </c>
    </row>
    <row r="10" spans="1:13" ht="22" customHeight="1">
      <c r="A10" t="str">
        <f t="shared" si="0"/>
        <v>PAY-00006</v>
      </c>
      <c r="B10" s="39" t="s">
        <v>1933</v>
      </c>
      <c r="C10" s="24" t="str">
        <f>IF(B10="","",IFERROR(_xlfn.XLOOKUP(B10,BILLING!A:A,BILLING!C:C),"Bill not found"))</f>
        <v>PT-00005</v>
      </c>
      <c r="D10" s="24" t="str">
        <f>IF(C10="","",IFERROR(_xlfn.XLOOKUP(C10,PT_Master!A:A,PT_Master!C:C),""))</f>
        <v>Sneha Das</v>
      </c>
      <c r="E10" s="25">
        <f>IF(B10="","",IFERROR(_xlfn.XLOOKUP(B10,BILLING!A:A,BILLING!O:O),0))</f>
        <v>10648.4</v>
      </c>
      <c r="F10" s="39" t="s">
        <v>2062</v>
      </c>
      <c r="G10" s="39">
        <v>3303.93</v>
      </c>
      <c r="H10" s="39" t="s">
        <v>72</v>
      </c>
      <c r="I10" s="39" t="s">
        <v>2091</v>
      </c>
      <c r="J10" s="25">
        <f>IF(B10="","",IFERROR(E10-SUMIF(B$6:B10,B10,G$6:G10),E10))</f>
        <v>7344.4699999999993</v>
      </c>
      <c r="K10" s="27">
        <f ca="1">IF(B10="","",IFERROR(TODAY()-_xlfn.XLOOKUP(B10,BILLING!A:A,BILLING!E:E),0))</f>
        <v>224</v>
      </c>
      <c r="L10" s="24" t="str">
        <f t="shared" ca="1" si="1"/>
        <v>90+ Days</v>
      </c>
      <c r="M10" s="39" t="s">
        <v>90</v>
      </c>
    </row>
    <row r="11" spans="1:13" ht="22" customHeight="1">
      <c r="A11" t="str">
        <f t="shared" si="0"/>
        <v>PAY-00007</v>
      </c>
      <c r="B11" s="40" t="s">
        <v>1934</v>
      </c>
      <c r="C11" s="24" t="str">
        <f>IF(B11="","",IFERROR(_xlfn.XLOOKUP(B11,BILLING!A:A,BILLING!C:C),"Bill not found"))</f>
        <v>PT-00006</v>
      </c>
      <c r="D11" s="24" t="str">
        <f>IF(C11="","",IFERROR(_xlfn.XLOOKUP(C11,PT_Master!A:A,PT_Master!C:C),""))</f>
        <v>Amit Gupta</v>
      </c>
      <c r="E11" s="25">
        <f>IF(B11="","",IFERROR(_xlfn.XLOOKUP(B11,BILLING!A:A,BILLING!O:O),0))</f>
        <v>3663.96</v>
      </c>
      <c r="F11" s="40" t="s">
        <v>1899</v>
      </c>
      <c r="G11" s="40">
        <v>3663.96</v>
      </c>
      <c r="H11" s="40" t="s">
        <v>74</v>
      </c>
      <c r="I11" s="40" t="s">
        <v>2092</v>
      </c>
      <c r="J11" s="25">
        <f>IF(B11="","",IFERROR(E11-SUMIF(B$6:B11,B11,G$6:G11),E11))</f>
        <v>0</v>
      </c>
      <c r="K11" s="27">
        <f ca="1">IF(B11="","",IFERROR(TODAY()-_xlfn.XLOOKUP(B11,BILLING!A:A,BILLING!E:E),0))</f>
        <v>125</v>
      </c>
      <c r="L11" s="24" t="str">
        <f t="shared" ca="1" si="1"/>
        <v>90+ Days</v>
      </c>
      <c r="M11" s="40" t="s">
        <v>90</v>
      </c>
    </row>
    <row r="12" spans="1:13" ht="22" customHeight="1">
      <c r="A12" t="str">
        <f t="shared" si="0"/>
        <v>PAY-00008</v>
      </c>
      <c r="B12" s="39" t="s">
        <v>1935</v>
      </c>
      <c r="C12" s="24" t="str">
        <f>IF(B12="","",IFERROR(_xlfn.XLOOKUP(B12,BILLING!A:A,BILLING!C:C),"Bill not found"))</f>
        <v>PT-00007</v>
      </c>
      <c r="D12" s="24" t="str">
        <f>IF(C12="","",IFERROR(_xlfn.XLOOKUP(C12,PT_Master!A:A,PT_Master!C:C),""))</f>
        <v>Kavita Singh</v>
      </c>
      <c r="E12" s="25">
        <f>IF(B12="","",IFERROR(_xlfn.XLOOKUP(B12,BILLING!A:A,BILLING!O:O),0))</f>
        <v>146844.06</v>
      </c>
      <c r="F12" s="39" t="s">
        <v>1896</v>
      </c>
      <c r="G12" s="39">
        <v>30845.96</v>
      </c>
      <c r="H12" s="39" t="s">
        <v>71</v>
      </c>
      <c r="I12" s="39" t="s">
        <v>2093</v>
      </c>
      <c r="J12" s="25">
        <f>IF(B12="","",IFERROR(E12-SUMIF(B$6:B12,B12,G$6:G12),E12))</f>
        <v>115998.1</v>
      </c>
      <c r="K12" s="27">
        <f ca="1">IF(B12="","",IFERROR(TODAY()-_xlfn.XLOOKUP(B12,BILLING!A:A,BILLING!E:E),0))</f>
        <v>122</v>
      </c>
      <c r="L12" s="24" t="str">
        <f t="shared" ca="1" si="1"/>
        <v>90+ Days</v>
      </c>
      <c r="M12" s="39" t="s">
        <v>90</v>
      </c>
    </row>
    <row r="13" spans="1:13" ht="22" customHeight="1">
      <c r="A13" t="str">
        <f t="shared" si="0"/>
        <v>PAY-00009</v>
      </c>
      <c r="B13" s="40" t="s">
        <v>1936</v>
      </c>
      <c r="C13" s="24" t="str">
        <f>IF(B13="","",IFERROR(_xlfn.XLOOKUP(B13,BILLING!A:A,BILLING!C:C),"Bill not found"))</f>
        <v>PT-00009</v>
      </c>
      <c r="D13" s="24" t="str">
        <f>IF(C13="","",IFERROR(_xlfn.XLOOKUP(C13,PT_Master!A:A,PT_Master!C:C),""))</f>
        <v>Pooja Mukherjee</v>
      </c>
      <c r="E13" s="25">
        <f>IF(B13="","",IFERROR(_xlfn.XLOOKUP(B13,BILLING!A:A,BILLING!O:O),0))</f>
        <v>5935.3600000000006</v>
      </c>
      <c r="F13" s="40" t="s">
        <v>1489</v>
      </c>
      <c r="G13" s="40">
        <v>2723.36</v>
      </c>
      <c r="H13" s="40" t="s">
        <v>70</v>
      </c>
      <c r="I13" s="40" t="s">
        <v>2094</v>
      </c>
      <c r="J13" s="25">
        <f>IF(B13="","",IFERROR(E13-SUMIF(B$6:B13,B13,G$6:G13),E13))</f>
        <v>3212.0000000000005</v>
      </c>
      <c r="K13" s="27">
        <f ca="1">IF(B13="","",IFERROR(TODAY()-_xlfn.XLOOKUP(B13,BILLING!A:A,BILLING!E:E),0))</f>
        <v>183</v>
      </c>
      <c r="L13" s="24" t="str">
        <f t="shared" ca="1" si="1"/>
        <v>90+ Days</v>
      </c>
      <c r="M13" s="40" t="s">
        <v>90</v>
      </c>
    </row>
    <row r="14" spans="1:13" ht="22" customHeight="1">
      <c r="A14" t="str">
        <f t="shared" si="0"/>
        <v>PAY-00010</v>
      </c>
      <c r="B14" s="39" t="s">
        <v>1937</v>
      </c>
      <c r="C14" s="24" t="str">
        <f>IF(B14="","",IFERROR(_xlfn.XLOOKUP(B14,BILLING!A:A,BILLING!C:C),"Bill not found"))</f>
        <v>PT-00010</v>
      </c>
      <c r="D14" s="24" t="str">
        <f>IF(C14="","",IFERROR(_xlfn.XLOOKUP(C14,PT_Master!A:A,PT_Master!C:C),""))</f>
        <v>Arjun Bose</v>
      </c>
      <c r="E14" s="25">
        <f>IF(B14="","",IFERROR(_xlfn.XLOOKUP(B14,BILLING!A:A,BILLING!O:O),0))</f>
        <v>10370.59</v>
      </c>
      <c r="F14" s="39" t="s">
        <v>1527</v>
      </c>
      <c r="G14" s="39">
        <v>4092.82</v>
      </c>
      <c r="H14" s="39" t="s">
        <v>74</v>
      </c>
      <c r="I14" s="39" t="s">
        <v>2095</v>
      </c>
      <c r="J14" s="25">
        <f>IF(B14="","",IFERROR(E14-SUMIF(B$6:B14,B14,G$6:G14),E14))</f>
        <v>6277.77</v>
      </c>
      <c r="K14" s="27">
        <f ca="1">IF(B14="","",IFERROR(TODAY()-_xlfn.XLOOKUP(B14,BILLING!A:A,BILLING!E:E),0))</f>
        <v>102</v>
      </c>
      <c r="L14" s="24" t="str">
        <f t="shared" ca="1" si="1"/>
        <v>90+ Days</v>
      </c>
      <c r="M14" s="39" t="s">
        <v>90</v>
      </c>
    </row>
    <row r="15" spans="1:13" ht="22" customHeight="1">
      <c r="A15" t="str">
        <f t="shared" si="0"/>
        <v>PAY-00011</v>
      </c>
      <c r="B15" s="40" t="s">
        <v>1938</v>
      </c>
      <c r="C15" s="24" t="str">
        <f>IF(B15="","",IFERROR(_xlfn.XLOOKUP(B15,BILLING!A:A,BILLING!C:C),"Bill not found"))</f>
        <v>PT-00012</v>
      </c>
      <c r="D15" s="24" t="str">
        <f>IF(C15="","",IFERROR(_xlfn.XLOOKUP(C15,PT_Master!A:A,PT_Master!C:C),""))</f>
        <v>Vikram Ghosh</v>
      </c>
      <c r="E15" s="25">
        <f>IF(B15="","",IFERROR(_xlfn.XLOOKUP(B15,BILLING!A:A,BILLING!O:O),0))</f>
        <v>168544.74</v>
      </c>
      <c r="F15" s="40" t="s">
        <v>1909</v>
      </c>
      <c r="G15" s="40">
        <v>44384</v>
      </c>
      <c r="H15" s="40" t="s">
        <v>73</v>
      </c>
      <c r="I15" s="40" t="s">
        <v>2096</v>
      </c>
      <c r="J15" s="25">
        <f>IF(B15="","",IFERROR(E15-SUMIF(B$6:B15,B15,G$6:G15),E15))</f>
        <v>124160.73999999999</v>
      </c>
      <c r="K15" s="27">
        <f ca="1">IF(B15="","",IFERROR(TODAY()-_xlfn.XLOOKUP(B15,BILLING!A:A,BILLING!E:E),0))</f>
        <v>283</v>
      </c>
      <c r="L15" s="24" t="str">
        <f t="shared" ca="1" si="1"/>
        <v>90+ Days</v>
      </c>
      <c r="M15" s="40" t="s">
        <v>90</v>
      </c>
    </row>
    <row r="16" spans="1:13" ht="22" customHeight="1">
      <c r="A16" t="str">
        <f t="shared" si="0"/>
        <v>PAY-00012</v>
      </c>
      <c r="B16" s="39" t="s">
        <v>1939</v>
      </c>
      <c r="C16" s="24" t="str">
        <f>IF(B16="","",IFERROR(_xlfn.XLOOKUP(B16,BILLING!A:A,BILLING!C:C),"Bill not found"))</f>
        <v>PT-00013</v>
      </c>
      <c r="D16" s="24" t="str">
        <f>IF(C16="","",IFERROR(_xlfn.XLOOKUP(C16,PT_Master!A:A,PT_Master!C:C),""))</f>
        <v>Divya Banerjee</v>
      </c>
      <c r="E16" s="25">
        <f>IF(B16="","",IFERROR(_xlfn.XLOOKUP(B16,BILLING!A:A,BILLING!O:O),0))</f>
        <v>70263.55</v>
      </c>
      <c r="F16" s="39" t="s">
        <v>1497</v>
      </c>
      <c r="G16" s="39">
        <v>70263.55</v>
      </c>
      <c r="H16" s="39" t="s">
        <v>72</v>
      </c>
      <c r="I16" s="39" t="s">
        <v>2097</v>
      </c>
      <c r="J16" s="25">
        <f>IF(B16="","",IFERROR(E16-SUMIF(B$6:B16,B16,G$6:G16),E16))</f>
        <v>0</v>
      </c>
      <c r="K16" s="27">
        <f ca="1">IF(B16="","",IFERROR(TODAY()-_xlfn.XLOOKUP(B16,BILLING!A:A,BILLING!E:E),0))</f>
        <v>100</v>
      </c>
      <c r="L16" s="24" t="str">
        <f t="shared" ca="1" si="1"/>
        <v>90+ Days</v>
      </c>
      <c r="M16" s="39" t="s">
        <v>90</v>
      </c>
    </row>
    <row r="17" spans="1:13" ht="22" customHeight="1">
      <c r="A17" t="str">
        <f t="shared" si="0"/>
        <v>PAY-00013</v>
      </c>
      <c r="B17" s="40" t="s">
        <v>1940</v>
      </c>
      <c r="C17" s="24" t="str">
        <f>IF(B17="","",IFERROR(_xlfn.XLOOKUP(B17,BILLING!A:A,BILLING!C:C),"Bill not found"))</f>
        <v>PT-00014</v>
      </c>
      <c r="D17" s="24" t="str">
        <f>IF(C17="","",IFERROR(_xlfn.XLOOKUP(C17,PT_Master!A:A,PT_Master!C:C),""))</f>
        <v>Rajan Dey</v>
      </c>
      <c r="E17" s="25">
        <f>IF(B17="","",IFERROR(_xlfn.XLOOKUP(B17,BILLING!A:A,BILLING!O:O),0))</f>
        <v>1142.8499999999999</v>
      </c>
      <c r="F17" s="40" t="s">
        <v>1516</v>
      </c>
      <c r="G17" s="40">
        <v>156.32</v>
      </c>
      <c r="H17" s="40" t="s">
        <v>74</v>
      </c>
      <c r="I17" s="40" t="s">
        <v>2098</v>
      </c>
      <c r="J17" s="25">
        <f>IF(B17="","",IFERROR(E17-SUMIF(B$6:B17,B17,G$6:G17),E17))</f>
        <v>986.53</v>
      </c>
      <c r="K17" s="27">
        <f ca="1">IF(B17="","",IFERROR(TODAY()-_xlfn.XLOOKUP(B17,BILLING!A:A,BILLING!E:E),0))</f>
        <v>207</v>
      </c>
      <c r="L17" s="24" t="str">
        <f t="shared" ca="1" si="1"/>
        <v>90+ Days</v>
      </c>
      <c r="M17" s="40" t="s">
        <v>90</v>
      </c>
    </row>
    <row r="18" spans="1:13" ht="22" customHeight="1">
      <c r="A18" t="str">
        <f t="shared" si="0"/>
        <v>PAY-00014</v>
      </c>
      <c r="B18" s="39" t="s">
        <v>1941</v>
      </c>
      <c r="C18" s="24" t="str">
        <f>IF(B18="","",IFERROR(_xlfn.XLOOKUP(B18,BILLING!A:A,BILLING!C:C),"Bill not found"))</f>
        <v>PT-00015</v>
      </c>
      <c r="D18" s="24" t="str">
        <f>IF(C18="","",IFERROR(_xlfn.XLOOKUP(C18,PT_Master!A:A,PT_Master!C:C),""))</f>
        <v>Sunita Pal</v>
      </c>
      <c r="E18" s="25">
        <f>IF(B18="","",IFERROR(_xlfn.XLOOKUP(B18,BILLING!A:A,BILLING!O:O),0))</f>
        <v>4420.46</v>
      </c>
      <c r="F18" s="39" t="s">
        <v>603</v>
      </c>
      <c r="G18" s="39">
        <v>4420.46</v>
      </c>
      <c r="H18" s="39" t="s">
        <v>72</v>
      </c>
      <c r="I18" s="39" t="s">
        <v>2099</v>
      </c>
      <c r="J18" s="25">
        <f>IF(B18="","",IFERROR(E18-SUMIF(B$6:B18,B18,G$6:G18),E18))</f>
        <v>0</v>
      </c>
      <c r="K18" s="27">
        <f ca="1">IF(B18="","",IFERROR(TODAY()-_xlfn.XLOOKUP(B18,BILLING!A:A,BILLING!E:E),0))</f>
        <v>50</v>
      </c>
      <c r="L18" s="24" t="str">
        <f t="shared" ca="1" si="1"/>
        <v>31-60 Days</v>
      </c>
      <c r="M18" s="39" t="s">
        <v>90</v>
      </c>
    </row>
    <row r="19" spans="1:13" ht="22" customHeight="1">
      <c r="A19" t="str">
        <f t="shared" si="0"/>
        <v>PAY-00015</v>
      </c>
      <c r="B19" s="40" t="s">
        <v>1942</v>
      </c>
      <c r="C19" s="24" t="str">
        <f>IF(B19="","",IFERROR(_xlfn.XLOOKUP(B19,BILLING!A:A,BILLING!C:C),"Bill not found"))</f>
        <v>PT-00016</v>
      </c>
      <c r="D19" s="24" t="str">
        <f>IF(C19="","",IFERROR(_xlfn.XLOOKUP(C19,PT_Master!A:A,PT_Master!C:C),""))</f>
        <v>Ajay Nath</v>
      </c>
      <c r="E19" s="25">
        <f>IF(B19="","",IFERROR(_xlfn.XLOOKUP(B19,BILLING!A:A,BILLING!O:O),0))</f>
        <v>2592.1999999999998</v>
      </c>
      <c r="F19" s="40" t="s">
        <v>2063</v>
      </c>
      <c r="G19" s="40">
        <v>1228.24</v>
      </c>
      <c r="H19" s="40" t="s">
        <v>71</v>
      </c>
      <c r="I19" s="40" t="s">
        <v>2100</v>
      </c>
      <c r="J19" s="25">
        <f>IF(B19="","",IFERROR(E19-SUMIF(B$6:B19,B19,G$6:G19),E19))</f>
        <v>1363.9599999999998</v>
      </c>
      <c r="K19" s="27">
        <f ca="1">IF(B19="","",IFERROR(TODAY()-_xlfn.XLOOKUP(B19,BILLING!A:A,BILLING!E:E),0))</f>
        <v>36</v>
      </c>
      <c r="L19" s="24" t="str">
        <f t="shared" ca="1" si="1"/>
        <v>31-60 Days</v>
      </c>
      <c r="M19" s="40" t="s">
        <v>90</v>
      </c>
    </row>
    <row r="20" spans="1:13" ht="22" customHeight="1">
      <c r="A20" t="str">
        <f t="shared" si="0"/>
        <v>PAY-00016</v>
      </c>
      <c r="B20" s="39" t="s">
        <v>1943</v>
      </c>
      <c r="C20" s="24" t="str">
        <f>IF(B20="","",IFERROR(_xlfn.XLOOKUP(B20,BILLING!A:A,BILLING!C:C),"Bill not found"))</f>
        <v>PT-00017</v>
      </c>
      <c r="D20" s="24" t="str">
        <f>IF(C20="","",IFERROR(_xlfn.XLOOKUP(C20,PT_Master!A:A,PT_Master!C:C),""))</f>
        <v>Nisha Saha</v>
      </c>
      <c r="E20" s="25">
        <f>IF(B20="","",IFERROR(_xlfn.XLOOKUP(B20,BILLING!A:A,BILLING!O:O),0))</f>
        <v>2689.29</v>
      </c>
      <c r="F20" s="39" t="s">
        <v>1458</v>
      </c>
      <c r="G20" s="39">
        <v>273.05</v>
      </c>
      <c r="H20" s="39" t="s">
        <v>71</v>
      </c>
      <c r="I20" s="39" t="s">
        <v>2101</v>
      </c>
      <c r="J20" s="25">
        <f>IF(B20="","",IFERROR(E20-SUMIF(B$6:B20,B20,G$6:G20),E20))</f>
        <v>2416.2399999999998</v>
      </c>
      <c r="K20" s="27">
        <f ca="1">IF(B20="","",IFERROR(TODAY()-_xlfn.XLOOKUP(B20,BILLING!A:A,BILLING!E:E),0))</f>
        <v>294</v>
      </c>
      <c r="L20" s="24" t="str">
        <f t="shared" ca="1" si="1"/>
        <v>90+ Days</v>
      </c>
      <c r="M20" s="39" t="s">
        <v>90</v>
      </c>
    </row>
    <row r="21" spans="1:13" ht="22" customHeight="1">
      <c r="A21" t="str">
        <f t="shared" si="0"/>
        <v>PAY-00017</v>
      </c>
      <c r="B21" s="40" t="s">
        <v>1944</v>
      </c>
      <c r="C21" s="24" t="str">
        <f>IF(B21="","",IFERROR(_xlfn.XLOOKUP(B21,BILLING!A:A,BILLING!C:C),"Bill not found"))</f>
        <v>PT-00019</v>
      </c>
      <c r="D21" s="24" t="str">
        <f>IF(C21="","",IFERROR(_xlfn.XLOOKUP(C21,PT_Master!A:A,PT_Master!C:C),""))</f>
        <v>Rekha Chakraborty</v>
      </c>
      <c r="E21" s="25">
        <f>IF(B21="","",IFERROR(_xlfn.XLOOKUP(B21,BILLING!A:A,BILLING!O:O),0))</f>
        <v>43342.31</v>
      </c>
      <c r="F21" s="40" t="s">
        <v>2064</v>
      </c>
      <c r="G21" s="40">
        <v>43342.31</v>
      </c>
      <c r="H21" s="40" t="s">
        <v>72</v>
      </c>
      <c r="I21" s="40" t="s">
        <v>2102</v>
      </c>
      <c r="J21" s="25">
        <f>IF(B21="","",IFERROR(E21-SUMIF(B$6:B21,B21,G$6:G21),E21))</f>
        <v>0</v>
      </c>
      <c r="K21" s="27">
        <f ca="1">IF(B21="","",IFERROR(TODAY()-_xlfn.XLOOKUP(B21,BILLING!A:A,BILLING!E:E),0))</f>
        <v>185</v>
      </c>
      <c r="L21" s="24" t="str">
        <f t="shared" ca="1" si="1"/>
        <v>90+ Days</v>
      </c>
      <c r="M21" s="40" t="s">
        <v>90</v>
      </c>
    </row>
    <row r="22" spans="1:13" ht="22" customHeight="1">
      <c r="A22" t="str">
        <f t="shared" si="0"/>
        <v>PAY-00018</v>
      </c>
      <c r="B22" s="39" t="s">
        <v>1945</v>
      </c>
      <c r="C22" s="24" t="str">
        <f>IF(B22="","",IFERROR(_xlfn.XLOOKUP(B22,BILLING!A:A,BILLING!C:C),"Bill not found"))</f>
        <v>PT-00020</v>
      </c>
      <c r="D22" s="24" t="str">
        <f>IF(C22="","",IFERROR(_xlfn.XLOOKUP(C22,PT_Master!A:A,PT_Master!C:C),""))</f>
        <v>Manish Mitra</v>
      </c>
      <c r="E22" s="25">
        <f>IF(B22="","",IFERROR(_xlfn.XLOOKUP(B22,BILLING!A:A,BILLING!O:O),0))</f>
        <v>1575.33</v>
      </c>
      <c r="F22" s="39" t="s">
        <v>2065</v>
      </c>
      <c r="G22" s="39">
        <v>1575.33</v>
      </c>
      <c r="H22" s="39" t="s">
        <v>71</v>
      </c>
      <c r="I22" s="39" t="s">
        <v>2103</v>
      </c>
      <c r="J22" s="25">
        <f>IF(B22="","",IFERROR(E22-SUMIF(B$6:B22,B22,G$6:G22),E22))</f>
        <v>0</v>
      </c>
      <c r="K22" s="27">
        <f ca="1">IF(B22="","",IFERROR(TODAY()-_xlfn.XLOOKUP(B22,BILLING!A:A,BILLING!E:E),0))</f>
        <v>41</v>
      </c>
      <c r="L22" s="24" t="str">
        <f t="shared" ca="1" si="1"/>
        <v>31-60 Days</v>
      </c>
      <c r="M22" s="39" t="s">
        <v>90</v>
      </c>
    </row>
    <row r="23" spans="1:13" ht="22" customHeight="1">
      <c r="A23" t="str">
        <f t="shared" si="0"/>
        <v>PAY-00019</v>
      </c>
      <c r="B23" s="40" t="s">
        <v>1946</v>
      </c>
      <c r="C23" s="24" t="str">
        <f>IF(B23="","",IFERROR(_xlfn.XLOOKUP(B23,BILLING!A:A,BILLING!C:C),"Bill not found"))</f>
        <v>PT-00021</v>
      </c>
      <c r="D23" s="24" t="str">
        <f>IF(C23="","",IFERROR(_xlfn.XLOOKUP(C23,PT_Master!A:A,PT_Master!C:C),""))</f>
        <v>Geeta Paul</v>
      </c>
      <c r="E23" s="25">
        <f>IF(B23="","",IFERROR(_xlfn.XLOOKUP(B23,BILLING!A:A,BILLING!O:O),0))</f>
        <v>156134.12</v>
      </c>
      <c r="F23" s="40" t="s">
        <v>610</v>
      </c>
      <c r="G23" s="40">
        <v>58576</v>
      </c>
      <c r="H23" s="40" t="s">
        <v>75</v>
      </c>
      <c r="I23" s="40" t="s">
        <v>2104</v>
      </c>
      <c r="J23" s="25">
        <f>IF(B23="","",IFERROR(E23-SUMIF(B$6:B23,B23,G$6:G23),E23))</f>
        <v>97558.12</v>
      </c>
      <c r="K23" s="27">
        <f ca="1">IF(B23="","",IFERROR(TODAY()-_xlfn.XLOOKUP(B23,BILLING!A:A,BILLING!E:E),0))</f>
        <v>69</v>
      </c>
      <c r="L23" s="24" t="str">
        <f t="shared" ca="1" si="1"/>
        <v>61-90 Days</v>
      </c>
      <c r="M23" s="40" t="s">
        <v>90</v>
      </c>
    </row>
    <row r="24" spans="1:13" ht="22" customHeight="1">
      <c r="A24" t="str">
        <f t="shared" si="0"/>
        <v>PAY-00020</v>
      </c>
      <c r="B24" s="39" t="s">
        <v>1947</v>
      </c>
      <c r="C24" s="24" t="str">
        <f>IF(B24="","",IFERROR(_xlfn.XLOOKUP(B24,BILLING!A:A,BILLING!C:C),"Bill not found"))</f>
        <v>PT-00022</v>
      </c>
      <c r="D24" s="24" t="str">
        <f>IF(C24="","",IFERROR(_xlfn.XLOOKUP(C24,PT_Master!A:A,PT_Master!C:C),""))</f>
        <v>Arun Karmakar</v>
      </c>
      <c r="E24" s="25">
        <f>IF(B24="","",IFERROR(_xlfn.XLOOKUP(B24,BILLING!A:A,BILLING!O:O),0))</f>
        <v>47045.270000000004</v>
      </c>
      <c r="F24" s="39" t="s">
        <v>1532</v>
      </c>
      <c r="G24" s="39">
        <v>47045.27</v>
      </c>
      <c r="H24" s="39" t="s">
        <v>70</v>
      </c>
      <c r="I24" s="39" t="s">
        <v>2105</v>
      </c>
      <c r="J24" s="25">
        <f>IF(B24="","",IFERROR(E24-SUMIF(B$6:B24,B24,G$6:G24),E24))</f>
        <v>7.2759576141834259E-12</v>
      </c>
      <c r="K24" s="27">
        <f ca="1">IF(B24="","",IFERROR(TODAY()-_xlfn.XLOOKUP(B24,BILLING!A:A,BILLING!E:E),0))</f>
        <v>224</v>
      </c>
      <c r="L24" s="24" t="str">
        <f t="shared" ca="1" si="1"/>
        <v>90+ Days</v>
      </c>
      <c r="M24" s="39" t="s">
        <v>90</v>
      </c>
    </row>
    <row r="25" spans="1:13" ht="22" customHeight="1">
      <c r="A25" t="str">
        <f t="shared" si="0"/>
        <v>PAY-00021</v>
      </c>
      <c r="B25" s="40" t="s">
        <v>1948</v>
      </c>
      <c r="C25" s="24" t="str">
        <f>IF(B25="","",IFERROR(_xlfn.XLOOKUP(B25,BILLING!A:A,BILLING!C:C),"Bill not found"))</f>
        <v>PT-00023</v>
      </c>
      <c r="D25" s="24" t="str">
        <f>IF(C25="","",IFERROR(_xlfn.XLOOKUP(C25,PT_Master!A:A,PT_Master!C:C),""))</f>
        <v>Lata Mandal</v>
      </c>
      <c r="E25" s="25">
        <f>IF(B25="","",IFERROR(_xlfn.XLOOKUP(B25,BILLING!A:A,BILLING!O:O),0))</f>
        <v>870.13999999999987</v>
      </c>
      <c r="F25" s="40" t="s">
        <v>2066</v>
      </c>
      <c r="G25" s="40">
        <v>329.9</v>
      </c>
      <c r="H25" s="40" t="s">
        <v>70</v>
      </c>
      <c r="I25" s="40" t="s">
        <v>2106</v>
      </c>
      <c r="J25" s="25">
        <f>IF(B25="","",IFERROR(E25-SUMIF(B$6:B25,B25,G$6:G25),E25))</f>
        <v>540.2399999999999</v>
      </c>
      <c r="K25" s="27">
        <f ca="1">IF(B25="","",IFERROR(TODAY()-_xlfn.XLOOKUP(B25,BILLING!A:A,BILLING!E:E),0))</f>
        <v>52</v>
      </c>
      <c r="L25" s="24" t="str">
        <f t="shared" ca="1" si="1"/>
        <v>31-60 Days</v>
      </c>
      <c r="M25" s="40" t="s">
        <v>90</v>
      </c>
    </row>
    <row r="26" spans="1:13" ht="22" customHeight="1">
      <c r="A26" t="str">
        <f t="shared" si="0"/>
        <v>PAY-00022</v>
      </c>
      <c r="B26" s="39" t="s">
        <v>1949</v>
      </c>
      <c r="C26" s="24" t="str">
        <f>IF(B26="","",IFERROR(_xlfn.XLOOKUP(B26,BILLING!A:A,BILLING!C:C),"Bill not found"))</f>
        <v>PT-00025</v>
      </c>
      <c r="D26" s="24" t="str">
        <f>IF(C26="","",IFERROR(_xlfn.XLOOKUP(C26,PT_Master!A:A,PT_Master!C:C),""))</f>
        <v>Shilpa Patra</v>
      </c>
      <c r="E26" s="25">
        <f>IF(B26="","",IFERROR(_xlfn.XLOOKUP(B26,BILLING!A:A,BILLING!O:O),0))</f>
        <v>3261.17</v>
      </c>
      <c r="F26" s="39" t="s">
        <v>1494</v>
      </c>
      <c r="G26" s="39">
        <v>3261.17</v>
      </c>
      <c r="H26" s="39" t="s">
        <v>72</v>
      </c>
      <c r="I26" s="39" t="s">
        <v>2107</v>
      </c>
      <c r="J26" s="25">
        <f>IF(B26="","",IFERROR(E26-SUMIF(B$6:B26,B26,G$6:G26),E26))</f>
        <v>0</v>
      </c>
      <c r="K26" s="27">
        <f ca="1">IF(B26="","",IFERROR(TODAY()-_xlfn.XLOOKUP(B26,BILLING!A:A,BILLING!E:E),0))</f>
        <v>284</v>
      </c>
      <c r="L26" s="24" t="str">
        <f t="shared" ca="1" si="1"/>
        <v>90+ Days</v>
      </c>
      <c r="M26" s="39" t="s">
        <v>90</v>
      </c>
    </row>
    <row r="27" spans="1:13" ht="22" customHeight="1">
      <c r="A27" t="str">
        <f t="shared" si="0"/>
        <v>PAY-00023</v>
      </c>
      <c r="B27" s="40" t="s">
        <v>1950</v>
      </c>
      <c r="C27" s="24" t="str">
        <f>IF(B27="","",IFERROR(_xlfn.XLOOKUP(B27,BILLING!A:A,BILLING!C:C),"Bill not found"))</f>
        <v>PT-00026</v>
      </c>
      <c r="D27" s="24" t="str">
        <f>IF(C27="","",IFERROR(_xlfn.XLOOKUP(C27,PT_Master!A:A,PT_Master!C:C),""))</f>
        <v>Rajesh Haldar</v>
      </c>
      <c r="E27" s="25">
        <f>IF(B27="","",IFERROR(_xlfn.XLOOKUP(B27,BILLING!A:A,BILLING!O:O),0))</f>
        <v>141533.88</v>
      </c>
      <c r="F27" s="40" t="s">
        <v>2061</v>
      </c>
      <c r="G27" s="40">
        <v>141533.88</v>
      </c>
      <c r="H27" s="40" t="s">
        <v>71</v>
      </c>
      <c r="I27" s="40" t="s">
        <v>2108</v>
      </c>
      <c r="J27" s="25">
        <f>IF(B27="","",IFERROR(E27-SUMIF(B$6:B27,B27,G$6:G27),E27))</f>
        <v>0</v>
      </c>
      <c r="K27" s="27">
        <f ca="1">IF(B27="","",IFERROR(TODAY()-_xlfn.XLOOKUP(B27,BILLING!A:A,BILLING!E:E),0))</f>
        <v>57</v>
      </c>
      <c r="L27" s="24" t="str">
        <f t="shared" ca="1" si="1"/>
        <v>31-60 Days</v>
      </c>
      <c r="M27" s="40" t="s">
        <v>90</v>
      </c>
    </row>
    <row r="28" spans="1:13" ht="22" customHeight="1">
      <c r="A28" t="str">
        <f t="shared" si="0"/>
        <v>PAY-00024</v>
      </c>
      <c r="B28" s="39" t="s">
        <v>1951</v>
      </c>
      <c r="C28" s="24" t="str">
        <f>IF(B28="","",IFERROR(_xlfn.XLOOKUP(B28,BILLING!A:A,BILLING!C:C),"Bill not found"))</f>
        <v>PT-00027</v>
      </c>
      <c r="D28" s="24" t="str">
        <f>IF(C28="","",IFERROR(_xlfn.XLOOKUP(C28,PT_Master!A:A,PT_Master!C:C),""))</f>
        <v>Asha Majumdar</v>
      </c>
      <c r="E28" s="25">
        <f>IF(B28="","",IFERROR(_xlfn.XLOOKUP(B28,BILLING!A:A,BILLING!O:O),0))</f>
        <v>122269.89</v>
      </c>
      <c r="F28" s="39" t="s">
        <v>602</v>
      </c>
      <c r="G28" s="39">
        <v>122269.89</v>
      </c>
      <c r="H28" s="39" t="s">
        <v>70</v>
      </c>
      <c r="I28" s="39" t="s">
        <v>2109</v>
      </c>
      <c r="J28" s="25">
        <f>IF(B28="","",IFERROR(E28-SUMIF(B$6:B28,B28,G$6:G28),E28))</f>
        <v>0</v>
      </c>
      <c r="K28" s="27">
        <f ca="1">IF(B28="","",IFERROR(TODAY()-_xlfn.XLOOKUP(B28,BILLING!A:A,BILLING!E:E),0))</f>
        <v>285</v>
      </c>
      <c r="L28" s="24" t="str">
        <f t="shared" ca="1" si="1"/>
        <v>90+ Days</v>
      </c>
      <c r="M28" s="39" t="s">
        <v>90</v>
      </c>
    </row>
    <row r="29" spans="1:13" ht="22" customHeight="1">
      <c r="A29" t="str">
        <f t="shared" si="0"/>
        <v>PAY-00025</v>
      </c>
      <c r="B29" s="40" t="s">
        <v>1952</v>
      </c>
      <c r="C29" s="24" t="str">
        <f>IF(B29="","",IFERROR(_xlfn.XLOOKUP(B29,BILLING!A:A,BILLING!C:C),"Bill not found"))</f>
        <v>PT-00028</v>
      </c>
      <c r="D29" s="24" t="str">
        <f>IF(C29="","",IFERROR(_xlfn.XLOOKUP(C29,PT_Master!A:A,PT_Master!C:C),""))</f>
        <v>Vivek Bhattacharya</v>
      </c>
      <c r="E29" s="25">
        <f>IF(B29="","",IFERROR(_xlfn.XLOOKUP(B29,BILLING!A:A,BILLING!O:O),0))</f>
        <v>1137.96</v>
      </c>
      <c r="F29" s="40" t="s">
        <v>1528</v>
      </c>
      <c r="G29" s="40">
        <v>467.83</v>
      </c>
      <c r="H29" s="40" t="s">
        <v>75</v>
      </c>
      <c r="I29" s="40" t="s">
        <v>2110</v>
      </c>
      <c r="J29" s="25">
        <f>IF(B29="","",IFERROR(E29-SUMIF(B$6:B29,B29,G$6:G29),E29))</f>
        <v>670.13000000000011</v>
      </c>
      <c r="K29" s="27">
        <f ca="1">IF(B29="","",IFERROR(TODAY()-_xlfn.XLOOKUP(B29,BILLING!A:A,BILLING!E:E),0))</f>
        <v>90</v>
      </c>
      <c r="L29" s="24" t="str">
        <f t="shared" ca="1" si="1"/>
        <v>61-90 Days</v>
      </c>
      <c r="M29" s="40" t="s">
        <v>90</v>
      </c>
    </row>
    <row r="30" spans="1:13" ht="22" customHeight="1">
      <c r="A30" t="str">
        <f t="shared" si="0"/>
        <v>PAY-00026</v>
      </c>
      <c r="B30" s="39" t="s">
        <v>1953</v>
      </c>
      <c r="C30" s="24" t="str">
        <f>IF(B30="","",IFERROR(_xlfn.XLOOKUP(B30,BILLING!A:A,BILLING!C:C),"Bill not found"))</f>
        <v>PT-00030</v>
      </c>
      <c r="D30" s="24" t="str">
        <f>IF(C30="","",IFERROR(_xlfn.XLOOKUP(C30,PT_Master!A:A,PT_Master!C:C),""))</f>
        <v>Prakash Lahiri</v>
      </c>
      <c r="E30" s="25">
        <f>IF(B30="","",IFERROR(_xlfn.XLOOKUP(B30,BILLING!A:A,BILLING!O:O),0))</f>
        <v>1454.58</v>
      </c>
      <c r="F30" s="39" t="s">
        <v>601</v>
      </c>
      <c r="G30" s="39">
        <v>652.33000000000004</v>
      </c>
      <c r="H30" s="39" t="s">
        <v>73</v>
      </c>
      <c r="I30" s="39" t="s">
        <v>2111</v>
      </c>
      <c r="J30" s="25">
        <f>IF(B30="","",IFERROR(E30-SUMIF(B$6:B30,B30,G$6:G30),E30))</f>
        <v>802.24999999999989</v>
      </c>
      <c r="K30" s="27">
        <f ca="1">IF(B30="","",IFERROR(TODAY()-_xlfn.XLOOKUP(B30,BILLING!A:A,BILLING!E:E),0))</f>
        <v>296</v>
      </c>
      <c r="L30" s="24" t="str">
        <f t="shared" ca="1" si="1"/>
        <v>90+ Days</v>
      </c>
      <c r="M30" s="39" t="s">
        <v>90</v>
      </c>
    </row>
    <row r="31" spans="1:13" ht="22" customHeight="1">
      <c r="A31" t="str">
        <f t="shared" si="0"/>
        <v>PAY-00027</v>
      </c>
      <c r="B31" s="40" t="s">
        <v>1954</v>
      </c>
      <c r="C31" s="24" t="str">
        <f>IF(B31="","",IFERROR(_xlfn.XLOOKUP(B31,BILLING!A:A,BILLING!C:C),"Bill not found"))</f>
        <v>PT-00031</v>
      </c>
      <c r="D31" s="24" t="str">
        <f>IF(C31="","",IFERROR(_xlfn.XLOOKUP(C31,PT_Master!A:A,PT_Master!C:C),""))</f>
        <v>Usha Ganguly</v>
      </c>
      <c r="E31" s="25">
        <f>IF(B31="","",IFERROR(_xlfn.XLOOKUP(B31,BILLING!A:A,BILLING!O:O),0))</f>
        <v>11172.5</v>
      </c>
      <c r="F31" s="40" t="s">
        <v>569</v>
      </c>
      <c r="G31" s="40">
        <v>11172.5</v>
      </c>
      <c r="H31" s="40" t="s">
        <v>73</v>
      </c>
      <c r="I31" s="40" t="s">
        <v>2112</v>
      </c>
      <c r="J31" s="25">
        <f>IF(B31="","",IFERROR(E31-SUMIF(B$6:B31,B31,G$6:G31),E31))</f>
        <v>0</v>
      </c>
      <c r="K31" s="27">
        <f ca="1">IF(B31="","",IFERROR(TODAY()-_xlfn.XLOOKUP(B31,BILLING!A:A,BILLING!E:E),0))</f>
        <v>267</v>
      </c>
      <c r="L31" s="24" t="str">
        <f t="shared" ca="1" si="1"/>
        <v>90+ Days</v>
      </c>
      <c r="M31" s="40" t="s">
        <v>90</v>
      </c>
    </row>
    <row r="32" spans="1:13" ht="22" customHeight="1">
      <c r="A32" t="str">
        <f t="shared" si="0"/>
        <v>PAY-00028</v>
      </c>
      <c r="B32" s="39" t="s">
        <v>1955</v>
      </c>
      <c r="C32" s="24" t="str">
        <f>IF(B32="","",IFERROR(_xlfn.XLOOKUP(B32,BILLING!A:A,BILLING!C:C),"Bill not found"))</f>
        <v>PT-00032</v>
      </c>
      <c r="D32" s="24" t="str">
        <f>IF(C32="","",IFERROR(_xlfn.XLOOKUP(C32,PT_Master!A:A,PT_Master!C:C),""))</f>
        <v>Nikhil Dutta</v>
      </c>
      <c r="E32" s="25">
        <f>IF(B32="","",IFERROR(_xlfn.XLOOKUP(B32,BILLING!A:A,BILLING!O:O),0))</f>
        <v>46986.25</v>
      </c>
      <c r="F32" s="39" t="s">
        <v>516</v>
      </c>
      <c r="G32" s="39">
        <v>46986.25</v>
      </c>
      <c r="H32" s="39" t="s">
        <v>71</v>
      </c>
      <c r="I32" s="39" t="s">
        <v>2113</v>
      </c>
      <c r="J32" s="25">
        <f>IF(B32="","",IFERROR(E32-SUMIF(B$6:B32,B32,G$6:G32),E32))</f>
        <v>0</v>
      </c>
      <c r="K32" s="27">
        <f ca="1">IF(B32="","",IFERROR(TODAY()-_xlfn.XLOOKUP(B32,BILLING!A:A,BILLING!E:E),0))</f>
        <v>195</v>
      </c>
      <c r="L32" s="24" t="str">
        <f t="shared" ca="1" si="1"/>
        <v>90+ Days</v>
      </c>
      <c r="M32" s="39" t="s">
        <v>90</v>
      </c>
    </row>
    <row r="33" spans="1:13" ht="22" customHeight="1">
      <c r="A33" t="str">
        <f t="shared" si="0"/>
        <v>PAY-00029</v>
      </c>
      <c r="B33" s="40" t="s">
        <v>1956</v>
      </c>
      <c r="C33" s="24" t="str">
        <f>IF(B33="","",IFERROR(_xlfn.XLOOKUP(B33,BILLING!A:A,BILLING!C:C),"Bill not found"))</f>
        <v>PT-00033</v>
      </c>
      <c r="D33" s="24" t="str">
        <f>IF(C33="","",IFERROR(_xlfn.XLOOKUP(C33,PT_Master!A:A,PT_Master!C:C),""))</f>
        <v>Anjali Sanyal</v>
      </c>
      <c r="E33" s="25">
        <f>IF(B33="","",IFERROR(_xlfn.XLOOKUP(B33,BILLING!A:A,BILLING!O:O),0))</f>
        <v>26966.45</v>
      </c>
      <c r="F33" s="40" t="s">
        <v>2064</v>
      </c>
      <c r="G33" s="40">
        <v>12842.65</v>
      </c>
      <c r="H33" s="40" t="s">
        <v>73</v>
      </c>
      <c r="I33" s="40" t="s">
        <v>2114</v>
      </c>
      <c r="J33" s="25">
        <f>IF(B33="","",IFERROR(E33-SUMIF(B$6:B33,B33,G$6:G33),E33))</f>
        <v>14123.800000000001</v>
      </c>
      <c r="K33" s="27">
        <f ca="1">IF(B33="","",IFERROR(TODAY()-_xlfn.XLOOKUP(B33,BILLING!A:A,BILLING!E:E),0))</f>
        <v>168</v>
      </c>
      <c r="L33" s="24" t="str">
        <f t="shared" ca="1" si="1"/>
        <v>90+ Days</v>
      </c>
      <c r="M33" s="40" t="s">
        <v>90</v>
      </c>
    </row>
    <row r="34" spans="1:13" ht="22" customHeight="1">
      <c r="A34" t="str">
        <f t="shared" si="0"/>
        <v>PAY-00030</v>
      </c>
      <c r="B34" s="39" t="s">
        <v>1957</v>
      </c>
      <c r="C34" s="24" t="str">
        <f>IF(B34="","",IFERROR(_xlfn.XLOOKUP(B34,BILLING!A:A,BILLING!C:C),"Bill not found"))</f>
        <v>PT-00034</v>
      </c>
      <c r="D34" s="24" t="str">
        <f>IF(C34="","",IFERROR(_xlfn.XLOOKUP(C34,PT_Master!A:A,PT_Master!C:C),""))</f>
        <v>Sunil Bhatt</v>
      </c>
      <c r="E34" s="25">
        <f>IF(B34="","",IFERROR(_xlfn.XLOOKUP(B34,BILLING!A:A,BILLING!O:O),0))</f>
        <v>45854.26</v>
      </c>
      <c r="F34" s="39" t="s">
        <v>578</v>
      </c>
      <c r="G34" s="39">
        <v>45854.26</v>
      </c>
      <c r="H34" s="39" t="s">
        <v>71</v>
      </c>
      <c r="I34" s="39" t="s">
        <v>2115</v>
      </c>
      <c r="J34" s="25">
        <f>IF(B34="","",IFERROR(E34-SUMIF(B$6:B34,B34,G$6:G34),E34))</f>
        <v>0</v>
      </c>
      <c r="K34" s="27">
        <f ca="1">IF(B34="","",IFERROR(TODAY()-_xlfn.XLOOKUP(B34,BILLING!A:A,BILLING!E:E),0))</f>
        <v>170</v>
      </c>
      <c r="L34" s="24" t="str">
        <f t="shared" ca="1" si="1"/>
        <v>90+ Days</v>
      </c>
      <c r="M34" s="39" t="s">
        <v>90</v>
      </c>
    </row>
    <row r="35" spans="1:13" ht="22" customHeight="1">
      <c r="A35" t="str">
        <f t="shared" si="0"/>
        <v>PAY-00031</v>
      </c>
      <c r="B35" s="40" t="s">
        <v>1958</v>
      </c>
      <c r="C35" s="24" t="str">
        <f>IF(B35="","",IFERROR(_xlfn.XLOOKUP(B35,BILLING!A:A,BILLING!C:C),"Bill not found"))</f>
        <v>PT-00035</v>
      </c>
      <c r="D35" s="24" t="str">
        <f>IF(C35="","",IFERROR(_xlfn.XLOOKUP(C35,PT_Master!A:A,PT_Master!C:C),""))</f>
        <v>Poonam Joshi</v>
      </c>
      <c r="E35" s="25">
        <f>IF(B35="","",IFERROR(_xlfn.XLOOKUP(B35,BILLING!A:A,BILLING!O:O),0))</f>
        <v>83077.02</v>
      </c>
      <c r="F35" s="40" t="s">
        <v>2067</v>
      </c>
      <c r="G35" s="40">
        <v>42526.47</v>
      </c>
      <c r="H35" s="40" t="s">
        <v>70</v>
      </c>
      <c r="I35" s="40" t="s">
        <v>2116</v>
      </c>
      <c r="J35" s="25">
        <f>IF(B35="","",IFERROR(E35-SUMIF(B$6:B35,B35,G$6:G35),E35))</f>
        <v>40550.550000000003</v>
      </c>
      <c r="K35" s="27">
        <f ca="1">IF(B35="","",IFERROR(TODAY()-_xlfn.XLOOKUP(B35,BILLING!A:A,BILLING!E:E),0))</f>
        <v>11</v>
      </c>
      <c r="L35" s="24" t="str">
        <f t="shared" ca="1" si="1"/>
        <v>0-30 Days</v>
      </c>
      <c r="M35" s="40" t="s">
        <v>90</v>
      </c>
    </row>
    <row r="36" spans="1:13" ht="22" customHeight="1">
      <c r="A36" t="str">
        <f t="shared" si="0"/>
        <v>PAY-00032</v>
      </c>
      <c r="B36" s="39" t="s">
        <v>1959</v>
      </c>
      <c r="C36" s="24" t="str">
        <f>IF(B36="","",IFERROR(_xlfn.XLOOKUP(B36,BILLING!A:A,BILLING!C:C),"Bill not found"))</f>
        <v>PT-00036</v>
      </c>
      <c r="D36" s="24" t="str">
        <f>IF(C36="","",IFERROR(_xlfn.XLOOKUP(C36,PT_Master!A:A,PT_Master!C:C),""))</f>
        <v>Hemant Patel</v>
      </c>
      <c r="E36" s="25">
        <f>IF(B36="","",IFERROR(_xlfn.XLOOKUP(B36,BILLING!A:A,BILLING!O:O),0))</f>
        <v>254534</v>
      </c>
      <c r="F36" s="39" t="s">
        <v>2068</v>
      </c>
      <c r="G36" s="39">
        <v>254534</v>
      </c>
      <c r="H36" s="39" t="s">
        <v>72</v>
      </c>
      <c r="I36" s="39" t="s">
        <v>2117</v>
      </c>
      <c r="J36" s="25">
        <f>IF(B36="","",IFERROR(E36-SUMIF(B$6:B36,B36,G$6:G36),E36))</f>
        <v>0</v>
      </c>
      <c r="K36" s="27">
        <f ca="1">IF(B36="","",IFERROR(TODAY()-_xlfn.XLOOKUP(B36,BILLING!A:A,BILLING!E:E),0))</f>
        <v>178</v>
      </c>
      <c r="L36" s="24" t="str">
        <f t="shared" ca="1" si="1"/>
        <v>90+ Days</v>
      </c>
      <c r="M36" s="39" t="s">
        <v>90</v>
      </c>
    </row>
    <row r="37" spans="1:13" ht="22" customHeight="1">
      <c r="A37" t="str">
        <f t="shared" si="0"/>
        <v>PAY-00033</v>
      </c>
      <c r="B37" s="40" t="s">
        <v>1960</v>
      </c>
      <c r="C37" s="24" t="str">
        <f>IF(B37="","",IFERROR(_xlfn.XLOOKUP(B37,BILLING!A:A,BILLING!C:C),"Bill not found"))</f>
        <v>PT-00037</v>
      </c>
      <c r="D37" s="24" t="str">
        <f>IF(C37="","",IFERROR(_xlfn.XLOOKUP(C37,PT_Master!A:A,PT_Master!C:C),""))</f>
        <v>Madhuri Shah</v>
      </c>
      <c r="E37" s="25">
        <f>IF(B37="","",IFERROR(_xlfn.XLOOKUP(B37,BILLING!A:A,BILLING!O:O),0))</f>
        <v>85157.4</v>
      </c>
      <c r="F37" s="40" t="s">
        <v>2069</v>
      </c>
      <c r="G37" s="40">
        <v>85157.4</v>
      </c>
      <c r="H37" s="40" t="s">
        <v>71</v>
      </c>
      <c r="I37" s="40" t="s">
        <v>2118</v>
      </c>
      <c r="J37" s="25">
        <f>IF(B37="","",IFERROR(E37-SUMIF(B$6:B37,B37,G$6:G37),E37))</f>
        <v>0</v>
      </c>
      <c r="K37" s="27">
        <f ca="1">IF(B37="","",IFERROR(TODAY()-_xlfn.XLOOKUP(B37,BILLING!A:A,BILLING!E:E),0))</f>
        <v>114</v>
      </c>
      <c r="L37" s="24" t="str">
        <f t="shared" ca="1" si="1"/>
        <v>90+ Days</v>
      </c>
      <c r="M37" s="40" t="s">
        <v>90</v>
      </c>
    </row>
    <row r="38" spans="1:13" ht="22" customHeight="1">
      <c r="A38" t="str">
        <f t="shared" si="0"/>
        <v>PAY-00034</v>
      </c>
      <c r="B38" s="39" t="s">
        <v>1961</v>
      </c>
      <c r="C38" s="24" t="str">
        <f>IF(B38="","",IFERROR(_xlfn.XLOOKUP(B38,BILLING!A:A,BILLING!C:C),"Bill not found"))</f>
        <v>PT-00038</v>
      </c>
      <c r="D38" s="24" t="str">
        <f>IF(C38="","",IFERROR(_xlfn.XLOOKUP(C38,PT_Master!A:A,PT_Master!C:C),""))</f>
        <v>Girish Desai</v>
      </c>
      <c r="E38" s="25">
        <f>IF(B38="","",IFERROR(_xlfn.XLOOKUP(B38,BILLING!A:A,BILLING!O:O),0))</f>
        <v>6069.13</v>
      </c>
      <c r="F38" s="39" t="s">
        <v>1910</v>
      </c>
      <c r="G38" s="39">
        <v>6069.13</v>
      </c>
      <c r="H38" s="39" t="s">
        <v>75</v>
      </c>
      <c r="I38" s="39" t="s">
        <v>2119</v>
      </c>
      <c r="J38" s="25">
        <f>IF(B38="","",IFERROR(E38-SUMIF(B$6:B38,B38,G$6:G38),E38))</f>
        <v>0</v>
      </c>
      <c r="K38" s="27">
        <f ca="1">IF(B38="","",IFERROR(TODAY()-_xlfn.XLOOKUP(B38,BILLING!A:A,BILLING!E:E),0))</f>
        <v>274</v>
      </c>
      <c r="L38" s="24" t="str">
        <f t="shared" ca="1" si="1"/>
        <v>90+ Days</v>
      </c>
      <c r="M38" s="39" t="s">
        <v>90</v>
      </c>
    </row>
    <row r="39" spans="1:13" ht="22" customHeight="1">
      <c r="A39" t="str">
        <f t="shared" si="0"/>
        <v>PAY-00035</v>
      </c>
      <c r="B39" s="40" t="s">
        <v>1962</v>
      </c>
      <c r="C39" s="24" t="str">
        <f>IF(B39="","",IFERROR(_xlfn.XLOOKUP(B39,BILLING!A:A,BILLING!C:C),"Bill not found"))</f>
        <v>PT-00039</v>
      </c>
      <c r="D39" s="24" t="str">
        <f>IF(C39="","",IFERROR(_xlfn.XLOOKUP(C39,PT_Master!A:A,PT_Master!C:C),""))</f>
        <v>Swati Pillai</v>
      </c>
      <c r="E39" s="25">
        <f>IF(B39="","",IFERROR(_xlfn.XLOOKUP(B39,BILLING!A:A,BILLING!O:O),0))</f>
        <v>151441.4</v>
      </c>
      <c r="F39" s="40" t="s">
        <v>1888</v>
      </c>
      <c r="G39" s="40">
        <v>151441.4</v>
      </c>
      <c r="H39" s="40" t="s">
        <v>75</v>
      </c>
      <c r="I39" s="40" t="s">
        <v>2120</v>
      </c>
      <c r="J39" s="25">
        <f>IF(B39="","",IFERROR(E39-SUMIF(B$6:B39,B39,G$6:G39),E39))</f>
        <v>0</v>
      </c>
      <c r="K39" s="27">
        <f ca="1">IF(B39="","",IFERROR(TODAY()-_xlfn.XLOOKUP(B39,BILLING!A:A,BILLING!E:E),0))</f>
        <v>71</v>
      </c>
      <c r="L39" s="24" t="str">
        <f t="shared" ca="1" si="1"/>
        <v>61-90 Days</v>
      </c>
      <c r="M39" s="40" t="s">
        <v>90</v>
      </c>
    </row>
    <row r="40" spans="1:13" ht="22" customHeight="1">
      <c r="A40" t="str">
        <f t="shared" si="0"/>
        <v>PAY-00036</v>
      </c>
      <c r="B40" s="39" t="s">
        <v>1963</v>
      </c>
      <c r="C40" s="24" t="str">
        <f>IF(B40="","",IFERROR(_xlfn.XLOOKUP(B40,BILLING!A:A,BILLING!C:C),"Bill not found"))</f>
        <v>PT-00041</v>
      </c>
      <c r="D40" s="24" t="str">
        <f>IF(C40="","",IFERROR(_xlfn.XLOOKUP(C40,PT_Master!A:A,PT_Master!C:C),""))</f>
        <v>Shreya Menon</v>
      </c>
      <c r="E40" s="25">
        <f>IF(B40="","",IFERROR(_xlfn.XLOOKUP(B40,BILLING!A:A,BILLING!O:O),0))</f>
        <v>267120.05</v>
      </c>
      <c r="F40" s="39" t="s">
        <v>507</v>
      </c>
      <c r="G40" s="39">
        <v>267120.05</v>
      </c>
      <c r="H40" s="39" t="s">
        <v>75</v>
      </c>
      <c r="I40" s="39" t="s">
        <v>2121</v>
      </c>
      <c r="J40" s="25">
        <f>IF(B40="","",IFERROR(E40-SUMIF(B$6:B40,B40,G$6:G40),E40))</f>
        <v>0</v>
      </c>
      <c r="K40" s="27">
        <f ca="1">IF(B40="","",IFERROR(TODAY()-_xlfn.XLOOKUP(B40,BILLING!A:A,BILLING!E:E),0))</f>
        <v>211</v>
      </c>
      <c r="L40" s="24" t="str">
        <f t="shared" ca="1" si="1"/>
        <v>90+ Days</v>
      </c>
      <c r="M40" s="39" t="s">
        <v>90</v>
      </c>
    </row>
    <row r="41" spans="1:13" ht="22" customHeight="1">
      <c r="A41" t="str">
        <f t="shared" si="0"/>
        <v>PAY-00037</v>
      </c>
      <c r="B41" s="40" t="s">
        <v>1964</v>
      </c>
      <c r="C41" s="24" t="str">
        <f>IF(B41="","",IFERROR(_xlfn.XLOOKUP(B41,BILLING!A:A,BILLING!C:C),"Bill not found"))</f>
        <v>PT-00042</v>
      </c>
      <c r="D41" s="24" t="str">
        <f>IF(C41="","",IFERROR(_xlfn.XLOOKUP(C41,PT_Master!A:A,PT_Master!C:C),""))</f>
        <v>Tarun Iyer</v>
      </c>
      <c r="E41" s="25">
        <f>IF(B41="","",IFERROR(_xlfn.XLOOKUP(B41,BILLING!A:A,BILLING!O:O),0))</f>
        <v>154080.47000000003</v>
      </c>
      <c r="F41" s="40" t="s">
        <v>1459</v>
      </c>
      <c r="G41" s="40">
        <v>154080.47</v>
      </c>
      <c r="H41" s="40" t="s">
        <v>71</v>
      </c>
      <c r="I41" s="40" t="s">
        <v>2122</v>
      </c>
      <c r="J41" s="25">
        <f>IF(B41="","",IFERROR(E41-SUMIF(B$6:B41,B41,G$6:G41),E41))</f>
        <v>2.9103830456733704E-11</v>
      </c>
      <c r="K41" s="27">
        <f ca="1">IF(B41="","",IFERROR(TODAY()-_xlfn.XLOOKUP(B41,BILLING!A:A,BILLING!E:E),0))</f>
        <v>101</v>
      </c>
      <c r="L41" s="24" t="str">
        <f t="shared" ca="1" si="1"/>
        <v>90+ Days</v>
      </c>
      <c r="M41" s="40" t="s">
        <v>90</v>
      </c>
    </row>
    <row r="42" spans="1:13" ht="22" customHeight="1">
      <c r="A42" t="str">
        <f t="shared" si="0"/>
        <v>PAY-00038</v>
      </c>
      <c r="B42" s="39" t="s">
        <v>1965</v>
      </c>
      <c r="C42" s="24" t="str">
        <f>IF(B42="","",IFERROR(_xlfn.XLOOKUP(B42,BILLING!A:A,BILLING!C:C),"Bill not found"))</f>
        <v>PT-00044</v>
      </c>
      <c r="D42" s="24" t="str">
        <f>IF(C42="","",IFERROR(_xlfn.XLOOKUP(C42,PT_Master!A:A,PT_Master!C:C),""))</f>
        <v>Bhaskar Reddy</v>
      </c>
      <c r="E42" s="25">
        <f>IF(B42="","",IFERROR(_xlfn.XLOOKUP(B42,BILLING!A:A,BILLING!O:O),0))</f>
        <v>1920.5</v>
      </c>
      <c r="F42" s="39" t="s">
        <v>1495</v>
      </c>
      <c r="G42" s="39">
        <v>1920.5</v>
      </c>
      <c r="H42" s="39" t="s">
        <v>75</v>
      </c>
      <c r="I42" s="39" t="s">
        <v>2123</v>
      </c>
      <c r="J42" s="25">
        <f>IF(B42="","",IFERROR(E42-SUMIF(B$6:B42,B42,G$6:G42),E42))</f>
        <v>0</v>
      </c>
      <c r="K42" s="27">
        <f ca="1">IF(B42="","",IFERROR(TODAY()-_xlfn.XLOOKUP(B42,BILLING!A:A,BILLING!E:E),0))</f>
        <v>211</v>
      </c>
      <c r="L42" s="24" t="str">
        <f t="shared" ca="1" si="1"/>
        <v>90+ Days</v>
      </c>
      <c r="M42" s="39" t="s">
        <v>90</v>
      </c>
    </row>
    <row r="43" spans="1:13" ht="22" customHeight="1">
      <c r="A43" t="str">
        <f t="shared" si="0"/>
        <v>PAY-00039</v>
      </c>
      <c r="B43" s="40" t="s">
        <v>1966</v>
      </c>
      <c r="C43" s="24" t="str">
        <f>IF(B43="","",IFERROR(_xlfn.XLOOKUP(B43,BILLING!A:A,BILLING!C:C),"Bill not found"))</f>
        <v>PT-00045</v>
      </c>
      <c r="D43" s="24" t="str">
        <f>IF(C43="","",IFERROR(_xlfn.XLOOKUP(C43,PT_Master!A:A,PT_Master!C:C),""))</f>
        <v>Jyoti Kumar</v>
      </c>
      <c r="E43" s="25">
        <f>IF(B43="","",IFERROR(_xlfn.XLOOKUP(B43,BILLING!A:A,BILLING!O:O),0))</f>
        <v>8357.14</v>
      </c>
      <c r="F43" s="40" t="s">
        <v>1491</v>
      </c>
      <c r="G43" s="40">
        <v>4693.03</v>
      </c>
      <c r="H43" s="40" t="s">
        <v>71</v>
      </c>
      <c r="I43" s="40" t="s">
        <v>2124</v>
      </c>
      <c r="J43" s="25">
        <f>IF(B43="","",IFERROR(E43-SUMIF(B$6:B43,B43,G$6:G43),E43))</f>
        <v>3664.1099999999997</v>
      </c>
      <c r="K43" s="27">
        <f ca="1">IF(B43="","",IFERROR(TODAY()-_xlfn.XLOOKUP(B43,BILLING!A:A,BILLING!E:E),0))</f>
        <v>34</v>
      </c>
      <c r="L43" s="24" t="str">
        <f t="shared" ca="1" si="1"/>
        <v>31-60 Days</v>
      </c>
      <c r="M43" s="40" t="s">
        <v>90</v>
      </c>
    </row>
    <row r="44" spans="1:13" ht="22" customHeight="1">
      <c r="A44" t="str">
        <f t="shared" si="0"/>
        <v>PAY-00040</v>
      </c>
      <c r="B44" s="39" t="s">
        <v>1967</v>
      </c>
      <c r="C44" s="24" t="str">
        <f>IF(B44="","",IFERROR(_xlfn.XLOOKUP(B44,BILLING!A:A,BILLING!C:C),"Bill not found"))</f>
        <v>PT-00046</v>
      </c>
      <c r="D44" s="24" t="str">
        <f>IF(C44="","",IFERROR(_xlfn.XLOOKUP(C44,PT_Master!A:A,PT_Master!C:C),""))</f>
        <v>Alok Verma</v>
      </c>
      <c r="E44" s="25">
        <f>IF(B44="","",IFERROR(_xlfn.XLOOKUP(B44,BILLING!A:A,BILLING!O:O),0))</f>
        <v>51492.5</v>
      </c>
      <c r="F44" s="39" t="s">
        <v>1905</v>
      </c>
      <c r="G44" s="39">
        <v>30686.1</v>
      </c>
      <c r="H44" s="39" t="s">
        <v>75</v>
      </c>
      <c r="I44" s="39" t="s">
        <v>2125</v>
      </c>
      <c r="J44" s="25">
        <f>IF(B44="","",IFERROR(E44-SUMIF(B$6:B44,B44,G$6:G44),E44))</f>
        <v>20806.400000000001</v>
      </c>
      <c r="K44" s="27">
        <f ca="1">IF(B44="","",IFERROR(TODAY()-_xlfn.XLOOKUP(B44,BILLING!A:A,BILLING!E:E),0))</f>
        <v>324</v>
      </c>
      <c r="L44" s="24" t="str">
        <f t="shared" ca="1" si="1"/>
        <v>90+ Days</v>
      </c>
      <c r="M44" s="39" t="s">
        <v>90</v>
      </c>
    </row>
    <row r="45" spans="1:13" ht="22" customHeight="1">
      <c r="A45" t="str">
        <f t="shared" si="0"/>
        <v>PAY-00041</v>
      </c>
      <c r="B45" s="40" t="s">
        <v>1968</v>
      </c>
      <c r="C45" s="24" t="str">
        <f>IF(B45="","",IFERROR(_xlfn.XLOOKUP(B45,BILLING!A:A,BILLING!C:C),"Bill not found"))</f>
        <v>PT-00047</v>
      </c>
      <c r="D45" s="24" t="str">
        <f>IF(C45="","",IFERROR(_xlfn.XLOOKUP(C45,PT_Master!A:A,PT_Master!C:C),""))</f>
        <v>Seema Mishra</v>
      </c>
      <c r="E45" s="25">
        <f>IF(B45="","",IFERROR(_xlfn.XLOOKUP(B45,BILLING!A:A,BILLING!O:O),0))</f>
        <v>1615.01</v>
      </c>
      <c r="F45" s="40" t="s">
        <v>1484</v>
      </c>
      <c r="G45" s="40">
        <v>170.24</v>
      </c>
      <c r="H45" s="40" t="s">
        <v>71</v>
      </c>
      <c r="I45" s="40" t="s">
        <v>2126</v>
      </c>
      <c r="J45" s="25">
        <f>IF(B45="","",IFERROR(E45-SUMIF(B$6:B45,B45,G$6:G45),E45))</f>
        <v>1444.77</v>
      </c>
      <c r="K45" s="27">
        <f ca="1">IF(B45="","",IFERROR(TODAY()-_xlfn.XLOOKUP(B45,BILLING!A:A,BILLING!E:E),0))</f>
        <v>320</v>
      </c>
      <c r="L45" s="24" t="str">
        <f t="shared" ca="1" si="1"/>
        <v>90+ Days</v>
      </c>
      <c r="M45" s="40" t="s">
        <v>90</v>
      </c>
    </row>
    <row r="46" spans="1:13" ht="22" customHeight="1">
      <c r="A46" t="str">
        <f t="shared" si="0"/>
        <v>PAY-00042</v>
      </c>
      <c r="B46" s="39" t="s">
        <v>1969</v>
      </c>
      <c r="C46" s="24" t="str">
        <f>IF(B46="","",IFERROR(_xlfn.XLOOKUP(B46,BILLING!A:A,BILLING!C:C),"Bill not found"))</f>
        <v>PT-00048</v>
      </c>
      <c r="D46" s="24" t="str">
        <f>IF(C46="","",IFERROR(_xlfn.XLOOKUP(C46,PT_Master!A:A,PT_Master!C:C),""))</f>
        <v>Varun Tiwari</v>
      </c>
      <c r="E46" s="25">
        <f>IF(B46="","",IFERROR(_xlfn.XLOOKUP(B46,BILLING!A:A,BILLING!O:O),0))</f>
        <v>226535.27</v>
      </c>
      <c r="F46" s="39" t="s">
        <v>1508</v>
      </c>
      <c r="G46" s="39">
        <v>49934.879999999997</v>
      </c>
      <c r="H46" s="39" t="s">
        <v>72</v>
      </c>
      <c r="I46" s="39" t="s">
        <v>2127</v>
      </c>
      <c r="J46" s="25">
        <f>IF(B46="","",IFERROR(E46-SUMIF(B$6:B46,B46,G$6:G46),E46))</f>
        <v>176600.38999999998</v>
      </c>
      <c r="K46" s="27">
        <f ca="1">IF(B46="","",IFERROR(TODAY()-_xlfn.XLOOKUP(B46,BILLING!A:A,BILLING!E:E),0))</f>
        <v>314</v>
      </c>
      <c r="L46" s="24" t="str">
        <f t="shared" ca="1" si="1"/>
        <v>90+ Days</v>
      </c>
      <c r="M46" s="39" t="s">
        <v>90</v>
      </c>
    </row>
    <row r="47" spans="1:13" ht="22" customHeight="1">
      <c r="A47" t="str">
        <f t="shared" si="0"/>
        <v>PAY-00043</v>
      </c>
      <c r="B47" s="40" t="s">
        <v>1970</v>
      </c>
      <c r="C47" s="24" t="str">
        <f>IF(B47="","",IFERROR(_xlfn.XLOOKUP(B47,BILLING!A:A,BILLING!C:C),"Bill not found"))</f>
        <v>PT-00049</v>
      </c>
      <c r="D47" s="24" t="str">
        <f>IF(C47="","",IFERROR(_xlfn.XLOOKUP(C47,PT_Master!A:A,PT_Master!C:C),""))</f>
        <v>Pallavi Pandey</v>
      </c>
      <c r="E47" s="25">
        <f>IF(B47="","",IFERROR(_xlfn.XLOOKUP(B47,BILLING!A:A,BILLING!O:O),0))</f>
        <v>163640</v>
      </c>
      <c r="F47" s="40" t="s">
        <v>2070</v>
      </c>
      <c r="G47" s="40">
        <v>163640</v>
      </c>
      <c r="H47" s="40" t="s">
        <v>75</v>
      </c>
      <c r="I47" s="40" t="s">
        <v>2128</v>
      </c>
      <c r="J47" s="25">
        <f>IF(B47="","",IFERROR(E47-SUMIF(B$6:B47,B47,G$6:G47),E47))</f>
        <v>0</v>
      </c>
      <c r="K47" s="27">
        <f ca="1">IF(B47="","",IFERROR(TODAY()-_xlfn.XLOOKUP(B47,BILLING!A:A,BILLING!E:E),0))</f>
        <v>26</v>
      </c>
      <c r="L47" s="24" t="str">
        <f t="shared" ca="1" si="1"/>
        <v>0-30 Days</v>
      </c>
      <c r="M47" s="40" t="s">
        <v>90</v>
      </c>
    </row>
    <row r="48" spans="1:13" ht="22" customHeight="1">
      <c r="A48" t="str">
        <f t="shared" si="0"/>
        <v>PAY-00044</v>
      </c>
      <c r="B48" s="39" t="s">
        <v>1971</v>
      </c>
      <c r="C48" s="24" t="str">
        <f>IF(B48="","",IFERROR(_xlfn.XLOOKUP(B48,BILLING!A:A,BILLING!C:C),"Bill not found"))</f>
        <v>PT-00050</v>
      </c>
      <c r="D48" s="24" t="str">
        <f>IF(C48="","",IFERROR(_xlfn.XLOOKUP(C48,PT_Master!A:A,PT_Master!C:C),""))</f>
        <v>Rohit Dubey</v>
      </c>
      <c r="E48" s="25">
        <f>IF(B48="","",IFERROR(_xlfn.XLOOKUP(B48,BILLING!A:A,BILLING!O:O),0))</f>
        <v>55506.26</v>
      </c>
      <c r="F48" s="39" t="s">
        <v>1511</v>
      </c>
      <c r="G48" s="39">
        <v>29156.53</v>
      </c>
      <c r="H48" s="39" t="s">
        <v>70</v>
      </c>
      <c r="I48" s="39" t="s">
        <v>2129</v>
      </c>
      <c r="J48" s="25">
        <f>IF(B48="","",IFERROR(E48-SUMIF(B$6:B48,B48,G$6:G48),E48))</f>
        <v>26349.730000000003</v>
      </c>
      <c r="K48" s="27">
        <f ca="1">IF(B48="","",IFERROR(TODAY()-_xlfn.XLOOKUP(B48,BILLING!A:A,BILLING!E:E),0))</f>
        <v>262</v>
      </c>
      <c r="L48" s="24" t="str">
        <f t="shared" ca="1" si="1"/>
        <v>90+ Days</v>
      </c>
      <c r="M48" s="39" t="s">
        <v>90</v>
      </c>
    </row>
    <row r="49" spans="1:13" ht="22" customHeight="1">
      <c r="A49" t="str">
        <f t="shared" si="0"/>
        <v>PAY-00045</v>
      </c>
      <c r="B49" s="40" t="s">
        <v>1972</v>
      </c>
      <c r="C49" s="24" t="str">
        <f>IF(B49="","",IFERROR(_xlfn.XLOOKUP(B49,BILLING!A:A,BILLING!C:C),"Bill not found"))</f>
        <v>PT-00051</v>
      </c>
      <c r="D49" s="24" t="str">
        <f>IF(C49="","",IFERROR(_xlfn.XLOOKUP(C49,PT_Master!A:A,PT_Master!C:C),""))</f>
        <v>Sarita Shukla</v>
      </c>
      <c r="E49" s="25">
        <f>IF(B49="","",IFERROR(_xlfn.XLOOKUP(B49,BILLING!A:A,BILLING!O:O),0))</f>
        <v>7932.16</v>
      </c>
      <c r="F49" s="40" t="s">
        <v>533</v>
      </c>
      <c r="G49" s="40">
        <v>3035.95</v>
      </c>
      <c r="H49" s="40" t="s">
        <v>75</v>
      </c>
      <c r="I49" s="40" t="s">
        <v>2130</v>
      </c>
      <c r="J49" s="25">
        <f>IF(B49="","",IFERROR(E49-SUMIF(B$6:B49,B49,G$6:G49),E49))</f>
        <v>4896.21</v>
      </c>
      <c r="K49" s="27">
        <f ca="1">IF(B49="","",IFERROR(TODAY()-_xlfn.XLOOKUP(B49,BILLING!A:A,BILLING!E:E),0))</f>
        <v>145</v>
      </c>
      <c r="L49" s="24" t="str">
        <f t="shared" ca="1" si="1"/>
        <v>90+ Days</v>
      </c>
      <c r="M49" s="40" t="s">
        <v>90</v>
      </c>
    </row>
    <row r="50" spans="1:13" ht="22" customHeight="1">
      <c r="A50" t="str">
        <f t="shared" si="0"/>
        <v>PAY-00046</v>
      </c>
      <c r="B50" s="39" t="s">
        <v>1973</v>
      </c>
      <c r="C50" s="24" t="str">
        <f>IF(B50="","",IFERROR(_xlfn.XLOOKUP(B50,BILLING!A:A,BILLING!C:C),"Bill not found"))</f>
        <v>PT-00052</v>
      </c>
      <c r="D50" s="24" t="str">
        <f>IF(C50="","",IFERROR(_xlfn.XLOOKUP(C50,PT_Master!A:A,PT_Master!C:C),""))</f>
        <v>Dinesh Yadav</v>
      </c>
      <c r="E50" s="25">
        <f>IF(B50="","",IFERROR(_xlfn.XLOOKUP(B50,BILLING!A:A,BILLING!O:O),0))</f>
        <v>31210.15</v>
      </c>
      <c r="F50" s="39" t="s">
        <v>2071</v>
      </c>
      <c r="G50" s="39">
        <v>31210.15</v>
      </c>
      <c r="H50" s="39" t="s">
        <v>71</v>
      </c>
      <c r="I50" s="39" t="s">
        <v>2131</v>
      </c>
      <c r="J50" s="25">
        <f>IF(B50="","",IFERROR(E50-SUMIF(B$6:B50,B50,G$6:G50),E50))</f>
        <v>0</v>
      </c>
      <c r="K50" s="27">
        <f ca="1">IF(B50="","",IFERROR(TODAY()-_xlfn.XLOOKUP(B50,BILLING!A:A,BILLING!E:E),0))</f>
        <v>311</v>
      </c>
      <c r="L50" s="24" t="str">
        <f t="shared" ca="1" si="1"/>
        <v>90+ Days</v>
      </c>
      <c r="M50" s="39" t="s">
        <v>90</v>
      </c>
    </row>
    <row r="51" spans="1:13" ht="22" customHeight="1">
      <c r="A51" t="str">
        <f t="shared" si="0"/>
        <v>PAY-00047</v>
      </c>
      <c r="B51" s="40" t="s">
        <v>1974</v>
      </c>
      <c r="C51" s="24" t="str">
        <f>IF(B51="","",IFERROR(_xlfn.XLOOKUP(B51,BILLING!A:A,BILLING!C:C),"Bill not found"))</f>
        <v>PT-00053</v>
      </c>
      <c r="D51" s="24" t="str">
        <f>IF(C51="","",IFERROR(_xlfn.XLOOKUP(C51,PT_Master!A:A,PT_Master!C:C),""))</f>
        <v>Vandana Jain</v>
      </c>
      <c r="E51" s="25">
        <f>IF(B51="","",IFERROR(_xlfn.XLOOKUP(B51,BILLING!A:A,BILLING!O:O),0))</f>
        <v>39291.17</v>
      </c>
      <c r="F51" s="40" t="s">
        <v>493</v>
      </c>
      <c r="G51" s="40">
        <v>39291.17</v>
      </c>
      <c r="H51" s="40" t="s">
        <v>74</v>
      </c>
      <c r="I51" s="40" t="s">
        <v>2132</v>
      </c>
      <c r="J51" s="25">
        <f>IF(B51="","",IFERROR(E51-SUMIF(B$6:B51,B51,G$6:G51),E51))</f>
        <v>0</v>
      </c>
      <c r="K51" s="27">
        <f ca="1">IF(B51="","",IFERROR(TODAY()-_xlfn.XLOOKUP(B51,BILLING!A:A,BILLING!E:E),0))</f>
        <v>148</v>
      </c>
      <c r="L51" s="24" t="str">
        <f t="shared" ca="1" si="1"/>
        <v>90+ Days</v>
      </c>
      <c r="M51" s="40" t="s">
        <v>90</v>
      </c>
    </row>
    <row r="52" spans="1:13" ht="22" customHeight="1">
      <c r="A52" t="str">
        <f t="shared" si="0"/>
        <v>PAY-00048</v>
      </c>
      <c r="B52" s="39" t="s">
        <v>1975</v>
      </c>
      <c r="C52" s="24" t="str">
        <f>IF(B52="","",IFERROR(_xlfn.XLOOKUP(B52,BILLING!A:A,BILLING!C:C),"Bill not found"))</f>
        <v>PT-00054</v>
      </c>
      <c r="D52" s="24" t="str">
        <f>IF(C52="","",IFERROR(_xlfn.XLOOKUP(C52,PT_Master!A:A,PT_Master!C:C),""))</f>
        <v>Kiran Agarwal</v>
      </c>
      <c r="E52" s="25">
        <f>IF(B52="","",IFERROR(_xlfn.XLOOKUP(B52,BILLING!A:A,BILLING!O:O),0))</f>
        <v>77169.430000000022</v>
      </c>
      <c r="F52" s="39" t="s">
        <v>1536</v>
      </c>
      <c r="G52" s="39">
        <v>77169.429999999993</v>
      </c>
      <c r="H52" s="39" t="s">
        <v>72</v>
      </c>
      <c r="I52" s="39" t="s">
        <v>2133</v>
      </c>
      <c r="J52" s="25">
        <f>IF(B52="","",IFERROR(E52-SUMIF(B$6:B52,B52,G$6:G52),E52))</f>
        <v>2.9103830456733704E-11</v>
      </c>
      <c r="K52" s="27">
        <f ca="1">IF(B52="","",IFERROR(TODAY()-_xlfn.XLOOKUP(B52,BILLING!A:A,BILLING!E:E),0))</f>
        <v>118</v>
      </c>
      <c r="L52" s="24" t="str">
        <f t="shared" ca="1" si="1"/>
        <v>90+ Days</v>
      </c>
      <c r="M52" s="39" t="s">
        <v>90</v>
      </c>
    </row>
    <row r="53" spans="1:13" ht="22" customHeight="1">
      <c r="A53" t="str">
        <f t="shared" si="0"/>
        <v>PAY-00049</v>
      </c>
      <c r="B53" s="40" t="s">
        <v>1976</v>
      </c>
      <c r="C53" s="24" t="str">
        <f>IF(B53="","",IFERROR(_xlfn.XLOOKUP(B53,BILLING!A:A,BILLING!C:C),"Bill not found"))</f>
        <v>PT-00055</v>
      </c>
      <c r="D53" s="24" t="str">
        <f>IF(C53="","",IFERROR(_xlfn.XLOOKUP(C53,PT_Master!A:A,PT_Master!C:C),""))</f>
        <v>Mohan Khanna</v>
      </c>
      <c r="E53" s="25">
        <f>IF(B53="","",IFERROR(_xlfn.XLOOKUP(B53,BILLING!A:A,BILLING!O:O),0))</f>
        <v>3465.42</v>
      </c>
      <c r="F53" s="40" t="s">
        <v>1556</v>
      </c>
      <c r="G53" s="40">
        <v>3465.42</v>
      </c>
      <c r="H53" s="40" t="s">
        <v>75</v>
      </c>
      <c r="I53" s="40" t="s">
        <v>2134</v>
      </c>
      <c r="J53" s="25">
        <f>IF(B53="","",IFERROR(E53-SUMIF(B$6:B53,B53,G$6:G53),E53))</f>
        <v>0</v>
      </c>
      <c r="K53" s="27">
        <f ca="1">IF(B53="","",IFERROR(TODAY()-_xlfn.XLOOKUP(B53,BILLING!A:A,BILLING!E:E),0))</f>
        <v>216</v>
      </c>
      <c r="L53" s="24" t="str">
        <f t="shared" ca="1" si="1"/>
        <v>90+ Days</v>
      </c>
      <c r="M53" s="40" t="s">
        <v>90</v>
      </c>
    </row>
    <row r="54" spans="1:13" ht="22" customHeight="1">
      <c r="A54" t="str">
        <f t="shared" si="0"/>
        <v>PAY-00050</v>
      </c>
      <c r="B54" s="39" t="s">
        <v>1977</v>
      </c>
      <c r="C54" s="24" t="str">
        <f>IF(B54="","",IFERROR(_xlfn.XLOOKUP(B54,BILLING!A:A,BILLING!C:C),"Bill not found"))</f>
        <v>PT-00056</v>
      </c>
      <c r="D54" s="24" t="str">
        <f>IF(C54="","",IFERROR(_xlfn.XLOOKUP(C54,PT_Master!A:A,PT_Master!C:C),""))</f>
        <v>Lalita Malhotra</v>
      </c>
      <c r="E54" s="25">
        <f>IF(B54="","",IFERROR(_xlfn.XLOOKUP(B54,BILLING!A:A,BILLING!O:O),0))</f>
        <v>1625.98</v>
      </c>
      <c r="F54" s="39" t="s">
        <v>582</v>
      </c>
      <c r="G54" s="39">
        <v>939.89</v>
      </c>
      <c r="H54" s="39" t="s">
        <v>75</v>
      </c>
      <c r="I54" s="39" t="s">
        <v>2135</v>
      </c>
      <c r="J54" s="25">
        <f>IF(B54="","",IFERROR(E54-SUMIF(B$6:B54,B54,G$6:G54),E54))</f>
        <v>686.09</v>
      </c>
      <c r="K54" s="27">
        <f ca="1">IF(B54="","",IFERROR(TODAY()-_xlfn.XLOOKUP(B54,BILLING!A:A,BILLING!E:E),0))</f>
        <v>252</v>
      </c>
      <c r="L54" s="24" t="str">
        <f t="shared" ca="1" si="1"/>
        <v>90+ Days</v>
      </c>
      <c r="M54" s="39" t="s">
        <v>90</v>
      </c>
    </row>
    <row r="55" spans="1:13" ht="22" customHeight="1">
      <c r="A55" t="str">
        <f t="shared" si="0"/>
        <v>PAY-00051</v>
      </c>
      <c r="B55" s="40" t="s">
        <v>1978</v>
      </c>
      <c r="C55" s="24" t="str">
        <f>IF(B55="","",IFERROR(_xlfn.XLOOKUP(B55,BILLING!A:A,BILLING!C:C),"Bill not found"))</f>
        <v>PT-00057</v>
      </c>
      <c r="D55" s="24" t="str">
        <f>IF(C55="","",IFERROR(_xlfn.XLOOKUP(C55,PT_Master!A:A,PT_Master!C:C),""))</f>
        <v>Gaurav Kapoor</v>
      </c>
      <c r="E55" s="25">
        <f>IF(B55="","",IFERROR(_xlfn.XLOOKUP(B55,BILLING!A:A,BILLING!O:O),0))</f>
        <v>5821.6600000000008</v>
      </c>
      <c r="F55" s="40" t="s">
        <v>1555</v>
      </c>
      <c r="G55" s="40">
        <v>2742.65</v>
      </c>
      <c r="H55" s="40" t="s">
        <v>75</v>
      </c>
      <c r="I55" s="40" t="s">
        <v>2136</v>
      </c>
      <c r="J55" s="25">
        <f>IF(B55="","",IFERROR(E55-SUMIF(B$6:B55,B55,G$6:G55),E55))</f>
        <v>3079.0100000000007</v>
      </c>
      <c r="K55" s="27">
        <f ca="1">IF(B55="","",IFERROR(TODAY()-_xlfn.XLOOKUP(B55,BILLING!A:A,BILLING!E:E),0))</f>
        <v>219</v>
      </c>
      <c r="L55" s="24" t="str">
        <f t="shared" ca="1" si="1"/>
        <v>90+ Days</v>
      </c>
      <c r="M55" s="40" t="s">
        <v>90</v>
      </c>
    </row>
    <row r="56" spans="1:13" ht="22" customHeight="1">
      <c r="A56" t="str">
        <f t="shared" si="0"/>
        <v>PAY-00052</v>
      </c>
      <c r="B56" s="39" t="s">
        <v>1979</v>
      </c>
      <c r="C56" s="24" t="str">
        <f>IF(B56="","",IFERROR(_xlfn.XLOOKUP(B56,BILLING!A:A,BILLING!C:C),"Bill not found"))</f>
        <v>PT-00058</v>
      </c>
      <c r="D56" s="24" t="str">
        <f>IF(C56="","",IFERROR(_xlfn.XLOOKUP(C56,PT_Master!A:A,PT_Master!C:C),""))</f>
        <v>Preeti Bajaj</v>
      </c>
      <c r="E56" s="25">
        <f>IF(B56="","",IFERROR(_xlfn.XLOOKUP(B56,BILLING!A:A,BILLING!O:O),0))</f>
        <v>47837.229999999996</v>
      </c>
      <c r="F56" s="39" t="s">
        <v>602</v>
      </c>
      <c r="G56" s="39">
        <v>47837.23</v>
      </c>
      <c r="H56" s="39" t="s">
        <v>75</v>
      </c>
      <c r="I56" s="39" t="s">
        <v>2137</v>
      </c>
      <c r="J56" s="25">
        <f>IF(B56="","",IFERROR(E56-SUMIF(B$6:B56,B56,G$6:G56),E56))</f>
        <v>-7.2759576141834259E-12</v>
      </c>
      <c r="K56" s="27">
        <f ca="1">IF(B56="","",IFERROR(TODAY()-_xlfn.XLOOKUP(B56,BILLING!A:A,BILLING!E:E),0))</f>
        <v>279</v>
      </c>
      <c r="L56" s="24" t="str">
        <f t="shared" ca="1" si="1"/>
        <v>90+ Days</v>
      </c>
      <c r="M56" s="39" t="s">
        <v>90</v>
      </c>
    </row>
    <row r="57" spans="1:13" ht="22" customHeight="1">
      <c r="A57" t="str">
        <f t="shared" si="0"/>
        <v>PAY-00053</v>
      </c>
      <c r="B57" s="40" t="s">
        <v>1980</v>
      </c>
      <c r="C57" s="24" t="str">
        <f>IF(B57="","",IFERROR(_xlfn.XLOOKUP(B57,BILLING!A:A,BILLING!C:C),"Bill not found"))</f>
        <v>PT-00059</v>
      </c>
      <c r="D57" s="24" t="str">
        <f>IF(C57="","",IFERROR(_xlfn.XLOOKUP(C57,PT_Master!A:A,PT_Master!C:C),""))</f>
        <v>Ashok Chandra</v>
      </c>
      <c r="E57" s="25">
        <f>IF(B57="","",IFERROR(_xlfn.XLOOKUP(B57,BILLING!A:A,BILLING!O:O),0))</f>
        <v>169809.97</v>
      </c>
      <c r="F57" s="40" t="s">
        <v>1923</v>
      </c>
      <c r="G57" s="40">
        <v>169809.97</v>
      </c>
      <c r="H57" s="40" t="s">
        <v>73</v>
      </c>
      <c r="I57" s="40" t="s">
        <v>2138</v>
      </c>
      <c r="J57" s="25">
        <f>IF(B57="","",IFERROR(E57-SUMIF(B$6:B57,B57,G$6:G57),E57))</f>
        <v>0</v>
      </c>
      <c r="K57" s="27">
        <f ca="1">IF(B57="","",IFERROR(TODAY()-_xlfn.XLOOKUP(B57,BILLING!A:A,BILLING!E:E),0))</f>
        <v>88</v>
      </c>
      <c r="L57" s="24" t="str">
        <f t="shared" ca="1" si="1"/>
        <v>61-90 Days</v>
      </c>
      <c r="M57" s="40" t="s">
        <v>90</v>
      </c>
    </row>
    <row r="58" spans="1:13" ht="22" customHeight="1">
      <c r="A58" t="str">
        <f t="shared" si="0"/>
        <v>PAY-00054</v>
      </c>
      <c r="B58" s="39" t="s">
        <v>1981</v>
      </c>
      <c r="C58" s="24" t="str">
        <f>IF(B58="","",IFERROR(_xlfn.XLOOKUP(B58,BILLING!A:A,BILLING!C:C),"Bill not found"))</f>
        <v>PT-00060</v>
      </c>
      <c r="D58" s="24" t="str">
        <f>IF(C58="","",IFERROR(_xlfn.XLOOKUP(C58,PT_Master!A:A,PT_Master!C:C),""))</f>
        <v>Nandini Rathore</v>
      </c>
      <c r="E58" s="25">
        <f>IF(B58="","",IFERROR(_xlfn.XLOOKUP(B58,BILLING!A:A,BILLING!O:O),0))</f>
        <v>57134.2</v>
      </c>
      <c r="F58" s="39" t="s">
        <v>600</v>
      </c>
      <c r="G58" s="39">
        <v>57134.2</v>
      </c>
      <c r="H58" s="39" t="s">
        <v>75</v>
      </c>
      <c r="I58" s="39" t="s">
        <v>2139</v>
      </c>
      <c r="J58" s="25">
        <f>IF(B58="","",IFERROR(E58-SUMIF(B$6:B58,B58,G$6:G58),E58))</f>
        <v>0</v>
      </c>
      <c r="K58" s="27">
        <f ca="1">IF(B58="","",IFERROR(TODAY()-_xlfn.XLOOKUP(B58,BILLING!A:A,BILLING!E:E),0))</f>
        <v>217</v>
      </c>
      <c r="L58" s="24" t="str">
        <f t="shared" ca="1" si="1"/>
        <v>90+ Days</v>
      </c>
      <c r="M58" s="39" t="s">
        <v>90</v>
      </c>
    </row>
    <row r="59" spans="1:13" ht="22" customHeight="1">
      <c r="A59" t="str">
        <f t="shared" si="0"/>
        <v>PAY-00055</v>
      </c>
      <c r="B59" s="40" t="s">
        <v>1982</v>
      </c>
      <c r="C59" s="24" t="str">
        <f>IF(B59="","",IFERROR(_xlfn.XLOOKUP(B59,BILLING!A:A,BILLING!C:C),"Bill not found"))</f>
        <v>PT-00061</v>
      </c>
      <c r="D59" s="24" t="str">
        <f>IF(C59="","",IFERROR(_xlfn.XLOOKUP(C59,PT_Master!A:A,PT_Master!C:C),""))</f>
        <v>Manoj Roy</v>
      </c>
      <c r="E59" s="25">
        <f>IF(B59="","",IFERROR(_xlfn.XLOOKUP(B59,BILLING!A:A,BILLING!O:O),0))</f>
        <v>3254.7</v>
      </c>
      <c r="F59" s="40" t="s">
        <v>2072</v>
      </c>
      <c r="G59" s="40">
        <v>1778.88</v>
      </c>
      <c r="H59" s="40" t="s">
        <v>75</v>
      </c>
      <c r="I59" s="40" t="s">
        <v>2140</v>
      </c>
      <c r="J59" s="25">
        <f>IF(B59="","",IFERROR(E59-SUMIF(B$6:B59,B59,G$6:G59),E59))</f>
        <v>1475.8199999999997</v>
      </c>
      <c r="K59" s="27">
        <f ca="1">IF(B59="","",IFERROR(TODAY()-_xlfn.XLOOKUP(B59,BILLING!A:A,BILLING!E:E),0))</f>
        <v>178</v>
      </c>
      <c r="L59" s="24" t="str">
        <f t="shared" ca="1" si="1"/>
        <v>90+ Days</v>
      </c>
      <c r="M59" s="40" t="s">
        <v>90</v>
      </c>
    </row>
    <row r="60" spans="1:13" ht="22" customHeight="1">
      <c r="A60" t="str">
        <f t="shared" si="0"/>
        <v>PAY-00056</v>
      </c>
      <c r="B60" s="39" t="s">
        <v>1983</v>
      </c>
      <c r="C60" s="24" t="str">
        <f>IF(B60="","",IFERROR(_xlfn.XLOOKUP(B60,BILLING!A:A,BILLING!C:C),"Bill not found"))</f>
        <v>PT-00062</v>
      </c>
      <c r="D60" s="24" t="str">
        <f>IF(C60="","",IFERROR(_xlfn.XLOOKUP(C60,PT_Master!A:A,PT_Master!C:C),""))</f>
        <v>Sudha Sharma</v>
      </c>
      <c r="E60" s="25">
        <f>IF(B60="","",IFERROR(_xlfn.XLOOKUP(B60,BILLING!A:A,BILLING!O:O),0))</f>
        <v>51135.5</v>
      </c>
      <c r="F60" s="39" t="s">
        <v>1533</v>
      </c>
      <c r="G60" s="39">
        <v>51135.5</v>
      </c>
      <c r="H60" s="39" t="s">
        <v>75</v>
      </c>
      <c r="I60" s="39" t="s">
        <v>2141</v>
      </c>
      <c r="J60" s="25">
        <f>IF(B60="","",IFERROR(E60-SUMIF(B$6:B60,B60,G$6:G60),E60))</f>
        <v>0</v>
      </c>
      <c r="K60" s="27">
        <f ca="1">IF(B60="","",IFERROR(TODAY()-_xlfn.XLOOKUP(B60,BILLING!A:A,BILLING!E:E),0))</f>
        <v>265</v>
      </c>
      <c r="L60" s="24" t="str">
        <f t="shared" ca="1" si="1"/>
        <v>90+ Days</v>
      </c>
      <c r="M60" s="39" t="s">
        <v>90</v>
      </c>
    </row>
    <row r="61" spans="1:13" ht="22" customHeight="1">
      <c r="A61" t="str">
        <f t="shared" si="0"/>
        <v>PAY-00057</v>
      </c>
      <c r="B61" s="40" t="s">
        <v>1984</v>
      </c>
      <c r="C61" s="24" t="str">
        <f>IF(B61="","",IFERROR(_xlfn.XLOOKUP(B61,BILLING!A:A,BILLING!C:C),"Bill not found"))</f>
        <v>PT-00063</v>
      </c>
      <c r="D61" s="24" t="str">
        <f>IF(C61="","",IFERROR(_xlfn.XLOOKUP(C61,PT_Master!A:A,PT_Master!C:C),""))</f>
        <v>Harish Mehta</v>
      </c>
      <c r="E61" s="25">
        <f>IF(B61="","",IFERROR(_xlfn.XLOOKUP(B61,BILLING!A:A,BILLING!O:O),0))</f>
        <v>3157.04</v>
      </c>
      <c r="F61" s="40" t="s">
        <v>1912</v>
      </c>
      <c r="G61" s="40">
        <v>3157.04</v>
      </c>
      <c r="H61" s="40" t="s">
        <v>72</v>
      </c>
      <c r="I61" s="40" t="s">
        <v>2142</v>
      </c>
      <c r="J61" s="25">
        <f>IF(B61="","",IFERROR(E61-SUMIF(B$6:B61,B61,G$6:G61),E61))</f>
        <v>0</v>
      </c>
      <c r="K61" s="27">
        <f ca="1">IF(B61="","",IFERROR(TODAY()-_xlfn.XLOOKUP(B61,BILLING!A:A,BILLING!E:E),0))</f>
        <v>45</v>
      </c>
      <c r="L61" s="24" t="str">
        <f t="shared" ca="1" si="1"/>
        <v>31-60 Days</v>
      </c>
      <c r="M61" s="40" t="s">
        <v>90</v>
      </c>
    </row>
    <row r="62" spans="1:13" ht="22" customHeight="1">
      <c r="A62" t="str">
        <f t="shared" si="0"/>
        <v>PAY-00058</v>
      </c>
      <c r="B62" s="39" t="s">
        <v>1985</v>
      </c>
      <c r="C62" s="24" t="str">
        <f>IF(B62="","",IFERROR(_xlfn.XLOOKUP(B62,BILLING!A:A,BILLING!C:C),"Bill not found"))</f>
        <v>PT-00064</v>
      </c>
      <c r="D62" s="24" t="str">
        <f>IF(C62="","",IFERROR(_xlfn.XLOOKUP(C62,PT_Master!A:A,PT_Master!C:C),""))</f>
        <v>Chhaya Mondal</v>
      </c>
      <c r="E62" s="25">
        <f>IF(B62="","",IFERROR(_xlfn.XLOOKUP(B62,BILLING!A:A,BILLING!O:O),0))</f>
        <v>150409.87</v>
      </c>
      <c r="F62" s="39" t="s">
        <v>2073</v>
      </c>
      <c r="G62" s="39">
        <v>28487.74</v>
      </c>
      <c r="H62" s="39" t="s">
        <v>74</v>
      </c>
      <c r="I62" s="39" t="s">
        <v>2143</v>
      </c>
      <c r="J62" s="25">
        <f>IF(B62="","",IFERROR(E62-SUMIF(B$6:B62,B62,G$6:G62),E62))</f>
        <v>121922.12999999999</v>
      </c>
      <c r="K62" s="27">
        <f ca="1">IF(B62="","",IFERROR(TODAY()-_xlfn.XLOOKUP(B62,BILLING!A:A,BILLING!E:E),0))</f>
        <v>17</v>
      </c>
      <c r="L62" s="24" t="str">
        <f t="shared" ca="1" si="1"/>
        <v>0-30 Days</v>
      </c>
      <c r="M62" s="39" t="s">
        <v>90</v>
      </c>
    </row>
    <row r="63" spans="1:13" ht="22" customHeight="1">
      <c r="A63" t="str">
        <f t="shared" si="0"/>
        <v>PAY-00059</v>
      </c>
      <c r="B63" s="40" t="s">
        <v>1986</v>
      </c>
      <c r="C63" s="24" t="str">
        <f>IF(B63="","",IFERROR(_xlfn.XLOOKUP(B63,BILLING!A:A,BILLING!C:C),"Bill not found"))</f>
        <v>PT-00065</v>
      </c>
      <c r="D63" s="24" t="str">
        <f>IF(C63="","",IFERROR(_xlfn.XLOOKUP(C63,PT_Master!A:A,PT_Master!C:C),""))</f>
        <v>Ramesh Das</v>
      </c>
      <c r="E63" s="25">
        <f>IF(B63="","",IFERROR(_xlfn.XLOOKUP(B63,BILLING!A:A,BILLING!O:O),0))</f>
        <v>39480.11</v>
      </c>
      <c r="F63" s="40" t="s">
        <v>1915</v>
      </c>
      <c r="G63" s="40">
        <v>39480.11</v>
      </c>
      <c r="H63" s="40" t="s">
        <v>72</v>
      </c>
      <c r="I63" s="40" t="s">
        <v>2144</v>
      </c>
      <c r="J63" s="25">
        <f>IF(B63="","",IFERROR(E63-SUMIF(B$6:B63,B63,G$6:G63),E63))</f>
        <v>0</v>
      </c>
      <c r="K63" s="27">
        <f ca="1">IF(B63="","",IFERROR(TODAY()-_xlfn.XLOOKUP(B63,BILLING!A:A,BILLING!E:E),0))</f>
        <v>103</v>
      </c>
      <c r="L63" s="24" t="str">
        <f t="shared" ca="1" si="1"/>
        <v>90+ Days</v>
      </c>
      <c r="M63" s="40" t="s">
        <v>90</v>
      </c>
    </row>
    <row r="64" spans="1:13" ht="22" customHeight="1">
      <c r="A64" t="str">
        <f t="shared" si="0"/>
        <v>PAY-00060</v>
      </c>
      <c r="B64" s="39" t="s">
        <v>1987</v>
      </c>
      <c r="C64" s="24" t="str">
        <f>IF(B64="","",IFERROR(_xlfn.XLOOKUP(B64,BILLING!A:A,BILLING!C:C),"Bill not found"))</f>
        <v>PT-00066</v>
      </c>
      <c r="D64" s="24" t="str">
        <f>IF(C64="","",IFERROR(_xlfn.XLOOKUP(C64,PT_Master!A:A,PT_Master!C:C),""))</f>
        <v>Bharati Gupta</v>
      </c>
      <c r="E64" s="25">
        <f>IF(B64="","",IFERROR(_xlfn.XLOOKUP(B64,BILLING!A:A,BILLING!O:O),0))</f>
        <v>68768</v>
      </c>
      <c r="F64" s="39" t="s">
        <v>531</v>
      </c>
      <c r="G64" s="39">
        <v>68768</v>
      </c>
      <c r="H64" s="39" t="s">
        <v>71</v>
      </c>
      <c r="I64" s="39" t="s">
        <v>2145</v>
      </c>
      <c r="J64" s="25">
        <f>IF(B64="","",IFERROR(E64-SUMIF(B$6:B64,B64,G$6:G64),E64))</f>
        <v>0</v>
      </c>
      <c r="K64" s="27">
        <f ca="1">IF(B64="","",IFERROR(TODAY()-_xlfn.XLOOKUP(B64,BILLING!A:A,BILLING!E:E),0))</f>
        <v>154</v>
      </c>
      <c r="L64" s="24" t="str">
        <f t="shared" ca="1" si="1"/>
        <v>90+ Days</v>
      </c>
      <c r="M64" s="39" t="s">
        <v>90</v>
      </c>
    </row>
    <row r="65" spans="1:13" ht="22" customHeight="1">
      <c r="A65" t="str">
        <f t="shared" si="0"/>
        <v>PAY-00061</v>
      </c>
      <c r="B65" s="40" t="s">
        <v>1988</v>
      </c>
      <c r="C65" s="24" t="str">
        <f>IF(B65="","",IFERROR(_xlfn.XLOOKUP(B65,BILLING!A:A,BILLING!C:C),"Bill not found"))</f>
        <v>PT-00067</v>
      </c>
      <c r="D65" s="24" t="str">
        <f>IF(C65="","",IFERROR(_xlfn.XLOOKUP(C65,PT_Master!A:A,PT_Master!C:C),""))</f>
        <v>Vishal Singh</v>
      </c>
      <c r="E65" s="25">
        <f>IF(B65="","",IFERROR(_xlfn.XLOOKUP(B65,BILLING!A:A,BILLING!O:O),0))</f>
        <v>62098.95</v>
      </c>
      <c r="F65" s="40" t="s">
        <v>1471</v>
      </c>
      <c r="G65" s="40">
        <v>16235.93</v>
      </c>
      <c r="H65" s="40" t="s">
        <v>73</v>
      </c>
      <c r="I65" s="40" t="s">
        <v>2146</v>
      </c>
      <c r="J65" s="25">
        <f>IF(B65="","",IFERROR(E65-SUMIF(B$6:B65,B65,G$6:G65),E65))</f>
        <v>45863.02</v>
      </c>
      <c r="K65" s="27">
        <f ca="1">IF(B65="","",IFERROR(TODAY()-_xlfn.XLOOKUP(B65,BILLING!A:A,BILLING!E:E),0))</f>
        <v>254</v>
      </c>
      <c r="L65" s="24" t="str">
        <f t="shared" ca="1" si="1"/>
        <v>90+ Days</v>
      </c>
      <c r="M65" s="40" t="s">
        <v>90</v>
      </c>
    </row>
    <row r="66" spans="1:13" ht="22" customHeight="1">
      <c r="A66" t="str">
        <f t="shared" si="0"/>
        <v>PAY-00062</v>
      </c>
      <c r="B66" s="39" t="s">
        <v>1989</v>
      </c>
      <c r="C66" s="24" t="str">
        <f>IF(B66="","",IFERROR(_xlfn.XLOOKUP(B66,BILLING!A:A,BILLING!C:C),"Bill not found"))</f>
        <v>PT-00068</v>
      </c>
      <c r="D66" s="24" t="str">
        <f>IF(C66="","",IFERROR(_xlfn.XLOOKUP(C66,PT_Master!A:A,PT_Master!C:C),""))</f>
        <v>Kamla Chatterjee</v>
      </c>
      <c r="E66" s="25">
        <f>IF(B66="","",IFERROR(_xlfn.XLOOKUP(B66,BILLING!A:A,BILLING!O:O),0))</f>
        <v>252036.44</v>
      </c>
      <c r="F66" s="39" t="s">
        <v>1538</v>
      </c>
      <c r="G66" s="39">
        <v>85525.96</v>
      </c>
      <c r="H66" s="39" t="s">
        <v>74</v>
      </c>
      <c r="I66" s="39" t="s">
        <v>2147</v>
      </c>
      <c r="J66" s="25">
        <f>IF(B66="","",IFERROR(E66-SUMIF(B$6:B66,B66,G$6:G66),E66))</f>
        <v>166510.47999999998</v>
      </c>
      <c r="K66" s="27">
        <f ca="1">IF(B66="","",IFERROR(TODAY()-_xlfn.XLOOKUP(B66,BILLING!A:A,BILLING!E:E),0))</f>
        <v>197</v>
      </c>
      <c r="L66" s="24" t="str">
        <f t="shared" ca="1" si="1"/>
        <v>90+ Days</v>
      </c>
      <c r="M66" s="39" t="s">
        <v>90</v>
      </c>
    </row>
    <row r="67" spans="1:13" ht="22" customHeight="1">
      <c r="A67" t="str">
        <f t="shared" si="0"/>
        <v>PAY-00063</v>
      </c>
      <c r="B67" s="40" t="s">
        <v>1990</v>
      </c>
      <c r="C67" s="24" t="str">
        <f>IF(B67="","",IFERROR(_xlfn.XLOOKUP(B67,BILLING!A:A,BILLING!C:C),"Bill not found"))</f>
        <v>PT-00069</v>
      </c>
      <c r="D67" s="24" t="str">
        <f>IF(C67="","",IFERROR(_xlfn.XLOOKUP(C67,PT_Master!A:A,PT_Master!C:C),""))</f>
        <v>Abhishek Mukherjee</v>
      </c>
      <c r="E67" s="25">
        <f>IF(B67="","",IFERROR(_xlfn.XLOOKUP(B67,BILLING!A:A,BILLING!O:O),0))</f>
        <v>3909.2299999999996</v>
      </c>
      <c r="F67" s="40" t="s">
        <v>1925</v>
      </c>
      <c r="G67" s="40">
        <v>2208.37</v>
      </c>
      <c r="H67" s="40" t="s">
        <v>70</v>
      </c>
      <c r="I67" s="40" t="s">
        <v>2148</v>
      </c>
      <c r="J67" s="25">
        <f>IF(B67="","",IFERROR(E67-SUMIF(B$6:B67,B67,G$6:G67),E67))</f>
        <v>1700.8599999999997</v>
      </c>
      <c r="K67" s="27">
        <f ca="1">IF(B67="","",IFERROR(TODAY()-_xlfn.XLOOKUP(B67,BILLING!A:A,BILLING!E:E),0))</f>
        <v>215</v>
      </c>
      <c r="L67" s="24" t="str">
        <f t="shared" ca="1" si="1"/>
        <v>90+ Days</v>
      </c>
      <c r="M67" s="40" t="s">
        <v>90</v>
      </c>
    </row>
    <row r="68" spans="1:13" ht="22" customHeight="1">
      <c r="A68" t="str">
        <f t="shared" si="0"/>
        <v>PAY-00064</v>
      </c>
      <c r="B68" s="39" t="s">
        <v>1991</v>
      </c>
      <c r="C68" s="24" t="str">
        <f>IF(B68="","",IFERROR(_xlfn.XLOOKUP(B68,BILLING!A:A,BILLING!C:C),"Bill not found"))</f>
        <v>PT-00070</v>
      </c>
      <c r="D68" s="24" t="str">
        <f>IF(C68="","",IFERROR(_xlfn.XLOOKUP(C68,PT_Master!A:A,PT_Master!C:C),""))</f>
        <v>Shanta Bose</v>
      </c>
      <c r="E68" s="25">
        <f>IF(B68="","",IFERROR(_xlfn.XLOOKUP(B68,BILLING!A:A,BILLING!O:O),0))</f>
        <v>24893.579999999998</v>
      </c>
      <c r="F68" s="39" t="s">
        <v>2070</v>
      </c>
      <c r="G68" s="39">
        <v>24893.58</v>
      </c>
      <c r="H68" s="39" t="s">
        <v>74</v>
      </c>
      <c r="I68" s="39" t="s">
        <v>2149</v>
      </c>
      <c r="J68" s="25">
        <f>IF(B68="","",IFERROR(E68-SUMIF(B$6:B68,B68,G$6:G68),E68))</f>
        <v>-3.637978807091713E-12</v>
      </c>
      <c r="K68" s="27">
        <f ca="1">IF(B68="","",IFERROR(TODAY()-_xlfn.XLOOKUP(B68,BILLING!A:A,BILLING!E:E),0))</f>
        <v>22</v>
      </c>
      <c r="L68" s="24" t="str">
        <f t="shared" ca="1" si="1"/>
        <v>0-30 Days</v>
      </c>
      <c r="M68" s="39" t="s">
        <v>90</v>
      </c>
    </row>
    <row r="69" spans="1:13" ht="22" customHeight="1">
      <c r="A69" t="str">
        <f t="shared" si="0"/>
        <v>PAY-00065</v>
      </c>
      <c r="B69" s="40" t="s">
        <v>1992</v>
      </c>
      <c r="C69" s="24" t="str">
        <f>IF(B69="","",IFERROR(_xlfn.XLOOKUP(B69,BILLING!A:A,BILLING!C:C),"Bill not found"))</f>
        <v>PT-00071</v>
      </c>
      <c r="D69" s="24" t="str">
        <f>IF(C69="","",IFERROR(_xlfn.XLOOKUP(C69,PT_Master!A:A,PT_Master!C:C),""))</f>
        <v>Nilesh Sen</v>
      </c>
      <c r="E69" s="25">
        <f>IF(B69="","",IFERROR(_xlfn.XLOOKUP(B69,BILLING!A:A,BILLING!O:O),0))</f>
        <v>41356.33</v>
      </c>
      <c r="F69" s="40" t="s">
        <v>538</v>
      </c>
      <c r="G69" s="40">
        <v>41356.33</v>
      </c>
      <c r="H69" s="40" t="s">
        <v>74</v>
      </c>
      <c r="I69" s="40" t="s">
        <v>2150</v>
      </c>
      <c r="J69" s="25">
        <f>IF(B69="","",IFERROR(E69-SUMIF(B$6:B69,B69,G$6:G69),E69))</f>
        <v>0</v>
      </c>
      <c r="K69" s="27">
        <f ca="1">IF(B69="","",IFERROR(TODAY()-_xlfn.XLOOKUP(B69,BILLING!A:A,BILLING!E:E),0))</f>
        <v>228</v>
      </c>
      <c r="L69" s="24" t="str">
        <f t="shared" ca="1" si="1"/>
        <v>90+ Days</v>
      </c>
      <c r="M69" s="40" t="s">
        <v>90</v>
      </c>
    </row>
    <row r="70" spans="1:13" ht="22" customHeight="1">
      <c r="A70" t="str">
        <f t="shared" si="0"/>
        <v>PAY-00066</v>
      </c>
      <c r="B70" s="39" t="s">
        <v>1993</v>
      </c>
      <c r="C70" s="24" t="str">
        <f>IF(B70="","",IFERROR(_xlfn.XLOOKUP(B70,BILLING!A:A,BILLING!C:C),"Bill not found"))</f>
        <v>PT-00072</v>
      </c>
      <c r="D70" s="24" t="str">
        <f>IF(C70="","",IFERROR(_xlfn.XLOOKUP(C70,PT_Master!A:A,PT_Master!C:C),""))</f>
        <v>Rupal Ghosh</v>
      </c>
      <c r="E70" s="25">
        <f>IF(B70="","",IFERROR(_xlfn.XLOOKUP(B70,BILLING!A:A,BILLING!O:O),0))</f>
        <v>5461.24</v>
      </c>
      <c r="F70" s="39" t="s">
        <v>1459</v>
      </c>
      <c r="G70" s="39">
        <v>5461.24</v>
      </c>
      <c r="H70" s="39" t="s">
        <v>72</v>
      </c>
      <c r="I70" s="39" t="s">
        <v>2151</v>
      </c>
      <c r="J70" s="25">
        <f>IF(B70="","",IFERROR(E70-SUMIF(B$6:B70,B70,G$6:G70),E70))</f>
        <v>0</v>
      </c>
      <c r="K70" s="27">
        <f ca="1">IF(B70="","",IFERROR(TODAY()-_xlfn.XLOOKUP(B70,BILLING!A:A,BILLING!E:E),0))</f>
        <v>83</v>
      </c>
      <c r="L70" s="24" t="str">
        <f t="shared" ca="1" si="1"/>
        <v>61-90 Days</v>
      </c>
      <c r="M70" s="39" t="s">
        <v>90</v>
      </c>
    </row>
    <row r="71" spans="1:13" ht="22" customHeight="1">
      <c r="A71" t="str">
        <f t="shared" ref="A71:A134" si="2">IF(B71="","","PAY-"&amp;TEXT(ROW(A67),"00000"))</f>
        <v>PAY-00067</v>
      </c>
      <c r="B71" s="40" t="s">
        <v>1994</v>
      </c>
      <c r="C71" s="24" t="str">
        <f>IF(B71="","",IFERROR(_xlfn.XLOOKUP(B71,BILLING!A:A,BILLING!C:C),"Bill not found"))</f>
        <v>PT-00073</v>
      </c>
      <c r="D71" s="24" t="str">
        <f>IF(C71="","",IFERROR(_xlfn.XLOOKUP(C71,PT_Master!A:A,PT_Master!C:C),""))</f>
        <v>Saurabh Banerjee</v>
      </c>
      <c r="E71" s="25">
        <f>IF(B71="","",IFERROR(_xlfn.XLOOKUP(B71,BILLING!A:A,BILLING!O:O),0))</f>
        <v>6053.95</v>
      </c>
      <c r="F71" s="40" t="s">
        <v>2074</v>
      </c>
      <c r="G71" s="40">
        <v>808.71</v>
      </c>
      <c r="H71" s="40" t="s">
        <v>71</v>
      </c>
      <c r="I71" s="40" t="s">
        <v>2152</v>
      </c>
      <c r="J71" s="25">
        <f>IF(B71="","",IFERROR(E71-SUMIF(B$6:B71,B71,G$6:G71),E71))</f>
        <v>5245.24</v>
      </c>
      <c r="K71" s="27">
        <f ca="1">IF(B71="","",IFERROR(TODAY()-_xlfn.XLOOKUP(B71,BILLING!A:A,BILLING!E:E),0))</f>
        <v>99</v>
      </c>
      <c r="L71" s="24" t="str">
        <f t="shared" ref="L71:L134" ca="1" si="3">IF(K71="","",IF(K71&lt;=30,"0-30 Days",IF(K71&lt;=60,"31-60 Days",IF(K71&lt;=90,"61-90 Days","90+ Days"))))</f>
        <v>90+ Days</v>
      </c>
      <c r="M71" s="40" t="s">
        <v>90</v>
      </c>
    </row>
    <row r="72" spans="1:13" ht="22" customHeight="1">
      <c r="A72" t="str">
        <f t="shared" si="2"/>
        <v>PAY-00068</v>
      </c>
      <c r="B72" s="39" t="s">
        <v>1995</v>
      </c>
      <c r="C72" s="24" t="str">
        <f>IF(B72="","",IFERROR(_xlfn.XLOOKUP(B72,BILLING!A:A,BILLING!C:C),"Bill not found"))</f>
        <v>PT-00075</v>
      </c>
      <c r="D72" s="24" t="str">
        <f>IF(C72="","",IFERROR(_xlfn.XLOOKUP(C72,PT_Master!A:A,PT_Master!C:C),""))</f>
        <v>Mukesh Pal</v>
      </c>
      <c r="E72" s="25">
        <f>IF(B72="","",IFERROR(_xlfn.XLOOKUP(B72,BILLING!A:A,BILLING!O:O),0))</f>
        <v>105062.56</v>
      </c>
      <c r="F72" s="39" t="s">
        <v>1918</v>
      </c>
      <c r="G72" s="39">
        <v>105162.56</v>
      </c>
      <c r="H72" s="39" t="s">
        <v>70</v>
      </c>
      <c r="I72" s="39" t="s">
        <v>2153</v>
      </c>
      <c r="J72" s="25">
        <f>IF(B72="","",IFERROR(E72-SUMIF(B$6:B72,B72,G$6:G72),E72))</f>
        <v>-100</v>
      </c>
      <c r="K72" s="27">
        <f ca="1">IF(B72="","",IFERROR(TODAY()-_xlfn.XLOOKUP(B72,BILLING!A:A,BILLING!E:E),0))</f>
        <v>149</v>
      </c>
      <c r="L72" s="24" t="str">
        <f t="shared" ca="1" si="3"/>
        <v>90+ Days</v>
      </c>
      <c r="M72" s="39" t="s">
        <v>90</v>
      </c>
    </row>
    <row r="73" spans="1:13" ht="22" customHeight="1">
      <c r="A73" t="str">
        <f t="shared" si="2"/>
        <v>PAY-00069</v>
      </c>
      <c r="B73" s="40" t="s">
        <v>1996</v>
      </c>
      <c r="C73" s="24" t="str">
        <f>IF(B73="","",IFERROR(_xlfn.XLOOKUP(B73,BILLING!A:A,BILLING!C:C),"Bill not found"))</f>
        <v>PT-00076</v>
      </c>
      <c r="D73" s="24" t="str">
        <f>IF(C73="","",IFERROR(_xlfn.XLOOKUP(C73,PT_Master!A:A,PT_Master!C:C),""))</f>
        <v>Savita Nath</v>
      </c>
      <c r="E73" s="25">
        <f>IF(B73="","",IFERROR(_xlfn.XLOOKUP(B73,BILLING!A:A,BILLING!O:O),0))</f>
        <v>3152.96</v>
      </c>
      <c r="F73" s="40" t="s">
        <v>2075</v>
      </c>
      <c r="G73" s="40">
        <v>1737.2</v>
      </c>
      <c r="H73" s="40" t="s">
        <v>70</v>
      </c>
      <c r="I73" s="40" t="s">
        <v>2154</v>
      </c>
      <c r="J73" s="25">
        <f>IF(B73="","",IFERROR(E73-SUMIF(B$6:B73,B73,G$6:G73),E73))</f>
        <v>1415.76</v>
      </c>
      <c r="K73" s="27">
        <f ca="1">IF(B73="","",IFERROR(TODAY()-_xlfn.XLOOKUP(B73,BILLING!A:A,BILLING!E:E),0))</f>
        <v>43</v>
      </c>
      <c r="L73" s="24" t="str">
        <f t="shared" ca="1" si="3"/>
        <v>31-60 Days</v>
      </c>
      <c r="M73" s="40" t="s">
        <v>90</v>
      </c>
    </row>
    <row r="74" spans="1:13" ht="22" customHeight="1">
      <c r="A74" t="str">
        <f t="shared" si="2"/>
        <v>PAY-00070</v>
      </c>
      <c r="B74" s="39" t="s">
        <v>1997</v>
      </c>
      <c r="C74" s="24" t="str">
        <f>IF(B74="","",IFERROR(_xlfn.XLOOKUP(B74,BILLING!A:A,BILLING!C:C),"Bill not found"))</f>
        <v>PT-00077</v>
      </c>
      <c r="D74" s="24" t="str">
        <f>IF(C74="","",IFERROR(_xlfn.XLOOKUP(C74,PT_Master!A:A,PT_Master!C:C),""))</f>
        <v>Aditya Saha</v>
      </c>
      <c r="E74" s="25">
        <f>IF(B74="","",IFERROR(_xlfn.XLOOKUP(B74,BILLING!A:A,BILLING!O:O),0))</f>
        <v>12841.149999999998</v>
      </c>
      <c r="F74" s="39" t="s">
        <v>1533</v>
      </c>
      <c r="G74" s="39">
        <v>3326.57</v>
      </c>
      <c r="H74" s="39" t="s">
        <v>74</v>
      </c>
      <c r="I74" s="39" t="s">
        <v>2155</v>
      </c>
      <c r="J74" s="25">
        <f>IF(B74="","",IFERROR(E74-SUMIF(B$6:B74,B74,G$6:G74),E74))</f>
        <v>9514.5799999999981</v>
      </c>
      <c r="K74" s="27">
        <f ca="1">IF(B74="","",IFERROR(TODAY()-_xlfn.XLOOKUP(B74,BILLING!A:A,BILLING!E:E),0))</f>
        <v>268</v>
      </c>
      <c r="L74" s="24" t="str">
        <f t="shared" ca="1" si="3"/>
        <v>90+ Days</v>
      </c>
      <c r="M74" s="39" t="s">
        <v>90</v>
      </c>
    </row>
    <row r="75" spans="1:13" ht="22" customHeight="1">
      <c r="A75" t="str">
        <f t="shared" si="2"/>
        <v>PAY-00071</v>
      </c>
      <c r="B75" s="40" t="s">
        <v>1998</v>
      </c>
      <c r="C75" s="24" t="str">
        <f>IF(B75="","",IFERROR(_xlfn.XLOOKUP(B75,BILLING!A:A,BILLING!C:C),"Bill not found"))</f>
        <v>PT-00078</v>
      </c>
      <c r="D75" s="24" t="str">
        <f>IF(C75="","",IFERROR(_xlfn.XLOOKUP(C75,PT_Master!A:A,PT_Master!C:C),""))</f>
        <v>Rani Biswas</v>
      </c>
      <c r="E75" s="25">
        <f>IF(B75="","",IFERROR(_xlfn.XLOOKUP(B75,BILLING!A:A,BILLING!O:O),0))</f>
        <v>18066.57</v>
      </c>
      <c r="F75" s="40" t="s">
        <v>2076</v>
      </c>
      <c r="G75" s="40">
        <v>18066.57</v>
      </c>
      <c r="H75" s="40" t="s">
        <v>75</v>
      </c>
      <c r="I75" s="40" t="s">
        <v>2156</v>
      </c>
      <c r="J75" s="25">
        <f>IF(B75="","",IFERROR(E75-SUMIF(B$6:B75,B75,G$6:G75),E75))</f>
        <v>0</v>
      </c>
      <c r="K75" s="27">
        <f ca="1">IF(B75="","",IFERROR(TODAY()-_xlfn.XLOOKUP(B75,BILLING!A:A,BILLING!E:E),0))</f>
        <v>320</v>
      </c>
      <c r="L75" s="24" t="str">
        <f t="shared" ca="1" si="3"/>
        <v>90+ Days</v>
      </c>
      <c r="M75" s="40" t="s">
        <v>90</v>
      </c>
    </row>
    <row r="76" spans="1:13" ht="22" customHeight="1">
      <c r="A76" t="str">
        <f t="shared" si="2"/>
        <v>PAY-00072</v>
      </c>
      <c r="B76" s="39" t="s">
        <v>1999</v>
      </c>
      <c r="C76" s="24" t="str">
        <f>IF(B76="","",IFERROR(_xlfn.XLOOKUP(B76,BILLING!A:A,BILLING!C:C),"Bill not found"))</f>
        <v>PT-00079</v>
      </c>
      <c r="D76" s="24" t="str">
        <f>IF(C76="","",IFERROR(_xlfn.XLOOKUP(C76,PT_Master!A:A,PT_Master!C:C),""))</f>
        <v>Chirag Chakraborty</v>
      </c>
      <c r="E76" s="25">
        <f>IF(B76="","",IFERROR(_xlfn.XLOOKUP(B76,BILLING!A:A,BILLING!O:O),0))</f>
        <v>111777.75999999998</v>
      </c>
      <c r="F76" s="39" t="s">
        <v>529</v>
      </c>
      <c r="G76" s="39">
        <v>111777.76</v>
      </c>
      <c r="H76" s="39" t="s">
        <v>75</v>
      </c>
      <c r="I76" s="39" t="s">
        <v>2157</v>
      </c>
      <c r="J76" s="25">
        <f>IF(B76="","",IFERROR(E76-SUMIF(B$6:B76,B76,G$6:G76),E76))</f>
        <v>-1.4551915228366852E-11</v>
      </c>
      <c r="K76" s="27">
        <f ca="1">IF(B76="","",IFERROR(TODAY()-_xlfn.XLOOKUP(B76,BILLING!A:A,BILLING!E:E),0))</f>
        <v>271</v>
      </c>
      <c r="L76" s="24" t="str">
        <f t="shared" ca="1" si="3"/>
        <v>90+ Days</v>
      </c>
      <c r="M76" s="39" t="s">
        <v>90</v>
      </c>
    </row>
    <row r="77" spans="1:13" ht="22" customHeight="1">
      <c r="A77" t="str">
        <f t="shared" si="2"/>
        <v>PAY-00073</v>
      </c>
      <c r="B77" s="40" t="s">
        <v>2000</v>
      </c>
      <c r="C77" s="24" t="str">
        <f>IF(B77="","",IFERROR(_xlfn.XLOOKUP(B77,BILLING!A:A,BILLING!C:C),"Bill not found"))</f>
        <v>PT-00080</v>
      </c>
      <c r="D77" s="24" t="str">
        <f>IF(C77="","",IFERROR(_xlfn.XLOOKUP(C77,PT_Master!A:A,PT_Master!C:C),""))</f>
        <v>Manjula Mitra</v>
      </c>
      <c r="E77" s="25">
        <f>IF(B77="","",IFERROR(_xlfn.XLOOKUP(B77,BILLING!A:A,BILLING!O:O),0))</f>
        <v>7502.8899999999994</v>
      </c>
      <c r="F77" s="40" t="s">
        <v>1511</v>
      </c>
      <c r="G77" s="40">
        <v>7502.89</v>
      </c>
      <c r="H77" s="40" t="s">
        <v>72</v>
      </c>
      <c r="I77" s="40" t="s">
        <v>2158</v>
      </c>
      <c r="J77" s="25">
        <f>IF(B77="","",IFERROR(E77-SUMIF(B$6:B77,B77,G$6:G77),E77))</f>
        <v>-9.0949470177292824E-13</v>
      </c>
      <c r="K77" s="27">
        <f ca="1">IF(B77="","",IFERROR(TODAY()-_xlfn.XLOOKUP(B77,BILLING!A:A,BILLING!E:E),0))</f>
        <v>260</v>
      </c>
      <c r="L77" s="24" t="str">
        <f t="shared" ca="1" si="3"/>
        <v>90+ Days</v>
      </c>
      <c r="M77" s="40" t="s">
        <v>90</v>
      </c>
    </row>
    <row r="78" spans="1:13" ht="22" customHeight="1">
      <c r="A78" t="str">
        <f t="shared" si="2"/>
        <v>PAY-00074</v>
      </c>
      <c r="B78" s="39" t="s">
        <v>2001</v>
      </c>
      <c r="C78" s="24" t="str">
        <f>IF(B78="","",IFERROR(_xlfn.XLOOKUP(B78,BILLING!A:A,BILLING!C:C),"Bill not found"))</f>
        <v>PT-00081</v>
      </c>
      <c r="D78" s="24" t="str">
        <f>IF(C78="","",IFERROR(_xlfn.XLOOKUP(C78,PT_Master!A:A,PT_Master!C:C),""))</f>
        <v>Yash Paul</v>
      </c>
      <c r="E78" s="25">
        <f>IF(B78="","",IFERROR(_xlfn.XLOOKUP(B78,BILLING!A:A,BILLING!O:O),0))</f>
        <v>169854</v>
      </c>
      <c r="F78" s="39" t="s">
        <v>547</v>
      </c>
      <c r="G78" s="39">
        <v>169854</v>
      </c>
      <c r="H78" s="39" t="s">
        <v>73</v>
      </c>
      <c r="I78" s="39" t="s">
        <v>2159</v>
      </c>
      <c r="J78" s="25">
        <f>IF(B78="","",IFERROR(E78-SUMIF(B$6:B78,B78,G$6:G78),E78))</f>
        <v>0</v>
      </c>
      <c r="K78" s="27">
        <f ca="1">IF(B78="","",IFERROR(TODAY()-_xlfn.XLOOKUP(B78,BILLING!A:A,BILLING!E:E),0))</f>
        <v>278</v>
      </c>
      <c r="L78" s="24" t="str">
        <f t="shared" ca="1" si="3"/>
        <v>90+ Days</v>
      </c>
      <c r="M78" s="39" t="s">
        <v>90</v>
      </c>
    </row>
    <row r="79" spans="1:13" ht="22" customHeight="1">
      <c r="A79" t="str">
        <f t="shared" si="2"/>
        <v>PAY-00075</v>
      </c>
      <c r="B79" s="40" t="s">
        <v>2002</v>
      </c>
      <c r="C79" s="24" t="str">
        <f>IF(B79="","",IFERROR(_xlfn.XLOOKUP(B79,BILLING!A:A,BILLING!C:C),"Bill not found"))</f>
        <v>PT-00083</v>
      </c>
      <c r="D79" s="24" t="str">
        <f>IF(C79="","",IFERROR(_xlfn.XLOOKUP(C79,PT_Master!A:A,PT_Master!C:C),""))</f>
        <v>Kartik Mandal</v>
      </c>
      <c r="E79" s="25">
        <f>IF(B79="","",IFERROR(_xlfn.XLOOKUP(B79,BILLING!A:A,BILLING!O:O),0))</f>
        <v>250513.5</v>
      </c>
      <c r="F79" s="40" t="s">
        <v>539</v>
      </c>
      <c r="G79" s="40">
        <v>250513.5</v>
      </c>
      <c r="H79" s="40" t="s">
        <v>75</v>
      </c>
      <c r="I79" s="40" t="s">
        <v>2160</v>
      </c>
      <c r="J79" s="25">
        <f>IF(B79="","",IFERROR(E79-SUMIF(B$6:B79,B79,G$6:G79),E79))</f>
        <v>0</v>
      </c>
      <c r="K79" s="27">
        <f ca="1">IF(B79="","",IFERROR(TODAY()-_xlfn.XLOOKUP(B79,BILLING!A:A,BILLING!E:E),0))</f>
        <v>153</v>
      </c>
      <c r="L79" s="24" t="str">
        <f t="shared" ca="1" si="3"/>
        <v>90+ Days</v>
      </c>
      <c r="M79" s="40" t="s">
        <v>90</v>
      </c>
    </row>
    <row r="80" spans="1:13" ht="22" customHeight="1">
      <c r="A80" t="str">
        <f t="shared" si="2"/>
        <v>PAY-00076</v>
      </c>
      <c r="B80" s="39" t="s">
        <v>2003</v>
      </c>
      <c r="C80" s="24" t="str">
        <f>IF(B80="","",IFERROR(_xlfn.XLOOKUP(B80,BILLING!A:A,BILLING!C:C),"Bill not found"))</f>
        <v>PT-00084</v>
      </c>
      <c r="D80" s="24" t="str">
        <f>IF(C80="","",IFERROR(_xlfn.XLOOKUP(C80,PT_Master!A:A,PT_Master!C:C),""))</f>
        <v>Gita Sarkar</v>
      </c>
      <c r="E80" s="25">
        <f>IF(B80="","",IFERROR(_xlfn.XLOOKUP(B80,BILLING!A:A,BILLING!O:O),0))</f>
        <v>144433.62000000002</v>
      </c>
      <c r="F80" s="39" t="s">
        <v>1922</v>
      </c>
      <c r="G80" s="39">
        <v>35296.99</v>
      </c>
      <c r="H80" s="39" t="s">
        <v>73</v>
      </c>
      <c r="I80" s="39" t="s">
        <v>2161</v>
      </c>
      <c r="J80" s="25">
        <f>IF(B80="","",IFERROR(E80-SUMIF(B$6:B80,B80,G$6:G80),E80))</f>
        <v>109136.63000000003</v>
      </c>
      <c r="K80" s="27">
        <f ca="1">IF(B80="","",IFERROR(TODAY()-_xlfn.XLOOKUP(B80,BILLING!A:A,BILLING!E:E),0))</f>
        <v>88</v>
      </c>
      <c r="L80" s="24" t="str">
        <f t="shared" ca="1" si="3"/>
        <v>61-90 Days</v>
      </c>
      <c r="M80" s="39" t="s">
        <v>90</v>
      </c>
    </row>
    <row r="81" spans="1:13" ht="22" customHeight="1">
      <c r="A81" t="str">
        <f t="shared" si="2"/>
        <v>PAY-00077</v>
      </c>
      <c r="B81" s="40" t="s">
        <v>2004</v>
      </c>
      <c r="C81" s="24" t="str">
        <f>IF(B81="","",IFERROR(_xlfn.XLOOKUP(B81,BILLING!A:A,BILLING!C:C),"Bill not found"))</f>
        <v>PT-00086</v>
      </c>
      <c r="D81" s="24" t="str">
        <f>IF(C81="","",IFERROR(_xlfn.XLOOKUP(C81,PT_Master!A:A,PT_Master!C:C),""))</f>
        <v>Radha Haldar</v>
      </c>
      <c r="E81" s="25">
        <f>IF(B81="","",IFERROR(_xlfn.XLOOKUP(B81,BILLING!A:A,BILLING!O:O),0))</f>
        <v>8724.26</v>
      </c>
      <c r="F81" s="40" t="s">
        <v>1478</v>
      </c>
      <c r="G81" s="40">
        <v>8724.26</v>
      </c>
      <c r="H81" s="40" t="s">
        <v>73</v>
      </c>
      <c r="I81" s="40" t="s">
        <v>2162</v>
      </c>
      <c r="J81" s="25">
        <f>IF(B81="","",IFERROR(E81-SUMIF(B$6:B81,B81,G$6:G81),E81))</f>
        <v>0</v>
      </c>
      <c r="K81" s="27">
        <f ca="1">IF(B81="","",IFERROR(TODAY()-_xlfn.XLOOKUP(B81,BILLING!A:A,BILLING!E:E),0))</f>
        <v>122</v>
      </c>
      <c r="L81" s="24" t="str">
        <f t="shared" ca="1" si="3"/>
        <v>90+ Days</v>
      </c>
      <c r="M81" s="40" t="s">
        <v>90</v>
      </c>
    </row>
    <row r="82" spans="1:13" ht="22" customHeight="1">
      <c r="A82" t="str">
        <f t="shared" si="2"/>
        <v>PAY-00078</v>
      </c>
      <c r="B82" s="39" t="s">
        <v>2005</v>
      </c>
      <c r="C82" s="24" t="str">
        <f>IF(B82="","",IFERROR(_xlfn.XLOOKUP(B82,BILLING!A:A,BILLING!C:C),"Bill not found"))</f>
        <v>PT-00087</v>
      </c>
      <c r="D82" s="24" t="str">
        <f>IF(C82="","",IFERROR(_xlfn.XLOOKUP(C82,PT_Master!A:A,PT_Master!C:C),""))</f>
        <v>Mihir Majumdar</v>
      </c>
      <c r="E82" s="25">
        <f>IF(B82="","",IFERROR(_xlfn.XLOOKUP(B82,BILLING!A:A,BILLING!O:O),0))</f>
        <v>20206.8</v>
      </c>
      <c r="F82" s="39" t="s">
        <v>1924</v>
      </c>
      <c r="G82" s="39">
        <v>2994.8</v>
      </c>
      <c r="H82" s="39" t="s">
        <v>75</v>
      </c>
      <c r="I82" s="39" t="s">
        <v>2163</v>
      </c>
      <c r="J82" s="25">
        <f>IF(B82="","",IFERROR(E82-SUMIF(B$6:B82,B82,G$6:G82),E82))</f>
        <v>17212</v>
      </c>
      <c r="K82" s="27">
        <f ca="1">IF(B82="","",IFERROR(TODAY()-_xlfn.XLOOKUP(B82,BILLING!A:A,BILLING!E:E),0))</f>
        <v>223</v>
      </c>
      <c r="L82" s="24" t="str">
        <f t="shared" ca="1" si="3"/>
        <v>90+ Days</v>
      </c>
      <c r="M82" s="39" t="s">
        <v>90</v>
      </c>
    </row>
    <row r="83" spans="1:13" ht="22" customHeight="1">
      <c r="A83" t="str">
        <f t="shared" si="2"/>
        <v>PAY-00079</v>
      </c>
      <c r="B83" s="40" t="s">
        <v>2006</v>
      </c>
      <c r="C83" s="24" t="str">
        <f>IF(B83="","",IFERROR(_xlfn.XLOOKUP(B83,BILLING!A:A,BILLING!C:C),"Bill not found"))</f>
        <v>PT-00088</v>
      </c>
      <c r="D83" s="24" t="str">
        <f>IF(C83="","",IFERROR(_xlfn.XLOOKUP(C83,PT_Master!A:A,PT_Master!C:C),""))</f>
        <v>Sarla Bhattacharya</v>
      </c>
      <c r="E83" s="25">
        <f>IF(B83="","",IFERROR(_xlfn.XLOOKUP(B83,BILLING!A:A,BILLING!O:O),0))</f>
        <v>239440</v>
      </c>
      <c r="F83" s="40" t="s">
        <v>1516</v>
      </c>
      <c r="G83" s="40">
        <v>76852.78</v>
      </c>
      <c r="H83" s="40" t="s">
        <v>73</v>
      </c>
      <c r="I83" s="40" t="s">
        <v>2164</v>
      </c>
      <c r="J83" s="25">
        <f>IF(B83="","",IFERROR(E83-SUMIF(B$6:B83,B83,G$6:G83),E83))</f>
        <v>162587.22</v>
      </c>
      <c r="K83" s="27">
        <f ca="1">IF(B83="","",IFERROR(TODAY()-_xlfn.XLOOKUP(B83,BILLING!A:A,BILLING!E:E),0))</f>
        <v>200</v>
      </c>
      <c r="L83" s="24" t="str">
        <f t="shared" ca="1" si="3"/>
        <v>90+ Days</v>
      </c>
      <c r="M83" s="40" t="s">
        <v>90</v>
      </c>
    </row>
    <row r="84" spans="1:13" ht="22" customHeight="1">
      <c r="A84" t="str">
        <f t="shared" si="2"/>
        <v>PAY-00080</v>
      </c>
      <c r="B84" s="39" t="s">
        <v>2007</v>
      </c>
      <c r="C84" s="24" t="str">
        <f>IF(B84="","",IFERROR(_xlfn.XLOOKUP(B84,BILLING!A:A,BILLING!C:C),"Bill not found"))</f>
        <v>PT-00089</v>
      </c>
      <c r="D84" s="24" t="str">
        <f>IF(C84="","",IFERROR(_xlfn.XLOOKUP(C84,PT_Master!A:A,PT_Master!C:C),""))</f>
        <v>Devang Chowdhury</v>
      </c>
      <c r="E84" s="25">
        <f>IF(B84="","",IFERROR(_xlfn.XLOOKUP(B84,BILLING!A:A,BILLING!O:O),0))</f>
        <v>20612.329999999998</v>
      </c>
      <c r="F84" s="39" t="s">
        <v>1506</v>
      </c>
      <c r="G84" s="39">
        <v>6853.26</v>
      </c>
      <c r="H84" s="39" t="s">
        <v>72</v>
      </c>
      <c r="I84" s="39" t="s">
        <v>2165</v>
      </c>
      <c r="J84" s="25">
        <f>IF(B84="","",IFERROR(E84-SUMIF(B$6:B84,B84,G$6:G84),E84))</f>
        <v>13759.069999999998</v>
      </c>
      <c r="K84" s="27">
        <f ca="1">IF(B84="","",IFERROR(TODAY()-_xlfn.XLOOKUP(B84,BILLING!A:A,BILLING!E:E),0))</f>
        <v>136</v>
      </c>
      <c r="L84" s="24" t="str">
        <f t="shared" ca="1" si="3"/>
        <v>90+ Days</v>
      </c>
      <c r="M84" s="39" t="s">
        <v>90</v>
      </c>
    </row>
    <row r="85" spans="1:13" ht="22" customHeight="1">
      <c r="A85" t="str">
        <f t="shared" si="2"/>
        <v>PAY-00081</v>
      </c>
      <c r="B85" s="40" t="s">
        <v>2008</v>
      </c>
      <c r="C85" s="24" t="str">
        <f>IF(B85="","",IFERROR(_xlfn.XLOOKUP(B85,BILLING!A:A,BILLING!C:C),"Bill not found"))</f>
        <v>PT-00090</v>
      </c>
      <c r="D85" s="24" t="str">
        <f>IF(C85="","",IFERROR(_xlfn.XLOOKUP(C85,PT_Master!A:A,PT_Master!C:C),""))</f>
        <v>Pushpa Lahiri</v>
      </c>
      <c r="E85" s="25">
        <f>IF(B85="","",IFERROR(_xlfn.XLOOKUP(B85,BILLING!A:A,BILLING!O:O),0))</f>
        <v>6611.5</v>
      </c>
      <c r="F85" s="40" t="s">
        <v>581</v>
      </c>
      <c r="G85" s="40">
        <v>6611.5</v>
      </c>
      <c r="H85" s="40" t="s">
        <v>71</v>
      </c>
      <c r="I85" s="40" t="s">
        <v>2166</v>
      </c>
      <c r="J85" s="25">
        <f>IF(B85="","",IFERROR(E85-SUMIF(B$6:B85,B85,G$6:G85),E85))</f>
        <v>0</v>
      </c>
      <c r="K85" s="27">
        <f ca="1">IF(B85="","",IFERROR(TODAY()-_xlfn.XLOOKUP(B85,BILLING!A:A,BILLING!E:E),0))</f>
        <v>295</v>
      </c>
      <c r="L85" s="24" t="str">
        <f t="shared" ca="1" si="3"/>
        <v>90+ Days</v>
      </c>
      <c r="M85" s="40" t="s">
        <v>90</v>
      </c>
    </row>
    <row r="86" spans="1:13" ht="22" customHeight="1">
      <c r="A86" t="str">
        <f t="shared" si="2"/>
        <v>PAY-00082</v>
      </c>
      <c r="B86" s="39" t="s">
        <v>2009</v>
      </c>
      <c r="C86" s="24" t="str">
        <f>IF(B86="","",IFERROR(_xlfn.XLOOKUP(B86,BILLING!A:A,BILLING!C:C),"Bill not found"))</f>
        <v>PT-00091</v>
      </c>
      <c r="D86" s="24" t="str">
        <f>IF(C86="","",IFERROR(_xlfn.XLOOKUP(C86,PT_Master!A:A,PT_Master!C:C),""))</f>
        <v>Tejas Ganguly</v>
      </c>
      <c r="E86" s="25">
        <f>IF(B86="","",IFERROR(_xlfn.XLOOKUP(B86,BILLING!A:A,BILLING!O:O),0))</f>
        <v>6199.7800000000007</v>
      </c>
      <c r="F86" s="39" t="s">
        <v>2065</v>
      </c>
      <c r="G86" s="39">
        <v>2656.91</v>
      </c>
      <c r="H86" s="39" t="s">
        <v>70</v>
      </c>
      <c r="I86" s="39" t="s">
        <v>2167</v>
      </c>
      <c r="J86" s="25">
        <f>IF(B86="","",IFERROR(E86-SUMIF(B$6:B86,B86,G$6:G86),E86))</f>
        <v>3542.8700000000008</v>
      </c>
      <c r="K86" s="27">
        <f ca="1">IF(B86="","",IFERROR(TODAY()-_xlfn.XLOOKUP(B86,BILLING!A:A,BILLING!E:E),0))</f>
        <v>59</v>
      </c>
      <c r="L86" s="24" t="str">
        <f t="shared" ca="1" si="3"/>
        <v>31-60 Days</v>
      </c>
      <c r="M86" s="39" t="s">
        <v>90</v>
      </c>
    </row>
    <row r="87" spans="1:13" ht="22" customHeight="1">
      <c r="A87" t="str">
        <f t="shared" si="2"/>
        <v>PAY-00083</v>
      </c>
      <c r="B87" s="40" t="s">
        <v>2010</v>
      </c>
      <c r="C87" s="24" t="str">
        <f>IF(B87="","",IFERROR(_xlfn.XLOOKUP(B87,BILLING!A:A,BILLING!C:C),"Bill not found"))</f>
        <v>PT-00092</v>
      </c>
      <c r="D87" s="24" t="str">
        <f>IF(C87="","",IFERROR(_xlfn.XLOOKUP(C87,PT_Master!A:A,PT_Master!C:C),""))</f>
        <v>Sharda Dutta</v>
      </c>
      <c r="E87" s="25">
        <f>IF(B87="","",IFERROR(_xlfn.XLOOKUP(B87,BILLING!A:A,BILLING!O:O),0))</f>
        <v>31515</v>
      </c>
      <c r="F87" s="40" t="s">
        <v>554</v>
      </c>
      <c r="G87" s="40">
        <v>31515</v>
      </c>
      <c r="H87" s="40" t="s">
        <v>72</v>
      </c>
      <c r="I87" s="40" t="s">
        <v>2168</v>
      </c>
      <c r="J87" s="25">
        <f>IF(B87="","",IFERROR(E87-SUMIF(B$6:B87,B87,G$6:G87),E87))</f>
        <v>0</v>
      </c>
      <c r="K87" s="27">
        <f ca="1">IF(B87="","",IFERROR(TODAY()-_xlfn.XLOOKUP(B87,BILLING!A:A,BILLING!E:E),0))</f>
        <v>228</v>
      </c>
      <c r="L87" s="24" t="str">
        <f t="shared" ca="1" si="3"/>
        <v>90+ Days</v>
      </c>
      <c r="M87" s="40" t="s">
        <v>90</v>
      </c>
    </row>
    <row r="88" spans="1:13" ht="22" customHeight="1">
      <c r="A88" t="str">
        <f t="shared" si="2"/>
        <v>PAY-00084</v>
      </c>
      <c r="B88" s="39" t="s">
        <v>2011</v>
      </c>
      <c r="C88" s="24" t="str">
        <f>IF(B88="","",IFERROR(_xlfn.XLOOKUP(B88,BILLING!A:A,BILLING!C:C),"Bill not found"))</f>
        <v>PT-00093</v>
      </c>
      <c r="D88" s="24" t="str">
        <f>IF(C88="","",IFERROR(_xlfn.XLOOKUP(C88,PT_Master!A:A,PT_Master!C:C),""))</f>
        <v>Jay Sanyal</v>
      </c>
      <c r="E88" s="25">
        <f>IF(B88="","",IFERROR(_xlfn.XLOOKUP(B88,BILLING!A:A,BILLING!O:O),0))</f>
        <v>76987.749999999985</v>
      </c>
      <c r="F88" s="39" t="s">
        <v>516</v>
      </c>
      <c r="G88" s="39">
        <v>24921.91</v>
      </c>
      <c r="H88" s="39" t="s">
        <v>73</v>
      </c>
      <c r="I88" s="39" t="s">
        <v>2169</v>
      </c>
      <c r="J88" s="25">
        <f>IF(B88="","",IFERROR(E88-SUMIF(B$6:B88,B88,G$6:G88),E88))</f>
        <v>52065.839999999982</v>
      </c>
      <c r="K88" s="27">
        <f ca="1">IF(B88="","",IFERROR(TODAY()-_xlfn.XLOOKUP(B88,BILLING!A:A,BILLING!E:E),0))</f>
        <v>204</v>
      </c>
      <c r="L88" s="24" t="str">
        <f t="shared" ca="1" si="3"/>
        <v>90+ Days</v>
      </c>
      <c r="M88" s="39" t="s">
        <v>90</v>
      </c>
    </row>
    <row r="89" spans="1:13" ht="22" customHeight="1">
      <c r="A89" t="str">
        <f t="shared" si="2"/>
        <v>PAY-00085</v>
      </c>
      <c r="B89" s="40" t="s">
        <v>2012</v>
      </c>
      <c r="C89" s="24" t="str">
        <f>IF(B89="","",IFERROR(_xlfn.XLOOKUP(B89,BILLING!A:A,BILLING!C:C),"Bill not found"))</f>
        <v>PT-00094</v>
      </c>
      <c r="D89" s="24" t="str">
        <f>IF(C89="","",IFERROR(_xlfn.XLOOKUP(C89,PT_Master!A:A,PT_Master!C:C),""))</f>
        <v>Meera Bhatt</v>
      </c>
      <c r="E89" s="25">
        <f>IF(B89="","",IFERROR(_xlfn.XLOOKUP(B89,BILLING!A:A,BILLING!O:O),0))</f>
        <v>1199.6399999999999</v>
      </c>
      <c r="F89" s="40" t="s">
        <v>582</v>
      </c>
      <c r="G89" s="40">
        <v>244.9</v>
      </c>
      <c r="H89" s="40" t="s">
        <v>74</v>
      </c>
      <c r="I89" s="40" t="s">
        <v>2170</v>
      </c>
      <c r="J89" s="25">
        <f>IF(B89="","",IFERROR(E89-SUMIF(B$6:B89,B89,G$6:G89),E89))</f>
        <v>954.7399999999999</v>
      </c>
      <c r="K89" s="27">
        <f ca="1">IF(B89="","",IFERROR(TODAY()-_xlfn.XLOOKUP(B89,BILLING!A:A,BILLING!E:E),0))</f>
        <v>253</v>
      </c>
      <c r="L89" s="24" t="str">
        <f t="shared" ca="1" si="3"/>
        <v>90+ Days</v>
      </c>
      <c r="M89" s="40" t="s">
        <v>90</v>
      </c>
    </row>
    <row r="90" spans="1:13" ht="22" customHeight="1">
      <c r="A90" t="str">
        <f t="shared" si="2"/>
        <v>PAY-00086</v>
      </c>
      <c r="B90" s="39" t="s">
        <v>2013</v>
      </c>
      <c r="C90" s="24" t="str">
        <f>IF(B90="","",IFERROR(_xlfn.XLOOKUP(B90,BILLING!A:A,BILLING!C:C),"Bill not found"))</f>
        <v>PT-00095</v>
      </c>
      <c r="D90" s="24" t="str">
        <f>IF(C90="","",IFERROR(_xlfn.XLOOKUP(C90,PT_Master!A:A,PT_Master!C:C),""))</f>
        <v>Bhavesh Joshi</v>
      </c>
      <c r="E90" s="25">
        <f>IF(B90="","",IFERROR(_xlfn.XLOOKUP(B90,BILLING!A:A,BILLING!O:O),0))</f>
        <v>56088.430000000008</v>
      </c>
      <c r="F90" s="39" t="s">
        <v>1883</v>
      </c>
      <c r="G90" s="39">
        <v>14378.4</v>
      </c>
      <c r="H90" s="39" t="s">
        <v>75</v>
      </c>
      <c r="I90" s="39" t="s">
        <v>2171</v>
      </c>
      <c r="J90" s="25">
        <f>IF(B90="","",IFERROR(E90-SUMIF(B$6:B90,B90,G$6:G90),E90))</f>
        <v>41710.030000000006</v>
      </c>
      <c r="K90" s="27">
        <f ca="1">IF(B90="","",IFERROR(TODAY()-_xlfn.XLOOKUP(B90,BILLING!A:A,BILLING!E:E),0))</f>
        <v>136</v>
      </c>
      <c r="L90" s="24" t="str">
        <f t="shared" ca="1" si="3"/>
        <v>90+ Days</v>
      </c>
      <c r="M90" s="39" t="s">
        <v>90</v>
      </c>
    </row>
    <row r="91" spans="1:13" ht="22" customHeight="1">
      <c r="A91" t="str">
        <f t="shared" si="2"/>
        <v>PAY-00087</v>
      </c>
      <c r="B91" s="40" t="s">
        <v>2014</v>
      </c>
      <c r="C91" s="24" t="str">
        <f>IF(B91="","",IFERROR(_xlfn.XLOOKUP(B91,BILLING!A:A,BILLING!C:C),"Bill not found"))</f>
        <v>PT-00096</v>
      </c>
      <c r="D91" s="24" t="str">
        <f>IF(C91="","",IFERROR(_xlfn.XLOOKUP(C91,PT_Master!A:A,PT_Master!C:C),""))</f>
        <v>Indira Patel</v>
      </c>
      <c r="E91" s="25">
        <f>IF(B91="","",IFERROR(_xlfn.XLOOKUP(B91,BILLING!A:A,BILLING!O:O),0))</f>
        <v>84912.299999999988</v>
      </c>
      <c r="F91" s="40" t="s">
        <v>541</v>
      </c>
      <c r="G91" s="40">
        <v>11282.62</v>
      </c>
      <c r="H91" s="40" t="s">
        <v>71</v>
      </c>
      <c r="I91" s="40" t="s">
        <v>2172</v>
      </c>
      <c r="J91" s="25">
        <f>IF(B91="","",IFERROR(E91-SUMIF(B$6:B91,B91,G$6:G91),E91))</f>
        <v>73629.679999999993</v>
      </c>
      <c r="K91" s="27">
        <f ca="1">IF(B91="","",IFERROR(TODAY()-_xlfn.XLOOKUP(B91,BILLING!A:A,BILLING!E:E),0))</f>
        <v>255</v>
      </c>
      <c r="L91" s="24" t="str">
        <f t="shared" ca="1" si="3"/>
        <v>90+ Days</v>
      </c>
      <c r="M91" s="40" t="s">
        <v>90</v>
      </c>
    </row>
    <row r="92" spans="1:13" ht="22" customHeight="1">
      <c r="A92" t="str">
        <f t="shared" si="2"/>
        <v>PAY-00088</v>
      </c>
      <c r="B92" s="39" t="s">
        <v>2015</v>
      </c>
      <c r="C92" s="24" t="str">
        <f>IF(B92="","",IFERROR(_xlfn.XLOOKUP(B92,BILLING!A:A,BILLING!C:C),"Bill not found"))</f>
        <v>PT-00098</v>
      </c>
      <c r="D92" s="24" t="str">
        <f>IF(C92="","",IFERROR(_xlfn.XLOOKUP(C92,PT_Master!A:A,PT_Master!C:C),""))</f>
        <v>Leela Desai</v>
      </c>
      <c r="E92" s="25">
        <f>IF(B92="","",IFERROR(_xlfn.XLOOKUP(B92,BILLING!A:A,BILLING!O:O),0))</f>
        <v>86512.26999999999</v>
      </c>
      <c r="F92" s="39" t="s">
        <v>497</v>
      </c>
      <c r="G92" s="39">
        <v>15532.56</v>
      </c>
      <c r="H92" s="39" t="s">
        <v>73</v>
      </c>
      <c r="I92" s="39" t="s">
        <v>2173</v>
      </c>
      <c r="J92" s="25">
        <f>IF(B92="","",IFERROR(E92-SUMIF(B$6:B92,B92,G$6:G92),E92))</f>
        <v>70979.709999999992</v>
      </c>
      <c r="K92" s="27">
        <f ca="1">IF(B92="","",IFERROR(TODAY()-_xlfn.XLOOKUP(B92,BILLING!A:A,BILLING!E:E),0))</f>
        <v>262</v>
      </c>
      <c r="L92" s="24" t="str">
        <f t="shared" ca="1" si="3"/>
        <v>90+ Days</v>
      </c>
      <c r="M92" s="39" t="s">
        <v>90</v>
      </c>
    </row>
    <row r="93" spans="1:13" ht="22" customHeight="1">
      <c r="A93" t="str">
        <f t="shared" si="2"/>
        <v>PAY-00089</v>
      </c>
      <c r="B93" s="40" t="s">
        <v>2016</v>
      </c>
      <c r="C93" s="24" t="str">
        <f>IF(B93="","",IFERROR(_xlfn.XLOOKUP(B93,BILLING!A:A,BILLING!C:C),"Bill not found"))</f>
        <v>PT-00099</v>
      </c>
      <c r="D93" s="24" t="str">
        <f>IF(C93="","",IFERROR(_xlfn.XLOOKUP(C93,PT_Master!A:A,PT_Master!C:C),""))</f>
        <v>Kunal Pillai</v>
      </c>
      <c r="E93" s="25">
        <f>IF(B93="","",IFERROR(_xlfn.XLOOKUP(B93,BILLING!A:A,BILLING!O:O),0))</f>
        <v>218081.96999999997</v>
      </c>
      <c r="F93" s="40" t="s">
        <v>2068</v>
      </c>
      <c r="G93" s="40">
        <v>127925.64</v>
      </c>
      <c r="H93" s="40" t="s">
        <v>71</v>
      </c>
      <c r="I93" s="40" t="s">
        <v>2174</v>
      </c>
      <c r="J93" s="25">
        <f>IF(B93="","",IFERROR(E93-SUMIF(B$6:B93,B93,G$6:G93),E93))</f>
        <v>90156.329999999973</v>
      </c>
      <c r="K93" s="27">
        <f ca="1">IF(B93="","",IFERROR(TODAY()-_xlfn.XLOOKUP(B93,BILLING!A:A,BILLING!E:E),0))</f>
        <v>183</v>
      </c>
      <c r="L93" s="24" t="str">
        <f t="shared" ca="1" si="3"/>
        <v>90+ Days</v>
      </c>
      <c r="M93" s="40" t="s">
        <v>90</v>
      </c>
    </row>
    <row r="94" spans="1:13" ht="22" customHeight="1">
      <c r="A94" t="str">
        <f t="shared" si="2"/>
        <v>PAY-00090</v>
      </c>
      <c r="B94" s="39" t="s">
        <v>2017</v>
      </c>
      <c r="C94" s="24" t="str">
        <f>IF(B94="","",IFERROR(_xlfn.XLOOKUP(B94,BILLING!A:A,BILLING!C:C),"Bill not found"))</f>
        <v>PT-00100</v>
      </c>
      <c r="D94" s="24" t="str">
        <f>IF(C94="","",IFERROR(_xlfn.XLOOKUP(C94,PT_Master!A:A,PT_Master!C:C),""))</f>
        <v>Shobha Nair</v>
      </c>
      <c r="E94" s="25">
        <f>IF(B94="","",IFERROR(_xlfn.XLOOKUP(B94,BILLING!A:A,BILLING!O:O),0))</f>
        <v>19198.32</v>
      </c>
      <c r="F94" s="39" t="s">
        <v>1485</v>
      </c>
      <c r="G94" s="39">
        <v>19198.32</v>
      </c>
      <c r="H94" s="39" t="s">
        <v>72</v>
      </c>
      <c r="I94" s="39" t="s">
        <v>2175</v>
      </c>
      <c r="J94" s="25">
        <f>IF(B94="","",IFERROR(E94-SUMIF(B$6:B94,B94,G$6:G94),E94))</f>
        <v>0</v>
      </c>
      <c r="K94" s="27">
        <f ca="1">IF(B94="","",IFERROR(TODAY()-_xlfn.XLOOKUP(B94,BILLING!A:A,BILLING!E:E),0))</f>
        <v>156</v>
      </c>
      <c r="L94" s="24" t="str">
        <f t="shared" ca="1" si="3"/>
        <v>90+ Days</v>
      </c>
      <c r="M94" s="39" t="s">
        <v>90</v>
      </c>
    </row>
    <row r="95" spans="1:13" ht="22" customHeight="1">
      <c r="A95" t="str">
        <f t="shared" si="2"/>
        <v>PAY-00091</v>
      </c>
      <c r="B95" s="40" t="s">
        <v>2018</v>
      </c>
      <c r="C95" s="24" t="str">
        <f>IF(B95="","",IFERROR(_xlfn.XLOOKUP(B95,BILLING!A:A,BILLING!C:C),"Bill not found"))</f>
        <v>PT-00102</v>
      </c>
      <c r="D95" s="24" t="str">
        <f>IF(C95="","",IFERROR(_xlfn.XLOOKUP(C95,PT_Master!A:A,PT_Master!C:C),""))</f>
        <v>Ritu Iyer</v>
      </c>
      <c r="E95" s="25">
        <f>IF(B95="","",IFERROR(_xlfn.XLOOKUP(B95,BILLING!A:A,BILLING!O:O),0))</f>
        <v>35335</v>
      </c>
      <c r="F95" s="40" t="s">
        <v>1539</v>
      </c>
      <c r="G95" s="40">
        <v>35335</v>
      </c>
      <c r="H95" s="40" t="s">
        <v>71</v>
      </c>
      <c r="I95" s="40" t="s">
        <v>2176</v>
      </c>
      <c r="J95" s="25">
        <f>IF(B95="","",IFERROR(E95-SUMIF(B$6:B95,B95,G$6:G95),E95))</f>
        <v>0</v>
      </c>
      <c r="K95" s="27">
        <f ca="1">IF(B95="","",IFERROR(TODAY()-_xlfn.XLOOKUP(B95,BILLING!A:A,BILLING!E:E),0))</f>
        <v>33</v>
      </c>
      <c r="L95" s="24" t="str">
        <f t="shared" ca="1" si="3"/>
        <v>31-60 Days</v>
      </c>
      <c r="M95" s="40" t="s">
        <v>90</v>
      </c>
    </row>
    <row r="96" spans="1:13" ht="22" customHeight="1">
      <c r="A96" t="str">
        <f t="shared" si="2"/>
        <v>PAY-00092</v>
      </c>
      <c r="B96" s="39" t="s">
        <v>2019</v>
      </c>
      <c r="C96" s="24" t="str">
        <f>IF(B96="","",IFERROR(_xlfn.XLOOKUP(B96,BILLING!A:A,BILLING!C:C),"Bill not found"))</f>
        <v>PT-00103</v>
      </c>
      <c r="D96" s="24" t="str">
        <f>IF(C96="","",IFERROR(_xlfn.XLOOKUP(C96,PT_Master!A:A,PT_Master!C:C),""))</f>
        <v>Ananya Rao</v>
      </c>
      <c r="E96" s="25">
        <f>IF(B96="","",IFERROR(_xlfn.XLOOKUP(B96,BILLING!A:A,BILLING!O:O),0))</f>
        <v>29603.16</v>
      </c>
      <c r="F96" s="39" t="s">
        <v>2077</v>
      </c>
      <c r="G96" s="39">
        <v>29603.16</v>
      </c>
      <c r="H96" s="39" t="s">
        <v>73</v>
      </c>
      <c r="I96" s="39" t="s">
        <v>2177</v>
      </c>
      <c r="J96" s="25">
        <f>IF(B96="","",IFERROR(E96-SUMIF(B$6:B96,B96,G$6:G96),E96))</f>
        <v>0</v>
      </c>
      <c r="K96" s="27">
        <f ca="1">IF(B96="","",IFERROR(TODAY()-_xlfn.XLOOKUP(B96,BILLING!A:A,BILLING!E:E),0))</f>
        <v>22</v>
      </c>
      <c r="L96" s="24" t="str">
        <f t="shared" ca="1" si="3"/>
        <v>0-30 Days</v>
      </c>
      <c r="M96" s="39" t="s">
        <v>90</v>
      </c>
    </row>
    <row r="97" spans="1:13" ht="22" customHeight="1">
      <c r="A97" t="str">
        <f t="shared" si="2"/>
        <v>PAY-00093</v>
      </c>
      <c r="B97" s="40" t="s">
        <v>2020</v>
      </c>
      <c r="C97" s="24" t="str">
        <f>IF(B97="","",IFERROR(_xlfn.XLOOKUP(B97,BILLING!A:A,BILLING!C:C),"Bill not found"))</f>
        <v>PT-00104</v>
      </c>
      <c r="D97" s="24" t="str">
        <f>IF(C97="","",IFERROR(_xlfn.XLOOKUP(C97,PT_Master!A:A,PT_Master!C:C),""))</f>
        <v>Rahul Reddy</v>
      </c>
      <c r="E97" s="25">
        <f>IF(B97="","",IFERROR(_xlfn.XLOOKUP(B97,BILLING!A:A,BILLING!O:O),0))</f>
        <v>63547.8</v>
      </c>
      <c r="F97" s="40" t="s">
        <v>2078</v>
      </c>
      <c r="G97" s="40">
        <v>63547.8</v>
      </c>
      <c r="H97" s="40" t="s">
        <v>73</v>
      </c>
      <c r="I97" s="40" t="s">
        <v>2178</v>
      </c>
      <c r="J97" s="25">
        <f>IF(B97="","",IFERROR(E97-SUMIF(B$6:B97,B97,G$6:G97),E97))</f>
        <v>0</v>
      </c>
      <c r="K97" s="27">
        <f ca="1">IF(B97="","",IFERROR(TODAY()-_xlfn.XLOOKUP(B97,BILLING!A:A,BILLING!E:E),0))</f>
        <v>145</v>
      </c>
      <c r="L97" s="24" t="str">
        <f t="shared" ca="1" si="3"/>
        <v>90+ Days</v>
      </c>
      <c r="M97" s="40" t="s">
        <v>90</v>
      </c>
    </row>
    <row r="98" spans="1:13" ht="22" customHeight="1">
      <c r="A98" t="str">
        <f t="shared" si="2"/>
        <v>PAY-00094</v>
      </c>
      <c r="B98" s="39" t="s">
        <v>2021</v>
      </c>
      <c r="C98" s="24" t="str">
        <f>IF(B98="","",IFERROR(_xlfn.XLOOKUP(B98,BILLING!A:A,BILLING!C:C),"Bill not found"))</f>
        <v>PT-00105</v>
      </c>
      <c r="D98" s="24" t="str">
        <f>IF(C98="","",IFERROR(_xlfn.XLOOKUP(C98,PT_Master!A:A,PT_Master!C:C),""))</f>
        <v>Priya Kumar</v>
      </c>
      <c r="E98" s="25">
        <f>IF(B98="","",IFERROR(_xlfn.XLOOKUP(B98,BILLING!A:A,BILLING!O:O),0))</f>
        <v>146595.79999999999</v>
      </c>
      <c r="F98" s="39" t="s">
        <v>1503</v>
      </c>
      <c r="G98" s="39">
        <v>69505.77</v>
      </c>
      <c r="H98" s="39" t="s">
        <v>70</v>
      </c>
      <c r="I98" s="39" t="s">
        <v>2179</v>
      </c>
      <c r="J98" s="25">
        <f>IF(B98="","",IFERROR(E98-SUMIF(B$6:B98,B98,G$6:G98),E98))</f>
        <v>77090.029999999984</v>
      </c>
      <c r="K98" s="27">
        <f ca="1">IF(B98="","",IFERROR(TODAY()-_xlfn.XLOOKUP(B98,BILLING!A:A,BILLING!E:E),0))</f>
        <v>302</v>
      </c>
      <c r="L98" s="24" t="str">
        <f t="shared" ca="1" si="3"/>
        <v>90+ Days</v>
      </c>
      <c r="M98" s="39" t="s">
        <v>90</v>
      </c>
    </row>
    <row r="99" spans="1:13" ht="22" customHeight="1">
      <c r="A99" t="str">
        <f t="shared" si="2"/>
        <v>PAY-00095</v>
      </c>
      <c r="B99" s="40" t="s">
        <v>2022</v>
      </c>
      <c r="C99" s="24" t="str">
        <f>IF(B99="","",IFERROR(_xlfn.XLOOKUP(B99,BILLING!A:A,BILLING!C:C),"Bill not found"))</f>
        <v>PT-00106</v>
      </c>
      <c r="D99" s="24" t="str">
        <f>IF(C99="","",IFERROR(_xlfn.XLOOKUP(C99,PT_Master!A:A,PT_Master!C:C),""))</f>
        <v>Debasis Verma</v>
      </c>
      <c r="E99" s="25">
        <f>IF(B99="","",IFERROR(_xlfn.XLOOKUP(B99,BILLING!A:A,BILLING!O:O),0))</f>
        <v>33479</v>
      </c>
      <c r="F99" s="40" t="s">
        <v>1522</v>
      </c>
      <c r="G99" s="40">
        <v>33479</v>
      </c>
      <c r="H99" s="40" t="s">
        <v>70</v>
      </c>
      <c r="I99" s="40" t="s">
        <v>2180</v>
      </c>
      <c r="J99" s="25">
        <f>IF(B99="","",IFERROR(E99-SUMIF(B$6:B99,B99,G$6:G99),E99))</f>
        <v>0</v>
      </c>
      <c r="K99" s="27">
        <f ca="1">IF(B99="","",IFERROR(TODAY()-_xlfn.XLOOKUP(B99,BILLING!A:A,BILLING!E:E),0))</f>
        <v>293</v>
      </c>
      <c r="L99" s="24" t="str">
        <f t="shared" ca="1" si="3"/>
        <v>90+ Days</v>
      </c>
      <c r="M99" s="40" t="s">
        <v>90</v>
      </c>
    </row>
    <row r="100" spans="1:13" ht="22" customHeight="1">
      <c r="A100" t="str">
        <f t="shared" si="2"/>
        <v>PAY-00096</v>
      </c>
      <c r="B100" s="39" t="s">
        <v>2023</v>
      </c>
      <c r="C100" s="24" t="str">
        <f>IF(B100="","",IFERROR(_xlfn.XLOOKUP(B100,BILLING!A:A,BILLING!C:C),"Bill not found"))</f>
        <v>PT-00107</v>
      </c>
      <c r="D100" s="24" t="str">
        <f>IF(C100="","",IFERROR(_xlfn.XLOOKUP(C100,PT_Master!A:A,PT_Master!C:C),""))</f>
        <v>Sneha Mishra</v>
      </c>
      <c r="E100" s="25">
        <f>IF(B100="","",IFERROR(_xlfn.XLOOKUP(B100,BILLING!A:A,BILLING!O:O),0))</f>
        <v>55436</v>
      </c>
      <c r="F100" s="39" t="s">
        <v>557</v>
      </c>
      <c r="G100" s="39">
        <v>13837.77</v>
      </c>
      <c r="H100" s="39" t="s">
        <v>72</v>
      </c>
      <c r="I100" s="39" t="s">
        <v>2181</v>
      </c>
      <c r="J100" s="25">
        <f>IF(B100="","",IFERROR(E100-SUMIF(B$6:B100,B100,G$6:G100),E100))</f>
        <v>41598.229999999996</v>
      </c>
      <c r="K100" s="27">
        <f ca="1">IF(B100="","",IFERROR(TODAY()-_xlfn.XLOOKUP(B100,BILLING!A:A,BILLING!E:E),0))</f>
        <v>292</v>
      </c>
      <c r="L100" s="24" t="str">
        <f t="shared" ca="1" si="3"/>
        <v>90+ Days</v>
      </c>
      <c r="M100" s="39" t="s">
        <v>90</v>
      </c>
    </row>
    <row r="101" spans="1:13" ht="22" customHeight="1">
      <c r="A101" t="str">
        <f t="shared" si="2"/>
        <v>PAY-00097</v>
      </c>
      <c r="B101" s="40" t="s">
        <v>2024</v>
      </c>
      <c r="C101" s="24" t="str">
        <f>IF(B101="","",IFERROR(_xlfn.XLOOKUP(B101,BILLING!A:A,BILLING!C:C),"Bill not found"))</f>
        <v>PT-00108</v>
      </c>
      <c r="D101" s="24" t="str">
        <f>IF(C101="","",IFERROR(_xlfn.XLOOKUP(C101,PT_Master!A:A,PT_Master!C:C),""))</f>
        <v>Amit Tiwari</v>
      </c>
      <c r="E101" s="25">
        <f>IF(B101="","",IFERROR(_xlfn.XLOOKUP(B101,BILLING!A:A,BILLING!O:O),0))</f>
        <v>3442.3</v>
      </c>
      <c r="F101" s="40" t="s">
        <v>2079</v>
      </c>
      <c r="G101" s="40">
        <v>3442.3</v>
      </c>
      <c r="H101" s="40" t="s">
        <v>70</v>
      </c>
      <c r="I101" s="40" t="s">
        <v>2182</v>
      </c>
      <c r="J101" s="25">
        <f>IF(B101="","",IFERROR(E101-SUMIF(B$6:B101,B101,G$6:G101),E101))</f>
        <v>0</v>
      </c>
      <c r="K101" s="27">
        <f ca="1">IF(B101="","",IFERROR(TODAY()-_xlfn.XLOOKUP(B101,BILLING!A:A,BILLING!E:E),0))</f>
        <v>295</v>
      </c>
      <c r="L101" s="24" t="str">
        <f t="shared" ca="1" si="3"/>
        <v>90+ Days</v>
      </c>
      <c r="M101" s="40" t="s">
        <v>90</v>
      </c>
    </row>
    <row r="102" spans="1:13" ht="22" customHeight="1">
      <c r="A102" t="str">
        <f t="shared" si="2"/>
        <v>PAY-00098</v>
      </c>
      <c r="B102" s="39" t="s">
        <v>2025</v>
      </c>
      <c r="C102" s="24" t="str">
        <f>IF(B102="","",IFERROR(_xlfn.XLOOKUP(B102,BILLING!A:A,BILLING!C:C),"Bill not found"))</f>
        <v>PT-00109</v>
      </c>
      <c r="D102" s="24" t="str">
        <f>IF(C102="","",IFERROR(_xlfn.XLOOKUP(C102,PT_Master!A:A,PT_Master!C:C),""))</f>
        <v>Kavita Pandey</v>
      </c>
      <c r="E102" s="25">
        <f>IF(B102="","",IFERROR(_xlfn.XLOOKUP(B102,BILLING!A:A,BILLING!O:O),0))</f>
        <v>33763.909999999996</v>
      </c>
      <c r="F102" s="39" t="s">
        <v>2080</v>
      </c>
      <c r="G102" s="39">
        <v>33763.910000000003</v>
      </c>
      <c r="H102" s="39" t="s">
        <v>73</v>
      </c>
      <c r="I102" s="39" t="s">
        <v>2183</v>
      </c>
      <c r="J102" s="25">
        <f>IF(B102="","",IFERROR(E102-SUMIF(B$6:B102,B102,G$6:G102),E102))</f>
        <v>-7.2759576141834259E-12</v>
      </c>
      <c r="K102" s="27">
        <f ca="1">IF(B102="","",IFERROR(TODAY()-_xlfn.XLOOKUP(B102,BILLING!A:A,BILLING!E:E),0))</f>
        <v>17</v>
      </c>
      <c r="L102" s="24" t="str">
        <f t="shared" ca="1" si="3"/>
        <v>0-30 Days</v>
      </c>
      <c r="M102" s="39" t="s">
        <v>90</v>
      </c>
    </row>
    <row r="103" spans="1:13" ht="22" customHeight="1">
      <c r="A103" t="str">
        <f t="shared" si="2"/>
        <v>PAY-00099</v>
      </c>
      <c r="B103" s="40" t="s">
        <v>2026</v>
      </c>
      <c r="C103" s="24" t="str">
        <f>IF(B103="","",IFERROR(_xlfn.XLOOKUP(B103,BILLING!A:A,BILLING!C:C),"Bill not found"))</f>
        <v>PT-00110</v>
      </c>
      <c r="D103" s="24" t="str">
        <f>IF(C103="","",IFERROR(_xlfn.XLOOKUP(C103,PT_Master!A:A,PT_Master!C:C),""))</f>
        <v>Suresh Dubey</v>
      </c>
      <c r="E103" s="25">
        <f>IF(B103="","",IFERROR(_xlfn.XLOOKUP(B103,BILLING!A:A,BILLING!O:O),0))</f>
        <v>13704.36</v>
      </c>
      <c r="F103" s="40" t="s">
        <v>1485</v>
      </c>
      <c r="G103" s="40">
        <v>13704.36</v>
      </c>
      <c r="H103" s="40" t="s">
        <v>71</v>
      </c>
      <c r="I103" s="40" t="s">
        <v>2184</v>
      </c>
      <c r="J103" s="25">
        <f>IF(B103="","",IFERROR(E103-SUMIF(B$6:B103,B103,G$6:G103),E103))</f>
        <v>0</v>
      </c>
      <c r="K103" s="27">
        <f ca="1">IF(B103="","",IFERROR(TODAY()-_xlfn.XLOOKUP(B103,BILLING!A:A,BILLING!E:E),0))</f>
        <v>161</v>
      </c>
      <c r="L103" s="24" t="str">
        <f t="shared" ca="1" si="3"/>
        <v>90+ Days</v>
      </c>
      <c r="M103" s="40" t="s">
        <v>90</v>
      </c>
    </row>
    <row r="104" spans="1:13" ht="22" customHeight="1">
      <c r="A104" t="str">
        <f t="shared" si="2"/>
        <v>PAY-00100</v>
      </c>
      <c r="B104" s="39" t="s">
        <v>2027</v>
      </c>
      <c r="C104" s="24" t="str">
        <f>IF(B104="","",IFERROR(_xlfn.XLOOKUP(B104,BILLING!A:A,BILLING!C:C),"Bill not found"))</f>
        <v>PT-00112</v>
      </c>
      <c r="D104" s="24" t="str">
        <f>IF(C104="","",IFERROR(_xlfn.XLOOKUP(C104,PT_Master!A:A,PT_Master!C:C),""))</f>
        <v>Arjun Yadav</v>
      </c>
      <c r="E104" s="25">
        <f>IF(B104="","",IFERROR(_xlfn.XLOOKUP(B104,BILLING!A:A,BILLING!O:O),0))</f>
        <v>77526.89</v>
      </c>
      <c r="F104" s="39" t="s">
        <v>597</v>
      </c>
      <c r="G104" s="39">
        <v>77526.89</v>
      </c>
      <c r="H104" s="39" t="s">
        <v>71</v>
      </c>
      <c r="I104" s="39" t="s">
        <v>2185</v>
      </c>
      <c r="J104" s="25">
        <f>IF(B104="","",IFERROR(E104-SUMIF(B$6:B104,B104,G$6:G104),E104))</f>
        <v>0</v>
      </c>
      <c r="K104" s="27">
        <f ca="1">IF(B104="","",IFERROR(TODAY()-_xlfn.XLOOKUP(B104,BILLING!A:A,BILLING!E:E),0))</f>
        <v>186</v>
      </c>
      <c r="L104" s="24" t="str">
        <f t="shared" ca="1" si="3"/>
        <v>90+ Days</v>
      </c>
      <c r="M104" s="39" t="s">
        <v>90</v>
      </c>
    </row>
    <row r="105" spans="1:13" ht="22" customHeight="1">
      <c r="A105" t="str">
        <f t="shared" si="2"/>
        <v>PAY-00101</v>
      </c>
      <c r="B105" s="40" t="s">
        <v>2028</v>
      </c>
      <c r="C105" s="24" t="str">
        <f>IF(B105="","",IFERROR(_xlfn.XLOOKUP(B105,BILLING!A:A,BILLING!C:C),"Bill not found"))</f>
        <v>PT-00113</v>
      </c>
      <c r="D105" s="24" t="str">
        <f>IF(C105="","",IFERROR(_xlfn.XLOOKUP(C105,PT_Master!A:A,PT_Master!C:C),""))</f>
        <v>Meena Jain</v>
      </c>
      <c r="E105" s="25">
        <f>IF(B105="","",IFERROR(_xlfn.XLOOKUP(B105,BILLING!A:A,BILLING!O:O),0))</f>
        <v>90083.03</v>
      </c>
      <c r="F105" s="40" t="s">
        <v>1532</v>
      </c>
      <c r="G105" s="40">
        <v>18225.11</v>
      </c>
      <c r="H105" s="40" t="s">
        <v>73</v>
      </c>
      <c r="I105" s="40" t="s">
        <v>2186</v>
      </c>
      <c r="J105" s="25">
        <f>IF(B105="","",IFERROR(E105-SUMIF(B$6:B105,B105,G$6:G105),E105))</f>
        <v>71857.919999999998</v>
      </c>
      <c r="K105" s="27">
        <f ca="1">IF(B105="","",IFERROR(TODAY()-_xlfn.XLOOKUP(B105,BILLING!A:A,BILLING!E:E),0))</f>
        <v>215</v>
      </c>
      <c r="L105" s="24" t="str">
        <f t="shared" ca="1" si="3"/>
        <v>90+ Days</v>
      </c>
      <c r="M105" s="40" t="s">
        <v>90</v>
      </c>
    </row>
    <row r="106" spans="1:13" ht="22" customHeight="1">
      <c r="A106" t="str">
        <f t="shared" si="2"/>
        <v>PAY-00102</v>
      </c>
      <c r="B106" s="39" t="s">
        <v>2029</v>
      </c>
      <c r="C106" s="24" t="str">
        <f>IF(B106="","",IFERROR(_xlfn.XLOOKUP(B106,BILLING!A:A,BILLING!C:C),"Bill not found"))</f>
        <v>PT-00114</v>
      </c>
      <c r="D106" s="24" t="str">
        <f>IF(C106="","",IFERROR(_xlfn.XLOOKUP(C106,PT_Master!A:A,PT_Master!C:C),""))</f>
        <v>Vikram Agarwal</v>
      </c>
      <c r="E106" s="25">
        <f>IF(B106="","",IFERROR(_xlfn.XLOOKUP(B106,BILLING!A:A,BILLING!O:O),0))</f>
        <v>5710</v>
      </c>
      <c r="F106" s="39" t="s">
        <v>2081</v>
      </c>
      <c r="G106" s="39">
        <v>5710</v>
      </c>
      <c r="H106" s="39" t="s">
        <v>74</v>
      </c>
      <c r="I106" s="39" t="s">
        <v>2187</v>
      </c>
      <c r="J106" s="25">
        <f>IF(B106="","",IFERROR(E106-SUMIF(B$6:B106,B106,G$6:G106),E106))</f>
        <v>0</v>
      </c>
      <c r="K106" s="27">
        <f ca="1">IF(B106="","",IFERROR(TODAY()-_xlfn.XLOOKUP(B106,BILLING!A:A,BILLING!E:E),0))</f>
        <v>186</v>
      </c>
      <c r="L106" s="24" t="str">
        <f t="shared" ca="1" si="3"/>
        <v>90+ Days</v>
      </c>
      <c r="M106" s="39" t="s">
        <v>90</v>
      </c>
    </row>
    <row r="107" spans="1:13" ht="22" customHeight="1">
      <c r="A107" t="str">
        <f t="shared" si="2"/>
        <v>PAY-00103</v>
      </c>
      <c r="B107" s="40" t="s">
        <v>2030</v>
      </c>
      <c r="C107" s="24" t="str">
        <f>IF(B107="","",IFERROR(_xlfn.XLOOKUP(B107,BILLING!A:A,BILLING!C:C),"Bill not found"))</f>
        <v>PT-00115</v>
      </c>
      <c r="D107" s="24" t="str">
        <f>IF(C107="","",IFERROR(_xlfn.XLOOKUP(C107,PT_Master!A:A,PT_Master!C:C),""))</f>
        <v>Divya Khanna</v>
      </c>
      <c r="E107" s="25">
        <f>IF(B107="","",IFERROR(_xlfn.XLOOKUP(B107,BILLING!A:A,BILLING!O:O),0))</f>
        <v>37776</v>
      </c>
      <c r="F107" s="40" t="s">
        <v>1915</v>
      </c>
      <c r="G107" s="40">
        <v>21881.65</v>
      </c>
      <c r="H107" s="40" t="s">
        <v>74</v>
      </c>
      <c r="I107" s="40" t="s">
        <v>2188</v>
      </c>
      <c r="J107" s="25">
        <f>IF(B107="","",IFERROR(E107-SUMIF(B$6:B107,B107,G$6:G107),E107))</f>
        <v>15894.349999999999</v>
      </c>
      <c r="K107" s="27">
        <f ca="1">IF(B107="","",IFERROR(TODAY()-_xlfn.XLOOKUP(B107,BILLING!A:A,BILLING!E:E),0))</f>
        <v>111</v>
      </c>
      <c r="L107" s="24" t="str">
        <f t="shared" ca="1" si="3"/>
        <v>90+ Days</v>
      </c>
      <c r="M107" s="40" t="s">
        <v>90</v>
      </c>
    </row>
    <row r="108" spans="1:13" ht="22" customHeight="1">
      <c r="A108" t="str">
        <f t="shared" si="2"/>
        <v>PAY-00104</v>
      </c>
      <c r="B108" s="39" t="s">
        <v>2031</v>
      </c>
      <c r="C108" s="24" t="str">
        <f>IF(B108="","",IFERROR(_xlfn.XLOOKUP(B108,BILLING!A:A,BILLING!C:C),"Bill not found"))</f>
        <v>PT-00117</v>
      </c>
      <c r="D108" s="24" t="str">
        <f>IF(C108="","",IFERROR(_xlfn.XLOOKUP(C108,PT_Master!A:A,PT_Master!C:C),""))</f>
        <v>Sunita Kapoor</v>
      </c>
      <c r="E108" s="25">
        <f>IF(B108="","",IFERROR(_xlfn.XLOOKUP(B108,BILLING!A:A,BILLING!O:O),0))</f>
        <v>2577.27</v>
      </c>
      <c r="F108" s="39" t="s">
        <v>2082</v>
      </c>
      <c r="G108" s="39">
        <v>1355.32</v>
      </c>
      <c r="H108" s="39" t="s">
        <v>74</v>
      </c>
      <c r="I108" s="39" t="s">
        <v>2189</v>
      </c>
      <c r="J108" s="25">
        <f>IF(B108="","",IFERROR(E108-SUMIF(B$6:B108,B108,G$6:G108),E108))</f>
        <v>1221.95</v>
      </c>
      <c r="K108" s="27">
        <f ca="1">IF(B108="","",IFERROR(TODAY()-_xlfn.XLOOKUP(B108,BILLING!A:A,BILLING!E:E),0))</f>
        <v>73</v>
      </c>
      <c r="L108" s="24" t="str">
        <f t="shared" ca="1" si="3"/>
        <v>61-90 Days</v>
      </c>
      <c r="M108" s="39" t="s">
        <v>90</v>
      </c>
    </row>
    <row r="109" spans="1:13" ht="22" customHeight="1">
      <c r="A109" t="str">
        <f t="shared" si="2"/>
        <v>PAY-00105</v>
      </c>
      <c r="B109" s="40" t="s">
        <v>2032</v>
      </c>
      <c r="C109" s="24" t="str">
        <f>IF(B109="","",IFERROR(_xlfn.XLOOKUP(B109,BILLING!A:A,BILLING!C:C),"Bill not found"))</f>
        <v>PT-00118</v>
      </c>
      <c r="D109" s="24" t="str">
        <f>IF(C109="","",IFERROR(_xlfn.XLOOKUP(C109,PT_Master!A:A,PT_Master!C:C),""))</f>
        <v>Ajay Bajaj</v>
      </c>
      <c r="E109" s="25">
        <f>IF(B109="","",IFERROR(_xlfn.XLOOKUP(B109,BILLING!A:A,BILLING!O:O),0))</f>
        <v>40465.290000000008</v>
      </c>
      <c r="F109" s="40" t="s">
        <v>1470</v>
      </c>
      <c r="G109" s="40">
        <v>40465.29</v>
      </c>
      <c r="H109" s="40" t="s">
        <v>75</v>
      </c>
      <c r="I109" s="40" t="s">
        <v>2190</v>
      </c>
      <c r="J109" s="25">
        <f>IF(B109="","",IFERROR(E109-SUMIF(B$6:B109,B109,G$6:G109),E109))</f>
        <v>7.2759576141834259E-12</v>
      </c>
      <c r="K109" s="27">
        <f ca="1">IF(B109="","",IFERROR(TODAY()-_xlfn.XLOOKUP(B109,BILLING!A:A,BILLING!E:E),0))</f>
        <v>101</v>
      </c>
      <c r="L109" s="24" t="str">
        <f t="shared" ca="1" si="3"/>
        <v>90+ Days</v>
      </c>
      <c r="M109" s="40" t="s">
        <v>90</v>
      </c>
    </row>
    <row r="110" spans="1:13" ht="22" customHeight="1">
      <c r="A110" t="str">
        <f t="shared" si="2"/>
        <v>PAY-00106</v>
      </c>
      <c r="B110" s="39" t="s">
        <v>2033</v>
      </c>
      <c r="C110" s="24" t="str">
        <f>IF(B110="","",IFERROR(_xlfn.XLOOKUP(B110,BILLING!A:A,BILLING!C:C),"Bill not found"))</f>
        <v>PT-00119</v>
      </c>
      <c r="D110" s="24" t="str">
        <f>IF(C110="","",IFERROR(_xlfn.XLOOKUP(C110,PT_Master!A:A,PT_Master!C:C),""))</f>
        <v>Nisha Chandra</v>
      </c>
      <c r="E110" s="25">
        <f>IF(B110="","",IFERROR(_xlfn.XLOOKUP(B110,BILLING!A:A,BILLING!O:O),0))</f>
        <v>235439</v>
      </c>
      <c r="F110" s="39" t="s">
        <v>2083</v>
      </c>
      <c r="G110" s="39">
        <v>128622.51</v>
      </c>
      <c r="H110" s="39" t="s">
        <v>74</v>
      </c>
      <c r="I110" s="39" t="s">
        <v>2191</v>
      </c>
      <c r="J110" s="25">
        <f>IF(B110="","",IFERROR(E110-SUMIF(B$6:B110,B110,G$6:G110),E110))</f>
        <v>106816.49</v>
      </c>
      <c r="K110" s="27">
        <f ca="1">IF(B110="","",IFERROR(TODAY()-_xlfn.XLOOKUP(B110,BILLING!A:A,BILLING!E:E),0))</f>
        <v>72</v>
      </c>
      <c r="L110" s="24" t="str">
        <f t="shared" ca="1" si="3"/>
        <v>61-90 Days</v>
      </c>
      <c r="M110" s="39" t="s">
        <v>90</v>
      </c>
    </row>
    <row r="111" spans="1:13" ht="22" customHeight="1">
      <c r="A111" t="str">
        <f t="shared" si="2"/>
        <v>PAY-00107</v>
      </c>
      <c r="B111" s="40" t="s">
        <v>2034</v>
      </c>
      <c r="C111" s="24" t="str">
        <f>IF(B111="","",IFERROR(_xlfn.XLOOKUP(B111,BILLING!A:A,BILLING!C:C),"Bill not found"))</f>
        <v>PT-00120</v>
      </c>
      <c r="D111" s="24" t="str">
        <f>IF(C111="","",IFERROR(_xlfn.XLOOKUP(C111,PT_Master!A:A,PT_Master!C:C),""))</f>
        <v>Sanjay Rathore</v>
      </c>
      <c r="E111" s="25">
        <f>IF(B111="","",IFERROR(_xlfn.XLOOKUP(B111,BILLING!A:A,BILLING!O:O),0))</f>
        <v>38472.380000000005</v>
      </c>
      <c r="F111" s="40" t="s">
        <v>2084</v>
      </c>
      <c r="G111" s="40">
        <v>38472.379999999997</v>
      </c>
      <c r="H111" s="40" t="s">
        <v>70</v>
      </c>
      <c r="I111" s="40" t="s">
        <v>2192</v>
      </c>
      <c r="J111" s="25">
        <f>IF(B111="","",IFERROR(E111-SUMIF(B$6:B111,B111,G$6:G111),E111))</f>
        <v>7.2759576141834259E-12</v>
      </c>
      <c r="K111" s="27">
        <f ca="1">IF(B111="","",IFERROR(TODAY()-_xlfn.XLOOKUP(B111,BILLING!A:A,BILLING!E:E),0))</f>
        <v>311</v>
      </c>
      <c r="L111" s="24" t="str">
        <f t="shared" ca="1" si="3"/>
        <v>90+ Days</v>
      </c>
      <c r="M111" s="40" t="s">
        <v>90</v>
      </c>
    </row>
    <row r="112" spans="1:13" ht="22" customHeight="1">
      <c r="A112" t="str">
        <f t="shared" si="2"/>
        <v>PAY-00108</v>
      </c>
      <c r="B112" s="39" t="s">
        <v>2035</v>
      </c>
      <c r="C112" s="24" t="str">
        <f>IF(B112="","",IFERROR(_xlfn.XLOOKUP(B112,BILLING!A:A,BILLING!C:C),"Bill not found"))</f>
        <v>PT-00121</v>
      </c>
      <c r="D112" s="24" t="str">
        <f>IF(C112="","",IFERROR(_xlfn.XLOOKUP(C112,PT_Master!A:A,PT_Master!C:C),""))</f>
        <v>Rekha Roy</v>
      </c>
      <c r="E112" s="25">
        <f>IF(B112="","",IFERROR(_xlfn.XLOOKUP(B112,BILLING!A:A,BILLING!O:O),0))</f>
        <v>109668.26</v>
      </c>
      <c r="F112" s="39" t="s">
        <v>550</v>
      </c>
      <c r="G112" s="39">
        <v>109668.26</v>
      </c>
      <c r="H112" s="39" t="s">
        <v>73</v>
      </c>
      <c r="I112" s="39" t="s">
        <v>2193</v>
      </c>
      <c r="J112" s="25">
        <f>IF(B112="","",IFERROR(E112-SUMIF(B$6:B112,B112,G$6:G112),E112))</f>
        <v>0</v>
      </c>
      <c r="K112" s="27">
        <f ca="1">IF(B112="","",IFERROR(TODAY()-_xlfn.XLOOKUP(B112,BILLING!A:A,BILLING!E:E),0))</f>
        <v>205</v>
      </c>
      <c r="L112" s="24" t="str">
        <f t="shared" ca="1" si="3"/>
        <v>90+ Days</v>
      </c>
      <c r="M112" s="39" t="s">
        <v>90</v>
      </c>
    </row>
    <row r="113" spans="1:13" ht="22" customHeight="1">
      <c r="A113" t="str">
        <f t="shared" si="2"/>
        <v>PAY-00109</v>
      </c>
      <c r="B113" s="40" t="s">
        <v>2036</v>
      </c>
      <c r="C113" s="24" t="str">
        <f>IF(B113="","",IFERROR(_xlfn.XLOOKUP(B113,BILLING!A:A,BILLING!C:C),"Bill not found"))</f>
        <v>PT-00122</v>
      </c>
      <c r="D113" s="24" t="str">
        <f>IF(C113="","",IFERROR(_xlfn.XLOOKUP(C113,PT_Master!A:A,PT_Master!C:C),""))</f>
        <v>Manish Sharma</v>
      </c>
      <c r="E113" s="25">
        <f>IF(B113="","",IFERROR(_xlfn.XLOOKUP(B113,BILLING!A:A,BILLING!O:O),0))</f>
        <v>210633.81</v>
      </c>
      <c r="F113" s="40" t="s">
        <v>1894</v>
      </c>
      <c r="G113" s="40">
        <v>210633.81</v>
      </c>
      <c r="H113" s="40" t="s">
        <v>71</v>
      </c>
      <c r="I113" s="40" t="s">
        <v>2194</v>
      </c>
      <c r="J113" s="25">
        <f>IF(B113="","",IFERROR(E113-SUMIF(B$6:B113,B113,G$6:G113),E113))</f>
        <v>0</v>
      </c>
      <c r="K113" s="27">
        <f ca="1">IF(B113="","",IFERROR(TODAY()-_xlfn.XLOOKUP(B113,BILLING!A:A,BILLING!E:E),0))</f>
        <v>197</v>
      </c>
      <c r="L113" s="24" t="str">
        <f t="shared" ca="1" si="3"/>
        <v>90+ Days</v>
      </c>
      <c r="M113" s="40" t="s">
        <v>90</v>
      </c>
    </row>
    <row r="114" spans="1:13" ht="22" customHeight="1">
      <c r="A114" t="str">
        <f t="shared" si="2"/>
        <v>PAY-00110</v>
      </c>
      <c r="B114" s="39" t="s">
        <v>2037</v>
      </c>
      <c r="C114" s="24" t="str">
        <f>IF(B114="","",IFERROR(_xlfn.XLOOKUP(B114,BILLING!A:A,BILLING!C:C),"Bill not found"))</f>
        <v>PT-00123</v>
      </c>
      <c r="D114" s="24" t="str">
        <f>IF(C114="","",IFERROR(_xlfn.XLOOKUP(C114,PT_Master!A:A,PT_Master!C:C),""))</f>
        <v>Geeta Mehta</v>
      </c>
      <c r="E114" s="25">
        <f>IF(B114="","",IFERROR(_xlfn.XLOOKUP(B114,BILLING!A:A,BILLING!O:O),0))</f>
        <v>11048.53</v>
      </c>
      <c r="F114" s="39" t="s">
        <v>1501</v>
      </c>
      <c r="G114" s="39">
        <v>6438.86</v>
      </c>
      <c r="H114" s="39" t="s">
        <v>73</v>
      </c>
      <c r="I114" s="39" t="s">
        <v>2195</v>
      </c>
      <c r="J114" s="25">
        <f>IF(B114="","",IFERROR(E114-SUMIF(B$6:B114,B114,G$6:G114),E114))</f>
        <v>4609.670000000001</v>
      </c>
      <c r="K114" s="27">
        <f ca="1">IF(B114="","",IFERROR(TODAY()-_xlfn.XLOOKUP(B114,BILLING!A:A,BILLING!E:E),0))</f>
        <v>60</v>
      </c>
      <c r="L114" s="24" t="str">
        <f t="shared" ca="1" si="3"/>
        <v>31-60 Days</v>
      </c>
      <c r="M114" s="39" t="s">
        <v>90</v>
      </c>
    </row>
    <row r="115" spans="1:13" ht="22" customHeight="1">
      <c r="A115" t="str">
        <f t="shared" si="2"/>
        <v>PAY-00111</v>
      </c>
      <c r="B115" s="40" t="s">
        <v>2038</v>
      </c>
      <c r="C115" s="24" t="str">
        <f>IF(B115="","",IFERROR(_xlfn.XLOOKUP(B115,BILLING!A:A,BILLING!C:C),"Bill not found"))</f>
        <v>PT-00124</v>
      </c>
      <c r="D115" s="24" t="str">
        <f>IF(C115="","",IFERROR(_xlfn.XLOOKUP(C115,PT_Master!A:A,PT_Master!C:C),""))</f>
        <v>Arun Mondal</v>
      </c>
      <c r="E115" s="25">
        <f>IF(B115="","",IFERROR(_xlfn.XLOOKUP(B115,BILLING!A:A,BILLING!O:O),0))</f>
        <v>119842.43</v>
      </c>
      <c r="F115" s="40" t="s">
        <v>1465</v>
      </c>
      <c r="G115" s="40">
        <v>49656.68</v>
      </c>
      <c r="H115" s="40" t="s">
        <v>75</v>
      </c>
      <c r="I115" s="40" t="s">
        <v>2196</v>
      </c>
      <c r="J115" s="25">
        <f>IF(B115="","",IFERROR(E115-SUMIF(B$6:B115,B115,G$6:G115),E115))</f>
        <v>70185.75</v>
      </c>
      <c r="K115" s="27">
        <f ca="1">IF(B115="","",IFERROR(TODAY()-_xlfn.XLOOKUP(B115,BILLING!A:A,BILLING!E:E),0))</f>
        <v>287</v>
      </c>
      <c r="L115" s="24" t="str">
        <f t="shared" ca="1" si="3"/>
        <v>90+ Days</v>
      </c>
      <c r="M115" s="40" t="s">
        <v>90</v>
      </c>
    </row>
    <row r="116" spans="1:13" ht="22" customHeight="1">
      <c r="A116" t="str">
        <f t="shared" si="2"/>
        <v>PAY-00112</v>
      </c>
      <c r="B116" s="39" t="s">
        <v>2039</v>
      </c>
      <c r="C116" s="24" t="str">
        <f>IF(B116="","",IFERROR(_xlfn.XLOOKUP(B116,BILLING!A:A,BILLING!C:C),"Bill not found"))</f>
        <v>PT-00125</v>
      </c>
      <c r="D116" s="24" t="str">
        <f>IF(C116="","",IFERROR(_xlfn.XLOOKUP(C116,PT_Master!A:A,PT_Master!C:C),""))</f>
        <v>Lata Das</v>
      </c>
      <c r="E116" s="25">
        <f>IF(B116="","",IFERROR(_xlfn.XLOOKUP(B116,BILLING!A:A,BILLING!O:O),0))</f>
        <v>40799.1</v>
      </c>
      <c r="F116" s="39" t="s">
        <v>1476</v>
      </c>
      <c r="G116" s="39">
        <v>13802.46</v>
      </c>
      <c r="H116" s="39" t="s">
        <v>74</v>
      </c>
      <c r="I116" s="39" t="s">
        <v>2197</v>
      </c>
      <c r="J116" s="25">
        <f>IF(B116="","",IFERROR(E116-SUMIF(B$6:B116,B116,G$6:G116),E116))</f>
        <v>26996.639999999999</v>
      </c>
      <c r="K116" s="27">
        <f ca="1">IF(B116="","",IFERROR(TODAY()-_xlfn.XLOOKUP(B116,BILLING!A:A,BILLING!E:E),0))</f>
        <v>278</v>
      </c>
      <c r="L116" s="24" t="str">
        <f t="shared" ca="1" si="3"/>
        <v>90+ Days</v>
      </c>
      <c r="M116" s="39" t="s">
        <v>90</v>
      </c>
    </row>
    <row r="117" spans="1:13" ht="22" customHeight="1">
      <c r="A117" t="str">
        <f t="shared" si="2"/>
        <v>PAY-00113</v>
      </c>
      <c r="B117" s="40" t="s">
        <v>2040</v>
      </c>
      <c r="C117" s="24" t="str">
        <f>IF(B117="","",IFERROR(_xlfn.XLOOKUP(B117,BILLING!A:A,BILLING!C:C),"Bill not found"))</f>
        <v>PT-00127</v>
      </c>
      <c r="D117" s="24" t="str">
        <f>IF(C117="","",IFERROR(_xlfn.XLOOKUP(C117,PT_Master!A:A,PT_Master!C:C),""))</f>
        <v>Shilpa Singh</v>
      </c>
      <c r="E117" s="25">
        <f>IF(B117="","",IFERROR(_xlfn.XLOOKUP(B117,BILLING!A:A,BILLING!O:O),0))</f>
        <v>11765.5</v>
      </c>
      <c r="F117" s="40" t="s">
        <v>533</v>
      </c>
      <c r="G117" s="40">
        <v>4281.3</v>
      </c>
      <c r="H117" s="40" t="s">
        <v>73</v>
      </c>
      <c r="I117" s="40" t="s">
        <v>2198</v>
      </c>
      <c r="J117" s="25">
        <f>IF(B117="","",IFERROR(E117-SUMIF(B$6:B117,B117,G$6:G117),E117))</f>
        <v>7484.2</v>
      </c>
      <c r="K117" s="27">
        <f ca="1">IF(B117="","",IFERROR(TODAY()-_xlfn.XLOOKUP(B117,BILLING!A:A,BILLING!E:E),0))</f>
        <v>148</v>
      </c>
      <c r="L117" s="24" t="str">
        <f t="shared" ca="1" si="3"/>
        <v>90+ Days</v>
      </c>
      <c r="M117" s="40" t="s">
        <v>90</v>
      </c>
    </row>
    <row r="118" spans="1:13" ht="22" customHeight="1">
      <c r="A118" t="str">
        <f t="shared" si="2"/>
        <v>PAY-00114</v>
      </c>
      <c r="B118" s="39" t="s">
        <v>2041</v>
      </c>
      <c r="C118" s="24" t="str">
        <f>IF(B118="","",IFERROR(_xlfn.XLOOKUP(B118,BILLING!A:A,BILLING!C:C),"Bill not found"))</f>
        <v>PT-00128</v>
      </c>
      <c r="D118" s="24" t="str">
        <f>IF(C118="","",IFERROR(_xlfn.XLOOKUP(C118,PT_Master!A:A,PT_Master!C:C),""))</f>
        <v>Rajesh Chatterjee</v>
      </c>
      <c r="E118" s="25">
        <f>IF(B118="","",IFERROR(_xlfn.XLOOKUP(B118,BILLING!A:A,BILLING!O:O),0))</f>
        <v>25653.58</v>
      </c>
      <c r="F118" s="39" t="s">
        <v>576</v>
      </c>
      <c r="G118" s="39">
        <v>25763.58</v>
      </c>
      <c r="H118" s="39" t="s">
        <v>70</v>
      </c>
      <c r="I118" s="39" t="s">
        <v>2199</v>
      </c>
      <c r="J118" s="25">
        <f>IF(B118="","",IFERROR(E118-SUMIF(B$6:B118,B118,G$6:G118),E118))</f>
        <v>-110</v>
      </c>
      <c r="K118" s="27">
        <f ca="1">IF(B118="","",IFERROR(TODAY()-_xlfn.XLOOKUP(B118,BILLING!A:A,BILLING!E:E),0))</f>
        <v>281</v>
      </c>
      <c r="L118" s="24" t="str">
        <f t="shared" ca="1" si="3"/>
        <v>90+ Days</v>
      </c>
      <c r="M118" s="39" t="s">
        <v>90</v>
      </c>
    </row>
    <row r="119" spans="1:13" ht="22" customHeight="1">
      <c r="A119" t="str">
        <f t="shared" si="2"/>
        <v>PAY-00115</v>
      </c>
      <c r="B119" s="40" t="s">
        <v>2042</v>
      </c>
      <c r="C119" s="24" t="str">
        <f>IF(B119="","",IFERROR(_xlfn.XLOOKUP(B119,BILLING!A:A,BILLING!C:C),"Bill not found"))</f>
        <v>PT-00129</v>
      </c>
      <c r="D119" s="24" t="str">
        <f>IF(C119="","",IFERROR(_xlfn.XLOOKUP(C119,PT_Master!A:A,PT_Master!C:C),""))</f>
        <v>Asha Mukherjee</v>
      </c>
      <c r="E119" s="25">
        <f>IF(B119="","",IFERROR(_xlfn.XLOOKUP(B119,BILLING!A:A,BILLING!O:O),0))</f>
        <v>16370.370000000003</v>
      </c>
      <c r="F119" s="40" t="s">
        <v>589</v>
      </c>
      <c r="G119" s="40">
        <v>16370.37</v>
      </c>
      <c r="H119" s="40" t="s">
        <v>70</v>
      </c>
      <c r="I119" s="40" t="s">
        <v>2200</v>
      </c>
      <c r="J119" s="25">
        <f>IF(B119="","",IFERROR(E119-SUMIF(B$6:B119,B119,G$6:G119),E119))</f>
        <v>1.8189894035458565E-12</v>
      </c>
      <c r="K119" s="27">
        <f ca="1">IF(B119="","",IFERROR(TODAY()-_xlfn.XLOOKUP(B119,BILLING!A:A,BILLING!E:E),0))</f>
        <v>138</v>
      </c>
      <c r="L119" s="24" t="str">
        <f t="shared" ca="1" si="3"/>
        <v>90+ Days</v>
      </c>
      <c r="M119" s="40" t="s">
        <v>90</v>
      </c>
    </row>
    <row r="120" spans="1:13" ht="22" customHeight="1">
      <c r="A120" t="str">
        <f t="shared" si="2"/>
        <v>PAY-00116</v>
      </c>
      <c r="B120" s="39" t="s">
        <v>2043</v>
      </c>
      <c r="C120" s="24" t="str">
        <f>IF(B120="","",IFERROR(_xlfn.XLOOKUP(B120,BILLING!A:A,BILLING!C:C),"Bill not found"))</f>
        <v>PT-00130</v>
      </c>
      <c r="D120" s="24" t="str">
        <f>IF(C120="","",IFERROR(_xlfn.XLOOKUP(C120,PT_Master!A:A,PT_Master!C:C),""))</f>
        <v>Vivek Bose</v>
      </c>
      <c r="E120" s="25">
        <f>IF(B120="","",IFERROR(_xlfn.XLOOKUP(B120,BILLING!A:A,BILLING!O:O),0))</f>
        <v>2393.2600000000002</v>
      </c>
      <c r="F120" s="39" t="s">
        <v>1901</v>
      </c>
      <c r="G120" s="39">
        <v>2393.2600000000002</v>
      </c>
      <c r="H120" s="39" t="s">
        <v>71</v>
      </c>
      <c r="I120" s="39" t="s">
        <v>2201</v>
      </c>
      <c r="J120" s="25">
        <f>IF(B120="","",IFERROR(E120-SUMIF(B$6:B120,B120,G$6:G120),E120))</f>
        <v>0</v>
      </c>
      <c r="K120" s="27">
        <f ca="1">IF(B120="","",IFERROR(TODAY()-_xlfn.XLOOKUP(B120,BILLING!A:A,BILLING!E:E),0))</f>
        <v>114</v>
      </c>
      <c r="L120" s="24" t="str">
        <f t="shared" ca="1" si="3"/>
        <v>90+ Days</v>
      </c>
      <c r="M120" s="39" t="s">
        <v>90</v>
      </c>
    </row>
    <row r="121" spans="1:13" ht="22" customHeight="1">
      <c r="A121" t="str">
        <f t="shared" si="2"/>
        <v>PAY-00117</v>
      </c>
      <c r="B121" s="40" t="s">
        <v>2044</v>
      </c>
      <c r="C121" s="24" t="str">
        <f>IF(B121="","",IFERROR(_xlfn.XLOOKUP(B121,BILLING!A:A,BILLING!C:C),"Bill not found"))</f>
        <v>PT-00131</v>
      </c>
      <c r="D121" s="24" t="str">
        <f>IF(C121="","",IFERROR(_xlfn.XLOOKUP(C121,PT_Master!A:A,PT_Master!C:C),""))</f>
        <v>Smita Sen</v>
      </c>
      <c r="E121" s="25">
        <f>IF(B121="","",IFERROR(_xlfn.XLOOKUP(B121,BILLING!A:A,BILLING!O:O),0))</f>
        <v>3050</v>
      </c>
      <c r="F121" s="40" t="s">
        <v>543</v>
      </c>
      <c r="G121" s="40">
        <v>3050</v>
      </c>
      <c r="H121" s="40" t="s">
        <v>72</v>
      </c>
      <c r="I121" s="40" t="s">
        <v>2202</v>
      </c>
      <c r="J121" s="25">
        <f>IF(B121="","",IFERROR(E121-SUMIF(B$6:B121,B121,G$6:G121),E121))</f>
        <v>0</v>
      </c>
      <c r="K121" s="27">
        <f ca="1">IF(B121="","",IFERROR(TODAY()-_xlfn.XLOOKUP(B121,BILLING!A:A,BILLING!E:E),0))</f>
        <v>175</v>
      </c>
      <c r="L121" s="24" t="str">
        <f t="shared" ca="1" si="3"/>
        <v>90+ Days</v>
      </c>
      <c r="M121" s="40" t="s">
        <v>90</v>
      </c>
    </row>
    <row r="122" spans="1:13" ht="22" customHeight="1">
      <c r="A122" t="str">
        <f t="shared" si="2"/>
        <v>PAY-00118</v>
      </c>
      <c r="B122" s="39" t="s">
        <v>2045</v>
      </c>
      <c r="C122" s="24" t="str">
        <f>IF(B122="","",IFERROR(_xlfn.XLOOKUP(B122,BILLING!A:A,BILLING!C:C),"Bill not found"))</f>
        <v>PT-00133</v>
      </c>
      <c r="D122" s="24" t="str">
        <f>IF(C122="","",IFERROR(_xlfn.XLOOKUP(C122,PT_Master!A:A,PT_Master!C:C),""))</f>
        <v>Usha Banerjee</v>
      </c>
      <c r="E122" s="25">
        <f>IF(B122="","",IFERROR(_xlfn.XLOOKUP(B122,BILLING!A:A,BILLING!O:O),0))</f>
        <v>49560.030000000013</v>
      </c>
      <c r="F122" s="39" t="s">
        <v>603</v>
      </c>
      <c r="G122" s="39">
        <v>15725.38</v>
      </c>
      <c r="H122" s="39" t="s">
        <v>72</v>
      </c>
      <c r="I122" s="39" t="s">
        <v>2203</v>
      </c>
      <c r="J122" s="25">
        <f>IF(B122="","",IFERROR(E122-SUMIF(B$6:B122,B122,G$6:G122),E122))</f>
        <v>33834.650000000016</v>
      </c>
      <c r="K122" s="27">
        <f ca="1">IF(B122="","",IFERROR(TODAY()-_xlfn.XLOOKUP(B122,BILLING!A:A,BILLING!E:E),0))</f>
        <v>51</v>
      </c>
      <c r="L122" s="24" t="str">
        <f t="shared" ca="1" si="3"/>
        <v>31-60 Days</v>
      </c>
      <c r="M122" s="39" t="s">
        <v>90</v>
      </c>
    </row>
    <row r="123" spans="1:13" ht="22" customHeight="1">
      <c r="A123" t="str">
        <f t="shared" si="2"/>
        <v>PAY-00119</v>
      </c>
      <c r="B123" s="40" t="s">
        <v>2046</v>
      </c>
      <c r="C123" s="24" t="str">
        <f>IF(B123="","",IFERROR(_xlfn.XLOOKUP(B123,BILLING!A:A,BILLING!C:C),"Bill not found"))</f>
        <v>PT-00134</v>
      </c>
      <c r="D123" s="24" t="str">
        <f>IF(C123="","",IFERROR(_xlfn.XLOOKUP(C123,PT_Master!A:A,PT_Master!C:C),""))</f>
        <v>Nikhil Dey</v>
      </c>
      <c r="E123" s="25">
        <f>IF(B123="","",IFERROR(_xlfn.XLOOKUP(B123,BILLING!A:A,BILLING!O:O),0))</f>
        <v>158420.01</v>
      </c>
      <c r="F123" s="40" t="s">
        <v>1885</v>
      </c>
      <c r="G123" s="40">
        <v>158420.01</v>
      </c>
      <c r="H123" s="40" t="s">
        <v>73</v>
      </c>
      <c r="I123" s="40" t="s">
        <v>2204</v>
      </c>
      <c r="J123" s="25">
        <f>IF(B123="","",IFERROR(E123-SUMIF(B$6:B123,B123,G$6:G123),E123))</f>
        <v>0</v>
      </c>
      <c r="K123" s="27">
        <f ca="1">IF(B123="","",IFERROR(TODAY()-_xlfn.XLOOKUP(B123,BILLING!A:A,BILLING!E:E),0))</f>
        <v>198</v>
      </c>
      <c r="L123" s="24" t="str">
        <f t="shared" ca="1" si="3"/>
        <v>90+ Days</v>
      </c>
      <c r="M123" s="40" t="s">
        <v>90</v>
      </c>
    </row>
    <row r="124" spans="1:13" ht="22" customHeight="1">
      <c r="A124" t="str">
        <f t="shared" si="2"/>
        <v>PAY-00120</v>
      </c>
      <c r="B124" s="39" t="s">
        <v>2047</v>
      </c>
      <c r="C124" s="24" t="str">
        <f>IF(B124="","",IFERROR(_xlfn.XLOOKUP(B124,BILLING!A:A,BILLING!C:C),"Bill not found"))</f>
        <v>PT-00135</v>
      </c>
      <c r="D124" s="24" t="str">
        <f>IF(C124="","",IFERROR(_xlfn.XLOOKUP(C124,PT_Master!A:A,PT_Master!C:C),""))</f>
        <v>Anjali Pal</v>
      </c>
      <c r="E124" s="25">
        <f>IF(B124="","",IFERROR(_xlfn.XLOOKUP(B124,BILLING!A:A,BILLING!O:O),0))</f>
        <v>8646.26</v>
      </c>
      <c r="F124" s="39" t="s">
        <v>578</v>
      </c>
      <c r="G124" s="39">
        <v>8646.26</v>
      </c>
      <c r="H124" s="39" t="s">
        <v>70</v>
      </c>
      <c r="I124" s="39" t="s">
        <v>2205</v>
      </c>
      <c r="J124" s="25">
        <f>IF(B124="","",IFERROR(E124-SUMIF(B$6:B124,B124,G$6:G124),E124))</f>
        <v>0</v>
      </c>
      <c r="K124" s="27">
        <f ca="1">IF(B124="","",IFERROR(TODAY()-_xlfn.XLOOKUP(B124,BILLING!A:A,BILLING!E:E),0))</f>
        <v>169</v>
      </c>
      <c r="L124" s="24" t="str">
        <f t="shared" ca="1" si="3"/>
        <v>90+ Days</v>
      </c>
      <c r="M124" s="39" t="s">
        <v>90</v>
      </c>
    </row>
    <row r="125" spans="1:13" ht="22" customHeight="1">
      <c r="A125" t="str">
        <f t="shared" si="2"/>
        <v>PAY-00121</v>
      </c>
      <c r="B125" s="40" t="s">
        <v>2048</v>
      </c>
      <c r="C125" s="24" t="str">
        <f>IF(B125="","",IFERROR(_xlfn.XLOOKUP(B125,BILLING!A:A,BILLING!C:C),"Bill not found"))</f>
        <v>PT-00136</v>
      </c>
      <c r="D125" s="24" t="str">
        <f>IF(C125="","",IFERROR(_xlfn.XLOOKUP(C125,PT_Master!A:A,PT_Master!C:C),""))</f>
        <v>Sunil Nath</v>
      </c>
      <c r="E125" s="25">
        <f>IF(B125="","",IFERROR(_xlfn.XLOOKUP(B125,BILLING!A:A,BILLING!O:O),0))</f>
        <v>3997.5499999999997</v>
      </c>
      <c r="F125" s="40" t="s">
        <v>1499</v>
      </c>
      <c r="G125" s="40">
        <v>3997.55</v>
      </c>
      <c r="H125" s="40" t="s">
        <v>73</v>
      </c>
      <c r="I125" s="40" t="s">
        <v>2206</v>
      </c>
      <c r="J125" s="25">
        <f>IF(B125="","",IFERROR(E125-SUMIF(B$6:B125,B125,G$6:G125),E125))</f>
        <v>-4.5474735088646412E-13</v>
      </c>
      <c r="K125" s="27">
        <f ca="1">IF(B125="","",IFERROR(TODAY()-_xlfn.XLOOKUP(B125,BILLING!A:A,BILLING!E:E),0))</f>
        <v>107</v>
      </c>
      <c r="L125" s="24" t="str">
        <f t="shared" ca="1" si="3"/>
        <v>90+ Days</v>
      </c>
      <c r="M125" s="40" t="s">
        <v>90</v>
      </c>
    </row>
    <row r="126" spans="1:13" ht="22" customHeight="1">
      <c r="A126" t="str">
        <f t="shared" si="2"/>
        <v>PAY-00122</v>
      </c>
      <c r="B126" s="39" t="s">
        <v>2049</v>
      </c>
      <c r="C126" s="24" t="str">
        <f>IF(B126="","",IFERROR(_xlfn.XLOOKUP(B126,BILLING!A:A,BILLING!C:C),"Bill not found"))</f>
        <v>PT-00138</v>
      </c>
      <c r="D126" s="24" t="str">
        <f>IF(C126="","",IFERROR(_xlfn.XLOOKUP(C126,PT_Master!A:A,PT_Master!C:C),""))</f>
        <v>Hemant Biswas</v>
      </c>
      <c r="E126" s="25">
        <f>IF(B126="","",IFERROR(_xlfn.XLOOKUP(B126,BILLING!A:A,BILLING!O:O),0))</f>
        <v>103736.65</v>
      </c>
      <c r="F126" s="39" t="s">
        <v>494</v>
      </c>
      <c r="G126" s="39">
        <v>27248.94</v>
      </c>
      <c r="H126" s="39" t="s">
        <v>73</v>
      </c>
      <c r="I126" s="39" t="s">
        <v>2207</v>
      </c>
      <c r="J126" s="25">
        <f>IF(B126="","",IFERROR(E126-SUMIF(B$6:B126,B126,G$6:G126),E126))</f>
        <v>76487.709999999992</v>
      </c>
      <c r="K126" s="27">
        <f ca="1">IF(B126="","",IFERROR(TODAY()-_xlfn.XLOOKUP(B126,BILLING!A:A,BILLING!E:E),0))</f>
        <v>152</v>
      </c>
      <c r="L126" s="24" t="str">
        <f t="shared" ca="1" si="3"/>
        <v>90+ Days</v>
      </c>
      <c r="M126" s="39" t="s">
        <v>90</v>
      </c>
    </row>
    <row r="127" spans="1:13" ht="22" customHeight="1">
      <c r="A127" t="str">
        <f t="shared" si="2"/>
        <v>PAY-00123</v>
      </c>
      <c r="B127" s="40" t="s">
        <v>2050</v>
      </c>
      <c r="C127" s="24" t="str">
        <f>IF(B127="","",IFERROR(_xlfn.XLOOKUP(B127,BILLING!A:A,BILLING!C:C),"Bill not found"))</f>
        <v>PT-00139</v>
      </c>
      <c r="D127" s="24" t="str">
        <f>IF(C127="","",IFERROR(_xlfn.XLOOKUP(C127,PT_Master!A:A,PT_Master!C:C),""))</f>
        <v>Madhuri Chakraborty</v>
      </c>
      <c r="E127" s="25">
        <f>IF(B127="","",IFERROR(_xlfn.XLOOKUP(B127,BILLING!A:A,BILLING!O:O),0))</f>
        <v>72906.179999999993</v>
      </c>
      <c r="F127" s="40" t="s">
        <v>537</v>
      </c>
      <c r="G127" s="40">
        <v>72906.179999999993</v>
      </c>
      <c r="H127" s="40" t="s">
        <v>71</v>
      </c>
      <c r="I127" s="40" t="s">
        <v>2208</v>
      </c>
      <c r="J127" s="25">
        <f>IF(B127="","",IFERROR(E127-SUMIF(B$6:B127,B127,G$6:G127),E127))</f>
        <v>0</v>
      </c>
      <c r="K127" s="27">
        <f ca="1">IF(B127="","",IFERROR(TODAY()-_xlfn.XLOOKUP(B127,BILLING!A:A,BILLING!E:E),0))</f>
        <v>75</v>
      </c>
      <c r="L127" s="24" t="str">
        <f t="shared" ca="1" si="3"/>
        <v>61-90 Days</v>
      </c>
      <c r="M127" s="40" t="s">
        <v>90</v>
      </c>
    </row>
    <row r="128" spans="1:13" ht="22" customHeight="1">
      <c r="A128" t="str">
        <f t="shared" si="2"/>
        <v>PAY-00124</v>
      </c>
      <c r="B128" s="39" t="s">
        <v>2051</v>
      </c>
      <c r="C128" s="24" t="str">
        <f>IF(B128="","",IFERROR(_xlfn.XLOOKUP(B128,BILLING!A:A,BILLING!C:C),"Bill not found"))</f>
        <v>PT-00140</v>
      </c>
      <c r="D128" s="24" t="str">
        <f>IF(C128="","",IFERROR(_xlfn.XLOOKUP(C128,PT_Master!A:A,PT_Master!C:C),""))</f>
        <v>Girish Mitra</v>
      </c>
      <c r="E128" s="25">
        <f>IF(B128="","",IFERROR(_xlfn.XLOOKUP(B128,BILLING!A:A,BILLING!O:O),0))</f>
        <v>7274</v>
      </c>
      <c r="F128" s="39" t="s">
        <v>2085</v>
      </c>
      <c r="G128" s="39">
        <v>1837.19</v>
      </c>
      <c r="H128" s="39" t="s">
        <v>74</v>
      </c>
      <c r="I128" s="39" t="s">
        <v>2209</v>
      </c>
      <c r="J128" s="25">
        <f>IF(B128="","",IFERROR(E128-SUMIF(B$6:B128,B128,G$6:G128),E128))</f>
        <v>5436.8099999999995</v>
      </c>
      <c r="K128" s="27">
        <f ca="1">IF(B128="","",IFERROR(TODAY()-_xlfn.XLOOKUP(B128,BILLING!A:A,BILLING!E:E),0))</f>
        <v>95</v>
      </c>
      <c r="L128" s="24" t="str">
        <f t="shared" ca="1" si="3"/>
        <v>90+ Days</v>
      </c>
      <c r="M128" s="39" t="s">
        <v>90</v>
      </c>
    </row>
    <row r="129" spans="1:13" ht="22" customHeight="1">
      <c r="A129" t="str">
        <f t="shared" si="2"/>
        <v>PAY-00125</v>
      </c>
      <c r="B129" s="40" t="s">
        <v>2052</v>
      </c>
      <c r="C129" s="24" t="str">
        <f>IF(B129="","",IFERROR(_xlfn.XLOOKUP(B129,BILLING!A:A,BILLING!C:C),"Bill not found"))</f>
        <v>PT-00141</v>
      </c>
      <c r="D129" s="24" t="str">
        <f>IF(C129="","",IFERROR(_xlfn.XLOOKUP(C129,PT_Master!A:A,PT_Master!C:C),""))</f>
        <v>Swati Paul</v>
      </c>
      <c r="E129" s="25">
        <f>IF(B129="","",IFERROR(_xlfn.XLOOKUP(B129,BILLING!A:A,BILLING!O:O),0))</f>
        <v>69731.37</v>
      </c>
      <c r="F129" s="40" t="s">
        <v>555</v>
      </c>
      <c r="G129" s="40">
        <v>29665.29</v>
      </c>
      <c r="H129" s="40" t="s">
        <v>70</v>
      </c>
      <c r="I129" s="40" t="s">
        <v>2210</v>
      </c>
      <c r="J129" s="25">
        <f>IF(B129="","",IFERROR(E129-SUMIF(B$6:B129,B129,G$6:G129),E129))</f>
        <v>40066.079999999994</v>
      </c>
      <c r="K129" s="27">
        <f ca="1">IF(B129="","",IFERROR(TODAY()-_xlfn.XLOOKUP(B129,BILLING!A:A,BILLING!E:E),0))</f>
        <v>73</v>
      </c>
      <c r="L129" s="24" t="str">
        <f t="shared" ca="1" si="3"/>
        <v>61-90 Days</v>
      </c>
      <c r="M129" s="40" t="s">
        <v>90</v>
      </c>
    </row>
    <row r="130" spans="1:13" ht="22" customHeight="1">
      <c r="A130" t="str">
        <f t="shared" si="2"/>
        <v>PAY-00126</v>
      </c>
      <c r="B130" s="39" t="s">
        <v>2053</v>
      </c>
      <c r="C130" s="24" t="str">
        <f>IF(B130="","",IFERROR(_xlfn.XLOOKUP(B130,BILLING!A:A,BILLING!C:C),"Bill not found"))</f>
        <v>PT-00142</v>
      </c>
      <c r="D130" s="24" t="str">
        <f>IF(C130="","",IFERROR(_xlfn.XLOOKUP(C130,PT_Master!A:A,PT_Master!C:C),""))</f>
        <v>Ravi Karmakar</v>
      </c>
      <c r="E130" s="25">
        <f>IF(B130="","",IFERROR(_xlfn.XLOOKUP(B130,BILLING!A:A,BILLING!O:O),0))</f>
        <v>39696</v>
      </c>
      <c r="F130" s="39" t="s">
        <v>506</v>
      </c>
      <c r="G130" s="39">
        <v>12407.61</v>
      </c>
      <c r="H130" s="39" t="s">
        <v>72</v>
      </c>
      <c r="I130" s="39" t="s">
        <v>2211</v>
      </c>
      <c r="J130" s="25">
        <f>IF(B130="","",IFERROR(E130-SUMIF(B$6:B130,B130,G$6:G130),E130))</f>
        <v>27288.39</v>
      </c>
      <c r="K130" s="27">
        <f ca="1">IF(B130="","",IFERROR(TODAY()-_xlfn.XLOOKUP(B130,BILLING!A:A,BILLING!E:E),0))</f>
        <v>237</v>
      </c>
      <c r="L130" s="24" t="str">
        <f t="shared" ca="1" si="3"/>
        <v>90+ Days</v>
      </c>
      <c r="M130" s="39" t="s">
        <v>90</v>
      </c>
    </row>
    <row r="131" spans="1:13" ht="22" customHeight="1">
      <c r="A131" t="str">
        <f t="shared" si="2"/>
        <v>PAY-00127</v>
      </c>
      <c r="B131" s="40" t="s">
        <v>2054</v>
      </c>
      <c r="C131" s="24" t="str">
        <f>IF(B131="","",IFERROR(_xlfn.XLOOKUP(B131,BILLING!A:A,BILLING!C:C),"Bill not found"))</f>
        <v>PT-00143</v>
      </c>
      <c r="D131" s="24" t="str">
        <f>IF(C131="","",IFERROR(_xlfn.XLOOKUP(C131,PT_Master!A:A,PT_Master!C:C),""))</f>
        <v>Shreya Mandal</v>
      </c>
      <c r="E131" s="25">
        <f>IF(B131="","",IFERROR(_xlfn.XLOOKUP(B131,BILLING!A:A,BILLING!O:O),0))</f>
        <v>9079.2099999999991</v>
      </c>
      <c r="F131" s="40" t="s">
        <v>2071</v>
      </c>
      <c r="G131" s="40">
        <v>9079.2099999999991</v>
      </c>
      <c r="H131" s="40" t="s">
        <v>73</v>
      </c>
      <c r="I131" s="40" t="s">
        <v>2212</v>
      </c>
      <c r="J131" s="25">
        <f>IF(B131="","",IFERROR(E131-SUMIF(B$6:B131,B131,G$6:G131),E131))</f>
        <v>0</v>
      </c>
      <c r="K131" s="27">
        <f ca="1">IF(B131="","",IFERROR(TODAY()-_xlfn.XLOOKUP(B131,BILLING!A:A,BILLING!E:E),0))</f>
        <v>319</v>
      </c>
      <c r="L131" s="24" t="str">
        <f t="shared" ca="1" si="3"/>
        <v>90+ Days</v>
      </c>
      <c r="M131" s="40" t="s">
        <v>90</v>
      </c>
    </row>
    <row r="132" spans="1:13" ht="22" customHeight="1">
      <c r="A132" t="str">
        <f t="shared" si="2"/>
        <v>PAY-00128</v>
      </c>
      <c r="B132" s="39" t="s">
        <v>2055</v>
      </c>
      <c r="C132" s="24" t="str">
        <f>IF(B132="","",IFERROR(_xlfn.XLOOKUP(B132,BILLING!A:A,BILLING!C:C),"Bill not found"))</f>
        <v>PT-00144</v>
      </c>
      <c r="D132" s="24" t="str">
        <f>IF(C132="","",IFERROR(_xlfn.XLOOKUP(C132,PT_Master!A:A,PT_Master!C:C),""))</f>
        <v>Tarun Sarkar</v>
      </c>
      <c r="E132" s="25">
        <f>IF(B132="","",IFERROR(_xlfn.XLOOKUP(B132,BILLING!A:A,BILLING!O:O),0))</f>
        <v>8021.95</v>
      </c>
      <c r="F132" s="39" t="s">
        <v>545</v>
      </c>
      <c r="G132" s="39">
        <v>8021.95</v>
      </c>
      <c r="H132" s="39" t="s">
        <v>73</v>
      </c>
      <c r="I132" s="39" t="s">
        <v>2213</v>
      </c>
      <c r="J132" s="25">
        <f>IF(B132="","",IFERROR(E132-SUMIF(B$6:B132,B132,G$6:G132),E132))</f>
        <v>0</v>
      </c>
      <c r="K132" s="27">
        <f ca="1">IF(B132="","",IFERROR(TODAY()-_xlfn.XLOOKUP(B132,BILLING!A:A,BILLING!E:E),0))</f>
        <v>148</v>
      </c>
      <c r="L132" s="24" t="str">
        <f t="shared" ca="1" si="3"/>
        <v>90+ Days</v>
      </c>
      <c r="M132" s="39" t="s">
        <v>90</v>
      </c>
    </row>
    <row r="133" spans="1:13" ht="22" customHeight="1">
      <c r="A133" t="str">
        <f t="shared" si="2"/>
        <v>PAY-00129</v>
      </c>
      <c r="B133" s="40" t="s">
        <v>2056</v>
      </c>
      <c r="C133" s="24" t="str">
        <f>IF(B133="","",IFERROR(_xlfn.XLOOKUP(B133,BILLING!A:A,BILLING!C:C),"Bill not found"))</f>
        <v>PT-00145</v>
      </c>
      <c r="D133" s="24" t="str">
        <f>IF(C133="","",IFERROR(_xlfn.XLOOKUP(C133,PT_Master!A:A,PT_Master!C:C),""))</f>
        <v>Neha Patra</v>
      </c>
      <c r="E133" s="25">
        <f>IF(B133="","",IFERROR(_xlfn.XLOOKUP(B133,BILLING!A:A,BILLING!O:O),0))</f>
        <v>82617.5</v>
      </c>
      <c r="F133" s="40" t="s">
        <v>1460</v>
      </c>
      <c r="G133" s="40">
        <v>16162.15</v>
      </c>
      <c r="H133" s="40" t="s">
        <v>70</v>
      </c>
      <c r="I133" s="40" t="s">
        <v>2214</v>
      </c>
      <c r="J133" s="25">
        <f>IF(B133="","",IFERROR(E133-SUMIF(B$6:B133,B133,G$6:G133),E133))</f>
        <v>66455.350000000006</v>
      </c>
      <c r="K133" s="27">
        <f ca="1">IF(B133="","",IFERROR(TODAY()-_xlfn.XLOOKUP(B133,BILLING!A:A,BILLING!E:E),0))</f>
        <v>258</v>
      </c>
      <c r="L133" s="24" t="str">
        <f t="shared" ca="1" si="3"/>
        <v>90+ Days</v>
      </c>
      <c r="M133" s="40" t="s">
        <v>90</v>
      </c>
    </row>
    <row r="134" spans="1:13" ht="22" customHeight="1">
      <c r="A134" t="str">
        <f t="shared" si="2"/>
        <v>PAY-00130</v>
      </c>
      <c r="B134" s="39" t="s">
        <v>2057</v>
      </c>
      <c r="C134" s="24" t="str">
        <f>IF(B134="","",IFERROR(_xlfn.XLOOKUP(B134,BILLING!A:A,BILLING!C:C),"Bill not found"))</f>
        <v>PT-00146</v>
      </c>
      <c r="D134" s="24" t="str">
        <f>IF(C134="","",IFERROR(_xlfn.XLOOKUP(C134,PT_Master!A:A,PT_Master!C:C),""))</f>
        <v>Bhaskar Haldar</v>
      </c>
      <c r="E134" s="25">
        <f>IF(B134="","",IFERROR(_xlfn.XLOOKUP(B134,BILLING!A:A,BILLING!O:O),0))</f>
        <v>14071.52</v>
      </c>
      <c r="F134" s="39" t="s">
        <v>500</v>
      </c>
      <c r="G134" s="39">
        <v>14071.52</v>
      </c>
      <c r="H134" s="39" t="s">
        <v>70</v>
      </c>
      <c r="I134" s="39" t="s">
        <v>2215</v>
      </c>
      <c r="J134" s="25">
        <f>IF(B134="","",IFERROR(E134-SUMIF(B$6:B134,B134,G$6:G134),E134))</f>
        <v>0</v>
      </c>
      <c r="K134" s="27">
        <f ca="1">IF(B134="","",IFERROR(TODAY()-_xlfn.XLOOKUP(B134,BILLING!A:A,BILLING!E:E),0))</f>
        <v>246</v>
      </c>
      <c r="L134" s="24" t="str">
        <f t="shared" ca="1" si="3"/>
        <v>90+ Days</v>
      </c>
      <c r="M134" s="39" t="s">
        <v>90</v>
      </c>
    </row>
    <row r="135" spans="1:13" ht="22" customHeight="1">
      <c r="A135" t="str">
        <f t="shared" ref="A135:A198" si="4">IF(B135="","","PAY-"&amp;TEXT(ROW(A131),"00000"))</f>
        <v>PAY-00131</v>
      </c>
      <c r="B135" s="40" t="s">
        <v>2058</v>
      </c>
      <c r="C135" s="24" t="str">
        <f>IF(B135="","",IFERROR(_xlfn.XLOOKUP(B135,BILLING!A:A,BILLING!C:C),"Bill not found"))</f>
        <v>PT-00147</v>
      </c>
      <c r="D135" s="24" t="str">
        <f>IF(C135="","",IFERROR(_xlfn.XLOOKUP(C135,PT_Master!A:A,PT_Master!C:C),""))</f>
        <v>Jyoti Majumdar</v>
      </c>
      <c r="E135" s="25">
        <f>IF(B135="","",IFERROR(_xlfn.XLOOKUP(B135,BILLING!A:A,BILLING!O:O),0))</f>
        <v>129957.38</v>
      </c>
      <c r="F135" s="40" t="s">
        <v>538</v>
      </c>
      <c r="G135" s="40">
        <v>129957.38</v>
      </c>
      <c r="H135" s="40" t="s">
        <v>75</v>
      </c>
      <c r="I135" s="40" t="s">
        <v>2216</v>
      </c>
      <c r="J135" s="25">
        <f>IF(B135="","",IFERROR(E135-SUMIF(B$6:B135,B135,G$6:G135),E135))</f>
        <v>0</v>
      </c>
      <c r="K135" s="27">
        <f ca="1">IF(B135="","",IFERROR(TODAY()-_xlfn.XLOOKUP(B135,BILLING!A:A,BILLING!E:E),0))</f>
        <v>212</v>
      </c>
      <c r="L135" s="24" t="str">
        <f t="shared" ref="L135:L198" ca="1" si="5">IF(K135="","",IF(K135&lt;=30,"0-30 Days",IF(K135&lt;=60,"31-60 Days",IF(K135&lt;=90,"61-90 Days","90+ Days"))))</f>
        <v>90+ Days</v>
      </c>
      <c r="M135" s="40" t="s">
        <v>90</v>
      </c>
    </row>
    <row r="136" spans="1:13" ht="22" customHeight="1">
      <c r="A136" t="str">
        <f t="shared" si="4"/>
        <v>PAY-00132</v>
      </c>
      <c r="B136" s="39" t="s">
        <v>2059</v>
      </c>
      <c r="C136" s="24" t="str">
        <f>IF(B136="","",IFERROR(_xlfn.XLOOKUP(B136,BILLING!A:A,BILLING!C:C),"Bill not found"))</f>
        <v>PT-00148</v>
      </c>
      <c r="D136" s="24" t="str">
        <f>IF(C136="","",IFERROR(_xlfn.XLOOKUP(C136,PT_Master!A:A,PT_Master!C:C),""))</f>
        <v>Alok Bhattacharya</v>
      </c>
      <c r="E136" s="25">
        <f>IF(B136="","",IFERROR(_xlfn.XLOOKUP(B136,BILLING!A:A,BILLING!O:O),0))</f>
        <v>32023.55</v>
      </c>
      <c r="F136" s="39" t="s">
        <v>1458</v>
      </c>
      <c r="G136" s="39">
        <v>32023.55</v>
      </c>
      <c r="H136" s="39" t="s">
        <v>70</v>
      </c>
      <c r="I136" s="39" t="s">
        <v>2217</v>
      </c>
      <c r="J136" s="25">
        <f>IF(B136="","",IFERROR(E136-SUMIF(B$6:B136,B136,G$6:G136),E136))</f>
        <v>0</v>
      </c>
      <c r="K136" s="27">
        <f ca="1">IF(B136="","",IFERROR(TODAY()-_xlfn.XLOOKUP(B136,BILLING!A:A,BILLING!E:E),0))</f>
        <v>291</v>
      </c>
      <c r="L136" s="24" t="str">
        <f t="shared" ca="1" si="5"/>
        <v>90+ Days</v>
      </c>
      <c r="M136" s="39" t="s">
        <v>90</v>
      </c>
    </row>
    <row r="137" spans="1:13" ht="22" customHeight="1">
      <c r="A137" t="str">
        <f t="shared" si="4"/>
        <v>PAY-00133</v>
      </c>
      <c r="B137" s="40" t="s">
        <v>2060</v>
      </c>
      <c r="C137" s="24" t="str">
        <f>IF(B137="","",IFERROR(_xlfn.XLOOKUP(B137,BILLING!A:A,BILLING!C:C),"Bill not found"))</f>
        <v>PT-00149</v>
      </c>
      <c r="D137" s="24" t="str">
        <f>IF(C137="","",IFERROR(_xlfn.XLOOKUP(C137,PT_Master!A:A,PT_Master!C:C),""))</f>
        <v>Seema Chowdhury</v>
      </c>
      <c r="E137" s="25">
        <f>IF(B137="","",IFERROR(_xlfn.XLOOKUP(B137,BILLING!A:A,BILLING!O:O),0))</f>
        <v>1984.3500000000001</v>
      </c>
      <c r="F137" s="40" t="s">
        <v>2086</v>
      </c>
      <c r="G137" s="40">
        <v>1984.35</v>
      </c>
      <c r="H137" s="40" t="s">
        <v>72</v>
      </c>
      <c r="I137" s="40" t="s">
        <v>2218</v>
      </c>
      <c r="J137" s="25">
        <f>IF(B137="","",IFERROR(E137-SUMIF(B$6:B137,B137,G$6:G137),E137))</f>
        <v>2.2737367544323206E-13</v>
      </c>
      <c r="K137" s="27">
        <f ca="1">IF(B137="","",IFERROR(TODAY()-_xlfn.XLOOKUP(B137,BILLING!A:A,BILLING!E:E),0))</f>
        <v>69</v>
      </c>
      <c r="L137" s="24" t="str">
        <f t="shared" ca="1" si="5"/>
        <v>61-90 Days</v>
      </c>
      <c r="M137" s="40" t="s">
        <v>90</v>
      </c>
    </row>
    <row r="138" spans="1:13" ht="22" customHeight="1">
      <c r="A138" t="str">
        <f t="shared" si="4"/>
        <v/>
      </c>
      <c r="C138" s="24" t="str">
        <f>IF(B138="","",IFERROR(_xlfn.XLOOKUP(B138,BILLING!A:A,BILLING!C:C),"Bill not found"))</f>
        <v/>
      </c>
      <c r="D138" s="24" t="str">
        <f>IF(C138="","",IFERROR(_xlfn.XLOOKUP(C138,PT_Master!A:A,PT_Master!C:C),""))</f>
        <v/>
      </c>
      <c r="E138" s="25" t="str">
        <f>IF(B138="","",IFERROR(_xlfn.XLOOKUP(B138,BILLING!A:A,BILLING!O:O),0))</f>
        <v/>
      </c>
      <c r="F138" s="13"/>
      <c r="G138" s="17"/>
      <c r="J138" s="25" t="str">
        <f>IF(B138="","",IFERROR(E138-SUMIF(B$6:B138,B138,G$6:G138),E138))</f>
        <v/>
      </c>
      <c r="K138" s="27" t="str">
        <f ca="1">IF(B138="","",IFERROR(TODAY()-_xlfn.XLOOKUP(B138,BILLING!A:A,BILLING!E:E),0))</f>
        <v/>
      </c>
      <c r="L138" s="24" t="str">
        <f t="shared" ca="1" si="5"/>
        <v/>
      </c>
    </row>
    <row r="139" spans="1:13" ht="22" customHeight="1">
      <c r="A139" t="str">
        <f t="shared" si="4"/>
        <v/>
      </c>
      <c r="C139" s="24" t="str">
        <f>IF(B139="","",IFERROR(_xlfn.XLOOKUP(B139,BILLING!A:A,BILLING!C:C),"Bill not found"))</f>
        <v/>
      </c>
      <c r="D139" s="24" t="str">
        <f>IF(C139="","",IFERROR(_xlfn.XLOOKUP(C139,PT_Master!A:A,PT_Master!C:C),""))</f>
        <v/>
      </c>
      <c r="E139" s="25" t="str">
        <f>IF(B139="","",IFERROR(_xlfn.XLOOKUP(B139,BILLING!A:A,BILLING!O:O),0))</f>
        <v/>
      </c>
      <c r="F139" s="13"/>
      <c r="G139" s="17"/>
      <c r="J139" s="25" t="str">
        <f>IF(B139="","",IFERROR(E139-SUMIF(B$6:B139,B139,G$6:G139),E139))</f>
        <v/>
      </c>
      <c r="K139" s="27" t="str">
        <f ca="1">IF(B139="","",IFERROR(TODAY()-_xlfn.XLOOKUP(B139,BILLING!A:A,BILLING!E:E),0))</f>
        <v/>
      </c>
      <c r="L139" s="24" t="str">
        <f t="shared" ca="1" si="5"/>
        <v/>
      </c>
    </row>
    <row r="140" spans="1:13" ht="22" customHeight="1">
      <c r="A140" t="str">
        <f t="shared" si="4"/>
        <v/>
      </c>
      <c r="C140" s="24" t="str">
        <f>IF(B140="","",IFERROR(_xlfn.XLOOKUP(B140,BILLING!A:A,BILLING!C:C),"Bill not found"))</f>
        <v/>
      </c>
      <c r="D140" s="24" t="str">
        <f>IF(C140="","",IFERROR(_xlfn.XLOOKUP(C140,PT_Master!A:A,PT_Master!C:C),""))</f>
        <v/>
      </c>
      <c r="E140" s="25" t="str">
        <f>IF(B140="","",IFERROR(_xlfn.XLOOKUP(B140,BILLING!A:A,BILLING!O:O),0))</f>
        <v/>
      </c>
      <c r="F140" s="13"/>
      <c r="G140" s="17"/>
      <c r="J140" s="25" t="str">
        <f>IF(B140="","",IFERROR(E140-SUMIF(B$6:B140,B140,G$6:G140),E140))</f>
        <v/>
      </c>
      <c r="K140" s="27" t="str">
        <f ca="1">IF(B140="","",IFERROR(TODAY()-_xlfn.XLOOKUP(B140,BILLING!A:A,BILLING!E:E),0))</f>
        <v/>
      </c>
      <c r="L140" s="24" t="str">
        <f t="shared" ca="1" si="5"/>
        <v/>
      </c>
    </row>
    <row r="141" spans="1:13" ht="22" customHeight="1">
      <c r="A141" t="str">
        <f t="shared" si="4"/>
        <v/>
      </c>
      <c r="C141" s="24" t="str">
        <f>IF(B141="","",IFERROR(_xlfn.XLOOKUP(B141,BILLING!A:A,BILLING!C:C),"Bill not found"))</f>
        <v/>
      </c>
      <c r="D141" s="24" t="str">
        <f>IF(C141="","",IFERROR(_xlfn.XLOOKUP(C141,PT_Master!A:A,PT_Master!C:C),""))</f>
        <v/>
      </c>
      <c r="E141" s="25" t="str">
        <f>IF(B141="","",IFERROR(_xlfn.XLOOKUP(B141,BILLING!A:A,BILLING!O:O),0))</f>
        <v/>
      </c>
      <c r="F141" s="13"/>
      <c r="G141" s="17"/>
      <c r="J141" s="25" t="str">
        <f>IF(B141="","",IFERROR(E141-SUMIF(B$6:B141,B141,G$6:G141),E141))</f>
        <v/>
      </c>
      <c r="K141" s="27" t="str">
        <f ca="1">IF(B141="","",IFERROR(TODAY()-_xlfn.XLOOKUP(B141,BILLING!A:A,BILLING!E:E),0))</f>
        <v/>
      </c>
      <c r="L141" s="24" t="str">
        <f t="shared" ca="1" si="5"/>
        <v/>
      </c>
    </row>
    <row r="142" spans="1:13" ht="22" customHeight="1">
      <c r="A142" t="str">
        <f t="shared" si="4"/>
        <v/>
      </c>
      <c r="C142" s="24" t="str">
        <f>IF(B142="","",IFERROR(_xlfn.XLOOKUP(B142,BILLING!A:A,BILLING!C:C),"Bill not found"))</f>
        <v/>
      </c>
      <c r="D142" s="24" t="str">
        <f>IF(C142="","",IFERROR(_xlfn.XLOOKUP(C142,PT_Master!A:A,PT_Master!C:C),""))</f>
        <v/>
      </c>
      <c r="E142" s="25" t="str">
        <f>IF(B142="","",IFERROR(_xlfn.XLOOKUP(B142,BILLING!A:A,BILLING!O:O),0))</f>
        <v/>
      </c>
      <c r="F142" s="13"/>
      <c r="G142" s="17"/>
      <c r="J142" s="25" t="str">
        <f>IF(B142="","",IFERROR(E142-SUMIF(B$6:B142,B142,G$6:G142),E142))</f>
        <v/>
      </c>
      <c r="K142" s="27" t="str">
        <f ca="1">IF(B142="","",IFERROR(TODAY()-_xlfn.XLOOKUP(B142,BILLING!A:A,BILLING!E:E),0))</f>
        <v/>
      </c>
      <c r="L142" s="24" t="str">
        <f t="shared" ca="1" si="5"/>
        <v/>
      </c>
    </row>
    <row r="143" spans="1:13" ht="22" customHeight="1">
      <c r="A143" t="str">
        <f t="shared" si="4"/>
        <v/>
      </c>
      <c r="C143" s="24" t="str">
        <f>IF(B143="","",IFERROR(_xlfn.XLOOKUP(B143,BILLING!A:A,BILLING!C:C),"Bill not found"))</f>
        <v/>
      </c>
      <c r="D143" s="24" t="str">
        <f>IF(C143="","",IFERROR(_xlfn.XLOOKUP(C143,PT_Master!A:A,PT_Master!C:C),""))</f>
        <v/>
      </c>
      <c r="E143" s="25" t="str">
        <f>IF(B143="","",IFERROR(_xlfn.XLOOKUP(B143,BILLING!A:A,BILLING!O:O),0))</f>
        <v/>
      </c>
      <c r="F143" s="13"/>
      <c r="G143" s="17"/>
      <c r="J143" s="25" t="str">
        <f>IF(B143="","",IFERROR(E143-SUMIF(B$6:B143,B143,G$6:G143),E143))</f>
        <v/>
      </c>
      <c r="K143" s="27" t="str">
        <f ca="1">IF(B143="","",IFERROR(TODAY()-_xlfn.XLOOKUP(B143,BILLING!A:A,BILLING!E:E),0))</f>
        <v/>
      </c>
      <c r="L143" s="24" t="str">
        <f t="shared" ca="1" si="5"/>
        <v/>
      </c>
    </row>
    <row r="144" spans="1:13" ht="22" customHeight="1">
      <c r="A144" t="str">
        <f t="shared" si="4"/>
        <v/>
      </c>
      <c r="C144" s="24" t="str">
        <f>IF(B144="","",IFERROR(_xlfn.XLOOKUP(B144,BILLING!A:A,BILLING!C:C),"Bill not found"))</f>
        <v/>
      </c>
      <c r="D144" s="24" t="str">
        <f>IF(C144="","",IFERROR(_xlfn.XLOOKUP(C144,PT_Master!A:A,PT_Master!C:C),""))</f>
        <v/>
      </c>
      <c r="E144" s="25" t="str">
        <f>IF(B144="","",IFERROR(_xlfn.XLOOKUP(B144,BILLING!A:A,BILLING!O:O),0))</f>
        <v/>
      </c>
      <c r="F144" s="13"/>
      <c r="G144" s="17"/>
      <c r="J144" s="25" t="str">
        <f>IF(B144="","",IFERROR(E144-SUMIF(B$6:B144,B144,G$6:G144),E144))</f>
        <v/>
      </c>
      <c r="K144" s="27" t="str">
        <f ca="1">IF(B144="","",IFERROR(TODAY()-_xlfn.XLOOKUP(B144,BILLING!A:A,BILLING!E:E),0))</f>
        <v/>
      </c>
      <c r="L144" s="24" t="str">
        <f t="shared" ca="1" si="5"/>
        <v/>
      </c>
    </row>
    <row r="145" spans="1:12" ht="22" customHeight="1">
      <c r="A145" t="str">
        <f t="shared" si="4"/>
        <v/>
      </c>
      <c r="C145" s="24" t="str">
        <f>IF(B145="","",IFERROR(_xlfn.XLOOKUP(B145,BILLING!A:A,BILLING!C:C),"Bill not found"))</f>
        <v/>
      </c>
      <c r="D145" s="24" t="str">
        <f>IF(C145="","",IFERROR(_xlfn.XLOOKUP(C145,PT_Master!A:A,PT_Master!C:C),""))</f>
        <v/>
      </c>
      <c r="E145" s="25" t="str">
        <f>IF(B145="","",IFERROR(_xlfn.XLOOKUP(B145,BILLING!A:A,BILLING!O:O),0))</f>
        <v/>
      </c>
      <c r="F145" s="13"/>
      <c r="G145" s="17"/>
      <c r="J145" s="25" t="str">
        <f>IF(B145="","",IFERROR(E145-SUMIF(B$6:B145,B145,G$6:G145),E145))</f>
        <v/>
      </c>
      <c r="K145" s="27" t="str">
        <f ca="1">IF(B145="","",IFERROR(TODAY()-_xlfn.XLOOKUP(B145,BILLING!A:A,BILLING!E:E),0))</f>
        <v/>
      </c>
      <c r="L145" s="24" t="str">
        <f t="shared" ca="1" si="5"/>
        <v/>
      </c>
    </row>
    <row r="146" spans="1:12" ht="22" customHeight="1">
      <c r="A146" t="str">
        <f t="shared" si="4"/>
        <v/>
      </c>
      <c r="C146" s="24" t="str">
        <f>IF(B146="","",IFERROR(_xlfn.XLOOKUP(B146,BILLING!A:A,BILLING!C:C),"Bill not found"))</f>
        <v/>
      </c>
      <c r="D146" s="24" t="str">
        <f>IF(C146="","",IFERROR(_xlfn.XLOOKUP(C146,PT_Master!A:A,PT_Master!C:C),""))</f>
        <v/>
      </c>
      <c r="E146" s="25" t="str">
        <f>IF(B146="","",IFERROR(_xlfn.XLOOKUP(B146,BILLING!A:A,BILLING!O:O),0))</f>
        <v/>
      </c>
      <c r="F146" s="13"/>
      <c r="G146" s="17"/>
      <c r="J146" s="25" t="str">
        <f>IF(B146="","",IFERROR(E146-SUMIF(B$6:B146,B146,G$6:G146),E146))</f>
        <v/>
      </c>
      <c r="K146" s="27" t="str">
        <f ca="1">IF(B146="","",IFERROR(TODAY()-_xlfn.XLOOKUP(B146,BILLING!A:A,BILLING!E:E),0))</f>
        <v/>
      </c>
      <c r="L146" s="24" t="str">
        <f t="shared" ca="1" si="5"/>
        <v/>
      </c>
    </row>
    <row r="147" spans="1:12" ht="22" customHeight="1">
      <c r="A147" t="str">
        <f t="shared" si="4"/>
        <v/>
      </c>
      <c r="C147" s="24" t="str">
        <f>IF(B147="","",IFERROR(_xlfn.XLOOKUP(B147,BILLING!A:A,BILLING!C:C),"Bill not found"))</f>
        <v/>
      </c>
      <c r="D147" s="24" t="str">
        <f>IF(C147="","",IFERROR(_xlfn.XLOOKUP(C147,PT_Master!A:A,PT_Master!C:C),""))</f>
        <v/>
      </c>
      <c r="E147" s="25" t="str">
        <f>IF(B147="","",IFERROR(_xlfn.XLOOKUP(B147,BILLING!A:A,BILLING!O:O),0))</f>
        <v/>
      </c>
      <c r="F147" s="13"/>
      <c r="G147" s="17"/>
      <c r="J147" s="25" t="str">
        <f>IF(B147="","",IFERROR(E147-SUMIF(B$6:B147,B147,G$6:G147),E147))</f>
        <v/>
      </c>
      <c r="K147" s="27" t="str">
        <f ca="1">IF(B147="","",IFERROR(TODAY()-_xlfn.XLOOKUP(B147,BILLING!A:A,BILLING!E:E),0))</f>
        <v/>
      </c>
      <c r="L147" s="24" t="str">
        <f t="shared" ca="1" si="5"/>
        <v/>
      </c>
    </row>
    <row r="148" spans="1:12" ht="22" customHeight="1">
      <c r="A148" t="str">
        <f t="shared" si="4"/>
        <v/>
      </c>
      <c r="C148" s="24" t="str">
        <f>IF(B148="","",IFERROR(_xlfn.XLOOKUP(B148,BILLING!A:A,BILLING!C:C),"Bill not found"))</f>
        <v/>
      </c>
      <c r="D148" s="24" t="str">
        <f>IF(C148="","",IFERROR(_xlfn.XLOOKUP(C148,PT_Master!A:A,PT_Master!C:C),""))</f>
        <v/>
      </c>
      <c r="E148" s="25" t="str">
        <f>IF(B148="","",IFERROR(_xlfn.XLOOKUP(B148,BILLING!A:A,BILLING!O:O),0))</f>
        <v/>
      </c>
      <c r="F148" s="13"/>
      <c r="G148" s="17"/>
      <c r="J148" s="25" t="str">
        <f>IF(B148="","",IFERROR(E148-SUMIF(B$6:B148,B148,G$6:G148),E148))</f>
        <v/>
      </c>
      <c r="K148" s="27" t="str">
        <f ca="1">IF(B148="","",IFERROR(TODAY()-_xlfn.XLOOKUP(B148,BILLING!A:A,BILLING!E:E),0))</f>
        <v/>
      </c>
      <c r="L148" s="24" t="str">
        <f t="shared" ca="1" si="5"/>
        <v/>
      </c>
    </row>
    <row r="149" spans="1:12" ht="22" customHeight="1">
      <c r="A149" t="str">
        <f t="shared" si="4"/>
        <v/>
      </c>
      <c r="C149" s="24" t="str">
        <f>IF(B149="","",IFERROR(_xlfn.XLOOKUP(B149,BILLING!A:A,BILLING!C:C),"Bill not found"))</f>
        <v/>
      </c>
      <c r="D149" s="24" t="str">
        <f>IF(C149="","",IFERROR(_xlfn.XLOOKUP(C149,PT_Master!A:A,PT_Master!C:C),""))</f>
        <v/>
      </c>
      <c r="E149" s="25" t="str">
        <f>IF(B149="","",IFERROR(_xlfn.XLOOKUP(B149,BILLING!A:A,BILLING!O:O),0))</f>
        <v/>
      </c>
      <c r="F149" s="13"/>
      <c r="G149" s="17"/>
      <c r="J149" s="25" t="str">
        <f>IF(B149="","",IFERROR(E149-SUMIF(B$6:B149,B149,G$6:G149),E149))</f>
        <v/>
      </c>
      <c r="K149" s="27" t="str">
        <f ca="1">IF(B149="","",IFERROR(TODAY()-_xlfn.XLOOKUP(B149,BILLING!A:A,BILLING!E:E),0))</f>
        <v/>
      </c>
      <c r="L149" s="24" t="str">
        <f t="shared" ca="1" si="5"/>
        <v/>
      </c>
    </row>
    <row r="150" spans="1:12" ht="22" customHeight="1">
      <c r="A150" t="str">
        <f t="shared" si="4"/>
        <v/>
      </c>
      <c r="C150" s="24" t="str">
        <f>IF(B150="","",IFERROR(_xlfn.XLOOKUP(B150,BILLING!A:A,BILLING!C:C),"Bill not found"))</f>
        <v/>
      </c>
      <c r="D150" s="24" t="str">
        <f>IF(C150="","",IFERROR(_xlfn.XLOOKUP(C150,PT_Master!A:A,PT_Master!C:C),""))</f>
        <v/>
      </c>
      <c r="E150" s="25" t="str">
        <f>IF(B150="","",IFERROR(_xlfn.XLOOKUP(B150,BILLING!A:A,BILLING!O:O),0))</f>
        <v/>
      </c>
      <c r="F150" s="13"/>
      <c r="G150" s="17"/>
      <c r="J150" s="25" t="str">
        <f>IF(B150="","",IFERROR(E150-SUMIF(B$6:B150,B150,G$6:G150),E150))</f>
        <v/>
      </c>
      <c r="K150" s="27" t="str">
        <f ca="1">IF(B150="","",IFERROR(TODAY()-_xlfn.XLOOKUP(B150,BILLING!A:A,BILLING!E:E),0))</f>
        <v/>
      </c>
      <c r="L150" s="24" t="str">
        <f t="shared" ca="1" si="5"/>
        <v/>
      </c>
    </row>
    <row r="151" spans="1:12" ht="22" customHeight="1">
      <c r="A151" t="str">
        <f t="shared" si="4"/>
        <v/>
      </c>
      <c r="C151" s="24" t="str">
        <f>IF(B151="","",IFERROR(_xlfn.XLOOKUP(B151,BILLING!A:A,BILLING!C:C),"Bill not found"))</f>
        <v/>
      </c>
      <c r="D151" s="24" t="str">
        <f>IF(C151="","",IFERROR(_xlfn.XLOOKUP(C151,PT_Master!A:A,PT_Master!C:C),""))</f>
        <v/>
      </c>
      <c r="E151" s="25" t="str">
        <f>IF(B151="","",IFERROR(_xlfn.XLOOKUP(B151,BILLING!A:A,BILLING!O:O),0))</f>
        <v/>
      </c>
      <c r="F151" s="13"/>
      <c r="G151" s="17"/>
      <c r="J151" s="25" t="str">
        <f>IF(B151="","",IFERROR(E151-SUMIF(B$6:B151,B151,G$6:G151),E151))</f>
        <v/>
      </c>
      <c r="K151" s="27" t="str">
        <f ca="1">IF(B151="","",IFERROR(TODAY()-_xlfn.XLOOKUP(B151,BILLING!A:A,BILLING!E:E),0))</f>
        <v/>
      </c>
      <c r="L151" s="24" t="str">
        <f t="shared" ca="1" si="5"/>
        <v/>
      </c>
    </row>
    <row r="152" spans="1:12" ht="22" customHeight="1">
      <c r="A152" t="str">
        <f t="shared" si="4"/>
        <v/>
      </c>
      <c r="C152" s="24" t="str">
        <f>IF(B152="","",IFERROR(_xlfn.XLOOKUP(B152,BILLING!A:A,BILLING!C:C),"Bill not found"))</f>
        <v/>
      </c>
      <c r="D152" s="24" t="str">
        <f>IF(C152="","",IFERROR(_xlfn.XLOOKUP(C152,PT_Master!A:A,PT_Master!C:C),""))</f>
        <v/>
      </c>
      <c r="E152" s="25" t="str">
        <f>IF(B152="","",IFERROR(_xlfn.XLOOKUP(B152,BILLING!A:A,BILLING!O:O),0))</f>
        <v/>
      </c>
      <c r="F152" s="13"/>
      <c r="G152" s="17"/>
      <c r="J152" s="25" t="str">
        <f>IF(B152="","",IFERROR(E152-SUMIF(B$6:B152,B152,G$6:G152),E152))</f>
        <v/>
      </c>
      <c r="K152" s="27" t="str">
        <f ca="1">IF(B152="","",IFERROR(TODAY()-_xlfn.XLOOKUP(B152,BILLING!A:A,BILLING!E:E),0))</f>
        <v/>
      </c>
      <c r="L152" s="24" t="str">
        <f t="shared" ca="1" si="5"/>
        <v/>
      </c>
    </row>
    <row r="153" spans="1:12" ht="22" customHeight="1">
      <c r="A153" t="str">
        <f t="shared" si="4"/>
        <v/>
      </c>
      <c r="C153" s="24" t="str">
        <f>IF(B153="","",IFERROR(_xlfn.XLOOKUP(B153,BILLING!A:A,BILLING!C:C),"Bill not found"))</f>
        <v/>
      </c>
      <c r="D153" s="24" t="str">
        <f>IF(C153="","",IFERROR(_xlfn.XLOOKUP(C153,PT_Master!A:A,PT_Master!C:C),""))</f>
        <v/>
      </c>
      <c r="E153" s="25" t="str">
        <f>IF(B153="","",IFERROR(_xlfn.XLOOKUP(B153,BILLING!A:A,BILLING!O:O),0))</f>
        <v/>
      </c>
      <c r="F153" s="13"/>
      <c r="G153" s="17"/>
      <c r="J153" s="25" t="str">
        <f>IF(B153="","",IFERROR(E153-SUMIF(B$6:B153,B153,G$6:G153),E153))</f>
        <v/>
      </c>
      <c r="K153" s="27" t="str">
        <f ca="1">IF(B153="","",IFERROR(TODAY()-_xlfn.XLOOKUP(B153,BILLING!A:A,BILLING!E:E),0))</f>
        <v/>
      </c>
      <c r="L153" s="24" t="str">
        <f t="shared" ca="1" si="5"/>
        <v/>
      </c>
    </row>
    <row r="154" spans="1:12" ht="22" customHeight="1">
      <c r="A154" t="str">
        <f t="shared" si="4"/>
        <v/>
      </c>
      <c r="C154" s="24" t="str">
        <f>IF(B154="","",IFERROR(_xlfn.XLOOKUP(B154,BILLING!A:A,BILLING!C:C),"Bill not found"))</f>
        <v/>
      </c>
      <c r="D154" s="24" t="str">
        <f>IF(C154="","",IFERROR(_xlfn.XLOOKUP(C154,PT_Master!A:A,PT_Master!C:C),""))</f>
        <v/>
      </c>
      <c r="E154" s="25" t="str">
        <f>IF(B154="","",IFERROR(_xlfn.XLOOKUP(B154,BILLING!A:A,BILLING!O:O),0))</f>
        <v/>
      </c>
      <c r="F154" s="13"/>
      <c r="G154" s="17"/>
      <c r="J154" s="25" t="str">
        <f>IF(B154="","",IFERROR(E154-SUMIF(B$6:B154,B154,G$6:G154),E154))</f>
        <v/>
      </c>
      <c r="K154" s="27" t="str">
        <f ca="1">IF(B154="","",IFERROR(TODAY()-_xlfn.XLOOKUP(B154,BILLING!A:A,BILLING!E:E),0))</f>
        <v/>
      </c>
      <c r="L154" s="24" t="str">
        <f t="shared" ca="1" si="5"/>
        <v/>
      </c>
    </row>
    <row r="155" spans="1:12" ht="22" customHeight="1">
      <c r="A155" t="str">
        <f t="shared" si="4"/>
        <v/>
      </c>
      <c r="C155" s="24" t="str">
        <f>IF(B155="","",IFERROR(_xlfn.XLOOKUP(B155,BILLING!A:A,BILLING!C:C),"Bill not found"))</f>
        <v/>
      </c>
      <c r="D155" s="24" t="str">
        <f>IF(C155="","",IFERROR(_xlfn.XLOOKUP(C155,PT_Master!A:A,PT_Master!C:C),""))</f>
        <v/>
      </c>
      <c r="E155" s="25" t="str">
        <f>IF(B155="","",IFERROR(_xlfn.XLOOKUP(B155,BILLING!A:A,BILLING!O:O),0))</f>
        <v/>
      </c>
      <c r="F155" s="13"/>
      <c r="G155" s="17"/>
      <c r="J155" s="25" t="str">
        <f>IF(B155="","",IFERROR(E155-SUMIF(B$6:B155,B155,G$6:G155),E155))</f>
        <v/>
      </c>
      <c r="K155" s="27" t="str">
        <f ca="1">IF(B155="","",IFERROR(TODAY()-_xlfn.XLOOKUP(B155,BILLING!A:A,BILLING!E:E),0))</f>
        <v/>
      </c>
      <c r="L155" s="24" t="str">
        <f t="shared" ca="1" si="5"/>
        <v/>
      </c>
    </row>
    <row r="156" spans="1:12" ht="22" customHeight="1">
      <c r="A156" t="str">
        <f t="shared" si="4"/>
        <v/>
      </c>
      <c r="C156" s="24" t="str">
        <f>IF(B156="","",IFERROR(_xlfn.XLOOKUP(B156,BILLING!A:A,BILLING!C:C),"Bill not found"))</f>
        <v/>
      </c>
      <c r="D156" s="24" t="str">
        <f>IF(C156="","",IFERROR(_xlfn.XLOOKUP(C156,PT_Master!A:A,PT_Master!C:C),""))</f>
        <v/>
      </c>
      <c r="E156" s="25" t="str">
        <f>IF(B156="","",IFERROR(_xlfn.XLOOKUP(B156,BILLING!A:A,BILLING!O:O),0))</f>
        <v/>
      </c>
      <c r="F156" s="13"/>
      <c r="G156" s="17"/>
      <c r="J156" s="25" t="str">
        <f>IF(B156="","",IFERROR(E156-SUMIF(B$6:B156,B156,G$6:G156),E156))</f>
        <v/>
      </c>
      <c r="K156" s="27" t="str">
        <f ca="1">IF(B156="","",IFERROR(TODAY()-_xlfn.XLOOKUP(B156,BILLING!A:A,BILLING!E:E),0))</f>
        <v/>
      </c>
      <c r="L156" s="24" t="str">
        <f t="shared" ca="1" si="5"/>
        <v/>
      </c>
    </row>
    <row r="157" spans="1:12" ht="22" customHeight="1">
      <c r="A157" t="str">
        <f t="shared" si="4"/>
        <v/>
      </c>
      <c r="C157" s="24" t="str">
        <f>IF(B157="","",IFERROR(_xlfn.XLOOKUP(B157,BILLING!A:A,BILLING!C:C),"Bill not found"))</f>
        <v/>
      </c>
      <c r="D157" s="24" t="str">
        <f>IF(C157="","",IFERROR(_xlfn.XLOOKUP(C157,PT_Master!A:A,PT_Master!C:C),""))</f>
        <v/>
      </c>
      <c r="E157" s="25" t="str">
        <f>IF(B157="","",IFERROR(_xlfn.XLOOKUP(B157,BILLING!A:A,BILLING!O:O),0))</f>
        <v/>
      </c>
      <c r="F157" s="13"/>
      <c r="G157" s="17"/>
      <c r="J157" s="25" t="str">
        <f>IF(B157="","",IFERROR(E157-SUMIF(B$6:B157,B157,G$6:G157),E157))</f>
        <v/>
      </c>
      <c r="K157" s="27" t="str">
        <f ca="1">IF(B157="","",IFERROR(TODAY()-_xlfn.XLOOKUP(B157,BILLING!A:A,BILLING!E:E),0))</f>
        <v/>
      </c>
      <c r="L157" s="24" t="str">
        <f t="shared" ca="1" si="5"/>
        <v/>
      </c>
    </row>
    <row r="158" spans="1:12" ht="22" customHeight="1">
      <c r="A158" t="str">
        <f t="shared" si="4"/>
        <v/>
      </c>
      <c r="C158" s="24" t="str">
        <f>IF(B158="","",IFERROR(_xlfn.XLOOKUP(B158,BILLING!A:A,BILLING!C:C),"Bill not found"))</f>
        <v/>
      </c>
      <c r="D158" s="24" t="str">
        <f>IF(C158="","",IFERROR(_xlfn.XLOOKUP(C158,PT_Master!A:A,PT_Master!C:C),""))</f>
        <v/>
      </c>
      <c r="E158" s="25" t="str">
        <f>IF(B158="","",IFERROR(_xlfn.XLOOKUP(B158,BILLING!A:A,BILLING!O:O),0))</f>
        <v/>
      </c>
      <c r="F158" s="13"/>
      <c r="G158" s="17"/>
      <c r="J158" s="25" t="str">
        <f>IF(B158="","",IFERROR(E158-SUMIF(B$6:B158,B158,G$6:G158),E158))</f>
        <v/>
      </c>
      <c r="K158" s="27" t="str">
        <f ca="1">IF(B158="","",IFERROR(TODAY()-_xlfn.XLOOKUP(B158,BILLING!A:A,BILLING!E:E),0))</f>
        <v/>
      </c>
      <c r="L158" s="24" t="str">
        <f t="shared" ca="1" si="5"/>
        <v/>
      </c>
    </row>
    <row r="159" spans="1:12" ht="22" customHeight="1">
      <c r="A159" t="str">
        <f t="shared" si="4"/>
        <v/>
      </c>
      <c r="C159" s="24" t="str">
        <f>IF(B159="","",IFERROR(_xlfn.XLOOKUP(B159,BILLING!A:A,BILLING!C:C),"Bill not found"))</f>
        <v/>
      </c>
      <c r="D159" s="24" t="str">
        <f>IF(C159="","",IFERROR(_xlfn.XLOOKUP(C159,PT_Master!A:A,PT_Master!C:C),""))</f>
        <v/>
      </c>
      <c r="E159" s="25" t="str">
        <f>IF(B159="","",IFERROR(_xlfn.XLOOKUP(B159,BILLING!A:A,BILLING!O:O),0))</f>
        <v/>
      </c>
      <c r="F159" s="13"/>
      <c r="G159" s="17"/>
      <c r="J159" s="25" t="str">
        <f>IF(B159="","",IFERROR(E159-SUMIF(B$6:B159,B159,G$6:G159),E159))</f>
        <v/>
      </c>
      <c r="K159" s="27" t="str">
        <f ca="1">IF(B159="","",IFERROR(TODAY()-_xlfn.XLOOKUP(B159,BILLING!A:A,BILLING!E:E),0))</f>
        <v/>
      </c>
      <c r="L159" s="24" t="str">
        <f t="shared" ca="1" si="5"/>
        <v/>
      </c>
    </row>
    <row r="160" spans="1:12" ht="22" customHeight="1">
      <c r="A160" t="str">
        <f t="shared" si="4"/>
        <v/>
      </c>
      <c r="C160" s="24" t="str">
        <f>IF(B160="","",IFERROR(_xlfn.XLOOKUP(B160,BILLING!A:A,BILLING!C:C),"Bill not found"))</f>
        <v/>
      </c>
      <c r="D160" s="24" t="str">
        <f>IF(C160="","",IFERROR(_xlfn.XLOOKUP(C160,PT_Master!A:A,PT_Master!C:C),""))</f>
        <v/>
      </c>
      <c r="E160" s="25" t="str">
        <f>IF(B160="","",IFERROR(_xlfn.XLOOKUP(B160,BILLING!A:A,BILLING!O:O),0))</f>
        <v/>
      </c>
      <c r="F160" s="13"/>
      <c r="G160" s="17"/>
      <c r="J160" s="25" t="str">
        <f>IF(B160="","",IFERROR(E160-SUMIF(B$6:B160,B160,G$6:G160),E160))</f>
        <v/>
      </c>
      <c r="K160" s="27" t="str">
        <f ca="1">IF(B160="","",IFERROR(TODAY()-_xlfn.XLOOKUP(B160,BILLING!A:A,BILLING!E:E),0))</f>
        <v/>
      </c>
      <c r="L160" s="24" t="str">
        <f t="shared" ca="1" si="5"/>
        <v/>
      </c>
    </row>
    <row r="161" spans="1:12" ht="22" customHeight="1">
      <c r="A161" t="str">
        <f t="shared" si="4"/>
        <v/>
      </c>
      <c r="C161" s="24" t="str">
        <f>IF(B161="","",IFERROR(_xlfn.XLOOKUP(B161,BILLING!A:A,BILLING!C:C),"Bill not found"))</f>
        <v/>
      </c>
      <c r="D161" s="24" t="str">
        <f>IF(C161="","",IFERROR(_xlfn.XLOOKUP(C161,PT_Master!A:A,PT_Master!C:C),""))</f>
        <v/>
      </c>
      <c r="E161" s="25" t="str">
        <f>IF(B161="","",IFERROR(_xlfn.XLOOKUP(B161,BILLING!A:A,BILLING!O:O),0))</f>
        <v/>
      </c>
      <c r="F161" s="13"/>
      <c r="G161" s="17"/>
      <c r="J161" s="25" t="str">
        <f>IF(B161="","",IFERROR(E161-SUMIF(B$6:B161,B161,G$6:G161),E161))</f>
        <v/>
      </c>
      <c r="K161" s="27" t="str">
        <f ca="1">IF(B161="","",IFERROR(TODAY()-_xlfn.XLOOKUP(B161,BILLING!A:A,BILLING!E:E),0))</f>
        <v/>
      </c>
      <c r="L161" s="24" t="str">
        <f t="shared" ca="1" si="5"/>
        <v/>
      </c>
    </row>
    <row r="162" spans="1:12" ht="22" customHeight="1">
      <c r="A162" t="str">
        <f t="shared" si="4"/>
        <v/>
      </c>
      <c r="C162" s="24" t="str">
        <f>IF(B162="","",IFERROR(_xlfn.XLOOKUP(B162,BILLING!A:A,BILLING!C:C),"Bill not found"))</f>
        <v/>
      </c>
      <c r="D162" s="24" t="str">
        <f>IF(C162="","",IFERROR(_xlfn.XLOOKUP(C162,PT_Master!A:A,PT_Master!C:C),""))</f>
        <v/>
      </c>
      <c r="E162" s="25" t="str">
        <f>IF(B162="","",IFERROR(_xlfn.XLOOKUP(B162,BILLING!A:A,BILLING!O:O),0))</f>
        <v/>
      </c>
      <c r="F162" s="13"/>
      <c r="G162" s="17"/>
      <c r="J162" s="25" t="str">
        <f>IF(B162="","",IFERROR(E162-SUMIF(B$6:B162,B162,G$6:G162),E162))</f>
        <v/>
      </c>
      <c r="K162" s="27" t="str">
        <f ca="1">IF(B162="","",IFERROR(TODAY()-_xlfn.XLOOKUP(B162,BILLING!A:A,BILLING!E:E),0))</f>
        <v/>
      </c>
      <c r="L162" s="24" t="str">
        <f t="shared" ca="1" si="5"/>
        <v/>
      </c>
    </row>
    <row r="163" spans="1:12" ht="22" customHeight="1">
      <c r="A163" t="str">
        <f t="shared" si="4"/>
        <v/>
      </c>
      <c r="C163" s="24" t="str">
        <f>IF(B163="","",IFERROR(_xlfn.XLOOKUP(B163,BILLING!A:A,BILLING!C:C),"Bill not found"))</f>
        <v/>
      </c>
      <c r="D163" s="24" t="str">
        <f>IF(C163="","",IFERROR(_xlfn.XLOOKUP(C163,PT_Master!A:A,PT_Master!C:C),""))</f>
        <v/>
      </c>
      <c r="E163" s="25" t="str">
        <f>IF(B163="","",IFERROR(_xlfn.XLOOKUP(B163,BILLING!A:A,BILLING!O:O),0))</f>
        <v/>
      </c>
      <c r="F163" s="13"/>
      <c r="G163" s="17"/>
      <c r="J163" s="25" t="str">
        <f>IF(B163="","",IFERROR(E163-SUMIF(B$6:B163,B163,G$6:G163),E163))</f>
        <v/>
      </c>
      <c r="K163" s="27" t="str">
        <f ca="1">IF(B163="","",IFERROR(TODAY()-_xlfn.XLOOKUP(B163,BILLING!A:A,BILLING!E:E),0))</f>
        <v/>
      </c>
      <c r="L163" s="24" t="str">
        <f t="shared" ca="1" si="5"/>
        <v/>
      </c>
    </row>
    <row r="164" spans="1:12" ht="22" customHeight="1">
      <c r="A164" t="str">
        <f t="shared" si="4"/>
        <v/>
      </c>
      <c r="C164" s="24" t="str">
        <f>IF(B164="","",IFERROR(_xlfn.XLOOKUP(B164,BILLING!A:A,BILLING!C:C),"Bill not found"))</f>
        <v/>
      </c>
      <c r="D164" s="24" t="str">
        <f>IF(C164="","",IFERROR(_xlfn.XLOOKUP(C164,PT_Master!A:A,PT_Master!C:C),""))</f>
        <v/>
      </c>
      <c r="E164" s="25" t="str">
        <f>IF(B164="","",IFERROR(_xlfn.XLOOKUP(B164,BILLING!A:A,BILLING!O:O),0))</f>
        <v/>
      </c>
      <c r="F164" s="13"/>
      <c r="G164" s="17"/>
      <c r="J164" s="25" t="str">
        <f>IF(B164="","",IFERROR(E164-SUMIF(B$6:B164,B164,G$6:G164),E164))</f>
        <v/>
      </c>
      <c r="K164" s="27" t="str">
        <f ca="1">IF(B164="","",IFERROR(TODAY()-_xlfn.XLOOKUP(B164,BILLING!A:A,BILLING!E:E),0))</f>
        <v/>
      </c>
      <c r="L164" s="24" t="str">
        <f t="shared" ca="1" si="5"/>
        <v/>
      </c>
    </row>
    <row r="165" spans="1:12" ht="22" customHeight="1">
      <c r="A165" t="str">
        <f t="shared" si="4"/>
        <v/>
      </c>
      <c r="C165" s="24" t="str">
        <f>IF(B165="","",IFERROR(_xlfn.XLOOKUP(B165,BILLING!A:A,BILLING!C:C),"Bill not found"))</f>
        <v/>
      </c>
      <c r="D165" s="24" t="str">
        <f>IF(C165="","",IFERROR(_xlfn.XLOOKUP(C165,PT_Master!A:A,PT_Master!C:C),""))</f>
        <v/>
      </c>
      <c r="E165" s="25" t="str">
        <f>IF(B165="","",IFERROR(_xlfn.XLOOKUP(B165,BILLING!A:A,BILLING!O:O),0))</f>
        <v/>
      </c>
      <c r="F165" s="13"/>
      <c r="G165" s="17"/>
      <c r="J165" s="25" t="str">
        <f>IF(B165="","",IFERROR(E165-SUMIF(B$6:B165,B165,G$6:G165),E165))</f>
        <v/>
      </c>
      <c r="K165" s="27" t="str">
        <f ca="1">IF(B165="","",IFERROR(TODAY()-_xlfn.XLOOKUP(B165,BILLING!A:A,BILLING!E:E),0))</f>
        <v/>
      </c>
      <c r="L165" s="24" t="str">
        <f t="shared" ca="1" si="5"/>
        <v/>
      </c>
    </row>
    <row r="166" spans="1:12" ht="22" customHeight="1">
      <c r="A166" t="str">
        <f t="shared" si="4"/>
        <v/>
      </c>
      <c r="C166" s="24" t="str">
        <f>IF(B166="","",IFERROR(_xlfn.XLOOKUP(B166,BILLING!A:A,BILLING!C:C),"Bill not found"))</f>
        <v/>
      </c>
      <c r="D166" s="24" t="str">
        <f>IF(C166="","",IFERROR(_xlfn.XLOOKUP(C166,PT_Master!A:A,PT_Master!C:C),""))</f>
        <v/>
      </c>
      <c r="E166" s="25" t="str">
        <f>IF(B166="","",IFERROR(_xlfn.XLOOKUP(B166,BILLING!A:A,BILLING!O:O),0))</f>
        <v/>
      </c>
      <c r="F166" s="13"/>
      <c r="G166" s="17"/>
      <c r="J166" s="25" t="str">
        <f>IF(B166="","",IFERROR(E166-SUMIF(B$6:B166,B166,G$6:G166),E166))</f>
        <v/>
      </c>
      <c r="K166" s="27" t="str">
        <f ca="1">IF(B166="","",IFERROR(TODAY()-_xlfn.XLOOKUP(B166,BILLING!A:A,BILLING!E:E),0))</f>
        <v/>
      </c>
      <c r="L166" s="24" t="str">
        <f t="shared" ca="1" si="5"/>
        <v/>
      </c>
    </row>
    <row r="167" spans="1:12" ht="22" customHeight="1">
      <c r="A167" t="str">
        <f t="shared" si="4"/>
        <v/>
      </c>
      <c r="C167" s="24" t="str">
        <f>IF(B167="","",IFERROR(_xlfn.XLOOKUP(B167,BILLING!A:A,BILLING!C:C),"Bill not found"))</f>
        <v/>
      </c>
      <c r="D167" s="24" t="str">
        <f>IF(C167="","",IFERROR(_xlfn.XLOOKUP(C167,PT_Master!A:A,PT_Master!C:C),""))</f>
        <v/>
      </c>
      <c r="E167" s="25" t="str">
        <f>IF(B167="","",IFERROR(_xlfn.XLOOKUP(B167,BILLING!A:A,BILLING!O:O),0))</f>
        <v/>
      </c>
      <c r="F167" s="13"/>
      <c r="G167" s="17"/>
      <c r="J167" s="25" t="str">
        <f>IF(B167="","",IFERROR(E167-SUMIF(B$6:B167,B167,G$6:G167),E167))</f>
        <v/>
      </c>
      <c r="K167" s="27" t="str">
        <f ca="1">IF(B167="","",IFERROR(TODAY()-_xlfn.XLOOKUP(B167,BILLING!A:A,BILLING!E:E),0))</f>
        <v/>
      </c>
      <c r="L167" s="24" t="str">
        <f t="shared" ca="1" si="5"/>
        <v/>
      </c>
    </row>
    <row r="168" spans="1:12" ht="22" customHeight="1">
      <c r="A168" t="str">
        <f t="shared" si="4"/>
        <v/>
      </c>
      <c r="C168" s="24" t="str">
        <f>IF(B168="","",IFERROR(_xlfn.XLOOKUP(B168,BILLING!A:A,BILLING!C:C),"Bill not found"))</f>
        <v/>
      </c>
      <c r="D168" s="24" t="str">
        <f>IF(C168="","",IFERROR(_xlfn.XLOOKUP(C168,PT_Master!A:A,PT_Master!C:C),""))</f>
        <v/>
      </c>
      <c r="E168" s="25" t="str">
        <f>IF(B168="","",IFERROR(_xlfn.XLOOKUP(B168,BILLING!A:A,BILLING!O:O),0))</f>
        <v/>
      </c>
      <c r="F168" s="13"/>
      <c r="G168" s="17"/>
      <c r="J168" s="25" t="str">
        <f>IF(B168="","",IFERROR(E168-SUMIF(B$6:B168,B168,G$6:G168),E168))</f>
        <v/>
      </c>
      <c r="K168" s="27" t="str">
        <f ca="1">IF(B168="","",IFERROR(TODAY()-_xlfn.XLOOKUP(B168,BILLING!A:A,BILLING!E:E),0))</f>
        <v/>
      </c>
      <c r="L168" s="24" t="str">
        <f t="shared" ca="1" si="5"/>
        <v/>
      </c>
    </row>
    <row r="169" spans="1:12" ht="22" customHeight="1">
      <c r="A169" t="str">
        <f t="shared" si="4"/>
        <v/>
      </c>
      <c r="C169" s="24" t="str">
        <f>IF(B169="","",IFERROR(_xlfn.XLOOKUP(B169,BILLING!A:A,BILLING!C:C),"Bill not found"))</f>
        <v/>
      </c>
      <c r="D169" s="24" t="str">
        <f>IF(C169="","",IFERROR(_xlfn.XLOOKUP(C169,PT_Master!A:A,PT_Master!C:C),""))</f>
        <v/>
      </c>
      <c r="E169" s="25" t="str">
        <f>IF(B169="","",IFERROR(_xlfn.XLOOKUP(B169,BILLING!A:A,BILLING!O:O),0))</f>
        <v/>
      </c>
      <c r="F169" s="13"/>
      <c r="G169" s="17"/>
      <c r="J169" s="25" t="str">
        <f>IF(B169="","",IFERROR(E169-SUMIF(B$6:B169,B169,G$6:G169),E169))</f>
        <v/>
      </c>
      <c r="K169" s="27" t="str">
        <f ca="1">IF(B169="","",IFERROR(TODAY()-_xlfn.XLOOKUP(B169,BILLING!A:A,BILLING!E:E),0))</f>
        <v/>
      </c>
      <c r="L169" s="24" t="str">
        <f t="shared" ca="1" si="5"/>
        <v/>
      </c>
    </row>
    <row r="170" spans="1:12" ht="22" customHeight="1">
      <c r="A170" t="str">
        <f t="shared" si="4"/>
        <v/>
      </c>
      <c r="C170" s="24" t="str">
        <f>IF(B170="","",IFERROR(_xlfn.XLOOKUP(B170,BILLING!A:A,BILLING!C:C),"Bill not found"))</f>
        <v/>
      </c>
      <c r="D170" s="24" t="str">
        <f>IF(C170="","",IFERROR(_xlfn.XLOOKUP(C170,PT_Master!A:A,PT_Master!C:C),""))</f>
        <v/>
      </c>
      <c r="E170" s="25" t="str">
        <f>IF(B170="","",IFERROR(_xlfn.XLOOKUP(B170,BILLING!A:A,BILLING!O:O),0))</f>
        <v/>
      </c>
      <c r="F170" s="13"/>
      <c r="G170" s="17"/>
      <c r="J170" s="25" t="str">
        <f>IF(B170="","",IFERROR(E170-SUMIF(B$6:B170,B170,G$6:G170),E170))</f>
        <v/>
      </c>
      <c r="K170" s="27" t="str">
        <f ca="1">IF(B170="","",IFERROR(TODAY()-_xlfn.XLOOKUP(B170,BILLING!A:A,BILLING!E:E),0))</f>
        <v/>
      </c>
      <c r="L170" s="24" t="str">
        <f t="shared" ca="1" si="5"/>
        <v/>
      </c>
    </row>
    <row r="171" spans="1:12" ht="22" customHeight="1">
      <c r="A171" t="str">
        <f t="shared" si="4"/>
        <v/>
      </c>
      <c r="C171" s="24" t="str">
        <f>IF(B171="","",IFERROR(_xlfn.XLOOKUP(B171,BILLING!A:A,BILLING!C:C),"Bill not found"))</f>
        <v/>
      </c>
      <c r="D171" s="24" t="str">
        <f>IF(C171="","",IFERROR(_xlfn.XLOOKUP(C171,PT_Master!A:A,PT_Master!C:C),""))</f>
        <v/>
      </c>
      <c r="E171" s="25" t="str">
        <f>IF(B171="","",IFERROR(_xlfn.XLOOKUP(B171,BILLING!A:A,BILLING!O:O),0))</f>
        <v/>
      </c>
      <c r="F171" s="13"/>
      <c r="G171" s="17"/>
      <c r="J171" s="25" t="str">
        <f>IF(B171="","",IFERROR(E171-SUMIF(B$6:B171,B171,G$6:G171),E171))</f>
        <v/>
      </c>
      <c r="K171" s="27" t="str">
        <f ca="1">IF(B171="","",IFERROR(TODAY()-_xlfn.XLOOKUP(B171,BILLING!A:A,BILLING!E:E),0))</f>
        <v/>
      </c>
      <c r="L171" s="24" t="str">
        <f t="shared" ca="1" si="5"/>
        <v/>
      </c>
    </row>
    <row r="172" spans="1:12" ht="22" customHeight="1">
      <c r="A172" t="str">
        <f t="shared" si="4"/>
        <v/>
      </c>
      <c r="C172" s="24" t="str">
        <f>IF(B172="","",IFERROR(_xlfn.XLOOKUP(B172,BILLING!A:A,BILLING!C:C),"Bill not found"))</f>
        <v/>
      </c>
      <c r="D172" s="24" t="str">
        <f>IF(C172="","",IFERROR(_xlfn.XLOOKUP(C172,PT_Master!A:A,PT_Master!C:C),""))</f>
        <v/>
      </c>
      <c r="E172" s="25" t="str">
        <f>IF(B172="","",IFERROR(_xlfn.XLOOKUP(B172,BILLING!A:A,BILLING!O:O),0))</f>
        <v/>
      </c>
      <c r="F172" s="13"/>
      <c r="G172" s="17"/>
      <c r="J172" s="25" t="str">
        <f>IF(B172="","",IFERROR(E172-SUMIF(B$6:B172,B172,G$6:G172),E172))</f>
        <v/>
      </c>
      <c r="K172" s="27" t="str">
        <f ca="1">IF(B172="","",IFERROR(TODAY()-_xlfn.XLOOKUP(B172,BILLING!A:A,BILLING!E:E),0))</f>
        <v/>
      </c>
      <c r="L172" s="24" t="str">
        <f t="shared" ca="1" si="5"/>
        <v/>
      </c>
    </row>
    <row r="173" spans="1:12" ht="22" customHeight="1">
      <c r="A173" t="str">
        <f t="shared" si="4"/>
        <v/>
      </c>
      <c r="C173" s="24" t="str">
        <f>IF(B173="","",IFERROR(_xlfn.XLOOKUP(B173,BILLING!A:A,BILLING!C:C),"Bill not found"))</f>
        <v/>
      </c>
      <c r="D173" s="24" t="str">
        <f>IF(C173="","",IFERROR(_xlfn.XLOOKUP(C173,PT_Master!A:A,PT_Master!C:C),""))</f>
        <v/>
      </c>
      <c r="E173" s="25" t="str">
        <f>IF(B173="","",IFERROR(_xlfn.XLOOKUP(B173,BILLING!A:A,BILLING!O:O),0))</f>
        <v/>
      </c>
      <c r="F173" s="13"/>
      <c r="G173" s="17"/>
      <c r="J173" s="25" t="str">
        <f>IF(B173="","",IFERROR(E173-SUMIF(B$6:B173,B173,G$6:G173),E173))</f>
        <v/>
      </c>
      <c r="K173" s="27" t="str">
        <f ca="1">IF(B173="","",IFERROR(TODAY()-_xlfn.XLOOKUP(B173,BILLING!A:A,BILLING!E:E),0))</f>
        <v/>
      </c>
      <c r="L173" s="24" t="str">
        <f t="shared" ca="1" si="5"/>
        <v/>
      </c>
    </row>
    <row r="174" spans="1:12" ht="22" customHeight="1">
      <c r="A174" t="str">
        <f t="shared" si="4"/>
        <v/>
      </c>
      <c r="C174" s="24" t="str">
        <f>IF(B174="","",IFERROR(_xlfn.XLOOKUP(B174,BILLING!A:A,BILLING!C:C),"Bill not found"))</f>
        <v/>
      </c>
      <c r="D174" s="24" t="str">
        <f>IF(C174="","",IFERROR(_xlfn.XLOOKUP(C174,PT_Master!A:A,PT_Master!C:C),""))</f>
        <v/>
      </c>
      <c r="E174" s="25" t="str">
        <f>IF(B174="","",IFERROR(_xlfn.XLOOKUP(B174,BILLING!A:A,BILLING!O:O),0))</f>
        <v/>
      </c>
      <c r="F174" s="13"/>
      <c r="G174" s="17"/>
      <c r="J174" s="25" t="str">
        <f>IF(B174="","",IFERROR(E174-SUMIF(B$6:B174,B174,G$6:G174),E174))</f>
        <v/>
      </c>
      <c r="K174" s="27" t="str">
        <f ca="1">IF(B174="","",IFERROR(TODAY()-_xlfn.XLOOKUP(B174,BILLING!A:A,BILLING!E:E),0))</f>
        <v/>
      </c>
      <c r="L174" s="24" t="str">
        <f t="shared" ca="1" si="5"/>
        <v/>
      </c>
    </row>
    <row r="175" spans="1:12" ht="22" customHeight="1">
      <c r="A175" t="str">
        <f t="shared" si="4"/>
        <v/>
      </c>
      <c r="C175" s="24" t="str">
        <f>IF(B175="","",IFERROR(_xlfn.XLOOKUP(B175,BILLING!A:A,BILLING!C:C),"Bill not found"))</f>
        <v/>
      </c>
      <c r="D175" s="24" t="str">
        <f>IF(C175="","",IFERROR(_xlfn.XLOOKUP(C175,PT_Master!A:A,PT_Master!C:C),""))</f>
        <v/>
      </c>
      <c r="E175" s="25" t="str">
        <f>IF(B175="","",IFERROR(_xlfn.XLOOKUP(B175,BILLING!A:A,BILLING!O:O),0))</f>
        <v/>
      </c>
      <c r="F175" s="13"/>
      <c r="G175" s="17"/>
      <c r="J175" s="25" t="str">
        <f>IF(B175="","",IFERROR(E175-SUMIF(B$6:B175,B175,G$6:G175),E175))</f>
        <v/>
      </c>
      <c r="K175" s="27" t="str">
        <f ca="1">IF(B175="","",IFERROR(TODAY()-_xlfn.XLOOKUP(B175,BILLING!A:A,BILLING!E:E),0))</f>
        <v/>
      </c>
      <c r="L175" s="24" t="str">
        <f t="shared" ca="1" si="5"/>
        <v/>
      </c>
    </row>
    <row r="176" spans="1:12" ht="22" customHeight="1">
      <c r="A176" t="str">
        <f t="shared" si="4"/>
        <v/>
      </c>
      <c r="C176" s="24" t="str">
        <f>IF(B176="","",IFERROR(_xlfn.XLOOKUP(B176,BILLING!A:A,BILLING!C:C),"Bill not found"))</f>
        <v/>
      </c>
      <c r="D176" s="24" t="str">
        <f>IF(C176="","",IFERROR(_xlfn.XLOOKUP(C176,PT_Master!A:A,PT_Master!C:C),""))</f>
        <v/>
      </c>
      <c r="E176" s="25" t="str">
        <f>IF(B176="","",IFERROR(_xlfn.XLOOKUP(B176,BILLING!A:A,BILLING!O:O),0))</f>
        <v/>
      </c>
      <c r="F176" s="13"/>
      <c r="G176" s="17"/>
      <c r="J176" s="25" t="str">
        <f>IF(B176="","",IFERROR(E176-SUMIF(B$6:B176,B176,G$6:G176),E176))</f>
        <v/>
      </c>
      <c r="K176" s="27" t="str">
        <f ca="1">IF(B176="","",IFERROR(TODAY()-_xlfn.XLOOKUP(B176,BILLING!A:A,BILLING!E:E),0))</f>
        <v/>
      </c>
      <c r="L176" s="24" t="str">
        <f t="shared" ca="1" si="5"/>
        <v/>
      </c>
    </row>
    <row r="177" spans="1:12" ht="22" customHeight="1">
      <c r="A177" t="str">
        <f t="shared" si="4"/>
        <v/>
      </c>
      <c r="C177" s="24" t="str">
        <f>IF(B177="","",IFERROR(_xlfn.XLOOKUP(B177,BILLING!A:A,BILLING!C:C),"Bill not found"))</f>
        <v/>
      </c>
      <c r="D177" s="24" t="str">
        <f>IF(C177="","",IFERROR(_xlfn.XLOOKUP(C177,PT_Master!A:A,PT_Master!C:C),""))</f>
        <v/>
      </c>
      <c r="E177" s="25" t="str">
        <f>IF(B177="","",IFERROR(_xlfn.XLOOKUP(B177,BILLING!A:A,BILLING!O:O),0))</f>
        <v/>
      </c>
      <c r="F177" s="13"/>
      <c r="G177" s="17"/>
      <c r="J177" s="25" t="str">
        <f>IF(B177="","",IFERROR(E177-SUMIF(B$6:B177,B177,G$6:G177),E177))</f>
        <v/>
      </c>
      <c r="K177" s="27" t="str">
        <f ca="1">IF(B177="","",IFERROR(TODAY()-_xlfn.XLOOKUP(B177,BILLING!A:A,BILLING!E:E),0))</f>
        <v/>
      </c>
      <c r="L177" s="24" t="str">
        <f t="shared" ca="1" si="5"/>
        <v/>
      </c>
    </row>
    <row r="178" spans="1:12" ht="22" customHeight="1">
      <c r="A178" t="str">
        <f t="shared" si="4"/>
        <v/>
      </c>
      <c r="C178" s="24" t="str">
        <f>IF(B178="","",IFERROR(_xlfn.XLOOKUP(B178,BILLING!A:A,BILLING!C:C),"Bill not found"))</f>
        <v/>
      </c>
      <c r="D178" s="24" t="str">
        <f>IF(C178="","",IFERROR(_xlfn.XLOOKUP(C178,PT_Master!A:A,PT_Master!C:C),""))</f>
        <v/>
      </c>
      <c r="E178" s="25" t="str">
        <f>IF(B178="","",IFERROR(_xlfn.XLOOKUP(B178,BILLING!A:A,BILLING!O:O),0))</f>
        <v/>
      </c>
      <c r="F178" s="13"/>
      <c r="G178" s="17"/>
      <c r="J178" s="25" t="str">
        <f>IF(B178="","",IFERROR(E178-SUMIF(B$6:B178,B178,G$6:G178),E178))</f>
        <v/>
      </c>
      <c r="K178" s="27" t="str">
        <f ca="1">IF(B178="","",IFERROR(TODAY()-_xlfn.XLOOKUP(B178,BILLING!A:A,BILLING!E:E),0))</f>
        <v/>
      </c>
      <c r="L178" s="24" t="str">
        <f t="shared" ca="1" si="5"/>
        <v/>
      </c>
    </row>
    <row r="179" spans="1:12" ht="22" customHeight="1">
      <c r="A179" t="str">
        <f t="shared" si="4"/>
        <v/>
      </c>
      <c r="C179" s="24" t="str">
        <f>IF(B179="","",IFERROR(_xlfn.XLOOKUP(B179,BILLING!A:A,BILLING!C:C),"Bill not found"))</f>
        <v/>
      </c>
      <c r="D179" s="24" t="str">
        <f>IF(C179="","",IFERROR(_xlfn.XLOOKUP(C179,PT_Master!A:A,PT_Master!C:C),""))</f>
        <v/>
      </c>
      <c r="E179" s="25" t="str">
        <f>IF(B179="","",IFERROR(_xlfn.XLOOKUP(B179,BILLING!A:A,BILLING!O:O),0))</f>
        <v/>
      </c>
      <c r="F179" s="13"/>
      <c r="G179" s="17"/>
      <c r="J179" s="25" t="str">
        <f>IF(B179="","",IFERROR(E179-SUMIF(B$6:B179,B179,G$6:G179),E179))</f>
        <v/>
      </c>
      <c r="K179" s="27" t="str">
        <f ca="1">IF(B179="","",IFERROR(TODAY()-_xlfn.XLOOKUP(B179,BILLING!A:A,BILLING!E:E),0))</f>
        <v/>
      </c>
      <c r="L179" s="24" t="str">
        <f t="shared" ca="1" si="5"/>
        <v/>
      </c>
    </row>
    <row r="180" spans="1:12" ht="22" customHeight="1">
      <c r="A180" t="str">
        <f t="shared" si="4"/>
        <v/>
      </c>
      <c r="C180" s="24" t="str">
        <f>IF(B180="","",IFERROR(_xlfn.XLOOKUP(B180,BILLING!A:A,BILLING!C:C),"Bill not found"))</f>
        <v/>
      </c>
      <c r="D180" s="24" t="str">
        <f>IF(C180="","",IFERROR(_xlfn.XLOOKUP(C180,PT_Master!A:A,PT_Master!C:C),""))</f>
        <v/>
      </c>
      <c r="E180" s="25" t="str">
        <f>IF(B180="","",IFERROR(_xlfn.XLOOKUP(B180,BILLING!A:A,BILLING!O:O),0))</f>
        <v/>
      </c>
      <c r="F180" s="13"/>
      <c r="G180" s="17"/>
      <c r="J180" s="25" t="str">
        <f>IF(B180="","",IFERROR(E180-SUMIF(B$6:B180,B180,G$6:G180),E180))</f>
        <v/>
      </c>
      <c r="K180" s="27" t="str">
        <f ca="1">IF(B180="","",IFERROR(TODAY()-_xlfn.XLOOKUP(B180,BILLING!A:A,BILLING!E:E),0))</f>
        <v/>
      </c>
      <c r="L180" s="24" t="str">
        <f t="shared" ca="1" si="5"/>
        <v/>
      </c>
    </row>
    <row r="181" spans="1:12" ht="22" customHeight="1">
      <c r="A181" t="str">
        <f t="shared" si="4"/>
        <v/>
      </c>
      <c r="C181" s="24" t="str">
        <f>IF(B181="","",IFERROR(_xlfn.XLOOKUP(B181,BILLING!A:A,BILLING!C:C),"Bill not found"))</f>
        <v/>
      </c>
      <c r="D181" s="24" t="str">
        <f>IF(C181="","",IFERROR(_xlfn.XLOOKUP(C181,PT_Master!A:A,PT_Master!C:C),""))</f>
        <v/>
      </c>
      <c r="E181" s="25" t="str">
        <f>IF(B181="","",IFERROR(_xlfn.XLOOKUP(B181,BILLING!A:A,BILLING!O:O),0))</f>
        <v/>
      </c>
      <c r="F181" s="13"/>
      <c r="G181" s="17"/>
      <c r="J181" s="25" t="str">
        <f>IF(B181="","",IFERROR(E181-SUMIF(B$6:B181,B181,G$6:G181),E181))</f>
        <v/>
      </c>
      <c r="K181" s="27" t="str">
        <f ca="1">IF(B181="","",IFERROR(TODAY()-_xlfn.XLOOKUP(B181,BILLING!A:A,BILLING!E:E),0))</f>
        <v/>
      </c>
      <c r="L181" s="24" t="str">
        <f t="shared" ca="1" si="5"/>
        <v/>
      </c>
    </row>
    <row r="182" spans="1:12" ht="22" customHeight="1">
      <c r="A182" t="str">
        <f t="shared" si="4"/>
        <v/>
      </c>
      <c r="C182" s="24" t="str">
        <f>IF(B182="","",IFERROR(_xlfn.XLOOKUP(B182,BILLING!A:A,BILLING!C:C),"Bill not found"))</f>
        <v/>
      </c>
      <c r="D182" s="24" t="str">
        <f>IF(C182="","",IFERROR(_xlfn.XLOOKUP(C182,PT_Master!A:A,PT_Master!C:C),""))</f>
        <v/>
      </c>
      <c r="E182" s="25" t="str">
        <f>IF(B182="","",IFERROR(_xlfn.XLOOKUP(B182,BILLING!A:A,BILLING!O:O),0))</f>
        <v/>
      </c>
      <c r="F182" s="13"/>
      <c r="G182" s="17"/>
      <c r="J182" s="25" t="str">
        <f>IF(B182="","",IFERROR(E182-SUMIF(B$6:B182,B182,G$6:G182),E182))</f>
        <v/>
      </c>
      <c r="K182" s="27" t="str">
        <f ca="1">IF(B182="","",IFERROR(TODAY()-_xlfn.XLOOKUP(B182,BILLING!A:A,BILLING!E:E),0))</f>
        <v/>
      </c>
      <c r="L182" s="24" t="str">
        <f t="shared" ca="1" si="5"/>
        <v/>
      </c>
    </row>
    <row r="183" spans="1:12" ht="22" customHeight="1">
      <c r="A183" t="str">
        <f t="shared" si="4"/>
        <v/>
      </c>
      <c r="C183" s="24" t="str">
        <f>IF(B183="","",IFERROR(_xlfn.XLOOKUP(B183,BILLING!A:A,BILLING!C:C),"Bill not found"))</f>
        <v/>
      </c>
      <c r="D183" s="24" t="str">
        <f>IF(C183="","",IFERROR(_xlfn.XLOOKUP(C183,PT_Master!A:A,PT_Master!C:C),""))</f>
        <v/>
      </c>
      <c r="E183" s="25" t="str">
        <f>IF(B183="","",IFERROR(_xlfn.XLOOKUP(B183,BILLING!A:A,BILLING!O:O),0))</f>
        <v/>
      </c>
      <c r="F183" s="13"/>
      <c r="G183" s="17"/>
      <c r="J183" s="25" t="str">
        <f>IF(B183="","",IFERROR(E183-SUMIF(B$6:B183,B183,G$6:G183),E183))</f>
        <v/>
      </c>
      <c r="K183" s="27" t="str">
        <f ca="1">IF(B183="","",IFERROR(TODAY()-_xlfn.XLOOKUP(B183,BILLING!A:A,BILLING!E:E),0))</f>
        <v/>
      </c>
      <c r="L183" s="24" t="str">
        <f t="shared" ca="1" si="5"/>
        <v/>
      </c>
    </row>
    <row r="184" spans="1:12" ht="22" customHeight="1">
      <c r="A184" t="str">
        <f t="shared" si="4"/>
        <v/>
      </c>
      <c r="C184" s="24" t="str">
        <f>IF(B184="","",IFERROR(_xlfn.XLOOKUP(B184,BILLING!A:A,BILLING!C:C),"Bill not found"))</f>
        <v/>
      </c>
      <c r="D184" s="24" t="str">
        <f>IF(C184="","",IFERROR(_xlfn.XLOOKUP(C184,PT_Master!A:A,PT_Master!C:C),""))</f>
        <v/>
      </c>
      <c r="E184" s="25" t="str">
        <f>IF(B184="","",IFERROR(_xlfn.XLOOKUP(B184,BILLING!A:A,BILLING!O:O),0))</f>
        <v/>
      </c>
      <c r="F184" s="13"/>
      <c r="G184" s="17"/>
      <c r="J184" s="25" t="str">
        <f>IF(B184="","",IFERROR(E184-SUMIF(B$6:B184,B184,G$6:G184),E184))</f>
        <v/>
      </c>
      <c r="K184" s="27" t="str">
        <f ca="1">IF(B184="","",IFERROR(TODAY()-_xlfn.XLOOKUP(B184,BILLING!A:A,BILLING!E:E),0))</f>
        <v/>
      </c>
      <c r="L184" s="24" t="str">
        <f t="shared" ca="1" si="5"/>
        <v/>
      </c>
    </row>
    <row r="185" spans="1:12" ht="22" customHeight="1">
      <c r="A185" t="str">
        <f t="shared" si="4"/>
        <v/>
      </c>
      <c r="C185" s="24" t="str">
        <f>IF(B185="","",IFERROR(_xlfn.XLOOKUP(B185,BILLING!A:A,BILLING!C:C),"Bill not found"))</f>
        <v/>
      </c>
      <c r="D185" s="24" t="str">
        <f>IF(C185="","",IFERROR(_xlfn.XLOOKUP(C185,PT_Master!A:A,PT_Master!C:C),""))</f>
        <v/>
      </c>
      <c r="E185" s="25" t="str">
        <f>IF(B185="","",IFERROR(_xlfn.XLOOKUP(B185,BILLING!A:A,BILLING!O:O),0))</f>
        <v/>
      </c>
      <c r="F185" s="13"/>
      <c r="G185" s="17"/>
      <c r="J185" s="25" t="str">
        <f>IF(B185="","",IFERROR(E185-SUMIF(B$6:B185,B185,G$6:G185),E185))</f>
        <v/>
      </c>
      <c r="K185" s="27" t="str">
        <f ca="1">IF(B185="","",IFERROR(TODAY()-_xlfn.XLOOKUP(B185,BILLING!A:A,BILLING!E:E),0))</f>
        <v/>
      </c>
      <c r="L185" s="24" t="str">
        <f t="shared" ca="1" si="5"/>
        <v/>
      </c>
    </row>
    <row r="186" spans="1:12" ht="22" customHeight="1">
      <c r="A186" t="str">
        <f t="shared" si="4"/>
        <v/>
      </c>
      <c r="C186" s="24" t="str">
        <f>IF(B186="","",IFERROR(_xlfn.XLOOKUP(B186,BILLING!A:A,BILLING!C:C),"Bill not found"))</f>
        <v/>
      </c>
      <c r="D186" s="24" t="str">
        <f>IF(C186="","",IFERROR(_xlfn.XLOOKUP(C186,PT_Master!A:A,PT_Master!C:C),""))</f>
        <v/>
      </c>
      <c r="E186" s="25" t="str">
        <f>IF(B186="","",IFERROR(_xlfn.XLOOKUP(B186,BILLING!A:A,BILLING!O:O),0))</f>
        <v/>
      </c>
      <c r="F186" s="13"/>
      <c r="G186" s="17"/>
      <c r="J186" s="25" t="str">
        <f>IF(B186="","",IFERROR(E186-SUMIF(B$6:B186,B186,G$6:G186),E186))</f>
        <v/>
      </c>
      <c r="K186" s="27" t="str">
        <f ca="1">IF(B186="","",IFERROR(TODAY()-_xlfn.XLOOKUP(B186,BILLING!A:A,BILLING!E:E),0))</f>
        <v/>
      </c>
      <c r="L186" s="24" t="str">
        <f t="shared" ca="1" si="5"/>
        <v/>
      </c>
    </row>
    <row r="187" spans="1:12" ht="22" customHeight="1">
      <c r="A187" t="str">
        <f t="shared" si="4"/>
        <v/>
      </c>
      <c r="C187" s="24" t="str">
        <f>IF(B187="","",IFERROR(_xlfn.XLOOKUP(B187,BILLING!A:A,BILLING!C:C),"Bill not found"))</f>
        <v/>
      </c>
      <c r="D187" s="24" t="str">
        <f>IF(C187="","",IFERROR(_xlfn.XLOOKUP(C187,PT_Master!A:A,PT_Master!C:C),""))</f>
        <v/>
      </c>
      <c r="E187" s="25" t="str">
        <f>IF(B187="","",IFERROR(_xlfn.XLOOKUP(B187,BILLING!A:A,BILLING!O:O),0))</f>
        <v/>
      </c>
      <c r="F187" s="13"/>
      <c r="G187" s="17"/>
      <c r="J187" s="25" t="str">
        <f>IF(B187="","",IFERROR(E187-SUMIF(B$6:B187,B187,G$6:G187),E187))</f>
        <v/>
      </c>
      <c r="K187" s="27" t="str">
        <f ca="1">IF(B187="","",IFERROR(TODAY()-_xlfn.XLOOKUP(B187,BILLING!A:A,BILLING!E:E),0))</f>
        <v/>
      </c>
      <c r="L187" s="24" t="str">
        <f t="shared" ca="1" si="5"/>
        <v/>
      </c>
    </row>
    <row r="188" spans="1:12" ht="22" customHeight="1">
      <c r="A188" t="str">
        <f t="shared" si="4"/>
        <v/>
      </c>
      <c r="C188" s="24" t="str">
        <f>IF(B188="","",IFERROR(_xlfn.XLOOKUP(B188,BILLING!A:A,BILLING!C:C),"Bill not found"))</f>
        <v/>
      </c>
      <c r="D188" s="24" t="str">
        <f>IF(C188="","",IFERROR(_xlfn.XLOOKUP(C188,PT_Master!A:A,PT_Master!C:C),""))</f>
        <v/>
      </c>
      <c r="E188" s="25" t="str">
        <f>IF(B188="","",IFERROR(_xlfn.XLOOKUP(B188,BILLING!A:A,BILLING!O:O),0))</f>
        <v/>
      </c>
      <c r="F188" s="13"/>
      <c r="G188" s="17"/>
      <c r="J188" s="25" t="str">
        <f>IF(B188="","",IFERROR(E188-SUMIF(B$6:B188,B188,G$6:G188),E188))</f>
        <v/>
      </c>
      <c r="K188" s="27" t="str">
        <f ca="1">IF(B188="","",IFERROR(TODAY()-_xlfn.XLOOKUP(B188,BILLING!A:A,BILLING!E:E),0))</f>
        <v/>
      </c>
      <c r="L188" s="24" t="str">
        <f t="shared" ca="1" si="5"/>
        <v/>
      </c>
    </row>
    <row r="189" spans="1:12" ht="22" customHeight="1">
      <c r="A189" t="str">
        <f t="shared" si="4"/>
        <v/>
      </c>
      <c r="C189" s="24" t="str">
        <f>IF(B189="","",IFERROR(_xlfn.XLOOKUP(B189,BILLING!A:A,BILLING!C:C),"Bill not found"))</f>
        <v/>
      </c>
      <c r="D189" s="24" t="str">
        <f>IF(C189="","",IFERROR(_xlfn.XLOOKUP(C189,PT_Master!A:A,PT_Master!C:C),""))</f>
        <v/>
      </c>
      <c r="E189" s="25" t="str">
        <f>IF(B189="","",IFERROR(_xlfn.XLOOKUP(B189,BILLING!A:A,BILLING!O:O),0))</f>
        <v/>
      </c>
      <c r="F189" s="13"/>
      <c r="G189" s="17"/>
      <c r="J189" s="25" t="str">
        <f>IF(B189="","",IFERROR(E189-SUMIF(B$6:B189,B189,G$6:G189),E189))</f>
        <v/>
      </c>
      <c r="K189" s="27" t="str">
        <f ca="1">IF(B189="","",IFERROR(TODAY()-_xlfn.XLOOKUP(B189,BILLING!A:A,BILLING!E:E),0))</f>
        <v/>
      </c>
      <c r="L189" s="24" t="str">
        <f t="shared" ca="1" si="5"/>
        <v/>
      </c>
    </row>
    <row r="190" spans="1:12" ht="22" customHeight="1">
      <c r="A190" t="str">
        <f t="shared" si="4"/>
        <v/>
      </c>
      <c r="C190" s="24" t="str">
        <f>IF(B190="","",IFERROR(_xlfn.XLOOKUP(B190,BILLING!A:A,BILLING!C:C),"Bill not found"))</f>
        <v/>
      </c>
      <c r="D190" s="24" t="str">
        <f>IF(C190="","",IFERROR(_xlfn.XLOOKUP(C190,PT_Master!A:A,PT_Master!C:C),""))</f>
        <v/>
      </c>
      <c r="E190" s="25" t="str">
        <f>IF(B190="","",IFERROR(_xlfn.XLOOKUP(B190,BILLING!A:A,BILLING!O:O),0))</f>
        <v/>
      </c>
      <c r="F190" s="13"/>
      <c r="G190" s="17"/>
      <c r="J190" s="25" t="str">
        <f>IF(B190="","",IFERROR(E190-SUMIF(B$6:B190,B190,G$6:G190),E190))</f>
        <v/>
      </c>
      <c r="K190" s="27" t="str">
        <f ca="1">IF(B190="","",IFERROR(TODAY()-_xlfn.XLOOKUP(B190,BILLING!A:A,BILLING!E:E),0))</f>
        <v/>
      </c>
      <c r="L190" s="24" t="str">
        <f t="shared" ca="1" si="5"/>
        <v/>
      </c>
    </row>
    <row r="191" spans="1:12" ht="22" customHeight="1">
      <c r="A191" t="str">
        <f t="shared" si="4"/>
        <v/>
      </c>
      <c r="C191" s="24" t="str">
        <f>IF(B191="","",IFERROR(_xlfn.XLOOKUP(B191,BILLING!A:A,BILLING!C:C),"Bill not found"))</f>
        <v/>
      </c>
      <c r="D191" s="24" t="str">
        <f>IF(C191="","",IFERROR(_xlfn.XLOOKUP(C191,PT_Master!A:A,PT_Master!C:C),""))</f>
        <v/>
      </c>
      <c r="E191" s="25" t="str">
        <f>IF(B191="","",IFERROR(_xlfn.XLOOKUP(B191,BILLING!A:A,BILLING!O:O),0))</f>
        <v/>
      </c>
      <c r="F191" s="13"/>
      <c r="G191" s="17"/>
      <c r="J191" s="25" t="str">
        <f>IF(B191="","",IFERROR(E191-SUMIF(B$6:B191,B191,G$6:G191),E191))</f>
        <v/>
      </c>
      <c r="K191" s="27" t="str">
        <f ca="1">IF(B191="","",IFERROR(TODAY()-_xlfn.XLOOKUP(B191,BILLING!A:A,BILLING!E:E),0))</f>
        <v/>
      </c>
      <c r="L191" s="24" t="str">
        <f t="shared" ca="1" si="5"/>
        <v/>
      </c>
    </row>
    <row r="192" spans="1:12" ht="22" customHeight="1">
      <c r="A192" t="str">
        <f t="shared" si="4"/>
        <v/>
      </c>
      <c r="C192" s="24" t="str">
        <f>IF(B192="","",IFERROR(_xlfn.XLOOKUP(B192,BILLING!A:A,BILLING!C:C),"Bill not found"))</f>
        <v/>
      </c>
      <c r="D192" s="24" t="str">
        <f>IF(C192="","",IFERROR(_xlfn.XLOOKUP(C192,PT_Master!A:A,PT_Master!C:C),""))</f>
        <v/>
      </c>
      <c r="E192" s="25" t="str">
        <f>IF(B192="","",IFERROR(_xlfn.XLOOKUP(B192,BILLING!A:A,BILLING!O:O),0))</f>
        <v/>
      </c>
      <c r="F192" s="13"/>
      <c r="G192" s="17"/>
      <c r="J192" s="25" t="str">
        <f>IF(B192="","",IFERROR(E192-SUMIF(B$6:B192,B192,G$6:G192),E192))</f>
        <v/>
      </c>
      <c r="K192" s="27" t="str">
        <f ca="1">IF(B192="","",IFERROR(TODAY()-_xlfn.XLOOKUP(B192,BILLING!A:A,BILLING!E:E),0))</f>
        <v/>
      </c>
      <c r="L192" s="24" t="str">
        <f t="shared" ca="1" si="5"/>
        <v/>
      </c>
    </row>
    <row r="193" spans="1:12" ht="22" customHeight="1">
      <c r="A193" t="str">
        <f t="shared" si="4"/>
        <v/>
      </c>
      <c r="C193" s="24" t="str">
        <f>IF(B193="","",IFERROR(_xlfn.XLOOKUP(B193,BILLING!A:A,BILLING!C:C),"Bill not found"))</f>
        <v/>
      </c>
      <c r="D193" s="24" t="str">
        <f>IF(C193="","",IFERROR(_xlfn.XLOOKUP(C193,PT_Master!A:A,PT_Master!C:C),""))</f>
        <v/>
      </c>
      <c r="E193" s="25" t="str">
        <f>IF(B193="","",IFERROR(_xlfn.XLOOKUP(B193,BILLING!A:A,BILLING!O:O),0))</f>
        <v/>
      </c>
      <c r="F193" s="13"/>
      <c r="G193" s="17"/>
      <c r="J193" s="25" t="str">
        <f>IF(B193="","",IFERROR(E193-SUMIF(B$6:B193,B193,G$6:G193),E193))</f>
        <v/>
      </c>
      <c r="K193" s="27" t="str">
        <f ca="1">IF(B193="","",IFERROR(TODAY()-_xlfn.XLOOKUP(B193,BILLING!A:A,BILLING!E:E),0))</f>
        <v/>
      </c>
      <c r="L193" s="24" t="str">
        <f t="shared" ca="1" si="5"/>
        <v/>
      </c>
    </row>
    <row r="194" spans="1:12" ht="22" customHeight="1">
      <c r="A194" t="str">
        <f t="shared" si="4"/>
        <v/>
      </c>
      <c r="C194" s="24" t="str">
        <f>IF(B194="","",IFERROR(_xlfn.XLOOKUP(B194,BILLING!A:A,BILLING!C:C),"Bill not found"))</f>
        <v/>
      </c>
      <c r="D194" s="24" t="str">
        <f>IF(C194="","",IFERROR(_xlfn.XLOOKUP(C194,PT_Master!A:A,PT_Master!C:C),""))</f>
        <v/>
      </c>
      <c r="E194" s="25" t="str">
        <f>IF(B194="","",IFERROR(_xlfn.XLOOKUP(B194,BILLING!A:A,BILLING!O:O),0))</f>
        <v/>
      </c>
      <c r="F194" s="13"/>
      <c r="G194" s="17"/>
      <c r="J194" s="25" t="str">
        <f>IF(B194="","",IFERROR(E194-SUMIF(B$6:B194,B194,G$6:G194),E194))</f>
        <v/>
      </c>
      <c r="K194" s="27" t="str">
        <f ca="1">IF(B194="","",IFERROR(TODAY()-_xlfn.XLOOKUP(B194,BILLING!A:A,BILLING!E:E),0))</f>
        <v/>
      </c>
      <c r="L194" s="24" t="str">
        <f t="shared" ca="1" si="5"/>
        <v/>
      </c>
    </row>
    <row r="195" spans="1:12" ht="22" customHeight="1">
      <c r="A195" t="str">
        <f t="shared" si="4"/>
        <v/>
      </c>
      <c r="C195" s="24" t="str">
        <f>IF(B195="","",IFERROR(_xlfn.XLOOKUP(B195,BILLING!A:A,BILLING!C:C),"Bill not found"))</f>
        <v/>
      </c>
      <c r="D195" s="24" t="str">
        <f>IF(C195="","",IFERROR(_xlfn.XLOOKUP(C195,PT_Master!A:A,PT_Master!C:C),""))</f>
        <v/>
      </c>
      <c r="E195" s="25" t="str">
        <f>IF(B195="","",IFERROR(_xlfn.XLOOKUP(B195,BILLING!A:A,BILLING!O:O),0))</f>
        <v/>
      </c>
      <c r="F195" s="13"/>
      <c r="G195" s="17"/>
      <c r="J195" s="25" t="str">
        <f>IF(B195="","",IFERROR(E195-SUMIF(B$6:B195,B195,G$6:G195),E195))</f>
        <v/>
      </c>
      <c r="K195" s="27" t="str">
        <f ca="1">IF(B195="","",IFERROR(TODAY()-_xlfn.XLOOKUP(B195,BILLING!A:A,BILLING!E:E),0))</f>
        <v/>
      </c>
      <c r="L195" s="24" t="str">
        <f t="shared" ca="1" si="5"/>
        <v/>
      </c>
    </row>
    <row r="196" spans="1:12" ht="22" customHeight="1">
      <c r="A196" t="str">
        <f t="shared" si="4"/>
        <v/>
      </c>
      <c r="C196" s="24" t="str">
        <f>IF(B196="","",IFERROR(_xlfn.XLOOKUP(B196,BILLING!A:A,BILLING!C:C),"Bill not found"))</f>
        <v/>
      </c>
      <c r="D196" s="24" t="str">
        <f>IF(C196="","",IFERROR(_xlfn.XLOOKUP(C196,PT_Master!A:A,PT_Master!C:C),""))</f>
        <v/>
      </c>
      <c r="E196" s="25" t="str">
        <f>IF(B196="","",IFERROR(_xlfn.XLOOKUP(B196,BILLING!A:A,BILLING!O:O),0))</f>
        <v/>
      </c>
      <c r="F196" s="13"/>
      <c r="G196" s="17"/>
      <c r="J196" s="25" t="str">
        <f>IF(B196="","",IFERROR(E196-SUMIF(B$6:B196,B196,G$6:G196),E196))</f>
        <v/>
      </c>
      <c r="K196" s="27" t="str">
        <f ca="1">IF(B196="","",IFERROR(TODAY()-_xlfn.XLOOKUP(B196,BILLING!A:A,BILLING!E:E),0))</f>
        <v/>
      </c>
      <c r="L196" s="24" t="str">
        <f t="shared" ca="1" si="5"/>
        <v/>
      </c>
    </row>
    <row r="197" spans="1:12" ht="22" customHeight="1">
      <c r="A197" t="str">
        <f t="shared" si="4"/>
        <v/>
      </c>
      <c r="C197" s="24" t="str">
        <f>IF(B197="","",IFERROR(_xlfn.XLOOKUP(B197,BILLING!A:A,BILLING!C:C),"Bill not found"))</f>
        <v/>
      </c>
      <c r="D197" s="24" t="str">
        <f>IF(C197="","",IFERROR(_xlfn.XLOOKUP(C197,PT_Master!A:A,PT_Master!C:C),""))</f>
        <v/>
      </c>
      <c r="E197" s="25" t="str">
        <f>IF(B197="","",IFERROR(_xlfn.XLOOKUP(B197,BILLING!A:A,BILLING!O:O),0))</f>
        <v/>
      </c>
      <c r="F197" s="13"/>
      <c r="G197" s="17"/>
      <c r="J197" s="25" t="str">
        <f>IF(B197="","",IFERROR(E197-SUMIF(B$6:B197,B197,G$6:G197),E197))</f>
        <v/>
      </c>
      <c r="K197" s="27" t="str">
        <f ca="1">IF(B197="","",IFERROR(TODAY()-_xlfn.XLOOKUP(B197,BILLING!A:A,BILLING!E:E),0))</f>
        <v/>
      </c>
      <c r="L197" s="24" t="str">
        <f t="shared" ca="1" si="5"/>
        <v/>
      </c>
    </row>
    <row r="198" spans="1:12" ht="22" customHeight="1">
      <c r="A198" t="str">
        <f t="shared" si="4"/>
        <v/>
      </c>
      <c r="C198" s="24" t="str">
        <f>IF(B198="","",IFERROR(_xlfn.XLOOKUP(B198,BILLING!A:A,BILLING!C:C),"Bill not found"))</f>
        <v/>
      </c>
      <c r="D198" s="24" t="str">
        <f>IF(C198="","",IFERROR(_xlfn.XLOOKUP(C198,PT_Master!A:A,PT_Master!C:C),""))</f>
        <v/>
      </c>
      <c r="E198" s="25" t="str">
        <f>IF(B198="","",IFERROR(_xlfn.XLOOKUP(B198,BILLING!A:A,BILLING!O:O),0))</f>
        <v/>
      </c>
      <c r="F198" s="13"/>
      <c r="G198" s="17"/>
      <c r="J198" s="25" t="str">
        <f>IF(B198="","",IFERROR(E198-SUMIF(B$6:B198,B198,G$6:G198),E198))</f>
        <v/>
      </c>
      <c r="K198" s="27" t="str">
        <f ca="1">IF(B198="","",IFERROR(TODAY()-_xlfn.XLOOKUP(B198,BILLING!A:A,BILLING!E:E),0))</f>
        <v/>
      </c>
      <c r="L198" s="24" t="str">
        <f t="shared" ca="1" si="5"/>
        <v/>
      </c>
    </row>
    <row r="199" spans="1:12" ht="22" customHeight="1">
      <c r="A199" t="str">
        <f t="shared" ref="A199:A262" si="6">IF(B199="","","PAY-"&amp;TEXT(ROW(A195),"00000"))</f>
        <v/>
      </c>
      <c r="C199" s="24" t="str">
        <f>IF(B199="","",IFERROR(_xlfn.XLOOKUP(B199,BILLING!A:A,BILLING!C:C),"Bill not found"))</f>
        <v/>
      </c>
      <c r="D199" s="24" t="str">
        <f>IF(C199="","",IFERROR(_xlfn.XLOOKUP(C199,PT_Master!A:A,PT_Master!C:C),""))</f>
        <v/>
      </c>
      <c r="E199" s="25" t="str">
        <f>IF(B199="","",IFERROR(_xlfn.XLOOKUP(B199,BILLING!A:A,BILLING!O:O),0))</f>
        <v/>
      </c>
      <c r="F199" s="13"/>
      <c r="G199" s="17"/>
      <c r="J199" s="25" t="str">
        <f>IF(B199="","",IFERROR(E199-SUMIF(B$6:B199,B199,G$6:G199),E199))</f>
        <v/>
      </c>
      <c r="K199" s="27" t="str">
        <f ca="1">IF(B199="","",IFERROR(TODAY()-_xlfn.XLOOKUP(B199,BILLING!A:A,BILLING!E:E),0))</f>
        <v/>
      </c>
      <c r="L199" s="24" t="str">
        <f t="shared" ref="L199:L262" ca="1" si="7">IF(K199="","",IF(K199&lt;=30,"0-30 Days",IF(K199&lt;=60,"31-60 Days",IF(K199&lt;=90,"61-90 Days","90+ Days"))))</f>
        <v/>
      </c>
    </row>
    <row r="200" spans="1:12" ht="22" customHeight="1">
      <c r="A200" t="str">
        <f t="shared" si="6"/>
        <v/>
      </c>
      <c r="C200" s="24" t="str">
        <f>IF(B200="","",IFERROR(_xlfn.XLOOKUP(B200,BILLING!A:A,BILLING!C:C),"Bill not found"))</f>
        <v/>
      </c>
      <c r="D200" s="24" t="str">
        <f>IF(C200="","",IFERROR(_xlfn.XLOOKUP(C200,PT_Master!A:A,PT_Master!C:C),""))</f>
        <v/>
      </c>
      <c r="E200" s="25" t="str">
        <f>IF(B200="","",IFERROR(_xlfn.XLOOKUP(B200,BILLING!A:A,BILLING!O:O),0))</f>
        <v/>
      </c>
      <c r="F200" s="13"/>
      <c r="G200" s="17"/>
      <c r="J200" s="25" t="str">
        <f>IF(B200="","",IFERROR(E200-SUMIF(B$6:B200,B200,G$6:G200),E200))</f>
        <v/>
      </c>
      <c r="K200" s="27" t="str">
        <f ca="1">IF(B200="","",IFERROR(TODAY()-_xlfn.XLOOKUP(B200,BILLING!A:A,BILLING!E:E),0))</f>
        <v/>
      </c>
      <c r="L200" s="24" t="str">
        <f t="shared" ca="1" si="7"/>
        <v/>
      </c>
    </row>
    <row r="201" spans="1:12" ht="22" customHeight="1">
      <c r="A201" t="str">
        <f t="shared" si="6"/>
        <v/>
      </c>
      <c r="C201" s="24" t="str">
        <f>IF(B201="","",IFERROR(_xlfn.XLOOKUP(B201,BILLING!A:A,BILLING!C:C),"Bill not found"))</f>
        <v/>
      </c>
      <c r="D201" s="24" t="str">
        <f>IF(C201="","",IFERROR(_xlfn.XLOOKUP(C201,PT_Master!A:A,PT_Master!C:C),""))</f>
        <v/>
      </c>
      <c r="E201" s="25" t="str">
        <f>IF(B201="","",IFERROR(_xlfn.XLOOKUP(B201,BILLING!A:A,BILLING!O:O),0))</f>
        <v/>
      </c>
      <c r="F201" s="13"/>
      <c r="G201" s="17"/>
      <c r="J201" s="25" t="str">
        <f>IF(B201="","",IFERROR(E201-SUMIF(B$6:B201,B201,G$6:G201),E201))</f>
        <v/>
      </c>
      <c r="K201" s="27" t="str">
        <f ca="1">IF(B201="","",IFERROR(TODAY()-_xlfn.XLOOKUP(B201,BILLING!A:A,BILLING!E:E),0))</f>
        <v/>
      </c>
      <c r="L201" s="24" t="str">
        <f t="shared" ca="1" si="7"/>
        <v/>
      </c>
    </row>
    <row r="202" spans="1:12" ht="22" customHeight="1">
      <c r="A202" t="str">
        <f t="shared" si="6"/>
        <v/>
      </c>
      <c r="C202" s="24" t="str">
        <f>IF(B202="","",IFERROR(_xlfn.XLOOKUP(B202,BILLING!A:A,BILLING!C:C),"Bill not found"))</f>
        <v/>
      </c>
      <c r="D202" s="24" t="str">
        <f>IF(C202="","",IFERROR(_xlfn.XLOOKUP(C202,PT_Master!A:A,PT_Master!C:C),""))</f>
        <v/>
      </c>
      <c r="E202" s="25" t="str">
        <f>IF(B202="","",IFERROR(_xlfn.XLOOKUP(B202,BILLING!A:A,BILLING!O:O),0))</f>
        <v/>
      </c>
      <c r="F202" s="13"/>
      <c r="G202" s="17"/>
      <c r="J202" s="25" t="str">
        <f>IF(B202="","",IFERROR(E202-SUMIF(B$6:B202,B202,G$6:G202),E202))</f>
        <v/>
      </c>
      <c r="K202" s="27" t="str">
        <f ca="1">IF(B202="","",IFERROR(TODAY()-_xlfn.XLOOKUP(B202,BILLING!A:A,BILLING!E:E),0))</f>
        <v/>
      </c>
      <c r="L202" s="24" t="str">
        <f t="shared" ca="1" si="7"/>
        <v/>
      </c>
    </row>
    <row r="203" spans="1:12" ht="22" customHeight="1">
      <c r="A203" t="str">
        <f t="shared" si="6"/>
        <v/>
      </c>
      <c r="C203" s="24" t="str">
        <f>IF(B203="","",IFERROR(_xlfn.XLOOKUP(B203,BILLING!A:A,BILLING!C:C),"Bill not found"))</f>
        <v/>
      </c>
      <c r="D203" s="24" t="str">
        <f>IF(C203="","",IFERROR(_xlfn.XLOOKUP(C203,PT_Master!A:A,PT_Master!C:C),""))</f>
        <v/>
      </c>
      <c r="E203" s="25" t="str">
        <f>IF(B203="","",IFERROR(_xlfn.XLOOKUP(B203,BILLING!A:A,BILLING!O:O),0))</f>
        <v/>
      </c>
      <c r="F203" s="13"/>
      <c r="G203" s="17"/>
      <c r="J203" s="25" t="str">
        <f>IF(B203="","",IFERROR(E203-SUMIF(B$6:B203,B203,G$6:G203),E203))</f>
        <v/>
      </c>
      <c r="K203" s="27" t="str">
        <f ca="1">IF(B203="","",IFERROR(TODAY()-_xlfn.XLOOKUP(B203,BILLING!A:A,BILLING!E:E),0))</f>
        <v/>
      </c>
      <c r="L203" s="24" t="str">
        <f t="shared" ca="1" si="7"/>
        <v/>
      </c>
    </row>
    <row r="204" spans="1:12" ht="22" customHeight="1">
      <c r="A204" t="str">
        <f t="shared" si="6"/>
        <v/>
      </c>
      <c r="C204" s="24" t="str">
        <f>IF(B204="","",IFERROR(_xlfn.XLOOKUP(B204,BILLING!A:A,BILLING!C:C),"Bill not found"))</f>
        <v/>
      </c>
      <c r="D204" s="24" t="str">
        <f>IF(C204="","",IFERROR(_xlfn.XLOOKUP(C204,PT_Master!A:A,PT_Master!C:C),""))</f>
        <v/>
      </c>
      <c r="E204" s="25" t="str">
        <f>IF(B204="","",IFERROR(_xlfn.XLOOKUP(B204,BILLING!A:A,BILLING!O:O),0))</f>
        <v/>
      </c>
      <c r="F204" s="13"/>
      <c r="G204" s="17"/>
      <c r="J204" s="25" t="str">
        <f>IF(B204="","",IFERROR(E204-SUMIF(B$6:B204,B204,G$6:G204),E204))</f>
        <v/>
      </c>
      <c r="K204" s="27" t="str">
        <f ca="1">IF(B204="","",IFERROR(TODAY()-_xlfn.XLOOKUP(B204,BILLING!A:A,BILLING!E:E),0))</f>
        <v/>
      </c>
      <c r="L204" s="24" t="str">
        <f t="shared" ca="1" si="7"/>
        <v/>
      </c>
    </row>
    <row r="205" spans="1:12" ht="22" customHeight="1">
      <c r="A205" t="str">
        <f t="shared" si="6"/>
        <v/>
      </c>
      <c r="C205" s="24" t="str">
        <f>IF(B205="","",IFERROR(_xlfn.XLOOKUP(B205,BILLING!A:A,BILLING!C:C),"Bill not found"))</f>
        <v/>
      </c>
      <c r="D205" s="24" t="str">
        <f>IF(C205="","",IFERROR(_xlfn.XLOOKUP(C205,PT_Master!A:A,PT_Master!C:C),""))</f>
        <v/>
      </c>
      <c r="E205" s="25" t="str">
        <f>IF(B205="","",IFERROR(_xlfn.XLOOKUP(B205,BILLING!A:A,BILLING!O:O),0))</f>
        <v/>
      </c>
      <c r="F205" s="13"/>
      <c r="G205" s="17"/>
      <c r="J205" s="25" t="str">
        <f>IF(B205="","",IFERROR(E205-SUMIF(B$6:B205,B205,G$6:G205),E205))</f>
        <v/>
      </c>
      <c r="K205" s="27" t="str">
        <f ca="1">IF(B205="","",IFERROR(TODAY()-_xlfn.XLOOKUP(B205,BILLING!A:A,BILLING!E:E),0))</f>
        <v/>
      </c>
      <c r="L205" s="24" t="str">
        <f t="shared" ca="1" si="7"/>
        <v/>
      </c>
    </row>
    <row r="206" spans="1:12" ht="22" customHeight="1">
      <c r="A206" t="str">
        <f t="shared" si="6"/>
        <v/>
      </c>
      <c r="C206" s="24" t="str">
        <f>IF(B206="","",IFERROR(_xlfn.XLOOKUP(B206,BILLING!A:A,BILLING!C:C),"Bill not found"))</f>
        <v/>
      </c>
      <c r="D206" s="24" t="str">
        <f>IF(C206="","",IFERROR(_xlfn.XLOOKUP(C206,PT_Master!A:A,PT_Master!C:C),""))</f>
        <v/>
      </c>
      <c r="E206" s="25" t="str">
        <f>IF(B206="","",IFERROR(_xlfn.XLOOKUP(B206,BILLING!A:A,BILLING!O:O),0))</f>
        <v/>
      </c>
      <c r="F206" s="13"/>
      <c r="G206" s="17"/>
      <c r="J206" s="25" t="str">
        <f>IF(B206="","",IFERROR(E206-SUMIF(B$6:B206,B206,G$6:G206),E206))</f>
        <v/>
      </c>
      <c r="K206" s="27" t="str">
        <f ca="1">IF(B206="","",IFERROR(TODAY()-_xlfn.XLOOKUP(B206,BILLING!A:A,BILLING!E:E),0))</f>
        <v/>
      </c>
      <c r="L206" s="24" t="str">
        <f t="shared" ca="1" si="7"/>
        <v/>
      </c>
    </row>
    <row r="207" spans="1:12" ht="22" customHeight="1">
      <c r="A207" t="str">
        <f t="shared" si="6"/>
        <v/>
      </c>
      <c r="C207" s="24" t="str">
        <f>IF(B207="","",IFERROR(_xlfn.XLOOKUP(B207,BILLING!A:A,BILLING!C:C),"Bill not found"))</f>
        <v/>
      </c>
      <c r="D207" s="24" t="str">
        <f>IF(C207="","",IFERROR(_xlfn.XLOOKUP(C207,PT_Master!A:A,PT_Master!C:C),""))</f>
        <v/>
      </c>
      <c r="E207" s="25" t="str">
        <f>IF(B207="","",IFERROR(_xlfn.XLOOKUP(B207,BILLING!A:A,BILLING!O:O),0))</f>
        <v/>
      </c>
      <c r="F207" s="13"/>
      <c r="G207" s="17"/>
      <c r="J207" s="25" t="str">
        <f>IF(B207="","",IFERROR(E207-SUMIF(B$6:B207,B207,G$6:G207),E207))</f>
        <v/>
      </c>
      <c r="K207" s="27" t="str">
        <f ca="1">IF(B207="","",IFERROR(TODAY()-_xlfn.XLOOKUP(B207,BILLING!A:A,BILLING!E:E),0))</f>
        <v/>
      </c>
      <c r="L207" s="24" t="str">
        <f t="shared" ca="1" si="7"/>
        <v/>
      </c>
    </row>
    <row r="208" spans="1:12" ht="22" customHeight="1">
      <c r="A208" t="str">
        <f t="shared" si="6"/>
        <v/>
      </c>
      <c r="C208" s="24" t="str">
        <f>IF(B208="","",IFERROR(_xlfn.XLOOKUP(B208,BILLING!A:A,BILLING!C:C),"Bill not found"))</f>
        <v/>
      </c>
      <c r="D208" s="24" t="str">
        <f>IF(C208="","",IFERROR(_xlfn.XLOOKUP(C208,PT_Master!A:A,PT_Master!C:C),""))</f>
        <v/>
      </c>
      <c r="E208" s="25" t="str">
        <f>IF(B208="","",IFERROR(_xlfn.XLOOKUP(B208,BILLING!A:A,BILLING!O:O),0))</f>
        <v/>
      </c>
      <c r="F208" s="13"/>
      <c r="G208" s="17"/>
      <c r="J208" s="25" t="str">
        <f>IF(B208="","",IFERROR(E208-SUMIF(B$6:B208,B208,G$6:G208),E208))</f>
        <v/>
      </c>
      <c r="K208" s="27" t="str">
        <f ca="1">IF(B208="","",IFERROR(TODAY()-_xlfn.XLOOKUP(B208,BILLING!A:A,BILLING!E:E),0))</f>
        <v/>
      </c>
      <c r="L208" s="24" t="str">
        <f t="shared" ca="1" si="7"/>
        <v/>
      </c>
    </row>
    <row r="209" spans="1:12" ht="22" customHeight="1">
      <c r="A209" t="str">
        <f t="shared" si="6"/>
        <v/>
      </c>
      <c r="C209" s="24" t="str">
        <f>IF(B209="","",IFERROR(_xlfn.XLOOKUP(B209,BILLING!A:A,BILLING!C:C),"Bill not found"))</f>
        <v/>
      </c>
      <c r="D209" s="24" t="str">
        <f>IF(C209="","",IFERROR(_xlfn.XLOOKUP(C209,PT_Master!A:A,PT_Master!C:C),""))</f>
        <v/>
      </c>
      <c r="E209" s="25" t="str">
        <f>IF(B209="","",IFERROR(_xlfn.XLOOKUP(B209,BILLING!A:A,BILLING!O:O),0))</f>
        <v/>
      </c>
      <c r="F209" s="13"/>
      <c r="G209" s="17"/>
      <c r="J209" s="25" t="str">
        <f>IF(B209="","",IFERROR(E209-SUMIF(B$6:B209,B209,G$6:G209),E209))</f>
        <v/>
      </c>
      <c r="K209" s="27" t="str">
        <f ca="1">IF(B209="","",IFERROR(TODAY()-_xlfn.XLOOKUP(B209,BILLING!A:A,BILLING!E:E),0))</f>
        <v/>
      </c>
      <c r="L209" s="24" t="str">
        <f t="shared" ca="1" si="7"/>
        <v/>
      </c>
    </row>
    <row r="210" spans="1:12" ht="22" customHeight="1">
      <c r="A210" t="str">
        <f t="shared" si="6"/>
        <v/>
      </c>
      <c r="C210" s="24" t="str">
        <f>IF(B210="","",IFERROR(_xlfn.XLOOKUP(B210,BILLING!A:A,BILLING!C:C),"Bill not found"))</f>
        <v/>
      </c>
      <c r="D210" s="24" t="str">
        <f>IF(C210="","",IFERROR(_xlfn.XLOOKUP(C210,PT_Master!A:A,PT_Master!C:C),""))</f>
        <v/>
      </c>
      <c r="E210" s="25" t="str">
        <f>IF(B210="","",IFERROR(_xlfn.XLOOKUP(B210,BILLING!A:A,BILLING!O:O),0))</f>
        <v/>
      </c>
      <c r="F210" s="13"/>
      <c r="G210" s="17"/>
      <c r="J210" s="25" t="str">
        <f>IF(B210="","",IFERROR(E210-SUMIF(B$6:B210,B210,G$6:G210),E210))</f>
        <v/>
      </c>
      <c r="K210" s="27" t="str">
        <f ca="1">IF(B210="","",IFERROR(TODAY()-_xlfn.XLOOKUP(B210,BILLING!A:A,BILLING!E:E),0))</f>
        <v/>
      </c>
      <c r="L210" s="24" t="str">
        <f t="shared" ca="1" si="7"/>
        <v/>
      </c>
    </row>
    <row r="211" spans="1:12" ht="22" customHeight="1">
      <c r="A211" t="str">
        <f t="shared" si="6"/>
        <v/>
      </c>
      <c r="C211" s="24" t="str">
        <f>IF(B211="","",IFERROR(_xlfn.XLOOKUP(B211,BILLING!A:A,BILLING!C:C),"Bill not found"))</f>
        <v/>
      </c>
      <c r="D211" s="24" t="str">
        <f>IF(C211="","",IFERROR(_xlfn.XLOOKUP(C211,PT_Master!A:A,PT_Master!C:C),""))</f>
        <v/>
      </c>
      <c r="E211" s="25" t="str">
        <f>IF(B211="","",IFERROR(_xlfn.XLOOKUP(B211,BILLING!A:A,BILLING!O:O),0))</f>
        <v/>
      </c>
      <c r="F211" s="13"/>
      <c r="G211" s="17"/>
      <c r="J211" s="25" t="str">
        <f>IF(B211="","",IFERROR(E211-SUMIF(B$6:B211,B211,G$6:G211),E211))</f>
        <v/>
      </c>
      <c r="K211" s="27" t="str">
        <f ca="1">IF(B211="","",IFERROR(TODAY()-_xlfn.XLOOKUP(B211,BILLING!A:A,BILLING!E:E),0))</f>
        <v/>
      </c>
      <c r="L211" s="24" t="str">
        <f t="shared" ca="1" si="7"/>
        <v/>
      </c>
    </row>
    <row r="212" spans="1:12" ht="22" customHeight="1">
      <c r="A212" t="str">
        <f t="shared" si="6"/>
        <v/>
      </c>
      <c r="C212" s="24" t="str">
        <f>IF(B212="","",IFERROR(_xlfn.XLOOKUP(B212,BILLING!A:A,BILLING!C:C),"Bill not found"))</f>
        <v/>
      </c>
      <c r="D212" s="24" t="str">
        <f>IF(C212="","",IFERROR(_xlfn.XLOOKUP(C212,PT_Master!A:A,PT_Master!C:C),""))</f>
        <v/>
      </c>
      <c r="E212" s="25" t="str">
        <f>IF(B212="","",IFERROR(_xlfn.XLOOKUP(B212,BILLING!A:A,BILLING!O:O),0))</f>
        <v/>
      </c>
      <c r="F212" s="13"/>
      <c r="G212" s="17"/>
      <c r="J212" s="25" t="str">
        <f>IF(B212="","",IFERROR(E212-SUMIF(B$6:B212,B212,G$6:G212),E212))</f>
        <v/>
      </c>
      <c r="K212" s="27" t="str">
        <f ca="1">IF(B212="","",IFERROR(TODAY()-_xlfn.XLOOKUP(B212,BILLING!A:A,BILLING!E:E),0))</f>
        <v/>
      </c>
      <c r="L212" s="24" t="str">
        <f t="shared" ca="1" si="7"/>
        <v/>
      </c>
    </row>
    <row r="213" spans="1:12" ht="22" customHeight="1">
      <c r="A213" t="str">
        <f t="shared" si="6"/>
        <v/>
      </c>
      <c r="C213" s="24" t="str">
        <f>IF(B213="","",IFERROR(_xlfn.XLOOKUP(B213,BILLING!A:A,BILLING!C:C),"Bill not found"))</f>
        <v/>
      </c>
      <c r="D213" s="24" t="str">
        <f>IF(C213="","",IFERROR(_xlfn.XLOOKUP(C213,PT_Master!A:A,PT_Master!C:C),""))</f>
        <v/>
      </c>
      <c r="E213" s="25" t="str">
        <f>IF(B213="","",IFERROR(_xlfn.XLOOKUP(B213,BILLING!A:A,BILLING!O:O),0))</f>
        <v/>
      </c>
      <c r="F213" s="13"/>
      <c r="G213" s="17"/>
      <c r="J213" s="25" t="str">
        <f>IF(B213="","",IFERROR(E213-SUMIF(B$6:B213,B213,G$6:G213),E213))</f>
        <v/>
      </c>
      <c r="K213" s="27" t="str">
        <f ca="1">IF(B213="","",IFERROR(TODAY()-_xlfn.XLOOKUP(B213,BILLING!A:A,BILLING!E:E),0))</f>
        <v/>
      </c>
      <c r="L213" s="24" t="str">
        <f t="shared" ca="1" si="7"/>
        <v/>
      </c>
    </row>
    <row r="214" spans="1:12" ht="22" customHeight="1">
      <c r="A214" t="str">
        <f t="shared" si="6"/>
        <v/>
      </c>
      <c r="C214" s="24" t="str">
        <f>IF(B214="","",IFERROR(_xlfn.XLOOKUP(B214,BILLING!A:A,BILLING!C:C),"Bill not found"))</f>
        <v/>
      </c>
      <c r="D214" s="24" t="str">
        <f>IF(C214="","",IFERROR(_xlfn.XLOOKUP(C214,PT_Master!A:A,PT_Master!C:C),""))</f>
        <v/>
      </c>
      <c r="E214" s="25" t="str">
        <f>IF(B214="","",IFERROR(_xlfn.XLOOKUP(B214,BILLING!A:A,BILLING!O:O),0))</f>
        <v/>
      </c>
      <c r="F214" s="13"/>
      <c r="G214" s="17"/>
      <c r="J214" s="25" t="str">
        <f>IF(B214="","",IFERROR(E214-SUMIF(B$6:B214,B214,G$6:G214),E214))</f>
        <v/>
      </c>
      <c r="K214" s="27" t="str">
        <f ca="1">IF(B214="","",IFERROR(TODAY()-_xlfn.XLOOKUP(B214,BILLING!A:A,BILLING!E:E),0))</f>
        <v/>
      </c>
      <c r="L214" s="24" t="str">
        <f t="shared" ca="1" si="7"/>
        <v/>
      </c>
    </row>
    <row r="215" spans="1:12" ht="22" customHeight="1">
      <c r="A215" t="str">
        <f t="shared" si="6"/>
        <v/>
      </c>
      <c r="C215" s="24" t="str">
        <f>IF(B215="","",IFERROR(_xlfn.XLOOKUP(B215,BILLING!A:A,BILLING!C:C),"Bill not found"))</f>
        <v/>
      </c>
      <c r="D215" s="24" t="str">
        <f>IF(C215="","",IFERROR(_xlfn.XLOOKUP(C215,PT_Master!A:A,PT_Master!C:C),""))</f>
        <v/>
      </c>
      <c r="E215" s="25" t="str">
        <f>IF(B215="","",IFERROR(_xlfn.XLOOKUP(B215,BILLING!A:A,BILLING!O:O),0))</f>
        <v/>
      </c>
      <c r="F215" s="13"/>
      <c r="G215" s="17"/>
      <c r="J215" s="25" t="str">
        <f>IF(B215="","",IFERROR(E215-SUMIF(B$6:B215,B215,G$6:G215),E215))</f>
        <v/>
      </c>
      <c r="K215" s="27" t="str">
        <f ca="1">IF(B215="","",IFERROR(TODAY()-_xlfn.XLOOKUP(B215,BILLING!A:A,BILLING!E:E),0))</f>
        <v/>
      </c>
      <c r="L215" s="24" t="str">
        <f t="shared" ca="1" si="7"/>
        <v/>
      </c>
    </row>
    <row r="216" spans="1:12" ht="22" customHeight="1">
      <c r="A216" t="str">
        <f t="shared" si="6"/>
        <v/>
      </c>
      <c r="C216" s="24" t="str">
        <f>IF(B216="","",IFERROR(_xlfn.XLOOKUP(B216,BILLING!A:A,BILLING!C:C),"Bill not found"))</f>
        <v/>
      </c>
      <c r="D216" s="24" t="str">
        <f>IF(C216="","",IFERROR(_xlfn.XLOOKUP(C216,PT_Master!A:A,PT_Master!C:C),""))</f>
        <v/>
      </c>
      <c r="E216" s="25" t="str">
        <f>IF(B216="","",IFERROR(_xlfn.XLOOKUP(B216,BILLING!A:A,BILLING!O:O),0))</f>
        <v/>
      </c>
      <c r="F216" s="13"/>
      <c r="G216" s="17"/>
      <c r="J216" s="25" t="str">
        <f>IF(B216="","",IFERROR(E216-SUMIF(B$6:B216,B216,G$6:G216),E216))</f>
        <v/>
      </c>
      <c r="K216" s="27" t="str">
        <f ca="1">IF(B216="","",IFERROR(TODAY()-_xlfn.XLOOKUP(B216,BILLING!A:A,BILLING!E:E),0))</f>
        <v/>
      </c>
      <c r="L216" s="24" t="str">
        <f t="shared" ca="1" si="7"/>
        <v/>
      </c>
    </row>
    <row r="217" spans="1:12" ht="22" customHeight="1">
      <c r="A217" t="str">
        <f t="shared" si="6"/>
        <v/>
      </c>
      <c r="C217" s="24" t="str">
        <f>IF(B217="","",IFERROR(_xlfn.XLOOKUP(B217,BILLING!A:A,BILLING!C:C),"Bill not found"))</f>
        <v/>
      </c>
      <c r="D217" s="24" t="str">
        <f>IF(C217="","",IFERROR(_xlfn.XLOOKUP(C217,PT_Master!A:A,PT_Master!C:C),""))</f>
        <v/>
      </c>
      <c r="E217" s="25" t="str">
        <f>IF(B217="","",IFERROR(_xlfn.XLOOKUP(B217,BILLING!A:A,BILLING!O:O),0))</f>
        <v/>
      </c>
      <c r="F217" s="13"/>
      <c r="G217" s="17"/>
      <c r="J217" s="25" t="str">
        <f>IF(B217="","",IFERROR(E217-SUMIF(B$6:B217,B217,G$6:G217),E217))</f>
        <v/>
      </c>
      <c r="K217" s="27" t="str">
        <f ca="1">IF(B217="","",IFERROR(TODAY()-_xlfn.XLOOKUP(B217,BILLING!A:A,BILLING!E:E),0))</f>
        <v/>
      </c>
      <c r="L217" s="24" t="str">
        <f t="shared" ca="1" si="7"/>
        <v/>
      </c>
    </row>
    <row r="218" spans="1:12" ht="22" customHeight="1">
      <c r="A218" t="str">
        <f t="shared" si="6"/>
        <v/>
      </c>
      <c r="C218" s="24" t="str">
        <f>IF(B218="","",IFERROR(_xlfn.XLOOKUP(B218,BILLING!A:A,BILLING!C:C),"Bill not found"))</f>
        <v/>
      </c>
      <c r="D218" s="24" t="str">
        <f>IF(C218="","",IFERROR(_xlfn.XLOOKUP(C218,PT_Master!A:A,PT_Master!C:C),""))</f>
        <v/>
      </c>
      <c r="E218" s="25" t="str">
        <f>IF(B218="","",IFERROR(_xlfn.XLOOKUP(B218,BILLING!A:A,BILLING!O:O),0))</f>
        <v/>
      </c>
      <c r="F218" s="13"/>
      <c r="G218" s="17"/>
      <c r="J218" s="25" t="str">
        <f>IF(B218="","",IFERROR(E218-SUMIF(B$6:B218,B218,G$6:G218),E218))</f>
        <v/>
      </c>
      <c r="K218" s="27" t="str">
        <f ca="1">IF(B218="","",IFERROR(TODAY()-_xlfn.XLOOKUP(B218,BILLING!A:A,BILLING!E:E),0))</f>
        <v/>
      </c>
      <c r="L218" s="24" t="str">
        <f t="shared" ca="1" si="7"/>
        <v/>
      </c>
    </row>
    <row r="219" spans="1:12" ht="22" customHeight="1">
      <c r="A219" t="str">
        <f t="shared" si="6"/>
        <v/>
      </c>
      <c r="C219" s="24" t="str">
        <f>IF(B219="","",IFERROR(_xlfn.XLOOKUP(B219,BILLING!A:A,BILLING!C:C),"Bill not found"))</f>
        <v/>
      </c>
      <c r="D219" s="24" t="str">
        <f>IF(C219="","",IFERROR(_xlfn.XLOOKUP(C219,PT_Master!A:A,PT_Master!C:C),""))</f>
        <v/>
      </c>
      <c r="E219" s="25" t="str">
        <f>IF(B219="","",IFERROR(_xlfn.XLOOKUP(B219,BILLING!A:A,BILLING!O:O),0))</f>
        <v/>
      </c>
      <c r="F219" s="13"/>
      <c r="G219" s="17"/>
      <c r="J219" s="25" t="str">
        <f>IF(B219="","",IFERROR(E219-SUMIF(B$6:B219,B219,G$6:G219),E219))</f>
        <v/>
      </c>
      <c r="K219" s="27" t="str">
        <f ca="1">IF(B219="","",IFERROR(TODAY()-_xlfn.XLOOKUP(B219,BILLING!A:A,BILLING!E:E),0))</f>
        <v/>
      </c>
      <c r="L219" s="24" t="str">
        <f t="shared" ca="1" si="7"/>
        <v/>
      </c>
    </row>
    <row r="220" spans="1:12" ht="22" customHeight="1">
      <c r="A220" t="str">
        <f t="shared" si="6"/>
        <v/>
      </c>
      <c r="C220" s="24" t="str">
        <f>IF(B220="","",IFERROR(_xlfn.XLOOKUP(B220,BILLING!A:A,BILLING!C:C),"Bill not found"))</f>
        <v/>
      </c>
      <c r="D220" s="24" t="str">
        <f>IF(C220="","",IFERROR(_xlfn.XLOOKUP(C220,PT_Master!A:A,PT_Master!C:C),""))</f>
        <v/>
      </c>
      <c r="E220" s="25" t="str">
        <f>IF(B220="","",IFERROR(_xlfn.XLOOKUP(B220,BILLING!A:A,BILLING!O:O),0))</f>
        <v/>
      </c>
      <c r="F220" s="13"/>
      <c r="G220" s="17"/>
      <c r="J220" s="25" t="str">
        <f>IF(B220="","",IFERROR(E220-SUMIF(B$6:B220,B220,G$6:G220),E220))</f>
        <v/>
      </c>
      <c r="K220" s="27" t="str">
        <f ca="1">IF(B220="","",IFERROR(TODAY()-_xlfn.XLOOKUP(B220,BILLING!A:A,BILLING!E:E),0))</f>
        <v/>
      </c>
      <c r="L220" s="24" t="str">
        <f t="shared" ca="1" si="7"/>
        <v/>
      </c>
    </row>
    <row r="221" spans="1:12" ht="22" customHeight="1">
      <c r="A221" t="str">
        <f t="shared" si="6"/>
        <v/>
      </c>
      <c r="C221" s="24" t="str">
        <f>IF(B221="","",IFERROR(_xlfn.XLOOKUP(B221,BILLING!A:A,BILLING!C:C),"Bill not found"))</f>
        <v/>
      </c>
      <c r="D221" s="24" t="str">
        <f>IF(C221="","",IFERROR(_xlfn.XLOOKUP(C221,PT_Master!A:A,PT_Master!C:C),""))</f>
        <v/>
      </c>
      <c r="E221" s="25" t="str">
        <f>IF(B221="","",IFERROR(_xlfn.XLOOKUP(B221,BILLING!A:A,BILLING!O:O),0))</f>
        <v/>
      </c>
      <c r="F221" s="13"/>
      <c r="G221" s="17"/>
      <c r="J221" s="25" t="str">
        <f>IF(B221="","",IFERROR(E221-SUMIF(B$6:B221,B221,G$6:G221),E221))</f>
        <v/>
      </c>
      <c r="K221" s="27" t="str">
        <f ca="1">IF(B221="","",IFERROR(TODAY()-_xlfn.XLOOKUP(B221,BILLING!A:A,BILLING!E:E),0))</f>
        <v/>
      </c>
      <c r="L221" s="24" t="str">
        <f t="shared" ca="1" si="7"/>
        <v/>
      </c>
    </row>
    <row r="222" spans="1:12" ht="22" customHeight="1">
      <c r="A222" t="str">
        <f t="shared" si="6"/>
        <v/>
      </c>
      <c r="C222" s="24" t="str">
        <f>IF(B222="","",IFERROR(_xlfn.XLOOKUP(B222,BILLING!A:A,BILLING!C:C),"Bill not found"))</f>
        <v/>
      </c>
      <c r="D222" s="24" t="str">
        <f>IF(C222="","",IFERROR(_xlfn.XLOOKUP(C222,PT_Master!A:A,PT_Master!C:C),""))</f>
        <v/>
      </c>
      <c r="E222" s="25" t="str">
        <f>IF(B222="","",IFERROR(_xlfn.XLOOKUP(B222,BILLING!A:A,BILLING!O:O),0))</f>
        <v/>
      </c>
      <c r="F222" s="13"/>
      <c r="G222" s="17"/>
      <c r="J222" s="25" t="str">
        <f>IF(B222="","",IFERROR(E222-SUMIF(B$6:B222,B222,G$6:G222),E222))</f>
        <v/>
      </c>
      <c r="K222" s="27" t="str">
        <f ca="1">IF(B222="","",IFERROR(TODAY()-_xlfn.XLOOKUP(B222,BILLING!A:A,BILLING!E:E),0))</f>
        <v/>
      </c>
      <c r="L222" s="24" t="str">
        <f t="shared" ca="1" si="7"/>
        <v/>
      </c>
    </row>
    <row r="223" spans="1:12" ht="22" customHeight="1">
      <c r="A223" t="str">
        <f t="shared" si="6"/>
        <v/>
      </c>
      <c r="C223" s="24" t="str">
        <f>IF(B223="","",IFERROR(_xlfn.XLOOKUP(B223,BILLING!A:A,BILLING!C:C),"Bill not found"))</f>
        <v/>
      </c>
      <c r="D223" s="24" t="str">
        <f>IF(C223="","",IFERROR(_xlfn.XLOOKUP(C223,PT_Master!A:A,PT_Master!C:C),""))</f>
        <v/>
      </c>
      <c r="E223" s="25" t="str">
        <f>IF(B223="","",IFERROR(_xlfn.XLOOKUP(B223,BILLING!A:A,BILLING!O:O),0))</f>
        <v/>
      </c>
      <c r="F223" s="13"/>
      <c r="G223" s="17"/>
      <c r="J223" s="25" t="str">
        <f>IF(B223="","",IFERROR(E223-SUMIF(B$6:B223,B223,G$6:G223),E223))</f>
        <v/>
      </c>
      <c r="K223" s="27" t="str">
        <f ca="1">IF(B223="","",IFERROR(TODAY()-_xlfn.XLOOKUP(B223,BILLING!A:A,BILLING!E:E),0))</f>
        <v/>
      </c>
      <c r="L223" s="24" t="str">
        <f t="shared" ca="1" si="7"/>
        <v/>
      </c>
    </row>
    <row r="224" spans="1:12" ht="22" customHeight="1">
      <c r="A224" t="str">
        <f t="shared" si="6"/>
        <v/>
      </c>
      <c r="C224" s="24" t="str">
        <f>IF(B224="","",IFERROR(_xlfn.XLOOKUP(B224,BILLING!A:A,BILLING!C:C),"Bill not found"))</f>
        <v/>
      </c>
      <c r="D224" s="24" t="str">
        <f>IF(C224="","",IFERROR(_xlfn.XLOOKUP(C224,PT_Master!A:A,PT_Master!C:C),""))</f>
        <v/>
      </c>
      <c r="E224" s="25" t="str">
        <f>IF(B224="","",IFERROR(_xlfn.XLOOKUP(B224,BILLING!A:A,BILLING!O:O),0))</f>
        <v/>
      </c>
      <c r="F224" s="13"/>
      <c r="G224" s="17"/>
      <c r="J224" s="25" t="str">
        <f>IF(B224="","",IFERROR(E224-SUMIF(B$6:B224,B224,G$6:G224),E224))</f>
        <v/>
      </c>
      <c r="K224" s="27" t="str">
        <f ca="1">IF(B224="","",IFERROR(TODAY()-_xlfn.XLOOKUP(B224,BILLING!A:A,BILLING!E:E),0))</f>
        <v/>
      </c>
      <c r="L224" s="24" t="str">
        <f t="shared" ca="1" si="7"/>
        <v/>
      </c>
    </row>
    <row r="225" spans="1:12" ht="22" customHeight="1">
      <c r="A225" t="str">
        <f t="shared" si="6"/>
        <v/>
      </c>
      <c r="C225" s="24" t="str">
        <f>IF(B225="","",IFERROR(_xlfn.XLOOKUP(B225,BILLING!A:A,BILLING!C:C),"Bill not found"))</f>
        <v/>
      </c>
      <c r="D225" s="24" t="str">
        <f>IF(C225="","",IFERROR(_xlfn.XLOOKUP(C225,PT_Master!A:A,PT_Master!C:C),""))</f>
        <v/>
      </c>
      <c r="E225" s="25" t="str">
        <f>IF(B225="","",IFERROR(_xlfn.XLOOKUP(B225,BILLING!A:A,BILLING!O:O),0))</f>
        <v/>
      </c>
      <c r="F225" s="13"/>
      <c r="G225" s="17"/>
      <c r="J225" s="25" t="str">
        <f>IF(B225="","",IFERROR(E225-SUMIF(B$6:B225,B225,G$6:G225),E225))</f>
        <v/>
      </c>
      <c r="K225" s="27" t="str">
        <f ca="1">IF(B225="","",IFERROR(TODAY()-_xlfn.XLOOKUP(B225,BILLING!A:A,BILLING!E:E),0))</f>
        <v/>
      </c>
      <c r="L225" s="24" t="str">
        <f t="shared" ca="1" si="7"/>
        <v/>
      </c>
    </row>
    <row r="226" spans="1:12" ht="22" customHeight="1">
      <c r="A226" t="str">
        <f t="shared" si="6"/>
        <v/>
      </c>
      <c r="C226" s="24" t="str">
        <f>IF(B226="","",IFERROR(_xlfn.XLOOKUP(B226,BILLING!A:A,BILLING!C:C),"Bill not found"))</f>
        <v/>
      </c>
      <c r="D226" s="24" t="str">
        <f>IF(C226="","",IFERROR(_xlfn.XLOOKUP(C226,PT_Master!A:A,PT_Master!C:C),""))</f>
        <v/>
      </c>
      <c r="E226" s="25" t="str">
        <f>IF(B226="","",IFERROR(_xlfn.XLOOKUP(B226,BILLING!A:A,BILLING!O:O),0))</f>
        <v/>
      </c>
      <c r="F226" s="13"/>
      <c r="G226" s="17"/>
      <c r="J226" s="25" t="str">
        <f>IF(B226="","",IFERROR(E226-SUMIF(B$6:B226,B226,G$6:G226),E226))</f>
        <v/>
      </c>
      <c r="K226" s="27" t="str">
        <f ca="1">IF(B226="","",IFERROR(TODAY()-_xlfn.XLOOKUP(B226,BILLING!A:A,BILLING!E:E),0))</f>
        <v/>
      </c>
      <c r="L226" s="24" t="str">
        <f t="shared" ca="1" si="7"/>
        <v/>
      </c>
    </row>
    <row r="227" spans="1:12" ht="22" customHeight="1">
      <c r="A227" t="str">
        <f t="shared" si="6"/>
        <v/>
      </c>
      <c r="C227" s="24" t="str">
        <f>IF(B227="","",IFERROR(_xlfn.XLOOKUP(B227,BILLING!A:A,BILLING!C:C),"Bill not found"))</f>
        <v/>
      </c>
      <c r="D227" s="24" t="str">
        <f>IF(C227="","",IFERROR(_xlfn.XLOOKUP(C227,PT_Master!A:A,PT_Master!C:C),""))</f>
        <v/>
      </c>
      <c r="E227" s="25" t="str">
        <f>IF(B227="","",IFERROR(_xlfn.XLOOKUP(B227,BILLING!A:A,BILLING!O:O),0))</f>
        <v/>
      </c>
      <c r="F227" s="13"/>
      <c r="G227" s="17"/>
      <c r="J227" s="25" t="str">
        <f>IF(B227="","",IFERROR(E227-SUMIF(B$6:B227,B227,G$6:G227),E227))</f>
        <v/>
      </c>
      <c r="K227" s="27" t="str">
        <f ca="1">IF(B227="","",IFERROR(TODAY()-_xlfn.XLOOKUP(B227,BILLING!A:A,BILLING!E:E),0))</f>
        <v/>
      </c>
      <c r="L227" s="24" t="str">
        <f t="shared" ca="1" si="7"/>
        <v/>
      </c>
    </row>
    <row r="228" spans="1:12" ht="22" customHeight="1">
      <c r="A228" t="str">
        <f t="shared" si="6"/>
        <v/>
      </c>
      <c r="C228" s="24" t="str">
        <f>IF(B228="","",IFERROR(_xlfn.XLOOKUP(B228,BILLING!A:A,BILLING!C:C),"Bill not found"))</f>
        <v/>
      </c>
      <c r="D228" s="24" t="str">
        <f>IF(C228="","",IFERROR(_xlfn.XLOOKUP(C228,PT_Master!A:A,PT_Master!C:C),""))</f>
        <v/>
      </c>
      <c r="E228" s="25" t="str">
        <f>IF(B228="","",IFERROR(_xlfn.XLOOKUP(B228,BILLING!A:A,BILLING!O:O),0))</f>
        <v/>
      </c>
      <c r="F228" s="13"/>
      <c r="G228" s="17"/>
      <c r="J228" s="25" t="str">
        <f>IF(B228="","",IFERROR(E228-SUMIF(B$6:B228,B228,G$6:G228),E228))</f>
        <v/>
      </c>
      <c r="K228" s="27" t="str">
        <f ca="1">IF(B228="","",IFERROR(TODAY()-_xlfn.XLOOKUP(B228,BILLING!A:A,BILLING!E:E),0))</f>
        <v/>
      </c>
      <c r="L228" s="24" t="str">
        <f t="shared" ca="1" si="7"/>
        <v/>
      </c>
    </row>
    <row r="229" spans="1:12" ht="22" customHeight="1">
      <c r="A229" t="str">
        <f t="shared" si="6"/>
        <v/>
      </c>
      <c r="C229" s="24" t="str">
        <f>IF(B229="","",IFERROR(_xlfn.XLOOKUP(B229,BILLING!A:A,BILLING!C:C),"Bill not found"))</f>
        <v/>
      </c>
      <c r="D229" s="24" t="str">
        <f>IF(C229="","",IFERROR(_xlfn.XLOOKUP(C229,PT_Master!A:A,PT_Master!C:C),""))</f>
        <v/>
      </c>
      <c r="E229" s="25" t="str">
        <f>IF(B229="","",IFERROR(_xlfn.XLOOKUP(B229,BILLING!A:A,BILLING!O:O),0))</f>
        <v/>
      </c>
      <c r="F229" s="13"/>
      <c r="G229" s="17"/>
      <c r="J229" s="25" t="str">
        <f>IF(B229="","",IFERROR(E229-SUMIF(B$6:B229,B229,G$6:G229),E229))</f>
        <v/>
      </c>
      <c r="K229" s="27" t="str">
        <f ca="1">IF(B229="","",IFERROR(TODAY()-_xlfn.XLOOKUP(B229,BILLING!A:A,BILLING!E:E),0))</f>
        <v/>
      </c>
      <c r="L229" s="24" t="str">
        <f t="shared" ca="1" si="7"/>
        <v/>
      </c>
    </row>
    <row r="230" spans="1:12" ht="22" customHeight="1">
      <c r="A230" t="str">
        <f t="shared" si="6"/>
        <v/>
      </c>
      <c r="C230" s="24" t="str">
        <f>IF(B230="","",IFERROR(_xlfn.XLOOKUP(B230,BILLING!A:A,BILLING!C:C),"Bill not found"))</f>
        <v/>
      </c>
      <c r="D230" s="24" t="str">
        <f>IF(C230="","",IFERROR(_xlfn.XLOOKUP(C230,PT_Master!A:A,PT_Master!C:C),""))</f>
        <v/>
      </c>
      <c r="E230" s="25" t="str">
        <f>IF(B230="","",IFERROR(_xlfn.XLOOKUP(B230,BILLING!A:A,BILLING!O:O),0))</f>
        <v/>
      </c>
      <c r="F230" s="13"/>
      <c r="G230" s="17"/>
      <c r="J230" s="25" t="str">
        <f>IF(B230="","",IFERROR(E230-SUMIF(B$6:B230,B230,G$6:G230),E230))</f>
        <v/>
      </c>
      <c r="K230" s="27" t="str">
        <f ca="1">IF(B230="","",IFERROR(TODAY()-_xlfn.XLOOKUP(B230,BILLING!A:A,BILLING!E:E),0))</f>
        <v/>
      </c>
      <c r="L230" s="24" t="str">
        <f t="shared" ca="1" si="7"/>
        <v/>
      </c>
    </row>
    <row r="231" spans="1:12" ht="22" customHeight="1">
      <c r="A231" t="str">
        <f t="shared" si="6"/>
        <v/>
      </c>
      <c r="C231" s="24" t="str">
        <f>IF(B231="","",IFERROR(_xlfn.XLOOKUP(B231,BILLING!A:A,BILLING!C:C),"Bill not found"))</f>
        <v/>
      </c>
      <c r="D231" s="24" t="str">
        <f>IF(C231="","",IFERROR(_xlfn.XLOOKUP(C231,PT_Master!A:A,PT_Master!C:C),""))</f>
        <v/>
      </c>
      <c r="E231" s="25" t="str">
        <f>IF(B231="","",IFERROR(_xlfn.XLOOKUP(B231,BILLING!A:A,BILLING!O:O),0))</f>
        <v/>
      </c>
      <c r="F231" s="13"/>
      <c r="G231" s="17"/>
      <c r="J231" s="25" t="str">
        <f>IF(B231="","",IFERROR(E231-SUMIF(B$6:B231,B231,G$6:G231),E231))</f>
        <v/>
      </c>
      <c r="K231" s="27" t="str">
        <f ca="1">IF(B231="","",IFERROR(TODAY()-_xlfn.XLOOKUP(B231,BILLING!A:A,BILLING!E:E),0))</f>
        <v/>
      </c>
      <c r="L231" s="24" t="str">
        <f t="shared" ca="1" si="7"/>
        <v/>
      </c>
    </row>
    <row r="232" spans="1:12" ht="22" customHeight="1">
      <c r="A232" t="str">
        <f t="shared" si="6"/>
        <v/>
      </c>
      <c r="C232" s="24" t="str">
        <f>IF(B232="","",IFERROR(_xlfn.XLOOKUP(B232,BILLING!A:A,BILLING!C:C),"Bill not found"))</f>
        <v/>
      </c>
      <c r="D232" s="24" t="str">
        <f>IF(C232="","",IFERROR(_xlfn.XLOOKUP(C232,PT_Master!A:A,PT_Master!C:C),""))</f>
        <v/>
      </c>
      <c r="E232" s="25" t="str">
        <f>IF(B232="","",IFERROR(_xlfn.XLOOKUP(B232,BILLING!A:A,BILLING!O:O),0))</f>
        <v/>
      </c>
      <c r="F232" s="13"/>
      <c r="G232" s="17"/>
      <c r="J232" s="25" t="str">
        <f>IF(B232="","",IFERROR(E232-SUMIF(B$6:B232,B232,G$6:G232),E232))</f>
        <v/>
      </c>
      <c r="K232" s="27" t="str">
        <f ca="1">IF(B232="","",IFERROR(TODAY()-_xlfn.XLOOKUP(B232,BILLING!A:A,BILLING!E:E),0))</f>
        <v/>
      </c>
      <c r="L232" s="24" t="str">
        <f t="shared" ca="1" si="7"/>
        <v/>
      </c>
    </row>
    <row r="233" spans="1:12" ht="22" customHeight="1">
      <c r="A233" t="str">
        <f t="shared" si="6"/>
        <v/>
      </c>
      <c r="C233" s="24" t="str">
        <f>IF(B233="","",IFERROR(_xlfn.XLOOKUP(B233,BILLING!A:A,BILLING!C:C),"Bill not found"))</f>
        <v/>
      </c>
      <c r="D233" s="24" t="str">
        <f>IF(C233="","",IFERROR(_xlfn.XLOOKUP(C233,PT_Master!A:A,PT_Master!C:C),""))</f>
        <v/>
      </c>
      <c r="E233" s="25" t="str">
        <f>IF(B233="","",IFERROR(_xlfn.XLOOKUP(B233,BILLING!A:A,BILLING!O:O),0))</f>
        <v/>
      </c>
      <c r="F233" s="13"/>
      <c r="G233" s="17"/>
      <c r="J233" s="25" t="str">
        <f>IF(B233="","",IFERROR(E233-SUMIF(B$6:B233,B233,G$6:G233),E233))</f>
        <v/>
      </c>
      <c r="K233" s="27" t="str">
        <f ca="1">IF(B233="","",IFERROR(TODAY()-_xlfn.XLOOKUP(B233,BILLING!A:A,BILLING!E:E),0))</f>
        <v/>
      </c>
      <c r="L233" s="24" t="str">
        <f t="shared" ca="1" si="7"/>
        <v/>
      </c>
    </row>
    <row r="234" spans="1:12" ht="22" customHeight="1">
      <c r="A234" t="str">
        <f t="shared" si="6"/>
        <v/>
      </c>
      <c r="C234" s="24" t="str">
        <f>IF(B234="","",IFERROR(_xlfn.XLOOKUP(B234,BILLING!A:A,BILLING!C:C),"Bill not found"))</f>
        <v/>
      </c>
      <c r="D234" s="24" t="str">
        <f>IF(C234="","",IFERROR(_xlfn.XLOOKUP(C234,PT_Master!A:A,PT_Master!C:C),""))</f>
        <v/>
      </c>
      <c r="E234" s="25" t="str">
        <f>IF(B234="","",IFERROR(_xlfn.XLOOKUP(B234,BILLING!A:A,BILLING!O:O),0))</f>
        <v/>
      </c>
      <c r="F234" s="13"/>
      <c r="G234" s="17"/>
      <c r="J234" s="25" t="str">
        <f>IF(B234="","",IFERROR(E234-SUMIF(B$6:B234,B234,G$6:G234),E234))</f>
        <v/>
      </c>
      <c r="K234" s="27" t="str">
        <f ca="1">IF(B234="","",IFERROR(TODAY()-_xlfn.XLOOKUP(B234,BILLING!A:A,BILLING!E:E),0))</f>
        <v/>
      </c>
      <c r="L234" s="24" t="str">
        <f t="shared" ca="1" si="7"/>
        <v/>
      </c>
    </row>
    <row r="235" spans="1:12" ht="22" customHeight="1">
      <c r="A235" t="str">
        <f t="shared" si="6"/>
        <v/>
      </c>
      <c r="C235" s="24" t="str">
        <f>IF(B235="","",IFERROR(_xlfn.XLOOKUP(B235,BILLING!A:A,BILLING!C:C),"Bill not found"))</f>
        <v/>
      </c>
      <c r="D235" s="24" t="str">
        <f>IF(C235="","",IFERROR(_xlfn.XLOOKUP(C235,PT_Master!A:A,PT_Master!C:C),""))</f>
        <v/>
      </c>
      <c r="E235" s="25" t="str">
        <f>IF(B235="","",IFERROR(_xlfn.XLOOKUP(B235,BILLING!A:A,BILLING!O:O),0))</f>
        <v/>
      </c>
      <c r="F235" s="13"/>
      <c r="G235" s="17"/>
      <c r="J235" s="25" t="str">
        <f>IF(B235="","",IFERROR(E235-SUMIF(B$6:B235,B235,G$6:G235),E235))</f>
        <v/>
      </c>
      <c r="K235" s="27" t="str">
        <f ca="1">IF(B235="","",IFERROR(TODAY()-_xlfn.XLOOKUP(B235,BILLING!A:A,BILLING!E:E),0))</f>
        <v/>
      </c>
      <c r="L235" s="24" t="str">
        <f t="shared" ca="1" si="7"/>
        <v/>
      </c>
    </row>
    <row r="236" spans="1:12" ht="22" customHeight="1">
      <c r="A236" t="str">
        <f t="shared" si="6"/>
        <v/>
      </c>
      <c r="C236" s="24" t="str">
        <f>IF(B236="","",IFERROR(_xlfn.XLOOKUP(B236,BILLING!A:A,BILLING!C:C),"Bill not found"))</f>
        <v/>
      </c>
      <c r="D236" s="24" t="str">
        <f>IF(C236="","",IFERROR(_xlfn.XLOOKUP(C236,PT_Master!A:A,PT_Master!C:C),""))</f>
        <v/>
      </c>
      <c r="E236" s="25" t="str">
        <f>IF(B236="","",IFERROR(_xlfn.XLOOKUP(B236,BILLING!A:A,BILLING!O:O),0))</f>
        <v/>
      </c>
      <c r="F236" s="13"/>
      <c r="G236" s="17"/>
      <c r="J236" s="25" t="str">
        <f>IF(B236="","",IFERROR(E236-SUMIF(B$6:B236,B236,G$6:G236),E236))</f>
        <v/>
      </c>
      <c r="K236" s="27" t="str">
        <f ca="1">IF(B236="","",IFERROR(TODAY()-_xlfn.XLOOKUP(B236,BILLING!A:A,BILLING!E:E),0))</f>
        <v/>
      </c>
      <c r="L236" s="24" t="str">
        <f t="shared" ca="1" si="7"/>
        <v/>
      </c>
    </row>
    <row r="237" spans="1:12" ht="22" customHeight="1">
      <c r="A237" t="str">
        <f t="shared" si="6"/>
        <v/>
      </c>
      <c r="C237" s="24" t="str">
        <f>IF(B237="","",IFERROR(_xlfn.XLOOKUP(B237,BILLING!A:A,BILLING!C:C),"Bill not found"))</f>
        <v/>
      </c>
      <c r="D237" s="24" t="str">
        <f>IF(C237="","",IFERROR(_xlfn.XLOOKUP(C237,PT_Master!A:A,PT_Master!C:C),""))</f>
        <v/>
      </c>
      <c r="E237" s="25" t="str">
        <f>IF(B237="","",IFERROR(_xlfn.XLOOKUP(B237,BILLING!A:A,BILLING!O:O),0))</f>
        <v/>
      </c>
      <c r="F237" s="13"/>
      <c r="G237" s="17"/>
      <c r="J237" s="25" t="str">
        <f>IF(B237="","",IFERROR(E237-SUMIF(B$6:B237,B237,G$6:G237),E237))</f>
        <v/>
      </c>
      <c r="K237" s="27" t="str">
        <f ca="1">IF(B237="","",IFERROR(TODAY()-_xlfn.XLOOKUP(B237,BILLING!A:A,BILLING!E:E),0))</f>
        <v/>
      </c>
      <c r="L237" s="24" t="str">
        <f t="shared" ca="1" si="7"/>
        <v/>
      </c>
    </row>
    <row r="238" spans="1:12" ht="22" customHeight="1">
      <c r="A238" t="str">
        <f t="shared" si="6"/>
        <v/>
      </c>
      <c r="C238" s="24" t="str">
        <f>IF(B238="","",IFERROR(_xlfn.XLOOKUP(B238,BILLING!A:A,BILLING!C:C),"Bill not found"))</f>
        <v/>
      </c>
      <c r="D238" s="24" t="str">
        <f>IF(C238="","",IFERROR(_xlfn.XLOOKUP(C238,PT_Master!A:A,PT_Master!C:C),""))</f>
        <v/>
      </c>
      <c r="E238" s="25" t="str">
        <f>IF(B238="","",IFERROR(_xlfn.XLOOKUP(B238,BILLING!A:A,BILLING!O:O),0))</f>
        <v/>
      </c>
      <c r="F238" s="13"/>
      <c r="G238" s="17"/>
      <c r="J238" s="25" t="str">
        <f>IF(B238="","",IFERROR(E238-SUMIF(B$6:B238,B238,G$6:G238),E238))</f>
        <v/>
      </c>
      <c r="K238" s="27" t="str">
        <f ca="1">IF(B238="","",IFERROR(TODAY()-_xlfn.XLOOKUP(B238,BILLING!A:A,BILLING!E:E),0))</f>
        <v/>
      </c>
      <c r="L238" s="24" t="str">
        <f t="shared" ca="1" si="7"/>
        <v/>
      </c>
    </row>
    <row r="239" spans="1:12" ht="22" customHeight="1">
      <c r="A239" t="str">
        <f t="shared" si="6"/>
        <v/>
      </c>
      <c r="C239" s="24" t="str">
        <f>IF(B239="","",IFERROR(_xlfn.XLOOKUP(B239,BILLING!A:A,BILLING!C:C),"Bill not found"))</f>
        <v/>
      </c>
      <c r="D239" s="24" t="str">
        <f>IF(C239="","",IFERROR(_xlfn.XLOOKUP(C239,PT_Master!A:A,PT_Master!C:C),""))</f>
        <v/>
      </c>
      <c r="E239" s="25" t="str">
        <f>IF(B239="","",IFERROR(_xlfn.XLOOKUP(B239,BILLING!A:A,BILLING!O:O),0))</f>
        <v/>
      </c>
      <c r="F239" s="13"/>
      <c r="G239" s="17"/>
      <c r="J239" s="25" t="str">
        <f>IF(B239="","",IFERROR(E239-SUMIF(B$6:B239,B239,G$6:G239),E239))</f>
        <v/>
      </c>
      <c r="K239" s="27" t="str">
        <f ca="1">IF(B239="","",IFERROR(TODAY()-_xlfn.XLOOKUP(B239,BILLING!A:A,BILLING!E:E),0))</f>
        <v/>
      </c>
      <c r="L239" s="24" t="str">
        <f t="shared" ca="1" si="7"/>
        <v/>
      </c>
    </row>
    <row r="240" spans="1:12" ht="22" customHeight="1">
      <c r="A240" t="str">
        <f t="shared" si="6"/>
        <v/>
      </c>
      <c r="C240" s="24" t="str">
        <f>IF(B240="","",IFERROR(_xlfn.XLOOKUP(B240,BILLING!A:A,BILLING!C:C),"Bill not found"))</f>
        <v/>
      </c>
      <c r="D240" s="24" t="str">
        <f>IF(C240="","",IFERROR(_xlfn.XLOOKUP(C240,PT_Master!A:A,PT_Master!C:C),""))</f>
        <v/>
      </c>
      <c r="E240" s="25" t="str">
        <f>IF(B240="","",IFERROR(_xlfn.XLOOKUP(B240,BILLING!A:A,BILLING!O:O),0))</f>
        <v/>
      </c>
      <c r="F240" s="13"/>
      <c r="G240" s="17"/>
      <c r="J240" s="25" t="str">
        <f>IF(B240="","",IFERROR(E240-SUMIF(B$6:B240,B240,G$6:G240),E240))</f>
        <v/>
      </c>
      <c r="K240" s="27" t="str">
        <f ca="1">IF(B240="","",IFERROR(TODAY()-_xlfn.XLOOKUP(B240,BILLING!A:A,BILLING!E:E),0))</f>
        <v/>
      </c>
      <c r="L240" s="24" t="str">
        <f t="shared" ca="1" si="7"/>
        <v/>
      </c>
    </row>
    <row r="241" spans="1:12" ht="22" customHeight="1">
      <c r="A241" t="str">
        <f t="shared" si="6"/>
        <v/>
      </c>
      <c r="C241" s="24" t="str">
        <f>IF(B241="","",IFERROR(_xlfn.XLOOKUP(B241,BILLING!A:A,BILLING!C:C),"Bill not found"))</f>
        <v/>
      </c>
      <c r="D241" s="24" t="str">
        <f>IF(C241="","",IFERROR(_xlfn.XLOOKUP(C241,PT_Master!A:A,PT_Master!C:C),""))</f>
        <v/>
      </c>
      <c r="E241" s="25" t="str">
        <f>IF(B241="","",IFERROR(_xlfn.XLOOKUP(B241,BILLING!A:A,BILLING!O:O),0))</f>
        <v/>
      </c>
      <c r="F241" s="13"/>
      <c r="G241" s="17"/>
      <c r="J241" s="25" t="str">
        <f>IF(B241="","",IFERROR(E241-SUMIF(B$6:B241,B241,G$6:G241),E241))</f>
        <v/>
      </c>
      <c r="K241" s="27" t="str">
        <f ca="1">IF(B241="","",IFERROR(TODAY()-_xlfn.XLOOKUP(B241,BILLING!A:A,BILLING!E:E),0))</f>
        <v/>
      </c>
      <c r="L241" s="24" t="str">
        <f t="shared" ca="1" si="7"/>
        <v/>
      </c>
    </row>
    <row r="242" spans="1:12" ht="22" customHeight="1">
      <c r="A242" t="str">
        <f t="shared" si="6"/>
        <v/>
      </c>
      <c r="C242" s="24" t="str">
        <f>IF(B242="","",IFERROR(_xlfn.XLOOKUP(B242,BILLING!A:A,BILLING!C:C),"Bill not found"))</f>
        <v/>
      </c>
      <c r="D242" s="24" t="str">
        <f>IF(C242="","",IFERROR(_xlfn.XLOOKUP(C242,PT_Master!A:A,PT_Master!C:C),""))</f>
        <v/>
      </c>
      <c r="E242" s="25" t="str">
        <f>IF(B242="","",IFERROR(_xlfn.XLOOKUP(B242,BILLING!A:A,BILLING!O:O),0))</f>
        <v/>
      </c>
      <c r="F242" s="13"/>
      <c r="G242" s="17"/>
      <c r="J242" s="25" t="str">
        <f>IF(B242="","",IFERROR(E242-SUMIF(B$6:B242,B242,G$6:G242),E242))</f>
        <v/>
      </c>
      <c r="K242" s="27" t="str">
        <f ca="1">IF(B242="","",IFERROR(TODAY()-_xlfn.XLOOKUP(B242,BILLING!A:A,BILLING!E:E),0))</f>
        <v/>
      </c>
      <c r="L242" s="24" t="str">
        <f t="shared" ca="1" si="7"/>
        <v/>
      </c>
    </row>
    <row r="243" spans="1:12" ht="22" customHeight="1">
      <c r="A243" t="str">
        <f t="shared" si="6"/>
        <v/>
      </c>
      <c r="C243" s="24" t="str">
        <f>IF(B243="","",IFERROR(_xlfn.XLOOKUP(B243,BILLING!A:A,BILLING!C:C),"Bill not found"))</f>
        <v/>
      </c>
      <c r="D243" s="24" t="str">
        <f>IF(C243="","",IFERROR(_xlfn.XLOOKUP(C243,PT_Master!A:A,PT_Master!C:C),""))</f>
        <v/>
      </c>
      <c r="E243" s="25" t="str">
        <f>IF(B243="","",IFERROR(_xlfn.XLOOKUP(B243,BILLING!A:A,BILLING!O:O),0))</f>
        <v/>
      </c>
      <c r="F243" s="13"/>
      <c r="G243" s="17"/>
      <c r="J243" s="25" t="str">
        <f>IF(B243="","",IFERROR(E243-SUMIF(B$6:B243,B243,G$6:G243),E243))</f>
        <v/>
      </c>
      <c r="K243" s="27" t="str">
        <f ca="1">IF(B243="","",IFERROR(TODAY()-_xlfn.XLOOKUP(B243,BILLING!A:A,BILLING!E:E),0))</f>
        <v/>
      </c>
      <c r="L243" s="24" t="str">
        <f t="shared" ca="1" si="7"/>
        <v/>
      </c>
    </row>
    <row r="244" spans="1:12" ht="22" customHeight="1">
      <c r="A244" t="str">
        <f t="shared" si="6"/>
        <v/>
      </c>
      <c r="C244" s="24" t="str">
        <f>IF(B244="","",IFERROR(_xlfn.XLOOKUP(B244,BILLING!A:A,BILLING!C:C),"Bill not found"))</f>
        <v/>
      </c>
      <c r="D244" s="24" t="str">
        <f>IF(C244="","",IFERROR(_xlfn.XLOOKUP(C244,PT_Master!A:A,PT_Master!C:C),""))</f>
        <v/>
      </c>
      <c r="E244" s="25" t="str">
        <f>IF(B244="","",IFERROR(_xlfn.XLOOKUP(B244,BILLING!A:A,BILLING!O:O),0))</f>
        <v/>
      </c>
      <c r="F244" s="13"/>
      <c r="G244" s="17"/>
      <c r="J244" s="25" t="str">
        <f>IF(B244="","",IFERROR(E244-SUMIF(B$6:B244,B244,G$6:G244),E244))</f>
        <v/>
      </c>
      <c r="K244" s="27" t="str">
        <f ca="1">IF(B244="","",IFERROR(TODAY()-_xlfn.XLOOKUP(B244,BILLING!A:A,BILLING!E:E),0))</f>
        <v/>
      </c>
      <c r="L244" s="24" t="str">
        <f t="shared" ca="1" si="7"/>
        <v/>
      </c>
    </row>
    <row r="245" spans="1:12" ht="22" customHeight="1">
      <c r="A245" t="str">
        <f t="shared" si="6"/>
        <v/>
      </c>
      <c r="C245" s="24" t="str">
        <f>IF(B245="","",IFERROR(_xlfn.XLOOKUP(B245,BILLING!A:A,BILLING!C:C),"Bill not found"))</f>
        <v/>
      </c>
      <c r="D245" s="24" t="str">
        <f>IF(C245="","",IFERROR(_xlfn.XLOOKUP(C245,PT_Master!A:A,PT_Master!C:C),""))</f>
        <v/>
      </c>
      <c r="E245" s="25" t="str">
        <f>IF(B245="","",IFERROR(_xlfn.XLOOKUP(B245,BILLING!A:A,BILLING!O:O),0))</f>
        <v/>
      </c>
      <c r="F245" s="13"/>
      <c r="G245" s="17"/>
      <c r="J245" s="25" t="str">
        <f>IF(B245="","",IFERROR(E245-SUMIF(B$6:B245,B245,G$6:G245),E245))</f>
        <v/>
      </c>
      <c r="K245" s="27" t="str">
        <f ca="1">IF(B245="","",IFERROR(TODAY()-_xlfn.XLOOKUP(B245,BILLING!A:A,BILLING!E:E),0))</f>
        <v/>
      </c>
      <c r="L245" s="24" t="str">
        <f t="shared" ca="1" si="7"/>
        <v/>
      </c>
    </row>
    <row r="246" spans="1:12" ht="22" customHeight="1">
      <c r="A246" t="str">
        <f t="shared" si="6"/>
        <v/>
      </c>
      <c r="C246" s="24" t="str">
        <f>IF(B246="","",IFERROR(_xlfn.XLOOKUP(B246,BILLING!A:A,BILLING!C:C),"Bill not found"))</f>
        <v/>
      </c>
      <c r="D246" s="24" t="str">
        <f>IF(C246="","",IFERROR(_xlfn.XLOOKUP(C246,PT_Master!A:A,PT_Master!C:C),""))</f>
        <v/>
      </c>
      <c r="E246" s="25" t="str">
        <f>IF(B246="","",IFERROR(_xlfn.XLOOKUP(B246,BILLING!A:A,BILLING!O:O),0))</f>
        <v/>
      </c>
      <c r="F246" s="13"/>
      <c r="G246" s="17"/>
      <c r="J246" s="25" t="str">
        <f>IF(B246="","",IFERROR(E246-SUMIF(B$6:B246,B246,G$6:G246),E246))</f>
        <v/>
      </c>
      <c r="K246" s="27" t="str">
        <f ca="1">IF(B246="","",IFERROR(TODAY()-_xlfn.XLOOKUP(B246,BILLING!A:A,BILLING!E:E),0))</f>
        <v/>
      </c>
      <c r="L246" s="24" t="str">
        <f t="shared" ca="1" si="7"/>
        <v/>
      </c>
    </row>
    <row r="247" spans="1:12" ht="22" customHeight="1">
      <c r="A247" t="str">
        <f t="shared" si="6"/>
        <v/>
      </c>
      <c r="C247" s="24" t="str">
        <f>IF(B247="","",IFERROR(_xlfn.XLOOKUP(B247,BILLING!A:A,BILLING!C:C),"Bill not found"))</f>
        <v/>
      </c>
      <c r="D247" s="24" t="str">
        <f>IF(C247="","",IFERROR(_xlfn.XLOOKUP(C247,PT_Master!A:A,PT_Master!C:C),""))</f>
        <v/>
      </c>
      <c r="E247" s="25" t="str">
        <f>IF(B247="","",IFERROR(_xlfn.XLOOKUP(B247,BILLING!A:A,BILLING!O:O),0))</f>
        <v/>
      </c>
      <c r="F247" s="13"/>
      <c r="G247" s="17"/>
      <c r="J247" s="25" t="str">
        <f>IF(B247="","",IFERROR(E247-SUMIF(B$6:B247,B247,G$6:G247),E247))</f>
        <v/>
      </c>
      <c r="K247" s="27" t="str">
        <f ca="1">IF(B247="","",IFERROR(TODAY()-_xlfn.XLOOKUP(B247,BILLING!A:A,BILLING!E:E),0))</f>
        <v/>
      </c>
      <c r="L247" s="24" t="str">
        <f t="shared" ca="1" si="7"/>
        <v/>
      </c>
    </row>
    <row r="248" spans="1:12" ht="22" customHeight="1">
      <c r="A248" t="str">
        <f t="shared" si="6"/>
        <v/>
      </c>
      <c r="C248" s="24" t="str">
        <f>IF(B248="","",IFERROR(_xlfn.XLOOKUP(B248,BILLING!A:A,BILLING!C:C),"Bill not found"))</f>
        <v/>
      </c>
      <c r="D248" s="24" t="str">
        <f>IF(C248="","",IFERROR(_xlfn.XLOOKUP(C248,PT_Master!A:A,PT_Master!C:C),""))</f>
        <v/>
      </c>
      <c r="E248" s="25" t="str">
        <f>IF(B248="","",IFERROR(_xlfn.XLOOKUP(B248,BILLING!A:A,BILLING!O:O),0))</f>
        <v/>
      </c>
      <c r="F248" s="13"/>
      <c r="G248" s="17"/>
      <c r="J248" s="25" t="str">
        <f>IF(B248="","",IFERROR(E248-SUMIF(B$6:B248,B248,G$6:G248),E248))</f>
        <v/>
      </c>
      <c r="K248" s="27" t="str">
        <f ca="1">IF(B248="","",IFERROR(TODAY()-_xlfn.XLOOKUP(B248,BILLING!A:A,BILLING!E:E),0))</f>
        <v/>
      </c>
      <c r="L248" s="24" t="str">
        <f t="shared" ca="1" si="7"/>
        <v/>
      </c>
    </row>
    <row r="249" spans="1:12" ht="22" customHeight="1">
      <c r="A249" t="str">
        <f t="shared" si="6"/>
        <v/>
      </c>
      <c r="C249" s="24" t="str">
        <f>IF(B249="","",IFERROR(_xlfn.XLOOKUP(B249,BILLING!A:A,BILLING!C:C),"Bill not found"))</f>
        <v/>
      </c>
      <c r="D249" s="24" t="str">
        <f>IF(C249="","",IFERROR(_xlfn.XLOOKUP(C249,PT_Master!A:A,PT_Master!C:C),""))</f>
        <v/>
      </c>
      <c r="E249" s="25" t="str">
        <f>IF(B249="","",IFERROR(_xlfn.XLOOKUP(B249,BILLING!A:A,BILLING!O:O),0))</f>
        <v/>
      </c>
      <c r="F249" s="13"/>
      <c r="G249" s="17"/>
      <c r="J249" s="25" t="str">
        <f>IF(B249="","",IFERROR(E249-SUMIF(B$6:B249,B249,G$6:G249),E249))</f>
        <v/>
      </c>
      <c r="K249" s="27" t="str">
        <f ca="1">IF(B249="","",IFERROR(TODAY()-_xlfn.XLOOKUP(B249,BILLING!A:A,BILLING!E:E),0))</f>
        <v/>
      </c>
      <c r="L249" s="24" t="str">
        <f t="shared" ca="1" si="7"/>
        <v/>
      </c>
    </row>
    <row r="250" spans="1:12" ht="22" customHeight="1">
      <c r="A250" t="str">
        <f t="shared" si="6"/>
        <v/>
      </c>
      <c r="C250" s="24" t="str">
        <f>IF(B250="","",IFERROR(_xlfn.XLOOKUP(B250,BILLING!A:A,BILLING!C:C),"Bill not found"))</f>
        <v/>
      </c>
      <c r="D250" s="24" t="str">
        <f>IF(C250="","",IFERROR(_xlfn.XLOOKUP(C250,PT_Master!A:A,PT_Master!C:C),""))</f>
        <v/>
      </c>
      <c r="E250" s="25" t="str">
        <f>IF(B250="","",IFERROR(_xlfn.XLOOKUP(B250,BILLING!A:A,BILLING!O:O),0))</f>
        <v/>
      </c>
      <c r="F250" s="13"/>
      <c r="G250" s="17"/>
      <c r="J250" s="25" t="str">
        <f>IF(B250="","",IFERROR(E250-SUMIF(B$6:B250,B250,G$6:G250),E250))</f>
        <v/>
      </c>
      <c r="K250" s="27" t="str">
        <f ca="1">IF(B250="","",IFERROR(TODAY()-_xlfn.XLOOKUP(B250,BILLING!A:A,BILLING!E:E),0))</f>
        <v/>
      </c>
      <c r="L250" s="24" t="str">
        <f t="shared" ca="1" si="7"/>
        <v/>
      </c>
    </row>
    <row r="251" spans="1:12" ht="22" customHeight="1">
      <c r="A251" t="str">
        <f t="shared" si="6"/>
        <v/>
      </c>
      <c r="C251" s="24" t="str">
        <f>IF(B251="","",IFERROR(_xlfn.XLOOKUP(B251,BILLING!A:A,BILLING!C:C),"Bill not found"))</f>
        <v/>
      </c>
      <c r="D251" s="24" t="str">
        <f>IF(C251="","",IFERROR(_xlfn.XLOOKUP(C251,PT_Master!A:A,PT_Master!C:C),""))</f>
        <v/>
      </c>
      <c r="E251" s="25" t="str">
        <f>IF(B251="","",IFERROR(_xlfn.XLOOKUP(B251,BILLING!A:A,BILLING!O:O),0))</f>
        <v/>
      </c>
      <c r="F251" s="13"/>
      <c r="G251" s="17"/>
      <c r="J251" s="25" t="str">
        <f>IF(B251="","",IFERROR(E251-SUMIF(B$6:B251,B251,G$6:G251),E251))</f>
        <v/>
      </c>
      <c r="K251" s="27" t="str">
        <f ca="1">IF(B251="","",IFERROR(TODAY()-_xlfn.XLOOKUP(B251,BILLING!A:A,BILLING!E:E),0))</f>
        <v/>
      </c>
      <c r="L251" s="24" t="str">
        <f t="shared" ca="1" si="7"/>
        <v/>
      </c>
    </row>
    <row r="252" spans="1:12" ht="22" customHeight="1">
      <c r="A252" t="str">
        <f t="shared" si="6"/>
        <v/>
      </c>
      <c r="C252" s="24" t="str">
        <f>IF(B252="","",IFERROR(_xlfn.XLOOKUP(B252,BILLING!A:A,BILLING!C:C),"Bill not found"))</f>
        <v/>
      </c>
      <c r="D252" s="24" t="str">
        <f>IF(C252="","",IFERROR(_xlfn.XLOOKUP(C252,PT_Master!A:A,PT_Master!C:C),""))</f>
        <v/>
      </c>
      <c r="E252" s="25" t="str">
        <f>IF(B252="","",IFERROR(_xlfn.XLOOKUP(B252,BILLING!A:A,BILLING!O:O),0))</f>
        <v/>
      </c>
      <c r="F252" s="13"/>
      <c r="G252" s="17"/>
      <c r="J252" s="25" t="str">
        <f>IF(B252="","",IFERROR(E252-SUMIF(B$6:B252,B252,G$6:G252),E252))</f>
        <v/>
      </c>
      <c r="K252" s="27" t="str">
        <f ca="1">IF(B252="","",IFERROR(TODAY()-_xlfn.XLOOKUP(B252,BILLING!A:A,BILLING!E:E),0))</f>
        <v/>
      </c>
      <c r="L252" s="24" t="str">
        <f t="shared" ca="1" si="7"/>
        <v/>
      </c>
    </row>
    <row r="253" spans="1:12" ht="22" customHeight="1">
      <c r="A253" t="str">
        <f t="shared" si="6"/>
        <v/>
      </c>
      <c r="C253" s="24" t="str">
        <f>IF(B253="","",IFERROR(_xlfn.XLOOKUP(B253,BILLING!A:A,BILLING!C:C),"Bill not found"))</f>
        <v/>
      </c>
      <c r="D253" s="24" t="str">
        <f>IF(C253="","",IFERROR(_xlfn.XLOOKUP(C253,PT_Master!A:A,PT_Master!C:C),""))</f>
        <v/>
      </c>
      <c r="E253" s="25" t="str">
        <f>IF(B253="","",IFERROR(_xlfn.XLOOKUP(B253,BILLING!A:A,BILLING!O:O),0))</f>
        <v/>
      </c>
      <c r="F253" s="13"/>
      <c r="G253" s="17"/>
      <c r="J253" s="25" t="str">
        <f>IF(B253="","",IFERROR(E253-SUMIF(B$6:B253,B253,G$6:G253),E253))</f>
        <v/>
      </c>
      <c r="K253" s="27" t="str">
        <f ca="1">IF(B253="","",IFERROR(TODAY()-_xlfn.XLOOKUP(B253,BILLING!A:A,BILLING!E:E),0))</f>
        <v/>
      </c>
      <c r="L253" s="24" t="str">
        <f t="shared" ca="1" si="7"/>
        <v/>
      </c>
    </row>
    <row r="254" spans="1:12" ht="22" customHeight="1">
      <c r="A254" t="str">
        <f t="shared" si="6"/>
        <v/>
      </c>
      <c r="C254" s="24" t="str">
        <f>IF(B254="","",IFERROR(_xlfn.XLOOKUP(B254,BILLING!A:A,BILLING!C:C),"Bill not found"))</f>
        <v/>
      </c>
      <c r="D254" s="24" t="str">
        <f>IF(C254="","",IFERROR(_xlfn.XLOOKUP(C254,PT_Master!A:A,PT_Master!C:C),""))</f>
        <v/>
      </c>
      <c r="E254" s="25" t="str">
        <f>IF(B254="","",IFERROR(_xlfn.XLOOKUP(B254,BILLING!A:A,BILLING!O:O),0))</f>
        <v/>
      </c>
      <c r="F254" s="13"/>
      <c r="G254" s="17"/>
      <c r="J254" s="25" t="str">
        <f>IF(B254="","",IFERROR(E254-SUMIF(B$6:B254,B254,G$6:G254),E254))</f>
        <v/>
      </c>
      <c r="K254" s="27" t="str">
        <f ca="1">IF(B254="","",IFERROR(TODAY()-_xlfn.XLOOKUP(B254,BILLING!A:A,BILLING!E:E),0))</f>
        <v/>
      </c>
      <c r="L254" s="24" t="str">
        <f t="shared" ca="1" si="7"/>
        <v/>
      </c>
    </row>
    <row r="255" spans="1:12" ht="22" customHeight="1">
      <c r="A255" t="str">
        <f t="shared" si="6"/>
        <v/>
      </c>
      <c r="C255" s="24" t="str">
        <f>IF(B255="","",IFERROR(_xlfn.XLOOKUP(B255,BILLING!A:A,BILLING!C:C),"Bill not found"))</f>
        <v/>
      </c>
      <c r="D255" s="24" t="str">
        <f>IF(C255="","",IFERROR(_xlfn.XLOOKUP(C255,PT_Master!A:A,PT_Master!C:C),""))</f>
        <v/>
      </c>
      <c r="E255" s="25" t="str">
        <f>IF(B255="","",IFERROR(_xlfn.XLOOKUP(B255,BILLING!A:A,BILLING!O:O),0))</f>
        <v/>
      </c>
      <c r="F255" s="13"/>
      <c r="G255" s="17"/>
      <c r="J255" s="25" t="str">
        <f>IF(B255="","",IFERROR(E255-SUMIF(B$6:B255,B255,G$6:G255),E255))</f>
        <v/>
      </c>
      <c r="K255" s="27" t="str">
        <f ca="1">IF(B255="","",IFERROR(TODAY()-_xlfn.XLOOKUP(B255,BILLING!A:A,BILLING!E:E),0))</f>
        <v/>
      </c>
      <c r="L255" s="24" t="str">
        <f t="shared" ca="1" si="7"/>
        <v/>
      </c>
    </row>
    <row r="256" spans="1:12" ht="22" customHeight="1">
      <c r="A256" t="str">
        <f t="shared" si="6"/>
        <v/>
      </c>
      <c r="C256" s="24" t="str">
        <f>IF(B256="","",IFERROR(_xlfn.XLOOKUP(B256,BILLING!A:A,BILLING!C:C),"Bill not found"))</f>
        <v/>
      </c>
      <c r="D256" s="24" t="str">
        <f>IF(C256="","",IFERROR(_xlfn.XLOOKUP(C256,PT_Master!A:A,PT_Master!C:C),""))</f>
        <v/>
      </c>
      <c r="E256" s="25" t="str">
        <f>IF(B256="","",IFERROR(_xlfn.XLOOKUP(B256,BILLING!A:A,BILLING!O:O),0))</f>
        <v/>
      </c>
      <c r="F256" s="13"/>
      <c r="G256" s="17"/>
      <c r="J256" s="25" t="str">
        <f>IF(B256="","",IFERROR(E256-SUMIF(B$6:B256,B256,G$6:G256),E256))</f>
        <v/>
      </c>
      <c r="K256" s="27" t="str">
        <f ca="1">IF(B256="","",IFERROR(TODAY()-_xlfn.XLOOKUP(B256,BILLING!A:A,BILLING!E:E),0))</f>
        <v/>
      </c>
      <c r="L256" s="24" t="str">
        <f t="shared" ca="1" si="7"/>
        <v/>
      </c>
    </row>
    <row r="257" spans="1:12" ht="22" customHeight="1">
      <c r="A257" t="str">
        <f t="shared" si="6"/>
        <v/>
      </c>
      <c r="C257" s="24" t="str">
        <f>IF(B257="","",IFERROR(_xlfn.XLOOKUP(B257,BILLING!A:A,BILLING!C:C),"Bill not found"))</f>
        <v/>
      </c>
      <c r="D257" s="24" t="str">
        <f>IF(C257="","",IFERROR(_xlfn.XLOOKUP(C257,PT_Master!A:A,PT_Master!C:C),""))</f>
        <v/>
      </c>
      <c r="E257" s="25" t="str">
        <f>IF(B257="","",IFERROR(_xlfn.XLOOKUP(B257,BILLING!A:A,BILLING!O:O),0))</f>
        <v/>
      </c>
      <c r="F257" s="13"/>
      <c r="G257" s="17"/>
      <c r="J257" s="25" t="str">
        <f>IF(B257="","",IFERROR(E257-SUMIF(B$6:B257,B257,G$6:G257),E257))</f>
        <v/>
      </c>
      <c r="K257" s="27" t="str">
        <f ca="1">IF(B257="","",IFERROR(TODAY()-_xlfn.XLOOKUP(B257,BILLING!A:A,BILLING!E:E),0))</f>
        <v/>
      </c>
      <c r="L257" s="24" t="str">
        <f t="shared" ca="1" si="7"/>
        <v/>
      </c>
    </row>
    <row r="258" spans="1:12" ht="22" customHeight="1">
      <c r="A258" t="str">
        <f t="shared" si="6"/>
        <v/>
      </c>
      <c r="C258" s="24" t="str">
        <f>IF(B258="","",IFERROR(_xlfn.XLOOKUP(B258,BILLING!A:A,BILLING!C:C),"Bill not found"))</f>
        <v/>
      </c>
      <c r="D258" s="24" t="str">
        <f>IF(C258="","",IFERROR(_xlfn.XLOOKUP(C258,PT_Master!A:A,PT_Master!C:C),""))</f>
        <v/>
      </c>
      <c r="E258" s="25" t="str">
        <f>IF(B258="","",IFERROR(_xlfn.XLOOKUP(B258,BILLING!A:A,BILLING!O:O),0))</f>
        <v/>
      </c>
      <c r="F258" s="13"/>
      <c r="G258" s="17"/>
      <c r="J258" s="25" t="str">
        <f>IF(B258="","",IFERROR(E258-SUMIF(B$6:B258,B258,G$6:G258),E258))</f>
        <v/>
      </c>
      <c r="K258" s="27" t="str">
        <f ca="1">IF(B258="","",IFERROR(TODAY()-_xlfn.XLOOKUP(B258,BILLING!A:A,BILLING!E:E),0))</f>
        <v/>
      </c>
      <c r="L258" s="24" t="str">
        <f t="shared" ca="1" si="7"/>
        <v/>
      </c>
    </row>
    <row r="259" spans="1:12" ht="22" customHeight="1">
      <c r="A259" t="str">
        <f t="shared" si="6"/>
        <v/>
      </c>
      <c r="C259" s="24" t="str">
        <f>IF(B259="","",IFERROR(_xlfn.XLOOKUP(B259,BILLING!A:A,BILLING!C:C),"Bill not found"))</f>
        <v/>
      </c>
      <c r="D259" s="24" t="str">
        <f>IF(C259="","",IFERROR(_xlfn.XLOOKUP(C259,PT_Master!A:A,PT_Master!C:C),""))</f>
        <v/>
      </c>
      <c r="E259" s="25" t="str">
        <f>IF(B259="","",IFERROR(_xlfn.XLOOKUP(B259,BILLING!A:A,BILLING!O:O),0))</f>
        <v/>
      </c>
      <c r="F259" s="13"/>
      <c r="G259" s="17"/>
      <c r="J259" s="25" t="str">
        <f>IF(B259="","",IFERROR(E259-SUMIF(B$6:B259,B259,G$6:G259),E259))</f>
        <v/>
      </c>
      <c r="K259" s="27" t="str">
        <f ca="1">IF(B259="","",IFERROR(TODAY()-_xlfn.XLOOKUP(B259,BILLING!A:A,BILLING!E:E),0))</f>
        <v/>
      </c>
      <c r="L259" s="24" t="str">
        <f t="shared" ca="1" si="7"/>
        <v/>
      </c>
    </row>
    <row r="260" spans="1:12" ht="22" customHeight="1">
      <c r="A260" t="str">
        <f t="shared" si="6"/>
        <v/>
      </c>
      <c r="C260" s="24" t="str">
        <f>IF(B260="","",IFERROR(_xlfn.XLOOKUP(B260,BILLING!A:A,BILLING!C:C),"Bill not found"))</f>
        <v/>
      </c>
      <c r="D260" s="24" t="str">
        <f>IF(C260="","",IFERROR(_xlfn.XLOOKUP(C260,PT_Master!A:A,PT_Master!C:C),""))</f>
        <v/>
      </c>
      <c r="E260" s="25" t="str">
        <f>IF(B260="","",IFERROR(_xlfn.XLOOKUP(B260,BILLING!A:A,BILLING!O:O),0))</f>
        <v/>
      </c>
      <c r="F260" s="13"/>
      <c r="G260" s="17"/>
      <c r="J260" s="25" t="str">
        <f>IF(B260="","",IFERROR(E260-SUMIF(B$6:B260,B260,G$6:G260),E260))</f>
        <v/>
      </c>
      <c r="K260" s="27" t="str">
        <f ca="1">IF(B260="","",IFERROR(TODAY()-_xlfn.XLOOKUP(B260,BILLING!A:A,BILLING!E:E),0))</f>
        <v/>
      </c>
      <c r="L260" s="24" t="str">
        <f t="shared" ca="1" si="7"/>
        <v/>
      </c>
    </row>
    <row r="261" spans="1:12" ht="22" customHeight="1">
      <c r="A261" t="str">
        <f t="shared" si="6"/>
        <v/>
      </c>
      <c r="C261" s="24" t="str">
        <f>IF(B261="","",IFERROR(_xlfn.XLOOKUP(B261,BILLING!A:A,BILLING!C:C),"Bill not found"))</f>
        <v/>
      </c>
      <c r="D261" s="24" t="str">
        <f>IF(C261="","",IFERROR(_xlfn.XLOOKUP(C261,PT_Master!A:A,PT_Master!C:C),""))</f>
        <v/>
      </c>
      <c r="E261" s="25" t="str">
        <f>IF(B261="","",IFERROR(_xlfn.XLOOKUP(B261,BILLING!A:A,BILLING!O:O),0))</f>
        <v/>
      </c>
      <c r="F261" s="13"/>
      <c r="G261" s="17"/>
      <c r="J261" s="25" t="str">
        <f>IF(B261="","",IFERROR(E261-SUMIF(B$6:B261,B261,G$6:G261),E261))</f>
        <v/>
      </c>
      <c r="K261" s="27" t="str">
        <f ca="1">IF(B261="","",IFERROR(TODAY()-_xlfn.XLOOKUP(B261,BILLING!A:A,BILLING!E:E),0))</f>
        <v/>
      </c>
      <c r="L261" s="24" t="str">
        <f t="shared" ca="1" si="7"/>
        <v/>
      </c>
    </row>
    <row r="262" spans="1:12" ht="22" customHeight="1">
      <c r="A262" t="str">
        <f t="shared" si="6"/>
        <v/>
      </c>
      <c r="C262" s="24" t="str">
        <f>IF(B262="","",IFERROR(_xlfn.XLOOKUP(B262,BILLING!A:A,BILLING!C:C),"Bill not found"))</f>
        <v/>
      </c>
      <c r="D262" s="24" t="str">
        <f>IF(C262="","",IFERROR(_xlfn.XLOOKUP(C262,PT_Master!A:A,PT_Master!C:C),""))</f>
        <v/>
      </c>
      <c r="E262" s="25" t="str">
        <f>IF(B262="","",IFERROR(_xlfn.XLOOKUP(B262,BILLING!A:A,BILLING!O:O),0))</f>
        <v/>
      </c>
      <c r="F262" s="13"/>
      <c r="G262" s="17"/>
      <c r="J262" s="25" t="str">
        <f>IF(B262="","",IFERROR(E262-SUMIF(B$6:B262,B262,G$6:G262),E262))</f>
        <v/>
      </c>
      <c r="K262" s="27" t="str">
        <f ca="1">IF(B262="","",IFERROR(TODAY()-_xlfn.XLOOKUP(B262,BILLING!A:A,BILLING!E:E),0))</f>
        <v/>
      </c>
      <c r="L262" s="24" t="str">
        <f t="shared" ca="1" si="7"/>
        <v/>
      </c>
    </row>
    <row r="263" spans="1:12" ht="22" customHeight="1">
      <c r="A263" t="str">
        <f t="shared" ref="A263:A326" si="8">IF(B263="","","PAY-"&amp;TEXT(ROW(A259),"00000"))</f>
        <v/>
      </c>
      <c r="C263" s="24" t="str">
        <f>IF(B263="","",IFERROR(_xlfn.XLOOKUP(B263,BILLING!A:A,BILLING!C:C),"Bill not found"))</f>
        <v/>
      </c>
      <c r="D263" s="24" t="str">
        <f>IF(C263="","",IFERROR(_xlfn.XLOOKUP(C263,PT_Master!A:A,PT_Master!C:C),""))</f>
        <v/>
      </c>
      <c r="E263" s="25" t="str">
        <f>IF(B263="","",IFERROR(_xlfn.XLOOKUP(B263,BILLING!A:A,BILLING!O:O),0))</f>
        <v/>
      </c>
      <c r="F263" s="13"/>
      <c r="G263" s="17"/>
      <c r="J263" s="25" t="str">
        <f>IF(B263="","",IFERROR(E263-SUMIF(B$6:B263,B263,G$6:G263),E263))</f>
        <v/>
      </c>
      <c r="K263" s="27" t="str">
        <f ca="1">IF(B263="","",IFERROR(TODAY()-_xlfn.XLOOKUP(B263,BILLING!A:A,BILLING!E:E),0))</f>
        <v/>
      </c>
      <c r="L263" s="24" t="str">
        <f t="shared" ref="L263:L326" ca="1" si="9">IF(K263="","",IF(K263&lt;=30,"0-30 Days",IF(K263&lt;=60,"31-60 Days",IF(K263&lt;=90,"61-90 Days","90+ Days"))))</f>
        <v/>
      </c>
    </row>
    <row r="264" spans="1:12" ht="22" customHeight="1">
      <c r="A264" t="str">
        <f t="shared" si="8"/>
        <v/>
      </c>
      <c r="C264" s="24" t="str">
        <f>IF(B264="","",IFERROR(_xlfn.XLOOKUP(B264,BILLING!A:A,BILLING!C:C),"Bill not found"))</f>
        <v/>
      </c>
      <c r="D264" s="24" t="str">
        <f>IF(C264="","",IFERROR(_xlfn.XLOOKUP(C264,PT_Master!A:A,PT_Master!C:C),""))</f>
        <v/>
      </c>
      <c r="E264" s="25" t="str">
        <f>IF(B264="","",IFERROR(_xlfn.XLOOKUP(B264,BILLING!A:A,BILLING!O:O),0))</f>
        <v/>
      </c>
      <c r="F264" s="13"/>
      <c r="G264" s="17"/>
      <c r="J264" s="25" t="str">
        <f>IF(B264="","",IFERROR(E264-SUMIF(B$6:B264,B264,G$6:G264),E264))</f>
        <v/>
      </c>
      <c r="K264" s="27" t="str">
        <f ca="1">IF(B264="","",IFERROR(TODAY()-_xlfn.XLOOKUP(B264,BILLING!A:A,BILLING!E:E),0))</f>
        <v/>
      </c>
      <c r="L264" s="24" t="str">
        <f t="shared" ca="1" si="9"/>
        <v/>
      </c>
    </row>
    <row r="265" spans="1:12" ht="22" customHeight="1">
      <c r="A265" t="str">
        <f t="shared" si="8"/>
        <v/>
      </c>
      <c r="C265" s="24" t="str">
        <f>IF(B265="","",IFERROR(_xlfn.XLOOKUP(B265,BILLING!A:A,BILLING!C:C),"Bill not found"))</f>
        <v/>
      </c>
      <c r="D265" s="24" t="str">
        <f>IF(C265="","",IFERROR(_xlfn.XLOOKUP(C265,PT_Master!A:A,PT_Master!C:C),""))</f>
        <v/>
      </c>
      <c r="E265" s="25" t="str">
        <f>IF(B265="","",IFERROR(_xlfn.XLOOKUP(B265,BILLING!A:A,BILLING!O:O),0))</f>
        <v/>
      </c>
      <c r="F265" s="13"/>
      <c r="G265" s="17"/>
      <c r="J265" s="25" t="str">
        <f>IF(B265="","",IFERROR(E265-SUMIF(B$6:B265,B265,G$6:G265),E265))</f>
        <v/>
      </c>
      <c r="K265" s="27" t="str">
        <f ca="1">IF(B265="","",IFERROR(TODAY()-_xlfn.XLOOKUP(B265,BILLING!A:A,BILLING!E:E),0))</f>
        <v/>
      </c>
      <c r="L265" s="24" t="str">
        <f t="shared" ca="1" si="9"/>
        <v/>
      </c>
    </row>
    <row r="266" spans="1:12" ht="22" customHeight="1">
      <c r="A266" t="str">
        <f t="shared" si="8"/>
        <v/>
      </c>
      <c r="C266" s="24" t="str">
        <f>IF(B266="","",IFERROR(_xlfn.XLOOKUP(B266,BILLING!A:A,BILLING!C:C),"Bill not found"))</f>
        <v/>
      </c>
      <c r="D266" s="24" t="str">
        <f>IF(C266="","",IFERROR(_xlfn.XLOOKUP(C266,PT_Master!A:A,PT_Master!C:C),""))</f>
        <v/>
      </c>
      <c r="E266" s="25" t="str">
        <f>IF(B266="","",IFERROR(_xlfn.XLOOKUP(B266,BILLING!A:A,BILLING!O:O),0))</f>
        <v/>
      </c>
      <c r="F266" s="13"/>
      <c r="G266" s="17"/>
      <c r="J266" s="25" t="str">
        <f>IF(B266="","",IFERROR(E266-SUMIF(B$6:B266,B266,G$6:G266),E266))</f>
        <v/>
      </c>
      <c r="K266" s="27" t="str">
        <f ca="1">IF(B266="","",IFERROR(TODAY()-_xlfn.XLOOKUP(B266,BILLING!A:A,BILLING!E:E),0))</f>
        <v/>
      </c>
      <c r="L266" s="24" t="str">
        <f t="shared" ca="1" si="9"/>
        <v/>
      </c>
    </row>
    <row r="267" spans="1:12" ht="22" customHeight="1">
      <c r="A267" t="str">
        <f t="shared" si="8"/>
        <v/>
      </c>
      <c r="C267" s="24" t="str">
        <f>IF(B267="","",IFERROR(_xlfn.XLOOKUP(B267,BILLING!A:A,BILLING!C:C),"Bill not found"))</f>
        <v/>
      </c>
      <c r="D267" s="24" t="str">
        <f>IF(C267="","",IFERROR(_xlfn.XLOOKUP(C267,PT_Master!A:A,PT_Master!C:C),""))</f>
        <v/>
      </c>
      <c r="E267" s="25" t="str">
        <f>IF(B267="","",IFERROR(_xlfn.XLOOKUP(B267,BILLING!A:A,BILLING!O:O),0))</f>
        <v/>
      </c>
      <c r="F267" s="13"/>
      <c r="G267" s="17"/>
      <c r="J267" s="25" t="str">
        <f>IF(B267="","",IFERROR(E267-SUMIF(B$6:B267,B267,G$6:G267),E267))</f>
        <v/>
      </c>
      <c r="K267" s="27" t="str">
        <f ca="1">IF(B267="","",IFERROR(TODAY()-_xlfn.XLOOKUP(B267,BILLING!A:A,BILLING!E:E),0))</f>
        <v/>
      </c>
      <c r="L267" s="24" t="str">
        <f t="shared" ca="1" si="9"/>
        <v/>
      </c>
    </row>
    <row r="268" spans="1:12" ht="22" customHeight="1">
      <c r="A268" t="str">
        <f t="shared" si="8"/>
        <v/>
      </c>
      <c r="C268" s="24" t="str">
        <f>IF(B268="","",IFERROR(_xlfn.XLOOKUP(B268,BILLING!A:A,BILLING!C:C),"Bill not found"))</f>
        <v/>
      </c>
      <c r="D268" s="24" t="str">
        <f>IF(C268="","",IFERROR(_xlfn.XLOOKUP(C268,PT_Master!A:A,PT_Master!C:C),""))</f>
        <v/>
      </c>
      <c r="E268" s="25" t="str">
        <f>IF(B268="","",IFERROR(_xlfn.XLOOKUP(B268,BILLING!A:A,BILLING!O:O),0))</f>
        <v/>
      </c>
      <c r="F268" s="13"/>
      <c r="G268" s="17"/>
      <c r="J268" s="25" t="str">
        <f>IF(B268="","",IFERROR(E268-SUMIF(B$6:B268,B268,G$6:G268),E268))</f>
        <v/>
      </c>
      <c r="K268" s="27" t="str">
        <f ca="1">IF(B268="","",IFERROR(TODAY()-_xlfn.XLOOKUP(B268,BILLING!A:A,BILLING!E:E),0))</f>
        <v/>
      </c>
      <c r="L268" s="24" t="str">
        <f t="shared" ca="1" si="9"/>
        <v/>
      </c>
    </row>
    <row r="269" spans="1:12" ht="22" customHeight="1">
      <c r="A269" t="str">
        <f t="shared" si="8"/>
        <v/>
      </c>
      <c r="C269" s="24" t="str">
        <f>IF(B269="","",IFERROR(_xlfn.XLOOKUP(B269,BILLING!A:A,BILLING!C:C),"Bill not found"))</f>
        <v/>
      </c>
      <c r="D269" s="24" t="str">
        <f>IF(C269="","",IFERROR(_xlfn.XLOOKUP(C269,PT_Master!A:A,PT_Master!C:C),""))</f>
        <v/>
      </c>
      <c r="E269" s="25" t="str">
        <f>IF(B269="","",IFERROR(_xlfn.XLOOKUP(B269,BILLING!A:A,BILLING!O:O),0))</f>
        <v/>
      </c>
      <c r="F269" s="13"/>
      <c r="G269" s="17"/>
      <c r="J269" s="25" t="str">
        <f>IF(B269="","",IFERROR(E269-SUMIF(B$6:B269,B269,G$6:G269),E269))</f>
        <v/>
      </c>
      <c r="K269" s="27" t="str">
        <f ca="1">IF(B269="","",IFERROR(TODAY()-_xlfn.XLOOKUP(B269,BILLING!A:A,BILLING!E:E),0))</f>
        <v/>
      </c>
      <c r="L269" s="24" t="str">
        <f t="shared" ca="1" si="9"/>
        <v/>
      </c>
    </row>
    <row r="270" spans="1:12" ht="22" customHeight="1">
      <c r="A270" t="str">
        <f t="shared" si="8"/>
        <v/>
      </c>
      <c r="C270" s="24" t="str">
        <f>IF(B270="","",IFERROR(_xlfn.XLOOKUP(B270,BILLING!A:A,BILLING!C:C),"Bill not found"))</f>
        <v/>
      </c>
      <c r="D270" s="24" t="str">
        <f>IF(C270="","",IFERROR(_xlfn.XLOOKUP(C270,PT_Master!A:A,PT_Master!C:C),""))</f>
        <v/>
      </c>
      <c r="E270" s="25" t="str">
        <f>IF(B270="","",IFERROR(_xlfn.XLOOKUP(B270,BILLING!A:A,BILLING!O:O),0))</f>
        <v/>
      </c>
      <c r="F270" s="13"/>
      <c r="G270" s="17"/>
      <c r="J270" s="25" t="str">
        <f>IF(B270="","",IFERROR(E270-SUMIF(B$6:B270,B270,G$6:G270),E270))</f>
        <v/>
      </c>
      <c r="K270" s="27" t="str">
        <f ca="1">IF(B270="","",IFERROR(TODAY()-_xlfn.XLOOKUP(B270,BILLING!A:A,BILLING!E:E),0))</f>
        <v/>
      </c>
      <c r="L270" s="24" t="str">
        <f t="shared" ca="1" si="9"/>
        <v/>
      </c>
    </row>
    <row r="271" spans="1:12" ht="22" customHeight="1">
      <c r="A271" t="str">
        <f t="shared" si="8"/>
        <v/>
      </c>
      <c r="C271" s="24" t="str">
        <f>IF(B271="","",IFERROR(_xlfn.XLOOKUP(B271,BILLING!A:A,BILLING!C:C),"Bill not found"))</f>
        <v/>
      </c>
      <c r="D271" s="24" t="str">
        <f>IF(C271="","",IFERROR(_xlfn.XLOOKUP(C271,PT_Master!A:A,PT_Master!C:C),""))</f>
        <v/>
      </c>
      <c r="E271" s="25" t="str">
        <f>IF(B271="","",IFERROR(_xlfn.XLOOKUP(B271,BILLING!A:A,BILLING!O:O),0))</f>
        <v/>
      </c>
      <c r="F271" s="13"/>
      <c r="G271" s="17"/>
      <c r="J271" s="25" t="str">
        <f>IF(B271="","",IFERROR(E271-SUMIF(B$6:B271,B271,G$6:G271),E271))</f>
        <v/>
      </c>
      <c r="K271" s="27" t="str">
        <f ca="1">IF(B271="","",IFERROR(TODAY()-_xlfn.XLOOKUP(B271,BILLING!A:A,BILLING!E:E),0))</f>
        <v/>
      </c>
      <c r="L271" s="24" t="str">
        <f t="shared" ca="1" si="9"/>
        <v/>
      </c>
    </row>
    <row r="272" spans="1:12" ht="22" customHeight="1">
      <c r="A272" t="str">
        <f t="shared" si="8"/>
        <v/>
      </c>
      <c r="C272" s="24" t="str">
        <f>IF(B272="","",IFERROR(_xlfn.XLOOKUP(B272,BILLING!A:A,BILLING!C:C),"Bill not found"))</f>
        <v/>
      </c>
      <c r="D272" s="24" t="str">
        <f>IF(C272="","",IFERROR(_xlfn.XLOOKUP(C272,PT_Master!A:A,PT_Master!C:C),""))</f>
        <v/>
      </c>
      <c r="E272" s="25" t="str">
        <f>IF(B272="","",IFERROR(_xlfn.XLOOKUP(B272,BILLING!A:A,BILLING!O:O),0))</f>
        <v/>
      </c>
      <c r="F272" s="13"/>
      <c r="G272" s="17"/>
      <c r="J272" s="25" t="str">
        <f>IF(B272="","",IFERROR(E272-SUMIF(B$6:B272,B272,G$6:G272),E272))</f>
        <v/>
      </c>
      <c r="K272" s="27" t="str">
        <f ca="1">IF(B272="","",IFERROR(TODAY()-_xlfn.XLOOKUP(B272,BILLING!A:A,BILLING!E:E),0))</f>
        <v/>
      </c>
      <c r="L272" s="24" t="str">
        <f t="shared" ca="1" si="9"/>
        <v/>
      </c>
    </row>
    <row r="273" spans="1:12" ht="22" customHeight="1">
      <c r="A273" t="str">
        <f t="shared" si="8"/>
        <v/>
      </c>
      <c r="C273" s="24" t="str">
        <f>IF(B273="","",IFERROR(_xlfn.XLOOKUP(B273,BILLING!A:A,BILLING!C:C),"Bill not found"))</f>
        <v/>
      </c>
      <c r="D273" s="24" t="str">
        <f>IF(C273="","",IFERROR(_xlfn.XLOOKUP(C273,PT_Master!A:A,PT_Master!C:C),""))</f>
        <v/>
      </c>
      <c r="E273" s="25" t="str">
        <f>IF(B273="","",IFERROR(_xlfn.XLOOKUP(B273,BILLING!A:A,BILLING!O:O),0))</f>
        <v/>
      </c>
      <c r="F273" s="13"/>
      <c r="G273" s="17"/>
      <c r="J273" s="25" t="str">
        <f>IF(B273="","",IFERROR(E273-SUMIF(B$6:B273,B273,G$6:G273),E273))</f>
        <v/>
      </c>
      <c r="K273" s="27" t="str">
        <f ca="1">IF(B273="","",IFERROR(TODAY()-_xlfn.XLOOKUP(B273,BILLING!A:A,BILLING!E:E),0))</f>
        <v/>
      </c>
      <c r="L273" s="24" t="str">
        <f t="shared" ca="1" si="9"/>
        <v/>
      </c>
    </row>
    <row r="274" spans="1:12" ht="22" customHeight="1">
      <c r="A274" t="str">
        <f t="shared" si="8"/>
        <v/>
      </c>
      <c r="C274" s="24" t="str">
        <f>IF(B274="","",IFERROR(_xlfn.XLOOKUP(B274,BILLING!A:A,BILLING!C:C),"Bill not found"))</f>
        <v/>
      </c>
      <c r="D274" s="24" t="str">
        <f>IF(C274="","",IFERROR(_xlfn.XLOOKUP(C274,PT_Master!A:A,PT_Master!C:C),""))</f>
        <v/>
      </c>
      <c r="E274" s="25" t="str">
        <f>IF(B274="","",IFERROR(_xlfn.XLOOKUP(B274,BILLING!A:A,BILLING!O:O),0))</f>
        <v/>
      </c>
      <c r="F274" s="13"/>
      <c r="G274" s="17"/>
      <c r="J274" s="25" t="str">
        <f>IF(B274="","",IFERROR(E274-SUMIF(B$6:B274,B274,G$6:G274),E274))</f>
        <v/>
      </c>
      <c r="K274" s="27" t="str">
        <f ca="1">IF(B274="","",IFERROR(TODAY()-_xlfn.XLOOKUP(B274,BILLING!A:A,BILLING!E:E),0))</f>
        <v/>
      </c>
      <c r="L274" s="24" t="str">
        <f t="shared" ca="1" si="9"/>
        <v/>
      </c>
    </row>
    <row r="275" spans="1:12" ht="22" customHeight="1">
      <c r="A275" t="str">
        <f t="shared" si="8"/>
        <v/>
      </c>
      <c r="C275" s="24" t="str">
        <f>IF(B275="","",IFERROR(_xlfn.XLOOKUP(B275,BILLING!A:A,BILLING!C:C),"Bill not found"))</f>
        <v/>
      </c>
      <c r="D275" s="24" t="str">
        <f>IF(C275="","",IFERROR(_xlfn.XLOOKUP(C275,PT_Master!A:A,PT_Master!C:C),""))</f>
        <v/>
      </c>
      <c r="E275" s="25" t="str">
        <f>IF(B275="","",IFERROR(_xlfn.XLOOKUP(B275,BILLING!A:A,BILLING!O:O),0))</f>
        <v/>
      </c>
      <c r="F275" s="13"/>
      <c r="G275" s="17"/>
      <c r="J275" s="25" t="str">
        <f>IF(B275="","",IFERROR(E275-SUMIF(B$6:B275,B275,G$6:G275),E275))</f>
        <v/>
      </c>
      <c r="K275" s="27" t="str">
        <f ca="1">IF(B275="","",IFERROR(TODAY()-_xlfn.XLOOKUP(B275,BILLING!A:A,BILLING!E:E),0))</f>
        <v/>
      </c>
      <c r="L275" s="24" t="str">
        <f t="shared" ca="1" si="9"/>
        <v/>
      </c>
    </row>
    <row r="276" spans="1:12" ht="22" customHeight="1">
      <c r="A276" t="str">
        <f t="shared" si="8"/>
        <v/>
      </c>
      <c r="C276" s="24" t="str">
        <f>IF(B276="","",IFERROR(_xlfn.XLOOKUP(B276,BILLING!A:A,BILLING!C:C),"Bill not found"))</f>
        <v/>
      </c>
      <c r="D276" s="24" t="str">
        <f>IF(C276="","",IFERROR(_xlfn.XLOOKUP(C276,PT_Master!A:A,PT_Master!C:C),""))</f>
        <v/>
      </c>
      <c r="E276" s="25" t="str">
        <f>IF(B276="","",IFERROR(_xlfn.XLOOKUP(B276,BILLING!A:A,BILLING!O:O),0))</f>
        <v/>
      </c>
      <c r="F276" s="13"/>
      <c r="G276" s="17"/>
      <c r="J276" s="25" t="str">
        <f>IF(B276="","",IFERROR(E276-SUMIF(B$6:B276,B276,G$6:G276),E276))</f>
        <v/>
      </c>
      <c r="K276" s="27" t="str">
        <f ca="1">IF(B276="","",IFERROR(TODAY()-_xlfn.XLOOKUP(B276,BILLING!A:A,BILLING!E:E),0))</f>
        <v/>
      </c>
      <c r="L276" s="24" t="str">
        <f t="shared" ca="1" si="9"/>
        <v/>
      </c>
    </row>
    <row r="277" spans="1:12" ht="22" customHeight="1">
      <c r="A277" t="str">
        <f t="shared" si="8"/>
        <v/>
      </c>
      <c r="C277" s="24" t="str">
        <f>IF(B277="","",IFERROR(_xlfn.XLOOKUP(B277,BILLING!A:A,BILLING!C:C),"Bill not found"))</f>
        <v/>
      </c>
      <c r="D277" s="24" t="str">
        <f>IF(C277="","",IFERROR(_xlfn.XLOOKUP(C277,PT_Master!A:A,PT_Master!C:C),""))</f>
        <v/>
      </c>
      <c r="E277" s="25" t="str">
        <f>IF(B277="","",IFERROR(_xlfn.XLOOKUP(B277,BILLING!A:A,BILLING!O:O),0))</f>
        <v/>
      </c>
      <c r="F277" s="13"/>
      <c r="G277" s="17"/>
      <c r="J277" s="25" t="str">
        <f>IF(B277="","",IFERROR(E277-SUMIF(B$6:B277,B277,G$6:G277),E277))</f>
        <v/>
      </c>
      <c r="K277" s="27" t="str">
        <f ca="1">IF(B277="","",IFERROR(TODAY()-_xlfn.XLOOKUP(B277,BILLING!A:A,BILLING!E:E),0))</f>
        <v/>
      </c>
      <c r="L277" s="24" t="str">
        <f t="shared" ca="1" si="9"/>
        <v/>
      </c>
    </row>
    <row r="278" spans="1:12" ht="22" customHeight="1">
      <c r="A278" t="str">
        <f t="shared" si="8"/>
        <v/>
      </c>
      <c r="C278" s="24" t="str">
        <f>IF(B278="","",IFERROR(_xlfn.XLOOKUP(B278,BILLING!A:A,BILLING!C:C),"Bill not found"))</f>
        <v/>
      </c>
      <c r="D278" s="24" t="str">
        <f>IF(C278="","",IFERROR(_xlfn.XLOOKUP(C278,PT_Master!A:A,PT_Master!C:C),""))</f>
        <v/>
      </c>
      <c r="E278" s="25" t="str">
        <f>IF(B278="","",IFERROR(_xlfn.XLOOKUP(B278,BILLING!A:A,BILLING!O:O),0))</f>
        <v/>
      </c>
      <c r="F278" s="13"/>
      <c r="G278" s="17"/>
      <c r="J278" s="25" t="str">
        <f>IF(B278="","",IFERROR(E278-SUMIF(B$6:B278,B278,G$6:G278),E278))</f>
        <v/>
      </c>
      <c r="K278" s="27" t="str">
        <f ca="1">IF(B278="","",IFERROR(TODAY()-_xlfn.XLOOKUP(B278,BILLING!A:A,BILLING!E:E),0))</f>
        <v/>
      </c>
      <c r="L278" s="24" t="str">
        <f t="shared" ca="1" si="9"/>
        <v/>
      </c>
    </row>
    <row r="279" spans="1:12" ht="22" customHeight="1">
      <c r="A279" t="str">
        <f t="shared" si="8"/>
        <v/>
      </c>
      <c r="C279" s="24" t="str">
        <f>IF(B279="","",IFERROR(_xlfn.XLOOKUP(B279,BILLING!A:A,BILLING!C:C),"Bill not found"))</f>
        <v/>
      </c>
      <c r="D279" s="24" t="str">
        <f>IF(C279="","",IFERROR(_xlfn.XLOOKUP(C279,PT_Master!A:A,PT_Master!C:C),""))</f>
        <v/>
      </c>
      <c r="E279" s="25" t="str">
        <f>IF(B279="","",IFERROR(_xlfn.XLOOKUP(B279,BILLING!A:A,BILLING!O:O),0))</f>
        <v/>
      </c>
      <c r="F279" s="13"/>
      <c r="G279" s="17"/>
      <c r="J279" s="25" t="str">
        <f>IF(B279="","",IFERROR(E279-SUMIF(B$6:B279,B279,G$6:G279),E279))</f>
        <v/>
      </c>
      <c r="K279" s="27" t="str">
        <f ca="1">IF(B279="","",IFERROR(TODAY()-_xlfn.XLOOKUP(B279,BILLING!A:A,BILLING!E:E),0))</f>
        <v/>
      </c>
      <c r="L279" s="24" t="str">
        <f t="shared" ca="1" si="9"/>
        <v/>
      </c>
    </row>
    <row r="280" spans="1:12" ht="22" customHeight="1">
      <c r="A280" t="str">
        <f t="shared" si="8"/>
        <v/>
      </c>
      <c r="C280" s="24" t="str">
        <f>IF(B280="","",IFERROR(_xlfn.XLOOKUP(B280,BILLING!A:A,BILLING!C:C),"Bill not found"))</f>
        <v/>
      </c>
      <c r="D280" s="24" t="str">
        <f>IF(C280="","",IFERROR(_xlfn.XLOOKUP(C280,PT_Master!A:A,PT_Master!C:C),""))</f>
        <v/>
      </c>
      <c r="E280" s="25" t="str">
        <f>IF(B280="","",IFERROR(_xlfn.XLOOKUP(B280,BILLING!A:A,BILLING!O:O),0))</f>
        <v/>
      </c>
      <c r="F280" s="13"/>
      <c r="G280" s="17"/>
      <c r="J280" s="25" t="str">
        <f>IF(B280="","",IFERROR(E280-SUMIF(B$6:B280,B280,G$6:G280),E280))</f>
        <v/>
      </c>
      <c r="K280" s="27" t="str">
        <f ca="1">IF(B280="","",IFERROR(TODAY()-_xlfn.XLOOKUP(B280,BILLING!A:A,BILLING!E:E),0))</f>
        <v/>
      </c>
      <c r="L280" s="24" t="str">
        <f t="shared" ca="1" si="9"/>
        <v/>
      </c>
    </row>
    <row r="281" spans="1:12" ht="22" customHeight="1">
      <c r="A281" t="str">
        <f t="shared" si="8"/>
        <v/>
      </c>
      <c r="C281" s="24" t="str">
        <f>IF(B281="","",IFERROR(_xlfn.XLOOKUP(B281,BILLING!A:A,BILLING!C:C),"Bill not found"))</f>
        <v/>
      </c>
      <c r="D281" s="24" t="str">
        <f>IF(C281="","",IFERROR(_xlfn.XLOOKUP(C281,PT_Master!A:A,PT_Master!C:C),""))</f>
        <v/>
      </c>
      <c r="E281" s="25" t="str">
        <f>IF(B281="","",IFERROR(_xlfn.XLOOKUP(B281,BILLING!A:A,BILLING!O:O),0))</f>
        <v/>
      </c>
      <c r="F281" s="13"/>
      <c r="G281" s="17"/>
      <c r="J281" s="25" t="str">
        <f>IF(B281="","",IFERROR(E281-SUMIF(B$6:B281,B281,G$6:G281),E281))</f>
        <v/>
      </c>
      <c r="K281" s="27" t="str">
        <f ca="1">IF(B281="","",IFERROR(TODAY()-_xlfn.XLOOKUP(B281,BILLING!A:A,BILLING!E:E),0))</f>
        <v/>
      </c>
      <c r="L281" s="24" t="str">
        <f t="shared" ca="1" si="9"/>
        <v/>
      </c>
    </row>
    <row r="282" spans="1:12" ht="22" customHeight="1">
      <c r="A282" t="str">
        <f t="shared" si="8"/>
        <v/>
      </c>
      <c r="C282" s="24" t="str">
        <f>IF(B282="","",IFERROR(_xlfn.XLOOKUP(B282,BILLING!A:A,BILLING!C:C),"Bill not found"))</f>
        <v/>
      </c>
      <c r="D282" s="24" t="str">
        <f>IF(C282="","",IFERROR(_xlfn.XLOOKUP(C282,PT_Master!A:A,PT_Master!C:C),""))</f>
        <v/>
      </c>
      <c r="E282" s="25" t="str">
        <f>IF(B282="","",IFERROR(_xlfn.XLOOKUP(B282,BILLING!A:A,BILLING!O:O),0))</f>
        <v/>
      </c>
      <c r="F282" s="13"/>
      <c r="G282" s="17"/>
      <c r="J282" s="25" t="str">
        <f>IF(B282="","",IFERROR(E282-SUMIF(B$6:B282,B282,G$6:G282),E282))</f>
        <v/>
      </c>
      <c r="K282" s="27" t="str">
        <f ca="1">IF(B282="","",IFERROR(TODAY()-_xlfn.XLOOKUP(B282,BILLING!A:A,BILLING!E:E),0))</f>
        <v/>
      </c>
      <c r="L282" s="24" t="str">
        <f t="shared" ca="1" si="9"/>
        <v/>
      </c>
    </row>
    <row r="283" spans="1:12" ht="22" customHeight="1">
      <c r="A283" t="str">
        <f t="shared" si="8"/>
        <v/>
      </c>
      <c r="C283" s="24" t="str">
        <f>IF(B283="","",IFERROR(_xlfn.XLOOKUP(B283,BILLING!A:A,BILLING!C:C),"Bill not found"))</f>
        <v/>
      </c>
      <c r="D283" s="24" t="str">
        <f>IF(C283="","",IFERROR(_xlfn.XLOOKUP(C283,PT_Master!A:A,PT_Master!C:C),""))</f>
        <v/>
      </c>
      <c r="E283" s="25" t="str">
        <f>IF(B283="","",IFERROR(_xlfn.XLOOKUP(B283,BILLING!A:A,BILLING!O:O),0))</f>
        <v/>
      </c>
      <c r="F283" s="13"/>
      <c r="G283" s="17"/>
      <c r="J283" s="25" t="str">
        <f>IF(B283="","",IFERROR(E283-SUMIF(B$6:B283,B283,G$6:G283),E283))</f>
        <v/>
      </c>
      <c r="K283" s="27" t="str">
        <f ca="1">IF(B283="","",IFERROR(TODAY()-_xlfn.XLOOKUP(B283,BILLING!A:A,BILLING!E:E),0))</f>
        <v/>
      </c>
      <c r="L283" s="24" t="str">
        <f t="shared" ca="1" si="9"/>
        <v/>
      </c>
    </row>
    <row r="284" spans="1:12" ht="22" customHeight="1">
      <c r="A284" t="str">
        <f t="shared" si="8"/>
        <v/>
      </c>
      <c r="C284" s="24" t="str">
        <f>IF(B284="","",IFERROR(_xlfn.XLOOKUP(B284,BILLING!A:A,BILLING!C:C),"Bill not found"))</f>
        <v/>
      </c>
      <c r="D284" s="24" t="str">
        <f>IF(C284="","",IFERROR(_xlfn.XLOOKUP(C284,PT_Master!A:A,PT_Master!C:C),""))</f>
        <v/>
      </c>
      <c r="E284" s="25" t="str">
        <f>IF(B284="","",IFERROR(_xlfn.XLOOKUP(B284,BILLING!A:A,BILLING!O:O),0))</f>
        <v/>
      </c>
      <c r="F284" s="13"/>
      <c r="G284" s="17"/>
      <c r="J284" s="25" t="str">
        <f>IF(B284="","",IFERROR(E284-SUMIF(B$6:B284,B284,G$6:G284),E284))</f>
        <v/>
      </c>
      <c r="K284" s="27" t="str">
        <f ca="1">IF(B284="","",IFERROR(TODAY()-_xlfn.XLOOKUP(B284,BILLING!A:A,BILLING!E:E),0))</f>
        <v/>
      </c>
      <c r="L284" s="24" t="str">
        <f t="shared" ca="1" si="9"/>
        <v/>
      </c>
    </row>
    <row r="285" spans="1:12" ht="22" customHeight="1">
      <c r="A285" t="str">
        <f t="shared" si="8"/>
        <v/>
      </c>
      <c r="C285" s="24" t="str">
        <f>IF(B285="","",IFERROR(_xlfn.XLOOKUP(B285,BILLING!A:A,BILLING!C:C),"Bill not found"))</f>
        <v/>
      </c>
      <c r="D285" s="24" t="str">
        <f>IF(C285="","",IFERROR(_xlfn.XLOOKUP(C285,PT_Master!A:A,PT_Master!C:C),""))</f>
        <v/>
      </c>
      <c r="E285" s="25" t="str">
        <f>IF(B285="","",IFERROR(_xlfn.XLOOKUP(B285,BILLING!A:A,BILLING!O:O),0))</f>
        <v/>
      </c>
      <c r="F285" s="13"/>
      <c r="G285" s="17"/>
      <c r="J285" s="25" t="str">
        <f>IF(B285="","",IFERROR(E285-SUMIF(B$6:B285,B285,G$6:G285),E285))</f>
        <v/>
      </c>
      <c r="K285" s="27" t="str">
        <f ca="1">IF(B285="","",IFERROR(TODAY()-_xlfn.XLOOKUP(B285,BILLING!A:A,BILLING!E:E),0))</f>
        <v/>
      </c>
      <c r="L285" s="24" t="str">
        <f t="shared" ca="1" si="9"/>
        <v/>
      </c>
    </row>
    <row r="286" spans="1:12" ht="22" customHeight="1">
      <c r="A286" t="str">
        <f t="shared" si="8"/>
        <v/>
      </c>
      <c r="C286" s="24" t="str">
        <f>IF(B286="","",IFERROR(_xlfn.XLOOKUP(B286,BILLING!A:A,BILLING!C:C),"Bill not found"))</f>
        <v/>
      </c>
      <c r="D286" s="24" t="str">
        <f>IF(C286="","",IFERROR(_xlfn.XLOOKUP(C286,PT_Master!A:A,PT_Master!C:C),""))</f>
        <v/>
      </c>
      <c r="E286" s="25" t="str">
        <f>IF(B286="","",IFERROR(_xlfn.XLOOKUP(B286,BILLING!A:A,BILLING!O:O),0))</f>
        <v/>
      </c>
      <c r="F286" s="13"/>
      <c r="G286" s="17"/>
      <c r="J286" s="25" t="str">
        <f>IF(B286="","",IFERROR(E286-SUMIF(B$6:B286,B286,G$6:G286),E286))</f>
        <v/>
      </c>
      <c r="K286" s="27" t="str">
        <f ca="1">IF(B286="","",IFERROR(TODAY()-_xlfn.XLOOKUP(B286,BILLING!A:A,BILLING!E:E),0))</f>
        <v/>
      </c>
      <c r="L286" s="24" t="str">
        <f t="shared" ca="1" si="9"/>
        <v/>
      </c>
    </row>
    <row r="287" spans="1:12" ht="22" customHeight="1">
      <c r="A287" t="str">
        <f t="shared" si="8"/>
        <v/>
      </c>
      <c r="C287" s="24" t="str">
        <f>IF(B287="","",IFERROR(_xlfn.XLOOKUP(B287,BILLING!A:A,BILLING!C:C),"Bill not found"))</f>
        <v/>
      </c>
      <c r="D287" s="24" t="str">
        <f>IF(C287="","",IFERROR(_xlfn.XLOOKUP(C287,PT_Master!A:A,PT_Master!C:C),""))</f>
        <v/>
      </c>
      <c r="E287" s="25" t="str">
        <f>IF(B287="","",IFERROR(_xlfn.XLOOKUP(B287,BILLING!A:A,BILLING!O:O),0))</f>
        <v/>
      </c>
      <c r="F287" s="13"/>
      <c r="G287" s="17"/>
      <c r="J287" s="25" t="str">
        <f>IF(B287="","",IFERROR(E287-SUMIF(B$6:B287,B287,G$6:G287),E287))</f>
        <v/>
      </c>
      <c r="K287" s="27" t="str">
        <f ca="1">IF(B287="","",IFERROR(TODAY()-_xlfn.XLOOKUP(B287,BILLING!A:A,BILLING!E:E),0))</f>
        <v/>
      </c>
      <c r="L287" s="24" t="str">
        <f t="shared" ca="1" si="9"/>
        <v/>
      </c>
    </row>
    <row r="288" spans="1:12" ht="22" customHeight="1">
      <c r="A288" t="str">
        <f t="shared" si="8"/>
        <v/>
      </c>
      <c r="C288" s="24" t="str">
        <f>IF(B288="","",IFERROR(_xlfn.XLOOKUP(B288,BILLING!A:A,BILLING!C:C),"Bill not found"))</f>
        <v/>
      </c>
      <c r="D288" s="24" t="str">
        <f>IF(C288="","",IFERROR(_xlfn.XLOOKUP(C288,PT_Master!A:A,PT_Master!C:C),""))</f>
        <v/>
      </c>
      <c r="E288" s="25" t="str">
        <f>IF(B288="","",IFERROR(_xlfn.XLOOKUP(B288,BILLING!A:A,BILLING!O:O),0))</f>
        <v/>
      </c>
      <c r="F288" s="13"/>
      <c r="G288" s="17"/>
      <c r="J288" s="25" t="str">
        <f>IF(B288="","",IFERROR(E288-SUMIF(B$6:B288,B288,G$6:G288),E288))</f>
        <v/>
      </c>
      <c r="K288" s="27" t="str">
        <f ca="1">IF(B288="","",IFERROR(TODAY()-_xlfn.XLOOKUP(B288,BILLING!A:A,BILLING!E:E),0))</f>
        <v/>
      </c>
      <c r="L288" s="24" t="str">
        <f t="shared" ca="1" si="9"/>
        <v/>
      </c>
    </row>
    <row r="289" spans="1:12" ht="22" customHeight="1">
      <c r="A289" t="str">
        <f t="shared" si="8"/>
        <v/>
      </c>
      <c r="C289" s="24" t="str">
        <f>IF(B289="","",IFERROR(_xlfn.XLOOKUP(B289,BILLING!A:A,BILLING!C:C),"Bill not found"))</f>
        <v/>
      </c>
      <c r="D289" s="24" t="str">
        <f>IF(C289="","",IFERROR(_xlfn.XLOOKUP(C289,PT_Master!A:A,PT_Master!C:C),""))</f>
        <v/>
      </c>
      <c r="E289" s="25" t="str">
        <f>IF(B289="","",IFERROR(_xlfn.XLOOKUP(B289,BILLING!A:A,BILLING!O:O),0))</f>
        <v/>
      </c>
      <c r="F289" s="13"/>
      <c r="G289" s="17"/>
      <c r="J289" s="25" t="str">
        <f>IF(B289="","",IFERROR(E289-SUMIF(B$6:B289,B289,G$6:G289),E289))</f>
        <v/>
      </c>
      <c r="K289" s="27" t="str">
        <f ca="1">IF(B289="","",IFERROR(TODAY()-_xlfn.XLOOKUP(B289,BILLING!A:A,BILLING!E:E),0))</f>
        <v/>
      </c>
      <c r="L289" s="24" t="str">
        <f t="shared" ca="1" si="9"/>
        <v/>
      </c>
    </row>
    <row r="290" spans="1:12" ht="22" customHeight="1">
      <c r="A290" t="str">
        <f t="shared" si="8"/>
        <v/>
      </c>
      <c r="C290" s="24" t="str">
        <f>IF(B290="","",IFERROR(_xlfn.XLOOKUP(B290,BILLING!A:A,BILLING!C:C),"Bill not found"))</f>
        <v/>
      </c>
      <c r="D290" s="24" t="str">
        <f>IF(C290="","",IFERROR(_xlfn.XLOOKUP(C290,PT_Master!A:A,PT_Master!C:C),""))</f>
        <v/>
      </c>
      <c r="E290" s="25" t="str">
        <f>IF(B290="","",IFERROR(_xlfn.XLOOKUP(B290,BILLING!A:A,BILLING!O:O),0))</f>
        <v/>
      </c>
      <c r="F290" s="13"/>
      <c r="G290" s="17"/>
      <c r="J290" s="25" t="str">
        <f>IF(B290="","",IFERROR(E290-SUMIF(B$6:B290,B290,G$6:G290),E290))</f>
        <v/>
      </c>
      <c r="K290" s="27" t="str">
        <f ca="1">IF(B290="","",IFERROR(TODAY()-_xlfn.XLOOKUP(B290,BILLING!A:A,BILLING!E:E),0))</f>
        <v/>
      </c>
      <c r="L290" s="24" t="str">
        <f t="shared" ca="1" si="9"/>
        <v/>
      </c>
    </row>
    <row r="291" spans="1:12" ht="22" customHeight="1">
      <c r="A291" t="str">
        <f t="shared" si="8"/>
        <v/>
      </c>
      <c r="C291" s="24" t="str">
        <f>IF(B291="","",IFERROR(_xlfn.XLOOKUP(B291,BILLING!A:A,BILLING!C:C),"Bill not found"))</f>
        <v/>
      </c>
      <c r="D291" s="24" t="str">
        <f>IF(C291="","",IFERROR(_xlfn.XLOOKUP(C291,PT_Master!A:A,PT_Master!C:C),""))</f>
        <v/>
      </c>
      <c r="E291" s="25" t="str">
        <f>IF(B291="","",IFERROR(_xlfn.XLOOKUP(B291,BILLING!A:A,BILLING!O:O),0))</f>
        <v/>
      </c>
      <c r="F291" s="13"/>
      <c r="G291" s="17"/>
      <c r="J291" s="25" t="str">
        <f>IF(B291="","",IFERROR(E291-SUMIF(B$6:B291,B291,G$6:G291),E291))</f>
        <v/>
      </c>
      <c r="K291" s="27" t="str">
        <f ca="1">IF(B291="","",IFERROR(TODAY()-_xlfn.XLOOKUP(B291,BILLING!A:A,BILLING!E:E),0))</f>
        <v/>
      </c>
      <c r="L291" s="24" t="str">
        <f t="shared" ca="1" si="9"/>
        <v/>
      </c>
    </row>
    <row r="292" spans="1:12" ht="22" customHeight="1">
      <c r="A292" t="str">
        <f t="shared" si="8"/>
        <v/>
      </c>
      <c r="C292" s="24" t="str">
        <f>IF(B292="","",IFERROR(_xlfn.XLOOKUP(B292,BILLING!A:A,BILLING!C:C),"Bill not found"))</f>
        <v/>
      </c>
      <c r="D292" s="24" t="str">
        <f>IF(C292="","",IFERROR(_xlfn.XLOOKUP(C292,PT_Master!A:A,PT_Master!C:C),""))</f>
        <v/>
      </c>
      <c r="E292" s="25" t="str">
        <f>IF(B292="","",IFERROR(_xlfn.XLOOKUP(B292,BILLING!A:A,BILLING!O:O),0))</f>
        <v/>
      </c>
      <c r="F292" s="13"/>
      <c r="G292" s="17"/>
      <c r="J292" s="25" t="str">
        <f>IF(B292="","",IFERROR(E292-SUMIF(B$6:B292,B292,G$6:G292),E292))</f>
        <v/>
      </c>
      <c r="K292" s="27" t="str">
        <f ca="1">IF(B292="","",IFERROR(TODAY()-_xlfn.XLOOKUP(B292,BILLING!A:A,BILLING!E:E),0))</f>
        <v/>
      </c>
      <c r="L292" s="24" t="str">
        <f t="shared" ca="1" si="9"/>
        <v/>
      </c>
    </row>
    <row r="293" spans="1:12" ht="22" customHeight="1">
      <c r="A293" t="str">
        <f t="shared" si="8"/>
        <v/>
      </c>
      <c r="C293" s="24" t="str">
        <f>IF(B293="","",IFERROR(_xlfn.XLOOKUP(B293,BILLING!A:A,BILLING!C:C),"Bill not found"))</f>
        <v/>
      </c>
      <c r="D293" s="24" t="str">
        <f>IF(C293="","",IFERROR(_xlfn.XLOOKUP(C293,PT_Master!A:A,PT_Master!C:C),""))</f>
        <v/>
      </c>
      <c r="E293" s="25" t="str">
        <f>IF(B293="","",IFERROR(_xlfn.XLOOKUP(B293,BILLING!A:A,BILLING!O:O),0))</f>
        <v/>
      </c>
      <c r="F293" s="13"/>
      <c r="G293" s="17"/>
      <c r="J293" s="25" t="str">
        <f>IF(B293="","",IFERROR(E293-SUMIF(B$6:B293,B293,G$6:G293),E293))</f>
        <v/>
      </c>
      <c r="K293" s="27" t="str">
        <f ca="1">IF(B293="","",IFERROR(TODAY()-_xlfn.XLOOKUP(B293,BILLING!A:A,BILLING!E:E),0))</f>
        <v/>
      </c>
      <c r="L293" s="24" t="str">
        <f t="shared" ca="1" si="9"/>
        <v/>
      </c>
    </row>
    <row r="294" spans="1:12" ht="22" customHeight="1">
      <c r="A294" t="str">
        <f t="shared" si="8"/>
        <v/>
      </c>
      <c r="C294" s="24" t="str">
        <f>IF(B294="","",IFERROR(_xlfn.XLOOKUP(B294,BILLING!A:A,BILLING!C:C),"Bill not found"))</f>
        <v/>
      </c>
      <c r="D294" s="24" t="str">
        <f>IF(C294="","",IFERROR(_xlfn.XLOOKUP(C294,PT_Master!A:A,PT_Master!C:C),""))</f>
        <v/>
      </c>
      <c r="E294" s="25" t="str">
        <f>IF(B294="","",IFERROR(_xlfn.XLOOKUP(B294,BILLING!A:A,BILLING!O:O),0))</f>
        <v/>
      </c>
      <c r="F294" s="13"/>
      <c r="G294" s="17"/>
      <c r="J294" s="25" t="str">
        <f>IF(B294="","",IFERROR(E294-SUMIF(B$6:B294,B294,G$6:G294),E294))</f>
        <v/>
      </c>
      <c r="K294" s="27" t="str">
        <f ca="1">IF(B294="","",IFERROR(TODAY()-_xlfn.XLOOKUP(B294,BILLING!A:A,BILLING!E:E),0))</f>
        <v/>
      </c>
      <c r="L294" s="24" t="str">
        <f t="shared" ca="1" si="9"/>
        <v/>
      </c>
    </row>
    <row r="295" spans="1:12" ht="22" customHeight="1">
      <c r="A295" t="str">
        <f t="shared" si="8"/>
        <v/>
      </c>
      <c r="C295" s="24" t="str">
        <f>IF(B295="","",IFERROR(_xlfn.XLOOKUP(B295,BILLING!A:A,BILLING!C:C),"Bill not found"))</f>
        <v/>
      </c>
      <c r="D295" s="24" t="str">
        <f>IF(C295="","",IFERROR(_xlfn.XLOOKUP(C295,PT_Master!A:A,PT_Master!C:C),""))</f>
        <v/>
      </c>
      <c r="E295" s="25" t="str">
        <f>IF(B295="","",IFERROR(_xlfn.XLOOKUP(B295,BILLING!A:A,BILLING!O:O),0))</f>
        <v/>
      </c>
      <c r="F295" s="13"/>
      <c r="G295" s="17"/>
      <c r="J295" s="25" t="str">
        <f>IF(B295="","",IFERROR(E295-SUMIF(B$6:B295,B295,G$6:G295),E295))</f>
        <v/>
      </c>
      <c r="K295" s="27" t="str">
        <f ca="1">IF(B295="","",IFERROR(TODAY()-_xlfn.XLOOKUP(B295,BILLING!A:A,BILLING!E:E),0))</f>
        <v/>
      </c>
      <c r="L295" s="24" t="str">
        <f t="shared" ca="1" si="9"/>
        <v/>
      </c>
    </row>
    <row r="296" spans="1:12" ht="22" customHeight="1">
      <c r="A296" t="str">
        <f t="shared" si="8"/>
        <v/>
      </c>
      <c r="C296" s="24" t="str">
        <f>IF(B296="","",IFERROR(_xlfn.XLOOKUP(B296,BILLING!A:A,BILLING!C:C),"Bill not found"))</f>
        <v/>
      </c>
      <c r="D296" s="24" t="str">
        <f>IF(C296="","",IFERROR(_xlfn.XLOOKUP(C296,PT_Master!A:A,PT_Master!C:C),""))</f>
        <v/>
      </c>
      <c r="E296" s="25" t="str">
        <f>IF(B296="","",IFERROR(_xlfn.XLOOKUP(B296,BILLING!A:A,BILLING!O:O),0))</f>
        <v/>
      </c>
      <c r="F296" s="13"/>
      <c r="G296" s="17"/>
      <c r="J296" s="25" t="str">
        <f>IF(B296="","",IFERROR(E296-SUMIF(B$6:B296,B296,G$6:G296),E296))</f>
        <v/>
      </c>
      <c r="K296" s="27" t="str">
        <f ca="1">IF(B296="","",IFERROR(TODAY()-_xlfn.XLOOKUP(B296,BILLING!A:A,BILLING!E:E),0))</f>
        <v/>
      </c>
      <c r="L296" s="24" t="str">
        <f t="shared" ca="1" si="9"/>
        <v/>
      </c>
    </row>
    <row r="297" spans="1:12" ht="22" customHeight="1">
      <c r="A297" t="str">
        <f t="shared" si="8"/>
        <v/>
      </c>
      <c r="C297" s="24" t="str">
        <f>IF(B297="","",IFERROR(_xlfn.XLOOKUP(B297,BILLING!A:A,BILLING!C:C),"Bill not found"))</f>
        <v/>
      </c>
      <c r="D297" s="24" t="str">
        <f>IF(C297="","",IFERROR(_xlfn.XLOOKUP(C297,PT_Master!A:A,PT_Master!C:C),""))</f>
        <v/>
      </c>
      <c r="E297" s="25" t="str">
        <f>IF(B297="","",IFERROR(_xlfn.XLOOKUP(B297,BILLING!A:A,BILLING!O:O),0))</f>
        <v/>
      </c>
      <c r="F297" s="13"/>
      <c r="G297" s="17"/>
      <c r="J297" s="25" t="str">
        <f>IF(B297="","",IFERROR(E297-SUMIF(B$6:B297,B297,G$6:G297),E297))</f>
        <v/>
      </c>
      <c r="K297" s="27" t="str">
        <f ca="1">IF(B297="","",IFERROR(TODAY()-_xlfn.XLOOKUP(B297,BILLING!A:A,BILLING!E:E),0))</f>
        <v/>
      </c>
      <c r="L297" s="24" t="str">
        <f t="shared" ca="1" si="9"/>
        <v/>
      </c>
    </row>
    <row r="298" spans="1:12" ht="22" customHeight="1">
      <c r="A298" t="str">
        <f t="shared" si="8"/>
        <v/>
      </c>
      <c r="C298" s="24" t="str">
        <f>IF(B298="","",IFERROR(_xlfn.XLOOKUP(B298,BILLING!A:A,BILLING!C:C),"Bill not found"))</f>
        <v/>
      </c>
      <c r="D298" s="24" t="str">
        <f>IF(C298="","",IFERROR(_xlfn.XLOOKUP(C298,PT_Master!A:A,PT_Master!C:C),""))</f>
        <v/>
      </c>
      <c r="E298" s="25" t="str">
        <f>IF(B298="","",IFERROR(_xlfn.XLOOKUP(B298,BILLING!A:A,BILLING!O:O),0))</f>
        <v/>
      </c>
      <c r="F298" s="13"/>
      <c r="G298" s="17"/>
      <c r="J298" s="25" t="str">
        <f>IF(B298="","",IFERROR(E298-SUMIF(B$6:B298,B298,G$6:G298),E298))</f>
        <v/>
      </c>
      <c r="K298" s="27" t="str">
        <f ca="1">IF(B298="","",IFERROR(TODAY()-_xlfn.XLOOKUP(B298,BILLING!A:A,BILLING!E:E),0))</f>
        <v/>
      </c>
      <c r="L298" s="24" t="str">
        <f t="shared" ca="1" si="9"/>
        <v/>
      </c>
    </row>
    <row r="299" spans="1:12" ht="22" customHeight="1">
      <c r="A299" t="str">
        <f t="shared" si="8"/>
        <v/>
      </c>
      <c r="C299" s="24" t="str">
        <f>IF(B299="","",IFERROR(_xlfn.XLOOKUP(B299,BILLING!A:A,BILLING!C:C),"Bill not found"))</f>
        <v/>
      </c>
      <c r="D299" s="24" t="str">
        <f>IF(C299="","",IFERROR(_xlfn.XLOOKUP(C299,PT_Master!A:A,PT_Master!C:C),""))</f>
        <v/>
      </c>
      <c r="E299" s="25" t="str">
        <f>IF(B299="","",IFERROR(_xlfn.XLOOKUP(B299,BILLING!A:A,BILLING!O:O),0))</f>
        <v/>
      </c>
      <c r="F299" s="13"/>
      <c r="G299" s="17"/>
      <c r="J299" s="25" t="str">
        <f>IF(B299="","",IFERROR(E299-SUMIF(B$6:B299,B299,G$6:G299),E299))</f>
        <v/>
      </c>
      <c r="K299" s="27" t="str">
        <f ca="1">IF(B299="","",IFERROR(TODAY()-_xlfn.XLOOKUP(B299,BILLING!A:A,BILLING!E:E),0))</f>
        <v/>
      </c>
      <c r="L299" s="24" t="str">
        <f t="shared" ca="1" si="9"/>
        <v/>
      </c>
    </row>
    <row r="300" spans="1:12" ht="22" customHeight="1">
      <c r="A300" t="str">
        <f t="shared" si="8"/>
        <v/>
      </c>
      <c r="C300" s="24" t="str">
        <f>IF(B300="","",IFERROR(_xlfn.XLOOKUP(B300,BILLING!A:A,BILLING!C:C),"Bill not found"))</f>
        <v/>
      </c>
      <c r="D300" s="24" t="str">
        <f>IF(C300="","",IFERROR(_xlfn.XLOOKUP(C300,PT_Master!A:A,PT_Master!C:C),""))</f>
        <v/>
      </c>
      <c r="E300" s="25" t="str">
        <f>IF(B300="","",IFERROR(_xlfn.XLOOKUP(B300,BILLING!A:A,BILLING!O:O),0))</f>
        <v/>
      </c>
      <c r="F300" s="13"/>
      <c r="G300" s="17"/>
      <c r="J300" s="25" t="str">
        <f>IF(B300="","",IFERROR(E300-SUMIF(B$6:B300,B300,G$6:G300),E300))</f>
        <v/>
      </c>
      <c r="K300" s="27" t="str">
        <f ca="1">IF(B300="","",IFERROR(TODAY()-_xlfn.XLOOKUP(B300,BILLING!A:A,BILLING!E:E),0))</f>
        <v/>
      </c>
      <c r="L300" s="24" t="str">
        <f t="shared" ca="1" si="9"/>
        <v/>
      </c>
    </row>
    <row r="301" spans="1:12" ht="22" customHeight="1">
      <c r="A301" t="str">
        <f t="shared" si="8"/>
        <v/>
      </c>
      <c r="C301" s="24" t="str">
        <f>IF(B301="","",IFERROR(_xlfn.XLOOKUP(B301,BILLING!A:A,BILLING!C:C),"Bill not found"))</f>
        <v/>
      </c>
      <c r="D301" s="24" t="str">
        <f>IF(C301="","",IFERROR(_xlfn.XLOOKUP(C301,PT_Master!A:A,PT_Master!C:C),""))</f>
        <v/>
      </c>
      <c r="E301" s="25" t="str">
        <f>IF(B301="","",IFERROR(_xlfn.XLOOKUP(B301,BILLING!A:A,BILLING!O:O),0))</f>
        <v/>
      </c>
      <c r="F301" s="13"/>
      <c r="G301" s="17"/>
      <c r="J301" s="25" t="str">
        <f>IF(B301="","",IFERROR(E301-SUMIF(B$6:B301,B301,G$6:G301),E301))</f>
        <v/>
      </c>
      <c r="K301" s="27" t="str">
        <f ca="1">IF(B301="","",IFERROR(TODAY()-_xlfn.XLOOKUP(B301,BILLING!A:A,BILLING!E:E),0))</f>
        <v/>
      </c>
      <c r="L301" s="24" t="str">
        <f t="shared" ca="1" si="9"/>
        <v/>
      </c>
    </row>
    <row r="302" spans="1:12" ht="22" customHeight="1">
      <c r="A302" t="str">
        <f t="shared" si="8"/>
        <v/>
      </c>
      <c r="C302" s="24" t="str">
        <f>IF(B302="","",IFERROR(_xlfn.XLOOKUP(B302,BILLING!A:A,BILLING!C:C),"Bill not found"))</f>
        <v/>
      </c>
      <c r="D302" s="24" t="str">
        <f>IF(C302="","",IFERROR(_xlfn.XLOOKUP(C302,PT_Master!A:A,PT_Master!C:C),""))</f>
        <v/>
      </c>
      <c r="E302" s="25" t="str">
        <f>IF(B302="","",IFERROR(_xlfn.XLOOKUP(B302,BILLING!A:A,BILLING!O:O),0))</f>
        <v/>
      </c>
      <c r="F302" s="13"/>
      <c r="G302" s="17"/>
      <c r="J302" s="25" t="str">
        <f>IF(B302="","",IFERROR(E302-SUMIF(B$6:B302,B302,G$6:G302),E302))</f>
        <v/>
      </c>
      <c r="K302" s="27" t="str">
        <f ca="1">IF(B302="","",IFERROR(TODAY()-_xlfn.XLOOKUP(B302,BILLING!A:A,BILLING!E:E),0))</f>
        <v/>
      </c>
      <c r="L302" s="24" t="str">
        <f t="shared" ca="1" si="9"/>
        <v/>
      </c>
    </row>
    <row r="303" spans="1:12" ht="22" customHeight="1">
      <c r="A303" t="str">
        <f t="shared" si="8"/>
        <v/>
      </c>
      <c r="C303" s="24" t="str">
        <f>IF(B303="","",IFERROR(_xlfn.XLOOKUP(B303,BILLING!A:A,BILLING!C:C),"Bill not found"))</f>
        <v/>
      </c>
      <c r="D303" s="24" t="str">
        <f>IF(C303="","",IFERROR(_xlfn.XLOOKUP(C303,PT_Master!A:A,PT_Master!C:C),""))</f>
        <v/>
      </c>
      <c r="E303" s="25" t="str">
        <f>IF(B303="","",IFERROR(_xlfn.XLOOKUP(B303,BILLING!A:A,BILLING!O:O),0))</f>
        <v/>
      </c>
      <c r="F303" s="13"/>
      <c r="G303" s="17"/>
      <c r="J303" s="25" t="str">
        <f>IF(B303="","",IFERROR(E303-SUMIF(B$6:B303,B303,G$6:G303),E303))</f>
        <v/>
      </c>
      <c r="K303" s="27" t="str">
        <f ca="1">IF(B303="","",IFERROR(TODAY()-_xlfn.XLOOKUP(B303,BILLING!A:A,BILLING!E:E),0))</f>
        <v/>
      </c>
      <c r="L303" s="24" t="str">
        <f t="shared" ca="1" si="9"/>
        <v/>
      </c>
    </row>
    <row r="304" spans="1:12" ht="22" customHeight="1">
      <c r="A304" t="str">
        <f t="shared" si="8"/>
        <v/>
      </c>
      <c r="C304" s="24" t="str">
        <f>IF(B304="","",IFERROR(_xlfn.XLOOKUP(B304,BILLING!A:A,BILLING!C:C),"Bill not found"))</f>
        <v/>
      </c>
      <c r="D304" s="24" t="str">
        <f>IF(C304="","",IFERROR(_xlfn.XLOOKUP(C304,PT_Master!A:A,PT_Master!C:C),""))</f>
        <v/>
      </c>
      <c r="E304" s="25" t="str">
        <f>IF(B304="","",IFERROR(_xlfn.XLOOKUP(B304,BILLING!A:A,BILLING!O:O),0))</f>
        <v/>
      </c>
      <c r="F304" s="13"/>
      <c r="G304" s="17"/>
      <c r="J304" s="25" t="str">
        <f>IF(B304="","",IFERROR(E304-SUMIF(B$6:B304,B304,G$6:G304),E304))</f>
        <v/>
      </c>
      <c r="K304" s="27" t="str">
        <f ca="1">IF(B304="","",IFERROR(TODAY()-_xlfn.XLOOKUP(B304,BILLING!A:A,BILLING!E:E),0))</f>
        <v/>
      </c>
      <c r="L304" s="24" t="str">
        <f t="shared" ca="1" si="9"/>
        <v/>
      </c>
    </row>
    <row r="305" spans="1:12" ht="22" customHeight="1">
      <c r="A305" t="str">
        <f t="shared" si="8"/>
        <v/>
      </c>
      <c r="C305" s="24" t="str">
        <f>IF(B305="","",IFERROR(_xlfn.XLOOKUP(B305,BILLING!A:A,BILLING!C:C),"Bill not found"))</f>
        <v/>
      </c>
      <c r="D305" s="24" t="str">
        <f>IF(C305="","",IFERROR(_xlfn.XLOOKUP(C305,PT_Master!A:A,PT_Master!C:C),""))</f>
        <v/>
      </c>
      <c r="E305" s="25" t="str">
        <f>IF(B305="","",IFERROR(_xlfn.XLOOKUP(B305,BILLING!A:A,BILLING!O:O),0))</f>
        <v/>
      </c>
      <c r="F305" s="13"/>
      <c r="G305" s="17"/>
      <c r="J305" s="25" t="str">
        <f>IF(B305="","",IFERROR(E305-SUMIF(B$6:B305,B305,G$6:G305),E305))</f>
        <v/>
      </c>
      <c r="K305" s="27" t="str">
        <f ca="1">IF(B305="","",IFERROR(TODAY()-_xlfn.XLOOKUP(B305,BILLING!A:A,BILLING!E:E),0))</f>
        <v/>
      </c>
      <c r="L305" s="24" t="str">
        <f t="shared" ca="1" si="9"/>
        <v/>
      </c>
    </row>
    <row r="306" spans="1:12" ht="22" customHeight="1">
      <c r="A306" t="str">
        <f t="shared" si="8"/>
        <v/>
      </c>
      <c r="C306" s="24" t="str">
        <f>IF(B306="","",IFERROR(_xlfn.XLOOKUP(B306,BILLING!A:A,BILLING!C:C),"Bill not found"))</f>
        <v/>
      </c>
      <c r="D306" s="24" t="str">
        <f>IF(C306="","",IFERROR(_xlfn.XLOOKUP(C306,PT_Master!A:A,PT_Master!C:C),""))</f>
        <v/>
      </c>
      <c r="E306" s="25" t="str">
        <f>IF(B306="","",IFERROR(_xlfn.XLOOKUP(B306,BILLING!A:A,BILLING!O:O),0))</f>
        <v/>
      </c>
      <c r="F306" s="13"/>
      <c r="G306" s="17"/>
      <c r="J306" s="25" t="str">
        <f>IF(B306="","",IFERROR(E306-SUMIF(B$6:B306,B306,G$6:G306),E306))</f>
        <v/>
      </c>
      <c r="K306" s="27" t="str">
        <f ca="1">IF(B306="","",IFERROR(TODAY()-_xlfn.XLOOKUP(B306,BILLING!A:A,BILLING!E:E),0))</f>
        <v/>
      </c>
      <c r="L306" s="24" t="str">
        <f t="shared" ca="1" si="9"/>
        <v/>
      </c>
    </row>
    <row r="307" spans="1:12" ht="22" customHeight="1">
      <c r="A307" t="str">
        <f t="shared" si="8"/>
        <v/>
      </c>
      <c r="C307" s="24" t="str">
        <f>IF(B307="","",IFERROR(_xlfn.XLOOKUP(B307,BILLING!A:A,BILLING!C:C),"Bill not found"))</f>
        <v/>
      </c>
      <c r="D307" s="24" t="str">
        <f>IF(C307="","",IFERROR(_xlfn.XLOOKUP(C307,PT_Master!A:A,PT_Master!C:C),""))</f>
        <v/>
      </c>
      <c r="E307" s="25" t="str">
        <f>IF(B307="","",IFERROR(_xlfn.XLOOKUP(B307,BILLING!A:A,BILLING!O:O),0))</f>
        <v/>
      </c>
      <c r="F307" s="13"/>
      <c r="G307" s="17"/>
      <c r="J307" s="25" t="str">
        <f>IF(B307="","",IFERROR(E307-SUMIF(B$6:B307,B307,G$6:G307),E307))</f>
        <v/>
      </c>
      <c r="K307" s="27" t="str">
        <f ca="1">IF(B307="","",IFERROR(TODAY()-_xlfn.XLOOKUP(B307,BILLING!A:A,BILLING!E:E),0))</f>
        <v/>
      </c>
      <c r="L307" s="24" t="str">
        <f t="shared" ca="1" si="9"/>
        <v/>
      </c>
    </row>
    <row r="308" spans="1:12" ht="22" customHeight="1">
      <c r="A308" t="str">
        <f t="shared" si="8"/>
        <v/>
      </c>
      <c r="C308" s="24" t="str">
        <f>IF(B308="","",IFERROR(_xlfn.XLOOKUP(B308,BILLING!A:A,BILLING!C:C),"Bill not found"))</f>
        <v/>
      </c>
      <c r="D308" s="24" t="str">
        <f>IF(C308="","",IFERROR(_xlfn.XLOOKUP(C308,PT_Master!A:A,PT_Master!C:C),""))</f>
        <v/>
      </c>
      <c r="E308" s="25" t="str">
        <f>IF(B308="","",IFERROR(_xlfn.XLOOKUP(B308,BILLING!A:A,BILLING!O:O),0))</f>
        <v/>
      </c>
      <c r="F308" s="13"/>
      <c r="G308" s="17"/>
      <c r="J308" s="25" t="str">
        <f>IF(B308="","",IFERROR(E308-SUMIF(B$6:B308,B308,G$6:G308),E308))</f>
        <v/>
      </c>
      <c r="K308" s="27" t="str">
        <f ca="1">IF(B308="","",IFERROR(TODAY()-_xlfn.XLOOKUP(B308,BILLING!A:A,BILLING!E:E),0))</f>
        <v/>
      </c>
      <c r="L308" s="24" t="str">
        <f t="shared" ca="1" si="9"/>
        <v/>
      </c>
    </row>
    <row r="309" spans="1:12" ht="22" customHeight="1">
      <c r="A309" t="str">
        <f t="shared" si="8"/>
        <v/>
      </c>
      <c r="C309" s="24" t="str">
        <f>IF(B309="","",IFERROR(_xlfn.XLOOKUP(B309,BILLING!A:A,BILLING!C:C),"Bill not found"))</f>
        <v/>
      </c>
      <c r="D309" s="24" t="str">
        <f>IF(C309="","",IFERROR(_xlfn.XLOOKUP(C309,PT_Master!A:A,PT_Master!C:C),""))</f>
        <v/>
      </c>
      <c r="E309" s="25" t="str">
        <f>IF(B309="","",IFERROR(_xlfn.XLOOKUP(B309,BILLING!A:A,BILLING!O:O),0))</f>
        <v/>
      </c>
      <c r="F309" s="13"/>
      <c r="G309" s="17"/>
      <c r="J309" s="25" t="str">
        <f>IF(B309="","",IFERROR(E309-SUMIF(B$6:B309,B309,G$6:G309),E309))</f>
        <v/>
      </c>
      <c r="K309" s="27" t="str">
        <f ca="1">IF(B309="","",IFERROR(TODAY()-_xlfn.XLOOKUP(B309,BILLING!A:A,BILLING!E:E),0))</f>
        <v/>
      </c>
      <c r="L309" s="24" t="str">
        <f t="shared" ca="1" si="9"/>
        <v/>
      </c>
    </row>
    <row r="310" spans="1:12" ht="22" customHeight="1">
      <c r="A310" t="str">
        <f t="shared" si="8"/>
        <v/>
      </c>
      <c r="C310" s="24" t="str">
        <f>IF(B310="","",IFERROR(_xlfn.XLOOKUP(B310,BILLING!A:A,BILLING!C:C),"Bill not found"))</f>
        <v/>
      </c>
      <c r="D310" s="24" t="str">
        <f>IF(C310="","",IFERROR(_xlfn.XLOOKUP(C310,PT_Master!A:A,PT_Master!C:C),""))</f>
        <v/>
      </c>
      <c r="E310" s="25" t="str">
        <f>IF(B310="","",IFERROR(_xlfn.XLOOKUP(B310,BILLING!A:A,BILLING!O:O),0))</f>
        <v/>
      </c>
      <c r="F310" s="13"/>
      <c r="G310" s="17"/>
      <c r="J310" s="25" t="str">
        <f>IF(B310="","",IFERROR(E310-SUMIF(B$6:B310,B310,G$6:G310),E310))</f>
        <v/>
      </c>
      <c r="K310" s="27" t="str">
        <f ca="1">IF(B310="","",IFERROR(TODAY()-_xlfn.XLOOKUP(B310,BILLING!A:A,BILLING!E:E),0))</f>
        <v/>
      </c>
      <c r="L310" s="24" t="str">
        <f t="shared" ca="1" si="9"/>
        <v/>
      </c>
    </row>
    <row r="311" spans="1:12" ht="22" customHeight="1">
      <c r="A311" t="str">
        <f t="shared" si="8"/>
        <v/>
      </c>
      <c r="C311" s="24" t="str">
        <f>IF(B311="","",IFERROR(_xlfn.XLOOKUP(B311,BILLING!A:A,BILLING!C:C),"Bill not found"))</f>
        <v/>
      </c>
      <c r="D311" s="24" t="str">
        <f>IF(C311="","",IFERROR(_xlfn.XLOOKUP(C311,PT_Master!A:A,PT_Master!C:C),""))</f>
        <v/>
      </c>
      <c r="E311" s="25" t="str">
        <f>IF(B311="","",IFERROR(_xlfn.XLOOKUP(B311,BILLING!A:A,BILLING!O:O),0))</f>
        <v/>
      </c>
      <c r="F311" s="13"/>
      <c r="G311" s="17"/>
      <c r="J311" s="25" t="str">
        <f>IF(B311="","",IFERROR(E311-SUMIF(B$6:B311,B311,G$6:G311),E311))</f>
        <v/>
      </c>
      <c r="K311" s="27" t="str">
        <f ca="1">IF(B311="","",IFERROR(TODAY()-_xlfn.XLOOKUP(B311,BILLING!A:A,BILLING!E:E),0))</f>
        <v/>
      </c>
      <c r="L311" s="24" t="str">
        <f t="shared" ca="1" si="9"/>
        <v/>
      </c>
    </row>
    <row r="312" spans="1:12" ht="22" customHeight="1">
      <c r="A312" t="str">
        <f t="shared" si="8"/>
        <v/>
      </c>
      <c r="C312" s="24" t="str">
        <f>IF(B312="","",IFERROR(_xlfn.XLOOKUP(B312,BILLING!A:A,BILLING!C:C),"Bill not found"))</f>
        <v/>
      </c>
      <c r="D312" s="24" t="str">
        <f>IF(C312="","",IFERROR(_xlfn.XLOOKUP(C312,PT_Master!A:A,PT_Master!C:C),""))</f>
        <v/>
      </c>
      <c r="E312" s="25" t="str">
        <f>IF(B312="","",IFERROR(_xlfn.XLOOKUP(B312,BILLING!A:A,BILLING!O:O),0))</f>
        <v/>
      </c>
      <c r="F312" s="13"/>
      <c r="G312" s="17"/>
      <c r="J312" s="25" t="str">
        <f>IF(B312="","",IFERROR(E312-SUMIF(B$6:B312,B312,G$6:G312),E312))</f>
        <v/>
      </c>
      <c r="K312" s="27" t="str">
        <f ca="1">IF(B312="","",IFERROR(TODAY()-_xlfn.XLOOKUP(B312,BILLING!A:A,BILLING!E:E),0))</f>
        <v/>
      </c>
      <c r="L312" s="24" t="str">
        <f t="shared" ca="1" si="9"/>
        <v/>
      </c>
    </row>
    <row r="313" spans="1:12" ht="22" customHeight="1">
      <c r="A313" t="str">
        <f t="shared" si="8"/>
        <v/>
      </c>
      <c r="C313" s="24" t="str">
        <f>IF(B313="","",IFERROR(_xlfn.XLOOKUP(B313,BILLING!A:A,BILLING!C:C),"Bill not found"))</f>
        <v/>
      </c>
      <c r="D313" s="24" t="str">
        <f>IF(C313="","",IFERROR(_xlfn.XLOOKUP(C313,PT_Master!A:A,PT_Master!C:C),""))</f>
        <v/>
      </c>
      <c r="E313" s="25" t="str">
        <f>IF(B313="","",IFERROR(_xlfn.XLOOKUP(B313,BILLING!A:A,BILLING!O:O),0))</f>
        <v/>
      </c>
      <c r="F313" s="13"/>
      <c r="G313" s="17"/>
      <c r="J313" s="25" t="str">
        <f>IF(B313="","",IFERROR(E313-SUMIF(B$6:B313,B313,G$6:G313),E313))</f>
        <v/>
      </c>
      <c r="K313" s="27" t="str">
        <f ca="1">IF(B313="","",IFERROR(TODAY()-_xlfn.XLOOKUP(B313,BILLING!A:A,BILLING!E:E),0))</f>
        <v/>
      </c>
      <c r="L313" s="24" t="str">
        <f t="shared" ca="1" si="9"/>
        <v/>
      </c>
    </row>
    <row r="314" spans="1:12" ht="22" customHeight="1">
      <c r="A314" t="str">
        <f t="shared" si="8"/>
        <v/>
      </c>
      <c r="C314" s="24" t="str">
        <f>IF(B314="","",IFERROR(_xlfn.XLOOKUP(B314,BILLING!A:A,BILLING!C:C),"Bill not found"))</f>
        <v/>
      </c>
      <c r="D314" s="24" t="str">
        <f>IF(C314="","",IFERROR(_xlfn.XLOOKUP(C314,PT_Master!A:A,PT_Master!C:C),""))</f>
        <v/>
      </c>
      <c r="E314" s="25" t="str">
        <f>IF(B314="","",IFERROR(_xlfn.XLOOKUP(B314,BILLING!A:A,BILLING!O:O),0))</f>
        <v/>
      </c>
      <c r="F314" s="13"/>
      <c r="G314" s="17"/>
      <c r="J314" s="25" t="str">
        <f>IF(B314="","",IFERROR(E314-SUMIF(B$6:B314,B314,G$6:G314),E314))</f>
        <v/>
      </c>
      <c r="K314" s="27" t="str">
        <f ca="1">IF(B314="","",IFERROR(TODAY()-_xlfn.XLOOKUP(B314,BILLING!A:A,BILLING!E:E),0))</f>
        <v/>
      </c>
      <c r="L314" s="24" t="str">
        <f t="shared" ca="1" si="9"/>
        <v/>
      </c>
    </row>
    <row r="315" spans="1:12" ht="22" customHeight="1">
      <c r="A315" t="str">
        <f t="shared" si="8"/>
        <v/>
      </c>
      <c r="C315" s="24" t="str">
        <f>IF(B315="","",IFERROR(_xlfn.XLOOKUP(B315,BILLING!A:A,BILLING!C:C),"Bill not found"))</f>
        <v/>
      </c>
      <c r="D315" s="24" t="str">
        <f>IF(C315="","",IFERROR(_xlfn.XLOOKUP(C315,PT_Master!A:A,PT_Master!C:C),""))</f>
        <v/>
      </c>
      <c r="E315" s="25" t="str">
        <f>IF(B315="","",IFERROR(_xlfn.XLOOKUP(B315,BILLING!A:A,BILLING!O:O),0))</f>
        <v/>
      </c>
      <c r="F315" s="13"/>
      <c r="G315" s="17"/>
      <c r="J315" s="25" t="str">
        <f>IF(B315="","",IFERROR(E315-SUMIF(B$6:B315,B315,G$6:G315),E315))</f>
        <v/>
      </c>
      <c r="K315" s="27" t="str">
        <f ca="1">IF(B315="","",IFERROR(TODAY()-_xlfn.XLOOKUP(B315,BILLING!A:A,BILLING!E:E),0))</f>
        <v/>
      </c>
      <c r="L315" s="24" t="str">
        <f t="shared" ca="1" si="9"/>
        <v/>
      </c>
    </row>
    <row r="316" spans="1:12" ht="22" customHeight="1">
      <c r="A316" t="str">
        <f t="shared" si="8"/>
        <v/>
      </c>
      <c r="C316" s="24" t="str">
        <f>IF(B316="","",IFERROR(_xlfn.XLOOKUP(B316,BILLING!A:A,BILLING!C:C),"Bill not found"))</f>
        <v/>
      </c>
      <c r="D316" s="24" t="str">
        <f>IF(C316="","",IFERROR(_xlfn.XLOOKUP(C316,PT_Master!A:A,PT_Master!C:C),""))</f>
        <v/>
      </c>
      <c r="E316" s="25" t="str">
        <f>IF(B316="","",IFERROR(_xlfn.XLOOKUP(B316,BILLING!A:A,BILLING!O:O),0))</f>
        <v/>
      </c>
      <c r="F316" s="13"/>
      <c r="G316" s="17"/>
      <c r="J316" s="25" t="str">
        <f>IF(B316="","",IFERROR(E316-SUMIF(B$6:B316,B316,G$6:G316),E316))</f>
        <v/>
      </c>
      <c r="K316" s="27" t="str">
        <f ca="1">IF(B316="","",IFERROR(TODAY()-_xlfn.XLOOKUP(B316,BILLING!A:A,BILLING!E:E),0))</f>
        <v/>
      </c>
      <c r="L316" s="24" t="str">
        <f t="shared" ca="1" si="9"/>
        <v/>
      </c>
    </row>
    <row r="317" spans="1:12" ht="22" customHeight="1">
      <c r="A317" t="str">
        <f t="shared" si="8"/>
        <v/>
      </c>
      <c r="C317" s="24" t="str">
        <f>IF(B317="","",IFERROR(_xlfn.XLOOKUP(B317,BILLING!A:A,BILLING!C:C),"Bill not found"))</f>
        <v/>
      </c>
      <c r="D317" s="24" t="str">
        <f>IF(C317="","",IFERROR(_xlfn.XLOOKUP(C317,PT_Master!A:A,PT_Master!C:C),""))</f>
        <v/>
      </c>
      <c r="E317" s="25" t="str">
        <f>IF(B317="","",IFERROR(_xlfn.XLOOKUP(B317,BILLING!A:A,BILLING!O:O),0))</f>
        <v/>
      </c>
      <c r="F317" s="13"/>
      <c r="G317" s="17"/>
      <c r="J317" s="25" t="str">
        <f>IF(B317="","",IFERROR(E317-SUMIF(B$6:B317,B317,G$6:G317),E317))</f>
        <v/>
      </c>
      <c r="K317" s="27" t="str">
        <f ca="1">IF(B317="","",IFERROR(TODAY()-_xlfn.XLOOKUP(B317,BILLING!A:A,BILLING!E:E),0))</f>
        <v/>
      </c>
      <c r="L317" s="24" t="str">
        <f t="shared" ca="1" si="9"/>
        <v/>
      </c>
    </row>
    <row r="318" spans="1:12" ht="22" customHeight="1">
      <c r="A318" t="str">
        <f t="shared" si="8"/>
        <v/>
      </c>
      <c r="C318" s="24" t="str">
        <f>IF(B318="","",IFERROR(_xlfn.XLOOKUP(B318,BILLING!A:A,BILLING!C:C),"Bill not found"))</f>
        <v/>
      </c>
      <c r="D318" s="24" t="str">
        <f>IF(C318="","",IFERROR(_xlfn.XLOOKUP(C318,PT_Master!A:A,PT_Master!C:C),""))</f>
        <v/>
      </c>
      <c r="E318" s="25" t="str">
        <f>IF(B318="","",IFERROR(_xlfn.XLOOKUP(B318,BILLING!A:A,BILLING!O:O),0))</f>
        <v/>
      </c>
      <c r="F318" s="13"/>
      <c r="G318" s="17"/>
      <c r="J318" s="25" t="str">
        <f>IF(B318="","",IFERROR(E318-SUMIF(B$6:B318,B318,G$6:G318),E318))</f>
        <v/>
      </c>
      <c r="K318" s="27" t="str">
        <f ca="1">IF(B318="","",IFERROR(TODAY()-_xlfn.XLOOKUP(B318,BILLING!A:A,BILLING!E:E),0))</f>
        <v/>
      </c>
      <c r="L318" s="24" t="str">
        <f t="shared" ca="1" si="9"/>
        <v/>
      </c>
    </row>
    <row r="319" spans="1:12" ht="22" customHeight="1">
      <c r="A319" t="str">
        <f t="shared" si="8"/>
        <v/>
      </c>
      <c r="C319" s="24" t="str">
        <f>IF(B319="","",IFERROR(_xlfn.XLOOKUP(B319,BILLING!A:A,BILLING!C:C),"Bill not found"))</f>
        <v/>
      </c>
      <c r="D319" s="24" t="str">
        <f>IF(C319="","",IFERROR(_xlfn.XLOOKUP(C319,PT_Master!A:A,PT_Master!C:C),""))</f>
        <v/>
      </c>
      <c r="E319" s="25" t="str">
        <f>IF(B319="","",IFERROR(_xlfn.XLOOKUP(B319,BILLING!A:A,BILLING!O:O),0))</f>
        <v/>
      </c>
      <c r="F319" s="13"/>
      <c r="G319" s="17"/>
      <c r="J319" s="25" t="str">
        <f>IF(B319="","",IFERROR(E319-SUMIF(B$6:B319,B319,G$6:G319),E319))</f>
        <v/>
      </c>
      <c r="K319" s="27" t="str">
        <f ca="1">IF(B319="","",IFERROR(TODAY()-_xlfn.XLOOKUP(B319,BILLING!A:A,BILLING!E:E),0))</f>
        <v/>
      </c>
      <c r="L319" s="24" t="str">
        <f t="shared" ca="1" si="9"/>
        <v/>
      </c>
    </row>
    <row r="320" spans="1:12" ht="22" customHeight="1">
      <c r="A320" t="str">
        <f t="shared" si="8"/>
        <v/>
      </c>
      <c r="C320" s="24" t="str">
        <f>IF(B320="","",IFERROR(_xlfn.XLOOKUP(B320,BILLING!A:A,BILLING!C:C),"Bill not found"))</f>
        <v/>
      </c>
      <c r="D320" s="24" t="str">
        <f>IF(C320="","",IFERROR(_xlfn.XLOOKUP(C320,PT_Master!A:A,PT_Master!C:C),""))</f>
        <v/>
      </c>
      <c r="E320" s="25" t="str">
        <f>IF(B320="","",IFERROR(_xlfn.XLOOKUP(B320,BILLING!A:A,BILLING!O:O),0))</f>
        <v/>
      </c>
      <c r="F320" s="13"/>
      <c r="G320" s="17"/>
      <c r="J320" s="25" t="str">
        <f>IF(B320="","",IFERROR(E320-SUMIF(B$6:B320,B320,G$6:G320),E320))</f>
        <v/>
      </c>
      <c r="K320" s="27" t="str">
        <f ca="1">IF(B320="","",IFERROR(TODAY()-_xlfn.XLOOKUP(B320,BILLING!A:A,BILLING!E:E),0))</f>
        <v/>
      </c>
      <c r="L320" s="24" t="str">
        <f t="shared" ca="1" si="9"/>
        <v/>
      </c>
    </row>
    <row r="321" spans="1:12" ht="22" customHeight="1">
      <c r="A321" t="str">
        <f t="shared" si="8"/>
        <v/>
      </c>
      <c r="C321" s="24" t="str">
        <f>IF(B321="","",IFERROR(_xlfn.XLOOKUP(B321,BILLING!A:A,BILLING!C:C),"Bill not found"))</f>
        <v/>
      </c>
      <c r="D321" s="24" t="str">
        <f>IF(C321="","",IFERROR(_xlfn.XLOOKUP(C321,PT_Master!A:A,PT_Master!C:C),""))</f>
        <v/>
      </c>
      <c r="E321" s="25" t="str">
        <f>IF(B321="","",IFERROR(_xlfn.XLOOKUP(B321,BILLING!A:A,BILLING!O:O),0))</f>
        <v/>
      </c>
      <c r="F321" s="13"/>
      <c r="G321" s="17"/>
      <c r="J321" s="25" t="str">
        <f>IF(B321="","",IFERROR(E321-SUMIF(B$6:B321,B321,G$6:G321),E321))</f>
        <v/>
      </c>
      <c r="K321" s="27" t="str">
        <f ca="1">IF(B321="","",IFERROR(TODAY()-_xlfn.XLOOKUP(B321,BILLING!A:A,BILLING!E:E),0))</f>
        <v/>
      </c>
      <c r="L321" s="24" t="str">
        <f t="shared" ca="1" si="9"/>
        <v/>
      </c>
    </row>
    <row r="322" spans="1:12" ht="22" customHeight="1">
      <c r="A322" t="str">
        <f t="shared" si="8"/>
        <v/>
      </c>
      <c r="C322" s="24" t="str">
        <f>IF(B322="","",IFERROR(_xlfn.XLOOKUP(B322,BILLING!A:A,BILLING!C:C),"Bill not found"))</f>
        <v/>
      </c>
      <c r="D322" s="24" t="str">
        <f>IF(C322="","",IFERROR(_xlfn.XLOOKUP(C322,PT_Master!A:A,PT_Master!C:C),""))</f>
        <v/>
      </c>
      <c r="E322" s="25" t="str">
        <f>IF(B322="","",IFERROR(_xlfn.XLOOKUP(B322,BILLING!A:A,BILLING!O:O),0))</f>
        <v/>
      </c>
      <c r="F322" s="13"/>
      <c r="G322" s="17"/>
      <c r="J322" s="25" t="str">
        <f>IF(B322="","",IFERROR(E322-SUMIF(B$6:B322,B322,G$6:G322),E322))</f>
        <v/>
      </c>
      <c r="K322" s="27" t="str">
        <f ca="1">IF(B322="","",IFERROR(TODAY()-_xlfn.XLOOKUP(B322,BILLING!A:A,BILLING!E:E),0))</f>
        <v/>
      </c>
      <c r="L322" s="24" t="str">
        <f t="shared" ca="1" si="9"/>
        <v/>
      </c>
    </row>
    <row r="323" spans="1:12" ht="22" customHeight="1">
      <c r="A323" t="str">
        <f t="shared" si="8"/>
        <v/>
      </c>
      <c r="C323" s="24" t="str">
        <f>IF(B323="","",IFERROR(_xlfn.XLOOKUP(B323,BILLING!A:A,BILLING!C:C),"Bill not found"))</f>
        <v/>
      </c>
      <c r="D323" s="24" t="str">
        <f>IF(C323="","",IFERROR(_xlfn.XLOOKUP(C323,PT_Master!A:A,PT_Master!C:C),""))</f>
        <v/>
      </c>
      <c r="E323" s="25" t="str">
        <f>IF(B323="","",IFERROR(_xlfn.XLOOKUP(B323,BILLING!A:A,BILLING!O:O),0))</f>
        <v/>
      </c>
      <c r="F323" s="13"/>
      <c r="G323" s="17"/>
      <c r="J323" s="25" t="str">
        <f>IF(B323="","",IFERROR(E323-SUMIF(B$6:B323,B323,G$6:G323),E323))</f>
        <v/>
      </c>
      <c r="K323" s="27" t="str">
        <f ca="1">IF(B323="","",IFERROR(TODAY()-_xlfn.XLOOKUP(B323,BILLING!A:A,BILLING!E:E),0))</f>
        <v/>
      </c>
      <c r="L323" s="24" t="str">
        <f t="shared" ca="1" si="9"/>
        <v/>
      </c>
    </row>
    <row r="324" spans="1:12" ht="22" customHeight="1">
      <c r="A324" t="str">
        <f t="shared" si="8"/>
        <v/>
      </c>
      <c r="C324" s="24" t="str">
        <f>IF(B324="","",IFERROR(_xlfn.XLOOKUP(B324,BILLING!A:A,BILLING!C:C),"Bill not found"))</f>
        <v/>
      </c>
      <c r="D324" s="24" t="str">
        <f>IF(C324="","",IFERROR(_xlfn.XLOOKUP(C324,PT_Master!A:A,PT_Master!C:C),""))</f>
        <v/>
      </c>
      <c r="E324" s="25" t="str">
        <f>IF(B324="","",IFERROR(_xlfn.XLOOKUP(B324,BILLING!A:A,BILLING!O:O),0))</f>
        <v/>
      </c>
      <c r="F324" s="13"/>
      <c r="G324" s="17"/>
      <c r="J324" s="25" t="str">
        <f>IF(B324="","",IFERROR(E324-SUMIF(B$6:B324,B324,G$6:G324),E324))</f>
        <v/>
      </c>
      <c r="K324" s="27" t="str">
        <f ca="1">IF(B324="","",IFERROR(TODAY()-_xlfn.XLOOKUP(B324,BILLING!A:A,BILLING!E:E),0))</f>
        <v/>
      </c>
      <c r="L324" s="24" t="str">
        <f t="shared" ca="1" si="9"/>
        <v/>
      </c>
    </row>
    <row r="325" spans="1:12" ht="22" customHeight="1">
      <c r="A325" t="str">
        <f t="shared" si="8"/>
        <v/>
      </c>
      <c r="C325" s="24" t="str">
        <f>IF(B325="","",IFERROR(_xlfn.XLOOKUP(B325,BILLING!A:A,BILLING!C:C),"Bill not found"))</f>
        <v/>
      </c>
      <c r="D325" s="24" t="str">
        <f>IF(C325="","",IFERROR(_xlfn.XLOOKUP(C325,PT_Master!A:A,PT_Master!C:C),""))</f>
        <v/>
      </c>
      <c r="E325" s="25" t="str">
        <f>IF(B325="","",IFERROR(_xlfn.XLOOKUP(B325,BILLING!A:A,BILLING!O:O),0))</f>
        <v/>
      </c>
      <c r="F325" s="13"/>
      <c r="G325" s="17"/>
      <c r="J325" s="25" t="str">
        <f>IF(B325="","",IFERROR(E325-SUMIF(B$6:B325,B325,G$6:G325),E325))</f>
        <v/>
      </c>
      <c r="K325" s="27" t="str">
        <f ca="1">IF(B325="","",IFERROR(TODAY()-_xlfn.XLOOKUP(B325,BILLING!A:A,BILLING!E:E),0))</f>
        <v/>
      </c>
      <c r="L325" s="24" t="str">
        <f t="shared" ca="1" si="9"/>
        <v/>
      </c>
    </row>
    <row r="326" spans="1:12" ht="22" customHeight="1">
      <c r="A326" t="str">
        <f t="shared" si="8"/>
        <v/>
      </c>
      <c r="C326" s="24" t="str">
        <f>IF(B326="","",IFERROR(_xlfn.XLOOKUP(B326,BILLING!A:A,BILLING!C:C),"Bill not found"))</f>
        <v/>
      </c>
      <c r="D326" s="24" t="str">
        <f>IF(C326="","",IFERROR(_xlfn.XLOOKUP(C326,PT_Master!A:A,PT_Master!C:C),""))</f>
        <v/>
      </c>
      <c r="E326" s="25" t="str">
        <f>IF(B326="","",IFERROR(_xlfn.XLOOKUP(B326,BILLING!A:A,BILLING!O:O),0))</f>
        <v/>
      </c>
      <c r="F326" s="13"/>
      <c r="G326" s="17"/>
      <c r="J326" s="25" t="str">
        <f>IF(B326="","",IFERROR(E326-SUMIF(B$6:B326,B326,G$6:G326),E326))</f>
        <v/>
      </c>
      <c r="K326" s="27" t="str">
        <f ca="1">IF(B326="","",IFERROR(TODAY()-_xlfn.XLOOKUP(B326,BILLING!A:A,BILLING!E:E),0))</f>
        <v/>
      </c>
      <c r="L326" s="24" t="str">
        <f t="shared" ca="1" si="9"/>
        <v/>
      </c>
    </row>
    <row r="327" spans="1:12" ht="22" customHeight="1">
      <c r="A327" t="str">
        <f t="shared" ref="A327:A390" si="10">IF(B327="","","PAY-"&amp;TEXT(ROW(A323),"00000"))</f>
        <v/>
      </c>
      <c r="C327" s="24" t="str">
        <f>IF(B327="","",IFERROR(_xlfn.XLOOKUP(B327,BILLING!A:A,BILLING!C:C),"Bill not found"))</f>
        <v/>
      </c>
      <c r="D327" s="24" t="str">
        <f>IF(C327="","",IFERROR(_xlfn.XLOOKUP(C327,PT_Master!A:A,PT_Master!C:C),""))</f>
        <v/>
      </c>
      <c r="E327" s="25" t="str">
        <f>IF(B327="","",IFERROR(_xlfn.XLOOKUP(B327,BILLING!A:A,BILLING!O:O),0))</f>
        <v/>
      </c>
      <c r="F327" s="13"/>
      <c r="G327" s="17"/>
      <c r="J327" s="25" t="str">
        <f>IF(B327="","",IFERROR(E327-SUMIF(B$6:B327,B327,G$6:G327),E327))</f>
        <v/>
      </c>
      <c r="K327" s="27" t="str">
        <f ca="1">IF(B327="","",IFERROR(TODAY()-_xlfn.XLOOKUP(B327,BILLING!A:A,BILLING!E:E),0))</f>
        <v/>
      </c>
      <c r="L327" s="24" t="str">
        <f t="shared" ref="L327:L390" ca="1" si="11">IF(K327="","",IF(K327&lt;=30,"0-30 Days",IF(K327&lt;=60,"31-60 Days",IF(K327&lt;=90,"61-90 Days","90+ Days"))))</f>
        <v/>
      </c>
    </row>
    <row r="328" spans="1:12" ht="22" customHeight="1">
      <c r="A328" t="str">
        <f t="shared" si="10"/>
        <v/>
      </c>
      <c r="C328" s="24" t="str">
        <f>IF(B328="","",IFERROR(_xlfn.XLOOKUP(B328,BILLING!A:A,BILLING!C:C),"Bill not found"))</f>
        <v/>
      </c>
      <c r="D328" s="24" t="str">
        <f>IF(C328="","",IFERROR(_xlfn.XLOOKUP(C328,PT_Master!A:A,PT_Master!C:C),""))</f>
        <v/>
      </c>
      <c r="E328" s="25" t="str">
        <f>IF(B328="","",IFERROR(_xlfn.XLOOKUP(B328,BILLING!A:A,BILLING!O:O),0))</f>
        <v/>
      </c>
      <c r="F328" s="13"/>
      <c r="G328" s="17"/>
      <c r="J328" s="25" t="str">
        <f>IF(B328="","",IFERROR(E328-SUMIF(B$6:B328,B328,G$6:G328),E328))</f>
        <v/>
      </c>
      <c r="K328" s="27" t="str">
        <f ca="1">IF(B328="","",IFERROR(TODAY()-_xlfn.XLOOKUP(B328,BILLING!A:A,BILLING!E:E),0))</f>
        <v/>
      </c>
      <c r="L328" s="24" t="str">
        <f t="shared" ca="1" si="11"/>
        <v/>
      </c>
    </row>
    <row r="329" spans="1:12" ht="22" customHeight="1">
      <c r="A329" t="str">
        <f t="shared" si="10"/>
        <v/>
      </c>
      <c r="C329" s="24" t="str">
        <f>IF(B329="","",IFERROR(_xlfn.XLOOKUP(B329,BILLING!A:A,BILLING!C:C),"Bill not found"))</f>
        <v/>
      </c>
      <c r="D329" s="24" t="str">
        <f>IF(C329="","",IFERROR(_xlfn.XLOOKUP(C329,PT_Master!A:A,PT_Master!C:C),""))</f>
        <v/>
      </c>
      <c r="E329" s="25" t="str">
        <f>IF(B329="","",IFERROR(_xlfn.XLOOKUP(B329,BILLING!A:A,BILLING!O:O),0))</f>
        <v/>
      </c>
      <c r="F329" s="13"/>
      <c r="G329" s="17"/>
      <c r="J329" s="25" t="str">
        <f>IF(B329="","",IFERROR(E329-SUMIF(B$6:B329,B329,G$6:G329),E329))</f>
        <v/>
      </c>
      <c r="K329" s="27" t="str">
        <f ca="1">IF(B329="","",IFERROR(TODAY()-_xlfn.XLOOKUP(B329,BILLING!A:A,BILLING!E:E),0))</f>
        <v/>
      </c>
      <c r="L329" s="24" t="str">
        <f t="shared" ca="1" si="11"/>
        <v/>
      </c>
    </row>
    <row r="330" spans="1:12" ht="22" customHeight="1">
      <c r="A330" t="str">
        <f t="shared" si="10"/>
        <v/>
      </c>
      <c r="C330" s="24" t="str">
        <f>IF(B330="","",IFERROR(_xlfn.XLOOKUP(B330,BILLING!A:A,BILLING!C:C),"Bill not found"))</f>
        <v/>
      </c>
      <c r="D330" s="24" t="str">
        <f>IF(C330="","",IFERROR(_xlfn.XLOOKUP(C330,PT_Master!A:A,PT_Master!C:C),""))</f>
        <v/>
      </c>
      <c r="E330" s="25" t="str">
        <f>IF(B330="","",IFERROR(_xlfn.XLOOKUP(B330,BILLING!A:A,BILLING!O:O),0))</f>
        <v/>
      </c>
      <c r="F330" s="13"/>
      <c r="G330" s="17"/>
      <c r="J330" s="25" t="str">
        <f>IF(B330="","",IFERROR(E330-SUMIF(B$6:B330,B330,G$6:G330),E330))</f>
        <v/>
      </c>
      <c r="K330" s="27" t="str">
        <f ca="1">IF(B330="","",IFERROR(TODAY()-_xlfn.XLOOKUP(B330,BILLING!A:A,BILLING!E:E),0))</f>
        <v/>
      </c>
      <c r="L330" s="24" t="str">
        <f t="shared" ca="1" si="11"/>
        <v/>
      </c>
    </row>
    <row r="331" spans="1:12" ht="22" customHeight="1">
      <c r="A331" t="str">
        <f t="shared" si="10"/>
        <v/>
      </c>
      <c r="C331" s="24" t="str">
        <f>IF(B331="","",IFERROR(_xlfn.XLOOKUP(B331,BILLING!A:A,BILLING!C:C),"Bill not found"))</f>
        <v/>
      </c>
      <c r="D331" s="24" t="str">
        <f>IF(C331="","",IFERROR(_xlfn.XLOOKUP(C331,PT_Master!A:A,PT_Master!C:C),""))</f>
        <v/>
      </c>
      <c r="E331" s="25" t="str">
        <f>IF(B331="","",IFERROR(_xlfn.XLOOKUP(B331,BILLING!A:A,BILLING!O:O),0))</f>
        <v/>
      </c>
      <c r="F331" s="13"/>
      <c r="G331" s="17"/>
      <c r="J331" s="25" t="str">
        <f>IF(B331="","",IFERROR(E331-SUMIF(B$6:B331,B331,G$6:G331),E331))</f>
        <v/>
      </c>
      <c r="K331" s="27" t="str">
        <f ca="1">IF(B331="","",IFERROR(TODAY()-_xlfn.XLOOKUP(B331,BILLING!A:A,BILLING!E:E),0))</f>
        <v/>
      </c>
      <c r="L331" s="24" t="str">
        <f t="shared" ca="1" si="11"/>
        <v/>
      </c>
    </row>
    <row r="332" spans="1:12" ht="22" customHeight="1">
      <c r="A332" t="str">
        <f t="shared" si="10"/>
        <v/>
      </c>
      <c r="C332" s="24" t="str">
        <f>IF(B332="","",IFERROR(_xlfn.XLOOKUP(B332,BILLING!A:A,BILLING!C:C),"Bill not found"))</f>
        <v/>
      </c>
      <c r="D332" s="24" t="str">
        <f>IF(C332="","",IFERROR(_xlfn.XLOOKUP(C332,PT_Master!A:A,PT_Master!C:C),""))</f>
        <v/>
      </c>
      <c r="E332" s="25" t="str">
        <f>IF(B332="","",IFERROR(_xlfn.XLOOKUP(B332,BILLING!A:A,BILLING!O:O),0))</f>
        <v/>
      </c>
      <c r="F332" s="13"/>
      <c r="G332" s="17"/>
      <c r="J332" s="25" t="str">
        <f>IF(B332="","",IFERROR(E332-SUMIF(B$6:B332,B332,G$6:G332),E332))</f>
        <v/>
      </c>
      <c r="K332" s="27" t="str">
        <f ca="1">IF(B332="","",IFERROR(TODAY()-_xlfn.XLOOKUP(B332,BILLING!A:A,BILLING!E:E),0))</f>
        <v/>
      </c>
      <c r="L332" s="24" t="str">
        <f t="shared" ca="1" si="11"/>
        <v/>
      </c>
    </row>
    <row r="333" spans="1:12" ht="22" customHeight="1">
      <c r="A333" t="str">
        <f t="shared" si="10"/>
        <v/>
      </c>
      <c r="C333" s="24" t="str">
        <f>IF(B333="","",IFERROR(_xlfn.XLOOKUP(B333,BILLING!A:A,BILLING!C:C),"Bill not found"))</f>
        <v/>
      </c>
      <c r="D333" s="24" t="str">
        <f>IF(C333="","",IFERROR(_xlfn.XLOOKUP(C333,PT_Master!A:A,PT_Master!C:C),""))</f>
        <v/>
      </c>
      <c r="E333" s="25" t="str">
        <f>IF(B333="","",IFERROR(_xlfn.XLOOKUP(B333,BILLING!A:A,BILLING!O:O),0))</f>
        <v/>
      </c>
      <c r="F333" s="13"/>
      <c r="G333" s="17"/>
      <c r="J333" s="25" t="str">
        <f>IF(B333="","",IFERROR(E333-SUMIF(B$6:B333,B333,G$6:G333),E333))</f>
        <v/>
      </c>
      <c r="K333" s="27" t="str">
        <f ca="1">IF(B333="","",IFERROR(TODAY()-_xlfn.XLOOKUP(B333,BILLING!A:A,BILLING!E:E),0))</f>
        <v/>
      </c>
      <c r="L333" s="24" t="str">
        <f t="shared" ca="1" si="11"/>
        <v/>
      </c>
    </row>
    <row r="334" spans="1:12" ht="22" customHeight="1">
      <c r="A334" t="str">
        <f t="shared" si="10"/>
        <v/>
      </c>
      <c r="C334" s="24" t="str">
        <f>IF(B334="","",IFERROR(_xlfn.XLOOKUP(B334,BILLING!A:A,BILLING!C:C),"Bill not found"))</f>
        <v/>
      </c>
      <c r="D334" s="24" t="str">
        <f>IF(C334="","",IFERROR(_xlfn.XLOOKUP(C334,PT_Master!A:A,PT_Master!C:C),""))</f>
        <v/>
      </c>
      <c r="E334" s="25" t="str">
        <f>IF(B334="","",IFERROR(_xlfn.XLOOKUP(B334,BILLING!A:A,BILLING!O:O),0))</f>
        <v/>
      </c>
      <c r="F334" s="13"/>
      <c r="G334" s="17"/>
      <c r="J334" s="25" t="str">
        <f>IF(B334="","",IFERROR(E334-SUMIF(B$6:B334,B334,G$6:G334),E334))</f>
        <v/>
      </c>
      <c r="K334" s="27" t="str">
        <f ca="1">IF(B334="","",IFERROR(TODAY()-_xlfn.XLOOKUP(B334,BILLING!A:A,BILLING!E:E),0))</f>
        <v/>
      </c>
      <c r="L334" s="24" t="str">
        <f t="shared" ca="1" si="11"/>
        <v/>
      </c>
    </row>
    <row r="335" spans="1:12" ht="22" customHeight="1">
      <c r="A335" t="str">
        <f t="shared" si="10"/>
        <v/>
      </c>
      <c r="C335" s="24" t="str">
        <f>IF(B335="","",IFERROR(_xlfn.XLOOKUP(B335,BILLING!A:A,BILLING!C:C),"Bill not found"))</f>
        <v/>
      </c>
      <c r="D335" s="24" t="str">
        <f>IF(C335="","",IFERROR(_xlfn.XLOOKUP(C335,PT_Master!A:A,PT_Master!C:C),""))</f>
        <v/>
      </c>
      <c r="E335" s="25" t="str">
        <f>IF(B335="","",IFERROR(_xlfn.XLOOKUP(B335,BILLING!A:A,BILLING!O:O),0))</f>
        <v/>
      </c>
      <c r="F335" s="13"/>
      <c r="G335" s="17"/>
      <c r="J335" s="25" t="str">
        <f>IF(B335="","",IFERROR(E335-SUMIF(B$6:B335,B335,G$6:G335),E335))</f>
        <v/>
      </c>
      <c r="K335" s="27" t="str">
        <f ca="1">IF(B335="","",IFERROR(TODAY()-_xlfn.XLOOKUP(B335,BILLING!A:A,BILLING!E:E),0))</f>
        <v/>
      </c>
      <c r="L335" s="24" t="str">
        <f t="shared" ca="1" si="11"/>
        <v/>
      </c>
    </row>
    <row r="336" spans="1:12" ht="22" customHeight="1">
      <c r="A336" t="str">
        <f t="shared" si="10"/>
        <v/>
      </c>
      <c r="C336" s="24" t="str">
        <f>IF(B336="","",IFERROR(_xlfn.XLOOKUP(B336,BILLING!A:A,BILLING!C:C),"Bill not found"))</f>
        <v/>
      </c>
      <c r="D336" s="24" t="str">
        <f>IF(C336="","",IFERROR(_xlfn.XLOOKUP(C336,PT_Master!A:A,PT_Master!C:C),""))</f>
        <v/>
      </c>
      <c r="E336" s="25" t="str">
        <f>IF(B336="","",IFERROR(_xlfn.XLOOKUP(B336,BILLING!A:A,BILLING!O:O),0))</f>
        <v/>
      </c>
      <c r="F336" s="13"/>
      <c r="G336" s="17"/>
      <c r="J336" s="25" t="str">
        <f>IF(B336="","",IFERROR(E336-SUMIF(B$6:B336,B336,G$6:G336),E336))</f>
        <v/>
      </c>
      <c r="K336" s="27" t="str">
        <f ca="1">IF(B336="","",IFERROR(TODAY()-_xlfn.XLOOKUP(B336,BILLING!A:A,BILLING!E:E),0))</f>
        <v/>
      </c>
      <c r="L336" s="24" t="str">
        <f t="shared" ca="1" si="11"/>
        <v/>
      </c>
    </row>
    <row r="337" spans="1:12" ht="22" customHeight="1">
      <c r="A337" t="str">
        <f t="shared" si="10"/>
        <v/>
      </c>
      <c r="C337" s="24" t="str">
        <f>IF(B337="","",IFERROR(_xlfn.XLOOKUP(B337,BILLING!A:A,BILLING!C:C),"Bill not found"))</f>
        <v/>
      </c>
      <c r="D337" s="24" t="str">
        <f>IF(C337="","",IFERROR(_xlfn.XLOOKUP(C337,PT_Master!A:A,PT_Master!C:C),""))</f>
        <v/>
      </c>
      <c r="E337" s="25" t="str">
        <f>IF(B337="","",IFERROR(_xlfn.XLOOKUP(B337,BILLING!A:A,BILLING!O:O),0))</f>
        <v/>
      </c>
      <c r="F337" s="13"/>
      <c r="G337" s="17"/>
      <c r="J337" s="25" t="str">
        <f>IF(B337="","",IFERROR(E337-SUMIF(B$6:B337,B337,G$6:G337),E337))</f>
        <v/>
      </c>
      <c r="K337" s="27" t="str">
        <f ca="1">IF(B337="","",IFERROR(TODAY()-_xlfn.XLOOKUP(B337,BILLING!A:A,BILLING!E:E),0))</f>
        <v/>
      </c>
      <c r="L337" s="24" t="str">
        <f t="shared" ca="1" si="11"/>
        <v/>
      </c>
    </row>
    <row r="338" spans="1:12" ht="22" customHeight="1">
      <c r="A338" t="str">
        <f t="shared" si="10"/>
        <v/>
      </c>
      <c r="C338" s="24" t="str">
        <f>IF(B338="","",IFERROR(_xlfn.XLOOKUP(B338,BILLING!A:A,BILLING!C:C),"Bill not found"))</f>
        <v/>
      </c>
      <c r="D338" s="24" t="str">
        <f>IF(C338="","",IFERROR(_xlfn.XLOOKUP(C338,PT_Master!A:A,PT_Master!C:C),""))</f>
        <v/>
      </c>
      <c r="E338" s="25" t="str">
        <f>IF(B338="","",IFERROR(_xlfn.XLOOKUP(B338,BILLING!A:A,BILLING!O:O),0))</f>
        <v/>
      </c>
      <c r="F338" s="13"/>
      <c r="G338" s="17"/>
      <c r="J338" s="25" t="str">
        <f>IF(B338="","",IFERROR(E338-SUMIF(B$6:B338,B338,G$6:G338),E338))</f>
        <v/>
      </c>
      <c r="K338" s="27" t="str">
        <f ca="1">IF(B338="","",IFERROR(TODAY()-_xlfn.XLOOKUP(B338,BILLING!A:A,BILLING!E:E),0))</f>
        <v/>
      </c>
      <c r="L338" s="24" t="str">
        <f t="shared" ca="1" si="11"/>
        <v/>
      </c>
    </row>
    <row r="339" spans="1:12" ht="22" customHeight="1">
      <c r="A339" t="str">
        <f t="shared" si="10"/>
        <v/>
      </c>
      <c r="C339" s="24" t="str">
        <f>IF(B339="","",IFERROR(_xlfn.XLOOKUP(B339,BILLING!A:A,BILLING!C:C),"Bill not found"))</f>
        <v/>
      </c>
      <c r="D339" s="24" t="str">
        <f>IF(C339="","",IFERROR(_xlfn.XLOOKUP(C339,PT_Master!A:A,PT_Master!C:C),""))</f>
        <v/>
      </c>
      <c r="E339" s="25" t="str">
        <f>IF(B339="","",IFERROR(_xlfn.XLOOKUP(B339,BILLING!A:A,BILLING!O:O),0))</f>
        <v/>
      </c>
      <c r="F339" s="13"/>
      <c r="G339" s="17"/>
      <c r="J339" s="25" t="str">
        <f>IF(B339="","",IFERROR(E339-SUMIF(B$6:B339,B339,G$6:G339),E339))</f>
        <v/>
      </c>
      <c r="K339" s="27" t="str">
        <f ca="1">IF(B339="","",IFERROR(TODAY()-_xlfn.XLOOKUP(B339,BILLING!A:A,BILLING!E:E),0))</f>
        <v/>
      </c>
      <c r="L339" s="24" t="str">
        <f t="shared" ca="1" si="11"/>
        <v/>
      </c>
    </row>
    <row r="340" spans="1:12" ht="22" customHeight="1">
      <c r="A340" t="str">
        <f t="shared" si="10"/>
        <v/>
      </c>
      <c r="C340" s="24" t="str">
        <f>IF(B340="","",IFERROR(_xlfn.XLOOKUP(B340,BILLING!A:A,BILLING!C:C),"Bill not found"))</f>
        <v/>
      </c>
      <c r="D340" s="24" t="str">
        <f>IF(C340="","",IFERROR(_xlfn.XLOOKUP(C340,PT_Master!A:A,PT_Master!C:C),""))</f>
        <v/>
      </c>
      <c r="E340" s="25" t="str">
        <f>IF(B340="","",IFERROR(_xlfn.XLOOKUP(B340,BILLING!A:A,BILLING!O:O),0))</f>
        <v/>
      </c>
      <c r="F340" s="13"/>
      <c r="G340" s="17"/>
      <c r="J340" s="25" t="str">
        <f>IF(B340="","",IFERROR(E340-SUMIF(B$6:B340,B340,G$6:G340),E340))</f>
        <v/>
      </c>
      <c r="K340" s="27" t="str">
        <f ca="1">IF(B340="","",IFERROR(TODAY()-_xlfn.XLOOKUP(B340,BILLING!A:A,BILLING!E:E),0))</f>
        <v/>
      </c>
      <c r="L340" s="24" t="str">
        <f t="shared" ca="1" si="11"/>
        <v/>
      </c>
    </row>
    <row r="341" spans="1:12" ht="22" customHeight="1">
      <c r="A341" t="str">
        <f t="shared" si="10"/>
        <v/>
      </c>
      <c r="C341" s="24" t="str">
        <f>IF(B341="","",IFERROR(_xlfn.XLOOKUP(B341,BILLING!A:A,BILLING!C:C),"Bill not found"))</f>
        <v/>
      </c>
      <c r="D341" s="24" t="str">
        <f>IF(C341="","",IFERROR(_xlfn.XLOOKUP(C341,PT_Master!A:A,PT_Master!C:C),""))</f>
        <v/>
      </c>
      <c r="E341" s="25" t="str">
        <f>IF(B341="","",IFERROR(_xlfn.XLOOKUP(B341,BILLING!A:A,BILLING!O:O),0))</f>
        <v/>
      </c>
      <c r="F341" s="13"/>
      <c r="G341" s="17"/>
      <c r="J341" s="25" t="str">
        <f>IF(B341="","",IFERROR(E341-SUMIF(B$6:B341,B341,G$6:G341),E341))</f>
        <v/>
      </c>
      <c r="K341" s="27" t="str">
        <f ca="1">IF(B341="","",IFERROR(TODAY()-_xlfn.XLOOKUP(B341,BILLING!A:A,BILLING!E:E),0))</f>
        <v/>
      </c>
      <c r="L341" s="24" t="str">
        <f t="shared" ca="1" si="11"/>
        <v/>
      </c>
    </row>
    <row r="342" spans="1:12" ht="22" customHeight="1">
      <c r="A342" t="str">
        <f t="shared" si="10"/>
        <v/>
      </c>
      <c r="C342" s="24" t="str">
        <f>IF(B342="","",IFERROR(_xlfn.XLOOKUP(B342,BILLING!A:A,BILLING!C:C),"Bill not found"))</f>
        <v/>
      </c>
      <c r="D342" s="24" t="str">
        <f>IF(C342="","",IFERROR(_xlfn.XLOOKUP(C342,PT_Master!A:A,PT_Master!C:C),""))</f>
        <v/>
      </c>
      <c r="E342" s="25" t="str">
        <f>IF(B342="","",IFERROR(_xlfn.XLOOKUP(B342,BILLING!A:A,BILLING!O:O),0))</f>
        <v/>
      </c>
      <c r="F342" s="13"/>
      <c r="G342" s="17"/>
      <c r="J342" s="25" t="str">
        <f>IF(B342="","",IFERROR(E342-SUMIF(B$6:B342,B342,G$6:G342),E342))</f>
        <v/>
      </c>
      <c r="K342" s="27" t="str">
        <f ca="1">IF(B342="","",IFERROR(TODAY()-_xlfn.XLOOKUP(B342,BILLING!A:A,BILLING!E:E),0))</f>
        <v/>
      </c>
      <c r="L342" s="24" t="str">
        <f t="shared" ca="1" si="11"/>
        <v/>
      </c>
    </row>
    <row r="343" spans="1:12" ht="22" customHeight="1">
      <c r="A343" t="str">
        <f t="shared" si="10"/>
        <v/>
      </c>
      <c r="C343" s="24" t="str">
        <f>IF(B343="","",IFERROR(_xlfn.XLOOKUP(B343,BILLING!A:A,BILLING!C:C),"Bill not found"))</f>
        <v/>
      </c>
      <c r="D343" s="24" t="str">
        <f>IF(C343="","",IFERROR(_xlfn.XLOOKUP(C343,PT_Master!A:A,PT_Master!C:C),""))</f>
        <v/>
      </c>
      <c r="E343" s="25" t="str">
        <f>IF(B343="","",IFERROR(_xlfn.XLOOKUP(B343,BILLING!A:A,BILLING!O:O),0))</f>
        <v/>
      </c>
      <c r="F343" s="13"/>
      <c r="G343" s="17"/>
      <c r="J343" s="25" t="str">
        <f>IF(B343="","",IFERROR(E343-SUMIF(B$6:B343,B343,G$6:G343),E343))</f>
        <v/>
      </c>
      <c r="K343" s="27" t="str">
        <f ca="1">IF(B343="","",IFERROR(TODAY()-_xlfn.XLOOKUP(B343,BILLING!A:A,BILLING!E:E),0))</f>
        <v/>
      </c>
      <c r="L343" s="24" t="str">
        <f t="shared" ca="1" si="11"/>
        <v/>
      </c>
    </row>
    <row r="344" spans="1:12" ht="22" customHeight="1">
      <c r="A344" t="str">
        <f t="shared" si="10"/>
        <v/>
      </c>
      <c r="C344" s="24" t="str">
        <f>IF(B344="","",IFERROR(_xlfn.XLOOKUP(B344,BILLING!A:A,BILLING!C:C),"Bill not found"))</f>
        <v/>
      </c>
      <c r="D344" s="24" t="str">
        <f>IF(C344="","",IFERROR(_xlfn.XLOOKUP(C344,PT_Master!A:A,PT_Master!C:C),""))</f>
        <v/>
      </c>
      <c r="E344" s="25" t="str">
        <f>IF(B344="","",IFERROR(_xlfn.XLOOKUP(B344,BILLING!A:A,BILLING!O:O),0))</f>
        <v/>
      </c>
      <c r="F344" s="13"/>
      <c r="G344" s="17"/>
      <c r="J344" s="25" t="str">
        <f>IF(B344="","",IFERROR(E344-SUMIF(B$6:B344,B344,G$6:G344),E344))</f>
        <v/>
      </c>
      <c r="K344" s="27" t="str">
        <f ca="1">IF(B344="","",IFERROR(TODAY()-_xlfn.XLOOKUP(B344,BILLING!A:A,BILLING!E:E),0))</f>
        <v/>
      </c>
      <c r="L344" s="24" t="str">
        <f t="shared" ca="1" si="11"/>
        <v/>
      </c>
    </row>
    <row r="345" spans="1:12" ht="22" customHeight="1">
      <c r="A345" t="str">
        <f t="shared" si="10"/>
        <v/>
      </c>
      <c r="C345" s="24" t="str">
        <f>IF(B345="","",IFERROR(_xlfn.XLOOKUP(B345,BILLING!A:A,BILLING!C:C),"Bill not found"))</f>
        <v/>
      </c>
      <c r="D345" s="24" t="str">
        <f>IF(C345="","",IFERROR(_xlfn.XLOOKUP(C345,PT_Master!A:A,PT_Master!C:C),""))</f>
        <v/>
      </c>
      <c r="E345" s="25" t="str">
        <f>IF(B345="","",IFERROR(_xlfn.XLOOKUP(B345,BILLING!A:A,BILLING!O:O),0))</f>
        <v/>
      </c>
      <c r="F345" s="13"/>
      <c r="G345" s="17"/>
      <c r="J345" s="25" t="str">
        <f>IF(B345="","",IFERROR(E345-SUMIF(B$6:B345,B345,G$6:G345),E345))</f>
        <v/>
      </c>
      <c r="K345" s="27" t="str">
        <f ca="1">IF(B345="","",IFERROR(TODAY()-_xlfn.XLOOKUP(B345,BILLING!A:A,BILLING!E:E),0))</f>
        <v/>
      </c>
      <c r="L345" s="24" t="str">
        <f t="shared" ca="1" si="11"/>
        <v/>
      </c>
    </row>
    <row r="346" spans="1:12" ht="22" customHeight="1">
      <c r="A346" t="str">
        <f t="shared" si="10"/>
        <v/>
      </c>
      <c r="C346" s="24" t="str">
        <f>IF(B346="","",IFERROR(_xlfn.XLOOKUP(B346,BILLING!A:A,BILLING!C:C),"Bill not found"))</f>
        <v/>
      </c>
      <c r="D346" s="24" t="str">
        <f>IF(C346="","",IFERROR(_xlfn.XLOOKUP(C346,PT_Master!A:A,PT_Master!C:C),""))</f>
        <v/>
      </c>
      <c r="E346" s="25" t="str">
        <f>IF(B346="","",IFERROR(_xlfn.XLOOKUP(B346,BILLING!A:A,BILLING!O:O),0))</f>
        <v/>
      </c>
      <c r="F346" s="13"/>
      <c r="G346" s="17"/>
      <c r="J346" s="25" t="str">
        <f>IF(B346="","",IFERROR(E346-SUMIF(B$6:B346,B346,G$6:G346),E346))</f>
        <v/>
      </c>
      <c r="K346" s="27" t="str">
        <f ca="1">IF(B346="","",IFERROR(TODAY()-_xlfn.XLOOKUP(B346,BILLING!A:A,BILLING!E:E),0))</f>
        <v/>
      </c>
      <c r="L346" s="24" t="str">
        <f t="shared" ca="1" si="11"/>
        <v/>
      </c>
    </row>
    <row r="347" spans="1:12" ht="22" customHeight="1">
      <c r="A347" t="str">
        <f t="shared" si="10"/>
        <v/>
      </c>
      <c r="C347" s="24" t="str">
        <f>IF(B347="","",IFERROR(_xlfn.XLOOKUP(B347,BILLING!A:A,BILLING!C:C),"Bill not found"))</f>
        <v/>
      </c>
      <c r="D347" s="24" t="str">
        <f>IF(C347="","",IFERROR(_xlfn.XLOOKUP(C347,PT_Master!A:A,PT_Master!C:C),""))</f>
        <v/>
      </c>
      <c r="E347" s="25" t="str">
        <f>IF(B347="","",IFERROR(_xlfn.XLOOKUP(B347,BILLING!A:A,BILLING!O:O),0))</f>
        <v/>
      </c>
      <c r="F347" s="13"/>
      <c r="G347" s="17"/>
      <c r="J347" s="25" t="str">
        <f>IF(B347="","",IFERROR(E347-SUMIF(B$6:B347,B347,G$6:G347),E347))</f>
        <v/>
      </c>
      <c r="K347" s="27" t="str">
        <f ca="1">IF(B347="","",IFERROR(TODAY()-_xlfn.XLOOKUP(B347,BILLING!A:A,BILLING!E:E),0))</f>
        <v/>
      </c>
      <c r="L347" s="24" t="str">
        <f t="shared" ca="1" si="11"/>
        <v/>
      </c>
    </row>
    <row r="348" spans="1:12" ht="22" customHeight="1">
      <c r="A348" t="str">
        <f t="shared" si="10"/>
        <v/>
      </c>
      <c r="C348" s="24" t="str">
        <f>IF(B348="","",IFERROR(_xlfn.XLOOKUP(B348,BILLING!A:A,BILLING!C:C),"Bill not found"))</f>
        <v/>
      </c>
      <c r="D348" s="24" t="str">
        <f>IF(C348="","",IFERROR(_xlfn.XLOOKUP(C348,PT_Master!A:A,PT_Master!C:C),""))</f>
        <v/>
      </c>
      <c r="E348" s="25" t="str">
        <f>IF(B348="","",IFERROR(_xlfn.XLOOKUP(B348,BILLING!A:A,BILLING!O:O),0))</f>
        <v/>
      </c>
      <c r="F348" s="13"/>
      <c r="G348" s="17"/>
      <c r="J348" s="25" t="str">
        <f>IF(B348="","",IFERROR(E348-SUMIF(B$6:B348,B348,G$6:G348),E348))</f>
        <v/>
      </c>
      <c r="K348" s="27" t="str">
        <f ca="1">IF(B348="","",IFERROR(TODAY()-_xlfn.XLOOKUP(B348,BILLING!A:A,BILLING!E:E),0))</f>
        <v/>
      </c>
      <c r="L348" s="24" t="str">
        <f t="shared" ca="1" si="11"/>
        <v/>
      </c>
    </row>
    <row r="349" spans="1:12" ht="22" customHeight="1">
      <c r="A349" t="str">
        <f t="shared" si="10"/>
        <v/>
      </c>
      <c r="C349" s="24" t="str">
        <f>IF(B349="","",IFERROR(_xlfn.XLOOKUP(B349,BILLING!A:A,BILLING!C:C),"Bill not found"))</f>
        <v/>
      </c>
      <c r="D349" s="24" t="str">
        <f>IF(C349="","",IFERROR(_xlfn.XLOOKUP(C349,PT_Master!A:A,PT_Master!C:C),""))</f>
        <v/>
      </c>
      <c r="E349" s="25" t="str">
        <f>IF(B349="","",IFERROR(_xlfn.XLOOKUP(B349,BILLING!A:A,BILLING!O:O),0))</f>
        <v/>
      </c>
      <c r="F349" s="13"/>
      <c r="G349" s="17"/>
      <c r="J349" s="25" t="str">
        <f>IF(B349="","",IFERROR(E349-SUMIF(B$6:B349,B349,G$6:G349),E349))</f>
        <v/>
      </c>
      <c r="K349" s="27" t="str">
        <f ca="1">IF(B349="","",IFERROR(TODAY()-_xlfn.XLOOKUP(B349,BILLING!A:A,BILLING!E:E),0))</f>
        <v/>
      </c>
      <c r="L349" s="24" t="str">
        <f t="shared" ca="1" si="11"/>
        <v/>
      </c>
    </row>
    <row r="350" spans="1:12" ht="22" customHeight="1">
      <c r="A350" t="str">
        <f t="shared" si="10"/>
        <v/>
      </c>
      <c r="C350" s="24" t="str">
        <f>IF(B350="","",IFERROR(_xlfn.XLOOKUP(B350,BILLING!A:A,BILLING!C:C),"Bill not found"))</f>
        <v/>
      </c>
      <c r="D350" s="24" t="str">
        <f>IF(C350="","",IFERROR(_xlfn.XLOOKUP(C350,PT_Master!A:A,PT_Master!C:C),""))</f>
        <v/>
      </c>
      <c r="E350" s="25" t="str">
        <f>IF(B350="","",IFERROR(_xlfn.XLOOKUP(B350,BILLING!A:A,BILLING!O:O),0))</f>
        <v/>
      </c>
      <c r="F350" s="13"/>
      <c r="G350" s="17"/>
      <c r="J350" s="25" t="str">
        <f>IF(B350="","",IFERROR(E350-SUMIF(B$6:B350,B350,G$6:G350),E350))</f>
        <v/>
      </c>
      <c r="K350" s="27" t="str">
        <f ca="1">IF(B350="","",IFERROR(TODAY()-_xlfn.XLOOKUP(B350,BILLING!A:A,BILLING!E:E),0))</f>
        <v/>
      </c>
      <c r="L350" s="24" t="str">
        <f t="shared" ca="1" si="11"/>
        <v/>
      </c>
    </row>
    <row r="351" spans="1:12" ht="22" customHeight="1">
      <c r="A351" t="str">
        <f t="shared" si="10"/>
        <v/>
      </c>
      <c r="C351" s="24" t="str">
        <f>IF(B351="","",IFERROR(_xlfn.XLOOKUP(B351,BILLING!A:A,BILLING!C:C),"Bill not found"))</f>
        <v/>
      </c>
      <c r="D351" s="24" t="str">
        <f>IF(C351="","",IFERROR(_xlfn.XLOOKUP(C351,PT_Master!A:A,PT_Master!C:C),""))</f>
        <v/>
      </c>
      <c r="E351" s="25" t="str">
        <f>IF(B351="","",IFERROR(_xlfn.XLOOKUP(B351,BILLING!A:A,BILLING!O:O),0))</f>
        <v/>
      </c>
      <c r="F351" s="13"/>
      <c r="G351" s="17"/>
      <c r="J351" s="25" t="str">
        <f>IF(B351="","",IFERROR(E351-SUMIF(B$6:B351,B351,G$6:G351),E351))</f>
        <v/>
      </c>
      <c r="K351" s="27" t="str">
        <f ca="1">IF(B351="","",IFERROR(TODAY()-_xlfn.XLOOKUP(B351,BILLING!A:A,BILLING!E:E),0))</f>
        <v/>
      </c>
      <c r="L351" s="24" t="str">
        <f t="shared" ca="1" si="11"/>
        <v/>
      </c>
    </row>
    <row r="352" spans="1:12" ht="22" customHeight="1">
      <c r="A352" t="str">
        <f t="shared" si="10"/>
        <v/>
      </c>
      <c r="C352" s="24" t="str">
        <f>IF(B352="","",IFERROR(_xlfn.XLOOKUP(B352,BILLING!A:A,BILLING!C:C),"Bill not found"))</f>
        <v/>
      </c>
      <c r="D352" s="24" t="str">
        <f>IF(C352="","",IFERROR(_xlfn.XLOOKUP(C352,PT_Master!A:A,PT_Master!C:C),""))</f>
        <v/>
      </c>
      <c r="E352" s="25" t="str">
        <f>IF(B352="","",IFERROR(_xlfn.XLOOKUP(B352,BILLING!A:A,BILLING!O:O),0))</f>
        <v/>
      </c>
      <c r="F352" s="13"/>
      <c r="G352" s="17"/>
      <c r="J352" s="25" t="str">
        <f>IF(B352="","",IFERROR(E352-SUMIF(B$6:B352,B352,G$6:G352),E352))</f>
        <v/>
      </c>
      <c r="K352" s="27" t="str">
        <f ca="1">IF(B352="","",IFERROR(TODAY()-_xlfn.XLOOKUP(B352,BILLING!A:A,BILLING!E:E),0))</f>
        <v/>
      </c>
      <c r="L352" s="24" t="str">
        <f t="shared" ca="1" si="11"/>
        <v/>
      </c>
    </row>
    <row r="353" spans="1:12" ht="22" customHeight="1">
      <c r="A353" t="str">
        <f t="shared" si="10"/>
        <v/>
      </c>
      <c r="C353" s="24" t="str">
        <f>IF(B353="","",IFERROR(_xlfn.XLOOKUP(B353,BILLING!A:A,BILLING!C:C),"Bill not found"))</f>
        <v/>
      </c>
      <c r="D353" s="24" t="str">
        <f>IF(C353="","",IFERROR(_xlfn.XLOOKUP(C353,PT_Master!A:A,PT_Master!C:C),""))</f>
        <v/>
      </c>
      <c r="E353" s="25" t="str">
        <f>IF(B353="","",IFERROR(_xlfn.XLOOKUP(B353,BILLING!A:A,BILLING!O:O),0))</f>
        <v/>
      </c>
      <c r="F353" s="13"/>
      <c r="G353" s="17"/>
      <c r="J353" s="25" t="str">
        <f>IF(B353="","",IFERROR(E353-SUMIF(B$6:B353,B353,G$6:G353),E353))</f>
        <v/>
      </c>
      <c r="K353" s="27" t="str">
        <f ca="1">IF(B353="","",IFERROR(TODAY()-_xlfn.XLOOKUP(B353,BILLING!A:A,BILLING!E:E),0))</f>
        <v/>
      </c>
      <c r="L353" s="24" t="str">
        <f t="shared" ca="1" si="11"/>
        <v/>
      </c>
    </row>
    <row r="354" spans="1:12" ht="22" customHeight="1">
      <c r="A354" t="str">
        <f t="shared" si="10"/>
        <v/>
      </c>
      <c r="C354" s="24" t="str">
        <f>IF(B354="","",IFERROR(_xlfn.XLOOKUP(B354,BILLING!A:A,BILLING!C:C),"Bill not found"))</f>
        <v/>
      </c>
      <c r="D354" s="24" t="str">
        <f>IF(C354="","",IFERROR(_xlfn.XLOOKUP(C354,PT_Master!A:A,PT_Master!C:C),""))</f>
        <v/>
      </c>
      <c r="E354" s="25" t="str">
        <f>IF(B354="","",IFERROR(_xlfn.XLOOKUP(B354,BILLING!A:A,BILLING!O:O),0))</f>
        <v/>
      </c>
      <c r="F354" s="13"/>
      <c r="G354" s="17"/>
      <c r="J354" s="25" t="str">
        <f>IF(B354="","",IFERROR(E354-SUMIF(B$6:B354,B354,G$6:G354),E354))</f>
        <v/>
      </c>
      <c r="K354" s="27" t="str">
        <f ca="1">IF(B354="","",IFERROR(TODAY()-_xlfn.XLOOKUP(B354,BILLING!A:A,BILLING!E:E),0))</f>
        <v/>
      </c>
      <c r="L354" s="24" t="str">
        <f t="shared" ca="1" si="11"/>
        <v/>
      </c>
    </row>
    <row r="355" spans="1:12" ht="22" customHeight="1">
      <c r="A355" t="str">
        <f t="shared" si="10"/>
        <v/>
      </c>
      <c r="C355" s="24" t="str">
        <f>IF(B355="","",IFERROR(_xlfn.XLOOKUP(B355,BILLING!A:A,BILLING!C:C),"Bill not found"))</f>
        <v/>
      </c>
      <c r="D355" s="24" t="str">
        <f>IF(C355="","",IFERROR(_xlfn.XLOOKUP(C355,PT_Master!A:A,PT_Master!C:C),""))</f>
        <v/>
      </c>
      <c r="E355" s="25" t="str">
        <f>IF(B355="","",IFERROR(_xlfn.XLOOKUP(B355,BILLING!A:A,BILLING!O:O),0))</f>
        <v/>
      </c>
      <c r="F355" s="13"/>
      <c r="G355" s="17"/>
      <c r="J355" s="25" t="str">
        <f>IF(B355="","",IFERROR(E355-SUMIF(B$6:B355,B355,G$6:G355),E355))</f>
        <v/>
      </c>
      <c r="K355" s="27" t="str">
        <f ca="1">IF(B355="","",IFERROR(TODAY()-_xlfn.XLOOKUP(B355,BILLING!A:A,BILLING!E:E),0))</f>
        <v/>
      </c>
      <c r="L355" s="24" t="str">
        <f t="shared" ca="1" si="11"/>
        <v/>
      </c>
    </row>
    <row r="356" spans="1:12" ht="22" customHeight="1">
      <c r="A356" t="str">
        <f t="shared" si="10"/>
        <v/>
      </c>
      <c r="C356" s="24" t="str">
        <f>IF(B356="","",IFERROR(_xlfn.XLOOKUP(B356,BILLING!A:A,BILLING!C:C),"Bill not found"))</f>
        <v/>
      </c>
      <c r="D356" s="24" t="str">
        <f>IF(C356="","",IFERROR(_xlfn.XLOOKUP(C356,PT_Master!A:A,PT_Master!C:C),""))</f>
        <v/>
      </c>
      <c r="E356" s="25" t="str">
        <f>IF(B356="","",IFERROR(_xlfn.XLOOKUP(B356,BILLING!A:A,BILLING!O:O),0))</f>
        <v/>
      </c>
      <c r="F356" s="13"/>
      <c r="G356" s="17"/>
      <c r="J356" s="25" t="str">
        <f>IF(B356="","",IFERROR(E356-SUMIF(B$6:B356,B356,G$6:G356),E356))</f>
        <v/>
      </c>
      <c r="K356" s="27" t="str">
        <f ca="1">IF(B356="","",IFERROR(TODAY()-_xlfn.XLOOKUP(B356,BILLING!A:A,BILLING!E:E),0))</f>
        <v/>
      </c>
      <c r="L356" s="24" t="str">
        <f t="shared" ca="1" si="11"/>
        <v/>
      </c>
    </row>
    <row r="357" spans="1:12" ht="22" customHeight="1">
      <c r="A357" t="str">
        <f t="shared" si="10"/>
        <v/>
      </c>
      <c r="C357" s="24" t="str">
        <f>IF(B357="","",IFERROR(_xlfn.XLOOKUP(B357,BILLING!A:A,BILLING!C:C),"Bill not found"))</f>
        <v/>
      </c>
      <c r="D357" s="24" t="str">
        <f>IF(C357="","",IFERROR(_xlfn.XLOOKUP(C357,PT_Master!A:A,PT_Master!C:C),""))</f>
        <v/>
      </c>
      <c r="E357" s="25" t="str">
        <f>IF(B357="","",IFERROR(_xlfn.XLOOKUP(B357,BILLING!A:A,BILLING!O:O),0))</f>
        <v/>
      </c>
      <c r="F357" s="13"/>
      <c r="G357" s="17"/>
      <c r="J357" s="25" t="str">
        <f>IF(B357="","",IFERROR(E357-SUMIF(B$6:B357,B357,G$6:G357),E357))</f>
        <v/>
      </c>
      <c r="K357" s="27" t="str">
        <f ca="1">IF(B357="","",IFERROR(TODAY()-_xlfn.XLOOKUP(B357,BILLING!A:A,BILLING!E:E),0))</f>
        <v/>
      </c>
      <c r="L357" s="24" t="str">
        <f t="shared" ca="1" si="11"/>
        <v/>
      </c>
    </row>
    <row r="358" spans="1:12" ht="22" customHeight="1">
      <c r="A358" t="str">
        <f t="shared" si="10"/>
        <v/>
      </c>
      <c r="C358" s="24" t="str">
        <f>IF(B358="","",IFERROR(_xlfn.XLOOKUP(B358,BILLING!A:A,BILLING!C:C),"Bill not found"))</f>
        <v/>
      </c>
      <c r="D358" s="24" t="str">
        <f>IF(C358="","",IFERROR(_xlfn.XLOOKUP(C358,PT_Master!A:A,PT_Master!C:C),""))</f>
        <v/>
      </c>
      <c r="E358" s="25" t="str">
        <f>IF(B358="","",IFERROR(_xlfn.XLOOKUP(B358,BILLING!A:A,BILLING!O:O),0))</f>
        <v/>
      </c>
      <c r="F358" s="13"/>
      <c r="G358" s="17"/>
      <c r="J358" s="25" t="str">
        <f>IF(B358="","",IFERROR(E358-SUMIF(B$6:B358,B358,G$6:G358),E358))</f>
        <v/>
      </c>
      <c r="K358" s="27" t="str">
        <f ca="1">IF(B358="","",IFERROR(TODAY()-_xlfn.XLOOKUP(B358,BILLING!A:A,BILLING!E:E),0))</f>
        <v/>
      </c>
      <c r="L358" s="24" t="str">
        <f t="shared" ca="1" si="11"/>
        <v/>
      </c>
    </row>
    <row r="359" spans="1:12" ht="22" customHeight="1">
      <c r="A359" t="str">
        <f t="shared" si="10"/>
        <v/>
      </c>
      <c r="C359" s="24" t="str">
        <f>IF(B359="","",IFERROR(_xlfn.XLOOKUP(B359,BILLING!A:A,BILLING!C:C),"Bill not found"))</f>
        <v/>
      </c>
      <c r="D359" s="24" t="str">
        <f>IF(C359="","",IFERROR(_xlfn.XLOOKUP(C359,PT_Master!A:A,PT_Master!C:C),""))</f>
        <v/>
      </c>
      <c r="E359" s="25" t="str">
        <f>IF(B359="","",IFERROR(_xlfn.XLOOKUP(B359,BILLING!A:A,BILLING!O:O),0))</f>
        <v/>
      </c>
      <c r="F359" s="13"/>
      <c r="G359" s="17"/>
      <c r="J359" s="25" t="str">
        <f>IF(B359="","",IFERROR(E359-SUMIF(B$6:B359,B359,G$6:G359),E359))</f>
        <v/>
      </c>
      <c r="K359" s="27" t="str">
        <f ca="1">IF(B359="","",IFERROR(TODAY()-_xlfn.XLOOKUP(B359,BILLING!A:A,BILLING!E:E),0))</f>
        <v/>
      </c>
      <c r="L359" s="24" t="str">
        <f t="shared" ca="1" si="11"/>
        <v/>
      </c>
    </row>
    <row r="360" spans="1:12" ht="22" customHeight="1">
      <c r="A360" t="str">
        <f t="shared" si="10"/>
        <v/>
      </c>
      <c r="C360" s="24" t="str">
        <f>IF(B360="","",IFERROR(_xlfn.XLOOKUP(B360,BILLING!A:A,BILLING!C:C),"Bill not found"))</f>
        <v/>
      </c>
      <c r="D360" s="24" t="str">
        <f>IF(C360="","",IFERROR(_xlfn.XLOOKUP(C360,PT_Master!A:A,PT_Master!C:C),""))</f>
        <v/>
      </c>
      <c r="E360" s="25" t="str">
        <f>IF(B360="","",IFERROR(_xlfn.XLOOKUP(B360,BILLING!A:A,BILLING!O:O),0))</f>
        <v/>
      </c>
      <c r="F360" s="13"/>
      <c r="G360" s="17"/>
      <c r="J360" s="25" t="str">
        <f>IF(B360="","",IFERROR(E360-SUMIF(B$6:B360,B360,G$6:G360),E360))</f>
        <v/>
      </c>
      <c r="K360" s="27" t="str">
        <f ca="1">IF(B360="","",IFERROR(TODAY()-_xlfn.XLOOKUP(B360,BILLING!A:A,BILLING!E:E),0))</f>
        <v/>
      </c>
      <c r="L360" s="24" t="str">
        <f t="shared" ca="1" si="11"/>
        <v/>
      </c>
    </row>
    <row r="361" spans="1:12" ht="22" customHeight="1">
      <c r="A361" t="str">
        <f t="shared" si="10"/>
        <v/>
      </c>
      <c r="C361" s="24" t="str">
        <f>IF(B361="","",IFERROR(_xlfn.XLOOKUP(B361,BILLING!A:A,BILLING!C:C),"Bill not found"))</f>
        <v/>
      </c>
      <c r="D361" s="24" t="str">
        <f>IF(C361="","",IFERROR(_xlfn.XLOOKUP(C361,PT_Master!A:A,PT_Master!C:C),""))</f>
        <v/>
      </c>
      <c r="E361" s="25" t="str">
        <f>IF(B361="","",IFERROR(_xlfn.XLOOKUP(B361,BILLING!A:A,BILLING!O:O),0))</f>
        <v/>
      </c>
      <c r="F361" s="13"/>
      <c r="G361" s="17"/>
      <c r="J361" s="25" t="str">
        <f>IF(B361="","",IFERROR(E361-SUMIF(B$6:B361,B361,G$6:G361),E361))</f>
        <v/>
      </c>
      <c r="K361" s="27" t="str">
        <f ca="1">IF(B361="","",IFERROR(TODAY()-_xlfn.XLOOKUP(B361,BILLING!A:A,BILLING!E:E),0))</f>
        <v/>
      </c>
      <c r="L361" s="24" t="str">
        <f t="shared" ca="1" si="11"/>
        <v/>
      </c>
    </row>
    <row r="362" spans="1:12" ht="22" customHeight="1">
      <c r="A362" t="str">
        <f t="shared" si="10"/>
        <v/>
      </c>
      <c r="C362" s="24" t="str">
        <f>IF(B362="","",IFERROR(_xlfn.XLOOKUP(B362,BILLING!A:A,BILLING!C:C),"Bill not found"))</f>
        <v/>
      </c>
      <c r="D362" s="24" t="str">
        <f>IF(C362="","",IFERROR(_xlfn.XLOOKUP(C362,PT_Master!A:A,PT_Master!C:C),""))</f>
        <v/>
      </c>
      <c r="E362" s="25" t="str">
        <f>IF(B362="","",IFERROR(_xlfn.XLOOKUP(B362,BILLING!A:A,BILLING!O:O),0))</f>
        <v/>
      </c>
      <c r="F362" s="13"/>
      <c r="G362" s="17"/>
      <c r="J362" s="25" t="str">
        <f>IF(B362="","",IFERROR(E362-SUMIF(B$6:B362,B362,G$6:G362),E362))</f>
        <v/>
      </c>
      <c r="K362" s="27" t="str">
        <f ca="1">IF(B362="","",IFERROR(TODAY()-_xlfn.XLOOKUP(B362,BILLING!A:A,BILLING!E:E),0))</f>
        <v/>
      </c>
      <c r="L362" s="24" t="str">
        <f t="shared" ca="1" si="11"/>
        <v/>
      </c>
    </row>
    <row r="363" spans="1:12" ht="22" customHeight="1">
      <c r="A363" t="str">
        <f t="shared" si="10"/>
        <v/>
      </c>
      <c r="C363" s="24" t="str">
        <f>IF(B363="","",IFERROR(_xlfn.XLOOKUP(B363,BILLING!A:A,BILLING!C:C),"Bill not found"))</f>
        <v/>
      </c>
      <c r="D363" s="24" t="str">
        <f>IF(C363="","",IFERROR(_xlfn.XLOOKUP(C363,PT_Master!A:A,PT_Master!C:C),""))</f>
        <v/>
      </c>
      <c r="E363" s="25" t="str">
        <f>IF(B363="","",IFERROR(_xlfn.XLOOKUP(B363,BILLING!A:A,BILLING!O:O),0))</f>
        <v/>
      </c>
      <c r="F363" s="13"/>
      <c r="G363" s="17"/>
      <c r="J363" s="25" t="str">
        <f>IF(B363="","",IFERROR(E363-SUMIF(B$6:B363,B363,G$6:G363),E363))</f>
        <v/>
      </c>
      <c r="K363" s="27" t="str">
        <f ca="1">IF(B363="","",IFERROR(TODAY()-_xlfn.XLOOKUP(B363,BILLING!A:A,BILLING!E:E),0))</f>
        <v/>
      </c>
      <c r="L363" s="24" t="str">
        <f t="shared" ca="1" si="11"/>
        <v/>
      </c>
    </row>
    <row r="364" spans="1:12" ht="22" customHeight="1">
      <c r="A364" t="str">
        <f t="shared" si="10"/>
        <v/>
      </c>
      <c r="C364" s="24" t="str">
        <f>IF(B364="","",IFERROR(_xlfn.XLOOKUP(B364,BILLING!A:A,BILLING!C:C),"Bill not found"))</f>
        <v/>
      </c>
      <c r="D364" s="24" t="str">
        <f>IF(C364="","",IFERROR(_xlfn.XLOOKUP(C364,PT_Master!A:A,PT_Master!C:C),""))</f>
        <v/>
      </c>
      <c r="E364" s="25" t="str">
        <f>IF(B364="","",IFERROR(_xlfn.XLOOKUP(B364,BILLING!A:A,BILLING!O:O),0))</f>
        <v/>
      </c>
      <c r="F364" s="13"/>
      <c r="G364" s="17"/>
      <c r="J364" s="25" t="str">
        <f>IF(B364="","",IFERROR(E364-SUMIF(B$6:B364,B364,G$6:G364),E364))</f>
        <v/>
      </c>
      <c r="K364" s="27" t="str">
        <f ca="1">IF(B364="","",IFERROR(TODAY()-_xlfn.XLOOKUP(B364,BILLING!A:A,BILLING!E:E),0))</f>
        <v/>
      </c>
      <c r="L364" s="24" t="str">
        <f t="shared" ca="1" si="11"/>
        <v/>
      </c>
    </row>
    <row r="365" spans="1:12" ht="22" customHeight="1">
      <c r="A365" t="str">
        <f t="shared" si="10"/>
        <v/>
      </c>
      <c r="C365" s="24" t="str">
        <f>IF(B365="","",IFERROR(_xlfn.XLOOKUP(B365,BILLING!A:A,BILLING!C:C),"Bill not found"))</f>
        <v/>
      </c>
      <c r="D365" s="24" t="str">
        <f>IF(C365="","",IFERROR(_xlfn.XLOOKUP(C365,PT_Master!A:A,PT_Master!C:C),""))</f>
        <v/>
      </c>
      <c r="E365" s="25" t="str">
        <f>IF(B365="","",IFERROR(_xlfn.XLOOKUP(B365,BILLING!A:A,BILLING!O:O),0))</f>
        <v/>
      </c>
      <c r="F365" s="13"/>
      <c r="G365" s="17"/>
      <c r="J365" s="25" t="str">
        <f>IF(B365="","",IFERROR(E365-SUMIF(B$6:B365,B365,G$6:G365),E365))</f>
        <v/>
      </c>
      <c r="K365" s="27" t="str">
        <f ca="1">IF(B365="","",IFERROR(TODAY()-_xlfn.XLOOKUP(B365,BILLING!A:A,BILLING!E:E),0))</f>
        <v/>
      </c>
      <c r="L365" s="24" t="str">
        <f t="shared" ca="1" si="11"/>
        <v/>
      </c>
    </row>
    <row r="366" spans="1:12" ht="22" customHeight="1">
      <c r="A366" t="str">
        <f t="shared" si="10"/>
        <v/>
      </c>
      <c r="C366" s="24" t="str">
        <f>IF(B366="","",IFERROR(_xlfn.XLOOKUP(B366,BILLING!A:A,BILLING!C:C),"Bill not found"))</f>
        <v/>
      </c>
      <c r="D366" s="24" t="str">
        <f>IF(C366="","",IFERROR(_xlfn.XLOOKUP(C366,PT_Master!A:A,PT_Master!C:C),""))</f>
        <v/>
      </c>
      <c r="E366" s="25" t="str">
        <f>IF(B366="","",IFERROR(_xlfn.XLOOKUP(B366,BILLING!A:A,BILLING!O:O),0))</f>
        <v/>
      </c>
      <c r="F366" s="13"/>
      <c r="G366" s="17"/>
      <c r="J366" s="25" t="str">
        <f>IF(B366="","",IFERROR(E366-SUMIF(B$6:B366,B366,G$6:G366),E366))</f>
        <v/>
      </c>
      <c r="K366" s="27" t="str">
        <f ca="1">IF(B366="","",IFERROR(TODAY()-_xlfn.XLOOKUP(B366,BILLING!A:A,BILLING!E:E),0))</f>
        <v/>
      </c>
      <c r="L366" s="24" t="str">
        <f t="shared" ca="1" si="11"/>
        <v/>
      </c>
    </row>
    <row r="367" spans="1:12" ht="22" customHeight="1">
      <c r="A367" t="str">
        <f t="shared" si="10"/>
        <v/>
      </c>
      <c r="C367" s="24" t="str">
        <f>IF(B367="","",IFERROR(_xlfn.XLOOKUP(B367,BILLING!A:A,BILLING!C:C),"Bill not found"))</f>
        <v/>
      </c>
      <c r="D367" s="24" t="str">
        <f>IF(C367="","",IFERROR(_xlfn.XLOOKUP(C367,PT_Master!A:A,PT_Master!C:C),""))</f>
        <v/>
      </c>
      <c r="E367" s="25" t="str">
        <f>IF(B367="","",IFERROR(_xlfn.XLOOKUP(B367,BILLING!A:A,BILLING!O:O),0))</f>
        <v/>
      </c>
      <c r="F367" s="13"/>
      <c r="G367" s="17"/>
      <c r="J367" s="25" t="str">
        <f>IF(B367="","",IFERROR(E367-SUMIF(B$6:B367,B367,G$6:G367),E367))</f>
        <v/>
      </c>
      <c r="K367" s="27" t="str">
        <f ca="1">IF(B367="","",IFERROR(TODAY()-_xlfn.XLOOKUP(B367,BILLING!A:A,BILLING!E:E),0))</f>
        <v/>
      </c>
      <c r="L367" s="24" t="str">
        <f t="shared" ca="1" si="11"/>
        <v/>
      </c>
    </row>
    <row r="368" spans="1:12" ht="22" customHeight="1">
      <c r="A368" t="str">
        <f t="shared" si="10"/>
        <v/>
      </c>
      <c r="C368" s="24" t="str">
        <f>IF(B368="","",IFERROR(_xlfn.XLOOKUP(B368,BILLING!A:A,BILLING!C:C),"Bill not found"))</f>
        <v/>
      </c>
      <c r="D368" s="24" t="str">
        <f>IF(C368="","",IFERROR(_xlfn.XLOOKUP(C368,PT_Master!A:A,PT_Master!C:C),""))</f>
        <v/>
      </c>
      <c r="E368" s="25" t="str">
        <f>IF(B368="","",IFERROR(_xlfn.XLOOKUP(B368,BILLING!A:A,BILLING!O:O),0))</f>
        <v/>
      </c>
      <c r="F368" s="13"/>
      <c r="G368" s="17"/>
      <c r="J368" s="25" t="str">
        <f>IF(B368="","",IFERROR(E368-SUMIF(B$6:B368,B368,G$6:G368),E368))</f>
        <v/>
      </c>
      <c r="K368" s="27" t="str">
        <f ca="1">IF(B368="","",IFERROR(TODAY()-_xlfn.XLOOKUP(B368,BILLING!A:A,BILLING!E:E),0))</f>
        <v/>
      </c>
      <c r="L368" s="24" t="str">
        <f t="shared" ca="1" si="11"/>
        <v/>
      </c>
    </row>
    <row r="369" spans="1:12" ht="22" customHeight="1">
      <c r="A369" t="str">
        <f t="shared" si="10"/>
        <v/>
      </c>
      <c r="C369" s="24" t="str">
        <f>IF(B369="","",IFERROR(_xlfn.XLOOKUP(B369,BILLING!A:A,BILLING!C:C),"Bill not found"))</f>
        <v/>
      </c>
      <c r="D369" s="24" t="str">
        <f>IF(C369="","",IFERROR(_xlfn.XLOOKUP(C369,PT_Master!A:A,PT_Master!C:C),""))</f>
        <v/>
      </c>
      <c r="E369" s="25" t="str">
        <f>IF(B369="","",IFERROR(_xlfn.XLOOKUP(B369,BILLING!A:A,BILLING!O:O),0))</f>
        <v/>
      </c>
      <c r="F369" s="13"/>
      <c r="G369" s="17"/>
      <c r="J369" s="25" t="str">
        <f>IF(B369="","",IFERROR(E369-SUMIF(B$6:B369,B369,G$6:G369),E369))</f>
        <v/>
      </c>
      <c r="K369" s="27" t="str">
        <f ca="1">IF(B369="","",IFERROR(TODAY()-_xlfn.XLOOKUP(B369,BILLING!A:A,BILLING!E:E),0))</f>
        <v/>
      </c>
      <c r="L369" s="24" t="str">
        <f t="shared" ca="1" si="11"/>
        <v/>
      </c>
    </row>
    <row r="370" spans="1:12" ht="22" customHeight="1">
      <c r="A370" t="str">
        <f t="shared" si="10"/>
        <v/>
      </c>
      <c r="C370" s="24" t="str">
        <f>IF(B370="","",IFERROR(_xlfn.XLOOKUP(B370,BILLING!A:A,BILLING!C:C),"Bill not found"))</f>
        <v/>
      </c>
      <c r="D370" s="24" t="str">
        <f>IF(C370="","",IFERROR(_xlfn.XLOOKUP(C370,PT_Master!A:A,PT_Master!C:C),""))</f>
        <v/>
      </c>
      <c r="E370" s="25" t="str">
        <f>IF(B370="","",IFERROR(_xlfn.XLOOKUP(B370,BILLING!A:A,BILLING!O:O),0))</f>
        <v/>
      </c>
      <c r="F370" s="13"/>
      <c r="G370" s="17"/>
      <c r="J370" s="25" t="str">
        <f>IF(B370="","",IFERROR(E370-SUMIF(B$6:B370,B370,G$6:G370),E370))</f>
        <v/>
      </c>
      <c r="K370" s="27" t="str">
        <f ca="1">IF(B370="","",IFERROR(TODAY()-_xlfn.XLOOKUP(B370,BILLING!A:A,BILLING!E:E),0))</f>
        <v/>
      </c>
      <c r="L370" s="24" t="str">
        <f t="shared" ca="1" si="11"/>
        <v/>
      </c>
    </row>
    <row r="371" spans="1:12" ht="22" customHeight="1">
      <c r="A371" t="str">
        <f t="shared" si="10"/>
        <v/>
      </c>
      <c r="C371" s="24" t="str">
        <f>IF(B371="","",IFERROR(_xlfn.XLOOKUP(B371,BILLING!A:A,BILLING!C:C),"Bill not found"))</f>
        <v/>
      </c>
      <c r="D371" s="24" t="str">
        <f>IF(C371="","",IFERROR(_xlfn.XLOOKUP(C371,PT_Master!A:A,PT_Master!C:C),""))</f>
        <v/>
      </c>
      <c r="E371" s="25" t="str">
        <f>IF(B371="","",IFERROR(_xlfn.XLOOKUP(B371,BILLING!A:A,BILLING!O:O),0))</f>
        <v/>
      </c>
      <c r="F371" s="13"/>
      <c r="G371" s="17"/>
      <c r="J371" s="25" t="str">
        <f>IF(B371="","",IFERROR(E371-SUMIF(B$6:B371,B371,G$6:G371),E371))</f>
        <v/>
      </c>
      <c r="K371" s="27" t="str">
        <f ca="1">IF(B371="","",IFERROR(TODAY()-_xlfn.XLOOKUP(B371,BILLING!A:A,BILLING!E:E),0))</f>
        <v/>
      </c>
      <c r="L371" s="24" t="str">
        <f t="shared" ca="1" si="11"/>
        <v/>
      </c>
    </row>
    <row r="372" spans="1:12" ht="22" customHeight="1">
      <c r="A372" t="str">
        <f t="shared" si="10"/>
        <v/>
      </c>
      <c r="C372" s="24" t="str">
        <f>IF(B372="","",IFERROR(_xlfn.XLOOKUP(B372,BILLING!A:A,BILLING!C:C),"Bill not found"))</f>
        <v/>
      </c>
      <c r="D372" s="24" t="str">
        <f>IF(C372="","",IFERROR(_xlfn.XLOOKUP(C372,PT_Master!A:A,PT_Master!C:C),""))</f>
        <v/>
      </c>
      <c r="E372" s="25" t="str">
        <f>IF(B372="","",IFERROR(_xlfn.XLOOKUP(B372,BILLING!A:A,BILLING!O:O),0))</f>
        <v/>
      </c>
      <c r="F372" s="13"/>
      <c r="G372" s="17"/>
      <c r="J372" s="25" t="str">
        <f>IF(B372="","",IFERROR(E372-SUMIF(B$6:B372,B372,G$6:G372),E372))</f>
        <v/>
      </c>
      <c r="K372" s="27" t="str">
        <f ca="1">IF(B372="","",IFERROR(TODAY()-_xlfn.XLOOKUP(B372,BILLING!A:A,BILLING!E:E),0))</f>
        <v/>
      </c>
      <c r="L372" s="24" t="str">
        <f t="shared" ca="1" si="11"/>
        <v/>
      </c>
    </row>
    <row r="373" spans="1:12" ht="22" customHeight="1">
      <c r="A373" t="str">
        <f t="shared" si="10"/>
        <v/>
      </c>
      <c r="C373" s="24" t="str">
        <f>IF(B373="","",IFERROR(_xlfn.XLOOKUP(B373,BILLING!A:A,BILLING!C:C),"Bill not found"))</f>
        <v/>
      </c>
      <c r="D373" s="24" t="str">
        <f>IF(C373="","",IFERROR(_xlfn.XLOOKUP(C373,PT_Master!A:A,PT_Master!C:C),""))</f>
        <v/>
      </c>
      <c r="E373" s="25" t="str">
        <f>IF(B373="","",IFERROR(_xlfn.XLOOKUP(B373,BILLING!A:A,BILLING!O:O),0))</f>
        <v/>
      </c>
      <c r="F373" s="13"/>
      <c r="G373" s="17"/>
      <c r="J373" s="25" t="str">
        <f>IF(B373="","",IFERROR(E373-SUMIF(B$6:B373,B373,G$6:G373),E373))</f>
        <v/>
      </c>
      <c r="K373" s="27" t="str">
        <f ca="1">IF(B373="","",IFERROR(TODAY()-_xlfn.XLOOKUP(B373,BILLING!A:A,BILLING!E:E),0))</f>
        <v/>
      </c>
      <c r="L373" s="24" t="str">
        <f t="shared" ca="1" si="11"/>
        <v/>
      </c>
    </row>
    <row r="374" spans="1:12" ht="22" customHeight="1">
      <c r="A374" t="str">
        <f t="shared" si="10"/>
        <v/>
      </c>
      <c r="C374" s="24" t="str">
        <f>IF(B374="","",IFERROR(_xlfn.XLOOKUP(B374,BILLING!A:A,BILLING!C:C),"Bill not found"))</f>
        <v/>
      </c>
      <c r="D374" s="24" t="str">
        <f>IF(C374="","",IFERROR(_xlfn.XLOOKUP(C374,PT_Master!A:A,PT_Master!C:C),""))</f>
        <v/>
      </c>
      <c r="E374" s="25" t="str">
        <f>IF(B374="","",IFERROR(_xlfn.XLOOKUP(B374,BILLING!A:A,BILLING!O:O),0))</f>
        <v/>
      </c>
      <c r="F374" s="13"/>
      <c r="G374" s="17"/>
      <c r="J374" s="25" t="str">
        <f>IF(B374="","",IFERROR(E374-SUMIF(B$6:B374,B374,G$6:G374),E374))</f>
        <v/>
      </c>
      <c r="K374" s="27" t="str">
        <f ca="1">IF(B374="","",IFERROR(TODAY()-_xlfn.XLOOKUP(B374,BILLING!A:A,BILLING!E:E),0))</f>
        <v/>
      </c>
      <c r="L374" s="24" t="str">
        <f t="shared" ca="1" si="11"/>
        <v/>
      </c>
    </row>
    <row r="375" spans="1:12" ht="22" customHeight="1">
      <c r="A375" t="str">
        <f t="shared" si="10"/>
        <v/>
      </c>
      <c r="C375" s="24" t="str">
        <f>IF(B375="","",IFERROR(_xlfn.XLOOKUP(B375,BILLING!A:A,BILLING!C:C),"Bill not found"))</f>
        <v/>
      </c>
      <c r="D375" s="24" t="str">
        <f>IF(C375="","",IFERROR(_xlfn.XLOOKUP(C375,PT_Master!A:A,PT_Master!C:C),""))</f>
        <v/>
      </c>
      <c r="E375" s="25" t="str">
        <f>IF(B375="","",IFERROR(_xlfn.XLOOKUP(B375,BILLING!A:A,BILLING!O:O),0))</f>
        <v/>
      </c>
      <c r="F375" s="13"/>
      <c r="G375" s="17"/>
      <c r="J375" s="25" t="str">
        <f>IF(B375="","",IFERROR(E375-SUMIF(B$6:B375,B375,G$6:G375),E375))</f>
        <v/>
      </c>
      <c r="K375" s="27" t="str">
        <f ca="1">IF(B375="","",IFERROR(TODAY()-_xlfn.XLOOKUP(B375,BILLING!A:A,BILLING!E:E),0))</f>
        <v/>
      </c>
      <c r="L375" s="24" t="str">
        <f t="shared" ca="1" si="11"/>
        <v/>
      </c>
    </row>
    <row r="376" spans="1:12" ht="22" customHeight="1">
      <c r="A376" t="str">
        <f t="shared" si="10"/>
        <v/>
      </c>
      <c r="C376" s="24" t="str">
        <f>IF(B376="","",IFERROR(_xlfn.XLOOKUP(B376,BILLING!A:A,BILLING!C:C),"Bill not found"))</f>
        <v/>
      </c>
      <c r="D376" s="24" t="str">
        <f>IF(C376="","",IFERROR(_xlfn.XLOOKUP(C376,PT_Master!A:A,PT_Master!C:C),""))</f>
        <v/>
      </c>
      <c r="E376" s="25" t="str">
        <f>IF(B376="","",IFERROR(_xlfn.XLOOKUP(B376,BILLING!A:A,BILLING!O:O),0))</f>
        <v/>
      </c>
      <c r="F376" s="13"/>
      <c r="G376" s="17"/>
      <c r="J376" s="25" t="str">
        <f>IF(B376="","",IFERROR(E376-SUMIF(B$6:B376,B376,G$6:G376),E376))</f>
        <v/>
      </c>
      <c r="K376" s="27" t="str">
        <f ca="1">IF(B376="","",IFERROR(TODAY()-_xlfn.XLOOKUP(B376,BILLING!A:A,BILLING!E:E),0))</f>
        <v/>
      </c>
      <c r="L376" s="24" t="str">
        <f t="shared" ca="1" si="11"/>
        <v/>
      </c>
    </row>
    <row r="377" spans="1:12" ht="22" customHeight="1">
      <c r="A377" t="str">
        <f t="shared" si="10"/>
        <v/>
      </c>
      <c r="C377" s="24" t="str">
        <f>IF(B377="","",IFERROR(_xlfn.XLOOKUP(B377,BILLING!A:A,BILLING!C:C),"Bill not found"))</f>
        <v/>
      </c>
      <c r="D377" s="24" t="str">
        <f>IF(C377="","",IFERROR(_xlfn.XLOOKUP(C377,PT_Master!A:A,PT_Master!C:C),""))</f>
        <v/>
      </c>
      <c r="E377" s="25" t="str">
        <f>IF(B377="","",IFERROR(_xlfn.XLOOKUP(B377,BILLING!A:A,BILLING!O:O),0))</f>
        <v/>
      </c>
      <c r="F377" s="13"/>
      <c r="G377" s="17"/>
      <c r="J377" s="25" t="str">
        <f>IF(B377="","",IFERROR(E377-SUMIF(B$6:B377,B377,G$6:G377),E377))</f>
        <v/>
      </c>
      <c r="K377" s="27" t="str">
        <f ca="1">IF(B377="","",IFERROR(TODAY()-_xlfn.XLOOKUP(B377,BILLING!A:A,BILLING!E:E),0))</f>
        <v/>
      </c>
      <c r="L377" s="24" t="str">
        <f t="shared" ca="1" si="11"/>
        <v/>
      </c>
    </row>
    <row r="378" spans="1:12" ht="22" customHeight="1">
      <c r="A378" t="str">
        <f t="shared" si="10"/>
        <v/>
      </c>
      <c r="C378" s="24" t="str">
        <f>IF(B378="","",IFERROR(_xlfn.XLOOKUP(B378,BILLING!A:A,BILLING!C:C),"Bill not found"))</f>
        <v/>
      </c>
      <c r="D378" s="24" t="str">
        <f>IF(C378="","",IFERROR(_xlfn.XLOOKUP(C378,PT_Master!A:A,PT_Master!C:C),""))</f>
        <v/>
      </c>
      <c r="E378" s="25" t="str">
        <f>IF(B378="","",IFERROR(_xlfn.XLOOKUP(B378,BILLING!A:A,BILLING!O:O),0))</f>
        <v/>
      </c>
      <c r="F378" s="13"/>
      <c r="G378" s="17"/>
      <c r="J378" s="25" t="str">
        <f>IF(B378="","",IFERROR(E378-SUMIF(B$6:B378,B378,G$6:G378),E378))</f>
        <v/>
      </c>
      <c r="K378" s="27" t="str">
        <f ca="1">IF(B378="","",IFERROR(TODAY()-_xlfn.XLOOKUP(B378,BILLING!A:A,BILLING!E:E),0))</f>
        <v/>
      </c>
      <c r="L378" s="24" t="str">
        <f t="shared" ca="1" si="11"/>
        <v/>
      </c>
    </row>
    <row r="379" spans="1:12" ht="22" customHeight="1">
      <c r="A379" t="str">
        <f t="shared" si="10"/>
        <v/>
      </c>
      <c r="C379" s="24" t="str">
        <f>IF(B379="","",IFERROR(_xlfn.XLOOKUP(B379,BILLING!A:A,BILLING!C:C),"Bill not found"))</f>
        <v/>
      </c>
      <c r="D379" s="24" t="str">
        <f>IF(C379="","",IFERROR(_xlfn.XLOOKUP(C379,PT_Master!A:A,PT_Master!C:C),""))</f>
        <v/>
      </c>
      <c r="E379" s="25" t="str">
        <f>IF(B379="","",IFERROR(_xlfn.XLOOKUP(B379,BILLING!A:A,BILLING!O:O),0))</f>
        <v/>
      </c>
      <c r="F379" s="13"/>
      <c r="G379" s="17"/>
      <c r="J379" s="25" t="str">
        <f>IF(B379="","",IFERROR(E379-SUMIF(B$6:B379,B379,G$6:G379),E379))</f>
        <v/>
      </c>
      <c r="K379" s="27" t="str">
        <f ca="1">IF(B379="","",IFERROR(TODAY()-_xlfn.XLOOKUP(B379,BILLING!A:A,BILLING!E:E),0))</f>
        <v/>
      </c>
      <c r="L379" s="24" t="str">
        <f t="shared" ca="1" si="11"/>
        <v/>
      </c>
    </row>
    <row r="380" spans="1:12" ht="22" customHeight="1">
      <c r="A380" t="str">
        <f t="shared" si="10"/>
        <v/>
      </c>
      <c r="C380" s="24" t="str">
        <f>IF(B380="","",IFERROR(_xlfn.XLOOKUP(B380,BILLING!A:A,BILLING!C:C),"Bill not found"))</f>
        <v/>
      </c>
      <c r="D380" s="24" t="str">
        <f>IF(C380="","",IFERROR(_xlfn.XLOOKUP(C380,PT_Master!A:A,PT_Master!C:C),""))</f>
        <v/>
      </c>
      <c r="E380" s="25" t="str">
        <f>IF(B380="","",IFERROR(_xlfn.XLOOKUP(B380,BILLING!A:A,BILLING!O:O),0))</f>
        <v/>
      </c>
      <c r="F380" s="13"/>
      <c r="G380" s="17"/>
      <c r="J380" s="25" t="str">
        <f>IF(B380="","",IFERROR(E380-SUMIF(B$6:B380,B380,G$6:G380),E380))</f>
        <v/>
      </c>
      <c r="K380" s="27" t="str">
        <f ca="1">IF(B380="","",IFERROR(TODAY()-_xlfn.XLOOKUP(B380,BILLING!A:A,BILLING!E:E),0))</f>
        <v/>
      </c>
      <c r="L380" s="24" t="str">
        <f t="shared" ca="1" si="11"/>
        <v/>
      </c>
    </row>
    <row r="381" spans="1:12" ht="22" customHeight="1">
      <c r="A381" t="str">
        <f t="shared" si="10"/>
        <v/>
      </c>
      <c r="C381" s="24" t="str">
        <f>IF(B381="","",IFERROR(_xlfn.XLOOKUP(B381,BILLING!A:A,BILLING!C:C),"Bill not found"))</f>
        <v/>
      </c>
      <c r="D381" s="24" t="str">
        <f>IF(C381="","",IFERROR(_xlfn.XLOOKUP(C381,PT_Master!A:A,PT_Master!C:C),""))</f>
        <v/>
      </c>
      <c r="E381" s="25" t="str">
        <f>IF(B381="","",IFERROR(_xlfn.XLOOKUP(B381,BILLING!A:A,BILLING!O:O),0))</f>
        <v/>
      </c>
      <c r="F381" s="13"/>
      <c r="G381" s="17"/>
      <c r="J381" s="25" t="str">
        <f>IF(B381="","",IFERROR(E381-SUMIF(B$6:B381,B381,G$6:G381),E381))</f>
        <v/>
      </c>
      <c r="K381" s="27" t="str">
        <f ca="1">IF(B381="","",IFERROR(TODAY()-_xlfn.XLOOKUP(B381,BILLING!A:A,BILLING!E:E),0))</f>
        <v/>
      </c>
      <c r="L381" s="24" t="str">
        <f t="shared" ca="1" si="11"/>
        <v/>
      </c>
    </row>
    <row r="382" spans="1:12" ht="22" customHeight="1">
      <c r="A382" t="str">
        <f t="shared" si="10"/>
        <v/>
      </c>
      <c r="C382" s="24" t="str">
        <f>IF(B382="","",IFERROR(_xlfn.XLOOKUP(B382,BILLING!A:A,BILLING!C:C),"Bill not found"))</f>
        <v/>
      </c>
      <c r="D382" s="24" t="str">
        <f>IF(C382="","",IFERROR(_xlfn.XLOOKUP(C382,PT_Master!A:A,PT_Master!C:C),""))</f>
        <v/>
      </c>
      <c r="E382" s="25" t="str">
        <f>IF(B382="","",IFERROR(_xlfn.XLOOKUP(B382,BILLING!A:A,BILLING!O:O),0))</f>
        <v/>
      </c>
      <c r="F382" s="13"/>
      <c r="G382" s="17"/>
      <c r="J382" s="25" t="str">
        <f>IF(B382="","",IFERROR(E382-SUMIF(B$6:B382,B382,G$6:G382),E382))</f>
        <v/>
      </c>
      <c r="K382" s="27" t="str">
        <f ca="1">IF(B382="","",IFERROR(TODAY()-_xlfn.XLOOKUP(B382,BILLING!A:A,BILLING!E:E),0))</f>
        <v/>
      </c>
      <c r="L382" s="24" t="str">
        <f t="shared" ca="1" si="11"/>
        <v/>
      </c>
    </row>
    <row r="383" spans="1:12" ht="22" customHeight="1">
      <c r="A383" t="str">
        <f t="shared" si="10"/>
        <v/>
      </c>
      <c r="C383" s="24" t="str">
        <f>IF(B383="","",IFERROR(_xlfn.XLOOKUP(B383,BILLING!A:A,BILLING!C:C),"Bill not found"))</f>
        <v/>
      </c>
      <c r="D383" s="24" t="str">
        <f>IF(C383="","",IFERROR(_xlfn.XLOOKUP(C383,PT_Master!A:A,PT_Master!C:C),""))</f>
        <v/>
      </c>
      <c r="E383" s="25" t="str">
        <f>IF(B383="","",IFERROR(_xlfn.XLOOKUP(B383,BILLING!A:A,BILLING!O:O),0))</f>
        <v/>
      </c>
      <c r="F383" s="13"/>
      <c r="G383" s="17"/>
      <c r="J383" s="25" t="str">
        <f>IF(B383="","",IFERROR(E383-SUMIF(B$6:B383,B383,G$6:G383),E383))</f>
        <v/>
      </c>
      <c r="K383" s="27" t="str">
        <f ca="1">IF(B383="","",IFERROR(TODAY()-_xlfn.XLOOKUP(B383,BILLING!A:A,BILLING!E:E),0))</f>
        <v/>
      </c>
      <c r="L383" s="24" t="str">
        <f t="shared" ca="1" si="11"/>
        <v/>
      </c>
    </row>
    <row r="384" spans="1:12" ht="22" customHeight="1">
      <c r="A384" t="str">
        <f t="shared" si="10"/>
        <v/>
      </c>
      <c r="C384" s="24" t="str">
        <f>IF(B384="","",IFERROR(_xlfn.XLOOKUP(B384,BILLING!A:A,BILLING!C:C),"Bill not found"))</f>
        <v/>
      </c>
      <c r="D384" s="24" t="str">
        <f>IF(C384="","",IFERROR(_xlfn.XLOOKUP(C384,PT_Master!A:A,PT_Master!C:C),""))</f>
        <v/>
      </c>
      <c r="E384" s="25" t="str">
        <f>IF(B384="","",IFERROR(_xlfn.XLOOKUP(B384,BILLING!A:A,BILLING!O:O),0))</f>
        <v/>
      </c>
      <c r="F384" s="13"/>
      <c r="G384" s="17"/>
      <c r="J384" s="25" t="str">
        <f>IF(B384="","",IFERROR(E384-SUMIF(B$6:B384,B384,G$6:G384),E384))</f>
        <v/>
      </c>
      <c r="K384" s="27" t="str">
        <f ca="1">IF(B384="","",IFERROR(TODAY()-_xlfn.XLOOKUP(B384,BILLING!A:A,BILLING!E:E),0))</f>
        <v/>
      </c>
      <c r="L384" s="24" t="str">
        <f t="shared" ca="1" si="11"/>
        <v/>
      </c>
    </row>
    <row r="385" spans="1:12" ht="22" customHeight="1">
      <c r="A385" t="str">
        <f t="shared" si="10"/>
        <v/>
      </c>
      <c r="C385" s="24" t="str">
        <f>IF(B385="","",IFERROR(_xlfn.XLOOKUP(B385,BILLING!A:A,BILLING!C:C),"Bill not found"))</f>
        <v/>
      </c>
      <c r="D385" s="24" t="str">
        <f>IF(C385="","",IFERROR(_xlfn.XLOOKUP(C385,PT_Master!A:A,PT_Master!C:C),""))</f>
        <v/>
      </c>
      <c r="E385" s="25" t="str">
        <f>IF(B385="","",IFERROR(_xlfn.XLOOKUP(B385,BILLING!A:A,BILLING!O:O),0))</f>
        <v/>
      </c>
      <c r="F385" s="13"/>
      <c r="G385" s="17"/>
      <c r="J385" s="25" t="str">
        <f>IF(B385="","",IFERROR(E385-SUMIF(B$6:B385,B385,G$6:G385),E385))</f>
        <v/>
      </c>
      <c r="K385" s="27" t="str">
        <f ca="1">IF(B385="","",IFERROR(TODAY()-_xlfn.XLOOKUP(B385,BILLING!A:A,BILLING!E:E),0))</f>
        <v/>
      </c>
      <c r="L385" s="24" t="str">
        <f t="shared" ca="1" si="11"/>
        <v/>
      </c>
    </row>
    <row r="386" spans="1:12" ht="22" customHeight="1">
      <c r="A386" t="str">
        <f t="shared" si="10"/>
        <v/>
      </c>
      <c r="C386" s="24" t="str">
        <f>IF(B386="","",IFERROR(_xlfn.XLOOKUP(B386,BILLING!A:A,BILLING!C:C),"Bill not found"))</f>
        <v/>
      </c>
      <c r="D386" s="24" t="str">
        <f>IF(C386="","",IFERROR(_xlfn.XLOOKUP(C386,PT_Master!A:A,PT_Master!C:C),""))</f>
        <v/>
      </c>
      <c r="E386" s="25" t="str">
        <f>IF(B386="","",IFERROR(_xlfn.XLOOKUP(B386,BILLING!A:A,BILLING!O:O),0))</f>
        <v/>
      </c>
      <c r="F386" s="13"/>
      <c r="G386" s="17"/>
      <c r="J386" s="25" t="str">
        <f>IF(B386="","",IFERROR(E386-SUMIF(B$6:B386,B386,G$6:G386),E386))</f>
        <v/>
      </c>
      <c r="K386" s="27" t="str">
        <f ca="1">IF(B386="","",IFERROR(TODAY()-_xlfn.XLOOKUP(B386,BILLING!A:A,BILLING!E:E),0))</f>
        <v/>
      </c>
      <c r="L386" s="24" t="str">
        <f t="shared" ca="1" si="11"/>
        <v/>
      </c>
    </row>
    <row r="387" spans="1:12" ht="22" customHeight="1">
      <c r="A387" t="str">
        <f t="shared" si="10"/>
        <v/>
      </c>
      <c r="C387" s="24" t="str">
        <f>IF(B387="","",IFERROR(_xlfn.XLOOKUP(B387,BILLING!A:A,BILLING!C:C),"Bill not found"))</f>
        <v/>
      </c>
      <c r="D387" s="24" t="str">
        <f>IF(C387="","",IFERROR(_xlfn.XLOOKUP(C387,PT_Master!A:A,PT_Master!C:C),""))</f>
        <v/>
      </c>
      <c r="E387" s="25" t="str">
        <f>IF(B387="","",IFERROR(_xlfn.XLOOKUP(B387,BILLING!A:A,BILLING!O:O),0))</f>
        <v/>
      </c>
      <c r="F387" s="13"/>
      <c r="G387" s="17"/>
      <c r="J387" s="25" t="str">
        <f>IF(B387="","",IFERROR(E387-SUMIF(B$6:B387,B387,G$6:G387),E387))</f>
        <v/>
      </c>
      <c r="K387" s="27" t="str">
        <f ca="1">IF(B387="","",IFERROR(TODAY()-_xlfn.XLOOKUP(B387,BILLING!A:A,BILLING!E:E),0))</f>
        <v/>
      </c>
      <c r="L387" s="24" t="str">
        <f t="shared" ca="1" si="11"/>
        <v/>
      </c>
    </row>
    <row r="388" spans="1:12" ht="22" customHeight="1">
      <c r="A388" t="str">
        <f t="shared" si="10"/>
        <v/>
      </c>
      <c r="C388" s="24" t="str">
        <f>IF(B388="","",IFERROR(_xlfn.XLOOKUP(B388,BILLING!A:A,BILLING!C:C),"Bill not found"))</f>
        <v/>
      </c>
      <c r="D388" s="24" t="str">
        <f>IF(C388="","",IFERROR(_xlfn.XLOOKUP(C388,PT_Master!A:A,PT_Master!C:C),""))</f>
        <v/>
      </c>
      <c r="E388" s="25" t="str">
        <f>IF(B388="","",IFERROR(_xlfn.XLOOKUP(B388,BILLING!A:A,BILLING!O:O),0))</f>
        <v/>
      </c>
      <c r="F388" s="13"/>
      <c r="G388" s="17"/>
      <c r="J388" s="25" t="str">
        <f>IF(B388="","",IFERROR(E388-SUMIF(B$6:B388,B388,G$6:G388),E388))</f>
        <v/>
      </c>
      <c r="K388" s="27" t="str">
        <f ca="1">IF(B388="","",IFERROR(TODAY()-_xlfn.XLOOKUP(B388,BILLING!A:A,BILLING!E:E),0))</f>
        <v/>
      </c>
      <c r="L388" s="24" t="str">
        <f t="shared" ca="1" si="11"/>
        <v/>
      </c>
    </row>
    <row r="389" spans="1:12" ht="22" customHeight="1">
      <c r="A389" t="str">
        <f t="shared" si="10"/>
        <v/>
      </c>
      <c r="C389" s="24" t="str">
        <f>IF(B389="","",IFERROR(_xlfn.XLOOKUP(B389,BILLING!A:A,BILLING!C:C),"Bill not found"))</f>
        <v/>
      </c>
      <c r="D389" s="24" t="str">
        <f>IF(C389="","",IFERROR(_xlfn.XLOOKUP(C389,PT_Master!A:A,PT_Master!C:C),""))</f>
        <v/>
      </c>
      <c r="E389" s="25" t="str">
        <f>IF(B389="","",IFERROR(_xlfn.XLOOKUP(B389,BILLING!A:A,BILLING!O:O),0))</f>
        <v/>
      </c>
      <c r="F389" s="13"/>
      <c r="G389" s="17"/>
      <c r="J389" s="25" t="str">
        <f>IF(B389="","",IFERROR(E389-SUMIF(B$6:B389,B389,G$6:G389),E389))</f>
        <v/>
      </c>
      <c r="K389" s="27" t="str">
        <f ca="1">IF(B389="","",IFERROR(TODAY()-_xlfn.XLOOKUP(B389,BILLING!A:A,BILLING!E:E),0))</f>
        <v/>
      </c>
      <c r="L389" s="24" t="str">
        <f t="shared" ca="1" si="11"/>
        <v/>
      </c>
    </row>
    <row r="390" spans="1:12" ht="22" customHeight="1">
      <c r="A390" t="str">
        <f t="shared" si="10"/>
        <v/>
      </c>
      <c r="C390" s="24" t="str">
        <f>IF(B390="","",IFERROR(_xlfn.XLOOKUP(B390,BILLING!A:A,BILLING!C:C),"Bill not found"))</f>
        <v/>
      </c>
      <c r="D390" s="24" t="str">
        <f>IF(C390="","",IFERROR(_xlfn.XLOOKUP(C390,PT_Master!A:A,PT_Master!C:C),""))</f>
        <v/>
      </c>
      <c r="E390" s="25" t="str">
        <f>IF(B390="","",IFERROR(_xlfn.XLOOKUP(B390,BILLING!A:A,BILLING!O:O),0))</f>
        <v/>
      </c>
      <c r="F390" s="13"/>
      <c r="G390" s="17"/>
      <c r="J390" s="25" t="str">
        <f>IF(B390="","",IFERROR(E390-SUMIF(B$6:B390,B390,G$6:G390),E390))</f>
        <v/>
      </c>
      <c r="K390" s="27" t="str">
        <f ca="1">IF(B390="","",IFERROR(TODAY()-_xlfn.XLOOKUP(B390,BILLING!A:A,BILLING!E:E),0))</f>
        <v/>
      </c>
      <c r="L390" s="24" t="str">
        <f t="shared" ca="1" si="11"/>
        <v/>
      </c>
    </row>
    <row r="391" spans="1:12" ht="22" customHeight="1">
      <c r="A391" t="str">
        <f t="shared" ref="A391:A454" si="12">IF(B391="","","PAY-"&amp;TEXT(ROW(A387),"00000"))</f>
        <v/>
      </c>
      <c r="C391" s="24" t="str">
        <f>IF(B391="","",IFERROR(_xlfn.XLOOKUP(B391,BILLING!A:A,BILLING!C:C),"Bill not found"))</f>
        <v/>
      </c>
      <c r="D391" s="24" t="str">
        <f>IF(C391="","",IFERROR(_xlfn.XLOOKUP(C391,PT_Master!A:A,PT_Master!C:C),""))</f>
        <v/>
      </c>
      <c r="E391" s="25" t="str">
        <f>IF(B391="","",IFERROR(_xlfn.XLOOKUP(B391,BILLING!A:A,BILLING!O:O),0))</f>
        <v/>
      </c>
      <c r="F391" s="13"/>
      <c r="G391" s="17"/>
      <c r="J391" s="25" t="str">
        <f>IF(B391="","",IFERROR(E391-SUMIF(B$6:B391,B391,G$6:G391),E391))</f>
        <v/>
      </c>
      <c r="K391" s="27" t="str">
        <f ca="1">IF(B391="","",IFERROR(TODAY()-_xlfn.XLOOKUP(B391,BILLING!A:A,BILLING!E:E),0))</f>
        <v/>
      </c>
      <c r="L391" s="24" t="str">
        <f t="shared" ref="L391:L454" ca="1" si="13">IF(K391="","",IF(K391&lt;=30,"0-30 Days",IF(K391&lt;=60,"31-60 Days",IF(K391&lt;=90,"61-90 Days","90+ Days"))))</f>
        <v/>
      </c>
    </row>
    <row r="392" spans="1:12" ht="22" customHeight="1">
      <c r="A392" t="str">
        <f t="shared" si="12"/>
        <v/>
      </c>
      <c r="C392" s="24" t="str">
        <f>IF(B392="","",IFERROR(_xlfn.XLOOKUP(B392,BILLING!A:A,BILLING!C:C),"Bill not found"))</f>
        <v/>
      </c>
      <c r="D392" s="24" t="str">
        <f>IF(C392="","",IFERROR(_xlfn.XLOOKUP(C392,PT_Master!A:A,PT_Master!C:C),""))</f>
        <v/>
      </c>
      <c r="E392" s="25" t="str">
        <f>IF(B392="","",IFERROR(_xlfn.XLOOKUP(B392,BILLING!A:A,BILLING!O:O),0))</f>
        <v/>
      </c>
      <c r="F392" s="13"/>
      <c r="G392" s="17"/>
      <c r="J392" s="25" t="str">
        <f>IF(B392="","",IFERROR(E392-SUMIF(B$6:B392,B392,G$6:G392),E392))</f>
        <v/>
      </c>
      <c r="K392" s="27" t="str">
        <f ca="1">IF(B392="","",IFERROR(TODAY()-_xlfn.XLOOKUP(B392,BILLING!A:A,BILLING!E:E),0))</f>
        <v/>
      </c>
      <c r="L392" s="24" t="str">
        <f t="shared" ca="1" si="13"/>
        <v/>
      </c>
    </row>
    <row r="393" spans="1:12" ht="22" customHeight="1">
      <c r="A393" t="str">
        <f t="shared" si="12"/>
        <v/>
      </c>
      <c r="C393" s="24" t="str">
        <f>IF(B393="","",IFERROR(_xlfn.XLOOKUP(B393,BILLING!A:A,BILLING!C:C),"Bill not found"))</f>
        <v/>
      </c>
      <c r="D393" s="24" t="str">
        <f>IF(C393="","",IFERROR(_xlfn.XLOOKUP(C393,PT_Master!A:A,PT_Master!C:C),""))</f>
        <v/>
      </c>
      <c r="E393" s="25" t="str">
        <f>IF(B393="","",IFERROR(_xlfn.XLOOKUP(B393,BILLING!A:A,BILLING!O:O),0))</f>
        <v/>
      </c>
      <c r="F393" s="13"/>
      <c r="G393" s="17"/>
      <c r="J393" s="25" t="str">
        <f>IF(B393="","",IFERROR(E393-SUMIF(B$6:B393,B393,G$6:G393),E393))</f>
        <v/>
      </c>
      <c r="K393" s="27" t="str">
        <f ca="1">IF(B393="","",IFERROR(TODAY()-_xlfn.XLOOKUP(B393,BILLING!A:A,BILLING!E:E),0))</f>
        <v/>
      </c>
      <c r="L393" s="24" t="str">
        <f t="shared" ca="1" si="13"/>
        <v/>
      </c>
    </row>
    <row r="394" spans="1:12" ht="22" customHeight="1">
      <c r="A394" t="str">
        <f t="shared" si="12"/>
        <v/>
      </c>
      <c r="C394" s="24" t="str">
        <f>IF(B394="","",IFERROR(_xlfn.XLOOKUP(B394,BILLING!A:A,BILLING!C:C),"Bill not found"))</f>
        <v/>
      </c>
      <c r="D394" s="24" t="str">
        <f>IF(C394="","",IFERROR(_xlfn.XLOOKUP(C394,PT_Master!A:A,PT_Master!C:C),""))</f>
        <v/>
      </c>
      <c r="E394" s="25" t="str">
        <f>IF(B394="","",IFERROR(_xlfn.XLOOKUP(B394,BILLING!A:A,BILLING!O:O),0))</f>
        <v/>
      </c>
      <c r="F394" s="13"/>
      <c r="G394" s="17"/>
      <c r="J394" s="25" t="str">
        <f>IF(B394="","",IFERROR(E394-SUMIF(B$6:B394,B394,G$6:G394),E394))</f>
        <v/>
      </c>
      <c r="K394" s="27" t="str">
        <f ca="1">IF(B394="","",IFERROR(TODAY()-_xlfn.XLOOKUP(B394,BILLING!A:A,BILLING!E:E),0))</f>
        <v/>
      </c>
      <c r="L394" s="24" t="str">
        <f t="shared" ca="1" si="13"/>
        <v/>
      </c>
    </row>
    <row r="395" spans="1:12" ht="22" customHeight="1">
      <c r="A395" t="str">
        <f t="shared" si="12"/>
        <v/>
      </c>
      <c r="C395" s="24" t="str">
        <f>IF(B395="","",IFERROR(_xlfn.XLOOKUP(B395,BILLING!A:A,BILLING!C:C),"Bill not found"))</f>
        <v/>
      </c>
      <c r="D395" s="24" t="str">
        <f>IF(C395="","",IFERROR(_xlfn.XLOOKUP(C395,PT_Master!A:A,PT_Master!C:C),""))</f>
        <v/>
      </c>
      <c r="E395" s="25" t="str">
        <f>IF(B395="","",IFERROR(_xlfn.XLOOKUP(B395,BILLING!A:A,BILLING!O:O),0))</f>
        <v/>
      </c>
      <c r="F395" s="13"/>
      <c r="G395" s="17"/>
      <c r="J395" s="25" t="str">
        <f>IF(B395="","",IFERROR(E395-SUMIF(B$6:B395,B395,G$6:G395),E395))</f>
        <v/>
      </c>
      <c r="K395" s="27" t="str">
        <f ca="1">IF(B395="","",IFERROR(TODAY()-_xlfn.XLOOKUP(B395,BILLING!A:A,BILLING!E:E),0))</f>
        <v/>
      </c>
      <c r="L395" s="24" t="str">
        <f t="shared" ca="1" si="13"/>
        <v/>
      </c>
    </row>
    <row r="396" spans="1:12" ht="22" customHeight="1">
      <c r="A396" t="str">
        <f t="shared" si="12"/>
        <v/>
      </c>
      <c r="C396" s="24" t="str">
        <f>IF(B396="","",IFERROR(_xlfn.XLOOKUP(B396,BILLING!A:A,BILLING!C:C),"Bill not found"))</f>
        <v/>
      </c>
      <c r="D396" s="24" t="str">
        <f>IF(C396="","",IFERROR(_xlfn.XLOOKUP(C396,PT_Master!A:A,PT_Master!C:C),""))</f>
        <v/>
      </c>
      <c r="E396" s="25" t="str">
        <f>IF(B396="","",IFERROR(_xlfn.XLOOKUP(B396,BILLING!A:A,BILLING!O:O),0))</f>
        <v/>
      </c>
      <c r="F396" s="13"/>
      <c r="G396" s="17"/>
      <c r="J396" s="25" t="str">
        <f>IF(B396="","",IFERROR(E396-SUMIF(B$6:B396,B396,G$6:G396),E396))</f>
        <v/>
      </c>
      <c r="K396" s="27" t="str">
        <f ca="1">IF(B396="","",IFERROR(TODAY()-_xlfn.XLOOKUP(B396,BILLING!A:A,BILLING!E:E),0))</f>
        <v/>
      </c>
      <c r="L396" s="24" t="str">
        <f t="shared" ca="1" si="13"/>
        <v/>
      </c>
    </row>
    <row r="397" spans="1:12" ht="22" customHeight="1">
      <c r="A397" t="str">
        <f t="shared" si="12"/>
        <v/>
      </c>
      <c r="C397" s="24" t="str">
        <f>IF(B397="","",IFERROR(_xlfn.XLOOKUP(B397,BILLING!A:A,BILLING!C:C),"Bill not found"))</f>
        <v/>
      </c>
      <c r="D397" s="24" t="str">
        <f>IF(C397="","",IFERROR(_xlfn.XLOOKUP(C397,PT_Master!A:A,PT_Master!C:C),""))</f>
        <v/>
      </c>
      <c r="E397" s="25" t="str">
        <f>IF(B397="","",IFERROR(_xlfn.XLOOKUP(B397,BILLING!A:A,BILLING!O:O),0))</f>
        <v/>
      </c>
      <c r="F397" s="13"/>
      <c r="G397" s="17"/>
      <c r="J397" s="25" t="str">
        <f>IF(B397="","",IFERROR(E397-SUMIF(B$6:B397,B397,G$6:G397),E397))</f>
        <v/>
      </c>
      <c r="K397" s="27" t="str">
        <f ca="1">IF(B397="","",IFERROR(TODAY()-_xlfn.XLOOKUP(B397,BILLING!A:A,BILLING!E:E),0))</f>
        <v/>
      </c>
      <c r="L397" s="24" t="str">
        <f t="shared" ca="1" si="13"/>
        <v/>
      </c>
    </row>
    <row r="398" spans="1:12" ht="22" customHeight="1">
      <c r="A398" t="str">
        <f t="shared" si="12"/>
        <v/>
      </c>
      <c r="C398" s="24" t="str">
        <f>IF(B398="","",IFERROR(_xlfn.XLOOKUP(B398,BILLING!A:A,BILLING!C:C),"Bill not found"))</f>
        <v/>
      </c>
      <c r="D398" s="24" t="str">
        <f>IF(C398="","",IFERROR(_xlfn.XLOOKUP(C398,PT_Master!A:A,PT_Master!C:C),""))</f>
        <v/>
      </c>
      <c r="E398" s="25" t="str">
        <f>IF(B398="","",IFERROR(_xlfn.XLOOKUP(B398,BILLING!A:A,BILLING!O:O),0))</f>
        <v/>
      </c>
      <c r="F398" s="13"/>
      <c r="G398" s="17"/>
      <c r="J398" s="25" t="str">
        <f>IF(B398="","",IFERROR(E398-SUMIF(B$6:B398,B398,G$6:G398),E398))</f>
        <v/>
      </c>
      <c r="K398" s="27" t="str">
        <f ca="1">IF(B398="","",IFERROR(TODAY()-_xlfn.XLOOKUP(B398,BILLING!A:A,BILLING!E:E),0))</f>
        <v/>
      </c>
      <c r="L398" s="24" t="str">
        <f t="shared" ca="1" si="13"/>
        <v/>
      </c>
    </row>
    <row r="399" spans="1:12" ht="22" customHeight="1">
      <c r="A399" t="str">
        <f t="shared" si="12"/>
        <v/>
      </c>
      <c r="C399" s="24" t="str">
        <f>IF(B399="","",IFERROR(_xlfn.XLOOKUP(B399,BILLING!A:A,BILLING!C:C),"Bill not found"))</f>
        <v/>
      </c>
      <c r="D399" s="24" t="str">
        <f>IF(C399="","",IFERROR(_xlfn.XLOOKUP(C399,PT_Master!A:A,PT_Master!C:C),""))</f>
        <v/>
      </c>
      <c r="E399" s="25" t="str">
        <f>IF(B399="","",IFERROR(_xlfn.XLOOKUP(B399,BILLING!A:A,BILLING!O:O),0))</f>
        <v/>
      </c>
      <c r="F399" s="13"/>
      <c r="G399" s="17"/>
      <c r="J399" s="25" t="str">
        <f>IF(B399="","",IFERROR(E399-SUMIF(B$6:B399,B399,G$6:G399),E399))</f>
        <v/>
      </c>
      <c r="K399" s="27" t="str">
        <f ca="1">IF(B399="","",IFERROR(TODAY()-_xlfn.XLOOKUP(B399,BILLING!A:A,BILLING!E:E),0))</f>
        <v/>
      </c>
      <c r="L399" s="24" t="str">
        <f t="shared" ca="1" si="13"/>
        <v/>
      </c>
    </row>
    <row r="400" spans="1:12" ht="22" customHeight="1">
      <c r="A400" t="str">
        <f t="shared" si="12"/>
        <v/>
      </c>
      <c r="C400" s="24" t="str">
        <f>IF(B400="","",IFERROR(_xlfn.XLOOKUP(B400,BILLING!A:A,BILLING!C:C),"Bill not found"))</f>
        <v/>
      </c>
      <c r="D400" s="24" t="str">
        <f>IF(C400="","",IFERROR(_xlfn.XLOOKUP(C400,PT_Master!A:A,PT_Master!C:C),""))</f>
        <v/>
      </c>
      <c r="E400" s="25" t="str">
        <f>IF(B400="","",IFERROR(_xlfn.XLOOKUP(B400,BILLING!A:A,BILLING!O:O),0))</f>
        <v/>
      </c>
      <c r="F400" s="13"/>
      <c r="G400" s="17"/>
      <c r="J400" s="25" t="str">
        <f>IF(B400="","",IFERROR(E400-SUMIF(B$6:B400,B400,G$6:G400),E400))</f>
        <v/>
      </c>
      <c r="K400" s="27" t="str">
        <f ca="1">IF(B400="","",IFERROR(TODAY()-_xlfn.XLOOKUP(B400,BILLING!A:A,BILLING!E:E),0))</f>
        <v/>
      </c>
      <c r="L400" s="24" t="str">
        <f t="shared" ca="1" si="13"/>
        <v/>
      </c>
    </row>
    <row r="401" spans="1:12" ht="22" customHeight="1">
      <c r="A401" t="str">
        <f t="shared" si="12"/>
        <v/>
      </c>
      <c r="C401" s="24" t="str">
        <f>IF(B401="","",IFERROR(_xlfn.XLOOKUP(B401,BILLING!A:A,BILLING!C:C),"Bill not found"))</f>
        <v/>
      </c>
      <c r="D401" s="24" t="str">
        <f>IF(C401="","",IFERROR(_xlfn.XLOOKUP(C401,PT_Master!A:A,PT_Master!C:C),""))</f>
        <v/>
      </c>
      <c r="E401" s="25" t="str">
        <f>IF(B401="","",IFERROR(_xlfn.XLOOKUP(B401,BILLING!A:A,BILLING!O:O),0))</f>
        <v/>
      </c>
      <c r="F401" s="13"/>
      <c r="G401" s="17"/>
      <c r="J401" s="25" t="str">
        <f>IF(B401="","",IFERROR(E401-SUMIF(B$6:B401,B401,G$6:G401),E401))</f>
        <v/>
      </c>
      <c r="K401" s="27" t="str">
        <f ca="1">IF(B401="","",IFERROR(TODAY()-_xlfn.XLOOKUP(B401,BILLING!A:A,BILLING!E:E),0))</f>
        <v/>
      </c>
      <c r="L401" s="24" t="str">
        <f t="shared" ca="1" si="13"/>
        <v/>
      </c>
    </row>
    <row r="402" spans="1:12" ht="22" customHeight="1">
      <c r="A402" t="str">
        <f t="shared" si="12"/>
        <v/>
      </c>
      <c r="C402" s="24" t="str">
        <f>IF(B402="","",IFERROR(_xlfn.XLOOKUP(B402,BILLING!A:A,BILLING!C:C),"Bill not found"))</f>
        <v/>
      </c>
      <c r="D402" s="24" t="str">
        <f>IF(C402="","",IFERROR(_xlfn.XLOOKUP(C402,PT_Master!A:A,PT_Master!C:C),""))</f>
        <v/>
      </c>
      <c r="E402" s="25" t="str">
        <f>IF(B402="","",IFERROR(_xlfn.XLOOKUP(B402,BILLING!A:A,BILLING!O:O),0))</f>
        <v/>
      </c>
      <c r="F402" s="13"/>
      <c r="G402" s="17"/>
      <c r="J402" s="25" t="str">
        <f>IF(B402="","",IFERROR(E402-SUMIF(B$6:B402,B402,G$6:G402),E402))</f>
        <v/>
      </c>
      <c r="K402" s="27" t="str">
        <f ca="1">IF(B402="","",IFERROR(TODAY()-_xlfn.XLOOKUP(B402,BILLING!A:A,BILLING!E:E),0))</f>
        <v/>
      </c>
      <c r="L402" s="24" t="str">
        <f t="shared" ca="1" si="13"/>
        <v/>
      </c>
    </row>
    <row r="403" spans="1:12" ht="22" customHeight="1">
      <c r="A403" t="str">
        <f t="shared" si="12"/>
        <v/>
      </c>
      <c r="C403" s="24" t="str">
        <f>IF(B403="","",IFERROR(_xlfn.XLOOKUP(B403,BILLING!A:A,BILLING!C:C),"Bill not found"))</f>
        <v/>
      </c>
      <c r="D403" s="24" t="str">
        <f>IF(C403="","",IFERROR(_xlfn.XLOOKUP(C403,PT_Master!A:A,PT_Master!C:C),""))</f>
        <v/>
      </c>
      <c r="E403" s="25" t="str">
        <f>IF(B403="","",IFERROR(_xlfn.XLOOKUP(B403,BILLING!A:A,BILLING!O:O),0))</f>
        <v/>
      </c>
      <c r="F403" s="13"/>
      <c r="G403" s="17"/>
      <c r="J403" s="25" t="str">
        <f>IF(B403="","",IFERROR(E403-SUMIF(B$6:B403,B403,G$6:G403),E403))</f>
        <v/>
      </c>
      <c r="K403" s="27" t="str">
        <f ca="1">IF(B403="","",IFERROR(TODAY()-_xlfn.XLOOKUP(B403,BILLING!A:A,BILLING!E:E),0))</f>
        <v/>
      </c>
      <c r="L403" s="24" t="str">
        <f t="shared" ca="1" si="13"/>
        <v/>
      </c>
    </row>
    <row r="404" spans="1:12" ht="22" customHeight="1">
      <c r="A404" t="str">
        <f t="shared" si="12"/>
        <v/>
      </c>
      <c r="C404" s="24" t="str">
        <f>IF(B404="","",IFERROR(_xlfn.XLOOKUP(B404,BILLING!A:A,BILLING!C:C),"Bill not found"))</f>
        <v/>
      </c>
      <c r="D404" s="24" t="str">
        <f>IF(C404="","",IFERROR(_xlfn.XLOOKUP(C404,PT_Master!A:A,PT_Master!C:C),""))</f>
        <v/>
      </c>
      <c r="E404" s="25" t="str">
        <f>IF(B404="","",IFERROR(_xlfn.XLOOKUP(B404,BILLING!A:A,BILLING!O:O),0))</f>
        <v/>
      </c>
      <c r="F404" s="13"/>
      <c r="G404" s="17"/>
      <c r="J404" s="25" t="str">
        <f>IF(B404="","",IFERROR(E404-SUMIF(B$6:B404,B404,G$6:G404),E404))</f>
        <v/>
      </c>
      <c r="K404" s="27" t="str">
        <f ca="1">IF(B404="","",IFERROR(TODAY()-_xlfn.XLOOKUP(B404,BILLING!A:A,BILLING!E:E),0))</f>
        <v/>
      </c>
      <c r="L404" s="24" t="str">
        <f t="shared" ca="1" si="13"/>
        <v/>
      </c>
    </row>
    <row r="405" spans="1:12" ht="22" customHeight="1">
      <c r="A405" t="str">
        <f t="shared" si="12"/>
        <v/>
      </c>
      <c r="C405" s="24" t="str">
        <f>IF(B405="","",IFERROR(_xlfn.XLOOKUP(B405,BILLING!A:A,BILLING!C:C),"Bill not found"))</f>
        <v/>
      </c>
      <c r="D405" s="24" t="str">
        <f>IF(C405="","",IFERROR(_xlfn.XLOOKUP(C405,PT_Master!A:A,PT_Master!C:C),""))</f>
        <v/>
      </c>
      <c r="E405" s="25" t="str">
        <f>IF(B405="","",IFERROR(_xlfn.XLOOKUP(B405,BILLING!A:A,BILLING!O:O),0))</f>
        <v/>
      </c>
      <c r="F405" s="13"/>
      <c r="G405" s="17"/>
      <c r="J405" s="25" t="str">
        <f>IF(B405="","",IFERROR(E405-SUMIF(B$6:B405,B405,G$6:G405),E405))</f>
        <v/>
      </c>
      <c r="K405" s="27" t="str">
        <f ca="1">IF(B405="","",IFERROR(TODAY()-_xlfn.XLOOKUP(B405,BILLING!A:A,BILLING!E:E),0))</f>
        <v/>
      </c>
      <c r="L405" s="24" t="str">
        <f t="shared" ca="1" si="13"/>
        <v/>
      </c>
    </row>
    <row r="406" spans="1:12" ht="22" customHeight="1">
      <c r="A406" t="str">
        <f t="shared" si="12"/>
        <v/>
      </c>
      <c r="C406" s="24" t="str">
        <f>IF(B406="","",IFERROR(_xlfn.XLOOKUP(B406,BILLING!A:A,BILLING!C:C),"Bill not found"))</f>
        <v/>
      </c>
      <c r="D406" s="24" t="str">
        <f>IF(C406="","",IFERROR(_xlfn.XLOOKUP(C406,PT_Master!A:A,PT_Master!C:C),""))</f>
        <v/>
      </c>
      <c r="E406" s="25" t="str">
        <f>IF(B406="","",IFERROR(_xlfn.XLOOKUP(B406,BILLING!A:A,BILLING!O:O),0))</f>
        <v/>
      </c>
      <c r="F406" s="13"/>
      <c r="G406" s="17"/>
      <c r="J406" s="25" t="str">
        <f>IF(B406="","",IFERROR(E406-SUMIF(B$6:B406,B406,G$6:G406),E406))</f>
        <v/>
      </c>
      <c r="K406" s="27" t="str">
        <f ca="1">IF(B406="","",IFERROR(TODAY()-_xlfn.XLOOKUP(B406,BILLING!A:A,BILLING!E:E),0))</f>
        <v/>
      </c>
      <c r="L406" s="24" t="str">
        <f t="shared" ca="1" si="13"/>
        <v/>
      </c>
    </row>
    <row r="407" spans="1:12" ht="22" customHeight="1">
      <c r="A407" t="str">
        <f t="shared" si="12"/>
        <v/>
      </c>
      <c r="C407" s="24" t="str">
        <f>IF(B407="","",IFERROR(_xlfn.XLOOKUP(B407,BILLING!A:A,BILLING!C:C),"Bill not found"))</f>
        <v/>
      </c>
      <c r="D407" s="24" t="str">
        <f>IF(C407="","",IFERROR(_xlfn.XLOOKUP(C407,PT_Master!A:A,PT_Master!C:C),""))</f>
        <v/>
      </c>
      <c r="E407" s="25" t="str">
        <f>IF(B407="","",IFERROR(_xlfn.XLOOKUP(B407,BILLING!A:A,BILLING!O:O),0))</f>
        <v/>
      </c>
      <c r="F407" s="13"/>
      <c r="G407" s="17"/>
      <c r="J407" s="25" t="str">
        <f>IF(B407="","",IFERROR(E407-SUMIF(B$6:B407,B407,G$6:G407),E407))</f>
        <v/>
      </c>
      <c r="K407" s="27" t="str">
        <f ca="1">IF(B407="","",IFERROR(TODAY()-_xlfn.XLOOKUP(B407,BILLING!A:A,BILLING!E:E),0))</f>
        <v/>
      </c>
      <c r="L407" s="24" t="str">
        <f t="shared" ca="1" si="13"/>
        <v/>
      </c>
    </row>
    <row r="408" spans="1:12" ht="22" customHeight="1">
      <c r="A408" t="str">
        <f t="shared" si="12"/>
        <v/>
      </c>
      <c r="C408" s="24" t="str">
        <f>IF(B408="","",IFERROR(_xlfn.XLOOKUP(B408,BILLING!A:A,BILLING!C:C),"Bill not found"))</f>
        <v/>
      </c>
      <c r="D408" s="24" t="str">
        <f>IF(C408="","",IFERROR(_xlfn.XLOOKUP(C408,PT_Master!A:A,PT_Master!C:C),""))</f>
        <v/>
      </c>
      <c r="E408" s="25" t="str">
        <f>IF(B408="","",IFERROR(_xlfn.XLOOKUP(B408,BILLING!A:A,BILLING!O:O),0))</f>
        <v/>
      </c>
      <c r="F408" s="13"/>
      <c r="G408" s="17"/>
      <c r="J408" s="25" t="str">
        <f>IF(B408="","",IFERROR(E408-SUMIF(B$6:B408,B408,G$6:G408),E408))</f>
        <v/>
      </c>
      <c r="K408" s="27" t="str">
        <f ca="1">IF(B408="","",IFERROR(TODAY()-_xlfn.XLOOKUP(B408,BILLING!A:A,BILLING!E:E),0))</f>
        <v/>
      </c>
      <c r="L408" s="24" t="str">
        <f t="shared" ca="1" si="13"/>
        <v/>
      </c>
    </row>
    <row r="409" spans="1:12" ht="22" customHeight="1">
      <c r="A409" t="str">
        <f t="shared" si="12"/>
        <v/>
      </c>
      <c r="C409" s="24" t="str">
        <f>IF(B409="","",IFERROR(_xlfn.XLOOKUP(B409,BILLING!A:A,BILLING!C:C),"Bill not found"))</f>
        <v/>
      </c>
      <c r="D409" s="24" t="str">
        <f>IF(C409="","",IFERROR(_xlfn.XLOOKUP(C409,PT_Master!A:A,PT_Master!C:C),""))</f>
        <v/>
      </c>
      <c r="E409" s="25" t="str">
        <f>IF(B409="","",IFERROR(_xlfn.XLOOKUP(B409,BILLING!A:A,BILLING!O:O),0))</f>
        <v/>
      </c>
      <c r="F409" s="13"/>
      <c r="G409" s="17"/>
      <c r="J409" s="25" t="str">
        <f>IF(B409="","",IFERROR(E409-SUMIF(B$6:B409,B409,G$6:G409),E409))</f>
        <v/>
      </c>
      <c r="K409" s="27" t="str">
        <f ca="1">IF(B409="","",IFERROR(TODAY()-_xlfn.XLOOKUP(B409,BILLING!A:A,BILLING!E:E),0))</f>
        <v/>
      </c>
      <c r="L409" s="24" t="str">
        <f t="shared" ca="1" si="13"/>
        <v/>
      </c>
    </row>
    <row r="410" spans="1:12" ht="22" customHeight="1">
      <c r="A410" t="str">
        <f t="shared" si="12"/>
        <v/>
      </c>
      <c r="C410" s="24" t="str">
        <f>IF(B410="","",IFERROR(_xlfn.XLOOKUP(B410,BILLING!A:A,BILLING!C:C),"Bill not found"))</f>
        <v/>
      </c>
      <c r="D410" s="24" t="str">
        <f>IF(C410="","",IFERROR(_xlfn.XLOOKUP(C410,PT_Master!A:A,PT_Master!C:C),""))</f>
        <v/>
      </c>
      <c r="E410" s="25" t="str">
        <f>IF(B410="","",IFERROR(_xlfn.XLOOKUP(B410,BILLING!A:A,BILLING!O:O),0))</f>
        <v/>
      </c>
      <c r="F410" s="13"/>
      <c r="G410" s="17"/>
      <c r="J410" s="25" t="str">
        <f>IF(B410="","",IFERROR(E410-SUMIF(B$6:B410,B410,G$6:G410),E410))</f>
        <v/>
      </c>
      <c r="K410" s="27" t="str">
        <f ca="1">IF(B410="","",IFERROR(TODAY()-_xlfn.XLOOKUP(B410,BILLING!A:A,BILLING!E:E),0))</f>
        <v/>
      </c>
      <c r="L410" s="24" t="str">
        <f t="shared" ca="1" si="13"/>
        <v/>
      </c>
    </row>
    <row r="411" spans="1:12" ht="22" customHeight="1">
      <c r="A411" t="str">
        <f t="shared" si="12"/>
        <v/>
      </c>
      <c r="C411" s="24" t="str">
        <f>IF(B411="","",IFERROR(_xlfn.XLOOKUP(B411,BILLING!A:A,BILLING!C:C),"Bill not found"))</f>
        <v/>
      </c>
      <c r="D411" s="24" t="str">
        <f>IF(C411="","",IFERROR(_xlfn.XLOOKUP(C411,PT_Master!A:A,PT_Master!C:C),""))</f>
        <v/>
      </c>
      <c r="E411" s="25" t="str">
        <f>IF(B411="","",IFERROR(_xlfn.XLOOKUP(B411,BILLING!A:A,BILLING!O:O),0))</f>
        <v/>
      </c>
      <c r="F411" s="13"/>
      <c r="G411" s="17"/>
      <c r="J411" s="25" t="str">
        <f>IF(B411="","",IFERROR(E411-SUMIF(B$6:B411,B411,G$6:G411),E411))</f>
        <v/>
      </c>
      <c r="K411" s="27" t="str">
        <f ca="1">IF(B411="","",IFERROR(TODAY()-_xlfn.XLOOKUP(B411,BILLING!A:A,BILLING!E:E),0))</f>
        <v/>
      </c>
      <c r="L411" s="24" t="str">
        <f t="shared" ca="1" si="13"/>
        <v/>
      </c>
    </row>
    <row r="412" spans="1:12" ht="22" customHeight="1">
      <c r="A412" t="str">
        <f t="shared" si="12"/>
        <v/>
      </c>
      <c r="C412" s="24" t="str">
        <f>IF(B412="","",IFERROR(_xlfn.XLOOKUP(B412,BILLING!A:A,BILLING!C:C),"Bill not found"))</f>
        <v/>
      </c>
      <c r="D412" s="24" t="str">
        <f>IF(C412="","",IFERROR(_xlfn.XLOOKUP(C412,PT_Master!A:A,PT_Master!C:C),""))</f>
        <v/>
      </c>
      <c r="E412" s="25" t="str">
        <f>IF(B412="","",IFERROR(_xlfn.XLOOKUP(B412,BILLING!A:A,BILLING!O:O),0))</f>
        <v/>
      </c>
      <c r="F412" s="13"/>
      <c r="G412" s="17"/>
      <c r="J412" s="25" t="str">
        <f>IF(B412="","",IFERROR(E412-SUMIF(B$6:B412,B412,G$6:G412),E412))</f>
        <v/>
      </c>
      <c r="K412" s="27" t="str">
        <f ca="1">IF(B412="","",IFERROR(TODAY()-_xlfn.XLOOKUP(B412,BILLING!A:A,BILLING!E:E),0))</f>
        <v/>
      </c>
      <c r="L412" s="24" t="str">
        <f t="shared" ca="1" si="13"/>
        <v/>
      </c>
    </row>
    <row r="413" spans="1:12" ht="22" customHeight="1">
      <c r="A413" t="str">
        <f t="shared" si="12"/>
        <v/>
      </c>
      <c r="C413" s="24" t="str">
        <f>IF(B413="","",IFERROR(_xlfn.XLOOKUP(B413,BILLING!A:A,BILLING!C:C),"Bill not found"))</f>
        <v/>
      </c>
      <c r="D413" s="24" t="str">
        <f>IF(C413="","",IFERROR(_xlfn.XLOOKUP(C413,PT_Master!A:A,PT_Master!C:C),""))</f>
        <v/>
      </c>
      <c r="E413" s="25" t="str">
        <f>IF(B413="","",IFERROR(_xlfn.XLOOKUP(B413,BILLING!A:A,BILLING!O:O),0))</f>
        <v/>
      </c>
      <c r="F413" s="13"/>
      <c r="G413" s="17"/>
      <c r="J413" s="25" t="str">
        <f>IF(B413="","",IFERROR(E413-SUMIF(B$6:B413,B413,G$6:G413),E413))</f>
        <v/>
      </c>
      <c r="K413" s="27" t="str">
        <f ca="1">IF(B413="","",IFERROR(TODAY()-_xlfn.XLOOKUP(B413,BILLING!A:A,BILLING!E:E),0))</f>
        <v/>
      </c>
      <c r="L413" s="24" t="str">
        <f t="shared" ca="1" si="13"/>
        <v/>
      </c>
    </row>
    <row r="414" spans="1:12" ht="22" customHeight="1">
      <c r="A414" t="str">
        <f t="shared" si="12"/>
        <v/>
      </c>
      <c r="C414" s="24" t="str">
        <f>IF(B414="","",IFERROR(_xlfn.XLOOKUP(B414,BILLING!A:A,BILLING!C:C),"Bill not found"))</f>
        <v/>
      </c>
      <c r="D414" s="24" t="str">
        <f>IF(C414="","",IFERROR(_xlfn.XLOOKUP(C414,PT_Master!A:A,PT_Master!C:C),""))</f>
        <v/>
      </c>
      <c r="E414" s="25" t="str">
        <f>IF(B414="","",IFERROR(_xlfn.XLOOKUP(B414,BILLING!A:A,BILLING!O:O),0))</f>
        <v/>
      </c>
      <c r="F414" s="13"/>
      <c r="G414" s="17"/>
      <c r="J414" s="25" t="str">
        <f>IF(B414="","",IFERROR(E414-SUMIF(B$6:B414,B414,G$6:G414),E414))</f>
        <v/>
      </c>
      <c r="K414" s="27" t="str">
        <f ca="1">IF(B414="","",IFERROR(TODAY()-_xlfn.XLOOKUP(B414,BILLING!A:A,BILLING!E:E),0))</f>
        <v/>
      </c>
      <c r="L414" s="24" t="str">
        <f t="shared" ca="1" si="13"/>
        <v/>
      </c>
    </row>
    <row r="415" spans="1:12" ht="22" customHeight="1">
      <c r="A415" t="str">
        <f t="shared" si="12"/>
        <v/>
      </c>
      <c r="C415" s="24" t="str">
        <f>IF(B415="","",IFERROR(_xlfn.XLOOKUP(B415,BILLING!A:A,BILLING!C:C),"Bill not found"))</f>
        <v/>
      </c>
      <c r="D415" s="24" t="str">
        <f>IF(C415="","",IFERROR(_xlfn.XLOOKUP(C415,PT_Master!A:A,PT_Master!C:C),""))</f>
        <v/>
      </c>
      <c r="E415" s="25" t="str">
        <f>IF(B415="","",IFERROR(_xlfn.XLOOKUP(B415,BILLING!A:A,BILLING!O:O),0))</f>
        <v/>
      </c>
      <c r="F415" s="13"/>
      <c r="G415" s="17"/>
      <c r="J415" s="25" t="str">
        <f>IF(B415="","",IFERROR(E415-SUMIF(B$6:B415,B415,G$6:G415),E415))</f>
        <v/>
      </c>
      <c r="K415" s="27" t="str">
        <f ca="1">IF(B415="","",IFERROR(TODAY()-_xlfn.XLOOKUP(B415,BILLING!A:A,BILLING!E:E),0))</f>
        <v/>
      </c>
      <c r="L415" s="24" t="str">
        <f t="shared" ca="1" si="13"/>
        <v/>
      </c>
    </row>
    <row r="416" spans="1:12" ht="22" customHeight="1">
      <c r="A416" t="str">
        <f t="shared" si="12"/>
        <v/>
      </c>
      <c r="C416" s="24" t="str">
        <f>IF(B416="","",IFERROR(_xlfn.XLOOKUP(B416,BILLING!A:A,BILLING!C:C),"Bill not found"))</f>
        <v/>
      </c>
      <c r="D416" s="24" t="str">
        <f>IF(C416="","",IFERROR(_xlfn.XLOOKUP(C416,PT_Master!A:A,PT_Master!C:C),""))</f>
        <v/>
      </c>
      <c r="E416" s="25" t="str">
        <f>IF(B416="","",IFERROR(_xlfn.XLOOKUP(B416,BILLING!A:A,BILLING!O:O),0))</f>
        <v/>
      </c>
      <c r="F416" s="13"/>
      <c r="G416" s="17"/>
      <c r="J416" s="25" t="str">
        <f>IF(B416="","",IFERROR(E416-SUMIF(B$6:B416,B416,G$6:G416),E416))</f>
        <v/>
      </c>
      <c r="K416" s="27" t="str">
        <f ca="1">IF(B416="","",IFERROR(TODAY()-_xlfn.XLOOKUP(B416,BILLING!A:A,BILLING!E:E),0))</f>
        <v/>
      </c>
      <c r="L416" s="24" t="str">
        <f t="shared" ca="1" si="13"/>
        <v/>
      </c>
    </row>
    <row r="417" spans="1:12" ht="22" customHeight="1">
      <c r="A417" t="str">
        <f t="shared" si="12"/>
        <v/>
      </c>
      <c r="C417" s="24" t="str">
        <f>IF(B417="","",IFERROR(_xlfn.XLOOKUP(B417,BILLING!A:A,BILLING!C:C),"Bill not found"))</f>
        <v/>
      </c>
      <c r="D417" s="24" t="str">
        <f>IF(C417="","",IFERROR(_xlfn.XLOOKUP(C417,PT_Master!A:A,PT_Master!C:C),""))</f>
        <v/>
      </c>
      <c r="E417" s="25" t="str">
        <f>IF(B417="","",IFERROR(_xlfn.XLOOKUP(B417,BILLING!A:A,BILLING!O:O),0))</f>
        <v/>
      </c>
      <c r="F417" s="13"/>
      <c r="G417" s="17"/>
      <c r="J417" s="25" t="str">
        <f>IF(B417="","",IFERROR(E417-SUMIF(B$6:B417,B417,G$6:G417),E417))</f>
        <v/>
      </c>
      <c r="K417" s="27" t="str">
        <f ca="1">IF(B417="","",IFERROR(TODAY()-_xlfn.XLOOKUP(B417,BILLING!A:A,BILLING!E:E),0))</f>
        <v/>
      </c>
      <c r="L417" s="24" t="str">
        <f t="shared" ca="1" si="13"/>
        <v/>
      </c>
    </row>
    <row r="418" spans="1:12" ht="22" customHeight="1">
      <c r="A418" t="str">
        <f t="shared" si="12"/>
        <v/>
      </c>
      <c r="C418" s="24" t="str">
        <f>IF(B418="","",IFERROR(_xlfn.XLOOKUP(B418,BILLING!A:A,BILLING!C:C),"Bill not found"))</f>
        <v/>
      </c>
      <c r="D418" s="24" t="str">
        <f>IF(C418="","",IFERROR(_xlfn.XLOOKUP(C418,PT_Master!A:A,PT_Master!C:C),""))</f>
        <v/>
      </c>
      <c r="E418" s="25" t="str">
        <f>IF(B418="","",IFERROR(_xlfn.XLOOKUP(B418,BILLING!A:A,BILLING!O:O),0))</f>
        <v/>
      </c>
      <c r="F418" s="13"/>
      <c r="G418" s="17"/>
      <c r="J418" s="25" t="str">
        <f>IF(B418="","",IFERROR(E418-SUMIF(B$6:B418,B418,G$6:G418),E418))</f>
        <v/>
      </c>
      <c r="K418" s="27" t="str">
        <f ca="1">IF(B418="","",IFERROR(TODAY()-_xlfn.XLOOKUP(B418,BILLING!A:A,BILLING!E:E),0))</f>
        <v/>
      </c>
      <c r="L418" s="24" t="str">
        <f t="shared" ca="1" si="13"/>
        <v/>
      </c>
    </row>
    <row r="419" spans="1:12" ht="22" customHeight="1">
      <c r="A419" t="str">
        <f t="shared" si="12"/>
        <v/>
      </c>
      <c r="C419" s="24" t="str">
        <f>IF(B419="","",IFERROR(_xlfn.XLOOKUP(B419,BILLING!A:A,BILLING!C:C),"Bill not found"))</f>
        <v/>
      </c>
      <c r="D419" s="24" t="str">
        <f>IF(C419="","",IFERROR(_xlfn.XLOOKUP(C419,PT_Master!A:A,PT_Master!C:C),""))</f>
        <v/>
      </c>
      <c r="E419" s="25" t="str">
        <f>IF(B419="","",IFERROR(_xlfn.XLOOKUP(B419,BILLING!A:A,BILLING!O:O),0))</f>
        <v/>
      </c>
      <c r="F419" s="13"/>
      <c r="G419" s="17"/>
      <c r="J419" s="25" t="str">
        <f>IF(B419="","",IFERROR(E419-SUMIF(B$6:B419,B419,G$6:G419),E419))</f>
        <v/>
      </c>
      <c r="K419" s="27" t="str">
        <f ca="1">IF(B419="","",IFERROR(TODAY()-_xlfn.XLOOKUP(B419,BILLING!A:A,BILLING!E:E),0))</f>
        <v/>
      </c>
      <c r="L419" s="24" t="str">
        <f t="shared" ca="1" si="13"/>
        <v/>
      </c>
    </row>
    <row r="420" spans="1:12" ht="22" customHeight="1">
      <c r="A420" t="str">
        <f t="shared" si="12"/>
        <v/>
      </c>
      <c r="C420" s="24" t="str">
        <f>IF(B420="","",IFERROR(_xlfn.XLOOKUP(B420,BILLING!A:A,BILLING!C:C),"Bill not found"))</f>
        <v/>
      </c>
      <c r="D420" s="24" t="str">
        <f>IF(C420="","",IFERROR(_xlfn.XLOOKUP(C420,PT_Master!A:A,PT_Master!C:C),""))</f>
        <v/>
      </c>
      <c r="E420" s="25" t="str">
        <f>IF(B420="","",IFERROR(_xlfn.XLOOKUP(B420,BILLING!A:A,BILLING!O:O),0))</f>
        <v/>
      </c>
      <c r="F420" s="13"/>
      <c r="G420" s="17"/>
      <c r="J420" s="25" t="str">
        <f>IF(B420="","",IFERROR(E420-SUMIF(B$6:B420,B420,G$6:G420),E420))</f>
        <v/>
      </c>
      <c r="K420" s="27" t="str">
        <f ca="1">IF(B420="","",IFERROR(TODAY()-_xlfn.XLOOKUP(B420,BILLING!A:A,BILLING!E:E),0))</f>
        <v/>
      </c>
      <c r="L420" s="24" t="str">
        <f t="shared" ca="1" si="13"/>
        <v/>
      </c>
    </row>
    <row r="421" spans="1:12" ht="22" customHeight="1">
      <c r="A421" t="str">
        <f t="shared" si="12"/>
        <v/>
      </c>
      <c r="C421" s="24" t="str">
        <f>IF(B421="","",IFERROR(_xlfn.XLOOKUP(B421,BILLING!A:A,BILLING!C:C),"Bill not found"))</f>
        <v/>
      </c>
      <c r="D421" s="24" t="str">
        <f>IF(C421="","",IFERROR(_xlfn.XLOOKUP(C421,PT_Master!A:A,PT_Master!C:C),""))</f>
        <v/>
      </c>
      <c r="E421" s="25" t="str">
        <f>IF(B421="","",IFERROR(_xlfn.XLOOKUP(B421,BILLING!A:A,BILLING!O:O),0))</f>
        <v/>
      </c>
      <c r="F421" s="13"/>
      <c r="G421" s="17"/>
      <c r="J421" s="25" t="str">
        <f>IF(B421="","",IFERROR(E421-SUMIF(B$6:B421,B421,G$6:G421),E421))</f>
        <v/>
      </c>
      <c r="K421" s="27" t="str">
        <f ca="1">IF(B421="","",IFERROR(TODAY()-_xlfn.XLOOKUP(B421,BILLING!A:A,BILLING!E:E),0))</f>
        <v/>
      </c>
      <c r="L421" s="24" t="str">
        <f t="shared" ca="1" si="13"/>
        <v/>
      </c>
    </row>
    <row r="422" spans="1:12" ht="22" customHeight="1">
      <c r="A422" t="str">
        <f t="shared" si="12"/>
        <v/>
      </c>
      <c r="C422" s="24" t="str">
        <f>IF(B422="","",IFERROR(_xlfn.XLOOKUP(B422,BILLING!A:A,BILLING!C:C),"Bill not found"))</f>
        <v/>
      </c>
      <c r="D422" s="24" t="str">
        <f>IF(C422="","",IFERROR(_xlfn.XLOOKUP(C422,PT_Master!A:A,PT_Master!C:C),""))</f>
        <v/>
      </c>
      <c r="E422" s="25" t="str">
        <f>IF(B422="","",IFERROR(_xlfn.XLOOKUP(B422,BILLING!A:A,BILLING!O:O),0))</f>
        <v/>
      </c>
      <c r="F422" s="13"/>
      <c r="G422" s="17"/>
      <c r="J422" s="25" t="str">
        <f>IF(B422="","",IFERROR(E422-SUMIF(B$6:B422,B422,G$6:G422),E422))</f>
        <v/>
      </c>
      <c r="K422" s="27" t="str">
        <f ca="1">IF(B422="","",IFERROR(TODAY()-_xlfn.XLOOKUP(B422,BILLING!A:A,BILLING!E:E),0))</f>
        <v/>
      </c>
      <c r="L422" s="24" t="str">
        <f t="shared" ca="1" si="13"/>
        <v/>
      </c>
    </row>
    <row r="423" spans="1:12" ht="22" customHeight="1">
      <c r="A423" t="str">
        <f t="shared" si="12"/>
        <v/>
      </c>
      <c r="C423" s="24" t="str">
        <f>IF(B423="","",IFERROR(_xlfn.XLOOKUP(B423,BILLING!A:A,BILLING!C:C),"Bill not found"))</f>
        <v/>
      </c>
      <c r="D423" s="24" t="str">
        <f>IF(C423="","",IFERROR(_xlfn.XLOOKUP(C423,PT_Master!A:A,PT_Master!C:C),""))</f>
        <v/>
      </c>
      <c r="E423" s="25" t="str">
        <f>IF(B423="","",IFERROR(_xlfn.XLOOKUP(B423,BILLING!A:A,BILLING!O:O),0))</f>
        <v/>
      </c>
      <c r="F423" s="13"/>
      <c r="G423" s="17"/>
      <c r="J423" s="25" t="str">
        <f>IF(B423="","",IFERROR(E423-SUMIF(B$6:B423,B423,G$6:G423),E423))</f>
        <v/>
      </c>
      <c r="K423" s="27" t="str">
        <f ca="1">IF(B423="","",IFERROR(TODAY()-_xlfn.XLOOKUP(B423,BILLING!A:A,BILLING!E:E),0))</f>
        <v/>
      </c>
      <c r="L423" s="24" t="str">
        <f t="shared" ca="1" si="13"/>
        <v/>
      </c>
    </row>
    <row r="424" spans="1:12" ht="22" customHeight="1">
      <c r="A424" t="str">
        <f t="shared" si="12"/>
        <v/>
      </c>
      <c r="C424" s="24" t="str">
        <f>IF(B424="","",IFERROR(_xlfn.XLOOKUP(B424,BILLING!A:A,BILLING!C:C),"Bill not found"))</f>
        <v/>
      </c>
      <c r="D424" s="24" t="str">
        <f>IF(C424="","",IFERROR(_xlfn.XLOOKUP(C424,PT_Master!A:A,PT_Master!C:C),""))</f>
        <v/>
      </c>
      <c r="E424" s="25" t="str">
        <f>IF(B424="","",IFERROR(_xlfn.XLOOKUP(B424,BILLING!A:A,BILLING!O:O),0))</f>
        <v/>
      </c>
      <c r="F424" s="13"/>
      <c r="G424" s="17"/>
      <c r="J424" s="25" t="str">
        <f>IF(B424="","",IFERROR(E424-SUMIF(B$6:B424,B424,G$6:G424),E424))</f>
        <v/>
      </c>
      <c r="K424" s="27" t="str">
        <f ca="1">IF(B424="","",IFERROR(TODAY()-_xlfn.XLOOKUP(B424,BILLING!A:A,BILLING!E:E),0))</f>
        <v/>
      </c>
      <c r="L424" s="24" t="str">
        <f t="shared" ca="1" si="13"/>
        <v/>
      </c>
    </row>
    <row r="425" spans="1:12" ht="22" customHeight="1">
      <c r="A425" t="str">
        <f t="shared" si="12"/>
        <v/>
      </c>
      <c r="C425" s="24" t="str">
        <f>IF(B425="","",IFERROR(_xlfn.XLOOKUP(B425,BILLING!A:A,BILLING!C:C),"Bill not found"))</f>
        <v/>
      </c>
      <c r="D425" s="24" t="str">
        <f>IF(C425="","",IFERROR(_xlfn.XLOOKUP(C425,PT_Master!A:A,PT_Master!C:C),""))</f>
        <v/>
      </c>
      <c r="E425" s="25" t="str">
        <f>IF(B425="","",IFERROR(_xlfn.XLOOKUP(B425,BILLING!A:A,BILLING!O:O),0))</f>
        <v/>
      </c>
      <c r="F425" s="13"/>
      <c r="G425" s="17"/>
      <c r="J425" s="25" t="str">
        <f>IF(B425="","",IFERROR(E425-SUMIF(B$6:B425,B425,G$6:G425),E425))</f>
        <v/>
      </c>
      <c r="K425" s="27" t="str">
        <f ca="1">IF(B425="","",IFERROR(TODAY()-_xlfn.XLOOKUP(B425,BILLING!A:A,BILLING!E:E),0))</f>
        <v/>
      </c>
      <c r="L425" s="24" t="str">
        <f t="shared" ca="1" si="13"/>
        <v/>
      </c>
    </row>
    <row r="426" spans="1:12" ht="22" customHeight="1">
      <c r="A426" t="str">
        <f t="shared" si="12"/>
        <v/>
      </c>
      <c r="C426" s="24" t="str">
        <f>IF(B426="","",IFERROR(_xlfn.XLOOKUP(B426,BILLING!A:A,BILLING!C:C),"Bill not found"))</f>
        <v/>
      </c>
      <c r="D426" s="24" t="str">
        <f>IF(C426="","",IFERROR(_xlfn.XLOOKUP(C426,PT_Master!A:A,PT_Master!C:C),""))</f>
        <v/>
      </c>
      <c r="E426" s="25" t="str">
        <f>IF(B426="","",IFERROR(_xlfn.XLOOKUP(B426,BILLING!A:A,BILLING!O:O),0))</f>
        <v/>
      </c>
      <c r="F426" s="13"/>
      <c r="G426" s="17"/>
      <c r="J426" s="25" t="str">
        <f>IF(B426="","",IFERROR(E426-SUMIF(B$6:B426,B426,G$6:G426),E426))</f>
        <v/>
      </c>
      <c r="K426" s="27" t="str">
        <f ca="1">IF(B426="","",IFERROR(TODAY()-_xlfn.XLOOKUP(B426,BILLING!A:A,BILLING!E:E),0))</f>
        <v/>
      </c>
      <c r="L426" s="24" t="str">
        <f t="shared" ca="1" si="13"/>
        <v/>
      </c>
    </row>
    <row r="427" spans="1:12" ht="22" customHeight="1">
      <c r="A427" t="str">
        <f t="shared" si="12"/>
        <v/>
      </c>
      <c r="C427" s="24" t="str">
        <f>IF(B427="","",IFERROR(_xlfn.XLOOKUP(B427,BILLING!A:A,BILLING!C:C),"Bill not found"))</f>
        <v/>
      </c>
      <c r="D427" s="24" t="str">
        <f>IF(C427="","",IFERROR(_xlfn.XLOOKUP(C427,PT_Master!A:A,PT_Master!C:C),""))</f>
        <v/>
      </c>
      <c r="E427" s="25" t="str">
        <f>IF(B427="","",IFERROR(_xlfn.XLOOKUP(B427,BILLING!A:A,BILLING!O:O),0))</f>
        <v/>
      </c>
      <c r="F427" s="13"/>
      <c r="G427" s="17"/>
      <c r="J427" s="25" t="str">
        <f>IF(B427="","",IFERROR(E427-SUMIF(B$6:B427,B427,G$6:G427),E427))</f>
        <v/>
      </c>
      <c r="K427" s="27" t="str">
        <f ca="1">IF(B427="","",IFERROR(TODAY()-_xlfn.XLOOKUP(B427,BILLING!A:A,BILLING!E:E),0))</f>
        <v/>
      </c>
      <c r="L427" s="24" t="str">
        <f t="shared" ca="1" si="13"/>
        <v/>
      </c>
    </row>
    <row r="428" spans="1:12" ht="22" customHeight="1">
      <c r="A428" t="str">
        <f t="shared" si="12"/>
        <v/>
      </c>
      <c r="C428" s="24" t="str">
        <f>IF(B428="","",IFERROR(_xlfn.XLOOKUP(B428,BILLING!A:A,BILLING!C:C),"Bill not found"))</f>
        <v/>
      </c>
      <c r="D428" s="24" t="str">
        <f>IF(C428="","",IFERROR(_xlfn.XLOOKUP(C428,PT_Master!A:A,PT_Master!C:C),""))</f>
        <v/>
      </c>
      <c r="E428" s="25" t="str">
        <f>IF(B428="","",IFERROR(_xlfn.XLOOKUP(B428,BILLING!A:A,BILLING!O:O),0))</f>
        <v/>
      </c>
      <c r="F428" s="13"/>
      <c r="G428" s="17"/>
      <c r="J428" s="25" t="str">
        <f>IF(B428="","",IFERROR(E428-SUMIF(B$6:B428,B428,G$6:G428),E428))</f>
        <v/>
      </c>
      <c r="K428" s="27" t="str">
        <f ca="1">IF(B428="","",IFERROR(TODAY()-_xlfn.XLOOKUP(B428,BILLING!A:A,BILLING!E:E),0))</f>
        <v/>
      </c>
      <c r="L428" s="24" t="str">
        <f t="shared" ca="1" si="13"/>
        <v/>
      </c>
    </row>
    <row r="429" spans="1:12" ht="22" customHeight="1">
      <c r="A429" t="str">
        <f t="shared" si="12"/>
        <v/>
      </c>
      <c r="C429" s="24" t="str">
        <f>IF(B429="","",IFERROR(_xlfn.XLOOKUP(B429,BILLING!A:A,BILLING!C:C),"Bill not found"))</f>
        <v/>
      </c>
      <c r="D429" s="24" t="str">
        <f>IF(C429="","",IFERROR(_xlfn.XLOOKUP(C429,PT_Master!A:A,PT_Master!C:C),""))</f>
        <v/>
      </c>
      <c r="E429" s="25" t="str">
        <f>IF(B429="","",IFERROR(_xlfn.XLOOKUP(B429,BILLING!A:A,BILLING!O:O),0))</f>
        <v/>
      </c>
      <c r="F429" s="13"/>
      <c r="G429" s="17"/>
      <c r="J429" s="25" t="str">
        <f>IF(B429="","",IFERROR(E429-SUMIF(B$6:B429,B429,G$6:G429),E429))</f>
        <v/>
      </c>
      <c r="K429" s="27" t="str">
        <f ca="1">IF(B429="","",IFERROR(TODAY()-_xlfn.XLOOKUP(B429,BILLING!A:A,BILLING!E:E),0))</f>
        <v/>
      </c>
      <c r="L429" s="24" t="str">
        <f t="shared" ca="1" si="13"/>
        <v/>
      </c>
    </row>
    <row r="430" spans="1:12" ht="22" customHeight="1">
      <c r="A430" t="str">
        <f t="shared" si="12"/>
        <v/>
      </c>
      <c r="C430" s="24" t="str">
        <f>IF(B430="","",IFERROR(_xlfn.XLOOKUP(B430,BILLING!A:A,BILLING!C:C),"Bill not found"))</f>
        <v/>
      </c>
      <c r="D430" s="24" t="str">
        <f>IF(C430="","",IFERROR(_xlfn.XLOOKUP(C430,PT_Master!A:A,PT_Master!C:C),""))</f>
        <v/>
      </c>
      <c r="E430" s="25" t="str">
        <f>IF(B430="","",IFERROR(_xlfn.XLOOKUP(B430,BILLING!A:A,BILLING!O:O),0))</f>
        <v/>
      </c>
      <c r="F430" s="13"/>
      <c r="G430" s="17"/>
      <c r="J430" s="25" t="str">
        <f>IF(B430="","",IFERROR(E430-SUMIF(B$6:B430,B430,G$6:G430),E430))</f>
        <v/>
      </c>
      <c r="K430" s="27" t="str">
        <f ca="1">IF(B430="","",IFERROR(TODAY()-_xlfn.XLOOKUP(B430,BILLING!A:A,BILLING!E:E),0))</f>
        <v/>
      </c>
      <c r="L430" s="24" t="str">
        <f t="shared" ca="1" si="13"/>
        <v/>
      </c>
    </row>
    <row r="431" spans="1:12" ht="22" customHeight="1">
      <c r="A431" t="str">
        <f t="shared" si="12"/>
        <v/>
      </c>
      <c r="C431" s="24" t="str">
        <f>IF(B431="","",IFERROR(_xlfn.XLOOKUP(B431,BILLING!A:A,BILLING!C:C),"Bill not found"))</f>
        <v/>
      </c>
      <c r="D431" s="24" t="str">
        <f>IF(C431="","",IFERROR(_xlfn.XLOOKUP(C431,PT_Master!A:A,PT_Master!C:C),""))</f>
        <v/>
      </c>
      <c r="E431" s="25" t="str">
        <f>IF(B431="","",IFERROR(_xlfn.XLOOKUP(B431,BILLING!A:A,BILLING!O:O),0))</f>
        <v/>
      </c>
      <c r="F431" s="13"/>
      <c r="G431" s="17"/>
      <c r="J431" s="25" t="str">
        <f>IF(B431="","",IFERROR(E431-SUMIF(B$6:B431,B431,G$6:G431),E431))</f>
        <v/>
      </c>
      <c r="K431" s="27" t="str">
        <f ca="1">IF(B431="","",IFERROR(TODAY()-_xlfn.XLOOKUP(B431,BILLING!A:A,BILLING!E:E),0))</f>
        <v/>
      </c>
      <c r="L431" s="24" t="str">
        <f t="shared" ca="1" si="13"/>
        <v/>
      </c>
    </row>
    <row r="432" spans="1:12" ht="22" customHeight="1">
      <c r="A432" t="str">
        <f t="shared" si="12"/>
        <v/>
      </c>
      <c r="C432" s="24" t="str">
        <f>IF(B432="","",IFERROR(_xlfn.XLOOKUP(B432,BILLING!A:A,BILLING!C:C),"Bill not found"))</f>
        <v/>
      </c>
      <c r="D432" s="24" t="str">
        <f>IF(C432="","",IFERROR(_xlfn.XLOOKUP(C432,PT_Master!A:A,PT_Master!C:C),""))</f>
        <v/>
      </c>
      <c r="E432" s="25" t="str">
        <f>IF(B432="","",IFERROR(_xlfn.XLOOKUP(B432,BILLING!A:A,BILLING!O:O),0))</f>
        <v/>
      </c>
      <c r="F432" s="13"/>
      <c r="G432" s="17"/>
      <c r="J432" s="25" t="str">
        <f>IF(B432="","",IFERROR(E432-SUMIF(B$6:B432,B432,G$6:G432),E432))</f>
        <v/>
      </c>
      <c r="K432" s="27" t="str">
        <f ca="1">IF(B432="","",IFERROR(TODAY()-_xlfn.XLOOKUP(B432,BILLING!A:A,BILLING!E:E),0))</f>
        <v/>
      </c>
      <c r="L432" s="24" t="str">
        <f t="shared" ca="1" si="13"/>
        <v/>
      </c>
    </row>
    <row r="433" spans="1:12" ht="22" customHeight="1">
      <c r="A433" t="str">
        <f t="shared" si="12"/>
        <v/>
      </c>
      <c r="C433" s="24" t="str">
        <f>IF(B433="","",IFERROR(_xlfn.XLOOKUP(B433,BILLING!A:A,BILLING!C:C),"Bill not found"))</f>
        <v/>
      </c>
      <c r="D433" s="24" t="str">
        <f>IF(C433="","",IFERROR(_xlfn.XLOOKUP(C433,PT_Master!A:A,PT_Master!C:C),""))</f>
        <v/>
      </c>
      <c r="E433" s="25" t="str">
        <f>IF(B433="","",IFERROR(_xlfn.XLOOKUP(B433,BILLING!A:A,BILLING!O:O),0))</f>
        <v/>
      </c>
      <c r="F433" s="13"/>
      <c r="G433" s="17"/>
      <c r="J433" s="25" t="str">
        <f>IF(B433="","",IFERROR(E433-SUMIF(B$6:B433,B433,G$6:G433),E433))</f>
        <v/>
      </c>
      <c r="K433" s="27" t="str">
        <f ca="1">IF(B433="","",IFERROR(TODAY()-_xlfn.XLOOKUP(B433,BILLING!A:A,BILLING!E:E),0))</f>
        <v/>
      </c>
      <c r="L433" s="24" t="str">
        <f t="shared" ca="1" si="13"/>
        <v/>
      </c>
    </row>
    <row r="434" spans="1:12" ht="22" customHeight="1">
      <c r="A434" t="str">
        <f t="shared" si="12"/>
        <v/>
      </c>
      <c r="C434" s="24" t="str">
        <f>IF(B434="","",IFERROR(_xlfn.XLOOKUP(B434,BILLING!A:A,BILLING!C:C),"Bill not found"))</f>
        <v/>
      </c>
      <c r="D434" s="24" t="str">
        <f>IF(C434="","",IFERROR(_xlfn.XLOOKUP(C434,PT_Master!A:A,PT_Master!C:C),""))</f>
        <v/>
      </c>
      <c r="E434" s="25" t="str">
        <f>IF(B434="","",IFERROR(_xlfn.XLOOKUP(B434,BILLING!A:A,BILLING!O:O),0))</f>
        <v/>
      </c>
      <c r="F434" s="13"/>
      <c r="G434" s="17"/>
      <c r="J434" s="25" t="str">
        <f>IF(B434="","",IFERROR(E434-SUMIF(B$6:B434,B434,G$6:G434),E434))</f>
        <v/>
      </c>
      <c r="K434" s="27" t="str">
        <f ca="1">IF(B434="","",IFERROR(TODAY()-_xlfn.XLOOKUP(B434,BILLING!A:A,BILLING!E:E),0))</f>
        <v/>
      </c>
      <c r="L434" s="24" t="str">
        <f t="shared" ca="1" si="13"/>
        <v/>
      </c>
    </row>
    <row r="435" spans="1:12" ht="22" customHeight="1">
      <c r="A435" t="str">
        <f t="shared" si="12"/>
        <v/>
      </c>
      <c r="C435" s="24" t="str">
        <f>IF(B435="","",IFERROR(_xlfn.XLOOKUP(B435,BILLING!A:A,BILLING!C:C),"Bill not found"))</f>
        <v/>
      </c>
      <c r="D435" s="24" t="str">
        <f>IF(C435="","",IFERROR(_xlfn.XLOOKUP(C435,PT_Master!A:A,PT_Master!C:C),""))</f>
        <v/>
      </c>
      <c r="E435" s="25" t="str">
        <f>IF(B435="","",IFERROR(_xlfn.XLOOKUP(B435,BILLING!A:A,BILLING!O:O),0))</f>
        <v/>
      </c>
      <c r="F435" s="13"/>
      <c r="G435" s="17"/>
      <c r="J435" s="25" t="str">
        <f>IF(B435="","",IFERROR(E435-SUMIF(B$6:B435,B435,G$6:G435),E435))</f>
        <v/>
      </c>
      <c r="K435" s="27" t="str">
        <f ca="1">IF(B435="","",IFERROR(TODAY()-_xlfn.XLOOKUP(B435,BILLING!A:A,BILLING!E:E),0))</f>
        <v/>
      </c>
      <c r="L435" s="24" t="str">
        <f t="shared" ca="1" si="13"/>
        <v/>
      </c>
    </row>
    <row r="436" spans="1:12" ht="22" customHeight="1">
      <c r="A436" t="str">
        <f t="shared" si="12"/>
        <v/>
      </c>
      <c r="C436" s="24" t="str">
        <f>IF(B436="","",IFERROR(_xlfn.XLOOKUP(B436,BILLING!A:A,BILLING!C:C),"Bill not found"))</f>
        <v/>
      </c>
      <c r="D436" s="24" t="str">
        <f>IF(C436="","",IFERROR(_xlfn.XLOOKUP(C436,PT_Master!A:A,PT_Master!C:C),""))</f>
        <v/>
      </c>
      <c r="E436" s="25" t="str">
        <f>IF(B436="","",IFERROR(_xlfn.XLOOKUP(B436,BILLING!A:A,BILLING!O:O),0))</f>
        <v/>
      </c>
      <c r="F436" s="13"/>
      <c r="G436" s="17"/>
      <c r="J436" s="25" t="str">
        <f>IF(B436="","",IFERROR(E436-SUMIF(B$6:B436,B436,G$6:G436),E436))</f>
        <v/>
      </c>
      <c r="K436" s="27" t="str">
        <f ca="1">IF(B436="","",IFERROR(TODAY()-_xlfn.XLOOKUP(B436,BILLING!A:A,BILLING!E:E),0))</f>
        <v/>
      </c>
      <c r="L436" s="24" t="str">
        <f t="shared" ca="1" si="13"/>
        <v/>
      </c>
    </row>
    <row r="437" spans="1:12" ht="22" customHeight="1">
      <c r="A437" t="str">
        <f t="shared" si="12"/>
        <v/>
      </c>
      <c r="C437" s="24" t="str">
        <f>IF(B437="","",IFERROR(_xlfn.XLOOKUP(B437,BILLING!A:A,BILLING!C:C),"Bill not found"))</f>
        <v/>
      </c>
      <c r="D437" s="24" t="str">
        <f>IF(C437="","",IFERROR(_xlfn.XLOOKUP(C437,PT_Master!A:A,PT_Master!C:C),""))</f>
        <v/>
      </c>
      <c r="E437" s="25" t="str">
        <f>IF(B437="","",IFERROR(_xlfn.XLOOKUP(B437,BILLING!A:A,BILLING!O:O),0))</f>
        <v/>
      </c>
      <c r="F437" s="13"/>
      <c r="G437" s="17"/>
      <c r="J437" s="25" t="str">
        <f>IF(B437="","",IFERROR(E437-SUMIF(B$6:B437,B437,G$6:G437),E437))</f>
        <v/>
      </c>
      <c r="K437" s="27" t="str">
        <f ca="1">IF(B437="","",IFERROR(TODAY()-_xlfn.XLOOKUP(B437,BILLING!A:A,BILLING!E:E),0))</f>
        <v/>
      </c>
      <c r="L437" s="24" t="str">
        <f t="shared" ca="1" si="13"/>
        <v/>
      </c>
    </row>
    <row r="438" spans="1:12" ht="22" customHeight="1">
      <c r="A438" t="str">
        <f t="shared" si="12"/>
        <v/>
      </c>
      <c r="C438" s="24" t="str">
        <f>IF(B438="","",IFERROR(_xlfn.XLOOKUP(B438,BILLING!A:A,BILLING!C:C),"Bill not found"))</f>
        <v/>
      </c>
      <c r="D438" s="24" t="str">
        <f>IF(C438="","",IFERROR(_xlfn.XLOOKUP(C438,PT_Master!A:A,PT_Master!C:C),""))</f>
        <v/>
      </c>
      <c r="E438" s="25" t="str">
        <f>IF(B438="","",IFERROR(_xlfn.XLOOKUP(B438,BILLING!A:A,BILLING!O:O),0))</f>
        <v/>
      </c>
      <c r="F438" s="13"/>
      <c r="G438" s="17"/>
      <c r="J438" s="25" t="str">
        <f>IF(B438="","",IFERROR(E438-SUMIF(B$6:B438,B438,G$6:G438),E438))</f>
        <v/>
      </c>
      <c r="K438" s="27" t="str">
        <f ca="1">IF(B438="","",IFERROR(TODAY()-_xlfn.XLOOKUP(B438,BILLING!A:A,BILLING!E:E),0))</f>
        <v/>
      </c>
      <c r="L438" s="24" t="str">
        <f t="shared" ca="1" si="13"/>
        <v/>
      </c>
    </row>
    <row r="439" spans="1:12" ht="22" customHeight="1">
      <c r="A439" t="str">
        <f t="shared" si="12"/>
        <v/>
      </c>
      <c r="C439" s="24" t="str">
        <f>IF(B439="","",IFERROR(_xlfn.XLOOKUP(B439,BILLING!A:A,BILLING!C:C),"Bill not found"))</f>
        <v/>
      </c>
      <c r="D439" s="24" t="str">
        <f>IF(C439="","",IFERROR(_xlfn.XLOOKUP(C439,PT_Master!A:A,PT_Master!C:C),""))</f>
        <v/>
      </c>
      <c r="E439" s="25" t="str">
        <f>IF(B439="","",IFERROR(_xlfn.XLOOKUP(B439,BILLING!A:A,BILLING!O:O),0))</f>
        <v/>
      </c>
      <c r="F439" s="13"/>
      <c r="G439" s="17"/>
      <c r="J439" s="25" t="str">
        <f>IF(B439="","",IFERROR(E439-SUMIF(B$6:B439,B439,G$6:G439),E439))</f>
        <v/>
      </c>
      <c r="K439" s="27" t="str">
        <f ca="1">IF(B439="","",IFERROR(TODAY()-_xlfn.XLOOKUP(B439,BILLING!A:A,BILLING!E:E),0))</f>
        <v/>
      </c>
      <c r="L439" s="24" t="str">
        <f t="shared" ca="1" si="13"/>
        <v/>
      </c>
    </row>
    <row r="440" spans="1:12" ht="22" customHeight="1">
      <c r="A440" t="str">
        <f t="shared" si="12"/>
        <v/>
      </c>
      <c r="C440" s="24" t="str">
        <f>IF(B440="","",IFERROR(_xlfn.XLOOKUP(B440,BILLING!A:A,BILLING!C:C),"Bill not found"))</f>
        <v/>
      </c>
      <c r="D440" s="24" t="str">
        <f>IF(C440="","",IFERROR(_xlfn.XLOOKUP(C440,PT_Master!A:A,PT_Master!C:C),""))</f>
        <v/>
      </c>
      <c r="E440" s="25" t="str">
        <f>IF(B440="","",IFERROR(_xlfn.XLOOKUP(B440,BILLING!A:A,BILLING!O:O),0))</f>
        <v/>
      </c>
      <c r="F440" s="13"/>
      <c r="G440" s="17"/>
      <c r="J440" s="25" t="str">
        <f>IF(B440="","",IFERROR(E440-SUMIF(B$6:B440,B440,G$6:G440),E440))</f>
        <v/>
      </c>
      <c r="K440" s="27" t="str">
        <f ca="1">IF(B440="","",IFERROR(TODAY()-_xlfn.XLOOKUP(B440,BILLING!A:A,BILLING!E:E),0))</f>
        <v/>
      </c>
      <c r="L440" s="24" t="str">
        <f t="shared" ca="1" si="13"/>
        <v/>
      </c>
    </row>
    <row r="441" spans="1:12" ht="22" customHeight="1">
      <c r="A441" t="str">
        <f t="shared" si="12"/>
        <v/>
      </c>
      <c r="C441" s="24" t="str">
        <f>IF(B441="","",IFERROR(_xlfn.XLOOKUP(B441,BILLING!A:A,BILLING!C:C),"Bill not found"))</f>
        <v/>
      </c>
      <c r="D441" s="24" t="str">
        <f>IF(C441="","",IFERROR(_xlfn.XLOOKUP(C441,PT_Master!A:A,PT_Master!C:C),""))</f>
        <v/>
      </c>
      <c r="E441" s="25" t="str">
        <f>IF(B441="","",IFERROR(_xlfn.XLOOKUP(B441,BILLING!A:A,BILLING!O:O),0))</f>
        <v/>
      </c>
      <c r="F441" s="13"/>
      <c r="G441" s="17"/>
      <c r="J441" s="25" t="str">
        <f>IF(B441="","",IFERROR(E441-SUMIF(B$6:B441,B441,G$6:G441),E441))</f>
        <v/>
      </c>
      <c r="K441" s="27" t="str">
        <f ca="1">IF(B441="","",IFERROR(TODAY()-_xlfn.XLOOKUP(B441,BILLING!A:A,BILLING!E:E),0))</f>
        <v/>
      </c>
      <c r="L441" s="24" t="str">
        <f t="shared" ca="1" si="13"/>
        <v/>
      </c>
    </row>
    <row r="442" spans="1:12" ht="22" customHeight="1">
      <c r="A442" t="str">
        <f t="shared" si="12"/>
        <v/>
      </c>
      <c r="C442" s="24" t="str">
        <f>IF(B442="","",IFERROR(_xlfn.XLOOKUP(B442,BILLING!A:A,BILLING!C:C),"Bill not found"))</f>
        <v/>
      </c>
      <c r="D442" s="24" t="str">
        <f>IF(C442="","",IFERROR(_xlfn.XLOOKUP(C442,PT_Master!A:A,PT_Master!C:C),""))</f>
        <v/>
      </c>
      <c r="E442" s="25" t="str">
        <f>IF(B442="","",IFERROR(_xlfn.XLOOKUP(B442,BILLING!A:A,BILLING!O:O),0))</f>
        <v/>
      </c>
      <c r="F442" s="13"/>
      <c r="G442" s="17"/>
      <c r="J442" s="25" t="str">
        <f>IF(B442="","",IFERROR(E442-SUMIF(B$6:B442,B442,G$6:G442),E442))</f>
        <v/>
      </c>
      <c r="K442" s="27" t="str">
        <f ca="1">IF(B442="","",IFERROR(TODAY()-_xlfn.XLOOKUP(B442,BILLING!A:A,BILLING!E:E),0))</f>
        <v/>
      </c>
      <c r="L442" s="24" t="str">
        <f t="shared" ca="1" si="13"/>
        <v/>
      </c>
    </row>
    <row r="443" spans="1:12" ht="22" customHeight="1">
      <c r="A443" t="str">
        <f t="shared" si="12"/>
        <v/>
      </c>
      <c r="C443" s="24" t="str">
        <f>IF(B443="","",IFERROR(_xlfn.XLOOKUP(B443,BILLING!A:A,BILLING!C:C),"Bill not found"))</f>
        <v/>
      </c>
      <c r="D443" s="24" t="str">
        <f>IF(C443="","",IFERROR(_xlfn.XLOOKUP(C443,PT_Master!A:A,PT_Master!C:C),""))</f>
        <v/>
      </c>
      <c r="E443" s="25" t="str">
        <f>IF(B443="","",IFERROR(_xlfn.XLOOKUP(B443,BILLING!A:A,BILLING!O:O),0))</f>
        <v/>
      </c>
      <c r="F443" s="13"/>
      <c r="G443" s="17"/>
      <c r="J443" s="25" t="str">
        <f>IF(B443="","",IFERROR(E443-SUMIF(B$6:B443,B443,G$6:G443),E443))</f>
        <v/>
      </c>
      <c r="K443" s="27" t="str">
        <f ca="1">IF(B443="","",IFERROR(TODAY()-_xlfn.XLOOKUP(B443,BILLING!A:A,BILLING!E:E),0))</f>
        <v/>
      </c>
      <c r="L443" s="24" t="str">
        <f t="shared" ca="1" si="13"/>
        <v/>
      </c>
    </row>
    <row r="444" spans="1:12" ht="22" customHeight="1">
      <c r="A444" t="str">
        <f t="shared" si="12"/>
        <v/>
      </c>
      <c r="C444" s="24" t="str">
        <f>IF(B444="","",IFERROR(_xlfn.XLOOKUP(B444,BILLING!A:A,BILLING!C:C),"Bill not found"))</f>
        <v/>
      </c>
      <c r="D444" s="24" t="str">
        <f>IF(C444="","",IFERROR(_xlfn.XLOOKUP(C444,PT_Master!A:A,PT_Master!C:C),""))</f>
        <v/>
      </c>
      <c r="E444" s="25" t="str">
        <f>IF(B444="","",IFERROR(_xlfn.XLOOKUP(B444,BILLING!A:A,BILLING!O:O),0))</f>
        <v/>
      </c>
      <c r="F444" s="13"/>
      <c r="G444" s="17"/>
      <c r="J444" s="25" t="str">
        <f>IF(B444="","",IFERROR(E444-SUMIF(B$6:B444,B444,G$6:G444),E444))</f>
        <v/>
      </c>
      <c r="K444" s="27" t="str">
        <f ca="1">IF(B444="","",IFERROR(TODAY()-_xlfn.XLOOKUP(B444,BILLING!A:A,BILLING!E:E),0))</f>
        <v/>
      </c>
      <c r="L444" s="24" t="str">
        <f t="shared" ca="1" si="13"/>
        <v/>
      </c>
    </row>
    <row r="445" spans="1:12" ht="22" customHeight="1">
      <c r="A445" t="str">
        <f t="shared" si="12"/>
        <v/>
      </c>
      <c r="C445" s="24" t="str">
        <f>IF(B445="","",IFERROR(_xlfn.XLOOKUP(B445,BILLING!A:A,BILLING!C:C),"Bill not found"))</f>
        <v/>
      </c>
      <c r="D445" s="24" t="str">
        <f>IF(C445="","",IFERROR(_xlfn.XLOOKUP(C445,PT_Master!A:A,PT_Master!C:C),""))</f>
        <v/>
      </c>
      <c r="E445" s="25" t="str">
        <f>IF(B445="","",IFERROR(_xlfn.XLOOKUP(B445,BILLING!A:A,BILLING!O:O),0))</f>
        <v/>
      </c>
      <c r="F445" s="13"/>
      <c r="G445" s="17"/>
      <c r="J445" s="25" t="str">
        <f>IF(B445="","",IFERROR(E445-SUMIF(B$6:B445,B445,G$6:G445),E445))</f>
        <v/>
      </c>
      <c r="K445" s="27" t="str">
        <f ca="1">IF(B445="","",IFERROR(TODAY()-_xlfn.XLOOKUP(B445,BILLING!A:A,BILLING!E:E),0))</f>
        <v/>
      </c>
      <c r="L445" s="24" t="str">
        <f t="shared" ca="1" si="13"/>
        <v/>
      </c>
    </row>
    <row r="446" spans="1:12" ht="22" customHeight="1">
      <c r="A446" t="str">
        <f t="shared" si="12"/>
        <v/>
      </c>
      <c r="C446" s="24" t="str">
        <f>IF(B446="","",IFERROR(_xlfn.XLOOKUP(B446,BILLING!A:A,BILLING!C:C),"Bill not found"))</f>
        <v/>
      </c>
      <c r="D446" s="24" t="str">
        <f>IF(C446="","",IFERROR(_xlfn.XLOOKUP(C446,PT_Master!A:A,PT_Master!C:C),""))</f>
        <v/>
      </c>
      <c r="E446" s="25" t="str">
        <f>IF(B446="","",IFERROR(_xlfn.XLOOKUP(B446,BILLING!A:A,BILLING!O:O),0))</f>
        <v/>
      </c>
      <c r="F446" s="13"/>
      <c r="G446" s="17"/>
      <c r="J446" s="25" t="str">
        <f>IF(B446="","",IFERROR(E446-SUMIF(B$6:B446,B446,G$6:G446),E446))</f>
        <v/>
      </c>
      <c r="K446" s="27" t="str">
        <f ca="1">IF(B446="","",IFERROR(TODAY()-_xlfn.XLOOKUP(B446,BILLING!A:A,BILLING!E:E),0))</f>
        <v/>
      </c>
      <c r="L446" s="24" t="str">
        <f t="shared" ca="1" si="13"/>
        <v/>
      </c>
    </row>
    <row r="447" spans="1:12" ht="22" customHeight="1">
      <c r="A447" t="str">
        <f t="shared" si="12"/>
        <v/>
      </c>
      <c r="C447" s="24" t="str">
        <f>IF(B447="","",IFERROR(_xlfn.XLOOKUP(B447,BILLING!A:A,BILLING!C:C),"Bill not found"))</f>
        <v/>
      </c>
      <c r="D447" s="24" t="str">
        <f>IF(C447="","",IFERROR(_xlfn.XLOOKUP(C447,PT_Master!A:A,PT_Master!C:C),""))</f>
        <v/>
      </c>
      <c r="E447" s="25" t="str">
        <f>IF(B447="","",IFERROR(_xlfn.XLOOKUP(B447,BILLING!A:A,BILLING!O:O),0))</f>
        <v/>
      </c>
      <c r="F447" s="13"/>
      <c r="G447" s="17"/>
      <c r="J447" s="25" t="str">
        <f>IF(B447="","",IFERROR(E447-SUMIF(B$6:B447,B447,G$6:G447),E447))</f>
        <v/>
      </c>
      <c r="K447" s="27" t="str">
        <f ca="1">IF(B447="","",IFERROR(TODAY()-_xlfn.XLOOKUP(B447,BILLING!A:A,BILLING!E:E),0))</f>
        <v/>
      </c>
      <c r="L447" s="24" t="str">
        <f t="shared" ca="1" si="13"/>
        <v/>
      </c>
    </row>
    <row r="448" spans="1:12" ht="22" customHeight="1">
      <c r="A448" t="str">
        <f t="shared" si="12"/>
        <v/>
      </c>
      <c r="C448" s="24" t="str">
        <f>IF(B448="","",IFERROR(_xlfn.XLOOKUP(B448,BILLING!A:A,BILLING!C:C),"Bill not found"))</f>
        <v/>
      </c>
      <c r="D448" s="24" t="str">
        <f>IF(C448="","",IFERROR(_xlfn.XLOOKUP(C448,PT_Master!A:A,PT_Master!C:C),""))</f>
        <v/>
      </c>
      <c r="E448" s="25" t="str">
        <f>IF(B448="","",IFERROR(_xlfn.XLOOKUP(B448,BILLING!A:A,BILLING!O:O),0))</f>
        <v/>
      </c>
      <c r="F448" s="13"/>
      <c r="G448" s="17"/>
      <c r="J448" s="25" t="str">
        <f>IF(B448="","",IFERROR(E448-SUMIF(B$6:B448,B448,G$6:G448),E448))</f>
        <v/>
      </c>
      <c r="K448" s="27" t="str">
        <f ca="1">IF(B448="","",IFERROR(TODAY()-_xlfn.XLOOKUP(B448,BILLING!A:A,BILLING!E:E),0))</f>
        <v/>
      </c>
      <c r="L448" s="24" t="str">
        <f t="shared" ca="1" si="13"/>
        <v/>
      </c>
    </row>
    <row r="449" spans="1:12" ht="22" customHeight="1">
      <c r="A449" t="str">
        <f t="shared" si="12"/>
        <v/>
      </c>
      <c r="C449" s="24" t="str">
        <f>IF(B449="","",IFERROR(_xlfn.XLOOKUP(B449,BILLING!A:A,BILLING!C:C),"Bill not found"))</f>
        <v/>
      </c>
      <c r="D449" s="24" t="str">
        <f>IF(C449="","",IFERROR(_xlfn.XLOOKUP(C449,PT_Master!A:A,PT_Master!C:C),""))</f>
        <v/>
      </c>
      <c r="E449" s="25" t="str">
        <f>IF(B449="","",IFERROR(_xlfn.XLOOKUP(B449,BILLING!A:A,BILLING!O:O),0))</f>
        <v/>
      </c>
      <c r="F449" s="13"/>
      <c r="G449" s="17"/>
      <c r="J449" s="25" t="str">
        <f>IF(B449="","",IFERROR(E449-SUMIF(B$6:B449,B449,G$6:G449),E449))</f>
        <v/>
      </c>
      <c r="K449" s="27" t="str">
        <f ca="1">IF(B449="","",IFERROR(TODAY()-_xlfn.XLOOKUP(B449,BILLING!A:A,BILLING!E:E),0))</f>
        <v/>
      </c>
      <c r="L449" s="24" t="str">
        <f t="shared" ca="1" si="13"/>
        <v/>
      </c>
    </row>
    <row r="450" spans="1:12" ht="22" customHeight="1">
      <c r="A450" t="str">
        <f t="shared" si="12"/>
        <v/>
      </c>
      <c r="C450" s="24" t="str">
        <f>IF(B450="","",IFERROR(_xlfn.XLOOKUP(B450,BILLING!A:A,BILLING!C:C),"Bill not found"))</f>
        <v/>
      </c>
      <c r="D450" s="24" t="str">
        <f>IF(C450="","",IFERROR(_xlfn.XLOOKUP(C450,PT_Master!A:A,PT_Master!C:C),""))</f>
        <v/>
      </c>
      <c r="E450" s="25" t="str">
        <f>IF(B450="","",IFERROR(_xlfn.XLOOKUP(B450,BILLING!A:A,BILLING!O:O),0))</f>
        <v/>
      </c>
      <c r="F450" s="13"/>
      <c r="G450" s="17"/>
      <c r="J450" s="25" t="str">
        <f>IF(B450="","",IFERROR(E450-SUMIF(B$6:B450,B450,G$6:G450),E450))</f>
        <v/>
      </c>
      <c r="K450" s="27" t="str">
        <f ca="1">IF(B450="","",IFERROR(TODAY()-_xlfn.XLOOKUP(B450,BILLING!A:A,BILLING!E:E),0))</f>
        <v/>
      </c>
      <c r="L450" s="24" t="str">
        <f t="shared" ca="1" si="13"/>
        <v/>
      </c>
    </row>
    <row r="451" spans="1:12" ht="22" customHeight="1">
      <c r="A451" t="str">
        <f t="shared" si="12"/>
        <v/>
      </c>
      <c r="C451" s="24" t="str">
        <f>IF(B451="","",IFERROR(_xlfn.XLOOKUP(B451,BILLING!A:A,BILLING!C:C),"Bill not found"))</f>
        <v/>
      </c>
      <c r="D451" s="24" t="str">
        <f>IF(C451="","",IFERROR(_xlfn.XLOOKUP(C451,PT_Master!A:A,PT_Master!C:C),""))</f>
        <v/>
      </c>
      <c r="E451" s="25" t="str">
        <f>IF(B451="","",IFERROR(_xlfn.XLOOKUP(B451,BILLING!A:A,BILLING!O:O),0))</f>
        <v/>
      </c>
      <c r="F451" s="13"/>
      <c r="G451" s="17"/>
      <c r="J451" s="25" t="str">
        <f>IF(B451="","",IFERROR(E451-SUMIF(B$6:B451,B451,G$6:G451),E451))</f>
        <v/>
      </c>
      <c r="K451" s="27" t="str">
        <f ca="1">IF(B451="","",IFERROR(TODAY()-_xlfn.XLOOKUP(B451,BILLING!A:A,BILLING!E:E),0))</f>
        <v/>
      </c>
      <c r="L451" s="24" t="str">
        <f t="shared" ca="1" si="13"/>
        <v/>
      </c>
    </row>
    <row r="452" spans="1:12" ht="22" customHeight="1">
      <c r="A452" t="str">
        <f t="shared" si="12"/>
        <v/>
      </c>
      <c r="C452" s="24" t="str">
        <f>IF(B452="","",IFERROR(_xlfn.XLOOKUP(B452,BILLING!A:A,BILLING!C:C),"Bill not found"))</f>
        <v/>
      </c>
      <c r="D452" s="24" t="str">
        <f>IF(C452="","",IFERROR(_xlfn.XLOOKUP(C452,PT_Master!A:A,PT_Master!C:C),""))</f>
        <v/>
      </c>
      <c r="E452" s="25" t="str">
        <f>IF(B452="","",IFERROR(_xlfn.XLOOKUP(B452,BILLING!A:A,BILLING!O:O),0))</f>
        <v/>
      </c>
      <c r="F452" s="13"/>
      <c r="G452" s="17"/>
      <c r="J452" s="25" t="str">
        <f>IF(B452="","",IFERROR(E452-SUMIF(B$6:B452,B452,G$6:G452),E452))</f>
        <v/>
      </c>
      <c r="K452" s="27" t="str">
        <f ca="1">IF(B452="","",IFERROR(TODAY()-_xlfn.XLOOKUP(B452,BILLING!A:A,BILLING!E:E),0))</f>
        <v/>
      </c>
      <c r="L452" s="24" t="str">
        <f t="shared" ca="1" si="13"/>
        <v/>
      </c>
    </row>
    <row r="453" spans="1:12" ht="22" customHeight="1">
      <c r="A453" t="str">
        <f t="shared" si="12"/>
        <v/>
      </c>
      <c r="C453" s="24" t="str">
        <f>IF(B453="","",IFERROR(_xlfn.XLOOKUP(B453,BILLING!A:A,BILLING!C:C),"Bill not found"))</f>
        <v/>
      </c>
      <c r="D453" s="24" t="str">
        <f>IF(C453="","",IFERROR(_xlfn.XLOOKUP(C453,PT_Master!A:A,PT_Master!C:C),""))</f>
        <v/>
      </c>
      <c r="E453" s="25" t="str">
        <f>IF(B453="","",IFERROR(_xlfn.XLOOKUP(B453,BILLING!A:A,BILLING!O:O),0))</f>
        <v/>
      </c>
      <c r="F453" s="13"/>
      <c r="G453" s="17"/>
      <c r="J453" s="25" t="str">
        <f>IF(B453="","",IFERROR(E453-SUMIF(B$6:B453,B453,G$6:G453),E453))</f>
        <v/>
      </c>
      <c r="K453" s="27" t="str">
        <f ca="1">IF(B453="","",IFERROR(TODAY()-_xlfn.XLOOKUP(B453,BILLING!A:A,BILLING!E:E),0))</f>
        <v/>
      </c>
      <c r="L453" s="24" t="str">
        <f t="shared" ca="1" si="13"/>
        <v/>
      </c>
    </row>
    <row r="454" spans="1:12" ht="22" customHeight="1">
      <c r="A454" t="str">
        <f t="shared" si="12"/>
        <v/>
      </c>
      <c r="C454" s="24" t="str">
        <f>IF(B454="","",IFERROR(_xlfn.XLOOKUP(B454,BILLING!A:A,BILLING!C:C),"Bill not found"))</f>
        <v/>
      </c>
      <c r="D454" s="24" t="str">
        <f>IF(C454="","",IFERROR(_xlfn.XLOOKUP(C454,PT_Master!A:A,PT_Master!C:C),""))</f>
        <v/>
      </c>
      <c r="E454" s="25" t="str">
        <f>IF(B454="","",IFERROR(_xlfn.XLOOKUP(B454,BILLING!A:A,BILLING!O:O),0))</f>
        <v/>
      </c>
      <c r="F454" s="13"/>
      <c r="G454" s="17"/>
      <c r="J454" s="25" t="str">
        <f>IF(B454="","",IFERROR(E454-SUMIF(B$6:B454,B454,G$6:G454),E454))</f>
        <v/>
      </c>
      <c r="K454" s="27" t="str">
        <f ca="1">IF(B454="","",IFERROR(TODAY()-_xlfn.XLOOKUP(B454,BILLING!A:A,BILLING!E:E),0))</f>
        <v/>
      </c>
      <c r="L454" s="24" t="str">
        <f t="shared" ca="1" si="13"/>
        <v/>
      </c>
    </row>
    <row r="455" spans="1:12" ht="22" customHeight="1">
      <c r="A455" t="str">
        <f t="shared" ref="A455:A518" si="14">IF(B455="","","PAY-"&amp;TEXT(ROW(A451),"00000"))</f>
        <v/>
      </c>
      <c r="C455" s="24" t="str">
        <f>IF(B455="","",IFERROR(_xlfn.XLOOKUP(B455,BILLING!A:A,BILLING!C:C),"Bill not found"))</f>
        <v/>
      </c>
      <c r="D455" s="24" t="str">
        <f>IF(C455="","",IFERROR(_xlfn.XLOOKUP(C455,PT_Master!A:A,PT_Master!C:C),""))</f>
        <v/>
      </c>
      <c r="E455" s="25" t="str">
        <f>IF(B455="","",IFERROR(_xlfn.XLOOKUP(B455,BILLING!A:A,BILLING!O:O),0))</f>
        <v/>
      </c>
      <c r="F455" s="13"/>
      <c r="G455" s="17"/>
      <c r="J455" s="25" t="str">
        <f>IF(B455="","",IFERROR(E455-SUMIF(B$6:B455,B455,G$6:G455),E455))</f>
        <v/>
      </c>
      <c r="K455" s="27" t="str">
        <f ca="1">IF(B455="","",IFERROR(TODAY()-_xlfn.XLOOKUP(B455,BILLING!A:A,BILLING!E:E),0))</f>
        <v/>
      </c>
      <c r="L455" s="24" t="str">
        <f t="shared" ref="L455:L518" ca="1" si="15">IF(K455="","",IF(K455&lt;=30,"0-30 Days",IF(K455&lt;=60,"31-60 Days",IF(K455&lt;=90,"61-90 Days","90+ Days"))))</f>
        <v/>
      </c>
    </row>
    <row r="456" spans="1:12" ht="22" customHeight="1">
      <c r="A456" t="str">
        <f t="shared" si="14"/>
        <v/>
      </c>
      <c r="C456" s="24" t="str">
        <f>IF(B456="","",IFERROR(_xlfn.XLOOKUP(B456,BILLING!A:A,BILLING!C:C),"Bill not found"))</f>
        <v/>
      </c>
      <c r="D456" s="24" t="str">
        <f>IF(C456="","",IFERROR(_xlfn.XLOOKUP(C456,PT_Master!A:A,PT_Master!C:C),""))</f>
        <v/>
      </c>
      <c r="E456" s="25" t="str">
        <f>IF(B456="","",IFERROR(_xlfn.XLOOKUP(B456,BILLING!A:A,BILLING!O:O),0))</f>
        <v/>
      </c>
      <c r="F456" s="13"/>
      <c r="G456" s="17"/>
      <c r="J456" s="25" t="str">
        <f>IF(B456="","",IFERROR(E456-SUMIF(B$6:B456,B456,G$6:G456),E456))</f>
        <v/>
      </c>
      <c r="K456" s="27" t="str">
        <f ca="1">IF(B456="","",IFERROR(TODAY()-_xlfn.XLOOKUP(B456,BILLING!A:A,BILLING!E:E),0))</f>
        <v/>
      </c>
      <c r="L456" s="24" t="str">
        <f t="shared" ca="1" si="15"/>
        <v/>
      </c>
    </row>
    <row r="457" spans="1:12" ht="22" customHeight="1">
      <c r="A457" t="str">
        <f t="shared" si="14"/>
        <v/>
      </c>
      <c r="C457" s="24" t="str">
        <f>IF(B457="","",IFERROR(_xlfn.XLOOKUP(B457,BILLING!A:A,BILLING!C:C),"Bill not found"))</f>
        <v/>
      </c>
      <c r="D457" s="24" t="str">
        <f>IF(C457="","",IFERROR(_xlfn.XLOOKUP(C457,PT_Master!A:A,PT_Master!C:C),""))</f>
        <v/>
      </c>
      <c r="E457" s="25" t="str">
        <f>IF(B457="","",IFERROR(_xlfn.XLOOKUP(B457,BILLING!A:A,BILLING!O:O),0))</f>
        <v/>
      </c>
      <c r="F457" s="13"/>
      <c r="G457" s="17"/>
      <c r="J457" s="25" t="str">
        <f>IF(B457="","",IFERROR(E457-SUMIF(B$6:B457,B457,G$6:G457),E457))</f>
        <v/>
      </c>
      <c r="K457" s="27" t="str">
        <f ca="1">IF(B457="","",IFERROR(TODAY()-_xlfn.XLOOKUP(B457,BILLING!A:A,BILLING!E:E),0))</f>
        <v/>
      </c>
      <c r="L457" s="24" t="str">
        <f t="shared" ca="1" si="15"/>
        <v/>
      </c>
    </row>
    <row r="458" spans="1:12" ht="22" customHeight="1">
      <c r="A458" t="str">
        <f t="shared" si="14"/>
        <v/>
      </c>
      <c r="C458" s="24" t="str">
        <f>IF(B458="","",IFERROR(_xlfn.XLOOKUP(B458,BILLING!A:A,BILLING!C:C),"Bill not found"))</f>
        <v/>
      </c>
      <c r="D458" s="24" t="str">
        <f>IF(C458="","",IFERROR(_xlfn.XLOOKUP(C458,PT_Master!A:A,PT_Master!C:C),""))</f>
        <v/>
      </c>
      <c r="E458" s="25" t="str">
        <f>IF(B458="","",IFERROR(_xlfn.XLOOKUP(B458,BILLING!A:A,BILLING!O:O),0))</f>
        <v/>
      </c>
      <c r="F458" s="13"/>
      <c r="G458" s="17"/>
      <c r="J458" s="25" t="str">
        <f>IF(B458="","",IFERROR(E458-SUMIF(B$6:B458,B458,G$6:G458),E458))</f>
        <v/>
      </c>
      <c r="K458" s="27" t="str">
        <f ca="1">IF(B458="","",IFERROR(TODAY()-_xlfn.XLOOKUP(B458,BILLING!A:A,BILLING!E:E),0))</f>
        <v/>
      </c>
      <c r="L458" s="24" t="str">
        <f t="shared" ca="1" si="15"/>
        <v/>
      </c>
    </row>
    <row r="459" spans="1:12" ht="22" customHeight="1">
      <c r="A459" t="str">
        <f t="shared" si="14"/>
        <v/>
      </c>
      <c r="C459" s="24" t="str">
        <f>IF(B459="","",IFERROR(_xlfn.XLOOKUP(B459,BILLING!A:A,BILLING!C:C),"Bill not found"))</f>
        <v/>
      </c>
      <c r="D459" s="24" t="str">
        <f>IF(C459="","",IFERROR(_xlfn.XLOOKUP(C459,PT_Master!A:A,PT_Master!C:C),""))</f>
        <v/>
      </c>
      <c r="E459" s="25" t="str">
        <f>IF(B459="","",IFERROR(_xlfn.XLOOKUP(B459,BILLING!A:A,BILLING!O:O),0))</f>
        <v/>
      </c>
      <c r="F459" s="13"/>
      <c r="G459" s="17"/>
      <c r="J459" s="25" t="str">
        <f>IF(B459="","",IFERROR(E459-SUMIF(B$6:B459,B459,G$6:G459),E459))</f>
        <v/>
      </c>
      <c r="K459" s="27" t="str">
        <f ca="1">IF(B459="","",IFERROR(TODAY()-_xlfn.XLOOKUP(B459,BILLING!A:A,BILLING!E:E),0))</f>
        <v/>
      </c>
      <c r="L459" s="24" t="str">
        <f t="shared" ca="1" si="15"/>
        <v/>
      </c>
    </row>
    <row r="460" spans="1:12" ht="22" customHeight="1">
      <c r="A460" t="str">
        <f t="shared" si="14"/>
        <v/>
      </c>
      <c r="C460" s="24" t="str">
        <f>IF(B460="","",IFERROR(_xlfn.XLOOKUP(B460,BILLING!A:A,BILLING!C:C),"Bill not found"))</f>
        <v/>
      </c>
      <c r="D460" s="24" t="str">
        <f>IF(C460="","",IFERROR(_xlfn.XLOOKUP(C460,PT_Master!A:A,PT_Master!C:C),""))</f>
        <v/>
      </c>
      <c r="E460" s="25" t="str">
        <f>IF(B460="","",IFERROR(_xlfn.XLOOKUP(B460,BILLING!A:A,BILLING!O:O),0))</f>
        <v/>
      </c>
      <c r="F460" s="13"/>
      <c r="G460" s="17"/>
      <c r="J460" s="25" t="str">
        <f>IF(B460="","",IFERROR(E460-SUMIF(B$6:B460,B460,G$6:G460),E460))</f>
        <v/>
      </c>
      <c r="K460" s="27" t="str">
        <f ca="1">IF(B460="","",IFERROR(TODAY()-_xlfn.XLOOKUP(B460,BILLING!A:A,BILLING!E:E),0))</f>
        <v/>
      </c>
      <c r="L460" s="24" t="str">
        <f t="shared" ca="1" si="15"/>
        <v/>
      </c>
    </row>
    <row r="461" spans="1:12" ht="22" customHeight="1">
      <c r="A461" t="str">
        <f t="shared" si="14"/>
        <v/>
      </c>
      <c r="C461" s="24" t="str">
        <f>IF(B461="","",IFERROR(_xlfn.XLOOKUP(B461,BILLING!A:A,BILLING!C:C),"Bill not found"))</f>
        <v/>
      </c>
      <c r="D461" s="24" t="str">
        <f>IF(C461="","",IFERROR(_xlfn.XLOOKUP(C461,PT_Master!A:A,PT_Master!C:C),""))</f>
        <v/>
      </c>
      <c r="E461" s="25" t="str">
        <f>IF(B461="","",IFERROR(_xlfn.XLOOKUP(B461,BILLING!A:A,BILLING!O:O),0))</f>
        <v/>
      </c>
      <c r="F461" s="13"/>
      <c r="G461" s="17"/>
      <c r="J461" s="25" t="str">
        <f>IF(B461="","",IFERROR(E461-SUMIF(B$6:B461,B461,G$6:G461),E461))</f>
        <v/>
      </c>
      <c r="K461" s="27" t="str">
        <f ca="1">IF(B461="","",IFERROR(TODAY()-_xlfn.XLOOKUP(B461,BILLING!A:A,BILLING!E:E),0))</f>
        <v/>
      </c>
      <c r="L461" s="24" t="str">
        <f t="shared" ca="1" si="15"/>
        <v/>
      </c>
    </row>
    <row r="462" spans="1:12" ht="22" customHeight="1">
      <c r="A462" t="str">
        <f t="shared" si="14"/>
        <v/>
      </c>
      <c r="C462" s="24" t="str">
        <f>IF(B462="","",IFERROR(_xlfn.XLOOKUP(B462,BILLING!A:A,BILLING!C:C),"Bill not found"))</f>
        <v/>
      </c>
      <c r="D462" s="24" t="str">
        <f>IF(C462="","",IFERROR(_xlfn.XLOOKUP(C462,PT_Master!A:A,PT_Master!C:C),""))</f>
        <v/>
      </c>
      <c r="E462" s="25" t="str">
        <f>IF(B462="","",IFERROR(_xlfn.XLOOKUP(B462,BILLING!A:A,BILLING!O:O),0))</f>
        <v/>
      </c>
      <c r="F462" s="13"/>
      <c r="G462" s="17"/>
      <c r="J462" s="25" t="str">
        <f>IF(B462="","",IFERROR(E462-SUMIF(B$6:B462,B462,G$6:G462),E462))</f>
        <v/>
      </c>
      <c r="K462" s="27" t="str">
        <f ca="1">IF(B462="","",IFERROR(TODAY()-_xlfn.XLOOKUP(B462,BILLING!A:A,BILLING!E:E),0))</f>
        <v/>
      </c>
      <c r="L462" s="24" t="str">
        <f t="shared" ca="1" si="15"/>
        <v/>
      </c>
    </row>
    <row r="463" spans="1:12" ht="22" customHeight="1">
      <c r="A463" t="str">
        <f t="shared" si="14"/>
        <v/>
      </c>
      <c r="C463" s="24" t="str">
        <f>IF(B463="","",IFERROR(_xlfn.XLOOKUP(B463,BILLING!A:A,BILLING!C:C),"Bill not found"))</f>
        <v/>
      </c>
      <c r="D463" s="24" t="str">
        <f>IF(C463="","",IFERROR(_xlfn.XLOOKUP(C463,PT_Master!A:A,PT_Master!C:C),""))</f>
        <v/>
      </c>
      <c r="E463" s="25" t="str">
        <f>IF(B463="","",IFERROR(_xlfn.XLOOKUP(B463,BILLING!A:A,BILLING!O:O),0))</f>
        <v/>
      </c>
      <c r="F463" s="13"/>
      <c r="G463" s="17"/>
      <c r="J463" s="25" t="str">
        <f>IF(B463="","",IFERROR(E463-SUMIF(B$6:B463,B463,G$6:G463),E463))</f>
        <v/>
      </c>
      <c r="K463" s="27" t="str">
        <f ca="1">IF(B463="","",IFERROR(TODAY()-_xlfn.XLOOKUP(B463,BILLING!A:A,BILLING!E:E),0))</f>
        <v/>
      </c>
      <c r="L463" s="24" t="str">
        <f t="shared" ca="1" si="15"/>
        <v/>
      </c>
    </row>
    <row r="464" spans="1:12" ht="22" customHeight="1">
      <c r="A464" t="str">
        <f t="shared" si="14"/>
        <v/>
      </c>
      <c r="C464" s="24" t="str">
        <f>IF(B464="","",IFERROR(_xlfn.XLOOKUP(B464,BILLING!A:A,BILLING!C:C),"Bill not found"))</f>
        <v/>
      </c>
      <c r="D464" s="24" t="str">
        <f>IF(C464="","",IFERROR(_xlfn.XLOOKUP(C464,PT_Master!A:A,PT_Master!C:C),""))</f>
        <v/>
      </c>
      <c r="E464" s="25" t="str">
        <f>IF(B464="","",IFERROR(_xlfn.XLOOKUP(B464,BILLING!A:A,BILLING!O:O),0))</f>
        <v/>
      </c>
      <c r="F464" s="13"/>
      <c r="G464" s="17"/>
      <c r="J464" s="25" t="str">
        <f>IF(B464="","",IFERROR(E464-SUMIF(B$6:B464,B464,G$6:G464),E464))</f>
        <v/>
      </c>
      <c r="K464" s="27" t="str">
        <f ca="1">IF(B464="","",IFERROR(TODAY()-_xlfn.XLOOKUP(B464,BILLING!A:A,BILLING!E:E),0))</f>
        <v/>
      </c>
      <c r="L464" s="24" t="str">
        <f t="shared" ca="1" si="15"/>
        <v/>
      </c>
    </row>
    <row r="465" spans="1:12" ht="22" customHeight="1">
      <c r="A465" t="str">
        <f t="shared" si="14"/>
        <v/>
      </c>
      <c r="C465" s="24" t="str">
        <f>IF(B465="","",IFERROR(_xlfn.XLOOKUP(B465,BILLING!A:A,BILLING!C:C),"Bill not found"))</f>
        <v/>
      </c>
      <c r="D465" s="24" t="str">
        <f>IF(C465="","",IFERROR(_xlfn.XLOOKUP(C465,PT_Master!A:A,PT_Master!C:C),""))</f>
        <v/>
      </c>
      <c r="E465" s="25" t="str">
        <f>IF(B465="","",IFERROR(_xlfn.XLOOKUP(B465,BILLING!A:A,BILLING!O:O),0))</f>
        <v/>
      </c>
      <c r="F465" s="13"/>
      <c r="G465" s="17"/>
      <c r="J465" s="25" t="str">
        <f>IF(B465="","",IFERROR(E465-SUMIF(B$6:B465,B465,G$6:G465),E465))</f>
        <v/>
      </c>
      <c r="K465" s="27" t="str">
        <f ca="1">IF(B465="","",IFERROR(TODAY()-_xlfn.XLOOKUP(B465,BILLING!A:A,BILLING!E:E),0))</f>
        <v/>
      </c>
      <c r="L465" s="24" t="str">
        <f t="shared" ca="1" si="15"/>
        <v/>
      </c>
    </row>
    <row r="466" spans="1:12" ht="22" customHeight="1">
      <c r="A466" t="str">
        <f t="shared" si="14"/>
        <v/>
      </c>
      <c r="C466" s="24" t="str">
        <f>IF(B466="","",IFERROR(_xlfn.XLOOKUP(B466,BILLING!A:A,BILLING!C:C),"Bill not found"))</f>
        <v/>
      </c>
      <c r="D466" s="24" t="str">
        <f>IF(C466="","",IFERROR(_xlfn.XLOOKUP(C466,PT_Master!A:A,PT_Master!C:C),""))</f>
        <v/>
      </c>
      <c r="E466" s="25" t="str">
        <f>IF(B466="","",IFERROR(_xlfn.XLOOKUP(B466,BILLING!A:A,BILLING!O:O),0))</f>
        <v/>
      </c>
      <c r="F466" s="13"/>
      <c r="G466" s="17"/>
      <c r="J466" s="25" t="str">
        <f>IF(B466="","",IFERROR(E466-SUMIF(B$6:B466,B466,G$6:G466),E466))</f>
        <v/>
      </c>
      <c r="K466" s="27" t="str">
        <f ca="1">IF(B466="","",IFERROR(TODAY()-_xlfn.XLOOKUP(B466,BILLING!A:A,BILLING!E:E),0))</f>
        <v/>
      </c>
      <c r="L466" s="24" t="str">
        <f t="shared" ca="1" si="15"/>
        <v/>
      </c>
    </row>
    <row r="467" spans="1:12" ht="22" customHeight="1">
      <c r="A467" t="str">
        <f t="shared" si="14"/>
        <v/>
      </c>
      <c r="C467" s="24" t="str">
        <f>IF(B467="","",IFERROR(_xlfn.XLOOKUP(B467,BILLING!A:A,BILLING!C:C),"Bill not found"))</f>
        <v/>
      </c>
      <c r="D467" s="24" t="str">
        <f>IF(C467="","",IFERROR(_xlfn.XLOOKUP(C467,PT_Master!A:A,PT_Master!C:C),""))</f>
        <v/>
      </c>
      <c r="E467" s="25" t="str">
        <f>IF(B467="","",IFERROR(_xlfn.XLOOKUP(B467,BILLING!A:A,BILLING!O:O),0))</f>
        <v/>
      </c>
      <c r="F467" s="13"/>
      <c r="G467" s="17"/>
      <c r="J467" s="25" t="str">
        <f>IF(B467="","",IFERROR(E467-SUMIF(B$6:B467,B467,G$6:G467),E467))</f>
        <v/>
      </c>
      <c r="K467" s="27" t="str">
        <f ca="1">IF(B467="","",IFERROR(TODAY()-_xlfn.XLOOKUP(B467,BILLING!A:A,BILLING!E:E),0))</f>
        <v/>
      </c>
      <c r="L467" s="24" t="str">
        <f t="shared" ca="1" si="15"/>
        <v/>
      </c>
    </row>
    <row r="468" spans="1:12" ht="22" customHeight="1">
      <c r="A468" t="str">
        <f t="shared" si="14"/>
        <v/>
      </c>
      <c r="C468" s="24" t="str">
        <f>IF(B468="","",IFERROR(_xlfn.XLOOKUP(B468,BILLING!A:A,BILLING!C:C),"Bill not found"))</f>
        <v/>
      </c>
      <c r="D468" s="24" t="str">
        <f>IF(C468="","",IFERROR(_xlfn.XLOOKUP(C468,PT_Master!A:A,PT_Master!C:C),""))</f>
        <v/>
      </c>
      <c r="E468" s="25" t="str">
        <f>IF(B468="","",IFERROR(_xlfn.XLOOKUP(B468,BILLING!A:A,BILLING!O:O),0))</f>
        <v/>
      </c>
      <c r="F468" s="13"/>
      <c r="G468" s="17"/>
      <c r="J468" s="25" t="str">
        <f>IF(B468="","",IFERROR(E468-SUMIF(B$6:B468,B468,G$6:G468),E468))</f>
        <v/>
      </c>
      <c r="K468" s="27" t="str">
        <f ca="1">IF(B468="","",IFERROR(TODAY()-_xlfn.XLOOKUP(B468,BILLING!A:A,BILLING!E:E),0))</f>
        <v/>
      </c>
      <c r="L468" s="24" t="str">
        <f t="shared" ca="1" si="15"/>
        <v/>
      </c>
    </row>
    <row r="469" spans="1:12" ht="22" customHeight="1">
      <c r="A469" t="str">
        <f t="shared" si="14"/>
        <v/>
      </c>
      <c r="C469" s="24" t="str">
        <f>IF(B469="","",IFERROR(_xlfn.XLOOKUP(B469,BILLING!A:A,BILLING!C:C),"Bill not found"))</f>
        <v/>
      </c>
      <c r="D469" s="24" t="str">
        <f>IF(C469="","",IFERROR(_xlfn.XLOOKUP(C469,PT_Master!A:A,PT_Master!C:C),""))</f>
        <v/>
      </c>
      <c r="E469" s="25" t="str">
        <f>IF(B469="","",IFERROR(_xlfn.XLOOKUP(B469,BILLING!A:A,BILLING!O:O),0))</f>
        <v/>
      </c>
      <c r="F469" s="13"/>
      <c r="G469" s="17"/>
      <c r="J469" s="25" t="str">
        <f>IF(B469="","",IFERROR(E469-SUMIF(B$6:B469,B469,G$6:G469),E469))</f>
        <v/>
      </c>
      <c r="K469" s="27" t="str">
        <f ca="1">IF(B469="","",IFERROR(TODAY()-_xlfn.XLOOKUP(B469,BILLING!A:A,BILLING!E:E),0))</f>
        <v/>
      </c>
      <c r="L469" s="24" t="str">
        <f t="shared" ca="1" si="15"/>
        <v/>
      </c>
    </row>
    <row r="470" spans="1:12" ht="22" customHeight="1">
      <c r="A470" t="str">
        <f t="shared" si="14"/>
        <v/>
      </c>
      <c r="C470" s="24" t="str">
        <f>IF(B470="","",IFERROR(_xlfn.XLOOKUP(B470,BILLING!A:A,BILLING!C:C),"Bill not found"))</f>
        <v/>
      </c>
      <c r="D470" s="24" t="str">
        <f>IF(C470="","",IFERROR(_xlfn.XLOOKUP(C470,PT_Master!A:A,PT_Master!C:C),""))</f>
        <v/>
      </c>
      <c r="E470" s="25" t="str">
        <f>IF(B470="","",IFERROR(_xlfn.XLOOKUP(B470,BILLING!A:A,BILLING!O:O),0))</f>
        <v/>
      </c>
      <c r="F470" s="13"/>
      <c r="G470" s="17"/>
      <c r="J470" s="25" t="str">
        <f>IF(B470="","",IFERROR(E470-SUMIF(B$6:B470,B470,G$6:G470),E470))</f>
        <v/>
      </c>
      <c r="K470" s="27" t="str">
        <f ca="1">IF(B470="","",IFERROR(TODAY()-_xlfn.XLOOKUP(B470,BILLING!A:A,BILLING!E:E),0))</f>
        <v/>
      </c>
      <c r="L470" s="24" t="str">
        <f t="shared" ca="1" si="15"/>
        <v/>
      </c>
    </row>
    <row r="471" spans="1:12" ht="22" customHeight="1">
      <c r="A471" t="str">
        <f t="shared" si="14"/>
        <v/>
      </c>
      <c r="C471" s="24" t="str">
        <f>IF(B471="","",IFERROR(_xlfn.XLOOKUP(B471,BILLING!A:A,BILLING!C:C),"Bill not found"))</f>
        <v/>
      </c>
      <c r="D471" s="24" t="str">
        <f>IF(C471="","",IFERROR(_xlfn.XLOOKUP(C471,PT_Master!A:A,PT_Master!C:C),""))</f>
        <v/>
      </c>
      <c r="E471" s="25" t="str">
        <f>IF(B471="","",IFERROR(_xlfn.XLOOKUP(B471,BILLING!A:A,BILLING!O:O),0))</f>
        <v/>
      </c>
      <c r="F471" s="13"/>
      <c r="G471" s="17"/>
      <c r="J471" s="25" t="str">
        <f>IF(B471="","",IFERROR(E471-SUMIF(B$6:B471,B471,G$6:G471),E471))</f>
        <v/>
      </c>
      <c r="K471" s="27" t="str">
        <f ca="1">IF(B471="","",IFERROR(TODAY()-_xlfn.XLOOKUP(B471,BILLING!A:A,BILLING!E:E),0))</f>
        <v/>
      </c>
      <c r="L471" s="24" t="str">
        <f t="shared" ca="1" si="15"/>
        <v/>
      </c>
    </row>
    <row r="472" spans="1:12" ht="22" customHeight="1">
      <c r="A472" t="str">
        <f t="shared" si="14"/>
        <v/>
      </c>
      <c r="C472" s="24" t="str">
        <f>IF(B472="","",IFERROR(_xlfn.XLOOKUP(B472,BILLING!A:A,BILLING!C:C),"Bill not found"))</f>
        <v/>
      </c>
      <c r="D472" s="24" t="str">
        <f>IF(C472="","",IFERROR(_xlfn.XLOOKUP(C472,PT_Master!A:A,PT_Master!C:C),""))</f>
        <v/>
      </c>
      <c r="E472" s="25" t="str">
        <f>IF(B472="","",IFERROR(_xlfn.XLOOKUP(B472,BILLING!A:A,BILLING!O:O),0))</f>
        <v/>
      </c>
      <c r="F472" s="13"/>
      <c r="G472" s="17"/>
      <c r="J472" s="25" t="str">
        <f>IF(B472="","",IFERROR(E472-SUMIF(B$6:B472,B472,G$6:G472),E472))</f>
        <v/>
      </c>
      <c r="K472" s="27" t="str">
        <f ca="1">IF(B472="","",IFERROR(TODAY()-_xlfn.XLOOKUP(B472,BILLING!A:A,BILLING!E:E),0))</f>
        <v/>
      </c>
      <c r="L472" s="24" t="str">
        <f t="shared" ca="1" si="15"/>
        <v/>
      </c>
    </row>
    <row r="473" spans="1:12" ht="22" customHeight="1">
      <c r="A473" t="str">
        <f t="shared" si="14"/>
        <v/>
      </c>
      <c r="C473" s="24" t="str">
        <f>IF(B473="","",IFERROR(_xlfn.XLOOKUP(B473,BILLING!A:A,BILLING!C:C),"Bill not found"))</f>
        <v/>
      </c>
      <c r="D473" s="24" t="str">
        <f>IF(C473="","",IFERROR(_xlfn.XLOOKUP(C473,PT_Master!A:A,PT_Master!C:C),""))</f>
        <v/>
      </c>
      <c r="E473" s="25" t="str">
        <f>IF(B473="","",IFERROR(_xlfn.XLOOKUP(B473,BILLING!A:A,BILLING!O:O),0))</f>
        <v/>
      </c>
      <c r="F473" s="13"/>
      <c r="G473" s="17"/>
      <c r="J473" s="25" t="str">
        <f>IF(B473="","",IFERROR(E473-SUMIF(B$6:B473,B473,G$6:G473),E473))</f>
        <v/>
      </c>
      <c r="K473" s="27" t="str">
        <f ca="1">IF(B473="","",IFERROR(TODAY()-_xlfn.XLOOKUP(B473,BILLING!A:A,BILLING!E:E),0))</f>
        <v/>
      </c>
      <c r="L473" s="24" t="str">
        <f t="shared" ca="1" si="15"/>
        <v/>
      </c>
    </row>
    <row r="474" spans="1:12" ht="22" customHeight="1">
      <c r="A474" t="str">
        <f t="shared" si="14"/>
        <v/>
      </c>
      <c r="C474" s="24" t="str">
        <f>IF(B474="","",IFERROR(_xlfn.XLOOKUP(B474,BILLING!A:A,BILLING!C:C),"Bill not found"))</f>
        <v/>
      </c>
      <c r="D474" s="24" t="str">
        <f>IF(C474="","",IFERROR(_xlfn.XLOOKUP(C474,PT_Master!A:A,PT_Master!C:C),""))</f>
        <v/>
      </c>
      <c r="E474" s="25" t="str">
        <f>IF(B474="","",IFERROR(_xlfn.XLOOKUP(B474,BILLING!A:A,BILLING!O:O),0))</f>
        <v/>
      </c>
      <c r="F474" s="13"/>
      <c r="G474" s="17"/>
      <c r="J474" s="25" t="str">
        <f>IF(B474="","",IFERROR(E474-SUMIF(B$6:B474,B474,G$6:G474),E474))</f>
        <v/>
      </c>
      <c r="K474" s="27" t="str">
        <f ca="1">IF(B474="","",IFERROR(TODAY()-_xlfn.XLOOKUP(B474,BILLING!A:A,BILLING!E:E),0))</f>
        <v/>
      </c>
      <c r="L474" s="24" t="str">
        <f t="shared" ca="1" si="15"/>
        <v/>
      </c>
    </row>
    <row r="475" spans="1:12" ht="22" customHeight="1">
      <c r="A475" t="str">
        <f t="shared" si="14"/>
        <v/>
      </c>
      <c r="C475" s="24" t="str">
        <f>IF(B475="","",IFERROR(_xlfn.XLOOKUP(B475,BILLING!A:A,BILLING!C:C),"Bill not found"))</f>
        <v/>
      </c>
      <c r="D475" s="24" t="str">
        <f>IF(C475="","",IFERROR(_xlfn.XLOOKUP(C475,PT_Master!A:A,PT_Master!C:C),""))</f>
        <v/>
      </c>
      <c r="E475" s="25" t="str">
        <f>IF(B475="","",IFERROR(_xlfn.XLOOKUP(B475,BILLING!A:A,BILLING!O:O),0))</f>
        <v/>
      </c>
      <c r="F475" s="13"/>
      <c r="G475" s="17"/>
      <c r="J475" s="25" t="str">
        <f>IF(B475="","",IFERROR(E475-SUMIF(B$6:B475,B475,G$6:G475),E475))</f>
        <v/>
      </c>
      <c r="K475" s="27" t="str">
        <f ca="1">IF(B475="","",IFERROR(TODAY()-_xlfn.XLOOKUP(B475,BILLING!A:A,BILLING!E:E),0))</f>
        <v/>
      </c>
      <c r="L475" s="24" t="str">
        <f t="shared" ca="1" si="15"/>
        <v/>
      </c>
    </row>
    <row r="476" spans="1:12" ht="22" customHeight="1">
      <c r="A476" t="str">
        <f t="shared" si="14"/>
        <v/>
      </c>
      <c r="C476" s="24" t="str">
        <f>IF(B476="","",IFERROR(_xlfn.XLOOKUP(B476,BILLING!A:A,BILLING!C:C),"Bill not found"))</f>
        <v/>
      </c>
      <c r="D476" s="24" t="str">
        <f>IF(C476="","",IFERROR(_xlfn.XLOOKUP(C476,PT_Master!A:A,PT_Master!C:C),""))</f>
        <v/>
      </c>
      <c r="E476" s="25" t="str">
        <f>IF(B476="","",IFERROR(_xlfn.XLOOKUP(B476,BILLING!A:A,BILLING!O:O),0))</f>
        <v/>
      </c>
      <c r="F476" s="13"/>
      <c r="G476" s="17"/>
      <c r="J476" s="25" t="str">
        <f>IF(B476="","",IFERROR(E476-SUMIF(B$6:B476,B476,G$6:G476),E476))</f>
        <v/>
      </c>
      <c r="K476" s="27" t="str">
        <f ca="1">IF(B476="","",IFERROR(TODAY()-_xlfn.XLOOKUP(B476,BILLING!A:A,BILLING!E:E),0))</f>
        <v/>
      </c>
      <c r="L476" s="24" t="str">
        <f t="shared" ca="1" si="15"/>
        <v/>
      </c>
    </row>
    <row r="477" spans="1:12" ht="22" customHeight="1">
      <c r="A477" t="str">
        <f t="shared" si="14"/>
        <v/>
      </c>
      <c r="C477" s="24" t="str">
        <f>IF(B477="","",IFERROR(_xlfn.XLOOKUP(B477,BILLING!A:A,BILLING!C:C),"Bill not found"))</f>
        <v/>
      </c>
      <c r="D477" s="24" t="str">
        <f>IF(C477="","",IFERROR(_xlfn.XLOOKUP(C477,PT_Master!A:A,PT_Master!C:C),""))</f>
        <v/>
      </c>
      <c r="E477" s="25" t="str">
        <f>IF(B477="","",IFERROR(_xlfn.XLOOKUP(B477,BILLING!A:A,BILLING!O:O),0))</f>
        <v/>
      </c>
      <c r="F477" s="13"/>
      <c r="G477" s="17"/>
      <c r="J477" s="25" t="str">
        <f>IF(B477="","",IFERROR(E477-SUMIF(B$6:B477,B477,G$6:G477),E477))</f>
        <v/>
      </c>
      <c r="K477" s="27" t="str">
        <f ca="1">IF(B477="","",IFERROR(TODAY()-_xlfn.XLOOKUP(B477,BILLING!A:A,BILLING!E:E),0))</f>
        <v/>
      </c>
      <c r="L477" s="24" t="str">
        <f t="shared" ca="1" si="15"/>
        <v/>
      </c>
    </row>
    <row r="478" spans="1:12" ht="22" customHeight="1">
      <c r="A478" t="str">
        <f t="shared" si="14"/>
        <v/>
      </c>
      <c r="C478" s="24" t="str">
        <f>IF(B478="","",IFERROR(_xlfn.XLOOKUP(B478,BILLING!A:A,BILLING!C:C),"Bill not found"))</f>
        <v/>
      </c>
      <c r="D478" s="24" t="str">
        <f>IF(C478="","",IFERROR(_xlfn.XLOOKUP(C478,PT_Master!A:A,PT_Master!C:C),""))</f>
        <v/>
      </c>
      <c r="E478" s="25" t="str">
        <f>IF(B478="","",IFERROR(_xlfn.XLOOKUP(B478,BILLING!A:A,BILLING!O:O),0))</f>
        <v/>
      </c>
      <c r="F478" s="13"/>
      <c r="G478" s="17"/>
      <c r="J478" s="25" t="str">
        <f>IF(B478="","",IFERROR(E478-SUMIF(B$6:B478,B478,G$6:G478),E478))</f>
        <v/>
      </c>
      <c r="K478" s="27" t="str">
        <f ca="1">IF(B478="","",IFERROR(TODAY()-_xlfn.XLOOKUP(B478,BILLING!A:A,BILLING!E:E),0))</f>
        <v/>
      </c>
      <c r="L478" s="24" t="str">
        <f t="shared" ca="1" si="15"/>
        <v/>
      </c>
    </row>
    <row r="479" spans="1:12" ht="22" customHeight="1">
      <c r="A479" t="str">
        <f t="shared" si="14"/>
        <v/>
      </c>
      <c r="C479" s="24" t="str">
        <f>IF(B479="","",IFERROR(_xlfn.XLOOKUP(B479,BILLING!A:A,BILLING!C:C),"Bill not found"))</f>
        <v/>
      </c>
      <c r="D479" s="24" t="str">
        <f>IF(C479="","",IFERROR(_xlfn.XLOOKUP(C479,PT_Master!A:A,PT_Master!C:C),""))</f>
        <v/>
      </c>
      <c r="E479" s="25" t="str">
        <f>IF(B479="","",IFERROR(_xlfn.XLOOKUP(B479,BILLING!A:A,BILLING!O:O),0))</f>
        <v/>
      </c>
      <c r="F479" s="13"/>
      <c r="G479" s="17"/>
      <c r="J479" s="25" t="str">
        <f>IF(B479="","",IFERROR(E479-SUMIF(B$6:B479,B479,G$6:G479),E479))</f>
        <v/>
      </c>
      <c r="K479" s="27" t="str">
        <f ca="1">IF(B479="","",IFERROR(TODAY()-_xlfn.XLOOKUP(B479,BILLING!A:A,BILLING!E:E),0))</f>
        <v/>
      </c>
      <c r="L479" s="24" t="str">
        <f t="shared" ca="1" si="15"/>
        <v/>
      </c>
    </row>
    <row r="480" spans="1:12" ht="22" customHeight="1">
      <c r="A480" t="str">
        <f t="shared" si="14"/>
        <v/>
      </c>
      <c r="C480" s="24" t="str">
        <f>IF(B480="","",IFERROR(_xlfn.XLOOKUP(B480,BILLING!A:A,BILLING!C:C),"Bill not found"))</f>
        <v/>
      </c>
      <c r="D480" s="24" t="str">
        <f>IF(C480="","",IFERROR(_xlfn.XLOOKUP(C480,PT_Master!A:A,PT_Master!C:C),""))</f>
        <v/>
      </c>
      <c r="E480" s="25" t="str">
        <f>IF(B480="","",IFERROR(_xlfn.XLOOKUP(B480,BILLING!A:A,BILLING!O:O),0))</f>
        <v/>
      </c>
      <c r="F480" s="13"/>
      <c r="G480" s="17"/>
      <c r="J480" s="25" t="str">
        <f>IF(B480="","",IFERROR(E480-SUMIF(B$6:B480,B480,G$6:G480),E480))</f>
        <v/>
      </c>
      <c r="K480" s="27" t="str">
        <f ca="1">IF(B480="","",IFERROR(TODAY()-_xlfn.XLOOKUP(B480,BILLING!A:A,BILLING!E:E),0))</f>
        <v/>
      </c>
      <c r="L480" s="24" t="str">
        <f t="shared" ca="1" si="15"/>
        <v/>
      </c>
    </row>
    <row r="481" spans="1:12" ht="22" customHeight="1">
      <c r="A481" t="str">
        <f t="shared" si="14"/>
        <v/>
      </c>
      <c r="C481" s="24" t="str">
        <f>IF(B481="","",IFERROR(_xlfn.XLOOKUP(B481,BILLING!A:A,BILLING!C:C),"Bill not found"))</f>
        <v/>
      </c>
      <c r="D481" s="24" t="str">
        <f>IF(C481="","",IFERROR(_xlfn.XLOOKUP(C481,PT_Master!A:A,PT_Master!C:C),""))</f>
        <v/>
      </c>
      <c r="E481" s="25" t="str">
        <f>IF(B481="","",IFERROR(_xlfn.XLOOKUP(B481,BILLING!A:A,BILLING!O:O),0))</f>
        <v/>
      </c>
      <c r="F481" s="13"/>
      <c r="G481" s="17"/>
      <c r="J481" s="25" t="str">
        <f>IF(B481="","",IFERROR(E481-SUMIF(B$6:B481,B481,G$6:G481),E481))</f>
        <v/>
      </c>
      <c r="K481" s="27" t="str">
        <f ca="1">IF(B481="","",IFERROR(TODAY()-_xlfn.XLOOKUP(B481,BILLING!A:A,BILLING!E:E),0))</f>
        <v/>
      </c>
      <c r="L481" s="24" t="str">
        <f t="shared" ca="1" si="15"/>
        <v/>
      </c>
    </row>
    <row r="482" spans="1:12" ht="22" customHeight="1">
      <c r="A482" t="str">
        <f t="shared" si="14"/>
        <v/>
      </c>
      <c r="C482" s="24" t="str">
        <f>IF(B482="","",IFERROR(_xlfn.XLOOKUP(B482,BILLING!A:A,BILLING!C:C),"Bill not found"))</f>
        <v/>
      </c>
      <c r="D482" s="24" t="str">
        <f>IF(C482="","",IFERROR(_xlfn.XLOOKUP(C482,PT_Master!A:A,PT_Master!C:C),""))</f>
        <v/>
      </c>
      <c r="E482" s="25" t="str">
        <f>IF(B482="","",IFERROR(_xlfn.XLOOKUP(B482,BILLING!A:A,BILLING!O:O),0))</f>
        <v/>
      </c>
      <c r="F482" s="13"/>
      <c r="G482" s="17"/>
      <c r="J482" s="25" t="str">
        <f>IF(B482="","",IFERROR(E482-SUMIF(B$6:B482,B482,G$6:G482),E482))</f>
        <v/>
      </c>
      <c r="K482" s="27" t="str">
        <f ca="1">IF(B482="","",IFERROR(TODAY()-_xlfn.XLOOKUP(B482,BILLING!A:A,BILLING!E:E),0))</f>
        <v/>
      </c>
      <c r="L482" s="24" t="str">
        <f t="shared" ca="1" si="15"/>
        <v/>
      </c>
    </row>
    <row r="483" spans="1:12" ht="22" customHeight="1">
      <c r="A483" t="str">
        <f t="shared" si="14"/>
        <v/>
      </c>
      <c r="C483" s="24" t="str">
        <f>IF(B483="","",IFERROR(_xlfn.XLOOKUP(B483,BILLING!A:A,BILLING!C:C),"Bill not found"))</f>
        <v/>
      </c>
      <c r="D483" s="24" t="str">
        <f>IF(C483="","",IFERROR(_xlfn.XLOOKUP(C483,PT_Master!A:A,PT_Master!C:C),""))</f>
        <v/>
      </c>
      <c r="E483" s="25" t="str">
        <f>IF(B483="","",IFERROR(_xlfn.XLOOKUP(B483,BILLING!A:A,BILLING!O:O),0))</f>
        <v/>
      </c>
      <c r="F483" s="13"/>
      <c r="G483" s="17"/>
      <c r="J483" s="25" t="str">
        <f>IF(B483="","",IFERROR(E483-SUMIF(B$6:B483,B483,G$6:G483),E483))</f>
        <v/>
      </c>
      <c r="K483" s="27" t="str">
        <f ca="1">IF(B483="","",IFERROR(TODAY()-_xlfn.XLOOKUP(B483,BILLING!A:A,BILLING!E:E),0))</f>
        <v/>
      </c>
      <c r="L483" s="24" t="str">
        <f t="shared" ca="1" si="15"/>
        <v/>
      </c>
    </row>
    <row r="484" spans="1:12" ht="22" customHeight="1">
      <c r="A484" t="str">
        <f t="shared" si="14"/>
        <v/>
      </c>
      <c r="C484" s="24" t="str">
        <f>IF(B484="","",IFERROR(_xlfn.XLOOKUP(B484,BILLING!A:A,BILLING!C:C),"Bill not found"))</f>
        <v/>
      </c>
      <c r="D484" s="24" t="str">
        <f>IF(C484="","",IFERROR(_xlfn.XLOOKUP(C484,PT_Master!A:A,PT_Master!C:C),""))</f>
        <v/>
      </c>
      <c r="E484" s="25" t="str">
        <f>IF(B484="","",IFERROR(_xlfn.XLOOKUP(B484,BILLING!A:A,BILLING!O:O),0))</f>
        <v/>
      </c>
      <c r="F484" s="13"/>
      <c r="G484" s="17"/>
      <c r="J484" s="25" t="str">
        <f>IF(B484="","",IFERROR(E484-SUMIF(B$6:B484,B484,G$6:G484),E484))</f>
        <v/>
      </c>
      <c r="K484" s="27" t="str">
        <f ca="1">IF(B484="","",IFERROR(TODAY()-_xlfn.XLOOKUP(B484,BILLING!A:A,BILLING!E:E),0))</f>
        <v/>
      </c>
      <c r="L484" s="24" t="str">
        <f t="shared" ca="1" si="15"/>
        <v/>
      </c>
    </row>
    <row r="485" spans="1:12" ht="22" customHeight="1">
      <c r="A485" t="str">
        <f t="shared" si="14"/>
        <v/>
      </c>
      <c r="C485" s="24" t="str">
        <f>IF(B485="","",IFERROR(_xlfn.XLOOKUP(B485,BILLING!A:A,BILLING!C:C),"Bill not found"))</f>
        <v/>
      </c>
      <c r="D485" s="24" t="str">
        <f>IF(C485="","",IFERROR(_xlfn.XLOOKUP(C485,PT_Master!A:A,PT_Master!C:C),""))</f>
        <v/>
      </c>
      <c r="E485" s="25" t="str">
        <f>IF(B485="","",IFERROR(_xlfn.XLOOKUP(B485,BILLING!A:A,BILLING!O:O),0))</f>
        <v/>
      </c>
      <c r="F485" s="13"/>
      <c r="G485" s="17"/>
      <c r="J485" s="25" t="str">
        <f>IF(B485="","",IFERROR(E485-SUMIF(B$6:B485,B485,G$6:G485),E485))</f>
        <v/>
      </c>
      <c r="K485" s="27" t="str">
        <f ca="1">IF(B485="","",IFERROR(TODAY()-_xlfn.XLOOKUP(B485,BILLING!A:A,BILLING!E:E),0))</f>
        <v/>
      </c>
      <c r="L485" s="24" t="str">
        <f t="shared" ca="1" si="15"/>
        <v/>
      </c>
    </row>
    <row r="486" spans="1:12" ht="22" customHeight="1">
      <c r="A486" t="str">
        <f t="shared" si="14"/>
        <v/>
      </c>
      <c r="C486" s="24" t="str">
        <f>IF(B486="","",IFERROR(_xlfn.XLOOKUP(B486,BILLING!A:A,BILLING!C:C),"Bill not found"))</f>
        <v/>
      </c>
      <c r="D486" s="24" t="str">
        <f>IF(C486="","",IFERROR(_xlfn.XLOOKUP(C486,PT_Master!A:A,PT_Master!C:C),""))</f>
        <v/>
      </c>
      <c r="E486" s="25" t="str">
        <f>IF(B486="","",IFERROR(_xlfn.XLOOKUP(B486,BILLING!A:A,BILLING!O:O),0))</f>
        <v/>
      </c>
      <c r="F486" s="13"/>
      <c r="G486" s="17"/>
      <c r="J486" s="25" t="str">
        <f>IF(B486="","",IFERROR(E486-SUMIF(B$6:B486,B486,G$6:G486),E486))</f>
        <v/>
      </c>
      <c r="K486" s="27" t="str">
        <f ca="1">IF(B486="","",IFERROR(TODAY()-_xlfn.XLOOKUP(B486,BILLING!A:A,BILLING!E:E),0))</f>
        <v/>
      </c>
      <c r="L486" s="24" t="str">
        <f t="shared" ca="1" si="15"/>
        <v/>
      </c>
    </row>
    <row r="487" spans="1:12" ht="22" customHeight="1">
      <c r="A487" t="str">
        <f t="shared" si="14"/>
        <v/>
      </c>
      <c r="C487" s="24" t="str">
        <f>IF(B487="","",IFERROR(_xlfn.XLOOKUP(B487,BILLING!A:A,BILLING!C:C),"Bill not found"))</f>
        <v/>
      </c>
      <c r="D487" s="24" t="str">
        <f>IF(C487="","",IFERROR(_xlfn.XLOOKUP(C487,PT_Master!A:A,PT_Master!C:C),""))</f>
        <v/>
      </c>
      <c r="E487" s="25" t="str">
        <f>IF(B487="","",IFERROR(_xlfn.XLOOKUP(B487,BILLING!A:A,BILLING!O:O),0))</f>
        <v/>
      </c>
      <c r="F487" s="13"/>
      <c r="G487" s="17"/>
      <c r="J487" s="25" t="str">
        <f>IF(B487="","",IFERROR(E487-SUMIF(B$6:B487,B487,G$6:G487),E487))</f>
        <v/>
      </c>
      <c r="K487" s="27" t="str">
        <f ca="1">IF(B487="","",IFERROR(TODAY()-_xlfn.XLOOKUP(B487,BILLING!A:A,BILLING!E:E),0))</f>
        <v/>
      </c>
      <c r="L487" s="24" t="str">
        <f t="shared" ca="1" si="15"/>
        <v/>
      </c>
    </row>
    <row r="488" spans="1:12" ht="22" customHeight="1">
      <c r="A488" t="str">
        <f t="shared" si="14"/>
        <v/>
      </c>
      <c r="C488" s="24" t="str">
        <f>IF(B488="","",IFERROR(_xlfn.XLOOKUP(B488,BILLING!A:A,BILLING!C:C),"Bill not found"))</f>
        <v/>
      </c>
      <c r="D488" s="24" t="str">
        <f>IF(C488="","",IFERROR(_xlfn.XLOOKUP(C488,PT_Master!A:A,PT_Master!C:C),""))</f>
        <v/>
      </c>
      <c r="E488" s="25" t="str">
        <f>IF(B488="","",IFERROR(_xlfn.XLOOKUP(B488,BILLING!A:A,BILLING!O:O),0))</f>
        <v/>
      </c>
      <c r="F488" s="13"/>
      <c r="G488" s="17"/>
      <c r="J488" s="25" t="str">
        <f>IF(B488="","",IFERROR(E488-SUMIF(B$6:B488,B488,G$6:G488),E488))</f>
        <v/>
      </c>
      <c r="K488" s="27" t="str">
        <f ca="1">IF(B488="","",IFERROR(TODAY()-_xlfn.XLOOKUP(B488,BILLING!A:A,BILLING!E:E),0))</f>
        <v/>
      </c>
      <c r="L488" s="24" t="str">
        <f t="shared" ca="1" si="15"/>
        <v/>
      </c>
    </row>
    <row r="489" spans="1:12" ht="22" customHeight="1">
      <c r="A489" t="str">
        <f t="shared" si="14"/>
        <v/>
      </c>
      <c r="C489" s="24" t="str">
        <f>IF(B489="","",IFERROR(_xlfn.XLOOKUP(B489,BILLING!A:A,BILLING!C:C),"Bill not found"))</f>
        <v/>
      </c>
      <c r="D489" s="24" t="str">
        <f>IF(C489="","",IFERROR(_xlfn.XLOOKUP(C489,PT_Master!A:A,PT_Master!C:C),""))</f>
        <v/>
      </c>
      <c r="E489" s="25" t="str">
        <f>IF(B489="","",IFERROR(_xlfn.XLOOKUP(B489,BILLING!A:A,BILLING!O:O),0))</f>
        <v/>
      </c>
      <c r="F489" s="13"/>
      <c r="G489" s="17"/>
      <c r="J489" s="25" t="str">
        <f>IF(B489="","",IFERROR(E489-SUMIF(B$6:B489,B489,G$6:G489),E489))</f>
        <v/>
      </c>
      <c r="K489" s="27" t="str">
        <f ca="1">IF(B489="","",IFERROR(TODAY()-_xlfn.XLOOKUP(B489,BILLING!A:A,BILLING!E:E),0))</f>
        <v/>
      </c>
      <c r="L489" s="24" t="str">
        <f t="shared" ca="1" si="15"/>
        <v/>
      </c>
    </row>
    <row r="490" spans="1:12" ht="22" customHeight="1">
      <c r="A490" t="str">
        <f t="shared" si="14"/>
        <v/>
      </c>
      <c r="C490" s="24" t="str">
        <f>IF(B490="","",IFERROR(_xlfn.XLOOKUP(B490,BILLING!A:A,BILLING!C:C),"Bill not found"))</f>
        <v/>
      </c>
      <c r="D490" s="24" t="str">
        <f>IF(C490="","",IFERROR(_xlfn.XLOOKUP(C490,PT_Master!A:A,PT_Master!C:C),""))</f>
        <v/>
      </c>
      <c r="E490" s="25" t="str">
        <f>IF(B490="","",IFERROR(_xlfn.XLOOKUP(B490,BILLING!A:A,BILLING!O:O),0))</f>
        <v/>
      </c>
      <c r="F490" s="13"/>
      <c r="G490" s="17"/>
      <c r="J490" s="25" t="str">
        <f>IF(B490="","",IFERROR(E490-SUMIF(B$6:B490,B490,G$6:G490),E490))</f>
        <v/>
      </c>
      <c r="K490" s="27" t="str">
        <f ca="1">IF(B490="","",IFERROR(TODAY()-_xlfn.XLOOKUP(B490,BILLING!A:A,BILLING!E:E),0))</f>
        <v/>
      </c>
      <c r="L490" s="24" t="str">
        <f t="shared" ca="1" si="15"/>
        <v/>
      </c>
    </row>
    <row r="491" spans="1:12" ht="22" customHeight="1">
      <c r="A491" t="str">
        <f t="shared" si="14"/>
        <v/>
      </c>
      <c r="C491" s="24" t="str">
        <f>IF(B491="","",IFERROR(_xlfn.XLOOKUP(B491,BILLING!A:A,BILLING!C:C),"Bill not found"))</f>
        <v/>
      </c>
      <c r="D491" s="24" t="str">
        <f>IF(C491="","",IFERROR(_xlfn.XLOOKUP(C491,PT_Master!A:A,PT_Master!C:C),""))</f>
        <v/>
      </c>
      <c r="E491" s="25" t="str">
        <f>IF(B491="","",IFERROR(_xlfn.XLOOKUP(B491,BILLING!A:A,BILLING!O:O),0))</f>
        <v/>
      </c>
      <c r="F491" s="13"/>
      <c r="G491" s="17"/>
      <c r="J491" s="25" t="str">
        <f>IF(B491="","",IFERROR(E491-SUMIF(B$6:B491,B491,G$6:G491),E491))</f>
        <v/>
      </c>
      <c r="K491" s="27" t="str">
        <f ca="1">IF(B491="","",IFERROR(TODAY()-_xlfn.XLOOKUP(B491,BILLING!A:A,BILLING!E:E),0))</f>
        <v/>
      </c>
      <c r="L491" s="24" t="str">
        <f t="shared" ca="1" si="15"/>
        <v/>
      </c>
    </row>
    <row r="492" spans="1:12" ht="22" customHeight="1">
      <c r="A492" t="str">
        <f t="shared" si="14"/>
        <v/>
      </c>
      <c r="C492" s="24" t="str">
        <f>IF(B492="","",IFERROR(_xlfn.XLOOKUP(B492,BILLING!A:A,BILLING!C:C),"Bill not found"))</f>
        <v/>
      </c>
      <c r="D492" s="24" t="str">
        <f>IF(C492="","",IFERROR(_xlfn.XLOOKUP(C492,PT_Master!A:A,PT_Master!C:C),""))</f>
        <v/>
      </c>
      <c r="E492" s="25" t="str">
        <f>IF(B492="","",IFERROR(_xlfn.XLOOKUP(B492,BILLING!A:A,BILLING!O:O),0))</f>
        <v/>
      </c>
      <c r="F492" s="13"/>
      <c r="G492" s="17"/>
      <c r="J492" s="25" t="str">
        <f>IF(B492="","",IFERROR(E492-SUMIF(B$6:B492,B492,G$6:G492),E492))</f>
        <v/>
      </c>
      <c r="K492" s="27" t="str">
        <f ca="1">IF(B492="","",IFERROR(TODAY()-_xlfn.XLOOKUP(B492,BILLING!A:A,BILLING!E:E),0))</f>
        <v/>
      </c>
      <c r="L492" s="24" t="str">
        <f t="shared" ca="1" si="15"/>
        <v/>
      </c>
    </row>
    <row r="493" spans="1:12" ht="22" customHeight="1">
      <c r="A493" t="str">
        <f t="shared" si="14"/>
        <v/>
      </c>
      <c r="C493" s="24" t="str">
        <f>IF(B493="","",IFERROR(_xlfn.XLOOKUP(B493,BILLING!A:A,BILLING!C:C),"Bill not found"))</f>
        <v/>
      </c>
      <c r="D493" s="24" t="str">
        <f>IF(C493="","",IFERROR(_xlfn.XLOOKUP(C493,PT_Master!A:A,PT_Master!C:C),""))</f>
        <v/>
      </c>
      <c r="E493" s="25" t="str">
        <f>IF(B493="","",IFERROR(_xlfn.XLOOKUP(B493,BILLING!A:A,BILLING!O:O),0))</f>
        <v/>
      </c>
      <c r="F493" s="13"/>
      <c r="G493" s="17"/>
      <c r="J493" s="25" t="str">
        <f>IF(B493="","",IFERROR(E493-SUMIF(B$6:B493,B493,G$6:G493),E493))</f>
        <v/>
      </c>
      <c r="K493" s="27" t="str">
        <f ca="1">IF(B493="","",IFERROR(TODAY()-_xlfn.XLOOKUP(B493,BILLING!A:A,BILLING!E:E),0))</f>
        <v/>
      </c>
      <c r="L493" s="24" t="str">
        <f t="shared" ca="1" si="15"/>
        <v/>
      </c>
    </row>
    <row r="494" spans="1:12" ht="22" customHeight="1">
      <c r="A494" t="str">
        <f t="shared" si="14"/>
        <v/>
      </c>
      <c r="C494" s="24" t="str">
        <f>IF(B494="","",IFERROR(_xlfn.XLOOKUP(B494,BILLING!A:A,BILLING!C:C),"Bill not found"))</f>
        <v/>
      </c>
      <c r="D494" s="24" t="str">
        <f>IF(C494="","",IFERROR(_xlfn.XLOOKUP(C494,PT_Master!A:A,PT_Master!C:C),""))</f>
        <v/>
      </c>
      <c r="E494" s="25" t="str">
        <f>IF(B494="","",IFERROR(_xlfn.XLOOKUP(B494,BILLING!A:A,BILLING!O:O),0))</f>
        <v/>
      </c>
      <c r="F494" s="13"/>
      <c r="G494" s="17"/>
      <c r="J494" s="25" t="str">
        <f>IF(B494="","",IFERROR(E494-SUMIF(B$6:B494,B494,G$6:G494),E494))</f>
        <v/>
      </c>
      <c r="K494" s="27" t="str">
        <f ca="1">IF(B494="","",IFERROR(TODAY()-_xlfn.XLOOKUP(B494,BILLING!A:A,BILLING!E:E),0))</f>
        <v/>
      </c>
      <c r="L494" s="24" t="str">
        <f t="shared" ca="1" si="15"/>
        <v/>
      </c>
    </row>
    <row r="495" spans="1:12" ht="22" customHeight="1">
      <c r="A495" t="str">
        <f t="shared" si="14"/>
        <v/>
      </c>
      <c r="C495" s="24" t="str">
        <f>IF(B495="","",IFERROR(_xlfn.XLOOKUP(B495,BILLING!A:A,BILLING!C:C),"Bill not found"))</f>
        <v/>
      </c>
      <c r="D495" s="24" t="str">
        <f>IF(C495="","",IFERROR(_xlfn.XLOOKUP(C495,PT_Master!A:A,PT_Master!C:C),""))</f>
        <v/>
      </c>
      <c r="E495" s="25" t="str">
        <f>IF(B495="","",IFERROR(_xlfn.XLOOKUP(B495,BILLING!A:A,BILLING!O:O),0))</f>
        <v/>
      </c>
      <c r="F495" s="13"/>
      <c r="G495" s="17"/>
      <c r="J495" s="25" t="str">
        <f>IF(B495="","",IFERROR(E495-SUMIF(B$6:B495,B495,G$6:G495),E495))</f>
        <v/>
      </c>
      <c r="K495" s="27" t="str">
        <f ca="1">IF(B495="","",IFERROR(TODAY()-_xlfn.XLOOKUP(B495,BILLING!A:A,BILLING!E:E),0))</f>
        <v/>
      </c>
      <c r="L495" s="24" t="str">
        <f t="shared" ca="1" si="15"/>
        <v/>
      </c>
    </row>
    <row r="496" spans="1:12" ht="22" customHeight="1">
      <c r="A496" t="str">
        <f t="shared" si="14"/>
        <v/>
      </c>
      <c r="C496" s="24" t="str">
        <f>IF(B496="","",IFERROR(_xlfn.XLOOKUP(B496,BILLING!A:A,BILLING!C:C),"Bill not found"))</f>
        <v/>
      </c>
      <c r="D496" s="24" t="str">
        <f>IF(C496="","",IFERROR(_xlfn.XLOOKUP(C496,PT_Master!A:A,PT_Master!C:C),""))</f>
        <v/>
      </c>
      <c r="E496" s="25" t="str">
        <f>IF(B496="","",IFERROR(_xlfn.XLOOKUP(B496,BILLING!A:A,BILLING!O:O),0))</f>
        <v/>
      </c>
      <c r="F496" s="13"/>
      <c r="G496" s="17"/>
      <c r="J496" s="25" t="str">
        <f>IF(B496="","",IFERROR(E496-SUMIF(B$6:B496,B496,G$6:G496),E496))</f>
        <v/>
      </c>
      <c r="K496" s="27" t="str">
        <f ca="1">IF(B496="","",IFERROR(TODAY()-_xlfn.XLOOKUP(B496,BILLING!A:A,BILLING!E:E),0))</f>
        <v/>
      </c>
      <c r="L496" s="24" t="str">
        <f t="shared" ca="1" si="15"/>
        <v/>
      </c>
    </row>
    <row r="497" spans="1:12" ht="22" customHeight="1">
      <c r="A497" t="str">
        <f t="shared" si="14"/>
        <v/>
      </c>
      <c r="C497" s="24" t="str">
        <f>IF(B497="","",IFERROR(_xlfn.XLOOKUP(B497,BILLING!A:A,BILLING!C:C),"Bill not found"))</f>
        <v/>
      </c>
      <c r="D497" s="24" t="str">
        <f>IF(C497="","",IFERROR(_xlfn.XLOOKUP(C497,PT_Master!A:A,PT_Master!C:C),""))</f>
        <v/>
      </c>
      <c r="E497" s="25" t="str">
        <f>IF(B497="","",IFERROR(_xlfn.XLOOKUP(B497,BILLING!A:A,BILLING!O:O),0))</f>
        <v/>
      </c>
      <c r="F497" s="13"/>
      <c r="G497" s="17"/>
      <c r="J497" s="25" t="str">
        <f>IF(B497="","",IFERROR(E497-SUMIF(B$6:B497,B497,G$6:G497),E497))</f>
        <v/>
      </c>
      <c r="K497" s="27" t="str">
        <f ca="1">IF(B497="","",IFERROR(TODAY()-_xlfn.XLOOKUP(B497,BILLING!A:A,BILLING!E:E),0))</f>
        <v/>
      </c>
      <c r="L497" s="24" t="str">
        <f t="shared" ca="1" si="15"/>
        <v/>
      </c>
    </row>
    <row r="498" spans="1:12" ht="22" customHeight="1">
      <c r="A498" t="str">
        <f t="shared" si="14"/>
        <v/>
      </c>
      <c r="C498" s="24" t="str">
        <f>IF(B498="","",IFERROR(_xlfn.XLOOKUP(B498,BILLING!A:A,BILLING!C:C),"Bill not found"))</f>
        <v/>
      </c>
      <c r="D498" s="24" t="str">
        <f>IF(C498="","",IFERROR(_xlfn.XLOOKUP(C498,PT_Master!A:A,PT_Master!C:C),""))</f>
        <v/>
      </c>
      <c r="E498" s="25" t="str">
        <f>IF(B498="","",IFERROR(_xlfn.XLOOKUP(B498,BILLING!A:A,BILLING!O:O),0))</f>
        <v/>
      </c>
      <c r="F498" s="13"/>
      <c r="G498" s="17"/>
      <c r="J498" s="25" t="str">
        <f>IF(B498="","",IFERROR(E498-SUMIF(B$6:B498,B498,G$6:G498),E498))</f>
        <v/>
      </c>
      <c r="K498" s="27" t="str">
        <f ca="1">IF(B498="","",IFERROR(TODAY()-_xlfn.XLOOKUP(B498,BILLING!A:A,BILLING!E:E),0))</f>
        <v/>
      </c>
      <c r="L498" s="24" t="str">
        <f t="shared" ca="1" si="15"/>
        <v/>
      </c>
    </row>
    <row r="499" spans="1:12" ht="22" customHeight="1">
      <c r="A499" t="str">
        <f t="shared" si="14"/>
        <v/>
      </c>
      <c r="C499" s="24" t="str">
        <f>IF(B499="","",IFERROR(_xlfn.XLOOKUP(B499,BILLING!A:A,BILLING!C:C),"Bill not found"))</f>
        <v/>
      </c>
      <c r="D499" s="24" t="str">
        <f>IF(C499="","",IFERROR(_xlfn.XLOOKUP(C499,PT_Master!A:A,PT_Master!C:C),""))</f>
        <v/>
      </c>
      <c r="E499" s="25" t="str">
        <f>IF(B499="","",IFERROR(_xlfn.XLOOKUP(B499,BILLING!A:A,BILLING!O:O),0))</f>
        <v/>
      </c>
      <c r="F499" s="13"/>
      <c r="G499" s="17"/>
      <c r="J499" s="25" t="str">
        <f>IF(B499="","",IFERROR(E499-SUMIF(B$6:B499,B499,G$6:G499),E499))</f>
        <v/>
      </c>
      <c r="K499" s="27" t="str">
        <f ca="1">IF(B499="","",IFERROR(TODAY()-_xlfn.XLOOKUP(B499,BILLING!A:A,BILLING!E:E),0))</f>
        <v/>
      </c>
      <c r="L499" s="24" t="str">
        <f t="shared" ca="1" si="15"/>
        <v/>
      </c>
    </row>
    <row r="500" spans="1:12" ht="22" customHeight="1">
      <c r="A500" t="str">
        <f t="shared" si="14"/>
        <v/>
      </c>
      <c r="C500" s="24" t="str">
        <f>IF(B500="","",IFERROR(_xlfn.XLOOKUP(B500,BILLING!A:A,BILLING!C:C),"Bill not found"))</f>
        <v/>
      </c>
      <c r="D500" s="24" t="str">
        <f>IF(C500="","",IFERROR(_xlfn.XLOOKUP(C500,PT_Master!A:A,PT_Master!C:C),""))</f>
        <v/>
      </c>
      <c r="E500" s="25" t="str">
        <f>IF(B500="","",IFERROR(_xlfn.XLOOKUP(B500,BILLING!A:A,BILLING!O:O),0))</f>
        <v/>
      </c>
      <c r="F500" s="13"/>
      <c r="G500" s="17"/>
      <c r="J500" s="25" t="str">
        <f>IF(B500="","",IFERROR(E500-SUMIF(B$6:B500,B500,G$6:G500),E500))</f>
        <v/>
      </c>
      <c r="K500" s="27" t="str">
        <f ca="1">IF(B500="","",IFERROR(TODAY()-_xlfn.XLOOKUP(B500,BILLING!A:A,BILLING!E:E),0))</f>
        <v/>
      </c>
      <c r="L500" s="24" t="str">
        <f t="shared" ca="1" si="15"/>
        <v/>
      </c>
    </row>
    <row r="501" spans="1:12" ht="22" customHeight="1">
      <c r="A501" t="str">
        <f t="shared" si="14"/>
        <v/>
      </c>
      <c r="C501" s="24" t="str">
        <f>IF(B501="","",IFERROR(_xlfn.XLOOKUP(B501,BILLING!A:A,BILLING!C:C),"Bill not found"))</f>
        <v/>
      </c>
      <c r="D501" s="24" t="str">
        <f>IF(C501="","",IFERROR(_xlfn.XLOOKUP(C501,PT_Master!A:A,PT_Master!C:C),""))</f>
        <v/>
      </c>
      <c r="E501" s="25" t="str">
        <f>IF(B501="","",IFERROR(_xlfn.XLOOKUP(B501,BILLING!A:A,BILLING!O:O),0))</f>
        <v/>
      </c>
      <c r="F501" s="13"/>
      <c r="G501" s="17"/>
      <c r="J501" s="25" t="str">
        <f>IF(B501="","",IFERROR(E501-SUMIF(B$6:B501,B501,G$6:G501),E501))</f>
        <v/>
      </c>
      <c r="K501" s="27" t="str">
        <f ca="1">IF(B501="","",IFERROR(TODAY()-_xlfn.XLOOKUP(B501,BILLING!A:A,BILLING!E:E),0))</f>
        <v/>
      </c>
      <c r="L501" s="24" t="str">
        <f t="shared" ca="1" si="15"/>
        <v/>
      </c>
    </row>
    <row r="502" spans="1:12" ht="22" customHeight="1">
      <c r="A502" t="str">
        <f t="shared" si="14"/>
        <v/>
      </c>
      <c r="C502" s="24" t="str">
        <f>IF(B502="","",IFERROR(_xlfn.XLOOKUP(B502,BILLING!A:A,BILLING!C:C),"Bill not found"))</f>
        <v/>
      </c>
      <c r="D502" s="24" t="str">
        <f>IF(C502="","",IFERROR(_xlfn.XLOOKUP(C502,PT_Master!A:A,PT_Master!C:C),""))</f>
        <v/>
      </c>
      <c r="E502" s="25" t="str">
        <f>IF(B502="","",IFERROR(_xlfn.XLOOKUP(B502,BILLING!A:A,BILLING!O:O),0))</f>
        <v/>
      </c>
      <c r="F502" s="13"/>
      <c r="G502" s="17"/>
      <c r="J502" s="25" t="str">
        <f>IF(B502="","",IFERROR(E502-SUMIF(B$6:B502,B502,G$6:G502),E502))</f>
        <v/>
      </c>
      <c r="K502" s="27" t="str">
        <f ca="1">IF(B502="","",IFERROR(TODAY()-_xlfn.XLOOKUP(B502,BILLING!A:A,BILLING!E:E),0))</f>
        <v/>
      </c>
      <c r="L502" s="24" t="str">
        <f t="shared" ca="1" si="15"/>
        <v/>
      </c>
    </row>
    <row r="503" spans="1:12" ht="22" customHeight="1">
      <c r="A503" t="str">
        <f t="shared" si="14"/>
        <v/>
      </c>
      <c r="C503" s="24" t="str">
        <f>IF(B503="","",IFERROR(_xlfn.XLOOKUP(B503,BILLING!A:A,BILLING!C:C),"Bill not found"))</f>
        <v/>
      </c>
      <c r="D503" s="24" t="str">
        <f>IF(C503="","",IFERROR(_xlfn.XLOOKUP(C503,PT_Master!A:A,PT_Master!C:C),""))</f>
        <v/>
      </c>
      <c r="E503" s="25" t="str">
        <f>IF(B503="","",IFERROR(_xlfn.XLOOKUP(B503,BILLING!A:A,BILLING!O:O),0))</f>
        <v/>
      </c>
      <c r="F503" s="13"/>
      <c r="G503" s="17"/>
      <c r="J503" s="25" t="str">
        <f>IF(B503="","",IFERROR(E503-SUMIF(B$6:B503,B503,G$6:G503),E503))</f>
        <v/>
      </c>
      <c r="K503" s="27" t="str">
        <f ca="1">IF(B503="","",IFERROR(TODAY()-_xlfn.XLOOKUP(B503,BILLING!A:A,BILLING!E:E),0))</f>
        <v/>
      </c>
      <c r="L503" s="24" t="str">
        <f t="shared" ca="1" si="15"/>
        <v/>
      </c>
    </row>
    <row r="504" spans="1:12" ht="22" customHeight="1">
      <c r="A504" t="str">
        <f t="shared" si="14"/>
        <v/>
      </c>
      <c r="C504" s="24" t="str">
        <f>IF(B504="","",IFERROR(_xlfn.XLOOKUP(B504,BILLING!A:A,BILLING!C:C),"Bill not found"))</f>
        <v/>
      </c>
      <c r="D504" s="24" t="str">
        <f>IF(C504="","",IFERROR(_xlfn.XLOOKUP(C504,PT_Master!A:A,PT_Master!C:C),""))</f>
        <v/>
      </c>
      <c r="E504" s="25" t="str">
        <f>IF(B504="","",IFERROR(_xlfn.XLOOKUP(B504,BILLING!A:A,BILLING!O:O),0))</f>
        <v/>
      </c>
      <c r="F504" s="13"/>
      <c r="G504" s="17"/>
      <c r="J504" s="25" t="str">
        <f>IF(B504="","",IFERROR(E504-SUMIF(B$6:B504,B504,G$6:G504),E504))</f>
        <v/>
      </c>
      <c r="K504" s="27" t="str">
        <f ca="1">IF(B504="","",IFERROR(TODAY()-_xlfn.XLOOKUP(B504,BILLING!A:A,BILLING!E:E),0))</f>
        <v/>
      </c>
      <c r="L504" s="24" t="str">
        <f t="shared" ca="1" si="15"/>
        <v/>
      </c>
    </row>
    <row r="505" spans="1:12" ht="22" customHeight="1">
      <c r="A505" t="str">
        <f t="shared" si="14"/>
        <v/>
      </c>
      <c r="C505" s="24" t="str">
        <f>IF(B505="","",IFERROR(_xlfn.XLOOKUP(B505,BILLING!A:A,BILLING!C:C),"Bill not found"))</f>
        <v/>
      </c>
      <c r="D505" s="24" t="str">
        <f>IF(C505="","",IFERROR(_xlfn.XLOOKUP(C505,PT_Master!A:A,PT_Master!C:C),""))</f>
        <v/>
      </c>
      <c r="E505" s="25" t="str">
        <f>IF(B505="","",IFERROR(_xlfn.XLOOKUP(B505,BILLING!A:A,BILLING!O:O),0))</f>
        <v/>
      </c>
      <c r="F505" s="13"/>
      <c r="G505" s="17"/>
      <c r="J505" s="25" t="str">
        <f>IF(B505="","",IFERROR(E505-SUMIF(B$6:B505,B505,G$6:G505),E505))</f>
        <v/>
      </c>
      <c r="K505" s="27" t="str">
        <f ca="1">IF(B505="","",IFERROR(TODAY()-_xlfn.XLOOKUP(B505,BILLING!A:A,BILLING!E:E),0))</f>
        <v/>
      </c>
      <c r="L505" s="24" t="str">
        <f t="shared" ca="1" si="15"/>
        <v/>
      </c>
    </row>
    <row r="506" spans="1:12" ht="22" customHeight="1">
      <c r="A506" t="str">
        <f t="shared" si="14"/>
        <v/>
      </c>
      <c r="C506" s="24" t="str">
        <f>IF(B506="","",IFERROR(_xlfn.XLOOKUP(B506,BILLING!A:A,BILLING!C:C),"Bill not found"))</f>
        <v/>
      </c>
      <c r="D506" s="24" t="str">
        <f>IF(C506="","",IFERROR(_xlfn.XLOOKUP(C506,PT_Master!A:A,PT_Master!C:C),""))</f>
        <v/>
      </c>
      <c r="E506" s="25" t="str">
        <f>IF(B506="","",IFERROR(_xlfn.XLOOKUP(B506,BILLING!A:A,BILLING!O:O),0))</f>
        <v/>
      </c>
      <c r="F506" s="13"/>
      <c r="G506" s="17"/>
      <c r="J506" s="25" t="str">
        <f>IF(B506="","",IFERROR(E506-SUMIF(B$6:B506,B506,G$6:G506),E506))</f>
        <v/>
      </c>
      <c r="K506" s="27" t="str">
        <f ca="1">IF(B506="","",IFERROR(TODAY()-_xlfn.XLOOKUP(B506,BILLING!A:A,BILLING!E:E),0))</f>
        <v/>
      </c>
      <c r="L506" s="24" t="str">
        <f t="shared" ca="1" si="15"/>
        <v/>
      </c>
    </row>
    <row r="507" spans="1:12" ht="22" customHeight="1">
      <c r="A507" t="str">
        <f t="shared" si="14"/>
        <v/>
      </c>
      <c r="C507" s="24" t="str">
        <f>IF(B507="","",IFERROR(_xlfn.XLOOKUP(B507,BILLING!A:A,BILLING!C:C),"Bill not found"))</f>
        <v/>
      </c>
      <c r="D507" s="24" t="str">
        <f>IF(C507="","",IFERROR(_xlfn.XLOOKUP(C507,PT_Master!A:A,PT_Master!C:C),""))</f>
        <v/>
      </c>
      <c r="E507" s="25" t="str">
        <f>IF(B507="","",IFERROR(_xlfn.XLOOKUP(B507,BILLING!A:A,BILLING!O:O),0))</f>
        <v/>
      </c>
      <c r="F507" s="13"/>
      <c r="G507" s="17"/>
      <c r="J507" s="25" t="str">
        <f>IF(B507="","",IFERROR(E507-SUMIF(B$6:B507,B507,G$6:G507),E507))</f>
        <v/>
      </c>
      <c r="K507" s="27" t="str">
        <f ca="1">IF(B507="","",IFERROR(TODAY()-_xlfn.XLOOKUP(B507,BILLING!A:A,BILLING!E:E),0))</f>
        <v/>
      </c>
      <c r="L507" s="24" t="str">
        <f t="shared" ca="1" si="15"/>
        <v/>
      </c>
    </row>
    <row r="508" spans="1:12" ht="22" customHeight="1">
      <c r="A508" t="str">
        <f t="shared" si="14"/>
        <v/>
      </c>
      <c r="C508" s="24" t="str">
        <f>IF(B508="","",IFERROR(_xlfn.XLOOKUP(B508,BILLING!A:A,BILLING!C:C),"Bill not found"))</f>
        <v/>
      </c>
      <c r="D508" s="24" t="str">
        <f>IF(C508="","",IFERROR(_xlfn.XLOOKUP(C508,PT_Master!A:A,PT_Master!C:C),""))</f>
        <v/>
      </c>
      <c r="E508" s="25" t="str">
        <f>IF(B508="","",IFERROR(_xlfn.XLOOKUP(B508,BILLING!A:A,BILLING!O:O),0))</f>
        <v/>
      </c>
      <c r="F508" s="13"/>
      <c r="G508" s="17"/>
      <c r="J508" s="25" t="str">
        <f>IF(B508="","",IFERROR(E508-SUMIF(B$6:B508,B508,G$6:G508),E508))</f>
        <v/>
      </c>
      <c r="K508" s="27" t="str">
        <f ca="1">IF(B508="","",IFERROR(TODAY()-_xlfn.XLOOKUP(B508,BILLING!A:A,BILLING!E:E),0))</f>
        <v/>
      </c>
      <c r="L508" s="24" t="str">
        <f t="shared" ca="1" si="15"/>
        <v/>
      </c>
    </row>
    <row r="509" spans="1:12" ht="22" customHeight="1">
      <c r="A509" t="str">
        <f t="shared" si="14"/>
        <v/>
      </c>
      <c r="C509" s="24" t="str">
        <f>IF(B509="","",IFERROR(_xlfn.XLOOKUP(B509,BILLING!A:A,BILLING!C:C),"Bill not found"))</f>
        <v/>
      </c>
      <c r="D509" s="24" t="str">
        <f>IF(C509="","",IFERROR(_xlfn.XLOOKUP(C509,PT_Master!A:A,PT_Master!C:C),""))</f>
        <v/>
      </c>
      <c r="E509" s="25" t="str">
        <f>IF(B509="","",IFERROR(_xlfn.XLOOKUP(B509,BILLING!A:A,BILLING!O:O),0))</f>
        <v/>
      </c>
      <c r="F509" s="13"/>
      <c r="G509" s="17"/>
      <c r="J509" s="25" t="str">
        <f>IF(B509="","",IFERROR(E509-SUMIF(B$6:B509,B509,G$6:G509),E509))</f>
        <v/>
      </c>
      <c r="K509" s="27" t="str">
        <f ca="1">IF(B509="","",IFERROR(TODAY()-_xlfn.XLOOKUP(B509,BILLING!A:A,BILLING!E:E),0))</f>
        <v/>
      </c>
      <c r="L509" s="24" t="str">
        <f t="shared" ca="1" si="15"/>
        <v/>
      </c>
    </row>
    <row r="510" spans="1:12" ht="22" customHeight="1">
      <c r="A510" t="str">
        <f t="shared" si="14"/>
        <v/>
      </c>
      <c r="C510" s="24" t="str">
        <f>IF(B510="","",IFERROR(_xlfn.XLOOKUP(B510,BILLING!A:A,BILLING!C:C),"Bill not found"))</f>
        <v/>
      </c>
      <c r="D510" s="24" t="str">
        <f>IF(C510="","",IFERROR(_xlfn.XLOOKUP(C510,PT_Master!A:A,PT_Master!C:C),""))</f>
        <v/>
      </c>
      <c r="E510" s="25" t="str">
        <f>IF(B510="","",IFERROR(_xlfn.XLOOKUP(B510,BILLING!A:A,BILLING!O:O),0))</f>
        <v/>
      </c>
      <c r="F510" s="13"/>
      <c r="G510" s="17"/>
      <c r="J510" s="25" t="str">
        <f>IF(B510="","",IFERROR(E510-SUMIF(B$6:B510,B510,G$6:G510),E510))</f>
        <v/>
      </c>
      <c r="K510" s="27" t="str">
        <f ca="1">IF(B510="","",IFERROR(TODAY()-_xlfn.XLOOKUP(B510,BILLING!A:A,BILLING!E:E),0))</f>
        <v/>
      </c>
      <c r="L510" s="24" t="str">
        <f t="shared" ca="1" si="15"/>
        <v/>
      </c>
    </row>
    <row r="511" spans="1:12" ht="22" customHeight="1">
      <c r="A511" t="str">
        <f t="shared" si="14"/>
        <v/>
      </c>
      <c r="C511" s="24" t="str">
        <f>IF(B511="","",IFERROR(_xlfn.XLOOKUP(B511,BILLING!A:A,BILLING!C:C),"Bill not found"))</f>
        <v/>
      </c>
      <c r="D511" s="24" t="str">
        <f>IF(C511="","",IFERROR(_xlfn.XLOOKUP(C511,PT_Master!A:A,PT_Master!C:C),""))</f>
        <v/>
      </c>
      <c r="E511" s="25" t="str">
        <f>IF(B511="","",IFERROR(_xlfn.XLOOKUP(B511,BILLING!A:A,BILLING!O:O),0))</f>
        <v/>
      </c>
      <c r="F511" s="13"/>
      <c r="G511" s="17"/>
      <c r="J511" s="25" t="str">
        <f>IF(B511="","",IFERROR(E511-SUMIF(B$6:B511,B511,G$6:G511),E511))</f>
        <v/>
      </c>
      <c r="K511" s="27" t="str">
        <f ca="1">IF(B511="","",IFERROR(TODAY()-_xlfn.XLOOKUP(B511,BILLING!A:A,BILLING!E:E),0))</f>
        <v/>
      </c>
      <c r="L511" s="24" t="str">
        <f t="shared" ca="1" si="15"/>
        <v/>
      </c>
    </row>
    <row r="512" spans="1:12" ht="22" customHeight="1">
      <c r="A512" t="str">
        <f t="shared" si="14"/>
        <v/>
      </c>
      <c r="C512" s="24" t="str">
        <f>IF(B512="","",IFERROR(_xlfn.XLOOKUP(B512,BILLING!A:A,BILLING!C:C),"Bill not found"))</f>
        <v/>
      </c>
      <c r="D512" s="24" t="str">
        <f>IF(C512="","",IFERROR(_xlfn.XLOOKUP(C512,PT_Master!A:A,PT_Master!C:C),""))</f>
        <v/>
      </c>
      <c r="E512" s="25" t="str">
        <f>IF(B512="","",IFERROR(_xlfn.XLOOKUP(B512,BILLING!A:A,BILLING!O:O),0))</f>
        <v/>
      </c>
      <c r="F512" s="13"/>
      <c r="G512" s="17"/>
      <c r="J512" s="25" t="str">
        <f>IF(B512="","",IFERROR(E512-SUMIF(B$6:B512,B512,G$6:G512),E512))</f>
        <v/>
      </c>
      <c r="K512" s="27" t="str">
        <f ca="1">IF(B512="","",IFERROR(TODAY()-_xlfn.XLOOKUP(B512,BILLING!A:A,BILLING!E:E),0))</f>
        <v/>
      </c>
      <c r="L512" s="24" t="str">
        <f t="shared" ca="1" si="15"/>
        <v/>
      </c>
    </row>
    <row r="513" spans="1:12" ht="22" customHeight="1">
      <c r="A513" t="str">
        <f t="shared" si="14"/>
        <v/>
      </c>
      <c r="C513" s="24" t="str">
        <f>IF(B513="","",IFERROR(_xlfn.XLOOKUP(B513,BILLING!A:A,BILLING!C:C),"Bill not found"))</f>
        <v/>
      </c>
      <c r="D513" s="24" t="str">
        <f>IF(C513="","",IFERROR(_xlfn.XLOOKUP(C513,PT_Master!A:A,PT_Master!C:C),""))</f>
        <v/>
      </c>
      <c r="E513" s="25" t="str">
        <f>IF(B513="","",IFERROR(_xlfn.XLOOKUP(B513,BILLING!A:A,BILLING!O:O),0))</f>
        <v/>
      </c>
      <c r="F513" s="13"/>
      <c r="G513" s="17"/>
      <c r="J513" s="25" t="str">
        <f>IF(B513="","",IFERROR(E513-SUMIF(B$6:B513,B513,G$6:G513),E513))</f>
        <v/>
      </c>
      <c r="K513" s="27" t="str">
        <f ca="1">IF(B513="","",IFERROR(TODAY()-_xlfn.XLOOKUP(B513,BILLING!A:A,BILLING!E:E),0))</f>
        <v/>
      </c>
      <c r="L513" s="24" t="str">
        <f t="shared" ca="1" si="15"/>
        <v/>
      </c>
    </row>
    <row r="514" spans="1:12" ht="22" customHeight="1">
      <c r="A514" t="str">
        <f t="shared" si="14"/>
        <v/>
      </c>
      <c r="C514" s="24" t="str">
        <f>IF(B514="","",IFERROR(_xlfn.XLOOKUP(B514,BILLING!A:A,BILLING!C:C),"Bill not found"))</f>
        <v/>
      </c>
      <c r="D514" s="24" t="str">
        <f>IF(C514="","",IFERROR(_xlfn.XLOOKUP(C514,PT_Master!A:A,PT_Master!C:C),""))</f>
        <v/>
      </c>
      <c r="E514" s="25" t="str">
        <f>IF(B514="","",IFERROR(_xlfn.XLOOKUP(B514,BILLING!A:A,BILLING!O:O),0))</f>
        <v/>
      </c>
      <c r="F514" s="13"/>
      <c r="G514" s="17"/>
      <c r="J514" s="25" t="str">
        <f>IF(B514="","",IFERROR(E514-SUMIF(B$6:B514,B514,G$6:G514),E514))</f>
        <v/>
      </c>
      <c r="K514" s="27" t="str">
        <f ca="1">IF(B514="","",IFERROR(TODAY()-_xlfn.XLOOKUP(B514,BILLING!A:A,BILLING!E:E),0))</f>
        <v/>
      </c>
      <c r="L514" s="24" t="str">
        <f t="shared" ca="1" si="15"/>
        <v/>
      </c>
    </row>
    <row r="515" spans="1:12" ht="22" customHeight="1">
      <c r="A515" t="str">
        <f t="shared" si="14"/>
        <v/>
      </c>
      <c r="C515" s="24" t="str">
        <f>IF(B515="","",IFERROR(_xlfn.XLOOKUP(B515,BILLING!A:A,BILLING!C:C),"Bill not found"))</f>
        <v/>
      </c>
      <c r="D515" s="24" t="str">
        <f>IF(C515="","",IFERROR(_xlfn.XLOOKUP(C515,PT_Master!A:A,PT_Master!C:C),""))</f>
        <v/>
      </c>
      <c r="E515" s="25" t="str">
        <f>IF(B515="","",IFERROR(_xlfn.XLOOKUP(B515,BILLING!A:A,BILLING!O:O),0))</f>
        <v/>
      </c>
      <c r="F515" s="13"/>
      <c r="G515" s="17"/>
      <c r="J515" s="25" t="str">
        <f>IF(B515="","",IFERROR(E515-SUMIF(B$6:B515,B515,G$6:G515),E515))</f>
        <v/>
      </c>
      <c r="K515" s="27" t="str">
        <f ca="1">IF(B515="","",IFERROR(TODAY()-_xlfn.XLOOKUP(B515,BILLING!A:A,BILLING!E:E),0))</f>
        <v/>
      </c>
      <c r="L515" s="24" t="str">
        <f t="shared" ca="1" si="15"/>
        <v/>
      </c>
    </row>
    <row r="516" spans="1:12" ht="22" customHeight="1">
      <c r="A516" t="str">
        <f t="shared" si="14"/>
        <v/>
      </c>
      <c r="C516" s="24" t="str">
        <f>IF(B516="","",IFERROR(_xlfn.XLOOKUP(B516,BILLING!A:A,BILLING!C:C),"Bill not found"))</f>
        <v/>
      </c>
      <c r="D516" s="24" t="str">
        <f>IF(C516="","",IFERROR(_xlfn.XLOOKUP(C516,PT_Master!A:A,PT_Master!C:C),""))</f>
        <v/>
      </c>
      <c r="E516" s="25" t="str">
        <f>IF(B516="","",IFERROR(_xlfn.XLOOKUP(B516,BILLING!A:A,BILLING!O:O),0))</f>
        <v/>
      </c>
      <c r="F516" s="13"/>
      <c r="G516" s="17"/>
      <c r="J516" s="25" t="str">
        <f>IF(B516="","",IFERROR(E516-SUMIF(B$6:B516,B516,G$6:G516),E516))</f>
        <v/>
      </c>
      <c r="K516" s="27" t="str">
        <f ca="1">IF(B516="","",IFERROR(TODAY()-_xlfn.XLOOKUP(B516,BILLING!A:A,BILLING!E:E),0))</f>
        <v/>
      </c>
      <c r="L516" s="24" t="str">
        <f t="shared" ca="1" si="15"/>
        <v/>
      </c>
    </row>
    <row r="517" spans="1:12" ht="22" customHeight="1">
      <c r="A517" t="str">
        <f t="shared" si="14"/>
        <v/>
      </c>
      <c r="C517" s="24" t="str">
        <f>IF(B517="","",IFERROR(_xlfn.XLOOKUP(B517,BILLING!A:A,BILLING!C:C),"Bill not found"))</f>
        <v/>
      </c>
      <c r="D517" s="24" t="str">
        <f>IF(C517="","",IFERROR(_xlfn.XLOOKUP(C517,PT_Master!A:A,PT_Master!C:C),""))</f>
        <v/>
      </c>
      <c r="E517" s="25" t="str">
        <f>IF(B517="","",IFERROR(_xlfn.XLOOKUP(B517,BILLING!A:A,BILLING!O:O),0))</f>
        <v/>
      </c>
      <c r="F517" s="13"/>
      <c r="G517" s="17"/>
      <c r="J517" s="25" t="str">
        <f>IF(B517="","",IFERROR(E517-SUMIF(B$6:B517,B517,G$6:G517),E517))</f>
        <v/>
      </c>
      <c r="K517" s="27" t="str">
        <f ca="1">IF(B517="","",IFERROR(TODAY()-_xlfn.XLOOKUP(B517,BILLING!A:A,BILLING!E:E),0))</f>
        <v/>
      </c>
      <c r="L517" s="24" t="str">
        <f t="shared" ca="1" si="15"/>
        <v/>
      </c>
    </row>
    <row r="518" spans="1:12" ht="22" customHeight="1">
      <c r="A518" t="str">
        <f t="shared" si="14"/>
        <v/>
      </c>
      <c r="C518" s="24" t="str">
        <f>IF(B518="","",IFERROR(_xlfn.XLOOKUP(B518,BILLING!A:A,BILLING!C:C),"Bill not found"))</f>
        <v/>
      </c>
      <c r="D518" s="24" t="str">
        <f>IF(C518="","",IFERROR(_xlfn.XLOOKUP(C518,PT_Master!A:A,PT_Master!C:C),""))</f>
        <v/>
      </c>
      <c r="E518" s="25" t="str">
        <f>IF(B518="","",IFERROR(_xlfn.XLOOKUP(B518,BILLING!A:A,BILLING!O:O),0))</f>
        <v/>
      </c>
      <c r="F518" s="13"/>
      <c r="G518" s="17"/>
      <c r="J518" s="25" t="str">
        <f>IF(B518="","",IFERROR(E518-SUMIF(B$6:B518,B518,G$6:G518),E518))</f>
        <v/>
      </c>
      <c r="K518" s="27" t="str">
        <f ca="1">IF(B518="","",IFERROR(TODAY()-_xlfn.XLOOKUP(B518,BILLING!A:A,BILLING!E:E),0))</f>
        <v/>
      </c>
      <c r="L518" s="24" t="str">
        <f t="shared" ca="1" si="15"/>
        <v/>
      </c>
    </row>
    <row r="519" spans="1:12" ht="22" customHeight="1">
      <c r="A519" t="str">
        <f t="shared" ref="A519:A582" si="16">IF(B519="","","PAY-"&amp;TEXT(ROW(A515),"00000"))</f>
        <v/>
      </c>
      <c r="C519" s="24" t="str">
        <f>IF(B519="","",IFERROR(_xlfn.XLOOKUP(B519,BILLING!A:A,BILLING!C:C),"Bill not found"))</f>
        <v/>
      </c>
      <c r="D519" s="24" t="str">
        <f>IF(C519="","",IFERROR(_xlfn.XLOOKUP(C519,PT_Master!A:A,PT_Master!C:C),""))</f>
        <v/>
      </c>
      <c r="E519" s="25" t="str">
        <f>IF(B519="","",IFERROR(_xlfn.XLOOKUP(B519,BILLING!A:A,BILLING!O:O),0))</f>
        <v/>
      </c>
      <c r="F519" s="13"/>
      <c r="G519" s="17"/>
      <c r="J519" s="25" t="str">
        <f>IF(B519="","",IFERROR(E519-SUMIF(B$6:B519,B519,G$6:G519),E519))</f>
        <v/>
      </c>
      <c r="K519" s="27" t="str">
        <f ca="1">IF(B519="","",IFERROR(TODAY()-_xlfn.XLOOKUP(B519,BILLING!A:A,BILLING!E:E),0))</f>
        <v/>
      </c>
      <c r="L519" s="24" t="str">
        <f t="shared" ref="L519:L582" ca="1" si="17">IF(K519="","",IF(K519&lt;=30,"0-30 Days",IF(K519&lt;=60,"31-60 Days",IF(K519&lt;=90,"61-90 Days","90+ Days"))))</f>
        <v/>
      </c>
    </row>
    <row r="520" spans="1:12" ht="22" customHeight="1">
      <c r="A520" t="str">
        <f t="shared" si="16"/>
        <v/>
      </c>
      <c r="C520" s="24" t="str">
        <f>IF(B520="","",IFERROR(_xlfn.XLOOKUP(B520,BILLING!A:A,BILLING!C:C),"Bill not found"))</f>
        <v/>
      </c>
      <c r="D520" s="24" t="str">
        <f>IF(C520="","",IFERROR(_xlfn.XLOOKUP(C520,PT_Master!A:A,PT_Master!C:C),""))</f>
        <v/>
      </c>
      <c r="E520" s="25" t="str">
        <f>IF(B520="","",IFERROR(_xlfn.XLOOKUP(B520,BILLING!A:A,BILLING!O:O),0))</f>
        <v/>
      </c>
      <c r="F520" s="13"/>
      <c r="G520" s="17"/>
      <c r="J520" s="25" t="str">
        <f>IF(B520="","",IFERROR(E520-SUMIF(B$6:B520,B520,G$6:G520),E520))</f>
        <v/>
      </c>
      <c r="K520" s="27" t="str">
        <f ca="1">IF(B520="","",IFERROR(TODAY()-_xlfn.XLOOKUP(B520,BILLING!A:A,BILLING!E:E),0))</f>
        <v/>
      </c>
      <c r="L520" s="24" t="str">
        <f t="shared" ca="1" si="17"/>
        <v/>
      </c>
    </row>
    <row r="521" spans="1:12" ht="22" customHeight="1">
      <c r="A521" t="str">
        <f t="shared" si="16"/>
        <v/>
      </c>
      <c r="C521" s="24" t="str">
        <f>IF(B521="","",IFERROR(_xlfn.XLOOKUP(B521,BILLING!A:A,BILLING!C:C),"Bill not found"))</f>
        <v/>
      </c>
      <c r="D521" s="24" t="str">
        <f>IF(C521="","",IFERROR(_xlfn.XLOOKUP(C521,PT_Master!A:A,PT_Master!C:C),""))</f>
        <v/>
      </c>
      <c r="E521" s="25" t="str">
        <f>IF(B521="","",IFERROR(_xlfn.XLOOKUP(B521,BILLING!A:A,BILLING!O:O),0))</f>
        <v/>
      </c>
      <c r="F521" s="13"/>
      <c r="G521" s="17"/>
      <c r="J521" s="25" t="str">
        <f>IF(B521="","",IFERROR(E521-SUMIF(B$6:B521,B521,G$6:G521),E521))</f>
        <v/>
      </c>
      <c r="K521" s="27" t="str">
        <f ca="1">IF(B521="","",IFERROR(TODAY()-_xlfn.XLOOKUP(B521,BILLING!A:A,BILLING!E:E),0))</f>
        <v/>
      </c>
      <c r="L521" s="24" t="str">
        <f t="shared" ca="1" si="17"/>
        <v/>
      </c>
    </row>
    <row r="522" spans="1:12" ht="22" customHeight="1">
      <c r="A522" t="str">
        <f t="shared" si="16"/>
        <v/>
      </c>
      <c r="C522" s="24" t="str">
        <f>IF(B522="","",IFERROR(_xlfn.XLOOKUP(B522,BILLING!A:A,BILLING!C:C),"Bill not found"))</f>
        <v/>
      </c>
      <c r="D522" s="24" t="str">
        <f>IF(C522="","",IFERROR(_xlfn.XLOOKUP(C522,PT_Master!A:A,PT_Master!C:C),""))</f>
        <v/>
      </c>
      <c r="E522" s="25" t="str">
        <f>IF(B522="","",IFERROR(_xlfn.XLOOKUP(B522,BILLING!A:A,BILLING!O:O),0))</f>
        <v/>
      </c>
      <c r="F522" s="13"/>
      <c r="G522" s="17"/>
      <c r="J522" s="25" t="str">
        <f>IF(B522="","",IFERROR(E522-SUMIF(B$6:B522,B522,G$6:G522),E522))</f>
        <v/>
      </c>
      <c r="K522" s="27" t="str">
        <f ca="1">IF(B522="","",IFERROR(TODAY()-_xlfn.XLOOKUP(B522,BILLING!A:A,BILLING!E:E),0))</f>
        <v/>
      </c>
      <c r="L522" s="24" t="str">
        <f t="shared" ca="1" si="17"/>
        <v/>
      </c>
    </row>
    <row r="523" spans="1:12" ht="22" customHeight="1">
      <c r="A523" t="str">
        <f t="shared" si="16"/>
        <v/>
      </c>
      <c r="C523" s="24" t="str">
        <f>IF(B523="","",IFERROR(_xlfn.XLOOKUP(B523,BILLING!A:A,BILLING!C:C),"Bill not found"))</f>
        <v/>
      </c>
      <c r="D523" s="24" t="str">
        <f>IF(C523="","",IFERROR(_xlfn.XLOOKUP(C523,PT_Master!A:A,PT_Master!C:C),""))</f>
        <v/>
      </c>
      <c r="E523" s="25" t="str">
        <f>IF(B523="","",IFERROR(_xlfn.XLOOKUP(B523,BILLING!A:A,BILLING!O:O),0))</f>
        <v/>
      </c>
      <c r="F523" s="13"/>
      <c r="G523" s="17"/>
      <c r="J523" s="25" t="str">
        <f>IF(B523="","",IFERROR(E523-SUMIF(B$6:B523,B523,G$6:G523),E523))</f>
        <v/>
      </c>
      <c r="K523" s="27" t="str">
        <f ca="1">IF(B523="","",IFERROR(TODAY()-_xlfn.XLOOKUP(B523,BILLING!A:A,BILLING!E:E),0))</f>
        <v/>
      </c>
      <c r="L523" s="24" t="str">
        <f t="shared" ca="1" si="17"/>
        <v/>
      </c>
    </row>
    <row r="524" spans="1:12" ht="22" customHeight="1">
      <c r="A524" t="str">
        <f t="shared" si="16"/>
        <v/>
      </c>
      <c r="C524" s="24" t="str">
        <f>IF(B524="","",IFERROR(_xlfn.XLOOKUP(B524,BILLING!A:A,BILLING!C:C),"Bill not found"))</f>
        <v/>
      </c>
      <c r="D524" s="24" t="str">
        <f>IF(C524="","",IFERROR(_xlfn.XLOOKUP(C524,PT_Master!A:A,PT_Master!C:C),""))</f>
        <v/>
      </c>
      <c r="E524" s="25" t="str">
        <f>IF(B524="","",IFERROR(_xlfn.XLOOKUP(B524,BILLING!A:A,BILLING!O:O),0))</f>
        <v/>
      </c>
      <c r="F524" s="13"/>
      <c r="G524" s="17"/>
      <c r="J524" s="25" t="str">
        <f>IF(B524="","",IFERROR(E524-SUMIF(B$6:B524,B524,G$6:G524),E524))</f>
        <v/>
      </c>
      <c r="K524" s="27" t="str">
        <f ca="1">IF(B524="","",IFERROR(TODAY()-_xlfn.XLOOKUP(B524,BILLING!A:A,BILLING!E:E),0))</f>
        <v/>
      </c>
      <c r="L524" s="24" t="str">
        <f t="shared" ca="1" si="17"/>
        <v/>
      </c>
    </row>
    <row r="525" spans="1:12" ht="22" customHeight="1">
      <c r="A525" t="str">
        <f t="shared" si="16"/>
        <v/>
      </c>
      <c r="C525" s="24" t="str">
        <f>IF(B525="","",IFERROR(_xlfn.XLOOKUP(B525,BILLING!A:A,BILLING!C:C),"Bill not found"))</f>
        <v/>
      </c>
      <c r="D525" s="24" t="str">
        <f>IF(C525="","",IFERROR(_xlfn.XLOOKUP(C525,PT_Master!A:A,PT_Master!C:C),""))</f>
        <v/>
      </c>
      <c r="E525" s="25" t="str">
        <f>IF(B525="","",IFERROR(_xlfn.XLOOKUP(B525,BILLING!A:A,BILLING!O:O),0))</f>
        <v/>
      </c>
      <c r="F525" s="13"/>
      <c r="G525" s="17"/>
      <c r="J525" s="25" t="str">
        <f>IF(B525="","",IFERROR(E525-SUMIF(B$6:B525,B525,G$6:G525),E525))</f>
        <v/>
      </c>
      <c r="K525" s="27" t="str">
        <f ca="1">IF(B525="","",IFERROR(TODAY()-_xlfn.XLOOKUP(B525,BILLING!A:A,BILLING!E:E),0))</f>
        <v/>
      </c>
      <c r="L525" s="24" t="str">
        <f t="shared" ca="1" si="17"/>
        <v/>
      </c>
    </row>
    <row r="526" spans="1:12" ht="22" customHeight="1">
      <c r="A526" t="str">
        <f t="shared" si="16"/>
        <v/>
      </c>
      <c r="C526" s="24" t="str">
        <f>IF(B526="","",IFERROR(_xlfn.XLOOKUP(B526,BILLING!A:A,BILLING!C:C),"Bill not found"))</f>
        <v/>
      </c>
      <c r="D526" s="24" t="str">
        <f>IF(C526="","",IFERROR(_xlfn.XLOOKUP(C526,PT_Master!A:A,PT_Master!C:C),""))</f>
        <v/>
      </c>
      <c r="E526" s="25" t="str">
        <f>IF(B526="","",IFERROR(_xlfn.XLOOKUP(B526,BILLING!A:A,BILLING!O:O),0))</f>
        <v/>
      </c>
      <c r="F526" s="13"/>
      <c r="G526" s="17"/>
      <c r="J526" s="25" t="str">
        <f>IF(B526="","",IFERROR(E526-SUMIF(B$6:B526,B526,G$6:G526),E526))</f>
        <v/>
      </c>
      <c r="K526" s="27" t="str">
        <f ca="1">IF(B526="","",IFERROR(TODAY()-_xlfn.XLOOKUP(B526,BILLING!A:A,BILLING!E:E),0))</f>
        <v/>
      </c>
      <c r="L526" s="24" t="str">
        <f t="shared" ca="1" si="17"/>
        <v/>
      </c>
    </row>
    <row r="527" spans="1:12" ht="22" customHeight="1">
      <c r="A527" t="str">
        <f t="shared" si="16"/>
        <v/>
      </c>
      <c r="C527" s="24" t="str">
        <f>IF(B527="","",IFERROR(_xlfn.XLOOKUP(B527,BILLING!A:A,BILLING!C:C),"Bill not found"))</f>
        <v/>
      </c>
      <c r="D527" s="24" t="str">
        <f>IF(C527="","",IFERROR(_xlfn.XLOOKUP(C527,PT_Master!A:A,PT_Master!C:C),""))</f>
        <v/>
      </c>
      <c r="E527" s="25" t="str">
        <f>IF(B527="","",IFERROR(_xlfn.XLOOKUP(B527,BILLING!A:A,BILLING!O:O),0))</f>
        <v/>
      </c>
      <c r="F527" s="13"/>
      <c r="G527" s="17"/>
      <c r="J527" s="25" t="str">
        <f>IF(B527="","",IFERROR(E527-SUMIF(B$6:B527,B527,G$6:G527),E527))</f>
        <v/>
      </c>
      <c r="K527" s="27" t="str">
        <f ca="1">IF(B527="","",IFERROR(TODAY()-_xlfn.XLOOKUP(B527,BILLING!A:A,BILLING!E:E),0))</f>
        <v/>
      </c>
      <c r="L527" s="24" t="str">
        <f t="shared" ca="1" si="17"/>
        <v/>
      </c>
    </row>
    <row r="528" spans="1:12" ht="22" customHeight="1">
      <c r="A528" t="str">
        <f t="shared" si="16"/>
        <v/>
      </c>
      <c r="C528" s="24" t="str">
        <f>IF(B528="","",IFERROR(_xlfn.XLOOKUP(B528,BILLING!A:A,BILLING!C:C),"Bill not found"))</f>
        <v/>
      </c>
      <c r="D528" s="24" t="str">
        <f>IF(C528="","",IFERROR(_xlfn.XLOOKUP(C528,PT_Master!A:A,PT_Master!C:C),""))</f>
        <v/>
      </c>
      <c r="E528" s="25" t="str">
        <f>IF(B528="","",IFERROR(_xlfn.XLOOKUP(B528,BILLING!A:A,BILLING!O:O),0))</f>
        <v/>
      </c>
      <c r="F528" s="13"/>
      <c r="G528" s="17"/>
      <c r="J528" s="25" t="str">
        <f>IF(B528="","",IFERROR(E528-SUMIF(B$6:B528,B528,G$6:G528),E528))</f>
        <v/>
      </c>
      <c r="K528" s="27" t="str">
        <f ca="1">IF(B528="","",IFERROR(TODAY()-_xlfn.XLOOKUP(B528,BILLING!A:A,BILLING!E:E),0))</f>
        <v/>
      </c>
      <c r="L528" s="24" t="str">
        <f t="shared" ca="1" si="17"/>
        <v/>
      </c>
    </row>
    <row r="529" spans="1:12" ht="22" customHeight="1">
      <c r="A529" t="str">
        <f t="shared" si="16"/>
        <v/>
      </c>
      <c r="C529" s="24" t="str">
        <f>IF(B529="","",IFERROR(_xlfn.XLOOKUP(B529,BILLING!A:A,BILLING!C:C),"Bill not found"))</f>
        <v/>
      </c>
      <c r="D529" s="24" t="str">
        <f>IF(C529="","",IFERROR(_xlfn.XLOOKUP(C529,PT_Master!A:A,PT_Master!C:C),""))</f>
        <v/>
      </c>
      <c r="E529" s="25" t="str">
        <f>IF(B529="","",IFERROR(_xlfn.XLOOKUP(B529,BILLING!A:A,BILLING!O:O),0))</f>
        <v/>
      </c>
      <c r="F529" s="13"/>
      <c r="G529" s="17"/>
      <c r="J529" s="25" t="str">
        <f>IF(B529="","",IFERROR(E529-SUMIF(B$6:B529,B529,G$6:G529),E529))</f>
        <v/>
      </c>
      <c r="K529" s="27" t="str">
        <f ca="1">IF(B529="","",IFERROR(TODAY()-_xlfn.XLOOKUP(B529,BILLING!A:A,BILLING!E:E),0))</f>
        <v/>
      </c>
      <c r="L529" s="24" t="str">
        <f t="shared" ca="1" si="17"/>
        <v/>
      </c>
    </row>
    <row r="530" spans="1:12" ht="22" customHeight="1">
      <c r="A530" t="str">
        <f t="shared" si="16"/>
        <v/>
      </c>
      <c r="C530" s="24" t="str">
        <f>IF(B530="","",IFERROR(_xlfn.XLOOKUP(B530,BILLING!A:A,BILLING!C:C),"Bill not found"))</f>
        <v/>
      </c>
      <c r="D530" s="24" t="str">
        <f>IF(C530="","",IFERROR(_xlfn.XLOOKUP(C530,PT_Master!A:A,PT_Master!C:C),""))</f>
        <v/>
      </c>
      <c r="E530" s="25" t="str">
        <f>IF(B530="","",IFERROR(_xlfn.XLOOKUP(B530,BILLING!A:A,BILLING!O:O),0))</f>
        <v/>
      </c>
      <c r="F530" s="13"/>
      <c r="G530" s="17"/>
      <c r="J530" s="25" t="str">
        <f>IF(B530="","",IFERROR(E530-SUMIF(B$6:B530,B530,G$6:G530),E530))</f>
        <v/>
      </c>
      <c r="K530" s="27" t="str">
        <f ca="1">IF(B530="","",IFERROR(TODAY()-_xlfn.XLOOKUP(B530,BILLING!A:A,BILLING!E:E),0))</f>
        <v/>
      </c>
      <c r="L530" s="24" t="str">
        <f t="shared" ca="1" si="17"/>
        <v/>
      </c>
    </row>
    <row r="531" spans="1:12" ht="22" customHeight="1">
      <c r="A531" t="str">
        <f t="shared" si="16"/>
        <v/>
      </c>
      <c r="C531" s="24" t="str">
        <f>IF(B531="","",IFERROR(_xlfn.XLOOKUP(B531,BILLING!A:A,BILLING!C:C),"Bill not found"))</f>
        <v/>
      </c>
      <c r="D531" s="24" t="str">
        <f>IF(C531="","",IFERROR(_xlfn.XLOOKUP(C531,PT_Master!A:A,PT_Master!C:C),""))</f>
        <v/>
      </c>
      <c r="E531" s="25" t="str">
        <f>IF(B531="","",IFERROR(_xlfn.XLOOKUP(B531,BILLING!A:A,BILLING!O:O),0))</f>
        <v/>
      </c>
      <c r="F531" s="13"/>
      <c r="G531" s="17"/>
      <c r="J531" s="25" t="str">
        <f>IF(B531="","",IFERROR(E531-SUMIF(B$6:B531,B531,G$6:G531),E531))</f>
        <v/>
      </c>
      <c r="K531" s="27" t="str">
        <f ca="1">IF(B531="","",IFERROR(TODAY()-_xlfn.XLOOKUP(B531,BILLING!A:A,BILLING!E:E),0))</f>
        <v/>
      </c>
      <c r="L531" s="24" t="str">
        <f t="shared" ca="1" si="17"/>
        <v/>
      </c>
    </row>
    <row r="532" spans="1:12" ht="22" customHeight="1">
      <c r="A532" t="str">
        <f t="shared" si="16"/>
        <v/>
      </c>
      <c r="C532" s="24" t="str">
        <f>IF(B532="","",IFERROR(_xlfn.XLOOKUP(B532,BILLING!A:A,BILLING!C:C),"Bill not found"))</f>
        <v/>
      </c>
      <c r="D532" s="24" t="str">
        <f>IF(C532="","",IFERROR(_xlfn.XLOOKUP(C532,PT_Master!A:A,PT_Master!C:C),""))</f>
        <v/>
      </c>
      <c r="E532" s="25" t="str">
        <f>IF(B532="","",IFERROR(_xlfn.XLOOKUP(B532,BILLING!A:A,BILLING!O:O),0))</f>
        <v/>
      </c>
      <c r="F532" s="13"/>
      <c r="G532" s="17"/>
      <c r="J532" s="25" t="str">
        <f>IF(B532="","",IFERROR(E532-SUMIF(B$6:B532,B532,G$6:G532),E532))</f>
        <v/>
      </c>
      <c r="K532" s="27" t="str">
        <f ca="1">IF(B532="","",IFERROR(TODAY()-_xlfn.XLOOKUP(B532,BILLING!A:A,BILLING!E:E),0))</f>
        <v/>
      </c>
      <c r="L532" s="24" t="str">
        <f t="shared" ca="1" si="17"/>
        <v/>
      </c>
    </row>
    <row r="533" spans="1:12" ht="22" customHeight="1">
      <c r="A533" t="str">
        <f t="shared" si="16"/>
        <v/>
      </c>
      <c r="C533" s="24" t="str">
        <f>IF(B533="","",IFERROR(_xlfn.XLOOKUP(B533,BILLING!A:A,BILLING!C:C),"Bill not found"))</f>
        <v/>
      </c>
      <c r="D533" s="24" t="str">
        <f>IF(C533="","",IFERROR(_xlfn.XLOOKUP(C533,PT_Master!A:A,PT_Master!C:C),""))</f>
        <v/>
      </c>
      <c r="E533" s="25" t="str">
        <f>IF(B533="","",IFERROR(_xlfn.XLOOKUP(B533,BILLING!A:A,BILLING!O:O),0))</f>
        <v/>
      </c>
      <c r="F533" s="13"/>
      <c r="G533" s="17"/>
      <c r="J533" s="25" t="str">
        <f>IF(B533="","",IFERROR(E533-SUMIF(B$6:B533,B533,G$6:G533),E533))</f>
        <v/>
      </c>
      <c r="K533" s="27" t="str">
        <f ca="1">IF(B533="","",IFERROR(TODAY()-_xlfn.XLOOKUP(B533,BILLING!A:A,BILLING!E:E),0))</f>
        <v/>
      </c>
      <c r="L533" s="24" t="str">
        <f t="shared" ca="1" si="17"/>
        <v/>
      </c>
    </row>
    <row r="534" spans="1:12" ht="22" customHeight="1">
      <c r="A534" t="str">
        <f t="shared" si="16"/>
        <v/>
      </c>
      <c r="C534" s="24" t="str">
        <f>IF(B534="","",IFERROR(_xlfn.XLOOKUP(B534,BILLING!A:A,BILLING!C:C),"Bill not found"))</f>
        <v/>
      </c>
      <c r="D534" s="24" t="str">
        <f>IF(C534="","",IFERROR(_xlfn.XLOOKUP(C534,PT_Master!A:A,PT_Master!C:C),""))</f>
        <v/>
      </c>
      <c r="E534" s="25" t="str">
        <f>IF(B534="","",IFERROR(_xlfn.XLOOKUP(B534,BILLING!A:A,BILLING!O:O),0))</f>
        <v/>
      </c>
      <c r="F534" s="13"/>
      <c r="G534" s="17"/>
      <c r="J534" s="25" t="str">
        <f>IF(B534="","",IFERROR(E534-SUMIF(B$6:B534,B534,G$6:G534),E534))</f>
        <v/>
      </c>
      <c r="K534" s="27" t="str">
        <f ca="1">IF(B534="","",IFERROR(TODAY()-_xlfn.XLOOKUP(B534,BILLING!A:A,BILLING!E:E),0))</f>
        <v/>
      </c>
      <c r="L534" s="24" t="str">
        <f t="shared" ca="1" si="17"/>
        <v/>
      </c>
    </row>
    <row r="535" spans="1:12" ht="22" customHeight="1">
      <c r="A535" t="str">
        <f t="shared" si="16"/>
        <v/>
      </c>
      <c r="C535" s="24" t="str">
        <f>IF(B535="","",IFERROR(_xlfn.XLOOKUP(B535,BILLING!A:A,BILLING!C:C),"Bill not found"))</f>
        <v/>
      </c>
      <c r="D535" s="24" t="str">
        <f>IF(C535="","",IFERROR(_xlfn.XLOOKUP(C535,PT_Master!A:A,PT_Master!C:C),""))</f>
        <v/>
      </c>
      <c r="E535" s="25" t="str">
        <f>IF(B535="","",IFERROR(_xlfn.XLOOKUP(B535,BILLING!A:A,BILLING!O:O),0))</f>
        <v/>
      </c>
      <c r="F535" s="13"/>
      <c r="G535" s="17"/>
      <c r="J535" s="25" t="str">
        <f>IF(B535="","",IFERROR(E535-SUMIF(B$6:B535,B535,G$6:G535),E535))</f>
        <v/>
      </c>
      <c r="K535" s="27" t="str">
        <f ca="1">IF(B535="","",IFERROR(TODAY()-_xlfn.XLOOKUP(B535,BILLING!A:A,BILLING!E:E),0))</f>
        <v/>
      </c>
      <c r="L535" s="24" t="str">
        <f t="shared" ca="1" si="17"/>
        <v/>
      </c>
    </row>
    <row r="536" spans="1:12" ht="22" customHeight="1">
      <c r="A536" t="str">
        <f t="shared" si="16"/>
        <v/>
      </c>
      <c r="C536" s="24" t="str">
        <f>IF(B536="","",IFERROR(_xlfn.XLOOKUP(B536,BILLING!A:A,BILLING!C:C),"Bill not found"))</f>
        <v/>
      </c>
      <c r="D536" s="24" t="str">
        <f>IF(C536="","",IFERROR(_xlfn.XLOOKUP(C536,PT_Master!A:A,PT_Master!C:C),""))</f>
        <v/>
      </c>
      <c r="E536" s="25" t="str">
        <f>IF(B536="","",IFERROR(_xlfn.XLOOKUP(B536,BILLING!A:A,BILLING!O:O),0))</f>
        <v/>
      </c>
      <c r="F536" s="13"/>
      <c r="G536" s="17"/>
      <c r="J536" s="25" t="str">
        <f>IF(B536="","",IFERROR(E536-SUMIF(B$6:B536,B536,G$6:G536),E536))</f>
        <v/>
      </c>
      <c r="K536" s="27" t="str">
        <f ca="1">IF(B536="","",IFERROR(TODAY()-_xlfn.XLOOKUP(B536,BILLING!A:A,BILLING!E:E),0))</f>
        <v/>
      </c>
      <c r="L536" s="24" t="str">
        <f t="shared" ca="1" si="17"/>
        <v/>
      </c>
    </row>
    <row r="537" spans="1:12" ht="22" customHeight="1">
      <c r="A537" t="str">
        <f t="shared" si="16"/>
        <v/>
      </c>
      <c r="C537" s="24" t="str">
        <f>IF(B537="","",IFERROR(_xlfn.XLOOKUP(B537,BILLING!A:A,BILLING!C:C),"Bill not found"))</f>
        <v/>
      </c>
      <c r="D537" s="24" t="str">
        <f>IF(C537="","",IFERROR(_xlfn.XLOOKUP(C537,PT_Master!A:A,PT_Master!C:C),""))</f>
        <v/>
      </c>
      <c r="E537" s="25" t="str">
        <f>IF(B537="","",IFERROR(_xlfn.XLOOKUP(B537,BILLING!A:A,BILLING!O:O),0))</f>
        <v/>
      </c>
      <c r="F537" s="13"/>
      <c r="G537" s="17"/>
      <c r="J537" s="25" t="str">
        <f>IF(B537="","",IFERROR(E537-SUMIF(B$6:B537,B537,G$6:G537),E537))</f>
        <v/>
      </c>
      <c r="K537" s="27" t="str">
        <f ca="1">IF(B537="","",IFERROR(TODAY()-_xlfn.XLOOKUP(B537,BILLING!A:A,BILLING!E:E),0))</f>
        <v/>
      </c>
      <c r="L537" s="24" t="str">
        <f t="shared" ca="1" si="17"/>
        <v/>
      </c>
    </row>
    <row r="538" spans="1:12" ht="22" customHeight="1">
      <c r="A538" t="str">
        <f t="shared" si="16"/>
        <v/>
      </c>
      <c r="C538" s="24" t="str">
        <f>IF(B538="","",IFERROR(_xlfn.XLOOKUP(B538,BILLING!A:A,BILLING!C:C),"Bill not found"))</f>
        <v/>
      </c>
      <c r="D538" s="24" t="str">
        <f>IF(C538="","",IFERROR(_xlfn.XLOOKUP(C538,PT_Master!A:A,PT_Master!C:C),""))</f>
        <v/>
      </c>
      <c r="E538" s="25" t="str">
        <f>IF(B538="","",IFERROR(_xlfn.XLOOKUP(B538,BILLING!A:A,BILLING!O:O),0))</f>
        <v/>
      </c>
      <c r="F538" s="13"/>
      <c r="G538" s="17"/>
      <c r="J538" s="25" t="str">
        <f>IF(B538="","",IFERROR(E538-SUMIF(B$6:B538,B538,G$6:G538),E538))</f>
        <v/>
      </c>
      <c r="K538" s="27" t="str">
        <f ca="1">IF(B538="","",IFERROR(TODAY()-_xlfn.XLOOKUP(B538,BILLING!A:A,BILLING!E:E),0))</f>
        <v/>
      </c>
      <c r="L538" s="24" t="str">
        <f t="shared" ca="1" si="17"/>
        <v/>
      </c>
    </row>
    <row r="539" spans="1:12" ht="22" customHeight="1">
      <c r="A539" t="str">
        <f t="shared" si="16"/>
        <v/>
      </c>
      <c r="C539" s="24" t="str">
        <f>IF(B539="","",IFERROR(_xlfn.XLOOKUP(B539,BILLING!A:A,BILLING!C:C),"Bill not found"))</f>
        <v/>
      </c>
      <c r="D539" s="24" t="str">
        <f>IF(C539="","",IFERROR(_xlfn.XLOOKUP(C539,PT_Master!A:A,PT_Master!C:C),""))</f>
        <v/>
      </c>
      <c r="E539" s="25" t="str">
        <f>IF(B539="","",IFERROR(_xlfn.XLOOKUP(B539,BILLING!A:A,BILLING!O:O),0))</f>
        <v/>
      </c>
      <c r="F539" s="13"/>
      <c r="G539" s="17"/>
      <c r="J539" s="25" t="str">
        <f>IF(B539="","",IFERROR(E539-SUMIF(B$6:B539,B539,G$6:G539),E539))</f>
        <v/>
      </c>
      <c r="K539" s="27" t="str">
        <f ca="1">IF(B539="","",IFERROR(TODAY()-_xlfn.XLOOKUP(B539,BILLING!A:A,BILLING!E:E),0))</f>
        <v/>
      </c>
      <c r="L539" s="24" t="str">
        <f t="shared" ca="1" si="17"/>
        <v/>
      </c>
    </row>
    <row r="540" spans="1:12" ht="22" customHeight="1">
      <c r="A540" t="str">
        <f t="shared" si="16"/>
        <v/>
      </c>
      <c r="C540" s="24" t="str">
        <f>IF(B540="","",IFERROR(_xlfn.XLOOKUP(B540,BILLING!A:A,BILLING!C:C),"Bill not found"))</f>
        <v/>
      </c>
      <c r="D540" s="24" t="str">
        <f>IF(C540="","",IFERROR(_xlfn.XLOOKUP(C540,PT_Master!A:A,PT_Master!C:C),""))</f>
        <v/>
      </c>
      <c r="E540" s="25" t="str">
        <f>IF(B540="","",IFERROR(_xlfn.XLOOKUP(B540,BILLING!A:A,BILLING!O:O),0))</f>
        <v/>
      </c>
      <c r="F540" s="13"/>
      <c r="G540" s="17"/>
      <c r="J540" s="25" t="str">
        <f>IF(B540="","",IFERROR(E540-SUMIF(B$6:B540,B540,G$6:G540),E540))</f>
        <v/>
      </c>
      <c r="K540" s="27" t="str">
        <f ca="1">IF(B540="","",IFERROR(TODAY()-_xlfn.XLOOKUP(B540,BILLING!A:A,BILLING!E:E),0))</f>
        <v/>
      </c>
      <c r="L540" s="24" t="str">
        <f t="shared" ca="1" si="17"/>
        <v/>
      </c>
    </row>
    <row r="541" spans="1:12" ht="22" customHeight="1">
      <c r="A541" t="str">
        <f t="shared" si="16"/>
        <v/>
      </c>
      <c r="C541" s="24" t="str">
        <f>IF(B541="","",IFERROR(_xlfn.XLOOKUP(B541,BILLING!A:A,BILLING!C:C),"Bill not found"))</f>
        <v/>
      </c>
      <c r="D541" s="24" t="str">
        <f>IF(C541="","",IFERROR(_xlfn.XLOOKUP(C541,PT_Master!A:A,PT_Master!C:C),""))</f>
        <v/>
      </c>
      <c r="E541" s="25" t="str">
        <f>IF(B541="","",IFERROR(_xlfn.XLOOKUP(B541,BILLING!A:A,BILLING!O:O),0))</f>
        <v/>
      </c>
      <c r="F541" s="13"/>
      <c r="G541" s="17"/>
      <c r="J541" s="25" t="str">
        <f>IF(B541="","",IFERROR(E541-SUMIF(B$6:B541,B541,G$6:G541),E541))</f>
        <v/>
      </c>
      <c r="K541" s="27" t="str">
        <f ca="1">IF(B541="","",IFERROR(TODAY()-_xlfn.XLOOKUP(B541,BILLING!A:A,BILLING!E:E),0))</f>
        <v/>
      </c>
      <c r="L541" s="24" t="str">
        <f t="shared" ca="1" si="17"/>
        <v/>
      </c>
    </row>
    <row r="542" spans="1:12" ht="22" customHeight="1">
      <c r="A542" t="str">
        <f t="shared" si="16"/>
        <v/>
      </c>
      <c r="C542" s="24" t="str">
        <f>IF(B542="","",IFERROR(_xlfn.XLOOKUP(B542,BILLING!A:A,BILLING!C:C),"Bill not found"))</f>
        <v/>
      </c>
      <c r="D542" s="24" t="str">
        <f>IF(C542="","",IFERROR(_xlfn.XLOOKUP(C542,PT_Master!A:A,PT_Master!C:C),""))</f>
        <v/>
      </c>
      <c r="E542" s="25" t="str">
        <f>IF(B542="","",IFERROR(_xlfn.XLOOKUP(B542,BILLING!A:A,BILLING!O:O),0))</f>
        <v/>
      </c>
      <c r="F542" s="13"/>
      <c r="G542" s="17"/>
      <c r="J542" s="25" t="str">
        <f>IF(B542="","",IFERROR(E542-SUMIF(B$6:B542,B542,G$6:G542),E542))</f>
        <v/>
      </c>
      <c r="K542" s="27" t="str">
        <f ca="1">IF(B542="","",IFERROR(TODAY()-_xlfn.XLOOKUP(B542,BILLING!A:A,BILLING!E:E),0))</f>
        <v/>
      </c>
      <c r="L542" s="24" t="str">
        <f t="shared" ca="1" si="17"/>
        <v/>
      </c>
    </row>
    <row r="543" spans="1:12" ht="22" customHeight="1">
      <c r="A543" t="str">
        <f t="shared" si="16"/>
        <v/>
      </c>
      <c r="C543" s="24" t="str">
        <f>IF(B543="","",IFERROR(_xlfn.XLOOKUP(B543,BILLING!A:A,BILLING!C:C),"Bill not found"))</f>
        <v/>
      </c>
      <c r="D543" s="24" t="str">
        <f>IF(C543="","",IFERROR(_xlfn.XLOOKUP(C543,PT_Master!A:A,PT_Master!C:C),""))</f>
        <v/>
      </c>
      <c r="E543" s="25" t="str">
        <f>IF(B543="","",IFERROR(_xlfn.XLOOKUP(B543,BILLING!A:A,BILLING!O:O),0))</f>
        <v/>
      </c>
      <c r="F543" s="13"/>
      <c r="G543" s="17"/>
      <c r="J543" s="25" t="str">
        <f>IF(B543="","",IFERROR(E543-SUMIF(B$6:B543,B543,G$6:G543),E543))</f>
        <v/>
      </c>
      <c r="K543" s="27" t="str">
        <f ca="1">IF(B543="","",IFERROR(TODAY()-_xlfn.XLOOKUP(B543,BILLING!A:A,BILLING!E:E),0))</f>
        <v/>
      </c>
      <c r="L543" s="24" t="str">
        <f t="shared" ca="1" si="17"/>
        <v/>
      </c>
    </row>
    <row r="544" spans="1:12" ht="22" customHeight="1">
      <c r="A544" t="str">
        <f t="shared" si="16"/>
        <v/>
      </c>
      <c r="C544" s="24" t="str">
        <f>IF(B544="","",IFERROR(_xlfn.XLOOKUP(B544,BILLING!A:A,BILLING!C:C),"Bill not found"))</f>
        <v/>
      </c>
      <c r="D544" s="24" t="str">
        <f>IF(C544="","",IFERROR(_xlfn.XLOOKUP(C544,PT_Master!A:A,PT_Master!C:C),""))</f>
        <v/>
      </c>
      <c r="E544" s="25" t="str">
        <f>IF(B544="","",IFERROR(_xlfn.XLOOKUP(B544,BILLING!A:A,BILLING!O:O),0))</f>
        <v/>
      </c>
      <c r="F544" s="13"/>
      <c r="G544" s="17"/>
      <c r="J544" s="25" t="str">
        <f>IF(B544="","",IFERROR(E544-SUMIF(B$6:B544,B544,G$6:G544),E544))</f>
        <v/>
      </c>
      <c r="K544" s="27" t="str">
        <f ca="1">IF(B544="","",IFERROR(TODAY()-_xlfn.XLOOKUP(B544,BILLING!A:A,BILLING!E:E),0))</f>
        <v/>
      </c>
      <c r="L544" s="24" t="str">
        <f t="shared" ca="1" si="17"/>
        <v/>
      </c>
    </row>
    <row r="545" spans="1:12" ht="22" customHeight="1">
      <c r="A545" t="str">
        <f t="shared" si="16"/>
        <v/>
      </c>
      <c r="C545" s="24" t="str">
        <f>IF(B545="","",IFERROR(_xlfn.XLOOKUP(B545,BILLING!A:A,BILLING!C:C),"Bill not found"))</f>
        <v/>
      </c>
      <c r="D545" s="24" t="str">
        <f>IF(C545="","",IFERROR(_xlfn.XLOOKUP(C545,PT_Master!A:A,PT_Master!C:C),""))</f>
        <v/>
      </c>
      <c r="E545" s="25" t="str">
        <f>IF(B545="","",IFERROR(_xlfn.XLOOKUP(B545,BILLING!A:A,BILLING!O:O),0))</f>
        <v/>
      </c>
      <c r="F545" s="13"/>
      <c r="G545" s="17"/>
      <c r="J545" s="25" t="str">
        <f>IF(B545="","",IFERROR(E545-SUMIF(B$6:B545,B545,G$6:G545),E545))</f>
        <v/>
      </c>
      <c r="K545" s="27" t="str">
        <f ca="1">IF(B545="","",IFERROR(TODAY()-_xlfn.XLOOKUP(B545,BILLING!A:A,BILLING!E:E),0))</f>
        <v/>
      </c>
      <c r="L545" s="24" t="str">
        <f t="shared" ca="1" si="17"/>
        <v/>
      </c>
    </row>
    <row r="546" spans="1:12" ht="22" customHeight="1">
      <c r="A546" t="str">
        <f t="shared" si="16"/>
        <v/>
      </c>
      <c r="C546" s="24" t="str">
        <f>IF(B546="","",IFERROR(_xlfn.XLOOKUP(B546,BILLING!A:A,BILLING!C:C),"Bill not found"))</f>
        <v/>
      </c>
      <c r="D546" s="24" t="str">
        <f>IF(C546="","",IFERROR(_xlfn.XLOOKUP(C546,PT_Master!A:A,PT_Master!C:C),""))</f>
        <v/>
      </c>
      <c r="E546" s="25" t="str">
        <f>IF(B546="","",IFERROR(_xlfn.XLOOKUP(B546,BILLING!A:A,BILLING!O:O),0))</f>
        <v/>
      </c>
      <c r="F546" s="13"/>
      <c r="G546" s="17"/>
      <c r="J546" s="25" t="str">
        <f>IF(B546="","",IFERROR(E546-SUMIF(B$6:B546,B546,G$6:G546),E546))</f>
        <v/>
      </c>
      <c r="K546" s="27" t="str">
        <f ca="1">IF(B546="","",IFERROR(TODAY()-_xlfn.XLOOKUP(B546,BILLING!A:A,BILLING!E:E),0))</f>
        <v/>
      </c>
      <c r="L546" s="24" t="str">
        <f t="shared" ca="1" si="17"/>
        <v/>
      </c>
    </row>
    <row r="547" spans="1:12" ht="22" customHeight="1">
      <c r="A547" t="str">
        <f t="shared" si="16"/>
        <v/>
      </c>
      <c r="C547" s="24" t="str">
        <f>IF(B547="","",IFERROR(_xlfn.XLOOKUP(B547,BILLING!A:A,BILLING!C:C),"Bill not found"))</f>
        <v/>
      </c>
      <c r="D547" s="24" t="str">
        <f>IF(C547="","",IFERROR(_xlfn.XLOOKUP(C547,PT_Master!A:A,PT_Master!C:C),""))</f>
        <v/>
      </c>
      <c r="E547" s="25" t="str">
        <f>IF(B547="","",IFERROR(_xlfn.XLOOKUP(B547,BILLING!A:A,BILLING!O:O),0))</f>
        <v/>
      </c>
      <c r="F547" s="13"/>
      <c r="G547" s="17"/>
      <c r="J547" s="25" t="str">
        <f>IF(B547="","",IFERROR(E547-SUMIF(B$6:B547,B547,G$6:G547),E547))</f>
        <v/>
      </c>
      <c r="K547" s="27" t="str">
        <f ca="1">IF(B547="","",IFERROR(TODAY()-_xlfn.XLOOKUP(B547,BILLING!A:A,BILLING!E:E),0))</f>
        <v/>
      </c>
      <c r="L547" s="24" t="str">
        <f t="shared" ca="1" si="17"/>
        <v/>
      </c>
    </row>
    <row r="548" spans="1:12" ht="22" customHeight="1">
      <c r="A548" t="str">
        <f t="shared" si="16"/>
        <v/>
      </c>
      <c r="C548" s="24" t="str">
        <f>IF(B548="","",IFERROR(_xlfn.XLOOKUP(B548,BILLING!A:A,BILLING!C:C),"Bill not found"))</f>
        <v/>
      </c>
      <c r="D548" s="24" t="str">
        <f>IF(C548="","",IFERROR(_xlfn.XLOOKUP(C548,PT_Master!A:A,PT_Master!C:C),""))</f>
        <v/>
      </c>
      <c r="E548" s="25" t="str">
        <f>IF(B548="","",IFERROR(_xlfn.XLOOKUP(B548,BILLING!A:A,BILLING!O:O),0))</f>
        <v/>
      </c>
      <c r="F548" s="13"/>
      <c r="G548" s="17"/>
      <c r="J548" s="25" t="str">
        <f>IF(B548="","",IFERROR(E548-SUMIF(B$6:B548,B548,G$6:G548),E548))</f>
        <v/>
      </c>
      <c r="K548" s="27" t="str">
        <f ca="1">IF(B548="","",IFERROR(TODAY()-_xlfn.XLOOKUP(B548,BILLING!A:A,BILLING!E:E),0))</f>
        <v/>
      </c>
      <c r="L548" s="24" t="str">
        <f t="shared" ca="1" si="17"/>
        <v/>
      </c>
    </row>
    <row r="549" spans="1:12" ht="22" customHeight="1">
      <c r="A549" t="str">
        <f t="shared" si="16"/>
        <v/>
      </c>
      <c r="C549" s="24" t="str">
        <f>IF(B549="","",IFERROR(_xlfn.XLOOKUP(B549,BILLING!A:A,BILLING!C:C),"Bill not found"))</f>
        <v/>
      </c>
      <c r="D549" s="24" t="str">
        <f>IF(C549="","",IFERROR(_xlfn.XLOOKUP(C549,PT_Master!A:A,PT_Master!C:C),""))</f>
        <v/>
      </c>
      <c r="E549" s="25" t="str">
        <f>IF(B549="","",IFERROR(_xlfn.XLOOKUP(B549,BILLING!A:A,BILLING!O:O),0))</f>
        <v/>
      </c>
      <c r="F549" s="13"/>
      <c r="G549" s="17"/>
      <c r="J549" s="25" t="str">
        <f>IF(B549="","",IFERROR(E549-SUMIF(B$6:B549,B549,G$6:G549),E549))</f>
        <v/>
      </c>
      <c r="K549" s="27" t="str">
        <f ca="1">IF(B549="","",IFERROR(TODAY()-_xlfn.XLOOKUP(B549,BILLING!A:A,BILLING!E:E),0))</f>
        <v/>
      </c>
      <c r="L549" s="24" t="str">
        <f t="shared" ca="1" si="17"/>
        <v/>
      </c>
    </row>
    <row r="550" spans="1:12" ht="22" customHeight="1">
      <c r="A550" t="str">
        <f t="shared" si="16"/>
        <v/>
      </c>
      <c r="C550" s="24" t="str">
        <f>IF(B550="","",IFERROR(_xlfn.XLOOKUP(B550,BILLING!A:A,BILLING!C:C),"Bill not found"))</f>
        <v/>
      </c>
      <c r="D550" s="24" t="str">
        <f>IF(C550="","",IFERROR(_xlfn.XLOOKUP(C550,PT_Master!A:A,PT_Master!C:C),""))</f>
        <v/>
      </c>
      <c r="E550" s="25" t="str">
        <f>IF(B550="","",IFERROR(_xlfn.XLOOKUP(B550,BILLING!A:A,BILLING!O:O),0))</f>
        <v/>
      </c>
      <c r="F550" s="13"/>
      <c r="G550" s="17"/>
      <c r="J550" s="25" t="str">
        <f>IF(B550="","",IFERROR(E550-SUMIF(B$6:B550,B550,G$6:G550),E550))</f>
        <v/>
      </c>
      <c r="K550" s="27" t="str">
        <f ca="1">IF(B550="","",IFERROR(TODAY()-_xlfn.XLOOKUP(B550,BILLING!A:A,BILLING!E:E),0))</f>
        <v/>
      </c>
      <c r="L550" s="24" t="str">
        <f t="shared" ca="1" si="17"/>
        <v/>
      </c>
    </row>
    <row r="551" spans="1:12" ht="22" customHeight="1">
      <c r="A551" t="str">
        <f t="shared" si="16"/>
        <v/>
      </c>
      <c r="C551" s="24" t="str">
        <f>IF(B551="","",IFERROR(_xlfn.XLOOKUP(B551,BILLING!A:A,BILLING!C:C),"Bill not found"))</f>
        <v/>
      </c>
      <c r="D551" s="24" t="str">
        <f>IF(C551="","",IFERROR(_xlfn.XLOOKUP(C551,PT_Master!A:A,PT_Master!C:C),""))</f>
        <v/>
      </c>
      <c r="E551" s="25" t="str">
        <f>IF(B551="","",IFERROR(_xlfn.XLOOKUP(B551,BILLING!A:A,BILLING!O:O),0))</f>
        <v/>
      </c>
      <c r="F551" s="13"/>
      <c r="G551" s="17"/>
      <c r="J551" s="25" t="str">
        <f>IF(B551="","",IFERROR(E551-SUMIF(B$6:B551,B551,G$6:G551),E551))</f>
        <v/>
      </c>
      <c r="K551" s="27" t="str">
        <f ca="1">IF(B551="","",IFERROR(TODAY()-_xlfn.XLOOKUP(B551,BILLING!A:A,BILLING!E:E),0))</f>
        <v/>
      </c>
      <c r="L551" s="24" t="str">
        <f t="shared" ca="1" si="17"/>
        <v/>
      </c>
    </row>
    <row r="552" spans="1:12" ht="22" customHeight="1">
      <c r="A552" t="str">
        <f t="shared" si="16"/>
        <v/>
      </c>
      <c r="C552" s="24" t="str">
        <f>IF(B552="","",IFERROR(_xlfn.XLOOKUP(B552,BILLING!A:A,BILLING!C:C),"Bill not found"))</f>
        <v/>
      </c>
      <c r="D552" s="24" t="str">
        <f>IF(C552="","",IFERROR(_xlfn.XLOOKUP(C552,PT_Master!A:A,PT_Master!C:C),""))</f>
        <v/>
      </c>
      <c r="E552" s="25" t="str">
        <f>IF(B552="","",IFERROR(_xlfn.XLOOKUP(B552,BILLING!A:A,BILLING!O:O),0))</f>
        <v/>
      </c>
      <c r="F552" s="13"/>
      <c r="G552" s="17"/>
      <c r="J552" s="25" t="str">
        <f>IF(B552="","",IFERROR(E552-SUMIF(B$6:B552,B552,G$6:G552),E552))</f>
        <v/>
      </c>
      <c r="K552" s="27" t="str">
        <f ca="1">IF(B552="","",IFERROR(TODAY()-_xlfn.XLOOKUP(B552,BILLING!A:A,BILLING!E:E),0))</f>
        <v/>
      </c>
      <c r="L552" s="24" t="str">
        <f t="shared" ca="1" si="17"/>
        <v/>
      </c>
    </row>
    <row r="553" spans="1:12" ht="22" customHeight="1">
      <c r="A553" t="str">
        <f t="shared" si="16"/>
        <v/>
      </c>
      <c r="C553" s="24" t="str">
        <f>IF(B553="","",IFERROR(_xlfn.XLOOKUP(B553,BILLING!A:A,BILLING!C:C),"Bill not found"))</f>
        <v/>
      </c>
      <c r="D553" s="24" t="str">
        <f>IF(C553="","",IFERROR(_xlfn.XLOOKUP(C553,PT_Master!A:A,PT_Master!C:C),""))</f>
        <v/>
      </c>
      <c r="E553" s="25" t="str">
        <f>IF(B553="","",IFERROR(_xlfn.XLOOKUP(B553,BILLING!A:A,BILLING!O:O),0))</f>
        <v/>
      </c>
      <c r="F553" s="13"/>
      <c r="G553" s="17"/>
      <c r="J553" s="25" t="str">
        <f>IF(B553="","",IFERROR(E553-SUMIF(B$6:B553,B553,G$6:G553),E553))</f>
        <v/>
      </c>
      <c r="K553" s="27" t="str">
        <f ca="1">IF(B553="","",IFERROR(TODAY()-_xlfn.XLOOKUP(B553,BILLING!A:A,BILLING!E:E),0))</f>
        <v/>
      </c>
      <c r="L553" s="24" t="str">
        <f t="shared" ca="1" si="17"/>
        <v/>
      </c>
    </row>
    <row r="554" spans="1:12" ht="22" customHeight="1">
      <c r="A554" t="str">
        <f t="shared" si="16"/>
        <v/>
      </c>
      <c r="C554" s="24" t="str">
        <f>IF(B554="","",IFERROR(_xlfn.XLOOKUP(B554,BILLING!A:A,BILLING!C:C),"Bill not found"))</f>
        <v/>
      </c>
      <c r="D554" s="24" t="str">
        <f>IF(C554="","",IFERROR(_xlfn.XLOOKUP(C554,PT_Master!A:A,PT_Master!C:C),""))</f>
        <v/>
      </c>
      <c r="E554" s="25" t="str">
        <f>IF(B554="","",IFERROR(_xlfn.XLOOKUP(B554,BILLING!A:A,BILLING!O:O),0))</f>
        <v/>
      </c>
      <c r="F554" s="13"/>
      <c r="G554" s="17"/>
      <c r="J554" s="25" t="str">
        <f>IF(B554="","",IFERROR(E554-SUMIF(B$6:B554,B554,G$6:G554),E554))</f>
        <v/>
      </c>
      <c r="K554" s="27" t="str">
        <f ca="1">IF(B554="","",IFERROR(TODAY()-_xlfn.XLOOKUP(B554,BILLING!A:A,BILLING!E:E),0))</f>
        <v/>
      </c>
      <c r="L554" s="24" t="str">
        <f t="shared" ca="1" si="17"/>
        <v/>
      </c>
    </row>
    <row r="555" spans="1:12" ht="22" customHeight="1">
      <c r="A555" t="str">
        <f t="shared" si="16"/>
        <v/>
      </c>
      <c r="C555" s="24" t="str">
        <f>IF(B555="","",IFERROR(_xlfn.XLOOKUP(B555,BILLING!A:A,BILLING!C:C),"Bill not found"))</f>
        <v/>
      </c>
      <c r="D555" s="24" t="str">
        <f>IF(C555="","",IFERROR(_xlfn.XLOOKUP(C555,PT_Master!A:A,PT_Master!C:C),""))</f>
        <v/>
      </c>
      <c r="E555" s="25" t="str">
        <f>IF(B555="","",IFERROR(_xlfn.XLOOKUP(B555,BILLING!A:A,BILLING!O:O),0))</f>
        <v/>
      </c>
      <c r="F555" s="13"/>
      <c r="G555" s="17"/>
      <c r="J555" s="25" t="str">
        <f>IF(B555="","",IFERROR(E555-SUMIF(B$6:B555,B555,G$6:G555),E555))</f>
        <v/>
      </c>
      <c r="K555" s="27" t="str">
        <f ca="1">IF(B555="","",IFERROR(TODAY()-_xlfn.XLOOKUP(B555,BILLING!A:A,BILLING!E:E),0))</f>
        <v/>
      </c>
      <c r="L555" s="24" t="str">
        <f t="shared" ca="1" si="17"/>
        <v/>
      </c>
    </row>
    <row r="556" spans="1:12" ht="22" customHeight="1">
      <c r="A556" t="str">
        <f t="shared" si="16"/>
        <v/>
      </c>
      <c r="C556" s="24" t="str">
        <f>IF(B556="","",IFERROR(_xlfn.XLOOKUP(B556,BILLING!A:A,BILLING!C:C),"Bill not found"))</f>
        <v/>
      </c>
      <c r="D556" s="24" t="str">
        <f>IF(C556="","",IFERROR(_xlfn.XLOOKUP(C556,PT_Master!A:A,PT_Master!C:C),""))</f>
        <v/>
      </c>
      <c r="E556" s="25" t="str">
        <f>IF(B556="","",IFERROR(_xlfn.XLOOKUP(B556,BILLING!A:A,BILLING!O:O),0))</f>
        <v/>
      </c>
      <c r="F556" s="13"/>
      <c r="G556" s="17"/>
      <c r="J556" s="25" t="str">
        <f>IF(B556="","",IFERROR(E556-SUMIF(B$6:B556,B556,G$6:G556),E556))</f>
        <v/>
      </c>
      <c r="K556" s="27" t="str">
        <f ca="1">IF(B556="","",IFERROR(TODAY()-_xlfn.XLOOKUP(B556,BILLING!A:A,BILLING!E:E),0))</f>
        <v/>
      </c>
      <c r="L556" s="24" t="str">
        <f t="shared" ca="1" si="17"/>
        <v/>
      </c>
    </row>
    <row r="557" spans="1:12" ht="22" customHeight="1">
      <c r="A557" t="str">
        <f t="shared" si="16"/>
        <v/>
      </c>
      <c r="C557" s="24" t="str">
        <f>IF(B557="","",IFERROR(_xlfn.XLOOKUP(B557,BILLING!A:A,BILLING!C:C),"Bill not found"))</f>
        <v/>
      </c>
      <c r="D557" s="24" t="str">
        <f>IF(C557="","",IFERROR(_xlfn.XLOOKUP(C557,PT_Master!A:A,PT_Master!C:C),""))</f>
        <v/>
      </c>
      <c r="E557" s="25" t="str">
        <f>IF(B557="","",IFERROR(_xlfn.XLOOKUP(B557,BILLING!A:A,BILLING!O:O),0))</f>
        <v/>
      </c>
      <c r="F557" s="13"/>
      <c r="G557" s="17"/>
      <c r="J557" s="25" t="str">
        <f>IF(B557="","",IFERROR(E557-SUMIF(B$6:B557,B557,G$6:G557),E557))</f>
        <v/>
      </c>
      <c r="K557" s="27" t="str">
        <f ca="1">IF(B557="","",IFERROR(TODAY()-_xlfn.XLOOKUP(B557,BILLING!A:A,BILLING!E:E),0))</f>
        <v/>
      </c>
      <c r="L557" s="24" t="str">
        <f t="shared" ca="1" si="17"/>
        <v/>
      </c>
    </row>
    <row r="558" spans="1:12" ht="22" customHeight="1">
      <c r="A558" t="str">
        <f t="shared" si="16"/>
        <v/>
      </c>
      <c r="C558" s="24" t="str">
        <f>IF(B558="","",IFERROR(_xlfn.XLOOKUP(B558,BILLING!A:A,BILLING!C:C),"Bill not found"))</f>
        <v/>
      </c>
      <c r="D558" s="24" t="str">
        <f>IF(C558="","",IFERROR(_xlfn.XLOOKUP(C558,PT_Master!A:A,PT_Master!C:C),""))</f>
        <v/>
      </c>
      <c r="E558" s="25" t="str">
        <f>IF(B558="","",IFERROR(_xlfn.XLOOKUP(B558,BILLING!A:A,BILLING!O:O),0))</f>
        <v/>
      </c>
      <c r="F558" s="13"/>
      <c r="G558" s="17"/>
      <c r="J558" s="25" t="str">
        <f>IF(B558="","",IFERROR(E558-SUMIF(B$6:B558,B558,G$6:G558),E558))</f>
        <v/>
      </c>
      <c r="K558" s="27" t="str">
        <f ca="1">IF(B558="","",IFERROR(TODAY()-_xlfn.XLOOKUP(B558,BILLING!A:A,BILLING!E:E),0))</f>
        <v/>
      </c>
      <c r="L558" s="24" t="str">
        <f t="shared" ca="1" si="17"/>
        <v/>
      </c>
    </row>
    <row r="559" spans="1:12" ht="22" customHeight="1">
      <c r="A559" t="str">
        <f t="shared" si="16"/>
        <v/>
      </c>
      <c r="C559" s="24" t="str">
        <f>IF(B559="","",IFERROR(_xlfn.XLOOKUP(B559,BILLING!A:A,BILLING!C:C),"Bill not found"))</f>
        <v/>
      </c>
      <c r="D559" s="24" t="str">
        <f>IF(C559="","",IFERROR(_xlfn.XLOOKUP(C559,PT_Master!A:A,PT_Master!C:C),""))</f>
        <v/>
      </c>
      <c r="E559" s="25" t="str">
        <f>IF(B559="","",IFERROR(_xlfn.XLOOKUP(B559,BILLING!A:A,BILLING!O:O),0))</f>
        <v/>
      </c>
      <c r="F559" s="13"/>
      <c r="G559" s="17"/>
      <c r="J559" s="25" t="str">
        <f>IF(B559="","",IFERROR(E559-SUMIF(B$6:B559,B559,G$6:G559),E559))</f>
        <v/>
      </c>
      <c r="K559" s="27" t="str">
        <f ca="1">IF(B559="","",IFERROR(TODAY()-_xlfn.XLOOKUP(B559,BILLING!A:A,BILLING!E:E),0))</f>
        <v/>
      </c>
      <c r="L559" s="24" t="str">
        <f t="shared" ca="1" si="17"/>
        <v/>
      </c>
    </row>
    <row r="560" spans="1:12" ht="22" customHeight="1">
      <c r="A560" t="str">
        <f t="shared" si="16"/>
        <v/>
      </c>
      <c r="C560" s="24" t="str">
        <f>IF(B560="","",IFERROR(_xlfn.XLOOKUP(B560,BILLING!A:A,BILLING!C:C),"Bill not found"))</f>
        <v/>
      </c>
      <c r="D560" s="24" t="str">
        <f>IF(C560="","",IFERROR(_xlfn.XLOOKUP(C560,PT_Master!A:A,PT_Master!C:C),""))</f>
        <v/>
      </c>
      <c r="E560" s="25" t="str">
        <f>IF(B560="","",IFERROR(_xlfn.XLOOKUP(B560,BILLING!A:A,BILLING!O:O),0))</f>
        <v/>
      </c>
      <c r="F560" s="13"/>
      <c r="G560" s="17"/>
      <c r="J560" s="25" t="str">
        <f>IF(B560="","",IFERROR(E560-SUMIF(B$6:B560,B560,G$6:G560),E560))</f>
        <v/>
      </c>
      <c r="K560" s="27" t="str">
        <f ca="1">IF(B560="","",IFERROR(TODAY()-_xlfn.XLOOKUP(B560,BILLING!A:A,BILLING!E:E),0))</f>
        <v/>
      </c>
      <c r="L560" s="24" t="str">
        <f t="shared" ca="1" si="17"/>
        <v/>
      </c>
    </row>
    <row r="561" spans="1:12" ht="22" customHeight="1">
      <c r="A561" t="str">
        <f t="shared" si="16"/>
        <v/>
      </c>
      <c r="C561" s="24" t="str">
        <f>IF(B561="","",IFERROR(_xlfn.XLOOKUP(B561,BILLING!A:A,BILLING!C:C),"Bill not found"))</f>
        <v/>
      </c>
      <c r="D561" s="24" t="str">
        <f>IF(C561="","",IFERROR(_xlfn.XLOOKUP(C561,PT_Master!A:A,PT_Master!C:C),""))</f>
        <v/>
      </c>
      <c r="E561" s="25" t="str">
        <f>IF(B561="","",IFERROR(_xlfn.XLOOKUP(B561,BILLING!A:A,BILLING!O:O),0))</f>
        <v/>
      </c>
      <c r="F561" s="13"/>
      <c r="G561" s="17"/>
      <c r="J561" s="25" t="str">
        <f>IF(B561="","",IFERROR(E561-SUMIF(B$6:B561,B561,G$6:G561),E561))</f>
        <v/>
      </c>
      <c r="K561" s="27" t="str">
        <f ca="1">IF(B561="","",IFERROR(TODAY()-_xlfn.XLOOKUP(B561,BILLING!A:A,BILLING!E:E),0))</f>
        <v/>
      </c>
      <c r="L561" s="24" t="str">
        <f t="shared" ca="1" si="17"/>
        <v/>
      </c>
    </row>
    <row r="562" spans="1:12" ht="22" customHeight="1">
      <c r="A562" t="str">
        <f t="shared" si="16"/>
        <v/>
      </c>
      <c r="C562" s="24" t="str">
        <f>IF(B562="","",IFERROR(_xlfn.XLOOKUP(B562,BILLING!A:A,BILLING!C:C),"Bill not found"))</f>
        <v/>
      </c>
      <c r="D562" s="24" t="str">
        <f>IF(C562="","",IFERROR(_xlfn.XLOOKUP(C562,PT_Master!A:A,PT_Master!C:C),""))</f>
        <v/>
      </c>
      <c r="E562" s="25" t="str">
        <f>IF(B562="","",IFERROR(_xlfn.XLOOKUP(B562,BILLING!A:A,BILLING!O:O),0))</f>
        <v/>
      </c>
      <c r="F562" s="13"/>
      <c r="G562" s="17"/>
      <c r="J562" s="25" t="str">
        <f>IF(B562="","",IFERROR(E562-SUMIF(B$6:B562,B562,G$6:G562),E562))</f>
        <v/>
      </c>
      <c r="K562" s="27" t="str">
        <f ca="1">IF(B562="","",IFERROR(TODAY()-_xlfn.XLOOKUP(B562,BILLING!A:A,BILLING!E:E),0))</f>
        <v/>
      </c>
      <c r="L562" s="24" t="str">
        <f t="shared" ca="1" si="17"/>
        <v/>
      </c>
    </row>
    <row r="563" spans="1:12" ht="22" customHeight="1">
      <c r="A563" t="str">
        <f t="shared" si="16"/>
        <v/>
      </c>
      <c r="C563" s="24" t="str">
        <f>IF(B563="","",IFERROR(_xlfn.XLOOKUP(B563,BILLING!A:A,BILLING!C:C),"Bill not found"))</f>
        <v/>
      </c>
      <c r="D563" s="24" t="str">
        <f>IF(C563="","",IFERROR(_xlfn.XLOOKUP(C563,PT_Master!A:A,PT_Master!C:C),""))</f>
        <v/>
      </c>
      <c r="E563" s="25" t="str">
        <f>IF(B563="","",IFERROR(_xlfn.XLOOKUP(B563,BILLING!A:A,BILLING!O:O),0))</f>
        <v/>
      </c>
      <c r="F563" s="13"/>
      <c r="G563" s="17"/>
      <c r="J563" s="25" t="str">
        <f>IF(B563="","",IFERROR(E563-SUMIF(B$6:B563,B563,G$6:G563),E563))</f>
        <v/>
      </c>
      <c r="K563" s="27" t="str">
        <f ca="1">IF(B563="","",IFERROR(TODAY()-_xlfn.XLOOKUP(B563,BILLING!A:A,BILLING!E:E),0))</f>
        <v/>
      </c>
      <c r="L563" s="24" t="str">
        <f t="shared" ca="1" si="17"/>
        <v/>
      </c>
    </row>
    <row r="564" spans="1:12" ht="22" customHeight="1">
      <c r="A564" t="str">
        <f t="shared" si="16"/>
        <v/>
      </c>
      <c r="C564" s="24" t="str">
        <f>IF(B564="","",IFERROR(_xlfn.XLOOKUP(B564,BILLING!A:A,BILLING!C:C),"Bill not found"))</f>
        <v/>
      </c>
      <c r="D564" s="24" t="str">
        <f>IF(C564="","",IFERROR(_xlfn.XLOOKUP(C564,PT_Master!A:A,PT_Master!C:C),""))</f>
        <v/>
      </c>
      <c r="E564" s="25" t="str">
        <f>IF(B564="","",IFERROR(_xlfn.XLOOKUP(B564,BILLING!A:A,BILLING!O:O),0))</f>
        <v/>
      </c>
      <c r="F564" s="13"/>
      <c r="G564" s="17"/>
      <c r="J564" s="25" t="str">
        <f>IF(B564="","",IFERROR(E564-SUMIF(B$6:B564,B564,G$6:G564),E564))</f>
        <v/>
      </c>
      <c r="K564" s="27" t="str">
        <f ca="1">IF(B564="","",IFERROR(TODAY()-_xlfn.XLOOKUP(B564,BILLING!A:A,BILLING!E:E),0))</f>
        <v/>
      </c>
      <c r="L564" s="24" t="str">
        <f t="shared" ca="1" si="17"/>
        <v/>
      </c>
    </row>
    <row r="565" spans="1:12" ht="22" customHeight="1">
      <c r="A565" t="str">
        <f t="shared" si="16"/>
        <v/>
      </c>
      <c r="C565" s="24" t="str">
        <f>IF(B565="","",IFERROR(_xlfn.XLOOKUP(B565,BILLING!A:A,BILLING!C:C),"Bill not found"))</f>
        <v/>
      </c>
      <c r="D565" s="24" t="str">
        <f>IF(C565="","",IFERROR(_xlfn.XLOOKUP(C565,PT_Master!A:A,PT_Master!C:C),""))</f>
        <v/>
      </c>
      <c r="E565" s="25" t="str">
        <f>IF(B565="","",IFERROR(_xlfn.XLOOKUP(B565,BILLING!A:A,BILLING!O:O),0))</f>
        <v/>
      </c>
      <c r="F565" s="13"/>
      <c r="G565" s="17"/>
      <c r="J565" s="25" t="str">
        <f>IF(B565="","",IFERROR(E565-SUMIF(B$6:B565,B565,G$6:G565),E565))</f>
        <v/>
      </c>
      <c r="K565" s="27" t="str">
        <f ca="1">IF(B565="","",IFERROR(TODAY()-_xlfn.XLOOKUP(B565,BILLING!A:A,BILLING!E:E),0))</f>
        <v/>
      </c>
      <c r="L565" s="24" t="str">
        <f t="shared" ca="1" si="17"/>
        <v/>
      </c>
    </row>
    <row r="566" spans="1:12" ht="22" customHeight="1">
      <c r="A566" t="str">
        <f t="shared" si="16"/>
        <v/>
      </c>
      <c r="C566" s="24" t="str">
        <f>IF(B566="","",IFERROR(_xlfn.XLOOKUP(B566,BILLING!A:A,BILLING!C:C),"Bill not found"))</f>
        <v/>
      </c>
      <c r="D566" s="24" t="str">
        <f>IF(C566="","",IFERROR(_xlfn.XLOOKUP(C566,PT_Master!A:A,PT_Master!C:C),""))</f>
        <v/>
      </c>
      <c r="E566" s="25" t="str">
        <f>IF(B566="","",IFERROR(_xlfn.XLOOKUP(B566,BILLING!A:A,BILLING!O:O),0))</f>
        <v/>
      </c>
      <c r="F566" s="13"/>
      <c r="G566" s="17"/>
      <c r="J566" s="25" t="str">
        <f>IF(B566="","",IFERROR(E566-SUMIF(B$6:B566,B566,G$6:G566),E566))</f>
        <v/>
      </c>
      <c r="K566" s="27" t="str">
        <f ca="1">IF(B566="","",IFERROR(TODAY()-_xlfn.XLOOKUP(B566,BILLING!A:A,BILLING!E:E),0))</f>
        <v/>
      </c>
      <c r="L566" s="24" t="str">
        <f t="shared" ca="1" si="17"/>
        <v/>
      </c>
    </row>
    <row r="567" spans="1:12" ht="22" customHeight="1">
      <c r="A567" t="str">
        <f t="shared" si="16"/>
        <v/>
      </c>
      <c r="C567" s="24" t="str">
        <f>IF(B567="","",IFERROR(_xlfn.XLOOKUP(B567,BILLING!A:A,BILLING!C:C),"Bill not found"))</f>
        <v/>
      </c>
      <c r="D567" s="24" t="str">
        <f>IF(C567="","",IFERROR(_xlfn.XLOOKUP(C567,PT_Master!A:A,PT_Master!C:C),""))</f>
        <v/>
      </c>
      <c r="E567" s="25" t="str">
        <f>IF(B567="","",IFERROR(_xlfn.XLOOKUP(B567,BILLING!A:A,BILLING!O:O),0))</f>
        <v/>
      </c>
      <c r="F567" s="13"/>
      <c r="G567" s="17"/>
      <c r="J567" s="25" t="str">
        <f>IF(B567="","",IFERROR(E567-SUMIF(B$6:B567,B567,G$6:G567),E567))</f>
        <v/>
      </c>
      <c r="K567" s="27" t="str">
        <f ca="1">IF(B567="","",IFERROR(TODAY()-_xlfn.XLOOKUP(B567,BILLING!A:A,BILLING!E:E),0))</f>
        <v/>
      </c>
      <c r="L567" s="24" t="str">
        <f t="shared" ca="1" si="17"/>
        <v/>
      </c>
    </row>
    <row r="568" spans="1:12" ht="22" customHeight="1">
      <c r="A568" t="str">
        <f t="shared" si="16"/>
        <v/>
      </c>
      <c r="C568" s="24" t="str">
        <f>IF(B568="","",IFERROR(_xlfn.XLOOKUP(B568,BILLING!A:A,BILLING!C:C),"Bill not found"))</f>
        <v/>
      </c>
      <c r="D568" s="24" t="str">
        <f>IF(C568="","",IFERROR(_xlfn.XLOOKUP(C568,PT_Master!A:A,PT_Master!C:C),""))</f>
        <v/>
      </c>
      <c r="E568" s="25" t="str">
        <f>IF(B568="","",IFERROR(_xlfn.XLOOKUP(B568,BILLING!A:A,BILLING!O:O),0))</f>
        <v/>
      </c>
      <c r="F568" s="13"/>
      <c r="G568" s="17"/>
      <c r="J568" s="25" t="str">
        <f>IF(B568="","",IFERROR(E568-SUMIF(B$6:B568,B568,G$6:G568),E568))</f>
        <v/>
      </c>
      <c r="K568" s="27" t="str">
        <f ca="1">IF(B568="","",IFERROR(TODAY()-_xlfn.XLOOKUP(B568,BILLING!A:A,BILLING!E:E),0))</f>
        <v/>
      </c>
      <c r="L568" s="24" t="str">
        <f t="shared" ca="1" si="17"/>
        <v/>
      </c>
    </row>
    <row r="569" spans="1:12" ht="22" customHeight="1">
      <c r="A569" t="str">
        <f t="shared" si="16"/>
        <v/>
      </c>
      <c r="C569" s="24" t="str">
        <f>IF(B569="","",IFERROR(_xlfn.XLOOKUP(B569,BILLING!A:A,BILLING!C:C),"Bill not found"))</f>
        <v/>
      </c>
      <c r="D569" s="24" t="str">
        <f>IF(C569="","",IFERROR(_xlfn.XLOOKUP(C569,PT_Master!A:A,PT_Master!C:C),""))</f>
        <v/>
      </c>
      <c r="E569" s="25" t="str">
        <f>IF(B569="","",IFERROR(_xlfn.XLOOKUP(B569,BILLING!A:A,BILLING!O:O),0))</f>
        <v/>
      </c>
      <c r="F569" s="13"/>
      <c r="G569" s="17"/>
      <c r="J569" s="25" t="str">
        <f>IF(B569="","",IFERROR(E569-SUMIF(B$6:B569,B569,G$6:G569),E569))</f>
        <v/>
      </c>
      <c r="K569" s="27" t="str">
        <f ca="1">IF(B569="","",IFERROR(TODAY()-_xlfn.XLOOKUP(B569,BILLING!A:A,BILLING!E:E),0))</f>
        <v/>
      </c>
      <c r="L569" s="24" t="str">
        <f t="shared" ca="1" si="17"/>
        <v/>
      </c>
    </row>
    <row r="570" spans="1:12" ht="22" customHeight="1">
      <c r="A570" t="str">
        <f t="shared" si="16"/>
        <v/>
      </c>
      <c r="C570" s="24" t="str">
        <f>IF(B570="","",IFERROR(_xlfn.XLOOKUP(B570,BILLING!A:A,BILLING!C:C),"Bill not found"))</f>
        <v/>
      </c>
      <c r="D570" s="24" t="str">
        <f>IF(C570="","",IFERROR(_xlfn.XLOOKUP(C570,PT_Master!A:A,PT_Master!C:C),""))</f>
        <v/>
      </c>
      <c r="E570" s="25" t="str">
        <f>IF(B570="","",IFERROR(_xlfn.XLOOKUP(B570,BILLING!A:A,BILLING!O:O),0))</f>
        <v/>
      </c>
      <c r="F570" s="13"/>
      <c r="G570" s="17"/>
      <c r="J570" s="25" t="str">
        <f>IF(B570="","",IFERROR(E570-SUMIF(B$6:B570,B570,G$6:G570),E570))</f>
        <v/>
      </c>
      <c r="K570" s="27" t="str">
        <f ca="1">IF(B570="","",IFERROR(TODAY()-_xlfn.XLOOKUP(B570,BILLING!A:A,BILLING!E:E),0))</f>
        <v/>
      </c>
      <c r="L570" s="24" t="str">
        <f t="shared" ca="1" si="17"/>
        <v/>
      </c>
    </row>
    <row r="571" spans="1:12" ht="22" customHeight="1">
      <c r="A571" t="str">
        <f t="shared" si="16"/>
        <v/>
      </c>
      <c r="C571" s="24" t="str">
        <f>IF(B571="","",IFERROR(_xlfn.XLOOKUP(B571,BILLING!A:A,BILLING!C:C),"Bill not found"))</f>
        <v/>
      </c>
      <c r="D571" s="24" t="str">
        <f>IF(C571="","",IFERROR(_xlfn.XLOOKUP(C571,PT_Master!A:A,PT_Master!C:C),""))</f>
        <v/>
      </c>
      <c r="E571" s="25" t="str">
        <f>IF(B571="","",IFERROR(_xlfn.XLOOKUP(B571,BILLING!A:A,BILLING!O:O),0))</f>
        <v/>
      </c>
      <c r="F571" s="13"/>
      <c r="G571" s="17"/>
      <c r="J571" s="25" t="str">
        <f>IF(B571="","",IFERROR(E571-SUMIF(B$6:B571,B571,G$6:G571),E571))</f>
        <v/>
      </c>
      <c r="K571" s="27" t="str">
        <f ca="1">IF(B571="","",IFERROR(TODAY()-_xlfn.XLOOKUP(B571,BILLING!A:A,BILLING!E:E),0))</f>
        <v/>
      </c>
      <c r="L571" s="24" t="str">
        <f t="shared" ca="1" si="17"/>
        <v/>
      </c>
    </row>
    <row r="572" spans="1:12" ht="22" customHeight="1">
      <c r="A572" t="str">
        <f t="shared" si="16"/>
        <v/>
      </c>
      <c r="C572" s="24" t="str">
        <f>IF(B572="","",IFERROR(_xlfn.XLOOKUP(B572,BILLING!A:A,BILLING!C:C),"Bill not found"))</f>
        <v/>
      </c>
      <c r="D572" s="24" t="str">
        <f>IF(C572="","",IFERROR(_xlfn.XLOOKUP(C572,PT_Master!A:A,PT_Master!C:C),""))</f>
        <v/>
      </c>
      <c r="E572" s="25" t="str">
        <f>IF(B572="","",IFERROR(_xlfn.XLOOKUP(B572,BILLING!A:A,BILLING!O:O),0))</f>
        <v/>
      </c>
      <c r="F572" s="13"/>
      <c r="G572" s="17"/>
      <c r="J572" s="25" t="str">
        <f>IF(B572="","",IFERROR(E572-SUMIF(B$6:B572,B572,G$6:G572),E572))</f>
        <v/>
      </c>
      <c r="K572" s="27" t="str">
        <f ca="1">IF(B572="","",IFERROR(TODAY()-_xlfn.XLOOKUP(B572,BILLING!A:A,BILLING!E:E),0))</f>
        <v/>
      </c>
      <c r="L572" s="24" t="str">
        <f t="shared" ca="1" si="17"/>
        <v/>
      </c>
    </row>
    <row r="573" spans="1:12" ht="22" customHeight="1">
      <c r="A573" t="str">
        <f t="shared" si="16"/>
        <v/>
      </c>
      <c r="C573" s="24" t="str">
        <f>IF(B573="","",IFERROR(_xlfn.XLOOKUP(B573,BILLING!A:A,BILLING!C:C),"Bill not found"))</f>
        <v/>
      </c>
      <c r="D573" s="24" t="str">
        <f>IF(C573="","",IFERROR(_xlfn.XLOOKUP(C573,PT_Master!A:A,PT_Master!C:C),""))</f>
        <v/>
      </c>
      <c r="E573" s="25" t="str">
        <f>IF(B573="","",IFERROR(_xlfn.XLOOKUP(B573,BILLING!A:A,BILLING!O:O),0))</f>
        <v/>
      </c>
      <c r="F573" s="13"/>
      <c r="G573" s="17"/>
      <c r="J573" s="25" t="str">
        <f>IF(B573="","",IFERROR(E573-SUMIF(B$6:B573,B573,G$6:G573),E573))</f>
        <v/>
      </c>
      <c r="K573" s="27" t="str">
        <f ca="1">IF(B573="","",IFERROR(TODAY()-_xlfn.XLOOKUP(B573,BILLING!A:A,BILLING!E:E),0))</f>
        <v/>
      </c>
      <c r="L573" s="24" t="str">
        <f t="shared" ca="1" si="17"/>
        <v/>
      </c>
    </row>
    <row r="574" spans="1:12" ht="22" customHeight="1">
      <c r="A574" t="str">
        <f t="shared" si="16"/>
        <v/>
      </c>
      <c r="C574" s="24" t="str">
        <f>IF(B574="","",IFERROR(_xlfn.XLOOKUP(B574,BILLING!A:A,BILLING!C:C),"Bill not found"))</f>
        <v/>
      </c>
      <c r="D574" s="24" t="str">
        <f>IF(C574="","",IFERROR(_xlfn.XLOOKUP(C574,PT_Master!A:A,PT_Master!C:C),""))</f>
        <v/>
      </c>
      <c r="E574" s="25" t="str">
        <f>IF(B574="","",IFERROR(_xlfn.XLOOKUP(B574,BILLING!A:A,BILLING!O:O),0))</f>
        <v/>
      </c>
      <c r="F574" s="13"/>
      <c r="G574" s="17"/>
      <c r="J574" s="25" t="str">
        <f>IF(B574="","",IFERROR(E574-SUMIF(B$6:B574,B574,G$6:G574),E574))</f>
        <v/>
      </c>
      <c r="K574" s="27" t="str">
        <f ca="1">IF(B574="","",IFERROR(TODAY()-_xlfn.XLOOKUP(B574,BILLING!A:A,BILLING!E:E),0))</f>
        <v/>
      </c>
      <c r="L574" s="24" t="str">
        <f t="shared" ca="1" si="17"/>
        <v/>
      </c>
    </row>
    <row r="575" spans="1:12" ht="22" customHeight="1">
      <c r="A575" t="str">
        <f t="shared" si="16"/>
        <v/>
      </c>
      <c r="C575" s="24" t="str">
        <f>IF(B575="","",IFERROR(_xlfn.XLOOKUP(B575,BILLING!A:A,BILLING!C:C),"Bill not found"))</f>
        <v/>
      </c>
      <c r="D575" s="24" t="str">
        <f>IF(C575="","",IFERROR(_xlfn.XLOOKUP(C575,PT_Master!A:A,PT_Master!C:C),""))</f>
        <v/>
      </c>
      <c r="E575" s="25" t="str">
        <f>IF(B575="","",IFERROR(_xlfn.XLOOKUP(B575,BILLING!A:A,BILLING!O:O),0))</f>
        <v/>
      </c>
      <c r="F575" s="13"/>
      <c r="G575" s="17"/>
      <c r="J575" s="25" t="str">
        <f>IF(B575="","",IFERROR(E575-SUMIF(B$6:B575,B575,G$6:G575),E575))</f>
        <v/>
      </c>
      <c r="K575" s="27" t="str">
        <f ca="1">IF(B575="","",IFERROR(TODAY()-_xlfn.XLOOKUP(B575,BILLING!A:A,BILLING!E:E),0))</f>
        <v/>
      </c>
      <c r="L575" s="24" t="str">
        <f t="shared" ca="1" si="17"/>
        <v/>
      </c>
    </row>
    <row r="576" spans="1:12" ht="22" customHeight="1">
      <c r="A576" t="str">
        <f t="shared" si="16"/>
        <v/>
      </c>
      <c r="C576" s="24" t="str">
        <f>IF(B576="","",IFERROR(_xlfn.XLOOKUP(B576,BILLING!A:A,BILLING!C:C),"Bill not found"))</f>
        <v/>
      </c>
      <c r="D576" s="24" t="str">
        <f>IF(C576="","",IFERROR(_xlfn.XLOOKUP(C576,PT_Master!A:A,PT_Master!C:C),""))</f>
        <v/>
      </c>
      <c r="E576" s="25" t="str">
        <f>IF(B576="","",IFERROR(_xlfn.XLOOKUP(B576,BILLING!A:A,BILLING!O:O),0))</f>
        <v/>
      </c>
      <c r="F576" s="13"/>
      <c r="G576" s="17"/>
      <c r="J576" s="25" t="str">
        <f>IF(B576="","",IFERROR(E576-SUMIF(B$6:B576,B576,G$6:G576),E576))</f>
        <v/>
      </c>
      <c r="K576" s="27" t="str">
        <f ca="1">IF(B576="","",IFERROR(TODAY()-_xlfn.XLOOKUP(B576,BILLING!A:A,BILLING!E:E),0))</f>
        <v/>
      </c>
      <c r="L576" s="24" t="str">
        <f t="shared" ca="1" si="17"/>
        <v/>
      </c>
    </row>
    <row r="577" spans="1:12" ht="22" customHeight="1">
      <c r="A577" t="str">
        <f t="shared" si="16"/>
        <v/>
      </c>
      <c r="C577" s="24" t="str">
        <f>IF(B577="","",IFERROR(_xlfn.XLOOKUP(B577,BILLING!A:A,BILLING!C:C),"Bill not found"))</f>
        <v/>
      </c>
      <c r="D577" s="24" t="str">
        <f>IF(C577="","",IFERROR(_xlfn.XLOOKUP(C577,PT_Master!A:A,PT_Master!C:C),""))</f>
        <v/>
      </c>
      <c r="E577" s="25" t="str">
        <f>IF(B577="","",IFERROR(_xlfn.XLOOKUP(B577,BILLING!A:A,BILLING!O:O),0))</f>
        <v/>
      </c>
      <c r="F577" s="13"/>
      <c r="G577" s="17"/>
      <c r="J577" s="25" t="str">
        <f>IF(B577="","",IFERROR(E577-SUMIF(B$6:B577,B577,G$6:G577),E577))</f>
        <v/>
      </c>
      <c r="K577" s="27" t="str">
        <f ca="1">IF(B577="","",IFERROR(TODAY()-_xlfn.XLOOKUP(B577,BILLING!A:A,BILLING!E:E),0))</f>
        <v/>
      </c>
      <c r="L577" s="24" t="str">
        <f t="shared" ca="1" si="17"/>
        <v/>
      </c>
    </row>
    <row r="578" spans="1:12" ht="22" customHeight="1">
      <c r="A578" t="str">
        <f t="shared" si="16"/>
        <v/>
      </c>
      <c r="C578" s="24" t="str">
        <f>IF(B578="","",IFERROR(_xlfn.XLOOKUP(B578,BILLING!A:A,BILLING!C:C),"Bill not found"))</f>
        <v/>
      </c>
      <c r="D578" s="24" t="str">
        <f>IF(C578="","",IFERROR(_xlfn.XLOOKUP(C578,PT_Master!A:A,PT_Master!C:C),""))</f>
        <v/>
      </c>
      <c r="E578" s="25" t="str">
        <f>IF(B578="","",IFERROR(_xlfn.XLOOKUP(B578,BILLING!A:A,BILLING!O:O),0))</f>
        <v/>
      </c>
      <c r="F578" s="13"/>
      <c r="G578" s="17"/>
      <c r="J578" s="25" t="str">
        <f>IF(B578="","",IFERROR(E578-SUMIF(B$6:B578,B578,G$6:G578),E578))</f>
        <v/>
      </c>
      <c r="K578" s="27" t="str">
        <f ca="1">IF(B578="","",IFERROR(TODAY()-_xlfn.XLOOKUP(B578,BILLING!A:A,BILLING!E:E),0))</f>
        <v/>
      </c>
      <c r="L578" s="24" t="str">
        <f t="shared" ca="1" si="17"/>
        <v/>
      </c>
    </row>
    <row r="579" spans="1:12" ht="22" customHeight="1">
      <c r="A579" t="str">
        <f t="shared" si="16"/>
        <v/>
      </c>
      <c r="C579" s="24" t="str">
        <f>IF(B579="","",IFERROR(_xlfn.XLOOKUP(B579,BILLING!A:A,BILLING!C:C),"Bill not found"))</f>
        <v/>
      </c>
      <c r="D579" s="24" t="str">
        <f>IF(C579="","",IFERROR(_xlfn.XLOOKUP(C579,PT_Master!A:A,PT_Master!C:C),""))</f>
        <v/>
      </c>
      <c r="E579" s="25" t="str">
        <f>IF(B579="","",IFERROR(_xlfn.XLOOKUP(B579,BILLING!A:A,BILLING!O:O),0))</f>
        <v/>
      </c>
      <c r="F579" s="13"/>
      <c r="G579" s="17"/>
      <c r="J579" s="25" t="str">
        <f>IF(B579="","",IFERROR(E579-SUMIF(B$6:B579,B579,G$6:G579),E579))</f>
        <v/>
      </c>
      <c r="K579" s="27" t="str">
        <f ca="1">IF(B579="","",IFERROR(TODAY()-_xlfn.XLOOKUP(B579,BILLING!A:A,BILLING!E:E),0))</f>
        <v/>
      </c>
      <c r="L579" s="24" t="str">
        <f t="shared" ca="1" si="17"/>
        <v/>
      </c>
    </row>
    <row r="580" spans="1:12" ht="22" customHeight="1">
      <c r="A580" t="str">
        <f t="shared" si="16"/>
        <v/>
      </c>
      <c r="C580" s="24" t="str">
        <f>IF(B580="","",IFERROR(_xlfn.XLOOKUP(B580,BILLING!A:A,BILLING!C:C),"Bill not found"))</f>
        <v/>
      </c>
      <c r="D580" s="24" t="str">
        <f>IF(C580="","",IFERROR(_xlfn.XLOOKUP(C580,PT_Master!A:A,PT_Master!C:C),""))</f>
        <v/>
      </c>
      <c r="E580" s="25" t="str">
        <f>IF(B580="","",IFERROR(_xlfn.XLOOKUP(B580,BILLING!A:A,BILLING!O:O),0))</f>
        <v/>
      </c>
      <c r="F580" s="13"/>
      <c r="G580" s="17"/>
      <c r="J580" s="25" t="str">
        <f>IF(B580="","",IFERROR(E580-SUMIF(B$6:B580,B580,G$6:G580),E580))</f>
        <v/>
      </c>
      <c r="K580" s="27" t="str">
        <f ca="1">IF(B580="","",IFERROR(TODAY()-_xlfn.XLOOKUP(B580,BILLING!A:A,BILLING!E:E),0))</f>
        <v/>
      </c>
      <c r="L580" s="24" t="str">
        <f t="shared" ca="1" si="17"/>
        <v/>
      </c>
    </row>
    <row r="581" spans="1:12" ht="22" customHeight="1">
      <c r="A581" t="str">
        <f t="shared" si="16"/>
        <v/>
      </c>
      <c r="C581" s="24" t="str">
        <f>IF(B581="","",IFERROR(_xlfn.XLOOKUP(B581,BILLING!A:A,BILLING!C:C),"Bill not found"))</f>
        <v/>
      </c>
      <c r="D581" s="24" t="str">
        <f>IF(C581="","",IFERROR(_xlfn.XLOOKUP(C581,PT_Master!A:A,PT_Master!C:C),""))</f>
        <v/>
      </c>
      <c r="E581" s="25" t="str">
        <f>IF(B581="","",IFERROR(_xlfn.XLOOKUP(B581,BILLING!A:A,BILLING!O:O),0))</f>
        <v/>
      </c>
      <c r="F581" s="13"/>
      <c r="G581" s="17"/>
      <c r="J581" s="25" t="str">
        <f>IF(B581="","",IFERROR(E581-SUMIF(B$6:B581,B581,G$6:G581),E581))</f>
        <v/>
      </c>
      <c r="K581" s="27" t="str">
        <f ca="1">IF(B581="","",IFERROR(TODAY()-_xlfn.XLOOKUP(B581,BILLING!A:A,BILLING!E:E),0))</f>
        <v/>
      </c>
      <c r="L581" s="24" t="str">
        <f t="shared" ca="1" si="17"/>
        <v/>
      </c>
    </row>
    <row r="582" spans="1:12" ht="22" customHeight="1">
      <c r="A582" t="str">
        <f t="shared" si="16"/>
        <v/>
      </c>
      <c r="C582" s="24" t="str">
        <f>IF(B582="","",IFERROR(_xlfn.XLOOKUP(B582,BILLING!A:A,BILLING!C:C),"Bill not found"))</f>
        <v/>
      </c>
      <c r="D582" s="24" t="str">
        <f>IF(C582="","",IFERROR(_xlfn.XLOOKUP(C582,PT_Master!A:A,PT_Master!C:C),""))</f>
        <v/>
      </c>
      <c r="E582" s="25" t="str">
        <f>IF(B582="","",IFERROR(_xlfn.XLOOKUP(B582,BILLING!A:A,BILLING!O:O),0))</f>
        <v/>
      </c>
      <c r="F582" s="13"/>
      <c r="G582" s="17"/>
      <c r="J582" s="25" t="str">
        <f>IF(B582="","",IFERROR(E582-SUMIF(B$6:B582,B582,G$6:G582),E582))</f>
        <v/>
      </c>
      <c r="K582" s="27" t="str">
        <f ca="1">IF(B582="","",IFERROR(TODAY()-_xlfn.XLOOKUP(B582,BILLING!A:A,BILLING!E:E),0))</f>
        <v/>
      </c>
      <c r="L582" s="24" t="str">
        <f t="shared" ca="1" si="17"/>
        <v/>
      </c>
    </row>
    <row r="583" spans="1:12" ht="22" customHeight="1">
      <c r="A583" t="str">
        <f t="shared" ref="A583:A646" si="18">IF(B583="","","PAY-"&amp;TEXT(ROW(A579),"00000"))</f>
        <v/>
      </c>
      <c r="C583" s="24" t="str">
        <f>IF(B583="","",IFERROR(_xlfn.XLOOKUP(B583,BILLING!A:A,BILLING!C:C),"Bill not found"))</f>
        <v/>
      </c>
      <c r="D583" s="24" t="str">
        <f>IF(C583="","",IFERROR(_xlfn.XLOOKUP(C583,PT_Master!A:A,PT_Master!C:C),""))</f>
        <v/>
      </c>
      <c r="E583" s="25" t="str">
        <f>IF(B583="","",IFERROR(_xlfn.XLOOKUP(B583,BILLING!A:A,BILLING!O:O),0))</f>
        <v/>
      </c>
      <c r="F583" s="13"/>
      <c r="G583" s="17"/>
      <c r="J583" s="25" t="str">
        <f>IF(B583="","",IFERROR(E583-SUMIF(B$6:B583,B583,G$6:G583),E583))</f>
        <v/>
      </c>
      <c r="K583" s="27" t="str">
        <f ca="1">IF(B583="","",IFERROR(TODAY()-_xlfn.XLOOKUP(B583,BILLING!A:A,BILLING!E:E),0))</f>
        <v/>
      </c>
      <c r="L583" s="24" t="str">
        <f t="shared" ref="L583:L646" ca="1" si="19">IF(K583="","",IF(K583&lt;=30,"0-30 Days",IF(K583&lt;=60,"31-60 Days",IF(K583&lt;=90,"61-90 Days","90+ Days"))))</f>
        <v/>
      </c>
    </row>
    <row r="584" spans="1:12" ht="22" customHeight="1">
      <c r="A584" t="str">
        <f t="shared" si="18"/>
        <v/>
      </c>
      <c r="C584" s="24" t="str">
        <f>IF(B584="","",IFERROR(_xlfn.XLOOKUP(B584,BILLING!A:A,BILLING!C:C),"Bill not found"))</f>
        <v/>
      </c>
      <c r="D584" s="24" t="str">
        <f>IF(C584="","",IFERROR(_xlfn.XLOOKUP(C584,PT_Master!A:A,PT_Master!C:C),""))</f>
        <v/>
      </c>
      <c r="E584" s="25" t="str">
        <f>IF(B584="","",IFERROR(_xlfn.XLOOKUP(B584,BILLING!A:A,BILLING!O:O),0))</f>
        <v/>
      </c>
      <c r="F584" s="13"/>
      <c r="G584" s="17"/>
      <c r="J584" s="25" t="str">
        <f>IF(B584="","",IFERROR(E584-SUMIF(B$6:B584,B584,G$6:G584),E584))</f>
        <v/>
      </c>
      <c r="K584" s="27" t="str">
        <f ca="1">IF(B584="","",IFERROR(TODAY()-_xlfn.XLOOKUP(B584,BILLING!A:A,BILLING!E:E),0))</f>
        <v/>
      </c>
      <c r="L584" s="24" t="str">
        <f t="shared" ca="1" si="19"/>
        <v/>
      </c>
    </row>
    <row r="585" spans="1:12" ht="22" customHeight="1">
      <c r="A585" t="str">
        <f t="shared" si="18"/>
        <v/>
      </c>
      <c r="C585" s="24" t="str">
        <f>IF(B585="","",IFERROR(_xlfn.XLOOKUP(B585,BILLING!A:A,BILLING!C:C),"Bill not found"))</f>
        <v/>
      </c>
      <c r="D585" s="24" t="str">
        <f>IF(C585="","",IFERROR(_xlfn.XLOOKUP(C585,PT_Master!A:A,PT_Master!C:C),""))</f>
        <v/>
      </c>
      <c r="E585" s="25" t="str">
        <f>IF(B585="","",IFERROR(_xlfn.XLOOKUP(B585,BILLING!A:A,BILLING!O:O),0))</f>
        <v/>
      </c>
      <c r="F585" s="13"/>
      <c r="G585" s="17"/>
      <c r="J585" s="25" t="str">
        <f>IF(B585="","",IFERROR(E585-SUMIF(B$6:B585,B585,G$6:G585),E585))</f>
        <v/>
      </c>
      <c r="K585" s="27" t="str">
        <f ca="1">IF(B585="","",IFERROR(TODAY()-_xlfn.XLOOKUP(B585,BILLING!A:A,BILLING!E:E),0))</f>
        <v/>
      </c>
      <c r="L585" s="24" t="str">
        <f t="shared" ca="1" si="19"/>
        <v/>
      </c>
    </row>
    <row r="586" spans="1:12" ht="22" customHeight="1">
      <c r="A586" t="str">
        <f t="shared" si="18"/>
        <v/>
      </c>
      <c r="C586" s="24" t="str">
        <f>IF(B586="","",IFERROR(_xlfn.XLOOKUP(B586,BILLING!A:A,BILLING!C:C),"Bill not found"))</f>
        <v/>
      </c>
      <c r="D586" s="24" t="str">
        <f>IF(C586="","",IFERROR(_xlfn.XLOOKUP(C586,PT_Master!A:A,PT_Master!C:C),""))</f>
        <v/>
      </c>
      <c r="E586" s="25" t="str">
        <f>IF(B586="","",IFERROR(_xlfn.XLOOKUP(B586,BILLING!A:A,BILLING!O:O),0))</f>
        <v/>
      </c>
      <c r="F586" s="13"/>
      <c r="G586" s="17"/>
      <c r="J586" s="25" t="str">
        <f>IF(B586="","",IFERROR(E586-SUMIF(B$6:B586,B586,G$6:G586),E586))</f>
        <v/>
      </c>
      <c r="K586" s="27" t="str">
        <f ca="1">IF(B586="","",IFERROR(TODAY()-_xlfn.XLOOKUP(B586,BILLING!A:A,BILLING!E:E),0))</f>
        <v/>
      </c>
      <c r="L586" s="24" t="str">
        <f t="shared" ca="1" si="19"/>
        <v/>
      </c>
    </row>
    <row r="587" spans="1:12" ht="22" customHeight="1">
      <c r="A587" t="str">
        <f t="shared" si="18"/>
        <v/>
      </c>
      <c r="C587" s="24" t="str">
        <f>IF(B587="","",IFERROR(_xlfn.XLOOKUP(B587,BILLING!A:A,BILLING!C:C),"Bill not found"))</f>
        <v/>
      </c>
      <c r="D587" s="24" t="str">
        <f>IF(C587="","",IFERROR(_xlfn.XLOOKUP(C587,PT_Master!A:A,PT_Master!C:C),""))</f>
        <v/>
      </c>
      <c r="E587" s="25" t="str">
        <f>IF(B587="","",IFERROR(_xlfn.XLOOKUP(B587,BILLING!A:A,BILLING!O:O),0))</f>
        <v/>
      </c>
      <c r="F587" s="13"/>
      <c r="G587" s="17"/>
      <c r="J587" s="25" t="str">
        <f>IF(B587="","",IFERROR(E587-SUMIF(B$6:B587,B587,G$6:G587),E587))</f>
        <v/>
      </c>
      <c r="K587" s="27" t="str">
        <f ca="1">IF(B587="","",IFERROR(TODAY()-_xlfn.XLOOKUP(B587,BILLING!A:A,BILLING!E:E),0))</f>
        <v/>
      </c>
      <c r="L587" s="24" t="str">
        <f t="shared" ca="1" si="19"/>
        <v/>
      </c>
    </row>
    <row r="588" spans="1:12" ht="22" customHeight="1">
      <c r="A588" t="str">
        <f t="shared" si="18"/>
        <v/>
      </c>
      <c r="C588" s="24" t="str">
        <f>IF(B588="","",IFERROR(_xlfn.XLOOKUP(B588,BILLING!A:A,BILLING!C:C),"Bill not found"))</f>
        <v/>
      </c>
      <c r="D588" s="24" t="str">
        <f>IF(C588="","",IFERROR(_xlfn.XLOOKUP(C588,PT_Master!A:A,PT_Master!C:C),""))</f>
        <v/>
      </c>
      <c r="E588" s="25" t="str">
        <f>IF(B588="","",IFERROR(_xlfn.XLOOKUP(B588,BILLING!A:A,BILLING!O:O),0))</f>
        <v/>
      </c>
      <c r="F588" s="13"/>
      <c r="G588" s="17"/>
      <c r="J588" s="25" t="str">
        <f>IF(B588="","",IFERROR(E588-SUMIF(B$6:B588,B588,G$6:G588),E588))</f>
        <v/>
      </c>
      <c r="K588" s="27" t="str">
        <f ca="1">IF(B588="","",IFERROR(TODAY()-_xlfn.XLOOKUP(B588,BILLING!A:A,BILLING!E:E),0))</f>
        <v/>
      </c>
      <c r="L588" s="24" t="str">
        <f t="shared" ca="1" si="19"/>
        <v/>
      </c>
    </row>
    <row r="589" spans="1:12" ht="22" customHeight="1">
      <c r="A589" t="str">
        <f t="shared" si="18"/>
        <v/>
      </c>
      <c r="C589" s="24" t="str">
        <f>IF(B589="","",IFERROR(_xlfn.XLOOKUP(B589,BILLING!A:A,BILLING!C:C),"Bill not found"))</f>
        <v/>
      </c>
      <c r="D589" s="24" t="str">
        <f>IF(C589="","",IFERROR(_xlfn.XLOOKUP(C589,PT_Master!A:A,PT_Master!C:C),""))</f>
        <v/>
      </c>
      <c r="E589" s="25" t="str">
        <f>IF(B589="","",IFERROR(_xlfn.XLOOKUP(B589,BILLING!A:A,BILLING!O:O),0))</f>
        <v/>
      </c>
      <c r="F589" s="13"/>
      <c r="G589" s="17"/>
      <c r="J589" s="25" t="str">
        <f>IF(B589="","",IFERROR(E589-SUMIF(B$6:B589,B589,G$6:G589),E589))</f>
        <v/>
      </c>
      <c r="K589" s="27" t="str">
        <f ca="1">IF(B589="","",IFERROR(TODAY()-_xlfn.XLOOKUP(B589,BILLING!A:A,BILLING!E:E),0))</f>
        <v/>
      </c>
      <c r="L589" s="24" t="str">
        <f t="shared" ca="1" si="19"/>
        <v/>
      </c>
    </row>
    <row r="590" spans="1:12" ht="22" customHeight="1">
      <c r="A590" t="str">
        <f t="shared" si="18"/>
        <v/>
      </c>
      <c r="C590" s="24" t="str">
        <f>IF(B590="","",IFERROR(_xlfn.XLOOKUP(B590,BILLING!A:A,BILLING!C:C),"Bill not found"))</f>
        <v/>
      </c>
      <c r="D590" s="24" t="str">
        <f>IF(C590="","",IFERROR(_xlfn.XLOOKUP(C590,PT_Master!A:A,PT_Master!C:C),""))</f>
        <v/>
      </c>
      <c r="E590" s="25" t="str">
        <f>IF(B590="","",IFERROR(_xlfn.XLOOKUP(B590,BILLING!A:A,BILLING!O:O),0))</f>
        <v/>
      </c>
      <c r="F590" s="13"/>
      <c r="G590" s="17"/>
      <c r="J590" s="25" t="str">
        <f>IF(B590="","",IFERROR(E590-SUMIF(B$6:B590,B590,G$6:G590),E590))</f>
        <v/>
      </c>
      <c r="K590" s="27" t="str">
        <f ca="1">IF(B590="","",IFERROR(TODAY()-_xlfn.XLOOKUP(B590,BILLING!A:A,BILLING!E:E),0))</f>
        <v/>
      </c>
      <c r="L590" s="24" t="str">
        <f t="shared" ca="1" si="19"/>
        <v/>
      </c>
    </row>
    <row r="591" spans="1:12" ht="22" customHeight="1">
      <c r="A591" t="str">
        <f t="shared" si="18"/>
        <v/>
      </c>
      <c r="C591" s="24" t="str">
        <f>IF(B591="","",IFERROR(_xlfn.XLOOKUP(B591,BILLING!A:A,BILLING!C:C),"Bill not found"))</f>
        <v/>
      </c>
      <c r="D591" s="24" t="str">
        <f>IF(C591="","",IFERROR(_xlfn.XLOOKUP(C591,PT_Master!A:A,PT_Master!C:C),""))</f>
        <v/>
      </c>
      <c r="E591" s="25" t="str">
        <f>IF(B591="","",IFERROR(_xlfn.XLOOKUP(B591,BILLING!A:A,BILLING!O:O),0))</f>
        <v/>
      </c>
      <c r="F591" s="13"/>
      <c r="G591" s="17"/>
      <c r="J591" s="25" t="str">
        <f>IF(B591="","",IFERROR(E591-SUMIF(B$6:B591,B591,G$6:G591),E591))</f>
        <v/>
      </c>
      <c r="K591" s="27" t="str">
        <f ca="1">IF(B591="","",IFERROR(TODAY()-_xlfn.XLOOKUP(B591,BILLING!A:A,BILLING!E:E),0))</f>
        <v/>
      </c>
      <c r="L591" s="24" t="str">
        <f t="shared" ca="1" si="19"/>
        <v/>
      </c>
    </row>
    <row r="592" spans="1:12" ht="22" customHeight="1">
      <c r="A592" t="str">
        <f t="shared" si="18"/>
        <v/>
      </c>
      <c r="C592" s="24" t="str">
        <f>IF(B592="","",IFERROR(_xlfn.XLOOKUP(B592,BILLING!A:A,BILLING!C:C),"Bill not found"))</f>
        <v/>
      </c>
      <c r="D592" s="24" t="str">
        <f>IF(C592="","",IFERROR(_xlfn.XLOOKUP(C592,PT_Master!A:A,PT_Master!C:C),""))</f>
        <v/>
      </c>
      <c r="E592" s="25" t="str">
        <f>IF(B592="","",IFERROR(_xlfn.XLOOKUP(B592,BILLING!A:A,BILLING!O:O),0))</f>
        <v/>
      </c>
      <c r="F592" s="13"/>
      <c r="G592" s="17"/>
      <c r="J592" s="25" t="str">
        <f>IF(B592="","",IFERROR(E592-SUMIF(B$6:B592,B592,G$6:G592),E592))</f>
        <v/>
      </c>
      <c r="K592" s="27" t="str">
        <f ca="1">IF(B592="","",IFERROR(TODAY()-_xlfn.XLOOKUP(B592,BILLING!A:A,BILLING!E:E),0))</f>
        <v/>
      </c>
      <c r="L592" s="24" t="str">
        <f t="shared" ca="1" si="19"/>
        <v/>
      </c>
    </row>
    <row r="593" spans="1:12" ht="22" customHeight="1">
      <c r="A593" t="str">
        <f t="shared" si="18"/>
        <v/>
      </c>
      <c r="C593" s="24" t="str">
        <f>IF(B593="","",IFERROR(_xlfn.XLOOKUP(B593,BILLING!A:A,BILLING!C:C),"Bill not found"))</f>
        <v/>
      </c>
      <c r="D593" s="24" t="str">
        <f>IF(C593="","",IFERROR(_xlfn.XLOOKUP(C593,PT_Master!A:A,PT_Master!C:C),""))</f>
        <v/>
      </c>
      <c r="E593" s="25" t="str">
        <f>IF(B593="","",IFERROR(_xlfn.XLOOKUP(B593,BILLING!A:A,BILLING!O:O),0))</f>
        <v/>
      </c>
      <c r="F593" s="13"/>
      <c r="G593" s="17"/>
      <c r="J593" s="25" t="str">
        <f>IF(B593="","",IFERROR(E593-SUMIF(B$6:B593,B593,G$6:G593),E593))</f>
        <v/>
      </c>
      <c r="K593" s="27" t="str">
        <f ca="1">IF(B593="","",IFERROR(TODAY()-_xlfn.XLOOKUP(B593,BILLING!A:A,BILLING!E:E),0))</f>
        <v/>
      </c>
      <c r="L593" s="24" t="str">
        <f t="shared" ca="1" si="19"/>
        <v/>
      </c>
    </row>
    <row r="594" spans="1:12" ht="22" customHeight="1">
      <c r="A594" t="str">
        <f t="shared" si="18"/>
        <v/>
      </c>
      <c r="C594" s="24" t="str">
        <f>IF(B594="","",IFERROR(_xlfn.XLOOKUP(B594,BILLING!A:A,BILLING!C:C),"Bill not found"))</f>
        <v/>
      </c>
      <c r="D594" s="24" t="str">
        <f>IF(C594="","",IFERROR(_xlfn.XLOOKUP(C594,PT_Master!A:A,PT_Master!C:C),""))</f>
        <v/>
      </c>
      <c r="E594" s="25" t="str">
        <f>IF(B594="","",IFERROR(_xlfn.XLOOKUP(B594,BILLING!A:A,BILLING!O:O),0))</f>
        <v/>
      </c>
      <c r="F594" s="13"/>
      <c r="G594" s="17"/>
      <c r="J594" s="25" t="str">
        <f>IF(B594="","",IFERROR(E594-SUMIF(B$6:B594,B594,G$6:G594),E594))</f>
        <v/>
      </c>
      <c r="K594" s="27" t="str">
        <f ca="1">IF(B594="","",IFERROR(TODAY()-_xlfn.XLOOKUP(B594,BILLING!A:A,BILLING!E:E),0))</f>
        <v/>
      </c>
      <c r="L594" s="24" t="str">
        <f t="shared" ca="1" si="19"/>
        <v/>
      </c>
    </row>
    <row r="595" spans="1:12" ht="22" customHeight="1">
      <c r="A595" t="str">
        <f t="shared" si="18"/>
        <v/>
      </c>
      <c r="C595" s="24" t="str">
        <f>IF(B595="","",IFERROR(_xlfn.XLOOKUP(B595,BILLING!A:A,BILLING!C:C),"Bill not found"))</f>
        <v/>
      </c>
      <c r="D595" s="24" t="str">
        <f>IF(C595="","",IFERROR(_xlfn.XLOOKUP(C595,PT_Master!A:A,PT_Master!C:C),""))</f>
        <v/>
      </c>
      <c r="E595" s="25" t="str">
        <f>IF(B595="","",IFERROR(_xlfn.XLOOKUP(B595,BILLING!A:A,BILLING!O:O),0))</f>
        <v/>
      </c>
      <c r="F595" s="13"/>
      <c r="G595" s="17"/>
      <c r="J595" s="25" t="str">
        <f>IF(B595="","",IFERROR(E595-SUMIF(B$6:B595,B595,G$6:G595),E595))</f>
        <v/>
      </c>
      <c r="K595" s="27" t="str">
        <f ca="1">IF(B595="","",IFERROR(TODAY()-_xlfn.XLOOKUP(B595,BILLING!A:A,BILLING!E:E),0))</f>
        <v/>
      </c>
      <c r="L595" s="24" t="str">
        <f t="shared" ca="1" si="19"/>
        <v/>
      </c>
    </row>
    <row r="596" spans="1:12" ht="22" customHeight="1">
      <c r="A596" t="str">
        <f t="shared" si="18"/>
        <v/>
      </c>
      <c r="C596" s="24" t="str">
        <f>IF(B596="","",IFERROR(_xlfn.XLOOKUP(B596,BILLING!A:A,BILLING!C:C),"Bill not found"))</f>
        <v/>
      </c>
      <c r="D596" s="24" t="str">
        <f>IF(C596="","",IFERROR(_xlfn.XLOOKUP(C596,PT_Master!A:A,PT_Master!C:C),""))</f>
        <v/>
      </c>
      <c r="E596" s="25" t="str">
        <f>IF(B596="","",IFERROR(_xlfn.XLOOKUP(B596,BILLING!A:A,BILLING!O:O),0))</f>
        <v/>
      </c>
      <c r="F596" s="13"/>
      <c r="G596" s="17"/>
      <c r="J596" s="25" t="str">
        <f>IF(B596="","",IFERROR(E596-SUMIF(B$6:B596,B596,G$6:G596),E596))</f>
        <v/>
      </c>
      <c r="K596" s="27" t="str">
        <f ca="1">IF(B596="","",IFERROR(TODAY()-_xlfn.XLOOKUP(B596,BILLING!A:A,BILLING!E:E),0))</f>
        <v/>
      </c>
      <c r="L596" s="24" t="str">
        <f t="shared" ca="1" si="19"/>
        <v/>
      </c>
    </row>
    <row r="597" spans="1:12" ht="22" customHeight="1">
      <c r="A597" t="str">
        <f t="shared" si="18"/>
        <v/>
      </c>
      <c r="C597" s="24" t="str">
        <f>IF(B597="","",IFERROR(_xlfn.XLOOKUP(B597,BILLING!A:A,BILLING!C:C),"Bill not found"))</f>
        <v/>
      </c>
      <c r="D597" s="24" t="str">
        <f>IF(C597="","",IFERROR(_xlfn.XLOOKUP(C597,PT_Master!A:A,PT_Master!C:C),""))</f>
        <v/>
      </c>
      <c r="E597" s="25" t="str">
        <f>IF(B597="","",IFERROR(_xlfn.XLOOKUP(B597,BILLING!A:A,BILLING!O:O),0))</f>
        <v/>
      </c>
      <c r="F597" s="13"/>
      <c r="G597" s="17"/>
      <c r="J597" s="25" t="str">
        <f>IF(B597="","",IFERROR(E597-SUMIF(B$6:B597,B597,G$6:G597),E597))</f>
        <v/>
      </c>
      <c r="K597" s="27" t="str">
        <f ca="1">IF(B597="","",IFERROR(TODAY()-_xlfn.XLOOKUP(B597,BILLING!A:A,BILLING!E:E),0))</f>
        <v/>
      </c>
      <c r="L597" s="24" t="str">
        <f t="shared" ca="1" si="19"/>
        <v/>
      </c>
    </row>
    <row r="598" spans="1:12" ht="22" customHeight="1">
      <c r="A598" t="str">
        <f t="shared" si="18"/>
        <v/>
      </c>
      <c r="C598" s="24" t="str">
        <f>IF(B598="","",IFERROR(_xlfn.XLOOKUP(B598,BILLING!A:A,BILLING!C:C),"Bill not found"))</f>
        <v/>
      </c>
      <c r="D598" s="24" t="str">
        <f>IF(C598="","",IFERROR(_xlfn.XLOOKUP(C598,PT_Master!A:A,PT_Master!C:C),""))</f>
        <v/>
      </c>
      <c r="E598" s="25" t="str">
        <f>IF(B598="","",IFERROR(_xlfn.XLOOKUP(B598,BILLING!A:A,BILLING!O:O),0))</f>
        <v/>
      </c>
      <c r="F598" s="13"/>
      <c r="G598" s="17"/>
      <c r="J598" s="25" t="str">
        <f>IF(B598="","",IFERROR(E598-SUMIF(B$6:B598,B598,G$6:G598),E598))</f>
        <v/>
      </c>
      <c r="K598" s="27" t="str">
        <f ca="1">IF(B598="","",IFERROR(TODAY()-_xlfn.XLOOKUP(B598,BILLING!A:A,BILLING!E:E),0))</f>
        <v/>
      </c>
      <c r="L598" s="24" t="str">
        <f t="shared" ca="1" si="19"/>
        <v/>
      </c>
    </row>
    <row r="599" spans="1:12" ht="22" customHeight="1">
      <c r="A599" t="str">
        <f t="shared" si="18"/>
        <v/>
      </c>
      <c r="C599" s="24" t="str">
        <f>IF(B599="","",IFERROR(_xlfn.XLOOKUP(B599,BILLING!A:A,BILLING!C:C),"Bill not found"))</f>
        <v/>
      </c>
      <c r="D599" s="24" t="str">
        <f>IF(C599="","",IFERROR(_xlfn.XLOOKUP(C599,PT_Master!A:A,PT_Master!C:C),""))</f>
        <v/>
      </c>
      <c r="E599" s="25" t="str">
        <f>IF(B599="","",IFERROR(_xlfn.XLOOKUP(B599,BILLING!A:A,BILLING!O:O),0))</f>
        <v/>
      </c>
      <c r="F599" s="13"/>
      <c r="G599" s="17"/>
      <c r="J599" s="25" t="str">
        <f>IF(B599="","",IFERROR(E599-SUMIF(B$6:B599,B599,G$6:G599),E599))</f>
        <v/>
      </c>
      <c r="K599" s="27" t="str">
        <f ca="1">IF(B599="","",IFERROR(TODAY()-_xlfn.XLOOKUP(B599,BILLING!A:A,BILLING!E:E),0))</f>
        <v/>
      </c>
      <c r="L599" s="24" t="str">
        <f t="shared" ca="1" si="19"/>
        <v/>
      </c>
    </row>
    <row r="600" spans="1:12" ht="22" customHeight="1">
      <c r="A600" t="str">
        <f t="shared" si="18"/>
        <v/>
      </c>
      <c r="C600" s="24" t="str">
        <f>IF(B600="","",IFERROR(_xlfn.XLOOKUP(B600,BILLING!A:A,BILLING!C:C),"Bill not found"))</f>
        <v/>
      </c>
      <c r="D600" s="24" t="str">
        <f>IF(C600="","",IFERROR(_xlfn.XLOOKUP(C600,PT_Master!A:A,PT_Master!C:C),""))</f>
        <v/>
      </c>
      <c r="E600" s="25" t="str">
        <f>IF(B600="","",IFERROR(_xlfn.XLOOKUP(B600,BILLING!A:A,BILLING!O:O),0))</f>
        <v/>
      </c>
      <c r="F600" s="13"/>
      <c r="G600" s="17"/>
      <c r="J600" s="25" t="str">
        <f>IF(B600="","",IFERROR(E600-SUMIF(B$6:B600,B600,G$6:G600),E600))</f>
        <v/>
      </c>
      <c r="K600" s="27" t="str">
        <f ca="1">IF(B600="","",IFERROR(TODAY()-_xlfn.XLOOKUP(B600,BILLING!A:A,BILLING!E:E),0))</f>
        <v/>
      </c>
      <c r="L600" s="24" t="str">
        <f t="shared" ca="1" si="19"/>
        <v/>
      </c>
    </row>
    <row r="601" spans="1:12" ht="22" customHeight="1">
      <c r="A601" t="str">
        <f t="shared" si="18"/>
        <v/>
      </c>
      <c r="C601" s="24" t="str">
        <f>IF(B601="","",IFERROR(_xlfn.XLOOKUP(B601,BILLING!A:A,BILLING!C:C),"Bill not found"))</f>
        <v/>
      </c>
      <c r="D601" s="24" t="str">
        <f>IF(C601="","",IFERROR(_xlfn.XLOOKUP(C601,PT_Master!A:A,PT_Master!C:C),""))</f>
        <v/>
      </c>
      <c r="E601" s="25" t="str">
        <f>IF(B601="","",IFERROR(_xlfn.XLOOKUP(B601,BILLING!A:A,BILLING!O:O),0))</f>
        <v/>
      </c>
      <c r="F601" s="13"/>
      <c r="G601" s="17"/>
      <c r="J601" s="25" t="str">
        <f>IF(B601="","",IFERROR(E601-SUMIF(B$6:B601,B601,G$6:G601),E601))</f>
        <v/>
      </c>
      <c r="K601" s="27" t="str">
        <f ca="1">IF(B601="","",IFERROR(TODAY()-_xlfn.XLOOKUP(B601,BILLING!A:A,BILLING!E:E),0))</f>
        <v/>
      </c>
      <c r="L601" s="24" t="str">
        <f t="shared" ca="1" si="19"/>
        <v/>
      </c>
    </row>
    <row r="602" spans="1:12" ht="22" customHeight="1">
      <c r="A602" t="str">
        <f t="shared" si="18"/>
        <v/>
      </c>
      <c r="C602" s="24" t="str">
        <f>IF(B602="","",IFERROR(_xlfn.XLOOKUP(B602,BILLING!A:A,BILLING!C:C),"Bill not found"))</f>
        <v/>
      </c>
      <c r="D602" s="24" t="str">
        <f>IF(C602="","",IFERROR(_xlfn.XLOOKUP(C602,PT_Master!A:A,PT_Master!C:C),""))</f>
        <v/>
      </c>
      <c r="E602" s="25" t="str">
        <f>IF(B602="","",IFERROR(_xlfn.XLOOKUP(B602,BILLING!A:A,BILLING!O:O),0))</f>
        <v/>
      </c>
      <c r="F602" s="13"/>
      <c r="G602" s="17"/>
      <c r="J602" s="25" t="str">
        <f>IF(B602="","",IFERROR(E602-SUMIF(B$6:B602,B602,G$6:G602),E602))</f>
        <v/>
      </c>
      <c r="K602" s="27" t="str">
        <f ca="1">IF(B602="","",IFERROR(TODAY()-_xlfn.XLOOKUP(B602,BILLING!A:A,BILLING!E:E),0))</f>
        <v/>
      </c>
      <c r="L602" s="24" t="str">
        <f t="shared" ca="1" si="19"/>
        <v/>
      </c>
    </row>
    <row r="603" spans="1:12" ht="22" customHeight="1">
      <c r="A603" t="str">
        <f t="shared" si="18"/>
        <v/>
      </c>
      <c r="C603" s="24" t="str">
        <f>IF(B603="","",IFERROR(_xlfn.XLOOKUP(B603,BILLING!A:A,BILLING!C:C),"Bill not found"))</f>
        <v/>
      </c>
      <c r="D603" s="24" t="str">
        <f>IF(C603="","",IFERROR(_xlfn.XLOOKUP(C603,PT_Master!A:A,PT_Master!C:C),""))</f>
        <v/>
      </c>
      <c r="E603" s="25" t="str">
        <f>IF(B603="","",IFERROR(_xlfn.XLOOKUP(B603,BILLING!A:A,BILLING!O:O),0))</f>
        <v/>
      </c>
      <c r="F603" s="13"/>
      <c r="G603" s="17"/>
      <c r="J603" s="25" t="str">
        <f>IF(B603="","",IFERROR(E603-SUMIF(B$6:B603,B603,G$6:G603),E603))</f>
        <v/>
      </c>
      <c r="K603" s="27" t="str">
        <f ca="1">IF(B603="","",IFERROR(TODAY()-_xlfn.XLOOKUP(B603,BILLING!A:A,BILLING!E:E),0))</f>
        <v/>
      </c>
      <c r="L603" s="24" t="str">
        <f t="shared" ca="1" si="19"/>
        <v/>
      </c>
    </row>
    <row r="604" spans="1:12" ht="22" customHeight="1">
      <c r="A604" t="str">
        <f t="shared" si="18"/>
        <v/>
      </c>
      <c r="C604" s="24" t="str">
        <f>IF(B604="","",IFERROR(_xlfn.XLOOKUP(B604,BILLING!A:A,BILLING!C:C),"Bill not found"))</f>
        <v/>
      </c>
      <c r="D604" s="24" t="str">
        <f>IF(C604="","",IFERROR(_xlfn.XLOOKUP(C604,PT_Master!A:A,PT_Master!C:C),""))</f>
        <v/>
      </c>
      <c r="E604" s="25" t="str">
        <f>IF(B604="","",IFERROR(_xlfn.XLOOKUP(B604,BILLING!A:A,BILLING!O:O),0))</f>
        <v/>
      </c>
      <c r="F604" s="13"/>
      <c r="G604" s="17"/>
      <c r="J604" s="25" t="str">
        <f>IF(B604="","",IFERROR(E604-SUMIF(B$6:B604,B604,G$6:G604),E604))</f>
        <v/>
      </c>
      <c r="K604" s="27" t="str">
        <f ca="1">IF(B604="","",IFERROR(TODAY()-_xlfn.XLOOKUP(B604,BILLING!A:A,BILLING!E:E),0))</f>
        <v/>
      </c>
      <c r="L604" s="24" t="str">
        <f t="shared" ca="1" si="19"/>
        <v/>
      </c>
    </row>
    <row r="605" spans="1:12" ht="22" customHeight="1">
      <c r="A605" t="str">
        <f t="shared" si="18"/>
        <v/>
      </c>
      <c r="C605" s="24" t="str">
        <f>IF(B605="","",IFERROR(_xlfn.XLOOKUP(B605,BILLING!A:A,BILLING!C:C),"Bill not found"))</f>
        <v/>
      </c>
      <c r="D605" s="24" t="str">
        <f>IF(C605="","",IFERROR(_xlfn.XLOOKUP(C605,PT_Master!A:A,PT_Master!C:C),""))</f>
        <v/>
      </c>
      <c r="E605" s="25" t="str">
        <f>IF(B605="","",IFERROR(_xlfn.XLOOKUP(B605,BILLING!A:A,BILLING!O:O),0))</f>
        <v/>
      </c>
      <c r="F605" s="13"/>
      <c r="G605" s="17"/>
      <c r="J605" s="25" t="str">
        <f>IF(B605="","",IFERROR(E605-SUMIF(B$6:B605,B605,G$6:G605),E605))</f>
        <v/>
      </c>
      <c r="K605" s="27" t="str">
        <f ca="1">IF(B605="","",IFERROR(TODAY()-_xlfn.XLOOKUP(B605,BILLING!A:A,BILLING!E:E),0))</f>
        <v/>
      </c>
      <c r="L605" s="24" t="str">
        <f t="shared" ca="1" si="19"/>
        <v/>
      </c>
    </row>
    <row r="606" spans="1:12" ht="22" customHeight="1">
      <c r="A606" t="str">
        <f t="shared" si="18"/>
        <v/>
      </c>
      <c r="C606" s="24" t="str">
        <f>IF(B606="","",IFERROR(_xlfn.XLOOKUP(B606,BILLING!A:A,BILLING!C:C),"Bill not found"))</f>
        <v/>
      </c>
      <c r="D606" s="24" t="str">
        <f>IF(C606="","",IFERROR(_xlfn.XLOOKUP(C606,PT_Master!A:A,PT_Master!C:C),""))</f>
        <v/>
      </c>
      <c r="E606" s="25" t="str">
        <f>IF(B606="","",IFERROR(_xlfn.XLOOKUP(B606,BILLING!A:A,BILLING!O:O),0))</f>
        <v/>
      </c>
      <c r="F606" s="13"/>
      <c r="G606" s="17"/>
      <c r="J606" s="25" t="str">
        <f>IF(B606="","",IFERROR(E606-SUMIF(B$6:B606,B606,G$6:G606),E606))</f>
        <v/>
      </c>
      <c r="K606" s="27" t="str">
        <f ca="1">IF(B606="","",IFERROR(TODAY()-_xlfn.XLOOKUP(B606,BILLING!A:A,BILLING!E:E),0))</f>
        <v/>
      </c>
      <c r="L606" s="24" t="str">
        <f t="shared" ca="1" si="19"/>
        <v/>
      </c>
    </row>
    <row r="607" spans="1:12" ht="22" customHeight="1">
      <c r="A607" t="str">
        <f t="shared" si="18"/>
        <v/>
      </c>
      <c r="C607" s="24" t="str">
        <f>IF(B607="","",IFERROR(_xlfn.XLOOKUP(B607,BILLING!A:A,BILLING!C:C),"Bill not found"))</f>
        <v/>
      </c>
      <c r="D607" s="24" t="str">
        <f>IF(C607="","",IFERROR(_xlfn.XLOOKUP(C607,PT_Master!A:A,PT_Master!C:C),""))</f>
        <v/>
      </c>
      <c r="E607" s="25" t="str">
        <f>IF(B607="","",IFERROR(_xlfn.XLOOKUP(B607,BILLING!A:A,BILLING!O:O),0))</f>
        <v/>
      </c>
      <c r="F607" s="13"/>
      <c r="G607" s="17"/>
      <c r="J607" s="25" t="str">
        <f>IF(B607="","",IFERROR(E607-SUMIF(B$6:B607,B607,G$6:G607),E607))</f>
        <v/>
      </c>
      <c r="K607" s="27" t="str">
        <f ca="1">IF(B607="","",IFERROR(TODAY()-_xlfn.XLOOKUP(B607,BILLING!A:A,BILLING!E:E),0))</f>
        <v/>
      </c>
      <c r="L607" s="24" t="str">
        <f t="shared" ca="1" si="19"/>
        <v/>
      </c>
    </row>
    <row r="608" spans="1:12" ht="22" customHeight="1">
      <c r="A608" t="str">
        <f t="shared" si="18"/>
        <v/>
      </c>
      <c r="C608" s="24" t="str">
        <f>IF(B608="","",IFERROR(_xlfn.XLOOKUP(B608,BILLING!A:A,BILLING!C:C),"Bill not found"))</f>
        <v/>
      </c>
      <c r="D608" s="24" t="str">
        <f>IF(C608="","",IFERROR(_xlfn.XLOOKUP(C608,PT_Master!A:A,PT_Master!C:C),""))</f>
        <v/>
      </c>
      <c r="E608" s="25" t="str">
        <f>IF(B608="","",IFERROR(_xlfn.XLOOKUP(B608,BILLING!A:A,BILLING!O:O),0))</f>
        <v/>
      </c>
      <c r="F608" s="13"/>
      <c r="G608" s="17"/>
      <c r="J608" s="25" t="str">
        <f>IF(B608="","",IFERROR(E608-SUMIF(B$6:B608,B608,G$6:G608),E608))</f>
        <v/>
      </c>
      <c r="K608" s="27" t="str">
        <f ca="1">IF(B608="","",IFERROR(TODAY()-_xlfn.XLOOKUP(B608,BILLING!A:A,BILLING!E:E),0))</f>
        <v/>
      </c>
      <c r="L608" s="24" t="str">
        <f t="shared" ca="1" si="19"/>
        <v/>
      </c>
    </row>
    <row r="609" spans="1:12" ht="22" customHeight="1">
      <c r="A609" t="str">
        <f t="shared" si="18"/>
        <v/>
      </c>
      <c r="C609" s="24" t="str">
        <f>IF(B609="","",IFERROR(_xlfn.XLOOKUP(B609,BILLING!A:A,BILLING!C:C),"Bill not found"))</f>
        <v/>
      </c>
      <c r="D609" s="24" t="str">
        <f>IF(C609="","",IFERROR(_xlfn.XLOOKUP(C609,PT_Master!A:A,PT_Master!C:C),""))</f>
        <v/>
      </c>
      <c r="E609" s="25" t="str">
        <f>IF(B609="","",IFERROR(_xlfn.XLOOKUP(B609,BILLING!A:A,BILLING!O:O),0))</f>
        <v/>
      </c>
      <c r="F609" s="13"/>
      <c r="G609" s="17"/>
      <c r="J609" s="25" t="str">
        <f>IF(B609="","",IFERROR(E609-SUMIF(B$6:B609,B609,G$6:G609),E609))</f>
        <v/>
      </c>
      <c r="K609" s="27" t="str">
        <f ca="1">IF(B609="","",IFERROR(TODAY()-_xlfn.XLOOKUP(B609,BILLING!A:A,BILLING!E:E),0))</f>
        <v/>
      </c>
      <c r="L609" s="24" t="str">
        <f t="shared" ca="1" si="19"/>
        <v/>
      </c>
    </row>
    <row r="610" spans="1:12" ht="22" customHeight="1">
      <c r="A610" t="str">
        <f t="shared" si="18"/>
        <v/>
      </c>
      <c r="C610" s="24" t="str">
        <f>IF(B610="","",IFERROR(_xlfn.XLOOKUP(B610,BILLING!A:A,BILLING!C:C),"Bill not found"))</f>
        <v/>
      </c>
      <c r="D610" s="24" t="str">
        <f>IF(C610="","",IFERROR(_xlfn.XLOOKUP(C610,PT_Master!A:A,PT_Master!C:C),""))</f>
        <v/>
      </c>
      <c r="E610" s="25" t="str">
        <f>IF(B610="","",IFERROR(_xlfn.XLOOKUP(B610,BILLING!A:A,BILLING!O:O),0))</f>
        <v/>
      </c>
      <c r="F610" s="13"/>
      <c r="G610" s="17"/>
      <c r="J610" s="25" t="str">
        <f>IF(B610="","",IFERROR(E610-SUMIF(B$6:B610,B610,G$6:G610),E610))</f>
        <v/>
      </c>
      <c r="K610" s="27" t="str">
        <f ca="1">IF(B610="","",IFERROR(TODAY()-_xlfn.XLOOKUP(B610,BILLING!A:A,BILLING!E:E),0))</f>
        <v/>
      </c>
      <c r="L610" s="24" t="str">
        <f t="shared" ca="1" si="19"/>
        <v/>
      </c>
    </row>
    <row r="611" spans="1:12" ht="22" customHeight="1">
      <c r="A611" t="str">
        <f t="shared" si="18"/>
        <v/>
      </c>
      <c r="C611" s="24" t="str">
        <f>IF(B611="","",IFERROR(_xlfn.XLOOKUP(B611,BILLING!A:A,BILLING!C:C),"Bill not found"))</f>
        <v/>
      </c>
      <c r="D611" s="24" t="str">
        <f>IF(C611="","",IFERROR(_xlfn.XLOOKUP(C611,PT_Master!A:A,PT_Master!C:C),""))</f>
        <v/>
      </c>
      <c r="E611" s="25" t="str">
        <f>IF(B611="","",IFERROR(_xlfn.XLOOKUP(B611,BILLING!A:A,BILLING!O:O),0))</f>
        <v/>
      </c>
      <c r="F611" s="13"/>
      <c r="G611" s="17"/>
      <c r="J611" s="25" t="str">
        <f>IF(B611="","",IFERROR(E611-SUMIF(B$6:B611,B611,G$6:G611),E611))</f>
        <v/>
      </c>
      <c r="K611" s="27" t="str">
        <f ca="1">IF(B611="","",IFERROR(TODAY()-_xlfn.XLOOKUP(B611,BILLING!A:A,BILLING!E:E),0))</f>
        <v/>
      </c>
      <c r="L611" s="24" t="str">
        <f t="shared" ca="1" si="19"/>
        <v/>
      </c>
    </row>
    <row r="612" spans="1:12" ht="22" customHeight="1">
      <c r="A612" t="str">
        <f t="shared" si="18"/>
        <v/>
      </c>
      <c r="C612" s="24" t="str">
        <f>IF(B612="","",IFERROR(_xlfn.XLOOKUP(B612,BILLING!A:A,BILLING!C:C),"Bill not found"))</f>
        <v/>
      </c>
      <c r="D612" s="24" t="str">
        <f>IF(C612="","",IFERROR(_xlfn.XLOOKUP(C612,PT_Master!A:A,PT_Master!C:C),""))</f>
        <v/>
      </c>
      <c r="E612" s="25" t="str">
        <f>IF(B612="","",IFERROR(_xlfn.XLOOKUP(B612,BILLING!A:A,BILLING!O:O),0))</f>
        <v/>
      </c>
      <c r="F612" s="13"/>
      <c r="G612" s="17"/>
      <c r="J612" s="25" t="str">
        <f>IF(B612="","",IFERROR(E612-SUMIF(B$6:B612,B612,G$6:G612),E612))</f>
        <v/>
      </c>
      <c r="K612" s="27" t="str">
        <f ca="1">IF(B612="","",IFERROR(TODAY()-_xlfn.XLOOKUP(B612,BILLING!A:A,BILLING!E:E),0))</f>
        <v/>
      </c>
      <c r="L612" s="24" t="str">
        <f t="shared" ca="1" si="19"/>
        <v/>
      </c>
    </row>
    <row r="613" spans="1:12" ht="22" customHeight="1">
      <c r="A613" t="str">
        <f t="shared" si="18"/>
        <v/>
      </c>
      <c r="C613" s="24" t="str">
        <f>IF(B613="","",IFERROR(_xlfn.XLOOKUP(B613,BILLING!A:A,BILLING!C:C),"Bill not found"))</f>
        <v/>
      </c>
      <c r="D613" s="24" t="str">
        <f>IF(C613="","",IFERROR(_xlfn.XLOOKUP(C613,PT_Master!A:A,PT_Master!C:C),""))</f>
        <v/>
      </c>
      <c r="E613" s="25" t="str">
        <f>IF(B613="","",IFERROR(_xlfn.XLOOKUP(B613,BILLING!A:A,BILLING!O:O),0))</f>
        <v/>
      </c>
      <c r="F613" s="13"/>
      <c r="G613" s="17"/>
      <c r="J613" s="25" t="str">
        <f>IF(B613="","",IFERROR(E613-SUMIF(B$6:B613,B613,G$6:G613),E613))</f>
        <v/>
      </c>
      <c r="K613" s="27" t="str">
        <f ca="1">IF(B613="","",IFERROR(TODAY()-_xlfn.XLOOKUP(B613,BILLING!A:A,BILLING!E:E),0))</f>
        <v/>
      </c>
      <c r="L613" s="24" t="str">
        <f t="shared" ca="1" si="19"/>
        <v/>
      </c>
    </row>
    <row r="614" spans="1:12" ht="22" customHeight="1">
      <c r="A614" t="str">
        <f t="shared" si="18"/>
        <v/>
      </c>
      <c r="C614" s="24" t="str">
        <f>IF(B614="","",IFERROR(_xlfn.XLOOKUP(B614,BILLING!A:A,BILLING!C:C),"Bill not found"))</f>
        <v/>
      </c>
      <c r="D614" s="24" t="str">
        <f>IF(C614="","",IFERROR(_xlfn.XLOOKUP(C614,PT_Master!A:A,PT_Master!C:C),""))</f>
        <v/>
      </c>
      <c r="E614" s="25" t="str">
        <f>IF(B614="","",IFERROR(_xlfn.XLOOKUP(B614,BILLING!A:A,BILLING!O:O),0))</f>
        <v/>
      </c>
      <c r="F614" s="13"/>
      <c r="G614" s="17"/>
      <c r="J614" s="25" t="str">
        <f>IF(B614="","",IFERROR(E614-SUMIF(B$6:B614,B614,G$6:G614),E614))</f>
        <v/>
      </c>
      <c r="K614" s="27" t="str">
        <f ca="1">IF(B614="","",IFERROR(TODAY()-_xlfn.XLOOKUP(B614,BILLING!A:A,BILLING!E:E),0))</f>
        <v/>
      </c>
      <c r="L614" s="24" t="str">
        <f t="shared" ca="1" si="19"/>
        <v/>
      </c>
    </row>
    <row r="615" spans="1:12" ht="22" customHeight="1">
      <c r="A615" t="str">
        <f t="shared" si="18"/>
        <v/>
      </c>
      <c r="C615" s="24" t="str">
        <f>IF(B615="","",IFERROR(_xlfn.XLOOKUP(B615,BILLING!A:A,BILLING!C:C),"Bill not found"))</f>
        <v/>
      </c>
      <c r="D615" s="24" t="str">
        <f>IF(C615="","",IFERROR(_xlfn.XLOOKUP(C615,PT_Master!A:A,PT_Master!C:C),""))</f>
        <v/>
      </c>
      <c r="E615" s="25" t="str">
        <f>IF(B615="","",IFERROR(_xlfn.XLOOKUP(B615,BILLING!A:A,BILLING!O:O),0))</f>
        <v/>
      </c>
      <c r="F615" s="13"/>
      <c r="G615" s="17"/>
      <c r="J615" s="25" t="str">
        <f>IF(B615="","",IFERROR(E615-SUMIF(B$6:B615,B615,G$6:G615),E615))</f>
        <v/>
      </c>
      <c r="K615" s="27" t="str">
        <f ca="1">IF(B615="","",IFERROR(TODAY()-_xlfn.XLOOKUP(B615,BILLING!A:A,BILLING!E:E),0))</f>
        <v/>
      </c>
      <c r="L615" s="24" t="str">
        <f t="shared" ca="1" si="19"/>
        <v/>
      </c>
    </row>
    <row r="616" spans="1:12" ht="22" customHeight="1">
      <c r="A616" t="str">
        <f t="shared" si="18"/>
        <v/>
      </c>
      <c r="C616" s="24" t="str">
        <f>IF(B616="","",IFERROR(_xlfn.XLOOKUP(B616,BILLING!A:A,BILLING!C:C),"Bill not found"))</f>
        <v/>
      </c>
      <c r="D616" s="24" t="str">
        <f>IF(C616="","",IFERROR(_xlfn.XLOOKUP(C616,PT_Master!A:A,PT_Master!C:C),""))</f>
        <v/>
      </c>
      <c r="E616" s="25" t="str">
        <f>IF(B616="","",IFERROR(_xlfn.XLOOKUP(B616,BILLING!A:A,BILLING!O:O),0))</f>
        <v/>
      </c>
      <c r="F616" s="13"/>
      <c r="G616" s="17"/>
      <c r="J616" s="25" t="str">
        <f>IF(B616="","",IFERROR(E616-SUMIF(B$6:B616,B616,G$6:G616),E616))</f>
        <v/>
      </c>
      <c r="K616" s="27" t="str">
        <f ca="1">IF(B616="","",IFERROR(TODAY()-_xlfn.XLOOKUP(B616,BILLING!A:A,BILLING!E:E),0))</f>
        <v/>
      </c>
      <c r="L616" s="24" t="str">
        <f t="shared" ca="1" si="19"/>
        <v/>
      </c>
    </row>
    <row r="617" spans="1:12" ht="22" customHeight="1">
      <c r="A617" t="str">
        <f t="shared" si="18"/>
        <v/>
      </c>
      <c r="C617" s="24" t="str">
        <f>IF(B617="","",IFERROR(_xlfn.XLOOKUP(B617,BILLING!A:A,BILLING!C:C),"Bill not found"))</f>
        <v/>
      </c>
      <c r="D617" s="24" t="str">
        <f>IF(C617="","",IFERROR(_xlfn.XLOOKUP(C617,PT_Master!A:A,PT_Master!C:C),""))</f>
        <v/>
      </c>
      <c r="E617" s="25" t="str">
        <f>IF(B617="","",IFERROR(_xlfn.XLOOKUP(B617,BILLING!A:A,BILLING!O:O),0))</f>
        <v/>
      </c>
      <c r="F617" s="13"/>
      <c r="G617" s="17"/>
      <c r="J617" s="25" t="str">
        <f>IF(B617="","",IFERROR(E617-SUMIF(B$6:B617,B617,G$6:G617),E617))</f>
        <v/>
      </c>
      <c r="K617" s="27" t="str">
        <f ca="1">IF(B617="","",IFERROR(TODAY()-_xlfn.XLOOKUP(B617,BILLING!A:A,BILLING!E:E),0))</f>
        <v/>
      </c>
      <c r="L617" s="24" t="str">
        <f t="shared" ca="1" si="19"/>
        <v/>
      </c>
    </row>
    <row r="618" spans="1:12" ht="22" customHeight="1">
      <c r="A618" t="str">
        <f t="shared" si="18"/>
        <v/>
      </c>
      <c r="C618" s="24" t="str">
        <f>IF(B618="","",IFERROR(_xlfn.XLOOKUP(B618,BILLING!A:A,BILLING!C:C),"Bill not found"))</f>
        <v/>
      </c>
      <c r="D618" s="24" t="str">
        <f>IF(C618="","",IFERROR(_xlfn.XLOOKUP(C618,PT_Master!A:A,PT_Master!C:C),""))</f>
        <v/>
      </c>
      <c r="E618" s="25" t="str">
        <f>IF(B618="","",IFERROR(_xlfn.XLOOKUP(B618,BILLING!A:A,BILLING!O:O),0))</f>
        <v/>
      </c>
      <c r="F618" s="13"/>
      <c r="G618" s="17"/>
      <c r="J618" s="25" t="str">
        <f>IF(B618="","",IFERROR(E618-SUMIF(B$6:B618,B618,G$6:G618),E618))</f>
        <v/>
      </c>
      <c r="K618" s="27" t="str">
        <f ca="1">IF(B618="","",IFERROR(TODAY()-_xlfn.XLOOKUP(B618,BILLING!A:A,BILLING!E:E),0))</f>
        <v/>
      </c>
      <c r="L618" s="24" t="str">
        <f t="shared" ca="1" si="19"/>
        <v/>
      </c>
    </row>
    <row r="619" spans="1:12" ht="22" customHeight="1">
      <c r="A619" t="str">
        <f t="shared" si="18"/>
        <v/>
      </c>
      <c r="C619" s="24" t="str">
        <f>IF(B619="","",IFERROR(_xlfn.XLOOKUP(B619,BILLING!A:A,BILLING!C:C),"Bill not found"))</f>
        <v/>
      </c>
      <c r="D619" s="24" t="str">
        <f>IF(C619="","",IFERROR(_xlfn.XLOOKUP(C619,PT_Master!A:A,PT_Master!C:C),""))</f>
        <v/>
      </c>
      <c r="E619" s="25" t="str">
        <f>IF(B619="","",IFERROR(_xlfn.XLOOKUP(B619,BILLING!A:A,BILLING!O:O),0))</f>
        <v/>
      </c>
      <c r="F619" s="13"/>
      <c r="G619" s="17"/>
      <c r="J619" s="25" t="str">
        <f>IF(B619="","",IFERROR(E619-SUMIF(B$6:B619,B619,G$6:G619),E619))</f>
        <v/>
      </c>
      <c r="K619" s="27" t="str">
        <f ca="1">IF(B619="","",IFERROR(TODAY()-_xlfn.XLOOKUP(B619,BILLING!A:A,BILLING!E:E),0))</f>
        <v/>
      </c>
      <c r="L619" s="24" t="str">
        <f t="shared" ca="1" si="19"/>
        <v/>
      </c>
    </row>
    <row r="620" spans="1:12" ht="22" customHeight="1">
      <c r="A620" t="str">
        <f t="shared" si="18"/>
        <v/>
      </c>
      <c r="C620" s="24" t="str">
        <f>IF(B620="","",IFERROR(_xlfn.XLOOKUP(B620,BILLING!A:A,BILLING!C:C),"Bill not found"))</f>
        <v/>
      </c>
      <c r="D620" s="24" t="str">
        <f>IF(C620="","",IFERROR(_xlfn.XLOOKUP(C620,PT_Master!A:A,PT_Master!C:C),""))</f>
        <v/>
      </c>
      <c r="E620" s="25" t="str">
        <f>IF(B620="","",IFERROR(_xlfn.XLOOKUP(B620,BILLING!A:A,BILLING!O:O),0))</f>
        <v/>
      </c>
      <c r="F620" s="13"/>
      <c r="G620" s="17"/>
      <c r="J620" s="25" t="str">
        <f>IF(B620="","",IFERROR(E620-SUMIF(B$6:B620,B620,G$6:G620),E620))</f>
        <v/>
      </c>
      <c r="K620" s="27" t="str">
        <f ca="1">IF(B620="","",IFERROR(TODAY()-_xlfn.XLOOKUP(B620,BILLING!A:A,BILLING!E:E),0))</f>
        <v/>
      </c>
      <c r="L620" s="24" t="str">
        <f t="shared" ca="1" si="19"/>
        <v/>
      </c>
    </row>
    <row r="621" spans="1:12" ht="22" customHeight="1">
      <c r="A621" t="str">
        <f t="shared" si="18"/>
        <v/>
      </c>
      <c r="C621" s="24" t="str">
        <f>IF(B621="","",IFERROR(_xlfn.XLOOKUP(B621,BILLING!A:A,BILLING!C:C),"Bill not found"))</f>
        <v/>
      </c>
      <c r="D621" s="24" t="str">
        <f>IF(C621="","",IFERROR(_xlfn.XLOOKUP(C621,PT_Master!A:A,PT_Master!C:C),""))</f>
        <v/>
      </c>
      <c r="E621" s="25" t="str">
        <f>IF(B621="","",IFERROR(_xlfn.XLOOKUP(B621,BILLING!A:A,BILLING!O:O),0))</f>
        <v/>
      </c>
      <c r="F621" s="13"/>
      <c r="G621" s="17"/>
      <c r="J621" s="25" t="str">
        <f>IF(B621="","",IFERROR(E621-SUMIF(B$6:B621,B621,G$6:G621),E621))</f>
        <v/>
      </c>
      <c r="K621" s="27" t="str">
        <f ca="1">IF(B621="","",IFERROR(TODAY()-_xlfn.XLOOKUP(B621,BILLING!A:A,BILLING!E:E),0))</f>
        <v/>
      </c>
      <c r="L621" s="24" t="str">
        <f t="shared" ca="1" si="19"/>
        <v/>
      </c>
    </row>
    <row r="622" spans="1:12" ht="22" customHeight="1">
      <c r="A622" t="str">
        <f t="shared" si="18"/>
        <v/>
      </c>
      <c r="C622" s="24" t="str">
        <f>IF(B622="","",IFERROR(_xlfn.XLOOKUP(B622,BILLING!A:A,BILLING!C:C),"Bill not found"))</f>
        <v/>
      </c>
      <c r="D622" s="24" t="str">
        <f>IF(C622="","",IFERROR(_xlfn.XLOOKUP(C622,PT_Master!A:A,PT_Master!C:C),""))</f>
        <v/>
      </c>
      <c r="E622" s="25" t="str">
        <f>IF(B622="","",IFERROR(_xlfn.XLOOKUP(B622,BILLING!A:A,BILLING!O:O),0))</f>
        <v/>
      </c>
      <c r="F622" s="13"/>
      <c r="G622" s="17"/>
      <c r="J622" s="25" t="str">
        <f>IF(B622="","",IFERROR(E622-SUMIF(B$6:B622,B622,G$6:G622),E622))</f>
        <v/>
      </c>
      <c r="K622" s="27" t="str">
        <f ca="1">IF(B622="","",IFERROR(TODAY()-_xlfn.XLOOKUP(B622,BILLING!A:A,BILLING!E:E),0))</f>
        <v/>
      </c>
      <c r="L622" s="24" t="str">
        <f t="shared" ca="1" si="19"/>
        <v/>
      </c>
    </row>
    <row r="623" spans="1:12" ht="22" customHeight="1">
      <c r="A623" t="str">
        <f t="shared" si="18"/>
        <v/>
      </c>
      <c r="C623" s="24" t="str">
        <f>IF(B623="","",IFERROR(_xlfn.XLOOKUP(B623,BILLING!A:A,BILLING!C:C),"Bill not found"))</f>
        <v/>
      </c>
      <c r="D623" s="24" t="str">
        <f>IF(C623="","",IFERROR(_xlfn.XLOOKUP(C623,PT_Master!A:A,PT_Master!C:C),""))</f>
        <v/>
      </c>
      <c r="E623" s="25" t="str">
        <f>IF(B623="","",IFERROR(_xlfn.XLOOKUP(B623,BILLING!A:A,BILLING!O:O),0))</f>
        <v/>
      </c>
      <c r="F623" s="13"/>
      <c r="G623" s="17"/>
      <c r="J623" s="25" t="str">
        <f>IF(B623="","",IFERROR(E623-SUMIF(B$6:B623,B623,G$6:G623),E623))</f>
        <v/>
      </c>
      <c r="K623" s="27" t="str">
        <f ca="1">IF(B623="","",IFERROR(TODAY()-_xlfn.XLOOKUP(B623,BILLING!A:A,BILLING!E:E),0))</f>
        <v/>
      </c>
      <c r="L623" s="24" t="str">
        <f t="shared" ca="1" si="19"/>
        <v/>
      </c>
    </row>
    <row r="624" spans="1:12" ht="22" customHeight="1">
      <c r="A624" t="str">
        <f t="shared" si="18"/>
        <v/>
      </c>
      <c r="C624" s="24" t="str">
        <f>IF(B624="","",IFERROR(_xlfn.XLOOKUP(B624,BILLING!A:A,BILLING!C:C),"Bill not found"))</f>
        <v/>
      </c>
      <c r="D624" s="24" t="str">
        <f>IF(C624="","",IFERROR(_xlfn.XLOOKUP(C624,PT_Master!A:A,PT_Master!C:C),""))</f>
        <v/>
      </c>
      <c r="E624" s="25" t="str">
        <f>IF(B624="","",IFERROR(_xlfn.XLOOKUP(B624,BILLING!A:A,BILLING!O:O),0))</f>
        <v/>
      </c>
      <c r="F624" s="13"/>
      <c r="G624" s="17"/>
      <c r="J624" s="25" t="str">
        <f>IF(B624="","",IFERROR(E624-SUMIF(B$6:B624,B624,G$6:G624),E624))</f>
        <v/>
      </c>
      <c r="K624" s="27" t="str">
        <f ca="1">IF(B624="","",IFERROR(TODAY()-_xlfn.XLOOKUP(B624,BILLING!A:A,BILLING!E:E),0))</f>
        <v/>
      </c>
      <c r="L624" s="24" t="str">
        <f t="shared" ca="1" si="19"/>
        <v/>
      </c>
    </row>
    <row r="625" spans="1:12" ht="22" customHeight="1">
      <c r="A625" t="str">
        <f t="shared" si="18"/>
        <v/>
      </c>
      <c r="C625" s="24" t="str">
        <f>IF(B625="","",IFERROR(_xlfn.XLOOKUP(B625,BILLING!A:A,BILLING!C:C),"Bill not found"))</f>
        <v/>
      </c>
      <c r="D625" s="24" t="str">
        <f>IF(C625="","",IFERROR(_xlfn.XLOOKUP(C625,PT_Master!A:A,PT_Master!C:C),""))</f>
        <v/>
      </c>
      <c r="E625" s="25" t="str">
        <f>IF(B625="","",IFERROR(_xlfn.XLOOKUP(B625,BILLING!A:A,BILLING!O:O),0))</f>
        <v/>
      </c>
      <c r="F625" s="13"/>
      <c r="G625" s="17"/>
      <c r="J625" s="25" t="str">
        <f>IF(B625="","",IFERROR(E625-SUMIF(B$6:B625,B625,G$6:G625),E625))</f>
        <v/>
      </c>
      <c r="K625" s="27" t="str">
        <f ca="1">IF(B625="","",IFERROR(TODAY()-_xlfn.XLOOKUP(B625,BILLING!A:A,BILLING!E:E),0))</f>
        <v/>
      </c>
      <c r="L625" s="24" t="str">
        <f t="shared" ca="1" si="19"/>
        <v/>
      </c>
    </row>
    <row r="626" spans="1:12" ht="22" customHeight="1">
      <c r="A626" t="str">
        <f t="shared" si="18"/>
        <v/>
      </c>
      <c r="C626" s="24" t="str">
        <f>IF(B626="","",IFERROR(_xlfn.XLOOKUP(B626,BILLING!A:A,BILLING!C:C),"Bill not found"))</f>
        <v/>
      </c>
      <c r="D626" s="24" t="str">
        <f>IF(C626="","",IFERROR(_xlfn.XLOOKUP(C626,PT_Master!A:A,PT_Master!C:C),""))</f>
        <v/>
      </c>
      <c r="E626" s="25" t="str">
        <f>IF(B626="","",IFERROR(_xlfn.XLOOKUP(B626,BILLING!A:A,BILLING!O:O),0))</f>
        <v/>
      </c>
      <c r="F626" s="13"/>
      <c r="G626" s="17"/>
      <c r="J626" s="25" t="str">
        <f>IF(B626="","",IFERROR(E626-SUMIF(B$6:B626,B626,G$6:G626),E626))</f>
        <v/>
      </c>
      <c r="K626" s="27" t="str">
        <f ca="1">IF(B626="","",IFERROR(TODAY()-_xlfn.XLOOKUP(B626,BILLING!A:A,BILLING!E:E),0))</f>
        <v/>
      </c>
      <c r="L626" s="24" t="str">
        <f t="shared" ca="1" si="19"/>
        <v/>
      </c>
    </row>
    <row r="627" spans="1:12" ht="22" customHeight="1">
      <c r="A627" t="str">
        <f t="shared" si="18"/>
        <v/>
      </c>
      <c r="C627" s="24" t="str">
        <f>IF(B627="","",IFERROR(_xlfn.XLOOKUP(B627,BILLING!A:A,BILLING!C:C),"Bill not found"))</f>
        <v/>
      </c>
      <c r="D627" s="24" t="str">
        <f>IF(C627="","",IFERROR(_xlfn.XLOOKUP(C627,PT_Master!A:A,PT_Master!C:C),""))</f>
        <v/>
      </c>
      <c r="E627" s="25" t="str">
        <f>IF(B627="","",IFERROR(_xlfn.XLOOKUP(B627,BILLING!A:A,BILLING!O:O),0))</f>
        <v/>
      </c>
      <c r="F627" s="13"/>
      <c r="G627" s="17"/>
      <c r="J627" s="25" t="str">
        <f>IF(B627="","",IFERROR(E627-SUMIF(B$6:B627,B627,G$6:G627),E627))</f>
        <v/>
      </c>
      <c r="K627" s="27" t="str">
        <f ca="1">IF(B627="","",IFERROR(TODAY()-_xlfn.XLOOKUP(B627,BILLING!A:A,BILLING!E:E),0))</f>
        <v/>
      </c>
      <c r="L627" s="24" t="str">
        <f t="shared" ca="1" si="19"/>
        <v/>
      </c>
    </row>
    <row r="628" spans="1:12" ht="22" customHeight="1">
      <c r="A628" t="str">
        <f t="shared" si="18"/>
        <v/>
      </c>
      <c r="C628" s="24" t="str">
        <f>IF(B628="","",IFERROR(_xlfn.XLOOKUP(B628,BILLING!A:A,BILLING!C:C),"Bill not found"))</f>
        <v/>
      </c>
      <c r="D628" s="24" t="str">
        <f>IF(C628="","",IFERROR(_xlfn.XLOOKUP(C628,PT_Master!A:A,PT_Master!C:C),""))</f>
        <v/>
      </c>
      <c r="E628" s="25" t="str">
        <f>IF(B628="","",IFERROR(_xlfn.XLOOKUP(B628,BILLING!A:A,BILLING!O:O),0))</f>
        <v/>
      </c>
      <c r="F628" s="13"/>
      <c r="G628" s="17"/>
      <c r="J628" s="25" t="str">
        <f>IF(B628="","",IFERROR(E628-SUMIF(B$6:B628,B628,G$6:G628),E628))</f>
        <v/>
      </c>
      <c r="K628" s="27" t="str">
        <f ca="1">IF(B628="","",IFERROR(TODAY()-_xlfn.XLOOKUP(B628,BILLING!A:A,BILLING!E:E),0))</f>
        <v/>
      </c>
      <c r="L628" s="24" t="str">
        <f t="shared" ca="1" si="19"/>
        <v/>
      </c>
    </row>
    <row r="629" spans="1:12" ht="22" customHeight="1">
      <c r="A629" t="str">
        <f t="shared" si="18"/>
        <v/>
      </c>
      <c r="C629" s="24" t="str">
        <f>IF(B629="","",IFERROR(_xlfn.XLOOKUP(B629,BILLING!A:A,BILLING!C:C),"Bill not found"))</f>
        <v/>
      </c>
      <c r="D629" s="24" t="str">
        <f>IF(C629="","",IFERROR(_xlfn.XLOOKUP(C629,PT_Master!A:A,PT_Master!C:C),""))</f>
        <v/>
      </c>
      <c r="E629" s="25" t="str">
        <f>IF(B629="","",IFERROR(_xlfn.XLOOKUP(B629,BILLING!A:A,BILLING!O:O),0))</f>
        <v/>
      </c>
      <c r="F629" s="13"/>
      <c r="G629" s="17"/>
      <c r="J629" s="25" t="str">
        <f>IF(B629="","",IFERROR(E629-SUMIF(B$6:B629,B629,G$6:G629),E629))</f>
        <v/>
      </c>
      <c r="K629" s="27" t="str">
        <f ca="1">IF(B629="","",IFERROR(TODAY()-_xlfn.XLOOKUP(B629,BILLING!A:A,BILLING!E:E),0))</f>
        <v/>
      </c>
      <c r="L629" s="24" t="str">
        <f t="shared" ca="1" si="19"/>
        <v/>
      </c>
    </row>
    <row r="630" spans="1:12" ht="22" customHeight="1">
      <c r="A630" t="str">
        <f t="shared" si="18"/>
        <v/>
      </c>
      <c r="C630" s="24" t="str">
        <f>IF(B630="","",IFERROR(_xlfn.XLOOKUP(B630,BILLING!A:A,BILLING!C:C),"Bill not found"))</f>
        <v/>
      </c>
      <c r="D630" s="24" t="str">
        <f>IF(C630="","",IFERROR(_xlfn.XLOOKUP(C630,PT_Master!A:A,PT_Master!C:C),""))</f>
        <v/>
      </c>
      <c r="E630" s="25" t="str">
        <f>IF(B630="","",IFERROR(_xlfn.XLOOKUP(B630,BILLING!A:A,BILLING!O:O),0))</f>
        <v/>
      </c>
      <c r="F630" s="13"/>
      <c r="G630" s="17"/>
      <c r="J630" s="25" t="str">
        <f>IF(B630="","",IFERROR(E630-SUMIF(B$6:B630,B630,G$6:G630),E630))</f>
        <v/>
      </c>
      <c r="K630" s="27" t="str">
        <f ca="1">IF(B630="","",IFERROR(TODAY()-_xlfn.XLOOKUP(B630,BILLING!A:A,BILLING!E:E),0))</f>
        <v/>
      </c>
      <c r="L630" s="24" t="str">
        <f t="shared" ca="1" si="19"/>
        <v/>
      </c>
    </row>
    <row r="631" spans="1:12" ht="22" customHeight="1">
      <c r="A631" t="str">
        <f t="shared" si="18"/>
        <v/>
      </c>
      <c r="C631" s="24" t="str">
        <f>IF(B631="","",IFERROR(_xlfn.XLOOKUP(B631,BILLING!A:A,BILLING!C:C),"Bill not found"))</f>
        <v/>
      </c>
      <c r="D631" s="24" t="str">
        <f>IF(C631="","",IFERROR(_xlfn.XLOOKUP(C631,PT_Master!A:A,PT_Master!C:C),""))</f>
        <v/>
      </c>
      <c r="E631" s="25" t="str">
        <f>IF(B631="","",IFERROR(_xlfn.XLOOKUP(B631,BILLING!A:A,BILLING!O:O),0))</f>
        <v/>
      </c>
      <c r="F631" s="13"/>
      <c r="G631" s="17"/>
      <c r="J631" s="25" t="str">
        <f>IF(B631="","",IFERROR(E631-SUMIF(B$6:B631,B631,G$6:G631),E631))</f>
        <v/>
      </c>
      <c r="K631" s="27" t="str">
        <f ca="1">IF(B631="","",IFERROR(TODAY()-_xlfn.XLOOKUP(B631,BILLING!A:A,BILLING!E:E),0))</f>
        <v/>
      </c>
      <c r="L631" s="24" t="str">
        <f t="shared" ca="1" si="19"/>
        <v/>
      </c>
    </row>
    <row r="632" spans="1:12" ht="22" customHeight="1">
      <c r="A632" t="str">
        <f t="shared" si="18"/>
        <v/>
      </c>
      <c r="C632" s="24" t="str">
        <f>IF(B632="","",IFERROR(_xlfn.XLOOKUP(B632,BILLING!A:A,BILLING!C:C),"Bill not found"))</f>
        <v/>
      </c>
      <c r="D632" s="24" t="str">
        <f>IF(C632="","",IFERROR(_xlfn.XLOOKUP(C632,PT_Master!A:A,PT_Master!C:C),""))</f>
        <v/>
      </c>
      <c r="E632" s="25" t="str">
        <f>IF(B632="","",IFERROR(_xlfn.XLOOKUP(B632,BILLING!A:A,BILLING!O:O),0))</f>
        <v/>
      </c>
      <c r="F632" s="13"/>
      <c r="G632" s="17"/>
      <c r="J632" s="25" t="str">
        <f>IF(B632="","",IFERROR(E632-SUMIF(B$6:B632,B632,G$6:G632),E632))</f>
        <v/>
      </c>
      <c r="K632" s="27" t="str">
        <f ca="1">IF(B632="","",IFERROR(TODAY()-_xlfn.XLOOKUP(B632,BILLING!A:A,BILLING!E:E),0))</f>
        <v/>
      </c>
      <c r="L632" s="24" t="str">
        <f t="shared" ca="1" si="19"/>
        <v/>
      </c>
    </row>
    <row r="633" spans="1:12" ht="22" customHeight="1">
      <c r="A633" t="str">
        <f t="shared" si="18"/>
        <v/>
      </c>
      <c r="C633" s="24" t="str">
        <f>IF(B633="","",IFERROR(_xlfn.XLOOKUP(B633,BILLING!A:A,BILLING!C:C),"Bill not found"))</f>
        <v/>
      </c>
      <c r="D633" s="24" t="str">
        <f>IF(C633="","",IFERROR(_xlfn.XLOOKUP(C633,PT_Master!A:A,PT_Master!C:C),""))</f>
        <v/>
      </c>
      <c r="E633" s="25" t="str">
        <f>IF(B633="","",IFERROR(_xlfn.XLOOKUP(B633,BILLING!A:A,BILLING!O:O),0))</f>
        <v/>
      </c>
      <c r="F633" s="13"/>
      <c r="G633" s="17"/>
      <c r="J633" s="25" t="str">
        <f>IF(B633="","",IFERROR(E633-SUMIF(B$6:B633,B633,G$6:G633),E633))</f>
        <v/>
      </c>
      <c r="K633" s="27" t="str">
        <f ca="1">IF(B633="","",IFERROR(TODAY()-_xlfn.XLOOKUP(B633,BILLING!A:A,BILLING!E:E),0))</f>
        <v/>
      </c>
      <c r="L633" s="24" t="str">
        <f t="shared" ca="1" si="19"/>
        <v/>
      </c>
    </row>
    <row r="634" spans="1:12" ht="22" customHeight="1">
      <c r="A634" t="str">
        <f t="shared" si="18"/>
        <v/>
      </c>
      <c r="C634" s="24" t="str">
        <f>IF(B634="","",IFERROR(_xlfn.XLOOKUP(B634,BILLING!A:A,BILLING!C:C),"Bill not found"))</f>
        <v/>
      </c>
      <c r="D634" s="24" t="str">
        <f>IF(C634="","",IFERROR(_xlfn.XLOOKUP(C634,PT_Master!A:A,PT_Master!C:C),""))</f>
        <v/>
      </c>
      <c r="E634" s="25" t="str">
        <f>IF(B634="","",IFERROR(_xlfn.XLOOKUP(B634,BILLING!A:A,BILLING!O:O),0))</f>
        <v/>
      </c>
      <c r="F634" s="13"/>
      <c r="G634" s="17"/>
      <c r="J634" s="25" t="str">
        <f>IF(B634="","",IFERROR(E634-SUMIF(B$6:B634,B634,G$6:G634),E634))</f>
        <v/>
      </c>
      <c r="K634" s="27" t="str">
        <f ca="1">IF(B634="","",IFERROR(TODAY()-_xlfn.XLOOKUP(B634,BILLING!A:A,BILLING!E:E),0))</f>
        <v/>
      </c>
      <c r="L634" s="24" t="str">
        <f t="shared" ca="1" si="19"/>
        <v/>
      </c>
    </row>
    <row r="635" spans="1:12" ht="22" customHeight="1">
      <c r="A635" t="str">
        <f t="shared" si="18"/>
        <v/>
      </c>
      <c r="C635" s="24" t="str">
        <f>IF(B635="","",IFERROR(_xlfn.XLOOKUP(B635,BILLING!A:A,BILLING!C:C),"Bill not found"))</f>
        <v/>
      </c>
      <c r="D635" s="24" t="str">
        <f>IF(C635="","",IFERROR(_xlfn.XLOOKUP(C635,PT_Master!A:A,PT_Master!C:C),""))</f>
        <v/>
      </c>
      <c r="E635" s="25" t="str">
        <f>IF(B635="","",IFERROR(_xlfn.XLOOKUP(B635,BILLING!A:A,BILLING!O:O),0))</f>
        <v/>
      </c>
      <c r="F635" s="13"/>
      <c r="G635" s="17"/>
      <c r="J635" s="25" t="str">
        <f>IF(B635="","",IFERROR(E635-SUMIF(B$6:B635,B635,G$6:G635),E635))</f>
        <v/>
      </c>
      <c r="K635" s="27" t="str">
        <f ca="1">IF(B635="","",IFERROR(TODAY()-_xlfn.XLOOKUP(B635,BILLING!A:A,BILLING!E:E),0))</f>
        <v/>
      </c>
      <c r="L635" s="24" t="str">
        <f t="shared" ca="1" si="19"/>
        <v/>
      </c>
    </row>
    <row r="636" spans="1:12" ht="22" customHeight="1">
      <c r="A636" t="str">
        <f t="shared" si="18"/>
        <v/>
      </c>
      <c r="C636" s="24" t="str">
        <f>IF(B636="","",IFERROR(_xlfn.XLOOKUP(B636,BILLING!A:A,BILLING!C:C),"Bill not found"))</f>
        <v/>
      </c>
      <c r="D636" s="24" t="str">
        <f>IF(C636="","",IFERROR(_xlfn.XLOOKUP(C636,PT_Master!A:A,PT_Master!C:C),""))</f>
        <v/>
      </c>
      <c r="E636" s="25" t="str">
        <f>IF(B636="","",IFERROR(_xlfn.XLOOKUP(B636,BILLING!A:A,BILLING!O:O),0))</f>
        <v/>
      </c>
      <c r="F636" s="13"/>
      <c r="G636" s="17"/>
      <c r="J636" s="25" t="str">
        <f>IF(B636="","",IFERROR(E636-SUMIF(B$6:B636,B636,G$6:G636),E636))</f>
        <v/>
      </c>
      <c r="K636" s="27" t="str">
        <f ca="1">IF(B636="","",IFERROR(TODAY()-_xlfn.XLOOKUP(B636,BILLING!A:A,BILLING!E:E),0))</f>
        <v/>
      </c>
      <c r="L636" s="24" t="str">
        <f t="shared" ca="1" si="19"/>
        <v/>
      </c>
    </row>
    <row r="637" spans="1:12" ht="22" customHeight="1">
      <c r="A637" t="str">
        <f t="shared" si="18"/>
        <v/>
      </c>
      <c r="C637" s="24" t="str">
        <f>IF(B637="","",IFERROR(_xlfn.XLOOKUP(B637,BILLING!A:A,BILLING!C:C),"Bill not found"))</f>
        <v/>
      </c>
      <c r="D637" s="24" t="str">
        <f>IF(C637="","",IFERROR(_xlfn.XLOOKUP(C637,PT_Master!A:A,PT_Master!C:C),""))</f>
        <v/>
      </c>
      <c r="E637" s="25" t="str">
        <f>IF(B637="","",IFERROR(_xlfn.XLOOKUP(B637,BILLING!A:A,BILLING!O:O),0))</f>
        <v/>
      </c>
      <c r="F637" s="13"/>
      <c r="G637" s="17"/>
      <c r="J637" s="25" t="str">
        <f>IF(B637="","",IFERROR(E637-SUMIF(B$6:B637,B637,G$6:G637),E637))</f>
        <v/>
      </c>
      <c r="K637" s="27" t="str">
        <f ca="1">IF(B637="","",IFERROR(TODAY()-_xlfn.XLOOKUP(B637,BILLING!A:A,BILLING!E:E),0))</f>
        <v/>
      </c>
      <c r="L637" s="24" t="str">
        <f t="shared" ca="1" si="19"/>
        <v/>
      </c>
    </row>
    <row r="638" spans="1:12" ht="22" customHeight="1">
      <c r="A638" t="str">
        <f t="shared" si="18"/>
        <v/>
      </c>
      <c r="C638" s="24" t="str">
        <f>IF(B638="","",IFERROR(_xlfn.XLOOKUP(B638,BILLING!A:A,BILLING!C:C),"Bill not found"))</f>
        <v/>
      </c>
      <c r="D638" s="24" t="str">
        <f>IF(C638="","",IFERROR(_xlfn.XLOOKUP(C638,PT_Master!A:A,PT_Master!C:C),""))</f>
        <v/>
      </c>
      <c r="E638" s="25" t="str">
        <f>IF(B638="","",IFERROR(_xlfn.XLOOKUP(B638,BILLING!A:A,BILLING!O:O),0))</f>
        <v/>
      </c>
      <c r="F638" s="13"/>
      <c r="G638" s="17"/>
      <c r="J638" s="25" t="str">
        <f>IF(B638="","",IFERROR(E638-SUMIF(B$6:B638,B638,G$6:G638),E638))</f>
        <v/>
      </c>
      <c r="K638" s="27" t="str">
        <f ca="1">IF(B638="","",IFERROR(TODAY()-_xlfn.XLOOKUP(B638,BILLING!A:A,BILLING!E:E),0))</f>
        <v/>
      </c>
      <c r="L638" s="24" t="str">
        <f t="shared" ca="1" si="19"/>
        <v/>
      </c>
    </row>
    <row r="639" spans="1:12" ht="22" customHeight="1">
      <c r="A639" t="str">
        <f t="shared" si="18"/>
        <v/>
      </c>
      <c r="C639" s="24" t="str">
        <f>IF(B639="","",IFERROR(_xlfn.XLOOKUP(B639,BILLING!A:A,BILLING!C:C),"Bill not found"))</f>
        <v/>
      </c>
      <c r="D639" s="24" t="str">
        <f>IF(C639="","",IFERROR(_xlfn.XLOOKUP(C639,PT_Master!A:A,PT_Master!C:C),""))</f>
        <v/>
      </c>
      <c r="E639" s="25" t="str">
        <f>IF(B639="","",IFERROR(_xlfn.XLOOKUP(B639,BILLING!A:A,BILLING!O:O),0))</f>
        <v/>
      </c>
      <c r="F639" s="13"/>
      <c r="G639" s="17"/>
      <c r="J639" s="25" t="str">
        <f>IF(B639="","",IFERROR(E639-SUMIF(B$6:B639,B639,G$6:G639),E639))</f>
        <v/>
      </c>
      <c r="K639" s="27" t="str">
        <f ca="1">IF(B639="","",IFERROR(TODAY()-_xlfn.XLOOKUP(B639,BILLING!A:A,BILLING!E:E),0))</f>
        <v/>
      </c>
      <c r="L639" s="24" t="str">
        <f t="shared" ca="1" si="19"/>
        <v/>
      </c>
    </row>
    <row r="640" spans="1:12" ht="22" customHeight="1">
      <c r="A640" t="str">
        <f t="shared" si="18"/>
        <v/>
      </c>
      <c r="C640" s="24" t="str">
        <f>IF(B640="","",IFERROR(_xlfn.XLOOKUP(B640,BILLING!A:A,BILLING!C:C),"Bill not found"))</f>
        <v/>
      </c>
      <c r="D640" s="24" t="str">
        <f>IF(C640="","",IFERROR(_xlfn.XLOOKUP(C640,PT_Master!A:A,PT_Master!C:C),""))</f>
        <v/>
      </c>
      <c r="E640" s="25" t="str">
        <f>IF(B640="","",IFERROR(_xlfn.XLOOKUP(B640,BILLING!A:A,BILLING!O:O),0))</f>
        <v/>
      </c>
      <c r="F640" s="13"/>
      <c r="G640" s="17"/>
      <c r="J640" s="25" t="str">
        <f>IF(B640="","",IFERROR(E640-SUMIF(B$6:B640,B640,G$6:G640),E640))</f>
        <v/>
      </c>
      <c r="K640" s="27" t="str">
        <f ca="1">IF(B640="","",IFERROR(TODAY()-_xlfn.XLOOKUP(B640,BILLING!A:A,BILLING!E:E),0))</f>
        <v/>
      </c>
      <c r="L640" s="24" t="str">
        <f t="shared" ca="1" si="19"/>
        <v/>
      </c>
    </row>
    <row r="641" spans="1:12" ht="22" customHeight="1">
      <c r="A641" t="str">
        <f t="shared" si="18"/>
        <v/>
      </c>
      <c r="C641" s="24" t="str">
        <f>IF(B641="","",IFERROR(_xlfn.XLOOKUP(B641,BILLING!A:A,BILLING!C:C),"Bill not found"))</f>
        <v/>
      </c>
      <c r="D641" s="24" t="str">
        <f>IF(C641="","",IFERROR(_xlfn.XLOOKUP(C641,PT_Master!A:A,PT_Master!C:C),""))</f>
        <v/>
      </c>
      <c r="E641" s="25" t="str">
        <f>IF(B641="","",IFERROR(_xlfn.XLOOKUP(B641,BILLING!A:A,BILLING!O:O),0))</f>
        <v/>
      </c>
      <c r="F641" s="13"/>
      <c r="G641" s="17"/>
      <c r="J641" s="25" t="str">
        <f>IF(B641="","",IFERROR(E641-SUMIF(B$6:B641,B641,G$6:G641),E641))</f>
        <v/>
      </c>
      <c r="K641" s="27" t="str">
        <f ca="1">IF(B641="","",IFERROR(TODAY()-_xlfn.XLOOKUP(B641,BILLING!A:A,BILLING!E:E),0))</f>
        <v/>
      </c>
      <c r="L641" s="24" t="str">
        <f t="shared" ca="1" si="19"/>
        <v/>
      </c>
    </row>
    <row r="642" spans="1:12" ht="22" customHeight="1">
      <c r="A642" t="str">
        <f t="shared" si="18"/>
        <v/>
      </c>
      <c r="C642" s="24" t="str">
        <f>IF(B642="","",IFERROR(_xlfn.XLOOKUP(B642,BILLING!A:A,BILLING!C:C),"Bill not found"))</f>
        <v/>
      </c>
      <c r="D642" s="24" t="str">
        <f>IF(C642="","",IFERROR(_xlfn.XLOOKUP(C642,PT_Master!A:A,PT_Master!C:C),""))</f>
        <v/>
      </c>
      <c r="E642" s="25" t="str">
        <f>IF(B642="","",IFERROR(_xlfn.XLOOKUP(B642,BILLING!A:A,BILLING!O:O),0))</f>
        <v/>
      </c>
      <c r="F642" s="13"/>
      <c r="G642" s="17"/>
      <c r="J642" s="25" t="str">
        <f>IF(B642="","",IFERROR(E642-SUMIF(B$6:B642,B642,G$6:G642),E642))</f>
        <v/>
      </c>
      <c r="K642" s="27" t="str">
        <f ca="1">IF(B642="","",IFERROR(TODAY()-_xlfn.XLOOKUP(B642,BILLING!A:A,BILLING!E:E),0))</f>
        <v/>
      </c>
      <c r="L642" s="24" t="str">
        <f t="shared" ca="1" si="19"/>
        <v/>
      </c>
    </row>
    <row r="643" spans="1:12" ht="22" customHeight="1">
      <c r="A643" t="str">
        <f t="shared" si="18"/>
        <v/>
      </c>
      <c r="C643" s="24" t="str">
        <f>IF(B643="","",IFERROR(_xlfn.XLOOKUP(B643,BILLING!A:A,BILLING!C:C),"Bill not found"))</f>
        <v/>
      </c>
      <c r="D643" s="24" t="str">
        <f>IF(C643="","",IFERROR(_xlfn.XLOOKUP(C643,PT_Master!A:A,PT_Master!C:C),""))</f>
        <v/>
      </c>
      <c r="E643" s="25" t="str">
        <f>IF(B643="","",IFERROR(_xlfn.XLOOKUP(B643,BILLING!A:A,BILLING!O:O),0))</f>
        <v/>
      </c>
      <c r="F643" s="13"/>
      <c r="G643" s="17"/>
      <c r="J643" s="25" t="str">
        <f>IF(B643="","",IFERROR(E643-SUMIF(B$6:B643,B643,G$6:G643),E643))</f>
        <v/>
      </c>
      <c r="K643" s="27" t="str">
        <f ca="1">IF(B643="","",IFERROR(TODAY()-_xlfn.XLOOKUP(B643,BILLING!A:A,BILLING!E:E),0))</f>
        <v/>
      </c>
      <c r="L643" s="24" t="str">
        <f t="shared" ca="1" si="19"/>
        <v/>
      </c>
    </row>
    <row r="644" spans="1:12" ht="22" customHeight="1">
      <c r="A644" t="str">
        <f t="shared" si="18"/>
        <v/>
      </c>
      <c r="C644" s="24" t="str">
        <f>IF(B644="","",IFERROR(_xlfn.XLOOKUP(B644,BILLING!A:A,BILLING!C:C),"Bill not found"))</f>
        <v/>
      </c>
      <c r="D644" s="24" t="str">
        <f>IF(C644="","",IFERROR(_xlfn.XLOOKUP(C644,PT_Master!A:A,PT_Master!C:C),""))</f>
        <v/>
      </c>
      <c r="E644" s="25" t="str">
        <f>IF(B644="","",IFERROR(_xlfn.XLOOKUP(B644,BILLING!A:A,BILLING!O:O),0))</f>
        <v/>
      </c>
      <c r="F644" s="13"/>
      <c r="G644" s="17"/>
      <c r="J644" s="25" t="str">
        <f>IF(B644="","",IFERROR(E644-SUMIF(B$6:B644,B644,G$6:G644),E644))</f>
        <v/>
      </c>
      <c r="K644" s="27" t="str">
        <f ca="1">IF(B644="","",IFERROR(TODAY()-_xlfn.XLOOKUP(B644,BILLING!A:A,BILLING!E:E),0))</f>
        <v/>
      </c>
      <c r="L644" s="24" t="str">
        <f t="shared" ca="1" si="19"/>
        <v/>
      </c>
    </row>
    <row r="645" spans="1:12" ht="22" customHeight="1">
      <c r="A645" t="str">
        <f t="shared" si="18"/>
        <v/>
      </c>
      <c r="C645" s="24" t="str">
        <f>IF(B645="","",IFERROR(_xlfn.XLOOKUP(B645,BILLING!A:A,BILLING!C:C),"Bill not found"))</f>
        <v/>
      </c>
      <c r="D645" s="24" t="str">
        <f>IF(C645="","",IFERROR(_xlfn.XLOOKUP(C645,PT_Master!A:A,PT_Master!C:C),""))</f>
        <v/>
      </c>
      <c r="E645" s="25" t="str">
        <f>IF(B645="","",IFERROR(_xlfn.XLOOKUP(B645,BILLING!A:A,BILLING!O:O),0))</f>
        <v/>
      </c>
      <c r="F645" s="13"/>
      <c r="G645" s="17"/>
      <c r="J645" s="25" t="str">
        <f>IF(B645="","",IFERROR(E645-SUMIF(B$6:B645,B645,G$6:G645),E645))</f>
        <v/>
      </c>
      <c r="K645" s="27" t="str">
        <f ca="1">IF(B645="","",IFERROR(TODAY()-_xlfn.XLOOKUP(B645,BILLING!A:A,BILLING!E:E),0))</f>
        <v/>
      </c>
      <c r="L645" s="24" t="str">
        <f t="shared" ca="1" si="19"/>
        <v/>
      </c>
    </row>
    <row r="646" spans="1:12" ht="22" customHeight="1">
      <c r="A646" t="str">
        <f t="shared" si="18"/>
        <v/>
      </c>
      <c r="C646" s="24" t="str">
        <f>IF(B646="","",IFERROR(_xlfn.XLOOKUP(B646,BILLING!A:A,BILLING!C:C),"Bill not found"))</f>
        <v/>
      </c>
      <c r="D646" s="24" t="str">
        <f>IF(C646="","",IFERROR(_xlfn.XLOOKUP(C646,PT_Master!A:A,PT_Master!C:C),""))</f>
        <v/>
      </c>
      <c r="E646" s="25" t="str">
        <f>IF(B646="","",IFERROR(_xlfn.XLOOKUP(B646,BILLING!A:A,BILLING!O:O),0))</f>
        <v/>
      </c>
      <c r="F646" s="13"/>
      <c r="G646" s="17"/>
      <c r="J646" s="25" t="str">
        <f>IF(B646="","",IFERROR(E646-SUMIF(B$6:B646,B646,G$6:G646),E646))</f>
        <v/>
      </c>
      <c r="K646" s="27" t="str">
        <f ca="1">IF(B646="","",IFERROR(TODAY()-_xlfn.XLOOKUP(B646,BILLING!A:A,BILLING!E:E),0))</f>
        <v/>
      </c>
      <c r="L646" s="24" t="str">
        <f t="shared" ca="1" si="19"/>
        <v/>
      </c>
    </row>
    <row r="647" spans="1:12" ht="22" customHeight="1">
      <c r="A647" t="str">
        <f t="shared" ref="A647:A710" si="20">IF(B647="","","PAY-"&amp;TEXT(ROW(A643),"00000"))</f>
        <v/>
      </c>
      <c r="C647" s="24" t="str">
        <f>IF(B647="","",IFERROR(_xlfn.XLOOKUP(B647,BILLING!A:A,BILLING!C:C),"Bill not found"))</f>
        <v/>
      </c>
      <c r="D647" s="24" t="str">
        <f>IF(C647="","",IFERROR(_xlfn.XLOOKUP(C647,PT_Master!A:A,PT_Master!C:C),""))</f>
        <v/>
      </c>
      <c r="E647" s="25" t="str">
        <f>IF(B647="","",IFERROR(_xlfn.XLOOKUP(B647,BILLING!A:A,BILLING!O:O),0))</f>
        <v/>
      </c>
      <c r="F647" s="13"/>
      <c r="G647" s="17"/>
      <c r="J647" s="25" t="str">
        <f>IF(B647="","",IFERROR(E647-SUMIF(B$6:B647,B647,G$6:G647),E647))</f>
        <v/>
      </c>
      <c r="K647" s="27" t="str">
        <f ca="1">IF(B647="","",IFERROR(TODAY()-_xlfn.XLOOKUP(B647,BILLING!A:A,BILLING!E:E),0))</f>
        <v/>
      </c>
      <c r="L647" s="24" t="str">
        <f t="shared" ref="L647:L710" ca="1" si="21">IF(K647="","",IF(K647&lt;=30,"0-30 Days",IF(K647&lt;=60,"31-60 Days",IF(K647&lt;=90,"61-90 Days","90+ Days"))))</f>
        <v/>
      </c>
    </row>
    <row r="648" spans="1:12" ht="22" customHeight="1">
      <c r="A648" t="str">
        <f t="shared" si="20"/>
        <v/>
      </c>
      <c r="C648" s="24" t="str">
        <f>IF(B648="","",IFERROR(_xlfn.XLOOKUP(B648,BILLING!A:A,BILLING!C:C),"Bill not found"))</f>
        <v/>
      </c>
      <c r="D648" s="24" t="str">
        <f>IF(C648="","",IFERROR(_xlfn.XLOOKUP(C648,PT_Master!A:A,PT_Master!C:C),""))</f>
        <v/>
      </c>
      <c r="E648" s="25" t="str">
        <f>IF(B648="","",IFERROR(_xlfn.XLOOKUP(B648,BILLING!A:A,BILLING!O:O),0))</f>
        <v/>
      </c>
      <c r="F648" s="13"/>
      <c r="G648" s="17"/>
      <c r="J648" s="25" t="str">
        <f>IF(B648="","",IFERROR(E648-SUMIF(B$6:B648,B648,G$6:G648),E648))</f>
        <v/>
      </c>
      <c r="K648" s="27" t="str">
        <f ca="1">IF(B648="","",IFERROR(TODAY()-_xlfn.XLOOKUP(B648,BILLING!A:A,BILLING!E:E),0))</f>
        <v/>
      </c>
      <c r="L648" s="24" t="str">
        <f t="shared" ca="1" si="21"/>
        <v/>
      </c>
    </row>
    <row r="649" spans="1:12" ht="22" customHeight="1">
      <c r="A649" t="str">
        <f t="shared" si="20"/>
        <v/>
      </c>
      <c r="C649" s="24" t="str">
        <f>IF(B649="","",IFERROR(_xlfn.XLOOKUP(B649,BILLING!A:A,BILLING!C:C),"Bill not found"))</f>
        <v/>
      </c>
      <c r="D649" s="24" t="str">
        <f>IF(C649="","",IFERROR(_xlfn.XLOOKUP(C649,PT_Master!A:A,PT_Master!C:C),""))</f>
        <v/>
      </c>
      <c r="E649" s="25" t="str">
        <f>IF(B649="","",IFERROR(_xlfn.XLOOKUP(B649,BILLING!A:A,BILLING!O:O),0))</f>
        <v/>
      </c>
      <c r="F649" s="13"/>
      <c r="G649" s="17"/>
      <c r="J649" s="25" t="str">
        <f>IF(B649="","",IFERROR(E649-SUMIF(B$6:B649,B649,G$6:G649),E649))</f>
        <v/>
      </c>
      <c r="K649" s="27" t="str">
        <f ca="1">IF(B649="","",IFERROR(TODAY()-_xlfn.XLOOKUP(B649,BILLING!A:A,BILLING!E:E),0))</f>
        <v/>
      </c>
      <c r="L649" s="24" t="str">
        <f t="shared" ca="1" si="21"/>
        <v/>
      </c>
    </row>
    <row r="650" spans="1:12" ht="22" customHeight="1">
      <c r="A650" t="str">
        <f t="shared" si="20"/>
        <v/>
      </c>
      <c r="C650" s="24" t="str">
        <f>IF(B650="","",IFERROR(_xlfn.XLOOKUP(B650,BILLING!A:A,BILLING!C:C),"Bill not found"))</f>
        <v/>
      </c>
      <c r="D650" s="24" t="str">
        <f>IF(C650="","",IFERROR(_xlfn.XLOOKUP(C650,PT_Master!A:A,PT_Master!C:C),""))</f>
        <v/>
      </c>
      <c r="E650" s="25" t="str">
        <f>IF(B650="","",IFERROR(_xlfn.XLOOKUP(B650,BILLING!A:A,BILLING!O:O),0))</f>
        <v/>
      </c>
      <c r="F650" s="13"/>
      <c r="G650" s="17"/>
      <c r="J650" s="25" t="str">
        <f>IF(B650="","",IFERROR(E650-SUMIF(B$6:B650,B650,G$6:G650),E650))</f>
        <v/>
      </c>
      <c r="K650" s="27" t="str">
        <f ca="1">IF(B650="","",IFERROR(TODAY()-_xlfn.XLOOKUP(B650,BILLING!A:A,BILLING!E:E),0))</f>
        <v/>
      </c>
      <c r="L650" s="24" t="str">
        <f t="shared" ca="1" si="21"/>
        <v/>
      </c>
    </row>
    <row r="651" spans="1:12" ht="22" customHeight="1">
      <c r="A651" t="str">
        <f t="shared" si="20"/>
        <v/>
      </c>
      <c r="C651" s="24" t="str">
        <f>IF(B651="","",IFERROR(_xlfn.XLOOKUP(B651,BILLING!A:A,BILLING!C:C),"Bill not found"))</f>
        <v/>
      </c>
      <c r="D651" s="24" t="str">
        <f>IF(C651="","",IFERROR(_xlfn.XLOOKUP(C651,PT_Master!A:A,PT_Master!C:C),""))</f>
        <v/>
      </c>
      <c r="E651" s="25" t="str">
        <f>IF(B651="","",IFERROR(_xlfn.XLOOKUP(B651,BILLING!A:A,BILLING!O:O),0))</f>
        <v/>
      </c>
      <c r="F651" s="13"/>
      <c r="G651" s="17"/>
      <c r="J651" s="25" t="str">
        <f>IF(B651="","",IFERROR(E651-SUMIF(B$6:B651,B651,G$6:G651),E651))</f>
        <v/>
      </c>
      <c r="K651" s="27" t="str">
        <f ca="1">IF(B651="","",IFERROR(TODAY()-_xlfn.XLOOKUP(B651,BILLING!A:A,BILLING!E:E),0))</f>
        <v/>
      </c>
      <c r="L651" s="24" t="str">
        <f t="shared" ca="1" si="21"/>
        <v/>
      </c>
    </row>
    <row r="652" spans="1:12" ht="22" customHeight="1">
      <c r="A652" t="str">
        <f t="shared" si="20"/>
        <v/>
      </c>
      <c r="C652" s="24" t="str">
        <f>IF(B652="","",IFERROR(_xlfn.XLOOKUP(B652,BILLING!A:A,BILLING!C:C),"Bill not found"))</f>
        <v/>
      </c>
      <c r="D652" s="24" t="str">
        <f>IF(C652="","",IFERROR(_xlfn.XLOOKUP(C652,PT_Master!A:A,PT_Master!C:C),""))</f>
        <v/>
      </c>
      <c r="E652" s="25" t="str">
        <f>IF(B652="","",IFERROR(_xlfn.XLOOKUP(B652,BILLING!A:A,BILLING!O:O),0))</f>
        <v/>
      </c>
      <c r="F652" s="13"/>
      <c r="G652" s="17"/>
      <c r="J652" s="25" t="str">
        <f>IF(B652="","",IFERROR(E652-SUMIF(B$6:B652,B652,G$6:G652),E652))</f>
        <v/>
      </c>
      <c r="K652" s="27" t="str">
        <f ca="1">IF(B652="","",IFERROR(TODAY()-_xlfn.XLOOKUP(B652,BILLING!A:A,BILLING!E:E),0))</f>
        <v/>
      </c>
      <c r="L652" s="24" t="str">
        <f t="shared" ca="1" si="21"/>
        <v/>
      </c>
    </row>
    <row r="653" spans="1:12" ht="22" customHeight="1">
      <c r="A653" t="str">
        <f t="shared" si="20"/>
        <v/>
      </c>
      <c r="C653" s="24" t="str">
        <f>IF(B653="","",IFERROR(_xlfn.XLOOKUP(B653,BILLING!A:A,BILLING!C:C),"Bill not found"))</f>
        <v/>
      </c>
      <c r="D653" s="24" t="str">
        <f>IF(C653="","",IFERROR(_xlfn.XLOOKUP(C653,PT_Master!A:A,PT_Master!C:C),""))</f>
        <v/>
      </c>
      <c r="E653" s="25" t="str">
        <f>IF(B653="","",IFERROR(_xlfn.XLOOKUP(B653,BILLING!A:A,BILLING!O:O),0))</f>
        <v/>
      </c>
      <c r="F653" s="13"/>
      <c r="G653" s="17"/>
      <c r="J653" s="25" t="str">
        <f>IF(B653="","",IFERROR(E653-SUMIF(B$6:B653,B653,G$6:G653),E653))</f>
        <v/>
      </c>
      <c r="K653" s="27" t="str">
        <f ca="1">IF(B653="","",IFERROR(TODAY()-_xlfn.XLOOKUP(B653,BILLING!A:A,BILLING!E:E),0))</f>
        <v/>
      </c>
      <c r="L653" s="24" t="str">
        <f t="shared" ca="1" si="21"/>
        <v/>
      </c>
    </row>
    <row r="654" spans="1:12" ht="22" customHeight="1">
      <c r="A654" t="str">
        <f t="shared" si="20"/>
        <v/>
      </c>
      <c r="C654" s="24" t="str">
        <f>IF(B654="","",IFERROR(_xlfn.XLOOKUP(B654,BILLING!A:A,BILLING!C:C),"Bill not found"))</f>
        <v/>
      </c>
      <c r="D654" s="24" t="str">
        <f>IF(C654="","",IFERROR(_xlfn.XLOOKUP(C654,PT_Master!A:A,PT_Master!C:C),""))</f>
        <v/>
      </c>
      <c r="E654" s="25" t="str">
        <f>IF(B654="","",IFERROR(_xlfn.XLOOKUP(B654,BILLING!A:A,BILLING!O:O),0))</f>
        <v/>
      </c>
      <c r="F654" s="13"/>
      <c r="G654" s="17"/>
      <c r="J654" s="25" t="str">
        <f>IF(B654="","",IFERROR(E654-SUMIF(B$6:B654,B654,G$6:G654),E654))</f>
        <v/>
      </c>
      <c r="K654" s="27" t="str">
        <f ca="1">IF(B654="","",IFERROR(TODAY()-_xlfn.XLOOKUP(B654,BILLING!A:A,BILLING!E:E),0))</f>
        <v/>
      </c>
      <c r="L654" s="24" t="str">
        <f t="shared" ca="1" si="21"/>
        <v/>
      </c>
    </row>
    <row r="655" spans="1:12" ht="22" customHeight="1">
      <c r="A655" t="str">
        <f t="shared" si="20"/>
        <v/>
      </c>
      <c r="C655" s="24" t="str">
        <f>IF(B655="","",IFERROR(_xlfn.XLOOKUP(B655,BILLING!A:A,BILLING!C:C),"Bill not found"))</f>
        <v/>
      </c>
      <c r="D655" s="24" t="str">
        <f>IF(C655="","",IFERROR(_xlfn.XLOOKUP(C655,PT_Master!A:A,PT_Master!C:C),""))</f>
        <v/>
      </c>
      <c r="E655" s="25" t="str">
        <f>IF(B655="","",IFERROR(_xlfn.XLOOKUP(B655,BILLING!A:A,BILLING!O:O),0))</f>
        <v/>
      </c>
      <c r="F655" s="13"/>
      <c r="G655" s="17"/>
      <c r="J655" s="25" t="str">
        <f>IF(B655="","",IFERROR(E655-SUMIF(B$6:B655,B655,G$6:G655),E655))</f>
        <v/>
      </c>
      <c r="K655" s="27" t="str">
        <f ca="1">IF(B655="","",IFERROR(TODAY()-_xlfn.XLOOKUP(B655,BILLING!A:A,BILLING!E:E),0))</f>
        <v/>
      </c>
      <c r="L655" s="24" t="str">
        <f t="shared" ca="1" si="21"/>
        <v/>
      </c>
    </row>
    <row r="656" spans="1:12" ht="22" customHeight="1">
      <c r="A656" t="str">
        <f t="shared" si="20"/>
        <v/>
      </c>
      <c r="C656" s="24" t="str">
        <f>IF(B656="","",IFERROR(_xlfn.XLOOKUP(B656,BILLING!A:A,BILLING!C:C),"Bill not found"))</f>
        <v/>
      </c>
      <c r="D656" s="24" t="str">
        <f>IF(C656="","",IFERROR(_xlfn.XLOOKUP(C656,PT_Master!A:A,PT_Master!C:C),""))</f>
        <v/>
      </c>
      <c r="E656" s="25" t="str">
        <f>IF(B656="","",IFERROR(_xlfn.XLOOKUP(B656,BILLING!A:A,BILLING!O:O),0))</f>
        <v/>
      </c>
      <c r="F656" s="13"/>
      <c r="G656" s="17"/>
      <c r="J656" s="25" t="str">
        <f>IF(B656="","",IFERROR(E656-SUMIF(B$6:B656,B656,G$6:G656),E656))</f>
        <v/>
      </c>
      <c r="K656" s="27" t="str">
        <f ca="1">IF(B656="","",IFERROR(TODAY()-_xlfn.XLOOKUP(B656,BILLING!A:A,BILLING!E:E),0))</f>
        <v/>
      </c>
      <c r="L656" s="24" t="str">
        <f t="shared" ca="1" si="21"/>
        <v/>
      </c>
    </row>
    <row r="657" spans="1:12" ht="22" customHeight="1">
      <c r="A657" t="str">
        <f t="shared" si="20"/>
        <v/>
      </c>
      <c r="C657" s="24" t="str">
        <f>IF(B657="","",IFERROR(_xlfn.XLOOKUP(B657,BILLING!A:A,BILLING!C:C),"Bill not found"))</f>
        <v/>
      </c>
      <c r="D657" s="24" t="str">
        <f>IF(C657="","",IFERROR(_xlfn.XLOOKUP(C657,PT_Master!A:A,PT_Master!C:C),""))</f>
        <v/>
      </c>
      <c r="E657" s="25" t="str">
        <f>IF(B657="","",IFERROR(_xlfn.XLOOKUP(B657,BILLING!A:A,BILLING!O:O),0))</f>
        <v/>
      </c>
      <c r="F657" s="13"/>
      <c r="G657" s="17"/>
      <c r="J657" s="25" t="str">
        <f>IF(B657="","",IFERROR(E657-SUMIF(B$6:B657,B657,G$6:G657),E657))</f>
        <v/>
      </c>
      <c r="K657" s="27" t="str">
        <f ca="1">IF(B657="","",IFERROR(TODAY()-_xlfn.XLOOKUP(B657,BILLING!A:A,BILLING!E:E),0))</f>
        <v/>
      </c>
      <c r="L657" s="24" t="str">
        <f t="shared" ca="1" si="21"/>
        <v/>
      </c>
    </row>
    <row r="658" spans="1:12" ht="22" customHeight="1">
      <c r="A658" t="str">
        <f t="shared" si="20"/>
        <v/>
      </c>
      <c r="C658" s="24" t="str">
        <f>IF(B658="","",IFERROR(_xlfn.XLOOKUP(B658,BILLING!A:A,BILLING!C:C),"Bill not found"))</f>
        <v/>
      </c>
      <c r="D658" s="24" t="str">
        <f>IF(C658="","",IFERROR(_xlfn.XLOOKUP(C658,PT_Master!A:A,PT_Master!C:C),""))</f>
        <v/>
      </c>
      <c r="E658" s="25" t="str">
        <f>IF(B658="","",IFERROR(_xlfn.XLOOKUP(B658,BILLING!A:A,BILLING!O:O),0))</f>
        <v/>
      </c>
      <c r="F658" s="13"/>
      <c r="G658" s="17"/>
      <c r="J658" s="25" t="str">
        <f>IF(B658="","",IFERROR(E658-SUMIF(B$6:B658,B658,G$6:G658),E658))</f>
        <v/>
      </c>
      <c r="K658" s="27" t="str">
        <f ca="1">IF(B658="","",IFERROR(TODAY()-_xlfn.XLOOKUP(B658,BILLING!A:A,BILLING!E:E),0))</f>
        <v/>
      </c>
      <c r="L658" s="24" t="str">
        <f t="shared" ca="1" si="21"/>
        <v/>
      </c>
    </row>
    <row r="659" spans="1:12" ht="22" customHeight="1">
      <c r="A659" t="str">
        <f t="shared" si="20"/>
        <v/>
      </c>
      <c r="C659" s="24" t="str">
        <f>IF(B659="","",IFERROR(_xlfn.XLOOKUP(B659,BILLING!A:A,BILLING!C:C),"Bill not found"))</f>
        <v/>
      </c>
      <c r="D659" s="24" t="str">
        <f>IF(C659="","",IFERROR(_xlfn.XLOOKUP(C659,PT_Master!A:A,PT_Master!C:C),""))</f>
        <v/>
      </c>
      <c r="E659" s="25" t="str">
        <f>IF(B659="","",IFERROR(_xlfn.XLOOKUP(B659,BILLING!A:A,BILLING!O:O),0))</f>
        <v/>
      </c>
      <c r="F659" s="13"/>
      <c r="G659" s="17"/>
      <c r="J659" s="25" t="str">
        <f>IF(B659="","",IFERROR(E659-SUMIF(B$6:B659,B659,G$6:G659),E659))</f>
        <v/>
      </c>
      <c r="K659" s="27" t="str">
        <f ca="1">IF(B659="","",IFERROR(TODAY()-_xlfn.XLOOKUP(B659,BILLING!A:A,BILLING!E:E),0))</f>
        <v/>
      </c>
      <c r="L659" s="24" t="str">
        <f t="shared" ca="1" si="21"/>
        <v/>
      </c>
    </row>
    <row r="660" spans="1:12" ht="22" customHeight="1">
      <c r="A660" t="str">
        <f t="shared" si="20"/>
        <v/>
      </c>
      <c r="C660" s="24" t="str">
        <f>IF(B660="","",IFERROR(_xlfn.XLOOKUP(B660,BILLING!A:A,BILLING!C:C),"Bill not found"))</f>
        <v/>
      </c>
      <c r="D660" s="24" t="str">
        <f>IF(C660="","",IFERROR(_xlfn.XLOOKUP(C660,PT_Master!A:A,PT_Master!C:C),""))</f>
        <v/>
      </c>
      <c r="E660" s="25" t="str">
        <f>IF(B660="","",IFERROR(_xlfn.XLOOKUP(B660,BILLING!A:A,BILLING!O:O),0))</f>
        <v/>
      </c>
      <c r="F660" s="13"/>
      <c r="G660" s="17"/>
      <c r="J660" s="25" t="str">
        <f>IF(B660="","",IFERROR(E660-SUMIF(B$6:B660,B660,G$6:G660),E660))</f>
        <v/>
      </c>
      <c r="K660" s="27" t="str">
        <f ca="1">IF(B660="","",IFERROR(TODAY()-_xlfn.XLOOKUP(B660,BILLING!A:A,BILLING!E:E),0))</f>
        <v/>
      </c>
      <c r="L660" s="24" t="str">
        <f t="shared" ca="1" si="21"/>
        <v/>
      </c>
    </row>
    <row r="661" spans="1:12" ht="22" customHeight="1">
      <c r="A661" t="str">
        <f t="shared" si="20"/>
        <v/>
      </c>
      <c r="C661" s="24" t="str">
        <f>IF(B661="","",IFERROR(_xlfn.XLOOKUP(B661,BILLING!A:A,BILLING!C:C),"Bill not found"))</f>
        <v/>
      </c>
      <c r="D661" s="24" t="str">
        <f>IF(C661="","",IFERROR(_xlfn.XLOOKUP(C661,PT_Master!A:A,PT_Master!C:C),""))</f>
        <v/>
      </c>
      <c r="E661" s="25" t="str">
        <f>IF(B661="","",IFERROR(_xlfn.XLOOKUP(B661,BILLING!A:A,BILLING!O:O),0))</f>
        <v/>
      </c>
      <c r="F661" s="13"/>
      <c r="G661" s="17"/>
      <c r="J661" s="25" t="str">
        <f>IF(B661="","",IFERROR(E661-SUMIF(B$6:B661,B661,G$6:G661),E661))</f>
        <v/>
      </c>
      <c r="K661" s="27" t="str">
        <f ca="1">IF(B661="","",IFERROR(TODAY()-_xlfn.XLOOKUP(B661,BILLING!A:A,BILLING!E:E),0))</f>
        <v/>
      </c>
      <c r="L661" s="24" t="str">
        <f t="shared" ca="1" si="21"/>
        <v/>
      </c>
    </row>
    <row r="662" spans="1:12" ht="22" customHeight="1">
      <c r="A662" t="str">
        <f t="shared" si="20"/>
        <v/>
      </c>
      <c r="C662" s="24" t="str">
        <f>IF(B662="","",IFERROR(_xlfn.XLOOKUP(B662,BILLING!A:A,BILLING!C:C),"Bill not found"))</f>
        <v/>
      </c>
      <c r="D662" s="24" t="str">
        <f>IF(C662="","",IFERROR(_xlfn.XLOOKUP(C662,PT_Master!A:A,PT_Master!C:C),""))</f>
        <v/>
      </c>
      <c r="E662" s="25" t="str">
        <f>IF(B662="","",IFERROR(_xlfn.XLOOKUP(B662,BILLING!A:A,BILLING!O:O),0))</f>
        <v/>
      </c>
      <c r="F662" s="13"/>
      <c r="G662" s="17"/>
      <c r="J662" s="25" t="str">
        <f>IF(B662="","",IFERROR(E662-SUMIF(B$6:B662,B662,G$6:G662),E662))</f>
        <v/>
      </c>
      <c r="K662" s="27" t="str">
        <f ca="1">IF(B662="","",IFERROR(TODAY()-_xlfn.XLOOKUP(B662,BILLING!A:A,BILLING!E:E),0))</f>
        <v/>
      </c>
      <c r="L662" s="24" t="str">
        <f t="shared" ca="1" si="21"/>
        <v/>
      </c>
    </row>
    <row r="663" spans="1:12" ht="22" customHeight="1">
      <c r="A663" t="str">
        <f t="shared" si="20"/>
        <v/>
      </c>
      <c r="C663" s="24" t="str">
        <f>IF(B663="","",IFERROR(_xlfn.XLOOKUP(B663,BILLING!A:A,BILLING!C:C),"Bill not found"))</f>
        <v/>
      </c>
      <c r="D663" s="24" t="str">
        <f>IF(C663="","",IFERROR(_xlfn.XLOOKUP(C663,PT_Master!A:A,PT_Master!C:C),""))</f>
        <v/>
      </c>
      <c r="E663" s="25" t="str">
        <f>IF(B663="","",IFERROR(_xlfn.XLOOKUP(B663,BILLING!A:A,BILLING!O:O),0))</f>
        <v/>
      </c>
      <c r="F663" s="13"/>
      <c r="G663" s="17"/>
      <c r="J663" s="25" t="str">
        <f>IF(B663="","",IFERROR(E663-SUMIF(B$6:B663,B663,G$6:G663),E663))</f>
        <v/>
      </c>
      <c r="K663" s="27" t="str">
        <f ca="1">IF(B663="","",IFERROR(TODAY()-_xlfn.XLOOKUP(B663,BILLING!A:A,BILLING!E:E),0))</f>
        <v/>
      </c>
      <c r="L663" s="24" t="str">
        <f t="shared" ca="1" si="21"/>
        <v/>
      </c>
    </row>
    <row r="664" spans="1:12" ht="22" customHeight="1">
      <c r="A664" t="str">
        <f t="shared" si="20"/>
        <v/>
      </c>
      <c r="C664" s="24" t="str">
        <f>IF(B664="","",IFERROR(_xlfn.XLOOKUP(B664,BILLING!A:A,BILLING!C:C),"Bill not found"))</f>
        <v/>
      </c>
      <c r="D664" s="24" t="str">
        <f>IF(C664="","",IFERROR(_xlfn.XLOOKUP(C664,PT_Master!A:A,PT_Master!C:C),""))</f>
        <v/>
      </c>
      <c r="E664" s="25" t="str">
        <f>IF(B664="","",IFERROR(_xlfn.XLOOKUP(B664,BILLING!A:A,BILLING!O:O),0))</f>
        <v/>
      </c>
      <c r="F664" s="13"/>
      <c r="G664" s="17"/>
      <c r="J664" s="25" t="str">
        <f>IF(B664="","",IFERROR(E664-SUMIF(B$6:B664,B664,G$6:G664),E664))</f>
        <v/>
      </c>
      <c r="K664" s="27" t="str">
        <f ca="1">IF(B664="","",IFERROR(TODAY()-_xlfn.XLOOKUP(B664,BILLING!A:A,BILLING!E:E),0))</f>
        <v/>
      </c>
      <c r="L664" s="24" t="str">
        <f t="shared" ca="1" si="21"/>
        <v/>
      </c>
    </row>
    <row r="665" spans="1:12" ht="22" customHeight="1">
      <c r="A665" t="str">
        <f t="shared" si="20"/>
        <v/>
      </c>
      <c r="C665" s="24" t="str">
        <f>IF(B665="","",IFERROR(_xlfn.XLOOKUP(B665,BILLING!A:A,BILLING!C:C),"Bill not found"))</f>
        <v/>
      </c>
      <c r="D665" s="24" t="str">
        <f>IF(C665="","",IFERROR(_xlfn.XLOOKUP(C665,PT_Master!A:A,PT_Master!C:C),""))</f>
        <v/>
      </c>
      <c r="E665" s="25" t="str">
        <f>IF(B665="","",IFERROR(_xlfn.XLOOKUP(B665,BILLING!A:A,BILLING!O:O),0))</f>
        <v/>
      </c>
      <c r="F665" s="13"/>
      <c r="G665" s="17"/>
      <c r="J665" s="25" t="str">
        <f>IF(B665="","",IFERROR(E665-SUMIF(B$6:B665,B665,G$6:G665),E665))</f>
        <v/>
      </c>
      <c r="K665" s="27" t="str">
        <f ca="1">IF(B665="","",IFERROR(TODAY()-_xlfn.XLOOKUP(B665,BILLING!A:A,BILLING!E:E),0))</f>
        <v/>
      </c>
      <c r="L665" s="24" t="str">
        <f t="shared" ca="1" si="21"/>
        <v/>
      </c>
    </row>
    <row r="666" spans="1:12" ht="22" customHeight="1">
      <c r="A666" t="str">
        <f t="shared" si="20"/>
        <v/>
      </c>
      <c r="C666" s="24" t="str">
        <f>IF(B666="","",IFERROR(_xlfn.XLOOKUP(B666,BILLING!A:A,BILLING!C:C),"Bill not found"))</f>
        <v/>
      </c>
      <c r="D666" s="24" t="str">
        <f>IF(C666="","",IFERROR(_xlfn.XLOOKUP(C666,PT_Master!A:A,PT_Master!C:C),""))</f>
        <v/>
      </c>
      <c r="E666" s="25" t="str">
        <f>IF(B666="","",IFERROR(_xlfn.XLOOKUP(B666,BILLING!A:A,BILLING!O:O),0))</f>
        <v/>
      </c>
      <c r="F666" s="13"/>
      <c r="G666" s="17"/>
      <c r="J666" s="25" t="str">
        <f>IF(B666="","",IFERROR(E666-SUMIF(B$6:B666,B666,G$6:G666),E666))</f>
        <v/>
      </c>
      <c r="K666" s="27" t="str">
        <f ca="1">IF(B666="","",IFERROR(TODAY()-_xlfn.XLOOKUP(B666,BILLING!A:A,BILLING!E:E),0))</f>
        <v/>
      </c>
      <c r="L666" s="24" t="str">
        <f t="shared" ca="1" si="21"/>
        <v/>
      </c>
    </row>
    <row r="667" spans="1:12" ht="22" customHeight="1">
      <c r="A667" t="str">
        <f t="shared" si="20"/>
        <v/>
      </c>
      <c r="C667" s="24" t="str">
        <f>IF(B667="","",IFERROR(_xlfn.XLOOKUP(B667,BILLING!A:A,BILLING!C:C),"Bill not found"))</f>
        <v/>
      </c>
      <c r="D667" s="24" t="str">
        <f>IF(C667="","",IFERROR(_xlfn.XLOOKUP(C667,PT_Master!A:A,PT_Master!C:C),""))</f>
        <v/>
      </c>
      <c r="E667" s="25" t="str">
        <f>IF(B667="","",IFERROR(_xlfn.XLOOKUP(B667,BILLING!A:A,BILLING!O:O),0))</f>
        <v/>
      </c>
      <c r="F667" s="13"/>
      <c r="G667" s="17"/>
      <c r="J667" s="25" t="str">
        <f>IF(B667="","",IFERROR(E667-SUMIF(B$6:B667,B667,G$6:G667),E667))</f>
        <v/>
      </c>
      <c r="K667" s="27" t="str">
        <f ca="1">IF(B667="","",IFERROR(TODAY()-_xlfn.XLOOKUP(B667,BILLING!A:A,BILLING!E:E),0))</f>
        <v/>
      </c>
      <c r="L667" s="24" t="str">
        <f t="shared" ca="1" si="21"/>
        <v/>
      </c>
    </row>
    <row r="668" spans="1:12" ht="22" customHeight="1">
      <c r="A668" t="str">
        <f t="shared" si="20"/>
        <v/>
      </c>
      <c r="C668" s="24" t="str">
        <f>IF(B668="","",IFERROR(_xlfn.XLOOKUP(B668,BILLING!A:A,BILLING!C:C),"Bill not found"))</f>
        <v/>
      </c>
      <c r="D668" s="24" t="str">
        <f>IF(C668="","",IFERROR(_xlfn.XLOOKUP(C668,PT_Master!A:A,PT_Master!C:C),""))</f>
        <v/>
      </c>
      <c r="E668" s="25" t="str">
        <f>IF(B668="","",IFERROR(_xlfn.XLOOKUP(B668,BILLING!A:A,BILLING!O:O),0))</f>
        <v/>
      </c>
      <c r="F668" s="13"/>
      <c r="G668" s="17"/>
      <c r="J668" s="25" t="str">
        <f>IF(B668="","",IFERROR(E668-SUMIF(B$6:B668,B668,G$6:G668),E668))</f>
        <v/>
      </c>
      <c r="K668" s="27" t="str">
        <f ca="1">IF(B668="","",IFERROR(TODAY()-_xlfn.XLOOKUP(B668,BILLING!A:A,BILLING!E:E),0))</f>
        <v/>
      </c>
      <c r="L668" s="24" t="str">
        <f t="shared" ca="1" si="21"/>
        <v/>
      </c>
    </row>
    <row r="669" spans="1:12" ht="22" customHeight="1">
      <c r="A669" t="str">
        <f t="shared" si="20"/>
        <v/>
      </c>
      <c r="C669" s="24" t="str">
        <f>IF(B669="","",IFERROR(_xlfn.XLOOKUP(B669,BILLING!A:A,BILLING!C:C),"Bill not found"))</f>
        <v/>
      </c>
      <c r="D669" s="24" t="str">
        <f>IF(C669="","",IFERROR(_xlfn.XLOOKUP(C669,PT_Master!A:A,PT_Master!C:C),""))</f>
        <v/>
      </c>
      <c r="E669" s="25" t="str">
        <f>IF(B669="","",IFERROR(_xlfn.XLOOKUP(B669,BILLING!A:A,BILLING!O:O),0))</f>
        <v/>
      </c>
      <c r="F669" s="13"/>
      <c r="G669" s="17"/>
      <c r="J669" s="25" t="str">
        <f>IF(B669="","",IFERROR(E669-SUMIF(B$6:B669,B669,G$6:G669),E669))</f>
        <v/>
      </c>
      <c r="K669" s="27" t="str">
        <f ca="1">IF(B669="","",IFERROR(TODAY()-_xlfn.XLOOKUP(B669,BILLING!A:A,BILLING!E:E),0))</f>
        <v/>
      </c>
      <c r="L669" s="24" t="str">
        <f t="shared" ca="1" si="21"/>
        <v/>
      </c>
    </row>
    <row r="670" spans="1:12" ht="22" customHeight="1">
      <c r="A670" t="str">
        <f t="shared" si="20"/>
        <v/>
      </c>
      <c r="C670" s="24" t="str">
        <f>IF(B670="","",IFERROR(_xlfn.XLOOKUP(B670,BILLING!A:A,BILLING!C:C),"Bill not found"))</f>
        <v/>
      </c>
      <c r="D670" s="24" t="str">
        <f>IF(C670="","",IFERROR(_xlfn.XLOOKUP(C670,PT_Master!A:A,PT_Master!C:C),""))</f>
        <v/>
      </c>
      <c r="E670" s="25" t="str">
        <f>IF(B670="","",IFERROR(_xlfn.XLOOKUP(B670,BILLING!A:A,BILLING!O:O),0))</f>
        <v/>
      </c>
      <c r="F670" s="13"/>
      <c r="G670" s="17"/>
      <c r="J670" s="25" t="str">
        <f>IF(B670="","",IFERROR(E670-SUMIF(B$6:B670,B670,G$6:G670),E670))</f>
        <v/>
      </c>
      <c r="K670" s="27" t="str">
        <f ca="1">IF(B670="","",IFERROR(TODAY()-_xlfn.XLOOKUP(B670,BILLING!A:A,BILLING!E:E),0))</f>
        <v/>
      </c>
      <c r="L670" s="24" t="str">
        <f t="shared" ca="1" si="21"/>
        <v/>
      </c>
    </row>
    <row r="671" spans="1:12" ht="22" customHeight="1">
      <c r="A671" t="str">
        <f t="shared" si="20"/>
        <v/>
      </c>
      <c r="C671" s="24" t="str">
        <f>IF(B671="","",IFERROR(_xlfn.XLOOKUP(B671,BILLING!A:A,BILLING!C:C),"Bill not found"))</f>
        <v/>
      </c>
      <c r="D671" s="24" t="str">
        <f>IF(C671="","",IFERROR(_xlfn.XLOOKUP(C671,PT_Master!A:A,PT_Master!C:C),""))</f>
        <v/>
      </c>
      <c r="E671" s="25" t="str">
        <f>IF(B671="","",IFERROR(_xlfn.XLOOKUP(B671,BILLING!A:A,BILLING!O:O),0))</f>
        <v/>
      </c>
      <c r="F671" s="13"/>
      <c r="G671" s="17"/>
      <c r="J671" s="25" t="str">
        <f>IF(B671="","",IFERROR(E671-SUMIF(B$6:B671,B671,G$6:G671),E671))</f>
        <v/>
      </c>
      <c r="K671" s="27" t="str">
        <f ca="1">IF(B671="","",IFERROR(TODAY()-_xlfn.XLOOKUP(B671,BILLING!A:A,BILLING!E:E),0))</f>
        <v/>
      </c>
      <c r="L671" s="24" t="str">
        <f t="shared" ca="1" si="21"/>
        <v/>
      </c>
    </row>
    <row r="672" spans="1:12" ht="22" customHeight="1">
      <c r="A672" t="str">
        <f t="shared" si="20"/>
        <v/>
      </c>
      <c r="C672" s="24" t="str">
        <f>IF(B672="","",IFERROR(_xlfn.XLOOKUP(B672,BILLING!A:A,BILLING!C:C),"Bill not found"))</f>
        <v/>
      </c>
      <c r="D672" s="24" t="str">
        <f>IF(C672="","",IFERROR(_xlfn.XLOOKUP(C672,PT_Master!A:A,PT_Master!C:C),""))</f>
        <v/>
      </c>
      <c r="E672" s="25" t="str">
        <f>IF(B672="","",IFERROR(_xlfn.XLOOKUP(B672,BILLING!A:A,BILLING!O:O),0))</f>
        <v/>
      </c>
      <c r="F672" s="13"/>
      <c r="G672" s="17"/>
      <c r="J672" s="25" t="str">
        <f>IF(B672="","",IFERROR(E672-SUMIF(B$6:B672,B672,G$6:G672),E672))</f>
        <v/>
      </c>
      <c r="K672" s="27" t="str">
        <f ca="1">IF(B672="","",IFERROR(TODAY()-_xlfn.XLOOKUP(B672,BILLING!A:A,BILLING!E:E),0))</f>
        <v/>
      </c>
      <c r="L672" s="24" t="str">
        <f t="shared" ca="1" si="21"/>
        <v/>
      </c>
    </row>
    <row r="673" spans="1:12" ht="22" customHeight="1">
      <c r="A673" t="str">
        <f t="shared" si="20"/>
        <v/>
      </c>
      <c r="C673" s="24" t="str">
        <f>IF(B673="","",IFERROR(_xlfn.XLOOKUP(B673,BILLING!A:A,BILLING!C:C),"Bill not found"))</f>
        <v/>
      </c>
      <c r="D673" s="24" t="str">
        <f>IF(C673="","",IFERROR(_xlfn.XLOOKUP(C673,PT_Master!A:A,PT_Master!C:C),""))</f>
        <v/>
      </c>
      <c r="E673" s="25" t="str">
        <f>IF(B673="","",IFERROR(_xlfn.XLOOKUP(B673,BILLING!A:A,BILLING!O:O),0))</f>
        <v/>
      </c>
      <c r="F673" s="13"/>
      <c r="G673" s="17"/>
      <c r="J673" s="25" t="str">
        <f>IF(B673="","",IFERROR(E673-SUMIF(B$6:B673,B673,G$6:G673),E673))</f>
        <v/>
      </c>
      <c r="K673" s="27" t="str">
        <f ca="1">IF(B673="","",IFERROR(TODAY()-_xlfn.XLOOKUP(B673,BILLING!A:A,BILLING!E:E),0))</f>
        <v/>
      </c>
      <c r="L673" s="24" t="str">
        <f t="shared" ca="1" si="21"/>
        <v/>
      </c>
    </row>
    <row r="674" spans="1:12" ht="22" customHeight="1">
      <c r="A674" t="str">
        <f t="shared" si="20"/>
        <v/>
      </c>
      <c r="C674" s="24" t="str">
        <f>IF(B674="","",IFERROR(_xlfn.XLOOKUP(B674,BILLING!A:A,BILLING!C:C),"Bill not found"))</f>
        <v/>
      </c>
      <c r="D674" s="24" t="str">
        <f>IF(C674="","",IFERROR(_xlfn.XLOOKUP(C674,PT_Master!A:A,PT_Master!C:C),""))</f>
        <v/>
      </c>
      <c r="E674" s="25" t="str">
        <f>IF(B674="","",IFERROR(_xlfn.XLOOKUP(B674,BILLING!A:A,BILLING!O:O),0))</f>
        <v/>
      </c>
      <c r="F674" s="13"/>
      <c r="G674" s="17"/>
      <c r="J674" s="25" t="str">
        <f>IF(B674="","",IFERROR(E674-SUMIF(B$6:B674,B674,G$6:G674),E674))</f>
        <v/>
      </c>
      <c r="K674" s="27" t="str">
        <f ca="1">IF(B674="","",IFERROR(TODAY()-_xlfn.XLOOKUP(B674,BILLING!A:A,BILLING!E:E),0))</f>
        <v/>
      </c>
      <c r="L674" s="24" t="str">
        <f t="shared" ca="1" si="21"/>
        <v/>
      </c>
    </row>
    <row r="675" spans="1:12" ht="22" customHeight="1">
      <c r="A675" t="str">
        <f t="shared" si="20"/>
        <v/>
      </c>
      <c r="C675" s="24" t="str">
        <f>IF(B675="","",IFERROR(_xlfn.XLOOKUP(B675,BILLING!A:A,BILLING!C:C),"Bill not found"))</f>
        <v/>
      </c>
      <c r="D675" s="24" t="str">
        <f>IF(C675="","",IFERROR(_xlfn.XLOOKUP(C675,PT_Master!A:A,PT_Master!C:C),""))</f>
        <v/>
      </c>
      <c r="E675" s="25" t="str">
        <f>IF(B675="","",IFERROR(_xlfn.XLOOKUP(B675,BILLING!A:A,BILLING!O:O),0))</f>
        <v/>
      </c>
      <c r="F675" s="13"/>
      <c r="G675" s="17"/>
      <c r="J675" s="25" t="str">
        <f>IF(B675="","",IFERROR(E675-SUMIF(B$6:B675,B675,G$6:G675),E675))</f>
        <v/>
      </c>
      <c r="K675" s="27" t="str">
        <f ca="1">IF(B675="","",IFERROR(TODAY()-_xlfn.XLOOKUP(B675,BILLING!A:A,BILLING!E:E),0))</f>
        <v/>
      </c>
      <c r="L675" s="24" t="str">
        <f t="shared" ca="1" si="21"/>
        <v/>
      </c>
    </row>
    <row r="676" spans="1:12" ht="22" customHeight="1">
      <c r="A676" t="str">
        <f t="shared" si="20"/>
        <v/>
      </c>
      <c r="C676" s="24" t="str">
        <f>IF(B676="","",IFERROR(_xlfn.XLOOKUP(B676,BILLING!A:A,BILLING!C:C),"Bill not found"))</f>
        <v/>
      </c>
      <c r="D676" s="24" t="str">
        <f>IF(C676="","",IFERROR(_xlfn.XLOOKUP(C676,PT_Master!A:A,PT_Master!C:C),""))</f>
        <v/>
      </c>
      <c r="E676" s="25" t="str">
        <f>IF(B676="","",IFERROR(_xlfn.XLOOKUP(B676,BILLING!A:A,BILLING!O:O),0))</f>
        <v/>
      </c>
      <c r="F676" s="13"/>
      <c r="G676" s="17"/>
      <c r="J676" s="25" t="str">
        <f>IF(B676="","",IFERROR(E676-SUMIF(B$6:B676,B676,G$6:G676),E676))</f>
        <v/>
      </c>
      <c r="K676" s="27" t="str">
        <f ca="1">IF(B676="","",IFERROR(TODAY()-_xlfn.XLOOKUP(B676,BILLING!A:A,BILLING!E:E),0))</f>
        <v/>
      </c>
      <c r="L676" s="24" t="str">
        <f t="shared" ca="1" si="21"/>
        <v/>
      </c>
    </row>
    <row r="677" spans="1:12" ht="22" customHeight="1">
      <c r="A677" t="str">
        <f t="shared" si="20"/>
        <v/>
      </c>
      <c r="C677" s="24" t="str">
        <f>IF(B677="","",IFERROR(_xlfn.XLOOKUP(B677,BILLING!A:A,BILLING!C:C),"Bill not found"))</f>
        <v/>
      </c>
      <c r="D677" s="24" t="str">
        <f>IF(C677="","",IFERROR(_xlfn.XLOOKUP(C677,PT_Master!A:A,PT_Master!C:C),""))</f>
        <v/>
      </c>
      <c r="E677" s="25" t="str">
        <f>IF(B677="","",IFERROR(_xlfn.XLOOKUP(B677,BILLING!A:A,BILLING!O:O),0))</f>
        <v/>
      </c>
      <c r="F677" s="13"/>
      <c r="G677" s="17"/>
      <c r="J677" s="25" t="str">
        <f>IF(B677="","",IFERROR(E677-SUMIF(B$6:B677,B677,G$6:G677),E677))</f>
        <v/>
      </c>
      <c r="K677" s="27" t="str">
        <f ca="1">IF(B677="","",IFERROR(TODAY()-_xlfn.XLOOKUP(B677,BILLING!A:A,BILLING!E:E),0))</f>
        <v/>
      </c>
      <c r="L677" s="24" t="str">
        <f t="shared" ca="1" si="21"/>
        <v/>
      </c>
    </row>
    <row r="678" spans="1:12" ht="22" customHeight="1">
      <c r="A678" t="str">
        <f t="shared" si="20"/>
        <v/>
      </c>
      <c r="C678" s="24" t="str">
        <f>IF(B678="","",IFERROR(_xlfn.XLOOKUP(B678,BILLING!A:A,BILLING!C:C),"Bill not found"))</f>
        <v/>
      </c>
      <c r="D678" s="24" t="str">
        <f>IF(C678="","",IFERROR(_xlfn.XLOOKUP(C678,PT_Master!A:A,PT_Master!C:C),""))</f>
        <v/>
      </c>
      <c r="E678" s="25" t="str">
        <f>IF(B678="","",IFERROR(_xlfn.XLOOKUP(B678,BILLING!A:A,BILLING!O:O),0))</f>
        <v/>
      </c>
      <c r="F678" s="13"/>
      <c r="G678" s="17"/>
      <c r="J678" s="25" t="str">
        <f>IF(B678="","",IFERROR(E678-SUMIF(B$6:B678,B678,G$6:G678),E678))</f>
        <v/>
      </c>
      <c r="K678" s="27" t="str">
        <f ca="1">IF(B678="","",IFERROR(TODAY()-_xlfn.XLOOKUP(B678,BILLING!A:A,BILLING!E:E),0))</f>
        <v/>
      </c>
      <c r="L678" s="24" t="str">
        <f t="shared" ca="1" si="21"/>
        <v/>
      </c>
    </row>
    <row r="679" spans="1:12" ht="22" customHeight="1">
      <c r="A679" t="str">
        <f t="shared" si="20"/>
        <v/>
      </c>
      <c r="C679" s="24" t="str">
        <f>IF(B679="","",IFERROR(_xlfn.XLOOKUP(B679,BILLING!A:A,BILLING!C:C),"Bill not found"))</f>
        <v/>
      </c>
      <c r="D679" s="24" t="str">
        <f>IF(C679="","",IFERROR(_xlfn.XLOOKUP(C679,PT_Master!A:A,PT_Master!C:C),""))</f>
        <v/>
      </c>
      <c r="E679" s="25" t="str">
        <f>IF(B679="","",IFERROR(_xlfn.XLOOKUP(B679,BILLING!A:A,BILLING!O:O),0))</f>
        <v/>
      </c>
      <c r="F679" s="13"/>
      <c r="G679" s="17"/>
      <c r="J679" s="25" t="str">
        <f>IF(B679="","",IFERROR(E679-SUMIF(B$6:B679,B679,G$6:G679),E679))</f>
        <v/>
      </c>
      <c r="K679" s="27" t="str">
        <f ca="1">IF(B679="","",IFERROR(TODAY()-_xlfn.XLOOKUP(B679,BILLING!A:A,BILLING!E:E),0))</f>
        <v/>
      </c>
      <c r="L679" s="24" t="str">
        <f t="shared" ca="1" si="21"/>
        <v/>
      </c>
    </row>
    <row r="680" spans="1:12" ht="22" customHeight="1">
      <c r="A680" t="str">
        <f t="shared" si="20"/>
        <v/>
      </c>
      <c r="C680" s="24" t="str">
        <f>IF(B680="","",IFERROR(_xlfn.XLOOKUP(B680,BILLING!A:A,BILLING!C:C),"Bill not found"))</f>
        <v/>
      </c>
      <c r="D680" s="24" t="str">
        <f>IF(C680="","",IFERROR(_xlfn.XLOOKUP(C680,PT_Master!A:A,PT_Master!C:C),""))</f>
        <v/>
      </c>
      <c r="E680" s="25" t="str">
        <f>IF(B680="","",IFERROR(_xlfn.XLOOKUP(B680,BILLING!A:A,BILLING!O:O),0))</f>
        <v/>
      </c>
      <c r="F680" s="13"/>
      <c r="G680" s="17"/>
      <c r="J680" s="25" t="str">
        <f>IF(B680="","",IFERROR(E680-SUMIF(B$6:B680,B680,G$6:G680),E680))</f>
        <v/>
      </c>
      <c r="K680" s="27" t="str">
        <f ca="1">IF(B680="","",IFERROR(TODAY()-_xlfn.XLOOKUP(B680,BILLING!A:A,BILLING!E:E),0))</f>
        <v/>
      </c>
      <c r="L680" s="24" t="str">
        <f t="shared" ca="1" si="21"/>
        <v/>
      </c>
    </row>
    <row r="681" spans="1:12" ht="22" customHeight="1">
      <c r="A681" t="str">
        <f t="shared" si="20"/>
        <v/>
      </c>
      <c r="C681" s="24" t="str">
        <f>IF(B681="","",IFERROR(_xlfn.XLOOKUP(B681,BILLING!A:A,BILLING!C:C),"Bill not found"))</f>
        <v/>
      </c>
      <c r="D681" s="24" t="str">
        <f>IF(C681="","",IFERROR(_xlfn.XLOOKUP(C681,PT_Master!A:A,PT_Master!C:C),""))</f>
        <v/>
      </c>
      <c r="E681" s="25" t="str">
        <f>IF(B681="","",IFERROR(_xlfn.XLOOKUP(B681,BILLING!A:A,BILLING!O:O),0))</f>
        <v/>
      </c>
      <c r="F681" s="13"/>
      <c r="G681" s="17"/>
      <c r="J681" s="25" t="str">
        <f>IF(B681="","",IFERROR(E681-SUMIF(B$6:B681,B681,G$6:G681),E681))</f>
        <v/>
      </c>
      <c r="K681" s="27" t="str">
        <f ca="1">IF(B681="","",IFERROR(TODAY()-_xlfn.XLOOKUP(B681,BILLING!A:A,BILLING!E:E),0))</f>
        <v/>
      </c>
      <c r="L681" s="24" t="str">
        <f t="shared" ca="1" si="21"/>
        <v/>
      </c>
    </row>
    <row r="682" spans="1:12" ht="22" customHeight="1">
      <c r="A682" t="str">
        <f t="shared" si="20"/>
        <v/>
      </c>
      <c r="C682" s="24" t="str">
        <f>IF(B682="","",IFERROR(_xlfn.XLOOKUP(B682,BILLING!A:A,BILLING!C:C),"Bill not found"))</f>
        <v/>
      </c>
      <c r="D682" s="24" t="str">
        <f>IF(C682="","",IFERROR(_xlfn.XLOOKUP(C682,PT_Master!A:A,PT_Master!C:C),""))</f>
        <v/>
      </c>
      <c r="E682" s="25" t="str">
        <f>IF(B682="","",IFERROR(_xlfn.XLOOKUP(B682,BILLING!A:A,BILLING!O:O),0))</f>
        <v/>
      </c>
      <c r="F682" s="13"/>
      <c r="G682" s="17"/>
      <c r="J682" s="25" t="str">
        <f>IF(B682="","",IFERROR(E682-SUMIF(B$6:B682,B682,G$6:G682),E682))</f>
        <v/>
      </c>
      <c r="K682" s="27" t="str">
        <f ca="1">IF(B682="","",IFERROR(TODAY()-_xlfn.XLOOKUP(B682,BILLING!A:A,BILLING!E:E),0))</f>
        <v/>
      </c>
      <c r="L682" s="24" t="str">
        <f t="shared" ca="1" si="21"/>
        <v/>
      </c>
    </row>
    <row r="683" spans="1:12" ht="22" customHeight="1">
      <c r="A683" t="str">
        <f t="shared" si="20"/>
        <v/>
      </c>
      <c r="C683" s="24" t="str">
        <f>IF(B683="","",IFERROR(_xlfn.XLOOKUP(B683,BILLING!A:A,BILLING!C:C),"Bill not found"))</f>
        <v/>
      </c>
      <c r="D683" s="24" t="str">
        <f>IF(C683="","",IFERROR(_xlfn.XLOOKUP(C683,PT_Master!A:A,PT_Master!C:C),""))</f>
        <v/>
      </c>
      <c r="E683" s="25" t="str">
        <f>IF(B683="","",IFERROR(_xlfn.XLOOKUP(B683,BILLING!A:A,BILLING!O:O),0))</f>
        <v/>
      </c>
      <c r="F683" s="13"/>
      <c r="G683" s="17"/>
      <c r="J683" s="25" t="str">
        <f>IF(B683="","",IFERROR(E683-SUMIF(B$6:B683,B683,G$6:G683),E683))</f>
        <v/>
      </c>
      <c r="K683" s="27" t="str">
        <f ca="1">IF(B683="","",IFERROR(TODAY()-_xlfn.XLOOKUP(B683,BILLING!A:A,BILLING!E:E),0))</f>
        <v/>
      </c>
      <c r="L683" s="24" t="str">
        <f t="shared" ca="1" si="21"/>
        <v/>
      </c>
    </row>
    <row r="684" spans="1:12" ht="22" customHeight="1">
      <c r="A684" t="str">
        <f t="shared" si="20"/>
        <v/>
      </c>
      <c r="C684" s="24" t="str">
        <f>IF(B684="","",IFERROR(_xlfn.XLOOKUP(B684,BILLING!A:A,BILLING!C:C),"Bill not found"))</f>
        <v/>
      </c>
      <c r="D684" s="24" t="str">
        <f>IF(C684="","",IFERROR(_xlfn.XLOOKUP(C684,PT_Master!A:A,PT_Master!C:C),""))</f>
        <v/>
      </c>
      <c r="E684" s="25" t="str">
        <f>IF(B684="","",IFERROR(_xlfn.XLOOKUP(B684,BILLING!A:A,BILLING!O:O),0))</f>
        <v/>
      </c>
      <c r="F684" s="13"/>
      <c r="G684" s="17"/>
      <c r="J684" s="25" t="str">
        <f>IF(B684="","",IFERROR(E684-SUMIF(B$6:B684,B684,G$6:G684),E684))</f>
        <v/>
      </c>
      <c r="K684" s="27" t="str">
        <f ca="1">IF(B684="","",IFERROR(TODAY()-_xlfn.XLOOKUP(B684,BILLING!A:A,BILLING!E:E),0))</f>
        <v/>
      </c>
      <c r="L684" s="24" t="str">
        <f t="shared" ca="1" si="21"/>
        <v/>
      </c>
    </row>
    <row r="685" spans="1:12" ht="22" customHeight="1">
      <c r="A685" t="str">
        <f t="shared" si="20"/>
        <v/>
      </c>
      <c r="C685" s="24" t="str">
        <f>IF(B685="","",IFERROR(_xlfn.XLOOKUP(B685,BILLING!A:A,BILLING!C:C),"Bill not found"))</f>
        <v/>
      </c>
      <c r="D685" s="24" t="str">
        <f>IF(C685="","",IFERROR(_xlfn.XLOOKUP(C685,PT_Master!A:A,PT_Master!C:C),""))</f>
        <v/>
      </c>
      <c r="E685" s="25" t="str">
        <f>IF(B685="","",IFERROR(_xlfn.XLOOKUP(B685,BILLING!A:A,BILLING!O:O),0))</f>
        <v/>
      </c>
      <c r="F685" s="13"/>
      <c r="G685" s="17"/>
      <c r="J685" s="25" t="str">
        <f>IF(B685="","",IFERROR(E685-SUMIF(B$6:B685,B685,G$6:G685),E685))</f>
        <v/>
      </c>
      <c r="K685" s="27" t="str">
        <f ca="1">IF(B685="","",IFERROR(TODAY()-_xlfn.XLOOKUP(B685,BILLING!A:A,BILLING!E:E),0))</f>
        <v/>
      </c>
      <c r="L685" s="24" t="str">
        <f t="shared" ca="1" si="21"/>
        <v/>
      </c>
    </row>
    <row r="686" spans="1:12" ht="22" customHeight="1">
      <c r="A686" t="str">
        <f t="shared" si="20"/>
        <v/>
      </c>
      <c r="C686" s="24" t="str">
        <f>IF(B686="","",IFERROR(_xlfn.XLOOKUP(B686,BILLING!A:A,BILLING!C:C),"Bill not found"))</f>
        <v/>
      </c>
      <c r="D686" s="24" t="str">
        <f>IF(C686="","",IFERROR(_xlfn.XLOOKUP(C686,PT_Master!A:A,PT_Master!C:C),""))</f>
        <v/>
      </c>
      <c r="E686" s="25" t="str">
        <f>IF(B686="","",IFERROR(_xlfn.XLOOKUP(B686,BILLING!A:A,BILLING!O:O),0))</f>
        <v/>
      </c>
      <c r="F686" s="13"/>
      <c r="G686" s="17"/>
      <c r="J686" s="25" t="str">
        <f>IF(B686="","",IFERROR(E686-SUMIF(B$6:B686,B686,G$6:G686),E686))</f>
        <v/>
      </c>
      <c r="K686" s="27" t="str">
        <f ca="1">IF(B686="","",IFERROR(TODAY()-_xlfn.XLOOKUP(B686,BILLING!A:A,BILLING!E:E),0))</f>
        <v/>
      </c>
      <c r="L686" s="24" t="str">
        <f t="shared" ca="1" si="21"/>
        <v/>
      </c>
    </row>
    <row r="687" spans="1:12" ht="22" customHeight="1">
      <c r="A687" t="str">
        <f t="shared" si="20"/>
        <v/>
      </c>
      <c r="C687" s="24" t="str">
        <f>IF(B687="","",IFERROR(_xlfn.XLOOKUP(B687,BILLING!A:A,BILLING!C:C),"Bill not found"))</f>
        <v/>
      </c>
      <c r="D687" s="24" t="str">
        <f>IF(C687="","",IFERROR(_xlfn.XLOOKUP(C687,PT_Master!A:A,PT_Master!C:C),""))</f>
        <v/>
      </c>
      <c r="E687" s="25" t="str">
        <f>IF(B687="","",IFERROR(_xlfn.XLOOKUP(B687,BILLING!A:A,BILLING!O:O),0))</f>
        <v/>
      </c>
      <c r="F687" s="13"/>
      <c r="G687" s="17"/>
      <c r="J687" s="25" t="str">
        <f>IF(B687="","",IFERROR(E687-SUMIF(B$6:B687,B687,G$6:G687),E687))</f>
        <v/>
      </c>
      <c r="K687" s="27" t="str">
        <f ca="1">IF(B687="","",IFERROR(TODAY()-_xlfn.XLOOKUP(B687,BILLING!A:A,BILLING!E:E),0))</f>
        <v/>
      </c>
      <c r="L687" s="24" t="str">
        <f t="shared" ca="1" si="21"/>
        <v/>
      </c>
    </row>
    <row r="688" spans="1:12" ht="22" customHeight="1">
      <c r="A688" t="str">
        <f t="shared" si="20"/>
        <v/>
      </c>
      <c r="C688" s="24" t="str">
        <f>IF(B688="","",IFERROR(_xlfn.XLOOKUP(B688,BILLING!A:A,BILLING!C:C),"Bill not found"))</f>
        <v/>
      </c>
      <c r="D688" s="24" t="str">
        <f>IF(C688="","",IFERROR(_xlfn.XLOOKUP(C688,PT_Master!A:A,PT_Master!C:C),""))</f>
        <v/>
      </c>
      <c r="E688" s="25" t="str">
        <f>IF(B688="","",IFERROR(_xlfn.XLOOKUP(B688,BILLING!A:A,BILLING!O:O),0))</f>
        <v/>
      </c>
      <c r="F688" s="13"/>
      <c r="G688" s="17"/>
      <c r="J688" s="25" t="str">
        <f>IF(B688="","",IFERROR(E688-SUMIF(B$6:B688,B688,G$6:G688),E688))</f>
        <v/>
      </c>
      <c r="K688" s="27" t="str">
        <f ca="1">IF(B688="","",IFERROR(TODAY()-_xlfn.XLOOKUP(B688,BILLING!A:A,BILLING!E:E),0))</f>
        <v/>
      </c>
      <c r="L688" s="24" t="str">
        <f t="shared" ca="1" si="21"/>
        <v/>
      </c>
    </row>
    <row r="689" spans="1:12" ht="22" customHeight="1">
      <c r="A689" t="str">
        <f t="shared" si="20"/>
        <v/>
      </c>
      <c r="C689" s="24" t="str">
        <f>IF(B689="","",IFERROR(_xlfn.XLOOKUP(B689,BILLING!A:A,BILLING!C:C),"Bill not found"))</f>
        <v/>
      </c>
      <c r="D689" s="24" t="str">
        <f>IF(C689="","",IFERROR(_xlfn.XLOOKUP(C689,PT_Master!A:A,PT_Master!C:C),""))</f>
        <v/>
      </c>
      <c r="E689" s="25" t="str">
        <f>IF(B689="","",IFERROR(_xlfn.XLOOKUP(B689,BILLING!A:A,BILLING!O:O),0))</f>
        <v/>
      </c>
      <c r="F689" s="13"/>
      <c r="G689" s="17"/>
      <c r="J689" s="25" t="str">
        <f>IF(B689="","",IFERROR(E689-SUMIF(B$6:B689,B689,G$6:G689),E689))</f>
        <v/>
      </c>
      <c r="K689" s="27" t="str">
        <f ca="1">IF(B689="","",IFERROR(TODAY()-_xlfn.XLOOKUP(B689,BILLING!A:A,BILLING!E:E),0))</f>
        <v/>
      </c>
      <c r="L689" s="24" t="str">
        <f t="shared" ca="1" si="21"/>
        <v/>
      </c>
    </row>
    <row r="690" spans="1:12" ht="22" customHeight="1">
      <c r="A690" t="str">
        <f t="shared" si="20"/>
        <v/>
      </c>
      <c r="C690" s="24" t="str">
        <f>IF(B690="","",IFERROR(_xlfn.XLOOKUP(B690,BILLING!A:A,BILLING!C:C),"Bill not found"))</f>
        <v/>
      </c>
      <c r="D690" s="24" t="str">
        <f>IF(C690="","",IFERROR(_xlfn.XLOOKUP(C690,PT_Master!A:A,PT_Master!C:C),""))</f>
        <v/>
      </c>
      <c r="E690" s="25" t="str">
        <f>IF(B690="","",IFERROR(_xlfn.XLOOKUP(B690,BILLING!A:A,BILLING!O:O),0))</f>
        <v/>
      </c>
      <c r="F690" s="13"/>
      <c r="G690" s="17"/>
      <c r="J690" s="25" t="str">
        <f>IF(B690="","",IFERROR(E690-SUMIF(B$6:B690,B690,G$6:G690),E690))</f>
        <v/>
      </c>
      <c r="K690" s="27" t="str">
        <f ca="1">IF(B690="","",IFERROR(TODAY()-_xlfn.XLOOKUP(B690,BILLING!A:A,BILLING!E:E),0))</f>
        <v/>
      </c>
      <c r="L690" s="24" t="str">
        <f t="shared" ca="1" si="21"/>
        <v/>
      </c>
    </row>
    <row r="691" spans="1:12" ht="22" customHeight="1">
      <c r="A691" t="str">
        <f t="shared" si="20"/>
        <v/>
      </c>
      <c r="C691" s="24" t="str">
        <f>IF(B691="","",IFERROR(_xlfn.XLOOKUP(B691,BILLING!A:A,BILLING!C:C),"Bill not found"))</f>
        <v/>
      </c>
      <c r="D691" s="24" t="str">
        <f>IF(C691="","",IFERROR(_xlfn.XLOOKUP(C691,PT_Master!A:A,PT_Master!C:C),""))</f>
        <v/>
      </c>
      <c r="E691" s="25" t="str">
        <f>IF(B691="","",IFERROR(_xlfn.XLOOKUP(B691,BILLING!A:A,BILLING!O:O),0))</f>
        <v/>
      </c>
      <c r="F691" s="13"/>
      <c r="G691" s="17"/>
      <c r="J691" s="25" t="str">
        <f>IF(B691="","",IFERROR(E691-SUMIF(B$6:B691,B691,G$6:G691),E691))</f>
        <v/>
      </c>
      <c r="K691" s="27" t="str">
        <f ca="1">IF(B691="","",IFERROR(TODAY()-_xlfn.XLOOKUP(B691,BILLING!A:A,BILLING!E:E),0))</f>
        <v/>
      </c>
      <c r="L691" s="24" t="str">
        <f t="shared" ca="1" si="21"/>
        <v/>
      </c>
    </row>
    <row r="692" spans="1:12" ht="22" customHeight="1">
      <c r="A692" t="str">
        <f t="shared" si="20"/>
        <v/>
      </c>
      <c r="C692" s="24" t="str">
        <f>IF(B692="","",IFERROR(_xlfn.XLOOKUP(B692,BILLING!A:A,BILLING!C:C),"Bill not found"))</f>
        <v/>
      </c>
      <c r="D692" s="24" t="str">
        <f>IF(C692="","",IFERROR(_xlfn.XLOOKUP(C692,PT_Master!A:A,PT_Master!C:C),""))</f>
        <v/>
      </c>
      <c r="E692" s="25" t="str">
        <f>IF(B692="","",IFERROR(_xlfn.XLOOKUP(B692,BILLING!A:A,BILLING!O:O),0))</f>
        <v/>
      </c>
      <c r="F692" s="13"/>
      <c r="G692" s="17"/>
      <c r="J692" s="25" t="str">
        <f>IF(B692="","",IFERROR(E692-SUMIF(B$6:B692,B692,G$6:G692),E692))</f>
        <v/>
      </c>
      <c r="K692" s="27" t="str">
        <f ca="1">IF(B692="","",IFERROR(TODAY()-_xlfn.XLOOKUP(B692,BILLING!A:A,BILLING!E:E),0))</f>
        <v/>
      </c>
      <c r="L692" s="24" t="str">
        <f t="shared" ca="1" si="21"/>
        <v/>
      </c>
    </row>
    <row r="693" spans="1:12" ht="22" customHeight="1">
      <c r="A693" t="str">
        <f t="shared" si="20"/>
        <v/>
      </c>
      <c r="C693" s="24" t="str">
        <f>IF(B693="","",IFERROR(_xlfn.XLOOKUP(B693,BILLING!A:A,BILLING!C:C),"Bill not found"))</f>
        <v/>
      </c>
      <c r="D693" s="24" t="str">
        <f>IF(C693="","",IFERROR(_xlfn.XLOOKUP(C693,PT_Master!A:A,PT_Master!C:C),""))</f>
        <v/>
      </c>
      <c r="E693" s="25" t="str">
        <f>IF(B693="","",IFERROR(_xlfn.XLOOKUP(B693,BILLING!A:A,BILLING!O:O),0))</f>
        <v/>
      </c>
      <c r="F693" s="13"/>
      <c r="G693" s="17"/>
      <c r="J693" s="25" t="str">
        <f>IF(B693="","",IFERROR(E693-SUMIF(B$6:B693,B693,G$6:G693),E693))</f>
        <v/>
      </c>
      <c r="K693" s="27" t="str">
        <f ca="1">IF(B693="","",IFERROR(TODAY()-_xlfn.XLOOKUP(B693,BILLING!A:A,BILLING!E:E),0))</f>
        <v/>
      </c>
      <c r="L693" s="24" t="str">
        <f t="shared" ca="1" si="21"/>
        <v/>
      </c>
    </row>
    <row r="694" spans="1:12" ht="22" customHeight="1">
      <c r="A694" t="str">
        <f t="shared" si="20"/>
        <v/>
      </c>
      <c r="C694" s="24" t="str">
        <f>IF(B694="","",IFERROR(_xlfn.XLOOKUP(B694,BILLING!A:A,BILLING!C:C),"Bill not found"))</f>
        <v/>
      </c>
      <c r="D694" s="24" t="str">
        <f>IF(C694="","",IFERROR(_xlfn.XLOOKUP(C694,PT_Master!A:A,PT_Master!C:C),""))</f>
        <v/>
      </c>
      <c r="E694" s="25" t="str">
        <f>IF(B694="","",IFERROR(_xlfn.XLOOKUP(B694,BILLING!A:A,BILLING!O:O),0))</f>
        <v/>
      </c>
      <c r="F694" s="13"/>
      <c r="G694" s="17"/>
      <c r="J694" s="25" t="str">
        <f>IF(B694="","",IFERROR(E694-SUMIF(B$6:B694,B694,G$6:G694),E694))</f>
        <v/>
      </c>
      <c r="K694" s="27" t="str">
        <f ca="1">IF(B694="","",IFERROR(TODAY()-_xlfn.XLOOKUP(B694,BILLING!A:A,BILLING!E:E),0))</f>
        <v/>
      </c>
      <c r="L694" s="24" t="str">
        <f t="shared" ca="1" si="21"/>
        <v/>
      </c>
    </row>
    <row r="695" spans="1:12" ht="22" customHeight="1">
      <c r="A695" t="str">
        <f t="shared" si="20"/>
        <v/>
      </c>
      <c r="C695" s="24" t="str">
        <f>IF(B695="","",IFERROR(_xlfn.XLOOKUP(B695,BILLING!A:A,BILLING!C:C),"Bill not found"))</f>
        <v/>
      </c>
      <c r="D695" s="24" t="str">
        <f>IF(C695="","",IFERROR(_xlfn.XLOOKUP(C695,PT_Master!A:A,PT_Master!C:C),""))</f>
        <v/>
      </c>
      <c r="E695" s="25" t="str">
        <f>IF(B695="","",IFERROR(_xlfn.XLOOKUP(B695,BILLING!A:A,BILLING!O:O),0))</f>
        <v/>
      </c>
      <c r="F695" s="13"/>
      <c r="G695" s="17"/>
      <c r="J695" s="25" t="str">
        <f>IF(B695="","",IFERROR(E695-SUMIF(B$6:B695,B695,G$6:G695),E695))</f>
        <v/>
      </c>
      <c r="K695" s="27" t="str">
        <f ca="1">IF(B695="","",IFERROR(TODAY()-_xlfn.XLOOKUP(B695,BILLING!A:A,BILLING!E:E),0))</f>
        <v/>
      </c>
      <c r="L695" s="24" t="str">
        <f t="shared" ca="1" si="21"/>
        <v/>
      </c>
    </row>
    <row r="696" spans="1:12" ht="22" customHeight="1">
      <c r="A696" t="str">
        <f t="shared" si="20"/>
        <v/>
      </c>
      <c r="C696" s="24" t="str">
        <f>IF(B696="","",IFERROR(_xlfn.XLOOKUP(B696,BILLING!A:A,BILLING!C:C),"Bill not found"))</f>
        <v/>
      </c>
      <c r="D696" s="24" t="str">
        <f>IF(C696="","",IFERROR(_xlfn.XLOOKUP(C696,PT_Master!A:A,PT_Master!C:C),""))</f>
        <v/>
      </c>
      <c r="E696" s="25" t="str">
        <f>IF(B696="","",IFERROR(_xlfn.XLOOKUP(B696,BILLING!A:A,BILLING!O:O),0))</f>
        <v/>
      </c>
      <c r="F696" s="13"/>
      <c r="G696" s="17"/>
      <c r="J696" s="25" t="str">
        <f>IF(B696="","",IFERROR(E696-SUMIF(B$6:B696,B696,G$6:G696),E696))</f>
        <v/>
      </c>
      <c r="K696" s="27" t="str">
        <f ca="1">IF(B696="","",IFERROR(TODAY()-_xlfn.XLOOKUP(B696,BILLING!A:A,BILLING!E:E),0))</f>
        <v/>
      </c>
      <c r="L696" s="24" t="str">
        <f t="shared" ca="1" si="21"/>
        <v/>
      </c>
    </row>
    <row r="697" spans="1:12" ht="22" customHeight="1">
      <c r="A697" t="str">
        <f t="shared" si="20"/>
        <v/>
      </c>
      <c r="C697" s="24" t="str">
        <f>IF(B697="","",IFERROR(_xlfn.XLOOKUP(B697,BILLING!A:A,BILLING!C:C),"Bill not found"))</f>
        <v/>
      </c>
      <c r="D697" s="24" t="str">
        <f>IF(C697="","",IFERROR(_xlfn.XLOOKUP(C697,PT_Master!A:A,PT_Master!C:C),""))</f>
        <v/>
      </c>
      <c r="E697" s="25" t="str">
        <f>IF(B697="","",IFERROR(_xlfn.XLOOKUP(B697,BILLING!A:A,BILLING!O:O),0))</f>
        <v/>
      </c>
      <c r="F697" s="13"/>
      <c r="G697" s="17"/>
      <c r="J697" s="25" t="str">
        <f>IF(B697="","",IFERROR(E697-SUMIF(B$6:B697,B697,G$6:G697),E697))</f>
        <v/>
      </c>
      <c r="K697" s="27" t="str">
        <f ca="1">IF(B697="","",IFERROR(TODAY()-_xlfn.XLOOKUP(B697,BILLING!A:A,BILLING!E:E),0))</f>
        <v/>
      </c>
      <c r="L697" s="24" t="str">
        <f t="shared" ca="1" si="21"/>
        <v/>
      </c>
    </row>
    <row r="698" spans="1:12" ht="22" customHeight="1">
      <c r="A698" t="str">
        <f t="shared" si="20"/>
        <v/>
      </c>
      <c r="C698" s="24" t="str">
        <f>IF(B698="","",IFERROR(_xlfn.XLOOKUP(B698,BILLING!A:A,BILLING!C:C),"Bill not found"))</f>
        <v/>
      </c>
      <c r="D698" s="24" t="str">
        <f>IF(C698="","",IFERROR(_xlfn.XLOOKUP(C698,PT_Master!A:A,PT_Master!C:C),""))</f>
        <v/>
      </c>
      <c r="E698" s="25" t="str">
        <f>IF(B698="","",IFERROR(_xlfn.XLOOKUP(B698,BILLING!A:A,BILLING!O:O),0))</f>
        <v/>
      </c>
      <c r="F698" s="13"/>
      <c r="G698" s="17"/>
      <c r="J698" s="25" t="str">
        <f>IF(B698="","",IFERROR(E698-SUMIF(B$6:B698,B698,G$6:G698),E698))</f>
        <v/>
      </c>
      <c r="K698" s="27" t="str">
        <f ca="1">IF(B698="","",IFERROR(TODAY()-_xlfn.XLOOKUP(B698,BILLING!A:A,BILLING!E:E),0))</f>
        <v/>
      </c>
      <c r="L698" s="24" t="str">
        <f t="shared" ca="1" si="21"/>
        <v/>
      </c>
    </row>
    <row r="699" spans="1:12" ht="22" customHeight="1">
      <c r="A699" t="str">
        <f t="shared" si="20"/>
        <v/>
      </c>
      <c r="C699" s="24" t="str">
        <f>IF(B699="","",IFERROR(_xlfn.XLOOKUP(B699,BILLING!A:A,BILLING!C:C),"Bill not found"))</f>
        <v/>
      </c>
      <c r="D699" s="24" t="str">
        <f>IF(C699="","",IFERROR(_xlfn.XLOOKUP(C699,PT_Master!A:A,PT_Master!C:C),""))</f>
        <v/>
      </c>
      <c r="E699" s="25" t="str">
        <f>IF(B699="","",IFERROR(_xlfn.XLOOKUP(B699,BILLING!A:A,BILLING!O:O),0))</f>
        <v/>
      </c>
      <c r="F699" s="13"/>
      <c r="G699" s="17"/>
      <c r="J699" s="25" t="str">
        <f>IF(B699="","",IFERROR(E699-SUMIF(B$6:B699,B699,G$6:G699),E699))</f>
        <v/>
      </c>
      <c r="K699" s="27" t="str">
        <f ca="1">IF(B699="","",IFERROR(TODAY()-_xlfn.XLOOKUP(B699,BILLING!A:A,BILLING!E:E),0))</f>
        <v/>
      </c>
      <c r="L699" s="24" t="str">
        <f t="shared" ca="1" si="21"/>
        <v/>
      </c>
    </row>
    <row r="700" spans="1:12" ht="22" customHeight="1">
      <c r="A700" t="str">
        <f t="shared" si="20"/>
        <v/>
      </c>
      <c r="C700" s="24" t="str">
        <f>IF(B700="","",IFERROR(_xlfn.XLOOKUP(B700,BILLING!A:A,BILLING!C:C),"Bill not found"))</f>
        <v/>
      </c>
      <c r="D700" s="24" t="str">
        <f>IF(C700="","",IFERROR(_xlfn.XLOOKUP(C700,PT_Master!A:A,PT_Master!C:C),""))</f>
        <v/>
      </c>
      <c r="E700" s="25" t="str">
        <f>IF(B700="","",IFERROR(_xlfn.XLOOKUP(B700,BILLING!A:A,BILLING!O:O),0))</f>
        <v/>
      </c>
      <c r="F700" s="13"/>
      <c r="G700" s="17"/>
      <c r="J700" s="25" t="str">
        <f>IF(B700="","",IFERROR(E700-SUMIF(B$6:B700,B700,G$6:G700),E700))</f>
        <v/>
      </c>
      <c r="K700" s="27" t="str">
        <f ca="1">IF(B700="","",IFERROR(TODAY()-_xlfn.XLOOKUP(B700,BILLING!A:A,BILLING!E:E),0))</f>
        <v/>
      </c>
      <c r="L700" s="24" t="str">
        <f t="shared" ca="1" si="21"/>
        <v/>
      </c>
    </row>
    <row r="701" spans="1:12" ht="22" customHeight="1">
      <c r="A701" t="str">
        <f t="shared" si="20"/>
        <v/>
      </c>
      <c r="C701" s="24" t="str">
        <f>IF(B701="","",IFERROR(_xlfn.XLOOKUP(B701,BILLING!A:A,BILLING!C:C),"Bill not found"))</f>
        <v/>
      </c>
      <c r="D701" s="24" t="str">
        <f>IF(C701="","",IFERROR(_xlfn.XLOOKUP(C701,PT_Master!A:A,PT_Master!C:C),""))</f>
        <v/>
      </c>
      <c r="E701" s="25" t="str">
        <f>IF(B701="","",IFERROR(_xlfn.XLOOKUP(B701,BILLING!A:A,BILLING!O:O),0))</f>
        <v/>
      </c>
      <c r="F701" s="13"/>
      <c r="G701" s="17"/>
      <c r="J701" s="25" t="str">
        <f>IF(B701="","",IFERROR(E701-SUMIF(B$6:B701,B701,G$6:G701),E701))</f>
        <v/>
      </c>
      <c r="K701" s="27" t="str">
        <f ca="1">IF(B701="","",IFERROR(TODAY()-_xlfn.XLOOKUP(B701,BILLING!A:A,BILLING!E:E),0))</f>
        <v/>
      </c>
      <c r="L701" s="24" t="str">
        <f t="shared" ca="1" si="21"/>
        <v/>
      </c>
    </row>
    <row r="702" spans="1:12" ht="22" customHeight="1">
      <c r="A702" t="str">
        <f t="shared" si="20"/>
        <v/>
      </c>
      <c r="C702" s="24" t="str">
        <f>IF(B702="","",IFERROR(_xlfn.XLOOKUP(B702,BILLING!A:A,BILLING!C:C),"Bill not found"))</f>
        <v/>
      </c>
      <c r="D702" s="24" t="str">
        <f>IF(C702="","",IFERROR(_xlfn.XLOOKUP(C702,PT_Master!A:A,PT_Master!C:C),""))</f>
        <v/>
      </c>
      <c r="E702" s="25" t="str">
        <f>IF(B702="","",IFERROR(_xlfn.XLOOKUP(B702,BILLING!A:A,BILLING!O:O),0))</f>
        <v/>
      </c>
      <c r="F702" s="13"/>
      <c r="G702" s="17"/>
      <c r="J702" s="25" t="str">
        <f>IF(B702="","",IFERROR(E702-SUMIF(B$6:B702,B702,G$6:G702),E702))</f>
        <v/>
      </c>
      <c r="K702" s="27" t="str">
        <f ca="1">IF(B702="","",IFERROR(TODAY()-_xlfn.XLOOKUP(B702,BILLING!A:A,BILLING!E:E),0))</f>
        <v/>
      </c>
      <c r="L702" s="24" t="str">
        <f t="shared" ca="1" si="21"/>
        <v/>
      </c>
    </row>
    <row r="703" spans="1:12" ht="22" customHeight="1">
      <c r="A703" t="str">
        <f t="shared" si="20"/>
        <v/>
      </c>
      <c r="C703" s="24" t="str">
        <f>IF(B703="","",IFERROR(_xlfn.XLOOKUP(B703,BILLING!A:A,BILLING!C:C),"Bill not found"))</f>
        <v/>
      </c>
      <c r="D703" s="24" t="str">
        <f>IF(C703="","",IFERROR(_xlfn.XLOOKUP(C703,PT_Master!A:A,PT_Master!C:C),""))</f>
        <v/>
      </c>
      <c r="E703" s="25" t="str">
        <f>IF(B703="","",IFERROR(_xlfn.XLOOKUP(B703,BILLING!A:A,BILLING!O:O),0))</f>
        <v/>
      </c>
      <c r="F703" s="13"/>
      <c r="G703" s="17"/>
      <c r="J703" s="25" t="str">
        <f>IF(B703="","",IFERROR(E703-SUMIF(B$6:B703,B703,G$6:G703),E703))</f>
        <v/>
      </c>
      <c r="K703" s="27" t="str">
        <f ca="1">IF(B703="","",IFERROR(TODAY()-_xlfn.XLOOKUP(B703,BILLING!A:A,BILLING!E:E),0))</f>
        <v/>
      </c>
      <c r="L703" s="24" t="str">
        <f t="shared" ca="1" si="21"/>
        <v/>
      </c>
    </row>
    <row r="704" spans="1:12" ht="22" customHeight="1">
      <c r="A704" t="str">
        <f t="shared" si="20"/>
        <v/>
      </c>
      <c r="C704" s="24" t="str">
        <f>IF(B704="","",IFERROR(_xlfn.XLOOKUP(B704,BILLING!A:A,BILLING!C:C),"Bill not found"))</f>
        <v/>
      </c>
      <c r="D704" s="24" t="str">
        <f>IF(C704="","",IFERROR(_xlfn.XLOOKUP(C704,PT_Master!A:A,PT_Master!C:C),""))</f>
        <v/>
      </c>
      <c r="E704" s="25" t="str">
        <f>IF(B704="","",IFERROR(_xlfn.XLOOKUP(B704,BILLING!A:A,BILLING!O:O),0))</f>
        <v/>
      </c>
      <c r="F704" s="13"/>
      <c r="G704" s="17"/>
      <c r="J704" s="25" t="str">
        <f>IF(B704="","",IFERROR(E704-SUMIF(B$6:B704,B704,G$6:G704),E704))</f>
        <v/>
      </c>
      <c r="K704" s="27" t="str">
        <f ca="1">IF(B704="","",IFERROR(TODAY()-_xlfn.XLOOKUP(B704,BILLING!A:A,BILLING!E:E),0))</f>
        <v/>
      </c>
      <c r="L704" s="24" t="str">
        <f t="shared" ca="1" si="21"/>
        <v/>
      </c>
    </row>
    <row r="705" spans="1:12" ht="22" customHeight="1">
      <c r="A705" t="str">
        <f t="shared" si="20"/>
        <v/>
      </c>
      <c r="C705" s="24" t="str">
        <f>IF(B705="","",IFERROR(_xlfn.XLOOKUP(B705,BILLING!A:A,BILLING!C:C),"Bill not found"))</f>
        <v/>
      </c>
      <c r="D705" s="24" t="str">
        <f>IF(C705="","",IFERROR(_xlfn.XLOOKUP(C705,PT_Master!A:A,PT_Master!C:C),""))</f>
        <v/>
      </c>
      <c r="E705" s="25" t="str">
        <f>IF(B705="","",IFERROR(_xlfn.XLOOKUP(B705,BILLING!A:A,BILLING!O:O),0))</f>
        <v/>
      </c>
      <c r="F705" s="13"/>
      <c r="G705" s="17"/>
      <c r="J705" s="25" t="str">
        <f>IF(B705="","",IFERROR(E705-SUMIF(B$6:B705,B705,G$6:G705),E705))</f>
        <v/>
      </c>
      <c r="K705" s="27" t="str">
        <f ca="1">IF(B705="","",IFERROR(TODAY()-_xlfn.XLOOKUP(B705,BILLING!A:A,BILLING!E:E),0))</f>
        <v/>
      </c>
      <c r="L705" s="24" t="str">
        <f t="shared" ca="1" si="21"/>
        <v/>
      </c>
    </row>
    <row r="706" spans="1:12" ht="22" customHeight="1">
      <c r="A706" t="str">
        <f t="shared" si="20"/>
        <v/>
      </c>
      <c r="C706" s="24" t="str">
        <f>IF(B706="","",IFERROR(_xlfn.XLOOKUP(B706,BILLING!A:A,BILLING!C:C),"Bill not found"))</f>
        <v/>
      </c>
      <c r="D706" s="24" t="str">
        <f>IF(C706="","",IFERROR(_xlfn.XLOOKUP(C706,PT_Master!A:A,PT_Master!C:C),""))</f>
        <v/>
      </c>
      <c r="E706" s="25" t="str">
        <f>IF(B706="","",IFERROR(_xlfn.XLOOKUP(B706,BILLING!A:A,BILLING!O:O),0))</f>
        <v/>
      </c>
      <c r="F706" s="13"/>
      <c r="G706" s="17"/>
      <c r="J706" s="25" t="str">
        <f>IF(B706="","",IFERROR(E706-SUMIF(B$6:B706,B706,G$6:G706),E706))</f>
        <v/>
      </c>
      <c r="K706" s="27" t="str">
        <f ca="1">IF(B706="","",IFERROR(TODAY()-_xlfn.XLOOKUP(B706,BILLING!A:A,BILLING!E:E),0))</f>
        <v/>
      </c>
      <c r="L706" s="24" t="str">
        <f t="shared" ca="1" si="21"/>
        <v/>
      </c>
    </row>
    <row r="707" spans="1:12" ht="22" customHeight="1">
      <c r="A707" t="str">
        <f t="shared" si="20"/>
        <v/>
      </c>
      <c r="C707" s="24" t="str">
        <f>IF(B707="","",IFERROR(_xlfn.XLOOKUP(B707,BILLING!A:A,BILLING!C:C),"Bill not found"))</f>
        <v/>
      </c>
      <c r="D707" s="24" t="str">
        <f>IF(C707="","",IFERROR(_xlfn.XLOOKUP(C707,PT_Master!A:A,PT_Master!C:C),""))</f>
        <v/>
      </c>
      <c r="E707" s="25" t="str">
        <f>IF(B707="","",IFERROR(_xlfn.XLOOKUP(B707,BILLING!A:A,BILLING!O:O),0))</f>
        <v/>
      </c>
      <c r="F707" s="13"/>
      <c r="G707" s="17"/>
      <c r="J707" s="25" t="str">
        <f>IF(B707="","",IFERROR(E707-SUMIF(B$6:B707,B707,G$6:G707),E707))</f>
        <v/>
      </c>
      <c r="K707" s="27" t="str">
        <f ca="1">IF(B707="","",IFERROR(TODAY()-_xlfn.XLOOKUP(B707,BILLING!A:A,BILLING!E:E),0))</f>
        <v/>
      </c>
      <c r="L707" s="24" t="str">
        <f t="shared" ca="1" si="21"/>
        <v/>
      </c>
    </row>
    <row r="708" spans="1:12" ht="22" customHeight="1">
      <c r="A708" t="str">
        <f t="shared" si="20"/>
        <v/>
      </c>
      <c r="C708" s="24" t="str">
        <f>IF(B708="","",IFERROR(_xlfn.XLOOKUP(B708,BILLING!A:A,BILLING!C:C),"Bill not found"))</f>
        <v/>
      </c>
      <c r="D708" s="24" t="str">
        <f>IF(C708="","",IFERROR(_xlfn.XLOOKUP(C708,PT_Master!A:A,PT_Master!C:C),""))</f>
        <v/>
      </c>
      <c r="E708" s="25" t="str">
        <f>IF(B708="","",IFERROR(_xlfn.XLOOKUP(B708,BILLING!A:A,BILLING!O:O),0))</f>
        <v/>
      </c>
      <c r="F708" s="13"/>
      <c r="G708" s="17"/>
      <c r="J708" s="25" t="str">
        <f>IF(B708="","",IFERROR(E708-SUMIF(B$6:B708,B708,G$6:G708),E708))</f>
        <v/>
      </c>
      <c r="K708" s="27" t="str">
        <f ca="1">IF(B708="","",IFERROR(TODAY()-_xlfn.XLOOKUP(B708,BILLING!A:A,BILLING!E:E),0))</f>
        <v/>
      </c>
      <c r="L708" s="24" t="str">
        <f t="shared" ca="1" si="21"/>
        <v/>
      </c>
    </row>
    <row r="709" spans="1:12" ht="22" customHeight="1">
      <c r="A709" t="str">
        <f t="shared" si="20"/>
        <v/>
      </c>
      <c r="C709" s="24" t="str">
        <f>IF(B709="","",IFERROR(_xlfn.XLOOKUP(B709,BILLING!A:A,BILLING!C:C),"Bill not found"))</f>
        <v/>
      </c>
      <c r="D709" s="24" t="str">
        <f>IF(C709="","",IFERROR(_xlfn.XLOOKUP(C709,PT_Master!A:A,PT_Master!C:C),""))</f>
        <v/>
      </c>
      <c r="E709" s="25" t="str">
        <f>IF(B709="","",IFERROR(_xlfn.XLOOKUP(B709,BILLING!A:A,BILLING!O:O),0))</f>
        <v/>
      </c>
      <c r="F709" s="13"/>
      <c r="G709" s="17"/>
      <c r="J709" s="25" t="str">
        <f>IF(B709="","",IFERROR(E709-SUMIF(B$6:B709,B709,G$6:G709),E709))</f>
        <v/>
      </c>
      <c r="K709" s="27" t="str">
        <f ca="1">IF(B709="","",IFERROR(TODAY()-_xlfn.XLOOKUP(B709,BILLING!A:A,BILLING!E:E),0))</f>
        <v/>
      </c>
      <c r="L709" s="24" t="str">
        <f t="shared" ca="1" si="21"/>
        <v/>
      </c>
    </row>
    <row r="710" spans="1:12" ht="22" customHeight="1">
      <c r="A710" t="str">
        <f t="shared" si="20"/>
        <v/>
      </c>
      <c r="C710" s="24" t="str">
        <f>IF(B710="","",IFERROR(_xlfn.XLOOKUP(B710,BILLING!A:A,BILLING!C:C),"Bill not found"))</f>
        <v/>
      </c>
      <c r="D710" s="24" t="str">
        <f>IF(C710="","",IFERROR(_xlfn.XLOOKUP(C710,PT_Master!A:A,PT_Master!C:C),""))</f>
        <v/>
      </c>
      <c r="E710" s="25" t="str">
        <f>IF(B710="","",IFERROR(_xlfn.XLOOKUP(B710,BILLING!A:A,BILLING!O:O),0))</f>
        <v/>
      </c>
      <c r="F710" s="13"/>
      <c r="G710" s="17"/>
      <c r="J710" s="25" t="str">
        <f>IF(B710="","",IFERROR(E710-SUMIF(B$6:B710,B710,G$6:G710),E710))</f>
        <v/>
      </c>
      <c r="K710" s="27" t="str">
        <f ca="1">IF(B710="","",IFERROR(TODAY()-_xlfn.XLOOKUP(B710,BILLING!A:A,BILLING!E:E),0))</f>
        <v/>
      </c>
      <c r="L710" s="24" t="str">
        <f t="shared" ca="1" si="21"/>
        <v/>
      </c>
    </row>
    <row r="711" spans="1:12" ht="22" customHeight="1">
      <c r="A711" t="str">
        <f t="shared" ref="A711:A774" si="22">IF(B711="","","PAY-"&amp;TEXT(ROW(A707),"00000"))</f>
        <v/>
      </c>
      <c r="C711" s="24" t="str">
        <f>IF(B711="","",IFERROR(_xlfn.XLOOKUP(B711,BILLING!A:A,BILLING!C:C),"Bill not found"))</f>
        <v/>
      </c>
      <c r="D711" s="24" t="str">
        <f>IF(C711="","",IFERROR(_xlfn.XLOOKUP(C711,PT_Master!A:A,PT_Master!C:C),""))</f>
        <v/>
      </c>
      <c r="E711" s="25" t="str">
        <f>IF(B711="","",IFERROR(_xlfn.XLOOKUP(B711,BILLING!A:A,BILLING!O:O),0))</f>
        <v/>
      </c>
      <c r="F711" s="13"/>
      <c r="G711" s="17"/>
      <c r="J711" s="25" t="str">
        <f>IF(B711="","",IFERROR(E711-SUMIF(B$6:B711,B711,G$6:G711),E711))</f>
        <v/>
      </c>
      <c r="K711" s="27" t="str">
        <f ca="1">IF(B711="","",IFERROR(TODAY()-_xlfn.XLOOKUP(B711,BILLING!A:A,BILLING!E:E),0))</f>
        <v/>
      </c>
      <c r="L711" s="24" t="str">
        <f t="shared" ref="L711:L774" ca="1" si="23">IF(K711="","",IF(K711&lt;=30,"0-30 Days",IF(K711&lt;=60,"31-60 Days",IF(K711&lt;=90,"61-90 Days","90+ Days"))))</f>
        <v/>
      </c>
    </row>
    <row r="712" spans="1:12" ht="22" customHeight="1">
      <c r="A712" t="str">
        <f t="shared" si="22"/>
        <v/>
      </c>
      <c r="C712" s="24" t="str">
        <f>IF(B712="","",IFERROR(_xlfn.XLOOKUP(B712,BILLING!A:A,BILLING!C:C),"Bill not found"))</f>
        <v/>
      </c>
      <c r="D712" s="24" t="str">
        <f>IF(C712="","",IFERROR(_xlfn.XLOOKUP(C712,PT_Master!A:A,PT_Master!C:C),""))</f>
        <v/>
      </c>
      <c r="E712" s="25" t="str">
        <f>IF(B712="","",IFERROR(_xlfn.XLOOKUP(B712,BILLING!A:A,BILLING!O:O),0))</f>
        <v/>
      </c>
      <c r="F712" s="13"/>
      <c r="G712" s="17"/>
      <c r="J712" s="25" t="str">
        <f>IF(B712="","",IFERROR(E712-SUMIF(B$6:B712,B712,G$6:G712),E712))</f>
        <v/>
      </c>
      <c r="K712" s="27" t="str">
        <f ca="1">IF(B712="","",IFERROR(TODAY()-_xlfn.XLOOKUP(B712,BILLING!A:A,BILLING!E:E),0))</f>
        <v/>
      </c>
      <c r="L712" s="24" t="str">
        <f t="shared" ca="1" si="23"/>
        <v/>
      </c>
    </row>
    <row r="713" spans="1:12" ht="22" customHeight="1">
      <c r="A713" t="str">
        <f t="shared" si="22"/>
        <v/>
      </c>
      <c r="C713" s="24" t="str">
        <f>IF(B713="","",IFERROR(_xlfn.XLOOKUP(B713,BILLING!A:A,BILLING!C:C),"Bill not found"))</f>
        <v/>
      </c>
      <c r="D713" s="24" t="str">
        <f>IF(C713="","",IFERROR(_xlfn.XLOOKUP(C713,PT_Master!A:A,PT_Master!C:C),""))</f>
        <v/>
      </c>
      <c r="E713" s="25" t="str">
        <f>IF(B713="","",IFERROR(_xlfn.XLOOKUP(B713,BILLING!A:A,BILLING!O:O),0))</f>
        <v/>
      </c>
      <c r="F713" s="13"/>
      <c r="G713" s="17"/>
      <c r="J713" s="25" t="str">
        <f>IF(B713="","",IFERROR(E713-SUMIF(B$6:B713,B713,G$6:G713),E713))</f>
        <v/>
      </c>
      <c r="K713" s="27" t="str">
        <f ca="1">IF(B713="","",IFERROR(TODAY()-_xlfn.XLOOKUP(B713,BILLING!A:A,BILLING!E:E),0))</f>
        <v/>
      </c>
      <c r="L713" s="24" t="str">
        <f t="shared" ca="1" si="23"/>
        <v/>
      </c>
    </row>
    <row r="714" spans="1:12" ht="22" customHeight="1">
      <c r="A714" t="str">
        <f t="shared" si="22"/>
        <v/>
      </c>
      <c r="C714" s="24" t="str">
        <f>IF(B714="","",IFERROR(_xlfn.XLOOKUP(B714,BILLING!A:A,BILLING!C:C),"Bill not found"))</f>
        <v/>
      </c>
      <c r="D714" s="24" t="str">
        <f>IF(C714="","",IFERROR(_xlfn.XLOOKUP(C714,PT_Master!A:A,PT_Master!C:C),""))</f>
        <v/>
      </c>
      <c r="E714" s="25" t="str">
        <f>IF(B714="","",IFERROR(_xlfn.XLOOKUP(B714,BILLING!A:A,BILLING!O:O),0))</f>
        <v/>
      </c>
      <c r="F714" s="13"/>
      <c r="G714" s="17"/>
      <c r="J714" s="25" t="str">
        <f>IF(B714="","",IFERROR(E714-SUMIF(B$6:B714,B714,G$6:G714),E714))</f>
        <v/>
      </c>
      <c r="K714" s="27" t="str">
        <f ca="1">IF(B714="","",IFERROR(TODAY()-_xlfn.XLOOKUP(B714,BILLING!A:A,BILLING!E:E),0))</f>
        <v/>
      </c>
      <c r="L714" s="24" t="str">
        <f t="shared" ca="1" si="23"/>
        <v/>
      </c>
    </row>
    <row r="715" spans="1:12" ht="22" customHeight="1">
      <c r="A715" t="str">
        <f t="shared" si="22"/>
        <v/>
      </c>
      <c r="C715" s="24" t="str">
        <f>IF(B715="","",IFERROR(_xlfn.XLOOKUP(B715,BILLING!A:A,BILLING!C:C),"Bill not found"))</f>
        <v/>
      </c>
      <c r="D715" s="24" t="str">
        <f>IF(C715="","",IFERROR(_xlfn.XLOOKUP(C715,PT_Master!A:A,PT_Master!C:C),""))</f>
        <v/>
      </c>
      <c r="E715" s="25" t="str">
        <f>IF(B715="","",IFERROR(_xlfn.XLOOKUP(B715,BILLING!A:A,BILLING!O:O),0))</f>
        <v/>
      </c>
      <c r="F715" s="13"/>
      <c r="G715" s="17"/>
      <c r="J715" s="25" t="str">
        <f>IF(B715="","",IFERROR(E715-SUMIF(B$6:B715,B715,G$6:G715),E715))</f>
        <v/>
      </c>
      <c r="K715" s="27" t="str">
        <f ca="1">IF(B715="","",IFERROR(TODAY()-_xlfn.XLOOKUP(B715,BILLING!A:A,BILLING!E:E),0))</f>
        <v/>
      </c>
      <c r="L715" s="24" t="str">
        <f t="shared" ca="1" si="23"/>
        <v/>
      </c>
    </row>
    <row r="716" spans="1:12" ht="22" customHeight="1">
      <c r="A716" t="str">
        <f t="shared" si="22"/>
        <v/>
      </c>
      <c r="C716" s="24" t="str">
        <f>IF(B716="","",IFERROR(_xlfn.XLOOKUP(B716,BILLING!A:A,BILLING!C:C),"Bill not found"))</f>
        <v/>
      </c>
      <c r="D716" s="24" t="str">
        <f>IF(C716="","",IFERROR(_xlfn.XLOOKUP(C716,PT_Master!A:A,PT_Master!C:C),""))</f>
        <v/>
      </c>
      <c r="E716" s="25" t="str">
        <f>IF(B716="","",IFERROR(_xlfn.XLOOKUP(B716,BILLING!A:A,BILLING!O:O),0))</f>
        <v/>
      </c>
      <c r="F716" s="13"/>
      <c r="G716" s="17"/>
      <c r="J716" s="25" t="str">
        <f>IF(B716="","",IFERROR(E716-SUMIF(B$6:B716,B716,G$6:G716),E716))</f>
        <v/>
      </c>
      <c r="K716" s="27" t="str">
        <f ca="1">IF(B716="","",IFERROR(TODAY()-_xlfn.XLOOKUP(B716,BILLING!A:A,BILLING!E:E),0))</f>
        <v/>
      </c>
      <c r="L716" s="24" t="str">
        <f t="shared" ca="1" si="23"/>
        <v/>
      </c>
    </row>
    <row r="717" spans="1:12" ht="22" customHeight="1">
      <c r="A717" t="str">
        <f t="shared" si="22"/>
        <v/>
      </c>
      <c r="C717" s="24" t="str">
        <f>IF(B717="","",IFERROR(_xlfn.XLOOKUP(B717,BILLING!A:A,BILLING!C:C),"Bill not found"))</f>
        <v/>
      </c>
      <c r="D717" s="24" t="str">
        <f>IF(C717="","",IFERROR(_xlfn.XLOOKUP(C717,PT_Master!A:A,PT_Master!C:C),""))</f>
        <v/>
      </c>
      <c r="E717" s="25" t="str">
        <f>IF(B717="","",IFERROR(_xlfn.XLOOKUP(B717,BILLING!A:A,BILLING!O:O),0))</f>
        <v/>
      </c>
      <c r="F717" s="13"/>
      <c r="G717" s="17"/>
      <c r="J717" s="25" t="str">
        <f>IF(B717="","",IFERROR(E717-SUMIF(B$6:B717,B717,G$6:G717),E717))</f>
        <v/>
      </c>
      <c r="K717" s="27" t="str">
        <f ca="1">IF(B717="","",IFERROR(TODAY()-_xlfn.XLOOKUP(B717,BILLING!A:A,BILLING!E:E),0))</f>
        <v/>
      </c>
      <c r="L717" s="24" t="str">
        <f t="shared" ca="1" si="23"/>
        <v/>
      </c>
    </row>
    <row r="718" spans="1:12" ht="22" customHeight="1">
      <c r="A718" t="str">
        <f t="shared" si="22"/>
        <v/>
      </c>
      <c r="C718" s="24" t="str">
        <f>IF(B718="","",IFERROR(_xlfn.XLOOKUP(B718,BILLING!A:A,BILLING!C:C),"Bill not found"))</f>
        <v/>
      </c>
      <c r="D718" s="24" t="str">
        <f>IF(C718="","",IFERROR(_xlfn.XLOOKUP(C718,PT_Master!A:A,PT_Master!C:C),""))</f>
        <v/>
      </c>
      <c r="E718" s="25" t="str">
        <f>IF(B718="","",IFERROR(_xlfn.XLOOKUP(B718,BILLING!A:A,BILLING!O:O),0))</f>
        <v/>
      </c>
      <c r="F718" s="13"/>
      <c r="G718" s="17"/>
      <c r="J718" s="25" t="str">
        <f>IF(B718="","",IFERROR(E718-SUMIF(B$6:B718,B718,G$6:G718),E718))</f>
        <v/>
      </c>
      <c r="K718" s="27" t="str">
        <f ca="1">IF(B718="","",IFERROR(TODAY()-_xlfn.XLOOKUP(B718,BILLING!A:A,BILLING!E:E),0))</f>
        <v/>
      </c>
      <c r="L718" s="24" t="str">
        <f t="shared" ca="1" si="23"/>
        <v/>
      </c>
    </row>
    <row r="719" spans="1:12" ht="22" customHeight="1">
      <c r="A719" t="str">
        <f t="shared" si="22"/>
        <v/>
      </c>
      <c r="C719" s="24" t="str">
        <f>IF(B719="","",IFERROR(_xlfn.XLOOKUP(B719,BILLING!A:A,BILLING!C:C),"Bill not found"))</f>
        <v/>
      </c>
      <c r="D719" s="24" t="str">
        <f>IF(C719="","",IFERROR(_xlfn.XLOOKUP(C719,PT_Master!A:A,PT_Master!C:C),""))</f>
        <v/>
      </c>
      <c r="E719" s="25" t="str">
        <f>IF(B719="","",IFERROR(_xlfn.XLOOKUP(B719,BILLING!A:A,BILLING!O:O),0))</f>
        <v/>
      </c>
      <c r="F719" s="13"/>
      <c r="G719" s="17"/>
      <c r="J719" s="25" t="str">
        <f>IF(B719="","",IFERROR(E719-SUMIF(B$6:B719,B719,G$6:G719),E719))</f>
        <v/>
      </c>
      <c r="K719" s="27" t="str">
        <f ca="1">IF(B719="","",IFERROR(TODAY()-_xlfn.XLOOKUP(B719,BILLING!A:A,BILLING!E:E),0))</f>
        <v/>
      </c>
      <c r="L719" s="24" t="str">
        <f t="shared" ca="1" si="23"/>
        <v/>
      </c>
    </row>
    <row r="720" spans="1:12" ht="22" customHeight="1">
      <c r="A720" t="str">
        <f t="shared" si="22"/>
        <v/>
      </c>
      <c r="C720" s="24" t="str">
        <f>IF(B720="","",IFERROR(_xlfn.XLOOKUP(B720,BILLING!A:A,BILLING!C:C),"Bill not found"))</f>
        <v/>
      </c>
      <c r="D720" s="24" t="str">
        <f>IF(C720="","",IFERROR(_xlfn.XLOOKUP(C720,PT_Master!A:A,PT_Master!C:C),""))</f>
        <v/>
      </c>
      <c r="E720" s="25" t="str">
        <f>IF(B720="","",IFERROR(_xlfn.XLOOKUP(B720,BILLING!A:A,BILLING!O:O),0))</f>
        <v/>
      </c>
      <c r="F720" s="13"/>
      <c r="G720" s="17"/>
      <c r="J720" s="25" t="str">
        <f>IF(B720="","",IFERROR(E720-SUMIF(B$6:B720,B720,G$6:G720),E720))</f>
        <v/>
      </c>
      <c r="K720" s="27" t="str">
        <f ca="1">IF(B720="","",IFERROR(TODAY()-_xlfn.XLOOKUP(B720,BILLING!A:A,BILLING!E:E),0))</f>
        <v/>
      </c>
      <c r="L720" s="24" t="str">
        <f t="shared" ca="1" si="23"/>
        <v/>
      </c>
    </row>
    <row r="721" spans="1:12" ht="22" customHeight="1">
      <c r="A721" t="str">
        <f t="shared" si="22"/>
        <v/>
      </c>
      <c r="C721" s="24" t="str">
        <f>IF(B721="","",IFERROR(_xlfn.XLOOKUP(B721,BILLING!A:A,BILLING!C:C),"Bill not found"))</f>
        <v/>
      </c>
      <c r="D721" s="24" t="str">
        <f>IF(C721="","",IFERROR(_xlfn.XLOOKUP(C721,PT_Master!A:A,PT_Master!C:C),""))</f>
        <v/>
      </c>
      <c r="E721" s="25" t="str">
        <f>IF(B721="","",IFERROR(_xlfn.XLOOKUP(B721,BILLING!A:A,BILLING!O:O),0))</f>
        <v/>
      </c>
      <c r="F721" s="13"/>
      <c r="G721" s="17"/>
      <c r="J721" s="25" t="str">
        <f>IF(B721="","",IFERROR(E721-SUMIF(B$6:B721,B721,G$6:G721),E721))</f>
        <v/>
      </c>
      <c r="K721" s="27" t="str">
        <f ca="1">IF(B721="","",IFERROR(TODAY()-_xlfn.XLOOKUP(B721,BILLING!A:A,BILLING!E:E),0))</f>
        <v/>
      </c>
      <c r="L721" s="24" t="str">
        <f t="shared" ca="1" si="23"/>
        <v/>
      </c>
    </row>
    <row r="722" spans="1:12" ht="22" customHeight="1">
      <c r="A722" t="str">
        <f t="shared" si="22"/>
        <v/>
      </c>
      <c r="C722" s="24" t="str">
        <f>IF(B722="","",IFERROR(_xlfn.XLOOKUP(B722,BILLING!A:A,BILLING!C:C),"Bill not found"))</f>
        <v/>
      </c>
      <c r="D722" s="24" t="str">
        <f>IF(C722="","",IFERROR(_xlfn.XLOOKUP(C722,PT_Master!A:A,PT_Master!C:C),""))</f>
        <v/>
      </c>
      <c r="E722" s="25" t="str">
        <f>IF(B722="","",IFERROR(_xlfn.XLOOKUP(B722,BILLING!A:A,BILLING!O:O),0))</f>
        <v/>
      </c>
      <c r="F722" s="13"/>
      <c r="G722" s="17"/>
      <c r="J722" s="25" t="str">
        <f>IF(B722="","",IFERROR(E722-SUMIF(B$6:B722,B722,G$6:G722),E722))</f>
        <v/>
      </c>
      <c r="K722" s="27" t="str">
        <f ca="1">IF(B722="","",IFERROR(TODAY()-_xlfn.XLOOKUP(B722,BILLING!A:A,BILLING!E:E),0))</f>
        <v/>
      </c>
      <c r="L722" s="24" t="str">
        <f t="shared" ca="1" si="23"/>
        <v/>
      </c>
    </row>
    <row r="723" spans="1:12" ht="22" customHeight="1">
      <c r="A723" t="str">
        <f t="shared" si="22"/>
        <v/>
      </c>
      <c r="C723" s="24" t="str">
        <f>IF(B723="","",IFERROR(_xlfn.XLOOKUP(B723,BILLING!A:A,BILLING!C:C),"Bill not found"))</f>
        <v/>
      </c>
      <c r="D723" s="24" t="str">
        <f>IF(C723="","",IFERROR(_xlfn.XLOOKUP(C723,PT_Master!A:A,PT_Master!C:C),""))</f>
        <v/>
      </c>
      <c r="E723" s="25" t="str">
        <f>IF(B723="","",IFERROR(_xlfn.XLOOKUP(B723,BILLING!A:A,BILLING!O:O),0))</f>
        <v/>
      </c>
      <c r="F723" s="13"/>
      <c r="G723" s="17"/>
      <c r="J723" s="25" t="str">
        <f>IF(B723="","",IFERROR(E723-SUMIF(B$6:B723,B723,G$6:G723),E723))</f>
        <v/>
      </c>
      <c r="K723" s="27" t="str">
        <f ca="1">IF(B723="","",IFERROR(TODAY()-_xlfn.XLOOKUP(B723,BILLING!A:A,BILLING!E:E),0))</f>
        <v/>
      </c>
      <c r="L723" s="24" t="str">
        <f t="shared" ca="1" si="23"/>
        <v/>
      </c>
    </row>
    <row r="724" spans="1:12" ht="22" customHeight="1">
      <c r="A724" t="str">
        <f t="shared" si="22"/>
        <v/>
      </c>
      <c r="C724" s="24" t="str">
        <f>IF(B724="","",IFERROR(_xlfn.XLOOKUP(B724,BILLING!A:A,BILLING!C:C),"Bill not found"))</f>
        <v/>
      </c>
      <c r="D724" s="24" t="str">
        <f>IF(C724="","",IFERROR(_xlfn.XLOOKUP(C724,PT_Master!A:A,PT_Master!C:C),""))</f>
        <v/>
      </c>
      <c r="E724" s="25" t="str">
        <f>IF(B724="","",IFERROR(_xlfn.XLOOKUP(B724,BILLING!A:A,BILLING!O:O),0))</f>
        <v/>
      </c>
      <c r="F724" s="13"/>
      <c r="G724" s="17"/>
      <c r="J724" s="25" t="str">
        <f>IF(B724="","",IFERROR(E724-SUMIF(B$6:B724,B724,G$6:G724),E724))</f>
        <v/>
      </c>
      <c r="K724" s="27" t="str">
        <f ca="1">IF(B724="","",IFERROR(TODAY()-_xlfn.XLOOKUP(B724,BILLING!A:A,BILLING!E:E),0))</f>
        <v/>
      </c>
      <c r="L724" s="24" t="str">
        <f t="shared" ca="1" si="23"/>
        <v/>
      </c>
    </row>
    <row r="725" spans="1:12" ht="22" customHeight="1">
      <c r="A725" t="str">
        <f t="shared" si="22"/>
        <v/>
      </c>
      <c r="C725" s="24" t="str">
        <f>IF(B725="","",IFERROR(_xlfn.XLOOKUP(B725,BILLING!A:A,BILLING!C:C),"Bill not found"))</f>
        <v/>
      </c>
      <c r="D725" s="24" t="str">
        <f>IF(C725="","",IFERROR(_xlfn.XLOOKUP(C725,PT_Master!A:A,PT_Master!C:C),""))</f>
        <v/>
      </c>
      <c r="E725" s="25" t="str">
        <f>IF(B725="","",IFERROR(_xlfn.XLOOKUP(B725,BILLING!A:A,BILLING!O:O),0))</f>
        <v/>
      </c>
      <c r="F725" s="13"/>
      <c r="G725" s="17"/>
      <c r="J725" s="25" t="str">
        <f>IF(B725="","",IFERROR(E725-SUMIF(B$6:B725,B725,G$6:G725),E725))</f>
        <v/>
      </c>
      <c r="K725" s="27" t="str">
        <f ca="1">IF(B725="","",IFERROR(TODAY()-_xlfn.XLOOKUP(B725,BILLING!A:A,BILLING!E:E),0))</f>
        <v/>
      </c>
      <c r="L725" s="24" t="str">
        <f t="shared" ca="1" si="23"/>
        <v/>
      </c>
    </row>
    <row r="726" spans="1:12" ht="22" customHeight="1">
      <c r="A726" t="str">
        <f t="shared" si="22"/>
        <v/>
      </c>
      <c r="C726" s="24" t="str">
        <f>IF(B726="","",IFERROR(_xlfn.XLOOKUP(B726,BILLING!A:A,BILLING!C:C),"Bill not found"))</f>
        <v/>
      </c>
      <c r="D726" s="24" t="str">
        <f>IF(C726="","",IFERROR(_xlfn.XLOOKUP(C726,PT_Master!A:A,PT_Master!C:C),""))</f>
        <v/>
      </c>
      <c r="E726" s="25" t="str">
        <f>IF(B726="","",IFERROR(_xlfn.XLOOKUP(B726,BILLING!A:A,BILLING!O:O),0))</f>
        <v/>
      </c>
      <c r="F726" s="13"/>
      <c r="G726" s="17"/>
      <c r="J726" s="25" t="str">
        <f>IF(B726="","",IFERROR(E726-SUMIF(B$6:B726,B726,G$6:G726),E726))</f>
        <v/>
      </c>
      <c r="K726" s="27" t="str">
        <f ca="1">IF(B726="","",IFERROR(TODAY()-_xlfn.XLOOKUP(B726,BILLING!A:A,BILLING!E:E),0))</f>
        <v/>
      </c>
      <c r="L726" s="24" t="str">
        <f t="shared" ca="1" si="23"/>
        <v/>
      </c>
    </row>
    <row r="727" spans="1:12" ht="22" customHeight="1">
      <c r="A727" t="str">
        <f t="shared" si="22"/>
        <v/>
      </c>
      <c r="C727" s="24" t="str">
        <f>IF(B727="","",IFERROR(_xlfn.XLOOKUP(B727,BILLING!A:A,BILLING!C:C),"Bill not found"))</f>
        <v/>
      </c>
      <c r="D727" s="24" t="str">
        <f>IF(C727="","",IFERROR(_xlfn.XLOOKUP(C727,PT_Master!A:A,PT_Master!C:C),""))</f>
        <v/>
      </c>
      <c r="E727" s="25" t="str">
        <f>IF(B727="","",IFERROR(_xlfn.XLOOKUP(B727,BILLING!A:A,BILLING!O:O),0))</f>
        <v/>
      </c>
      <c r="F727" s="13"/>
      <c r="G727" s="17"/>
      <c r="J727" s="25" t="str">
        <f>IF(B727="","",IFERROR(E727-SUMIF(B$6:B727,B727,G$6:G727),E727))</f>
        <v/>
      </c>
      <c r="K727" s="27" t="str">
        <f ca="1">IF(B727="","",IFERROR(TODAY()-_xlfn.XLOOKUP(B727,BILLING!A:A,BILLING!E:E),0))</f>
        <v/>
      </c>
      <c r="L727" s="24" t="str">
        <f t="shared" ca="1" si="23"/>
        <v/>
      </c>
    </row>
    <row r="728" spans="1:12" ht="22" customHeight="1">
      <c r="A728" t="str">
        <f t="shared" si="22"/>
        <v/>
      </c>
      <c r="C728" s="24" t="str">
        <f>IF(B728="","",IFERROR(_xlfn.XLOOKUP(B728,BILLING!A:A,BILLING!C:C),"Bill not found"))</f>
        <v/>
      </c>
      <c r="D728" s="24" t="str">
        <f>IF(C728="","",IFERROR(_xlfn.XLOOKUP(C728,PT_Master!A:A,PT_Master!C:C),""))</f>
        <v/>
      </c>
      <c r="E728" s="25" t="str">
        <f>IF(B728="","",IFERROR(_xlfn.XLOOKUP(B728,BILLING!A:A,BILLING!O:O),0))</f>
        <v/>
      </c>
      <c r="F728" s="13"/>
      <c r="G728" s="17"/>
      <c r="J728" s="25" t="str">
        <f>IF(B728="","",IFERROR(E728-SUMIF(B$6:B728,B728,G$6:G728),E728))</f>
        <v/>
      </c>
      <c r="K728" s="27" t="str">
        <f ca="1">IF(B728="","",IFERROR(TODAY()-_xlfn.XLOOKUP(B728,BILLING!A:A,BILLING!E:E),0))</f>
        <v/>
      </c>
      <c r="L728" s="24" t="str">
        <f t="shared" ca="1" si="23"/>
        <v/>
      </c>
    </row>
    <row r="729" spans="1:12" ht="22" customHeight="1">
      <c r="A729" t="str">
        <f t="shared" si="22"/>
        <v/>
      </c>
      <c r="C729" s="24" t="str">
        <f>IF(B729="","",IFERROR(_xlfn.XLOOKUP(B729,BILLING!A:A,BILLING!C:C),"Bill not found"))</f>
        <v/>
      </c>
      <c r="D729" s="24" t="str">
        <f>IF(C729="","",IFERROR(_xlfn.XLOOKUP(C729,PT_Master!A:A,PT_Master!C:C),""))</f>
        <v/>
      </c>
      <c r="E729" s="25" t="str">
        <f>IF(B729="","",IFERROR(_xlfn.XLOOKUP(B729,BILLING!A:A,BILLING!O:O),0))</f>
        <v/>
      </c>
      <c r="F729" s="13"/>
      <c r="G729" s="17"/>
      <c r="J729" s="25" t="str">
        <f>IF(B729="","",IFERROR(E729-SUMIF(B$6:B729,B729,G$6:G729),E729))</f>
        <v/>
      </c>
      <c r="K729" s="27" t="str">
        <f ca="1">IF(B729="","",IFERROR(TODAY()-_xlfn.XLOOKUP(B729,BILLING!A:A,BILLING!E:E),0))</f>
        <v/>
      </c>
      <c r="L729" s="24" t="str">
        <f t="shared" ca="1" si="23"/>
        <v/>
      </c>
    </row>
    <row r="730" spans="1:12" ht="22" customHeight="1">
      <c r="A730" t="str">
        <f t="shared" si="22"/>
        <v/>
      </c>
      <c r="C730" s="24" t="str">
        <f>IF(B730="","",IFERROR(_xlfn.XLOOKUP(B730,BILLING!A:A,BILLING!C:C),"Bill not found"))</f>
        <v/>
      </c>
      <c r="D730" s="24" t="str">
        <f>IF(C730="","",IFERROR(_xlfn.XLOOKUP(C730,PT_Master!A:A,PT_Master!C:C),""))</f>
        <v/>
      </c>
      <c r="E730" s="25" t="str">
        <f>IF(B730="","",IFERROR(_xlfn.XLOOKUP(B730,BILLING!A:A,BILLING!O:O),0))</f>
        <v/>
      </c>
      <c r="F730" s="13"/>
      <c r="G730" s="17"/>
      <c r="J730" s="25" t="str">
        <f>IF(B730="","",IFERROR(E730-SUMIF(B$6:B730,B730,G$6:G730),E730))</f>
        <v/>
      </c>
      <c r="K730" s="27" t="str">
        <f ca="1">IF(B730="","",IFERROR(TODAY()-_xlfn.XLOOKUP(B730,BILLING!A:A,BILLING!E:E),0))</f>
        <v/>
      </c>
      <c r="L730" s="24" t="str">
        <f t="shared" ca="1" si="23"/>
        <v/>
      </c>
    </row>
    <row r="731" spans="1:12" ht="22" customHeight="1">
      <c r="A731" t="str">
        <f t="shared" si="22"/>
        <v/>
      </c>
      <c r="C731" s="24" t="str">
        <f>IF(B731="","",IFERROR(_xlfn.XLOOKUP(B731,BILLING!A:A,BILLING!C:C),"Bill not found"))</f>
        <v/>
      </c>
      <c r="D731" s="24" t="str">
        <f>IF(C731="","",IFERROR(_xlfn.XLOOKUP(C731,PT_Master!A:A,PT_Master!C:C),""))</f>
        <v/>
      </c>
      <c r="E731" s="25" t="str">
        <f>IF(B731="","",IFERROR(_xlfn.XLOOKUP(B731,BILLING!A:A,BILLING!O:O),0))</f>
        <v/>
      </c>
      <c r="F731" s="13"/>
      <c r="G731" s="17"/>
      <c r="J731" s="25" t="str">
        <f>IF(B731="","",IFERROR(E731-SUMIF(B$6:B731,B731,G$6:G731),E731))</f>
        <v/>
      </c>
      <c r="K731" s="27" t="str">
        <f ca="1">IF(B731="","",IFERROR(TODAY()-_xlfn.XLOOKUP(B731,BILLING!A:A,BILLING!E:E),0))</f>
        <v/>
      </c>
      <c r="L731" s="24" t="str">
        <f t="shared" ca="1" si="23"/>
        <v/>
      </c>
    </row>
    <row r="732" spans="1:12" ht="22" customHeight="1">
      <c r="A732" t="str">
        <f t="shared" si="22"/>
        <v/>
      </c>
      <c r="C732" s="24" t="str">
        <f>IF(B732="","",IFERROR(_xlfn.XLOOKUP(B732,BILLING!A:A,BILLING!C:C),"Bill not found"))</f>
        <v/>
      </c>
      <c r="D732" s="24" t="str">
        <f>IF(C732="","",IFERROR(_xlfn.XLOOKUP(C732,PT_Master!A:A,PT_Master!C:C),""))</f>
        <v/>
      </c>
      <c r="E732" s="25" t="str">
        <f>IF(B732="","",IFERROR(_xlfn.XLOOKUP(B732,BILLING!A:A,BILLING!O:O),0))</f>
        <v/>
      </c>
      <c r="F732" s="13"/>
      <c r="G732" s="17"/>
      <c r="J732" s="25" t="str">
        <f>IF(B732="","",IFERROR(E732-SUMIF(B$6:B732,B732,G$6:G732),E732))</f>
        <v/>
      </c>
      <c r="K732" s="27" t="str">
        <f ca="1">IF(B732="","",IFERROR(TODAY()-_xlfn.XLOOKUP(B732,BILLING!A:A,BILLING!E:E),0))</f>
        <v/>
      </c>
      <c r="L732" s="24" t="str">
        <f t="shared" ca="1" si="23"/>
        <v/>
      </c>
    </row>
    <row r="733" spans="1:12" ht="22" customHeight="1">
      <c r="A733" t="str">
        <f t="shared" si="22"/>
        <v/>
      </c>
      <c r="C733" s="24" t="str">
        <f>IF(B733="","",IFERROR(_xlfn.XLOOKUP(B733,BILLING!A:A,BILLING!C:C),"Bill not found"))</f>
        <v/>
      </c>
      <c r="D733" s="24" t="str">
        <f>IF(C733="","",IFERROR(_xlfn.XLOOKUP(C733,PT_Master!A:A,PT_Master!C:C),""))</f>
        <v/>
      </c>
      <c r="E733" s="25" t="str">
        <f>IF(B733="","",IFERROR(_xlfn.XLOOKUP(B733,BILLING!A:A,BILLING!O:O),0))</f>
        <v/>
      </c>
      <c r="F733" s="13"/>
      <c r="G733" s="17"/>
      <c r="J733" s="25" t="str">
        <f>IF(B733="","",IFERROR(E733-SUMIF(B$6:B733,B733,G$6:G733),E733))</f>
        <v/>
      </c>
      <c r="K733" s="27" t="str">
        <f ca="1">IF(B733="","",IFERROR(TODAY()-_xlfn.XLOOKUP(B733,BILLING!A:A,BILLING!E:E),0))</f>
        <v/>
      </c>
      <c r="L733" s="24" t="str">
        <f t="shared" ca="1" si="23"/>
        <v/>
      </c>
    </row>
    <row r="734" spans="1:12" ht="22" customHeight="1">
      <c r="A734" t="str">
        <f t="shared" si="22"/>
        <v/>
      </c>
      <c r="C734" s="24" t="str">
        <f>IF(B734="","",IFERROR(_xlfn.XLOOKUP(B734,BILLING!A:A,BILLING!C:C),"Bill not found"))</f>
        <v/>
      </c>
      <c r="D734" s="24" t="str">
        <f>IF(C734="","",IFERROR(_xlfn.XLOOKUP(C734,PT_Master!A:A,PT_Master!C:C),""))</f>
        <v/>
      </c>
      <c r="E734" s="25" t="str">
        <f>IF(B734="","",IFERROR(_xlfn.XLOOKUP(B734,BILLING!A:A,BILLING!O:O),0))</f>
        <v/>
      </c>
      <c r="F734" s="13"/>
      <c r="G734" s="17"/>
      <c r="J734" s="25" t="str">
        <f>IF(B734="","",IFERROR(E734-SUMIF(B$6:B734,B734,G$6:G734),E734))</f>
        <v/>
      </c>
      <c r="K734" s="27" t="str">
        <f ca="1">IF(B734="","",IFERROR(TODAY()-_xlfn.XLOOKUP(B734,BILLING!A:A,BILLING!E:E),0))</f>
        <v/>
      </c>
      <c r="L734" s="24" t="str">
        <f t="shared" ca="1" si="23"/>
        <v/>
      </c>
    </row>
    <row r="735" spans="1:12" ht="22" customHeight="1">
      <c r="A735" t="str">
        <f t="shared" si="22"/>
        <v/>
      </c>
      <c r="C735" s="24" t="str">
        <f>IF(B735="","",IFERROR(_xlfn.XLOOKUP(B735,BILLING!A:A,BILLING!C:C),"Bill not found"))</f>
        <v/>
      </c>
      <c r="D735" s="24" t="str">
        <f>IF(C735="","",IFERROR(_xlfn.XLOOKUP(C735,PT_Master!A:A,PT_Master!C:C),""))</f>
        <v/>
      </c>
      <c r="E735" s="25" t="str">
        <f>IF(B735="","",IFERROR(_xlfn.XLOOKUP(B735,BILLING!A:A,BILLING!O:O),0))</f>
        <v/>
      </c>
      <c r="F735" s="13"/>
      <c r="G735" s="17"/>
      <c r="J735" s="25" t="str">
        <f>IF(B735="","",IFERROR(E735-SUMIF(B$6:B735,B735,G$6:G735),E735))</f>
        <v/>
      </c>
      <c r="K735" s="27" t="str">
        <f ca="1">IF(B735="","",IFERROR(TODAY()-_xlfn.XLOOKUP(B735,BILLING!A:A,BILLING!E:E),0))</f>
        <v/>
      </c>
      <c r="L735" s="24" t="str">
        <f t="shared" ca="1" si="23"/>
        <v/>
      </c>
    </row>
    <row r="736" spans="1:12" ht="22" customHeight="1">
      <c r="A736" t="str">
        <f t="shared" si="22"/>
        <v/>
      </c>
      <c r="C736" s="24" t="str">
        <f>IF(B736="","",IFERROR(_xlfn.XLOOKUP(B736,BILLING!A:A,BILLING!C:C),"Bill not found"))</f>
        <v/>
      </c>
      <c r="D736" s="24" t="str">
        <f>IF(C736="","",IFERROR(_xlfn.XLOOKUP(C736,PT_Master!A:A,PT_Master!C:C),""))</f>
        <v/>
      </c>
      <c r="E736" s="25" t="str">
        <f>IF(B736="","",IFERROR(_xlfn.XLOOKUP(B736,BILLING!A:A,BILLING!O:O),0))</f>
        <v/>
      </c>
      <c r="F736" s="13"/>
      <c r="G736" s="17"/>
      <c r="J736" s="25" t="str">
        <f>IF(B736="","",IFERROR(E736-SUMIF(B$6:B736,B736,G$6:G736),E736))</f>
        <v/>
      </c>
      <c r="K736" s="27" t="str">
        <f ca="1">IF(B736="","",IFERROR(TODAY()-_xlfn.XLOOKUP(B736,BILLING!A:A,BILLING!E:E),0))</f>
        <v/>
      </c>
      <c r="L736" s="24" t="str">
        <f t="shared" ca="1" si="23"/>
        <v/>
      </c>
    </row>
    <row r="737" spans="1:12" ht="22" customHeight="1">
      <c r="A737" t="str">
        <f t="shared" si="22"/>
        <v/>
      </c>
      <c r="C737" s="24" t="str">
        <f>IF(B737="","",IFERROR(_xlfn.XLOOKUP(B737,BILLING!A:A,BILLING!C:C),"Bill not found"))</f>
        <v/>
      </c>
      <c r="D737" s="24" t="str">
        <f>IF(C737="","",IFERROR(_xlfn.XLOOKUP(C737,PT_Master!A:A,PT_Master!C:C),""))</f>
        <v/>
      </c>
      <c r="E737" s="25" t="str">
        <f>IF(B737="","",IFERROR(_xlfn.XLOOKUP(B737,BILLING!A:A,BILLING!O:O),0))</f>
        <v/>
      </c>
      <c r="F737" s="13"/>
      <c r="G737" s="17"/>
      <c r="J737" s="25" t="str">
        <f>IF(B737="","",IFERROR(E737-SUMIF(B$6:B737,B737,G$6:G737),E737))</f>
        <v/>
      </c>
      <c r="K737" s="27" t="str">
        <f ca="1">IF(B737="","",IFERROR(TODAY()-_xlfn.XLOOKUP(B737,BILLING!A:A,BILLING!E:E),0))</f>
        <v/>
      </c>
      <c r="L737" s="24" t="str">
        <f t="shared" ca="1" si="23"/>
        <v/>
      </c>
    </row>
    <row r="738" spans="1:12" ht="22" customHeight="1">
      <c r="A738" t="str">
        <f t="shared" si="22"/>
        <v/>
      </c>
      <c r="C738" s="24" t="str">
        <f>IF(B738="","",IFERROR(_xlfn.XLOOKUP(B738,BILLING!A:A,BILLING!C:C),"Bill not found"))</f>
        <v/>
      </c>
      <c r="D738" s="24" t="str">
        <f>IF(C738="","",IFERROR(_xlfn.XLOOKUP(C738,PT_Master!A:A,PT_Master!C:C),""))</f>
        <v/>
      </c>
      <c r="E738" s="25" t="str">
        <f>IF(B738="","",IFERROR(_xlfn.XLOOKUP(B738,BILLING!A:A,BILLING!O:O),0))</f>
        <v/>
      </c>
      <c r="F738" s="13"/>
      <c r="G738" s="17"/>
      <c r="J738" s="25" t="str">
        <f>IF(B738="","",IFERROR(E738-SUMIF(B$6:B738,B738,G$6:G738),E738))</f>
        <v/>
      </c>
      <c r="K738" s="27" t="str">
        <f ca="1">IF(B738="","",IFERROR(TODAY()-_xlfn.XLOOKUP(B738,BILLING!A:A,BILLING!E:E),0))</f>
        <v/>
      </c>
      <c r="L738" s="24" t="str">
        <f t="shared" ca="1" si="23"/>
        <v/>
      </c>
    </row>
    <row r="739" spans="1:12" ht="22" customHeight="1">
      <c r="A739" t="str">
        <f t="shared" si="22"/>
        <v/>
      </c>
      <c r="C739" s="24" t="str">
        <f>IF(B739="","",IFERROR(_xlfn.XLOOKUP(B739,BILLING!A:A,BILLING!C:C),"Bill not found"))</f>
        <v/>
      </c>
      <c r="D739" s="24" t="str">
        <f>IF(C739="","",IFERROR(_xlfn.XLOOKUP(C739,PT_Master!A:A,PT_Master!C:C),""))</f>
        <v/>
      </c>
      <c r="E739" s="25" t="str">
        <f>IF(B739="","",IFERROR(_xlfn.XLOOKUP(B739,BILLING!A:A,BILLING!O:O),0))</f>
        <v/>
      </c>
      <c r="F739" s="13"/>
      <c r="G739" s="17"/>
      <c r="J739" s="25" t="str">
        <f>IF(B739="","",IFERROR(E739-SUMIF(B$6:B739,B739,G$6:G739),E739))</f>
        <v/>
      </c>
      <c r="K739" s="27" t="str">
        <f ca="1">IF(B739="","",IFERROR(TODAY()-_xlfn.XLOOKUP(B739,BILLING!A:A,BILLING!E:E),0))</f>
        <v/>
      </c>
      <c r="L739" s="24" t="str">
        <f t="shared" ca="1" si="23"/>
        <v/>
      </c>
    </row>
    <row r="740" spans="1:12" ht="22" customHeight="1">
      <c r="A740" t="str">
        <f t="shared" si="22"/>
        <v/>
      </c>
      <c r="C740" s="24" t="str">
        <f>IF(B740="","",IFERROR(_xlfn.XLOOKUP(B740,BILLING!A:A,BILLING!C:C),"Bill not found"))</f>
        <v/>
      </c>
      <c r="D740" s="24" t="str">
        <f>IF(C740="","",IFERROR(_xlfn.XLOOKUP(C740,PT_Master!A:A,PT_Master!C:C),""))</f>
        <v/>
      </c>
      <c r="E740" s="25" t="str">
        <f>IF(B740="","",IFERROR(_xlfn.XLOOKUP(B740,BILLING!A:A,BILLING!O:O),0))</f>
        <v/>
      </c>
      <c r="F740" s="13"/>
      <c r="G740" s="17"/>
      <c r="J740" s="25" t="str">
        <f>IF(B740="","",IFERROR(E740-SUMIF(B$6:B740,B740,G$6:G740),E740))</f>
        <v/>
      </c>
      <c r="K740" s="27" t="str">
        <f ca="1">IF(B740="","",IFERROR(TODAY()-_xlfn.XLOOKUP(B740,BILLING!A:A,BILLING!E:E),0))</f>
        <v/>
      </c>
      <c r="L740" s="24" t="str">
        <f t="shared" ca="1" si="23"/>
        <v/>
      </c>
    </row>
    <row r="741" spans="1:12" ht="22" customHeight="1">
      <c r="A741" t="str">
        <f t="shared" si="22"/>
        <v/>
      </c>
      <c r="C741" s="24" t="str">
        <f>IF(B741="","",IFERROR(_xlfn.XLOOKUP(B741,BILLING!A:A,BILLING!C:C),"Bill not found"))</f>
        <v/>
      </c>
      <c r="D741" s="24" t="str">
        <f>IF(C741="","",IFERROR(_xlfn.XLOOKUP(C741,PT_Master!A:A,PT_Master!C:C),""))</f>
        <v/>
      </c>
      <c r="E741" s="25" t="str">
        <f>IF(B741="","",IFERROR(_xlfn.XLOOKUP(B741,BILLING!A:A,BILLING!O:O),0))</f>
        <v/>
      </c>
      <c r="F741" s="13"/>
      <c r="G741" s="17"/>
      <c r="J741" s="25" t="str">
        <f>IF(B741="","",IFERROR(E741-SUMIF(B$6:B741,B741,G$6:G741),E741))</f>
        <v/>
      </c>
      <c r="K741" s="27" t="str">
        <f ca="1">IF(B741="","",IFERROR(TODAY()-_xlfn.XLOOKUP(B741,BILLING!A:A,BILLING!E:E),0))</f>
        <v/>
      </c>
      <c r="L741" s="24" t="str">
        <f t="shared" ca="1" si="23"/>
        <v/>
      </c>
    </row>
    <row r="742" spans="1:12" ht="22" customHeight="1">
      <c r="A742" t="str">
        <f t="shared" si="22"/>
        <v/>
      </c>
      <c r="C742" s="24" t="str">
        <f>IF(B742="","",IFERROR(_xlfn.XLOOKUP(B742,BILLING!A:A,BILLING!C:C),"Bill not found"))</f>
        <v/>
      </c>
      <c r="D742" s="24" t="str">
        <f>IF(C742="","",IFERROR(_xlfn.XLOOKUP(C742,PT_Master!A:A,PT_Master!C:C),""))</f>
        <v/>
      </c>
      <c r="E742" s="25" t="str">
        <f>IF(B742="","",IFERROR(_xlfn.XLOOKUP(B742,BILLING!A:A,BILLING!O:O),0))</f>
        <v/>
      </c>
      <c r="F742" s="13"/>
      <c r="G742" s="17"/>
      <c r="J742" s="25" t="str">
        <f>IF(B742="","",IFERROR(E742-SUMIF(B$6:B742,B742,G$6:G742),E742))</f>
        <v/>
      </c>
      <c r="K742" s="27" t="str">
        <f ca="1">IF(B742="","",IFERROR(TODAY()-_xlfn.XLOOKUP(B742,BILLING!A:A,BILLING!E:E),0))</f>
        <v/>
      </c>
      <c r="L742" s="24" t="str">
        <f t="shared" ca="1" si="23"/>
        <v/>
      </c>
    </row>
    <row r="743" spans="1:12" ht="22" customHeight="1">
      <c r="A743" t="str">
        <f t="shared" si="22"/>
        <v/>
      </c>
      <c r="C743" s="24" t="str">
        <f>IF(B743="","",IFERROR(_xlfn.XLOOKUP(B743,BILLING!A:A,BILLING!C:C),"Bill not found"))</f>
        <v/>
      </c>
      <c r="D743" s="24" t="str">
        <f>IF(C743="","",IFERROR(_xlfn.XLOOKUP(C743,PT_Master!A:A,PT_Master!C:C),""))</f>
        <v/>
      </c>
      <c r="E743" s="25" t="str">
        <f>IF(B743="","",IFERROR(_xlfn.XLOOKUP(B743,BILLING!A:A,BILLING!O:O),0))</f>
        <v/>
      </c>
      <c r="F743" s="13"/>
      <c r="G743" s="17"/>
      <c r="J743" s="25" t="str">
        <f>IF(B743="","",IFERROR(E743-SUMIF(B$6:B743,B743,G$6:G743),E743))</f>
        <v/>
      </c>
      <c r="K743" s="27" t="str">
        <f ca="1">IF(B743="","",IFERROR(TODAY()-_xlfn.XLOOKUP(B743,BILLING!A:A,BILLING!E:E),0))</f>
        <v/>
      </c>
      <c r="L743" s="24" t="str">
        <f t="shared" ca="1" si="23"/>
        <v/>
      </c>
    </row>
    <row r="744" spans="1:12" ht="22" customHeight="1">
      <c r="A744" t="str">
        <f t="shared" si="22"/>
        <v/>
      </c>
      <c r="C744" s="24" t="str">
        <f>IF(B744="","",IFERROR(_xlfn.XLOOKUP(B744,BILLING!A:A,BILLING!C:C),"Bill not found"))</f>
        <v/>
      </c>
      <c r="D744" s="24" t="str">
        <f>IF(C744="","",IFERROR(_xlfn.XLOOKUP(C744,PT_Master!A:A,PT_Master!C:C),""))</f>
        <v/>
      </c>
      <c r="E744" s="25" t="str">
        <f>IF(B744="","",IFERROR(_xlfn.XLOOKUP(B744,BILLING!A:A,BILLING!O:O),0))</f>
        <v/>
      </c>
      <c r="F744" s="13"/>
      <c r="G744" s="17"/>
      <c r="J744" s="25" t="str">
        <f>IF(B744="","",IFERROR(E744-SUMIF(B$6:B744,B744,G$6:G744),E744))</f>
        <v/>
      </c>
      <c r="K744" s="27" t="str">
        <f ca="1">IF(B744="","",IFERROR(TODAY()-_xlfn.XLOOKUP(B744,BILLING!A:A,BILLING!E:E),0))</f>
        <v/>
      </c>
      <c r="L744" s="24" t="str">
        <f t="shared" ca="1" si="23"/>
        <v/>
      </c>
    </row>
    <row r="745" spans="1:12" ht="22" customHeight="1">
      <c r="A745" t="str">
        <f t="shared" si="22"/>
        <v/>
      </c>
      <c r="C745" s="24" t="str">
        <f>IF(B745="","",IFERROR(_xlfn.XLOOKUP(B745,BILLING!A:A,BILLING!C:C),"Bill not found"))</f>
        <v/>
      </c>
      <c r="D745" s="24" t="str">
        <f>IF(C745="","",IFERROR(_xlfn.XLOOKUP(C745,PT_Master!A:A,PT_Master!C:C),""))</f>
        <v/>
      </c>
      <c r="E745" s="25" t="str">
        <f>IF(B745="","",IFERROR(_xlfn.XLOOKUP(B745,BILLING!A:A,BILLING!O:O),0))</f>
        <v/>
      </c>
      <c r="F745" s="13"/>
      <c r="G745" s="17"/>
      <c r="J745" s="25" t="str">
        <f>IF(B745="","",IFERROR(E745-SUMIF(B$6:B745,B745,G$6:G745),E745))</f>
        <v/>
      </c>
      <c r="K745" s="27" t="str">
        <f ca="1">IF(B745="","",IFERROR(TODAY()-_xlfn.XLOOKUP(B745,BILLING!A:A,BILLING!E:E),0))</f>
        <v/>
      </c>
      <c r="L745" s="24" t="str">
        <f t="shared" ca="1" si="23"/>
        <v/>
      </c>
    </row>
    <row r="746" spans="1:12" ht="22" customHeight="1">
      <c r="A746" t="str">
        <f t="shared" si="22"/>
        <v/>
      </c>
      <c r="C746" s="24" t="str">
        <f>IF(B746="","",IFERROR(_xlfn.XLOOKUP(B746,BILLING!A:A,BILLING!C:C),"Bill not found"))</f>
        <v/>
      </c>
      <c r="D746" s="24" t="str">
        <f>IF(C746="","",IFERROR(_xlfn.XLOOKUP(C746,PT_Master!A:A,PT_Master!C:C),""))</f>
        <v/>
      </c>
      <c r="E746" s="25" t="str">
        <f>IF(B746="","",IFERROR(_xlfn.XLOOKUP(B746,BILLING!A:A,BILLING!O:O),0))</f>
        <v/>
      </c>
      <c r="F746" s="13"/>
      <c r="G746" s="17"/>
      <c r="J746" s="25" t="str">
        <f>IF(B746="","",IFERROR(E746-SUMIF(B$6:B746,B746,G$6:G746),E746))</f>
        <v/>
      </c>
      <c r="K746" s="27" t="str">
        <f ca="1">IF(B746="","",IFERROR(TODAY()-_xlfn.XLOOKUP(B746,BILLING!A:A,BILLING!E:E),0))</f>
        <v/>
      </c>
      <c r="L746" s="24" t="str">
        <f t="shared" ca="1" si="23"/>
        <v/>
      </c>
    </row>
    <row r="747" spans="1:12" ht="22" customHeight="1">
      <c r="A747" t="str">
        <f t="shared" si="22"/>
        <v/>
      </c>
      <c r="C747" s="24" t="str">
        <f>IF(B747="","",IFERROR(_xlfn.XLOOKUP(B747,BILLING!A:A,BILLING!C:C),"Bill not found"))</f>
        <v/>
      </c>
      <c r="D747" s="24" t="str">
        <f>IF(C747="","",IFERROR(_xlfn.XLOOKUP(C747,PT_Master!A:A,PT_Master!C:C),""))</f>
        <v/>
      </c>
      <c r="E747" s="25" t="str">
        <f>IF(B747="","",IFERROR(_xlfn.XLOOKUP(B747,BILLING!A:A,BILLING!O:O),0))</f>
        <v/>
      </c>
      <c r="F747" s="13"/>
      <c r="G747" s="17"/>
      <c r="J747" s="25" t="str">
        <f>IF(B747="","",IFERROR(E747-SUMIF(B$6:B747,B747,G$6:G747),E747))</f>
        <v/>
      </c>
      <c r="K747" s="27" t="str">
        <f ca="1">IF(B747="","",IFERROR(TODAY()-_xlfn.XLOOKUP(B747,BILLING!A:A,BILLING!E:E),0))</f>
        <v/>
      </c>
      <c r="L747" s="24" t="str">
        <f t="shared" ca="1" si="23"/>
        <v/>
      </c>
    </row>
    <row r="748" spans="1:12" ht="22" customHeight="1">
      <c r="A748" t="str">
        <f t="shared" si="22"/>
        <v/>
      </c>
      <c r="C748" s="24" t="str">
        <f>IF(B748="","",IFERROR(_xlfn.XLOOKUP(B748,BILLING!A:A,BILLING!C:C),"Bill not found"))</f>
        <v/>
      </c>
      <c r="D748" s="24" t="str">
        <f>IF(C748="","",IFERROR(_xlfn.XLOOKUP(C748,PT_Master!A:A,PT_Master!C:C),""))</f>
        <v/>
      </c>
      <c r="E748" s="25" t="str">
        <f>IF(B748="","",IFERROR(_xlfn.XLOOKUP(B748,BILLING!A:A,BILLING!O:O),0))</f>
        <v/>
      </c>
      <c r="F748" s="13"/>
      <c r="G748" s="17"/>
      <c r="J748" s="25" t="str">
        <f>IF(B748="","",IFERROR(E748-SUMIF(B$6:B748,B748,G$6:G748),E748))</f>
        <v/>
      </c>
      <c r="K748" s="27" t="str">
        <f ca="1">IF(B748="","",IFERROR(TODAY()-_xlfn.XLOOKUP(B748,BILLING!A:A,BILLING!E:E),0))</f>
        <v/>
      </c>
      <c r="L748" s="24" t="str">
        <f t="shared" ca="1" si="23"/>
        <v/>
      </c>
    </row>
    <row r="749" spans="1:12" ht="22" customHeight="1">
      <c r="A749" t="str">
        <f t="shared" si="22"/>
        <v/>
      </c>
      <c r="C749" s="24" t="str">
        <f>IF(B749="","",IFERROR(_xlfn.XLOOKUP(B749,BILLING!A:A,BILLING!C:C),"Bill not found"))</f>
        <v/>
      </c>
      <c r="D749" s="24" t="str">
        <f>IF(C749="","",IFERROR(_xlfn.XLOOKUP(C749,PT_Master!A:A,PT_Master!C:C),""))</f>
        <v/>
      </c>
      <c r="E749" s="25" t="str">
        <f>IF(B749="","",IFERROR(_xlfn.XLOOKUP(B749,BILLING!A:A,BILLING!O:O),0))</f>
        <v/>
      </c>
      <c r="F749" s="13"/>
      <c r="G749" s="17"/>
      <c r="J749" s="25" t="str">
        <f>IF(B749="","",IFERROR(E749-SUMIF(B$6:B749,B749,G$6:G749),E749))</f>
        <v/>
      </c>
      <c r="K749" s="27" t="str">
        <f ca="1">IF(B749="","",IFERROR(TODAY()-_xlfn.XLOOKUP(B749,BILLING!A:A,BILLING!E:E),0))</f>
        <v/>
      </c>
      <c r="L749" s="24" t="str">
        <f t="shared" ca="1" si="23"/>
        <v/>
      </c>
    </row>
    <row r="750" spans="1:12" ht="22" customHeight="1">
      <c r="A750" t="str">
        <f t="shared" si="22"/>
        <v/>
      </c>
      <c r="C750" s="24" t="str">
        <f>IF(B750="","",IFERROR(_xlfn.XLOOKUP(B750,BILLING!A:A,BILLING!C:C),"Bill not found"))</f>
        <v/>
      </c>
      <c r="D750" s="24" t="str">
        <f>IF(C750="","",IFERROR(_xlfn.XLOOKUP(C750,PT_Master!A:A,PT_Master!C:C),""))</f>
        <v/>
      </c>
      <c r="E750" s="25" t="str">
        <f>IF(B750="","",IFERROR(_xlfn.XLOOKUP(B750,BILLING!A:A,BILLING!O:O),0))</f>
        <v/>
      </c>
      <c r="F750" s="13"/>
      <c r="G750" s="17"/>
      <c r="J750" s="25" t="str">
        <f>IF(B750="","",IFERROR(E750-SUMIF(B$6:B750,B750,G$6:G750),E750))</f>
        <v/>
      </c>
      <c r="K750" s="27" t="str">
        <f ca="1">IF(B750="","",IFERROR(TODAY()-_xlfn.XLOOKUP(B750,BILLING!A:A,BILLING!E:E),0))</f>
        <v/>
      </c>
      <c r="L750" s="24" t="str">
        <f t="shared" ca="1" si="23"/>
        <v/>
      </c>
    </row>
    <row r="751" spans="1:12" ht="22" customHeight="1">
      <c r="A751" t="str">
        <f t="shared" si="22"/>
        <v/>
      </c>
      <c r="C751" s="24" t="str">
        <f>IF(B751="","",IFERROR(_xlfn.XLOOKUP(B751,BILLING!A:A,BILLING!C:C),"Bill not found"))</f>
        <v/>
      </c>
      <c r="D751" s="24" t="str">
        <f>IF(C751="","",IFERROR(_xlfn.XLOOKUP(C751,PT_Master!A:A,PT_Master!C:C),""))</f>
        <v/>
      </c>
      <c r="E751" s="25" t="str">
        <f>IF(B751="","",IFERROR(_xlfn.XLOOKUP(B751,BILLING!A:A,BILLING!O:O),0))</f>
        <v/>
      </c>
      <c r="F751" s="13"/>
      <c r="G751" s="17"/>
      <c r="J751" s="25" t="str">
        <f>IF(B751="","",IFERROR(E751-SUMIF(B$6:B751,B751,G$6:G751),E751))</f>
        <v/>
      </c>
      <c r="K751" s="27" t="str">
        <f ca="1">IF(B751="","",IFERROR(TODAY()-_xlfn.XLOOKUP(B751,BILLING!A:A,BILLING!E:E),0))</f>
        <v/>
      </c>
      <c r="L751" s="24" t="str">
        <f t="shared" ca="1" si="23"/>
        <v/>
      </c>
    </row>
    <row r="752" spans="1:12" ht="22" customHeight="1">
      <c r="A752" t="str">
        <f t="shared" si="22"/>
        <v/>
      </c>
      <c r="C752" s="24" t="str">
        <f>IF(B752="","",IFERROR(_xlfn.XLOOKUP(B752,BILLING!A:A,BILLING!C:C),"Bill not found"))</f>
        <v/>
      </c>
      <c r="D752" s="24" t="str">
        <f>IF(C752="","",IFERROR(_xlfn.XLOOKUP(C752,PT_Master!A:A,PT_Master!C:C),""))</f>
        <v/>
      </c>
      <c r="E752" s="25" t="str">
        <f>IF(B752="","",IFERROR(_xlfn.XLOOKUP(B752,BILLING!A:A,BILLING!O:O),0))</f>
        <v/>
      </c>
      <c r="F752" s="13"/>
      <c r="G752" s="17"/>
      <c r="J752" s="25" t="str">
        <f>IF(B752="","",IFERROR(E752-SUMIF(B$6:B752,B752,G$6:G752),E752))</f>
        <v/>
      </c>
      <c r="K752" s="27" t="str">
        <f ca="1">IF(B752="","",IFERROR(TODAY()-_xlfn.XLOOKUP(B752,BILLING!A:A,BILLING!E:E),0))</f>
        <v/>
      </c>
      <c r="L752" s="24" t="str">
        <f t="shared" ca="1" si="23"/>
        <v/>
      </c>
    </row>
    <row r="753" spans="1:12" ht="22" customHeight="1">
      <c r="A753" t="str">
        <f t="shared" si="22"/>
        <v/>
      </c>
      <c r="C753" s="24" t="str">
        <f>IF(B753="","",IFERROR(_xlfn.XLOOKUP(B753,BILLING!A:A,BILLING!C:C),"Bill not found"))</f>
        <v/>
      </c>
      <c r="D753" s="24" t="str">
        <f>IF(C753="","",IFERROR(_xlfn.XLOOKUP(C753,PT_Master!A:A,PT_Master!C:C),""))</f>
        <v/>
      </c>
      <c r="E753" s="25" t="str">
        <f>IF(B753="","",IFERROR(_xlfn.XLOOKUP(B753,BILLING!A:A,BILLING!O:O),0))</f>
        <v/>
      </c>
      <c r="F753" s="13"/>
      <c r="G753" s="17"/>
      <c r="J753" s="25" t="str">
        <f>IF(B753="","",IFERROR(E753-SUMIF(B$6:B753,B753,G$6:G753),E753))</f>
        <v/>
      </c>
      <c r="K753" s="27" t="str">
        <f ca="1">IF(B753="","",IFERROR(TODAY()-_xlfn.XLOOKUP(B753,BILLING!A:A,BILLING!E:E),0))</f>
        <v/>
      </c>
      <c r="L753" s="24" t="str">
        <f t="shared" ca="1" si="23"/>
        <v/>
      </c>
    </row>
    <row r="754" spans="1:12" ht="22" customHeight="1">
      <c r="A754" t="str">
        <f t="shared" si="22"/>
        <v/>
      </c>
      <c r="C754" s="24" t="str">
        <f>IF(B754="","",IFERROR(_xlfn.XLOOKUP(B754,BILLING!A:A,BILLING!C:C),"Bill not found"))</f>
        <v/>
      </c>
      <c r="D754" s="24" t="str">
        <f>IF(C754="","",IFERROR(_xlfn.XLOOKUP(C754,PT_Master!A:A,PT_Master!C:C),""))</f>
        <v/>
      </c>
      <c r="E754" s="25" t="str">
        <f>IF(B754="","",IFERROR(_xlfn.XLOOKUP(B754,BILLING!A:A,BILLING!O:O),0))</f>
        <v/>
      </c>
      <c r="F754" s="13"/>
      <c r="G754" s="17"/>
      <c r="J754" s="25" t="str">
        <f>IF(B754="","",IFERROR(E754-SUMIF(B$6:B754,B754,G$6:G754),E754))</f>
        <v/>
      </c>
      <c r="K754" s="27" t="str">
        <f ca="1">IF(B754="","",IFERROR(TODAY()-_xlfn.XLOOKUP(B754,BILLING!A:A,BILLING!E:E),0))</f>
        <v/>
      </c>
      <c r="L754" s="24" t="str">
        <f t="shared" ca="1" si="23"/>
        <v/>
      </c>
    </row>
    <row r="755" spans="1:12" ht="22" customHeight="1">
      <c r="A755" t="str">
        <f t="shared" si="22"/>
        <v/>
      </c>
      <c r="C755" s="24" t="str">
        <f>IF(B755="","",IFERROR(_xlfn.XLOOKUP(B755,BILLING!A:A,BILLING!C:C),"Bill not found"))</f>
        <v/>
      </c>
      <c r="D755" s="24" t="str">
        <f>IF(C755="","",IFERROR(_xlfn.XLOOKUP(C755,PT_Master!A:A,PT_Master!C:C),""))</f>
        <v/>
      </c>
      <c r="E755" s="25" t="str">
        <f>IF(B755="","",IFERROR(_xlfn.XLOOKUP(B755,BILLING!A:A,BILLING!O:O),0))</f>
        <v/>
      </c>
      <c r="F755" s="13"/>
      <c r="G755" s="17"/>
      <c r="J755" s="25" t="str">
        <f>IF(B755="","",IFERROR(E755-SUMIF(B$6:B755,B755,G$6:G755),E755))</f>
        <v/>
      </c>
      <c r="K755" s="27" t="str">
        <f ca="1">IF(B755="","",IFERROR(TODAY()-_xlfn.XLOOKUP(B755,BILLING!A:A,BILLING!E:E),0))</f>
        <v/>
      </c>
      <c r="L755" s="24" t="str">
        <f t="shared" ca="1" si="23"/>
        <v/>
      </c>
    </row>
    <row r="756" spans="1:12" ht="22" customHeight="1">
      <c r="A756" t="str">
        <f t="shared" si="22"/>
        <v/>
      </c>
      <c r="C756" s="24" t="str">
        <f>IF(B756="","",IFERROR(_xlfn.XLOOKUP(B756,BILLING!A:A,BILLING!C:C),"Bill not found"))</f>
        <v/>
      </c>
      <c r="D756" s="24" t="str">
        <f>IF(C756="","",IFERROR(_xlfn.XLOOKUP(C756,PT_Master!A:A,PT_Master!C:C),""))</f>
        <v/>
      </c>
      <c r="E756" s="25" t="str">
        <f>IF(B756="","",IFERROR(_xlfn.XLOOKUP(B756,BILLING!A:A,BILLING!O:O),0))</f>
        <v/>
      </c>
      <c r="F756" s="13"/>
      <c r="G756" s="17"/>
      <c r="J756" s="25" t="str">
        <f>IF(B756="","",IFERROR(E756-SUMIF(B$6:B756,B756,G$6:G756),E756))</f>
        <v/>
      </c>
      <c r="K756" s="27" t="str">
        <f ca="1">IF(B756="","",IFERROR(TODAY()-_xlfn.XLOOKUP(B756,BILLING!A:A,BILLING!E:E),0))</f>
        <v/>
      </c>
      <c r="L756" s="24" t="str">
        <f t="shared" ca="1" si="23"/>
        <v/>
      </c>
    </row>
    <row r="757" spans="1:12" ht="22" customHeight="1">
      <c r="A757" t="str">
        <f t="shared" si="22"/>
        <v/>
      </c>
      <c r="C757" s="24" t="str">
        <f>IF(B757="","",IFERROR(_xlfn.XLOOKUP(B757,BILLING!A:A,BILLING!C:C),"Bill not found"))</f>
        <v/>
      </c>
      <c r="D757" s="24" t="str">
        <f>IF(C757="","",IFERROR(_xlfn.XLOOKUP(C757,PT_Master!A:A,PT_Master!C:C),""))</f>
        <v/>
      </c>
      <c r="E757" s="25" t="str">
        <f>IF(B757="","",IFERROR(_xlfn.XLOOKUP(B757,BILLING!A:A,BILLING!O:O),0))</f>
        <v/>
      </c>
      <c r="F757" s="13"/>
      <c r="G757" s="17"/>
      <c r="J757" s="25" t="str">
        <f>IF(B757="","",IFERROR(E757-SUMIF(B$6:B757,B757,G$6:G757),E757))</f>
        <v/>
      </c>
      <c r="K757" s="27" t="str">
        <f ca="1">IF(B757="","",IFERROR(TODAY()-_xlfn.XLOOKUP(B757,BILLING!A:A,BILLING!E:E),0))</f>
        <v/>
      </c>
      <c r="L757" s="24" t="str">
        <f t="shared" ca="1" si="23"/>
        <v/>
      </c>
    </row>
    <row r="758" spans="1:12" ht="22" customHeight="1">
      <c r="A758" t="str">
        <f t="shared" si="22"/>
        <v/>
      </c>
      <c r="C758" s="24" t="str">
        <f>IF(B758="","",IFERROR(_xlfn.XLOOKUP(B758,BILLING!A:A,BILLING!C:C),"Bill not found"))</f>
        <v/>
      </c>
      <c r="D758" s="24" t="str">
        <f>IF(C758="","",IFERROR(_xlfn.XLOOKUP(C758,PT_Master!A:A,PT_Master!C:C),""))</f>
        <v/>
      </c>
      <c r="E758" s="25" t="str">
        <f>IF(B758="","",IFERROR(_xlfn.XLOOKUP(B758,BILLING!A:A,BILLING!O:O),0))</f>
        <v/>
      </c>
      <c r="F758" s="13"/>
      <c r="G758" s="17"/>
      <c r="J758" s="25" t="str">
        <f>IF(B758="","",IFERROR(E758-SUMIF(B$6:B758,B758,G$6:G758),E758))</f>
        <v/>
      </c>
      <c r="K758" s="27" t="str">
        <f ca="1">IF(B758="","",IFERROR(TODAY()-_xlfn.XLOOKUP(B758,BILLING!A:A,BILLING!E:E),0))</f>
        <v/>
      </c>
      <c r="L758" s="24" t="str">
        <f t="shared" ca="1" si="23"/>
        <v/>
      </c>
    </row>
    <row r="759" spans="1:12" ht="22" customHeight="1">
      <c r="A759" t="str">
        <f t="shared" si="22"/>
        <v/>
      </c>
      <c r="C759" s="24" t="str">
        <f>IF(B759="","",IFERROR(_xlfn.XLOOKUP(B759,BILLING!A:A,BILLING!C:C),"Bill not found"))</f>
        <v/>
      </c>
      <c r="D759" s="24" t="str">
        <f>IF(C759="","",IFERROR(_xlfn.XLOOKUP(C759,PT_Master!A:A,PT_Master!C:C),""))</f>
        <v/>
      </c>
      <c r="E759" s="25" t="str">
        <f>IF(B759="","",IFERROR(_xlfn.XLOOKUP(B759,BILLING!A:A,BILLING!O:O),0))</f>
        <v/>
      </c>
      <c r="F759" s="13"/>
      <c r="G759" s="17"/>
      <c r="J759" s="25" t="str">
        <f>IF(B759="","",IFERROR(E759-SUMIF(B$6:B759,B759,G$6:G759),E759))</f>
        <v/>
      </c>
      <c r="K759" s="27" t="str">
        <f ca="1">IF(B759="","",IFERROR(TODAY()-_xlfn.XLOOKUP(B759,BILLING!A:A,BILLING!E:E),0))</f>
        <v/>
      </c>
      <c r="L759" s="24" t="str">
        <f t="shared" ca="1" si="23"/>
        <v/>
      </c>
    </row>
    <row r="760" spans="1:12" ht="22" customHeight="1">
      <c r="A760" t="str">
        <f t="shared" si="22"/>
        <v/>
      </c>
      <c r="C760" s="24" t="str">
        <f>IF(B760="","",IFERROR(_xlfn.XLOOKUP(B760,BILLING!A:A,BILLING!C:C),"Bill not found"))</f>
        <v/>
      </c>
      <c r="D760" s="24" t="str">
        <f>IF(C760="","",IFERROR(_xlfn.XLOOKUP(C760,PT_Master!A:A,PT_Master!C:C),""))</f>
        <v/>
      </c>
      <c r="E760" s="25" t="str">
        <f>IF(B760="","",IFERROR(_xlfn.XLOOKUP(B760,BILLING!A:A,BILLING!O:O),0))</f>
        <v/>
      </c>
      <c r="F760" s="13"/>
      <c r="G760" s="17"/>
      <c r="J760" s="25" t="str">
        <f>IF(B760="","",IFERROR(E760-SUMIF(B$6:B760,B760,G$6:G760),E760))</f>
        <v/>
      </c>
      <c r="K760" s="27" t="str">
        <f ca="1">IF(B760="","",IFERROR(TODAY()-_xlfn.XLOOKUP(B760,BILLING!A:A,BILLING!E:E),0))</f>
        <v/>
      </c>
      <c r="L760" s="24" t="str">
        <f t="shared" ca="1" si="23"/>
        <v/>
      </c>
    </row>
    <row r="761" spans="1:12" ht="22" customHeight="1">
      <c r="A761" t="str">
        <f t="shared" si="22"/>
        <v/>
      </c>
      <c r="C761" s="24" t="str">
        <f>IF(B761="","",IFERROR(_xlfn.XLOOKUP(B761,BILLING!A:A,BILLING!C:C),"Bill not found"))</f>
        <v/>
      </c>
      <c r="D761" s="24" t="str">
        <f>IF(C761="","",IFERROR(_xlfn.XLOOKUP(C761,PT_Master!A:A,PT_Master!C:C),""))</f>
        <v/>
      </c>
      <c r="E761" s="25" t="str">
        <f>IF(B761="","",IFERROR(_xlfn.XLOOKUP(B761,BILLING!A:A,BILLING!O:O),0))</f>
        <v/>
      </c>
      <c r="F761" s="13"/>
      <c r="G761" s="17"/>
      <c r="J761" s="25" t="str">
        <f>IF(B761="","",IFERROR(E761-SUMIF(B$6:B761,B761,G$6:G761),E761))</f>
        <v/>
      </c>
      <c r="K761" s="27" t="str">
        <f ca="1">IF(B761="","",IFERROR(TODAY()-_xlfn.XLOOKUP(B761,BILLING!A:A,BILLING!E:E),0))</f>
        <v/>
      </c>
      <c r="L761" s="24" t="str">
        <f t="shared" ca="1" si="23"/>
        <v/>
      </c>
    </row>
    <row r="762" spans="1:12" ht="22" customHeight="1">
      <c r="A762" t="str">
        <f t="shared" si="22"/>
        <v/>
      </c>
      <c r="C762" s="24" t="str">
        <f>IF(B762="","",IFERROR(_xlfn.XLOOKUP(B762,BILLING!A:A,BILLING!C:C),"Bill not found"))</f>
        <v/>
      </c>
      <c r="D762" s="24" t="str">
        <f>IF(C762="","",IFERROR(_xlfn.XLOOKUP(C762,PT_Master!A:A,PT_Master!C:C),""))</f>
        <v/>
      </c>
      <c r="E762" s="25" t="str">
        <f>IF(B762="","",IFERROR(_xlfn.XLOOKUP(B762,BILLING!A:A,BILLING!O:O),0))</f>
        <v/>
      </c>
      <c r="F762" s="13"/>
      <c r="G762" s="17"/>
      <c r="J762" s="25" t="str">
        <f>IF(B762="","",IFERROR(E762-SUMIF(B$6:B762,B762,G$6:G762),E762))</f>
        <v/>
      </c>
      <c r="K762" s="27" t="str">
        <f ca="1">IF(B762="","",IFERROR(TODAY()-_xlfn.XLOOKUP(B762,BILLING!A:A,BILLING!E:E),0))</f>
        <v/>
      </c>
      <c r="L762" s="24" t="str">
        <f t="shared" ca="1" si="23"/>
        <v/>
      </c>
    </row>
    <row r="763" spans="1:12" ht="22" customHeight="1">
      <c r="A763" t="str">
        <f t="shared" si="22"/>
        <v/>
      </c>
      <c r="C763" s="24" t="str">
        <f>IF(B763="","",IFERROR(_xlfn.XLOOKUP(B763,BILLING!A:A,BILLING!C:C),"Bill not found"))</f>
        <v/>
      </c>
      <c r="D763" s="24" t="str">
        <f>IF(C763="","",IFERROR(_xlfn.XLOOKUP(C763,PT_Master!A:A,PT_Master!C:C),""))</f>
        <v/>
      </c>
      <c r="E763" s="25" t="str">
        <f>IF(B763="","",IFERROR(_xlfn.XLOOKUP(B763,BILLING!A:A,BILLING!O:O),0))</f>
        <v/>
      </c>
      <c r="F763" s="13"/>
      <c r="G763" s="17"/>
      <c r="J763" s="25" t="str">
        <f>IF(B763="","",IFERROR(E763-SUMIF(B$6:B763,B763,G$6:G763),E763))</f>
        <v/>
      </c>
      <c r="K763" s="27" t="str">
        <f ca="1">IF(B763="","",IFERROR(TODAY()-_xlfn.XLOOKUP(B763,BILLING!A:A,BILLING!E:E),0))</f>
        <v/>
      </c>
      <c r="L763" s="24" t="str">
        <f t="shared" ca="1" si="23"/>
        <v/>
      </c>
    </row>
    <row r="764" spans="1:12" ht="22" customHeight="1">
      <c r="A764" t="str">
        <f t="shared" si="22"/>
        <v/>
      </c>
      <c r="C764" s="24" t="str">
        <f>IF(B764="","",IFERROR(_xlfn.XLOOKUP(B764,BILLING!A:A,BILLING!C:C),"Bill not found"))</f>
        <v/>
      </c>
      <c r="D764" s="24" t="str">
        <f>IF(C764="","",IFERROR(_xlfn.XLOOKUP(C764,PT_Master!A:A,PT_Master!C:C),""))</f>
        <v/>
      </c>
      <c r="E764" s="25" t="str">
        <f>IF(B764="","",IFERROR(_xlfn.XLOOKUP(B764,BILLING!A:A,BILLING!O:O),0))</f>
        <v/>
      </c>
      <c r="F764" s="13"/>
      <c r="G764" s="17"/>
      <c r="J764" s="25" t="str">
        <f>IF(B764="","",IFERROR(E764-SUMIF(B$6:B764,B764,G$6:G764),E764))</f>
        <v/>
      </c>
      <c r="K764" s="27" t="str">
        <f ca="1">IF(B764="","",IFERROR(TODAY()-_xlfn.XLOOKUP(B764,BILLING!A:A,BILLING!E:E),0))</f>
        <v/>
      </c>
      <c r="L764" s="24" t="str">
        <f t="shared" ca="1" si="23"/>
        <v/>
      </c>
    </row>
    <row r="765" spans="1:12" ht="22" customHeight="1">
      <c r="A765" t="str">
        <f t="shared" si="22"/>
        <v/>
      </c>
      <c r="C765" s="24" t="str">
        <f>IF(B765="","",IFERROR(_xlfn.XLOOKUP(B765,BILLING!A:A,BILLING!C:C),"Bill not found"))</f>
        <v/>
      </c>
      <c r="D765" s="24" t="str">
        <f>IF(C765="","",IFERROR(_xlfn.XLOOKUP(C765,PT_Master!A:A,PT_Master!C:C),""))</f>
        <v/>
      </c>
      <c r="E765" s="25" t="str">
        <f>IF(B765="","",IFERROR(_xlfn.XLOOKUP(B765,BILLING!A:A,BILLING!O:O),0))</f>
        <v/>
      </c>
      <c r="F765" s="13"/>
      <c r="G765" s="17"/>
      <c r="J765" s="25" t="str">
        <f>IF(B765="","",IFERROR(E765-SUMIF(B$6:B765,B765,G$6:G765),E765))</f>
        <v/>
      </c>
      <c r="K765" s="27" t="str">
        <f ca="1">IF(B765="","",IFERROR(TODAY()-_xlfn.XLOOKUP(B765,BILLING!A:A,BILLING!E:E),0))</f>
        <v/>
      </c>
      <c r="L765" s="24" t="str">
        <f t="shared" ca="1" si="23"/>
        <v/>
      </c>
    </row>
    <row r="766" spans="1:12" ht="22" customHeight="1">
      <c r="A766" t="str">
        <f t="shared" si="22"/>
        <v/>
      </c>
      <c r="C766" s="24" t="str">
        <f>IF(B766="","",IFERROR(_xlfn.XLOOKUP(B766,BILLING!A:A,BILLING!C:C),"Bill not found"))</f>
        <v/>
      </c>
      <c r="D766" s="24" t="str">
        <f>IF(C766="","",IFERROR(_xlfn.XLOOKUP(C766,PT_Master!A:A,PT_Master!C:C),""))</f>
        <v/>
      </c>
      <c r="E766" s="25" t="str">
        <f>IF(B766="","",IFERROR(_xlfn.XLOOKUP(B766,BILLING!A:A,BILLING!O:O),0))</f>
        <v/>
      </c>
      <c r="F766" s="13"/>
      <c r="G766" s="17"/>
      <c r="J766" s="25" t="str">
        <f>IF(B766="","",IFERROR(E766-SUMIF(B$6:B766,B766,G$6:G766),E766))</f>
        <v/>
      </c>
      <c r="K766" s="27" t="str">
        <f ca="1">IF(B766="","",IFERROR(TODAY()-_xlfn.XLOOKUP(B766,BILLING!A:A,BILLING!E:E),0))</f>
        <v/>
      </c>
      <c r="L766" s="24" t="str">
        <f t="shared" ca="1" si="23"/>
        <v/>
      </c>
    </row>
    <row r="767" spans="1:12" ht="22" customHeight="1">
      <c r="A767" t="str">
        <f t="shared" si="22"/>
        <v/>
      </c>
      <c r="C767" s="24" t="str">
        <f>IF(B767="","",IFERROR(_xlfn.XLOOKUP(B767,BILLING!A:A,BILLING!C:C),"Bill not found"))</f>
        <v/>
      </c>
      <c r="D767" s="24" t="str">
        <f>IF(C767="","",IFERROR(_xlfn.XLOOKUP(C767,PT_Master!A:A,PT_Master!C:C),""))</f>
        <v/>
      </c>
      <c r="E767" s="25" t="str">
        <f>IF(B767="","",IFERROR(_xlfn.XLOOKUP(B767,BILLING!A:A,BILLING!O:O),0))</f>
        <v/>
      </c>
      <c r="F767" s="13"/>
      <c r="G767" s="17"/>
      <c r="J767" s="25" t="str">
        <f>IF(B767="","",IFERROR(E767-SUMIF(B$6:B767,B767,G$6:G767),E767))</f>
        <v/>
      </c>
      <c r="K767" s="27" t="str">
        <f ca="1">IF(B767="","",IFERROR(TODAY()-_xlfn.XLOOKUP(B767,BILLING!A:A,BILLING!E:E),0))</f>
        <v/>
      </c>
      <c r="L767" s="24" t="str">
        <f t="shared" ca="1" si="23"/>
        <v/>
      </c>
    </row>
    <row r="768" spans="1:12" ht="22" customHeight="1">
      <c r="A768" t="str">
        <f t="shared" si="22"/>
        <v/>
      </c>
      <c r="C768" s="24" t="str">
        <f>IF(B768="","",IFERROR(_xlfn.XLOOKUP(B768,BILLING!A:A,BILLING!C:C),"Bill not found"))</f>
        <v/>
      </c>
      <c r="D768" s="24" t="str">
        <f>IF(C768="","",IFERROR(_xlfn.XLOOKUP(C768,PT_Master!A:A,PT_Master!C:C),""))</f>
        <v/>
      </c>
      <c r="E768" s="25" t="str">
        <f>IF(B768="","",IFERROR(_xlfn.XLOOKUP(B768,BILLING!A:A,BILLING!O:O),0))</f>
        <v/>
      </c>
      <c r="F768" s="13"/>
      <c r="G768" s="17"/>
      <c r="J768" s="25" t="str">
        <f>IF(B768="","",IFERROR(E768-SUMIF(B$6:B768,B768,G$6:G768),E768))</f>
        <v/>
      </c>
      <c r="K768" s="27" t="str">
        <f ca="1">IF(B768="","",IFERROR(TODAY()-_xlfn.XLOOKUP(B768,BILLING!A:A,BILLING!E:E),0))</f>
        <v/>
      </c>
      <c r="L768" s="24" t="str">
        <f t="shared" ca="1" si="23"/>
        <v/>
      </c>
    </row>
    <row r="769" spans="1:12" ht="22" customHeight="1">
      <c r="A769" t="str">
        <f t="shared" si="22"/>
        <v/>
      </c>
      <c r="C769" s="24" t="str">
        <f>IF(B769="","",IFERROR(_xlfn.XLOOKUP(B769,BILLING!A:A,BILLING!C:C),"Bill not found"))</f>
        <v/>
      </c>
      <c r="D769" s="24" t="str">
        <f>IF(C769="","",IFERROR(_xlfn.XLOOKUP(C769,PT_Master!A:A,PT_Master!C:C),""))</f>
        <v/>
      </c>
      <c r="E769" s="25" t="str">
        <f>IF(B769="","",IFERROR(_xlfn.XLOOKUP(B769,BILLING!A:A,BILLING!O:O),0))</f>
        <v/>
      </c>
      <c r="F769" s="13"/>
      <c r="G769" s="17"/>
      <c r="J769" s="25" t="str">
        <f>IF(B769="","",IFERROR(E769-SUMIF(B$6:B769,B769,G$6:G769),E769))</f>
        <v/>
      </c>
      <c r="K769" s="27" t="str">
        <f ca="1">IF(B769="","",IFERROR(TODAY()-_xlfn.XLOOKUP(B769,BILLING!A:A,BILLING!E:E),0))</f>
        <v/>
      </c>
      <c r="L769" s="24" t="str">
        <f t="shared" ca="1" si="23"/>
        <v/>
      </c>
    </row>
    <row r="770" spans="1:12" ht="22" customHeight="1">
      <c r="A770" t="str">
        <f t="shared" si="22"/>
        <v/>
      </c>
      <c r="C770" s="24" t="str">
        <f>IF(B770="","",IFERROR(_xlfn.XLOOKUP(B770,BILLING!A:A,BILLING!C:C),"Bill not found"))</f>
        <v/>
      </c>
      <c r="D770" s="24" t="str">
        <f>IF(C770="","",IFERROR(_xlfn.XLOOKUP(C770,PT_Master!A:A,PT_Master!C:C),""))</f>
        <v/>
      </c>
      <c r="E770" s="25" t="str">
        <f>IF(B770="","",IFERROR(_xlfn.XLOOKUP(B770,BILLING!A:A,BILLING!O:O),0))</f>
        <v/>
      </c>
      <c r="F770" s="13"/>
      <c r="G770" s="17"/>
      <c r="J770" s="25" t="str">
        <f>IF(B770="","",IFERROR(E770-SUMIF(B$6:B770,B770,G$6:G770),E770))</f>
        <v/>
      </c>
      <c r="K770" s="27" t="str">
        <f ca="1">IF(B770="","",IFERROR(TODAY()-_xlfn.XLOOKUP(B770,BILLING!A:A,BILLING!E:E),0))</f>
        <v/>
      </c>
      <c r="L770" s="24" t="str">
        <f t="shared" ca="1" si="23"/>
        <v/>
      </c>
    </row>
    <row r="771" spans="1:12" ht="22" customHeight="1">
      <c r="A771" t="str">
        <f t="shared" si="22"/>
        <v/>
      </c>
      <c r="C771" s="24" t="str">
        <f>IF(B771="","",IFERROR(_xlfn.XLOOKUP(B771,BILLING!A:A,BILLING!C:C),"Bill not found"))</f>
        <v/>
      </c>
      <c r="D771" s="24" t="str">
        <f>IF(C771="","",IFERROR(_xlfn.XLOOKUP(C771,PT_Master!A:A,PT_Master!C:C),""))</f>
        <v/>
      </c>
      <c r="E771" s="25" t="str">
        <f>IF(B771="","",IFERROR(_xlfn.XLOOKUP(B771,BILLING!A:A,BILLING!O:O),0))</f>
        <v/>
      </c>
      <c r="F771" s="13"/>
      <c r="G771" s="17"/>
      <c r="J771" s="25" t="str">
        <f>IF(B771="","",IFERROR(E771-SUMIF(B$6:B771,B771,G$6:G771),E771))</f>
        <v/>
      </c>
      <c r="K771" s="27" t="str">
        <f ca="1">IF(B771="","",IFERROR(TODAY()-_xlfn.XLOOKUP(B771,BILLING!A:A,BILLING!E:E),0))</f>
        <v/>
      </c>
      <c r="L771" s="24" t="str">
        <f t="shared" ca="1" si="23"/>
        <v/>
      </c>
    </row>
    <row r="772" spans="1:12" ht="22" customHeight="1">
      <c r="A772" t="str">
        <f t="shared" si="22"/>
        <v/>
      </c>
      <c r="C772" s="24" t="str">
        <f>IF(B772="","",IFERROR(_xlfn.XLOOKUP(B772,BILLING!A:A,BILLING!C:C),"Bill not found"))</f>
        <v/>
      </c>
      <c r="D772" s="24" t="str">
        <f>IF(C772="","",IFERROR(_xlfn.XLOOKUP(C772,PT_Master!A:A,PT_Master!C:C),""))</f>
        <v/>
      </c>
      <c r="E772" s="25" t="str">
        <f>IF(B772="","",IFERROR(_xlfn.XLOOKUP(B772,BILLING!A:A,BILLING!O:O),0))</f>
        <v/>
      </c>
      <c r="F772" s="13"/>
      <c r="G772" s="17"/>
      <c r="J772" s="25" t="str">
        <f>IF(B772="","",IFERROR(E772-SUMIF(B$6:B772,B772,G$6:G772),E772))</f>
        <v/>
      </c>
      <c r="K772" s="27" t="str">
        <f ca="1">IF(B772="","",IFERROR(TODAY()-_xlfn.XLOOKUP(B772,BILLING!A:A,BILLING!E:E),0))</f>
        <v/>
      </c>
      <c r="L772" s="24" t="str">
        <f t="shared" ca="1" si="23"/>
        <v/>
      </c>
    </row>
    <row r="773" spans="1:12" ht="22" customHeight="1">
      <c r="A773" t="str">
        <f t="shared" si="22"/>
        <v/>
      </c>
      <c r="C773" s="24" t="str">
        <f>IF(B773="","",IFERROR(_xlfn.XLOOKUP(B773,BILLING!A:A,BILLING!C:C),"Bill not found"))</f>
        <v/>
      </c>
      <c r="D773" s="24" t="str">
        <f>IF(C773="","",IFERROR(_xlfn.XLOOKUP(C773,PT_Master!A:A,PT_Master!C:C),""))</f>
        <v/>
      </c>
      <c r="E773" s="25" t="str">
        <f>IF(B773="","",IFERROR(_xlfn.XLOOKUP(B773,BILLING!A:A,BILLING!O:O),0))</f>
        <v/>
      </c>
      <c r="F773" s="13"/>
      <c r="G773" s="17"/>
      <c r="J773" s="25" t="str">
        <f>IF(B773="","",IFERROR(E773-SUMIF(B$6:B773,B773,G$6:G773),E773))</f>
        <v/>
      </c>
      <c r="K773" s="27" t="str">
        <f ca="1">IF(B773="","",IFERROR(TODAY()-_xlfn.XLOOKUP(B773,BILLING!A:A,BILLING!E:E),0))</f>
        <v/>
      </c>
      <c r="L773" s="24" t="str">
        <f t="shared" ca="1" si="23"/>
        <v/>
      </c>
    </row>
    <row r="774" spans="1:12" ht="22" customHeight="1">
      <c r="A774" t="str">
        <f t="shared" si="22"/>
        <v/>
      </c>
      <c r="C774" s="24" t="str">
        <f>IF(B774="","",IFERROR(_xlfn.XLOOKUP(B774,BILLING!A:A,BILLING!C:C),"Bill not found"))</f>
        <v/>
      </c>
      <c r="D774" s="24" t="str">
        <f>IF(C774="","",IFERROR(_xlfn.XLOOKUP(C774,PT_Master!A:A,PT_Master!C:C),""))</f>
        <v/>
      </c>
      <c r="E774" s="25" t="str">
        <f>IF(B774="","",IFERROR(_xlfn.XLOOKUP(B774,BILLING!A:A,BILLING!O:O),0))</f>
        <v/>
      </c>
      <c r="F774" s="13"/>
      <c r="G774" s="17"/>
      <c r="J774" s="25" t="str">
        <f>IF(B774="","",IFERROR(E774-SUMIF(B$6:B774,B774,G$6:G774),E774))</f>
        <v/>
      </c>
      <c r="K774" s="27" t="str">
        <f ca="1">IF(B774="","",IFERROR(TODAY()-_xlfn.XLOOKUP(B774,BILLING!A:A,BILLING!E:E),0))</f>
        <v/>
      </c>
      <c r="L774" s="24" t="str">
        <f t="shared" ca="1" si="23"/>
        <v/>
      </c>
    </row>
    <row r="775" spans="1:12" ht="22" customHeight="1">
      <c r="A775" t="str">
        <f t="shared" ref="A775:A838" si="24">IF(B775="","","PAY-"&amp;TEXT(ROW(A771),"00000"))</f>
        <v/>
      </c>
      <c r="C775" s="24" t="str">
        <f>IF(B775="","",IFERROR(_xlfn.XLOOKUP(B775,BILLING!A:A,BILLING!C:C),"Bill not found"))</f>
        <v/>
      </c>
      <c r="D775" s="24" t="str">
        <f>IF(C775="","",IFERROR(_xlfn.XLOOKUP(C775,PT_Master!A:A,PT_Master!C:C),""))</f>
        <v/>
      </c>
      <c r="E775" s="25" t="str">
        <f>IF(B775="","",IFERROR(_xlfn.XLOOKUP(B775,BILLING!A:A,BILLING!O:O),0))</f>
        <v/>
      </c>
      <c r="F775" s="13"/>
      <c r="G775" s="17"/>
      <c r="J775" s="25" t="str">
        <f>IF(B775="","",IFERROR(E775-SUMIF(B$6:B775,B775,G$6:G775),E775))</f>
        <v/>
      </c>
      <c r="K775" s="27" t="str">
        <f ca="1">IF(B775="","",IFERROR(TODAY()-_xlfn.XLOOKUP(B775,BILLING!A:A,BILLING!E:E),0))</f>
        <v/>
      </c>
      <c r="L775" s="24" t="str">
        <f t="shared" ref="L775:L838" ca="1" si="25">IF(K775="","",IF(K775&lt;=30,"0-30 Days",IF(K775&lt;=60,"31-60 Days",IF(K775&lt;=90,"61-90 Days","90+ Days"))))</f>
        <v/>
      </c>
    </row>
    <row r="776" spans="1:12" ht="22" customHeight="1">
      <c r="A776" t="str">
        <f t="shared" si="24"/>
        <v/>
      </c>
      <c r="C776" s="24" t="str">
        <f>IF(B776="","",IFERROR(_xlfn.XLOOKUP(B776,BILLING!A:A,BILLING!C:C),"Bill not found"))</f>
        <v/>
      </c>
      <c r="D776" s="24" t="str">
        <f>IF(C776="","",IFERROR(_xlfn.XLOOKUP(C776,PT_Master!A:A,PT_Master!C:C),""))</f>
        <v/>
      </c>
      <c r="E776" s="25" t="str">
        <f>IF(B776="","",IFERROR(_xlfn.XLOOKUP(B776,BILLING!A:A,BILLING!O:O),0))</f>
        <v/>
      </c>
      <c r="F776" s="13"/>
      <c r="G776" s="17"/>
      <c r="J776" s="25" t="str">
        <f>IF(B776="","",IFERROR(E776-SUMIF(B$6:B776,B776,G$6:G776),E776))</f>
        <v/>
      </c>
      <c r="K776" s="27" t="str">
        <f ca="1">IF(B776="","",IFERROR(TODAY()-_xlfn.XLOOKUP(B776,BILLING!A:A,BILLING!E:E),0))</f>
        <v/>
      </c>
      <c r="L776" s="24" t="str">
        <f t="shared" ca="1" si="25"/>
        <v/>
      </c>
    </row>
    <row r="777" spans="1:12" ht="22" customHeight="1">
      <c r="A777" t="str">
        <f t="shared" si="24"/>
        <v/>
      </c>
      <c r="C777" s="24" t="str">
        <f>IF(B777="","",IFERROR(_xlfn.XLOOKUP(B777,BILLING!A:A,BILLING!C:C),"Bill not found"))</f>
        <v/>
      </c>
      <c r="D777" s="24" t="str">
        <f>IF(C777="","",IFERROR(_xlfn.XLOOKUP(C777,PT_Master!A:A,PT_Master!C:C),""))</f>
        <v/>
      </c>
      <c r="E777" s="25" t="str">
        <f>IF(B777="","",IFERROR(_xlfn.XLOOKUP(B777,BILLING!A:A,BILLING!O:O),0))</f>
        <v/>
      </c>
      <c r="F777" s="13"/>
      <c r="G777" s="17"/>
      <c r="J777" s="25" t="str">
        <f>IF(B777="","",IFERROR(E777-SUMIF(B$6:B777,B777,G$6:G777),E777))</f>
        <v/>
      </c>
      <c r="K777" s="27" t="str">
        <f ca="1">IF(B777="","",IFERROR(TODAY()-_xlfn.XLOOKUP(B777,BILLING!A:A,BILLING!E:E),0))</f>
        <v/>
      </c>
      <c r="L777" s="24" t="str">
        <f t="shared" ca="1" si="25"/>
        <v/>
      </c>
    </row>
    <row r="778" spans="1:12" ht="22" customHeight="1">
      <c r="A778" t="str">
        <f t="shared" si="24"/>
        <v/>
      </c>
      <c r="C778" s="24" t="str">
        <f>IF(B778="","",IFERROR(_xlfn.XLOOKUP(B778,BILLING!A:A,BILLING!C:C),"Bill not found"))</f>
        <v/>
      </c>
      <c r="D778" s="24" t="str">
        <f>IF(C778="","",IFERROR(_xlfn.XLOOKUP(C778,PT_Master!A:A,PT_Master!C:C),""))</f>
        <v/>
      </c>
      <c r="E778" s="25" t="str">
        <f>IF(B778="","",IFERROR(_xlfn.XLOOKUP(B778,BILLING!A:A,BILLING!O:O),0))</f>
        <v/>
      </c>
      <c r="F778" s="13"/>
      <c r="G778" s="17"/>
      <c r="J778" s="25" t="str">
        <f>IF(B778="","",IFERROR(E778-SUMIF(B$6:B778,B778,G$6:G778),E778))</f>
        <v/>
      </c>
      <c r="K778" s="27" t="str">
        <f ca="1">IF(B778="","",IFERROR(TODAY()-_xlfn.XLOOKUP(B778,BILLING!A:A,BILLING!E:E),0))</f>
        <v/>
      </c>
      <c r="L778" s="24" t="str">
        <f t="shared" ca="1" si="25"/>
        <v/>
      </c>
    </row>
    <row r="779" spans="1:12" ht="22" customHeight="1">
      <c r="A779" t="str">
        <f t="shared" si="24"/>
        <v/>
      </c>
      <c r="C779" s="24" t="str">
        <f>IF(B779="","",IFERROR(_xlfn.XLOOKUP(B779,BILLING!A:A,BILLING!C:C),"Bill not found"))</f>
        <v/>
      </c>
      <c r="D779" s="24" t="str">
        <f>IF(C779="","",IFERROR(_xlfn.XLOOKUP(C779,PT_Master!A:A,PT_Master!C:C),""))</f>
        <v/>
      </c>
      <c r="E779" s="25" t="str">
        <f>IF(B779="","",IFERROR(_xlfn.XLOOKUP(B779,BILLING!A:A,BILLING!O:O),0))</f>
        <v/>
      </c>
      <c r="F779" s="13"/>
      <c r="G779" s="17"/>
      <c r="J779" s="25" t="str">
        <f>IF(B779="","",IFERROR(E779-SUMIF(B$6:B779,B779,G$6:G779),E779))</f>
        <v/>
      </c>
      <c r="K779" s="27" t="str">
        <f ca="1">IF(B779="","",IFERROR(TODAY()-_xlfn.XLOOKUP(B779,BILLING!A:A,BILLING!E:E),0))</f>
        <v/>
      </c>
      <c r="L779" s="24" t="str">
        <f t="shared" ca="1" si="25"/>
        <v/>
      </c>
    </row>
    <row r="780" spans="1:12" ht="22" customHeight="1">
      <c r="A780" t="str">
        <f t="shared" si="24"/>
        <v/>
      </c>
      <c r="C780" s="24" t="str">
        <f>IF(B780="","",IFERROR(_xlfn.XLOOKUP(B780,BILLING!A:A,BILLING!C:C),"Bill not found"))</f>
        <v/>
      </c>
      <c r="D780" s="24" t="str">
        <f>IF(C780="","",IFERROR(_xlfn.XLOOKUP(C780,PT_Master!A:A,PT_Master!C:C),""))</f>
        <v/>
      </c>
      <c r="E780" s="25" t="str">
        <f>IF(B780="","",IFERROR(_xlfn.XLOOKUP(B780,BILLING!A:A,BILLING!O:O),0))</f>
        <v/>
      </c>
      <c r="F780" s="13"/>
      <c r="G780" s="17"/>
      <c r="J780" s="25" t="str">
        <f>IF(B780="","",IFERROR(E780-SUMIF(B$6:B780,B780,G$6:G780),E780))</f>
        <v/>
      </c>
      <c r="K780" s="27" t="str">
        <f ca="1">IF(B780="","",IFERROR(TODAY()-_xlfn.XLOOKUP(B780,BILLING!A:A,BILLING!E:E),0))</f>
        <v/>
      </c>
      <c r="L780" s="24" t="str">
        <f t="shared" ca="1" si="25"/>
        <v/>
      </c>
    </row>
    <row r="781" spans="1:12" ht="22" customHeight="1">
      <c r="A781" t="str">
        <f t="shared" si="24"/>
        <v/>
      </c>
      <c r="C781" s="24" t="str">
        <f>IF(B781="","",IFERROR(_xlfn.XLOOKUP(B781,BILLING!A:A,BILLING!C:C),"Bill not found"))</f>
        <v/>
      </c>
      <c r="D781" s="24" t="str">
        <f>IF(C781="","",IFERROR(_xlfn.XLOOKUP(C781,PT_Master!A:A,PT_Master!C:C),""))</f>
        <v/>
      </c>
      <c r="E781" s="25" t="str">
        <f>IF(B781="","",IFERROR(_xlfn.XLOOKUP(B781,BILLING!A:A,BILLING!O:O),0))</f>
        <v/>
      </c>
      <c r="F781" s="13"/>
      <c r="G781" s="17"/>
      <c r="J781" s="25" t="str">
        <f>IF(B781="","",IFERROR(E781-SUMIF(B$6:B781,B781,G$6:G781),E781))</f>
        <v/>
      </c>
      <c r="K781" s="27" t="str">
        <f ca="1">IF(B781="","",IFERROR(TODAY()-_xlfn.XLOOKUP(B781,BILLING!A:A,BILLING!E:E),0))</f>
        <v/>
      </c>
      <c r="L781" s="24" t="str">
        <f t="shared" ca="1" si="25"/>
        <v/>
      </c>
    </row>
    <row r="782" spans="1:12" ht="22" customHeight="1">
      <c r="A782" t="str">
        <f t="shared" si="24"/>
        <v/>
      </c>
      <c r="C782" s="24" t="str">
        <f>IF(B782="","",IFERROR(_xlfn.XLOOKUP(B782,BILLING!A:A,BILLING!C:C),"Bill not found"))</f>
        <v/>
      </c>
      <c r="D782" s="24" t="str">
        <f>IF(C782="","",IFERROR(_xlfn.XLOOKUP(C782,PT_Master!A:A,PT_Master!C:C),""))</f>
        <v/>
      </c>
      <c r="E782" s="25" t="str">
        <f>IF(B782="","",IFERROR(_xlfn.XLOOKUP(B782,BILLING!A:A,BILLING!O:O),0))</f>
        <v/>
      </c>
      <c r="F782" s="13"/>
      <c r="G782" s="17"/>
      <c r="J782" s="25" t="str">
        <f>IF(B782="","",IFERROR(E782-SUMIF(B$6:B782,B782,G$6:G782),E782))</f>
        <v/>
      </c>
      <c r="K782" s="27" t="str">
        <f ca="1">IF(B782="","",IFERROR(TODAY()-_xlfn.XLOOKUP(B782,BILLING!A:A,BILLING!E:E),0))</f>
        <v/>
      </c>
      <c r="L782" s="24" t="str">
        <f t="shared" ca="1" si="25"/>
        <v/>
      </c>
    </row>
    <row r="783" spans="1:12" ht="22" customHeight="1">
      <c r="A783" t="str">
        <f t="shared" si="24"/>
        <v/>
      </c>
      <c r="C783" s="24" t="str">
        <f>IF(B783="","",IFERROR(_xlfn.XLOOKUP(B783,BILLING!A:A,BILLING!C:C),"Bill not found"))</f>
        <v/>
      </c>
      <c r="D783" s="24" t="str">
        <f>IF(C783="","",IFERROR(_xlfn.XLOOKUP(C783,PT_Master!A:A,PT_Master!C:C),""))</f>
        <v/>
      </c>
      <c r="E783" s="25" t="str">
        <f>IF(B783="","",IFERROR(_xlfn.XLOOKUP(B783,BILLING!A:A,BILLING!O:O),0))</f>
        <v/>
      </c>
      <c r="F783" s="13"/>
      <c r="G783" s="17"/>
      <c r="J783" s="25" t="str">
        <f>IF(B783="","",IFERROR(E783-SUMIF(B$6:B783,B783,G$6:G783),E783))</f>
        <v/>
      </c>
      <c r="K783" s="27" t="str">
        <f ca="1">IF(B783="","",IFERROR(TODAY()-_xlfn.XLOOKUP(B783,BILLING!A:A,BILLING!E:E),0))</f>
        <v/>
      </c>
      <c r="L783" s="24" t="str">
        <f t="shared" ca="1" si="25"/>
        <v/>
      </c>
    </row>
    <row r="784" spans="1:12" ht="22" customHeight="1">
      <c r="A784" t="str">
        <f t="shared" si="24"/>
        <v/>
      </c>
      <c r="C784" s="24" t="str">
        <f>IF(B784="","",IFERROR(_xlfn.XLOOKUP(B784,BILLING!A:A,BILLING!C:C),"Bill not found"))</f>
        <v/>
      </c>
      <c r="D784" s="24" t="str">
        <f>IF(C784="","",IFERROR(_xlfn.XLOOKUP(C784,PT_Master!A:A,PT_Master!C:C),""))</f>
        <v/>
      </c>
      <c r="E784" s="25" t="str">
        <f>IF(B784="","",IFERROR(_xlfn.XLOOKUP(B784,BILLING!A:A,BILLING!O:O),0))</f>
        <v/>
      </c>
      <c r="F784" s="13"/>
      <c r="G784" s="17"/>
      <c r="J784" s="25" t="str">
        <f>IF(B784="","",IFERROR(E784-SUMIF(B$6:B784,B784,G$6:G784),E784))</f>
        <v/>
      </c>
      <c r="K784" s="27" t="str">
        <f ca="1">IF(B784="","",IFERROR(TODAY()-_xlfn.XLOOKUP(B784,BILLING!A:A,BILLING!E:E),0))</f>
        <v/>
      </c>
      <c r="L784" s="24" t="str">
        <f t="shared" ca="1" si="25"/>
        <v/>
      </c>
    </row>
    <row r="785" spans="1:12" ht="22" customHeight="1">
      <c r="A785" t="str">
        <f t="shared" si="24"/>
        <v/>
      </c>
      <c r="C785" s="24" t="str">
        <f>IF(B785="","",IFERROR(_xlfn.XLOOKUP(B785,BILLING!A:A,BILLING!C:C),"Bill not found"))</f>
        <v/>
      </c>
      <c r="D785" s="24" t="str">
        <f>IF(C785="","",IFERROR(_xlfn.XLOOKUP(C785,PT_Master!A:A,PT_Master!C:C),""))</f>
        <v/>
      </c>
      <c r="E785" s="25" t="str">
        <f>IF(B785="","",IFERROR(_xlfn.XLOOKUP(B785,BILLING!A:A,BILLING!O:O),0))</f>
        <v/>
      </c>
      <c r="F785" s="13"/>
      <c r="G785" s="17"/>
      <c r="J785" s="25" t="str">
        <f>IF(B785="","",IFERROR(E785-SUMIF(B$6:B785,B785,G$6:G785),E785))</f>
        <v/>
      </c>
      <c r="K785" s="27" t="str">
        <f ca="1">IF(B785="","",IFERROR(TODAY()-_xlfn.XLOOKUP(B785,BILLING!A:A,BILLING!E:E),0))</f>
        <v/>
      </c>
      <c r="L785" s="24" t="str">
        <f t="shared" ca="1" si="25"/>
        <v/>
      </c>
    </row>
    <row r="786" spans="1:12" ht="22" customHeight="1">
      <c r="A786" t="str">
        <f t="shared" si="24"/>
        <v/>
      </c>
      <c r="C786" s="24" t="str">
        <f>IF(B786="","",IFERROR(_xlfn.XLOOKUP(B786,BILLING!A:A,BILLING!C:C),"Bill not found"))</f>
        <v/>
      </c>
      <c r="D786" s="24" t="str">
        <f>IF(C786="","",IFERROR(_xlfn.XLOOKUP(C786,PT_Master!A:A,PT_Master!C:C),""))</f>
        <v/>
      </c>
      <c r="E786" s="25" t="str">
        <f>IF(B786="","",IFERROR(_xlfn.XLOOKUP(B786,BILLING!A:A,BILLING!O:O),0))</f>
        <v/>
      </c>
      <c r="F786" s="13"/>
      <c r="G786" s="17"/>
      <c r="J786" s="25" t="str">
        <f>IF(B786="","",IFERROR(E786-SUMIF(B$6:B786,B786,G$6:G786),E786))</f>
        <v/>
      </c>
      <c r="K786" s="27" t="str">
        <f ca="1">IF(B786="","",IFERROR(TODAY()-_xlfn.XLOOKUP(B786,BILLING!A:A,BILLING!E:E),0))</f>
        <v/>
      </c>
      <c r="L786" s="24" t="str">
        <f t="shared" ca="1" si="25"/>
        <v/>
      </c>
    </row>
    <row r="787" spans="1:12" ht="22" customHeight="1">
      <c r="A787" t="str">
        <f t="shared" si="24"/>
        <v/>
      </c>
      <c r="C787" s="24" t="str">
        <f>IF(B787="","",IFERROR(_xlfn.XLOOKUP(B787,BILLING!A:A,BILLING!C:C),"Bill not found"))</f>
        <v/>
      </c>
      <c r="D787" s="24" t="str">
        <f>IF(C787="","",IFERROR(_xlfn.XLOOKUP(C787,PT_Master!A:A,PT_Master!C:C),""))</f>
        <v/>
      </c>
      <c r="E787" s="25" t="str">
        <f>IF(B787="","",IFERROR(_xlfn.XLOOKUP(B787,BILLING!A:A,BILLING!O:O),0))</f>
        <v/>
      </c>
      <c r="F787" s="13"/>
      <c r="G787" s="17"/>
      <c r="J787" s="25" t="str">
        <f>IF(B787="","",IFERROR(E787-SUMIF(B$6:B787,B787,G$6:G787),E787))</f>
        <v/>
      </c>
      <c r="K787" s="27" t="str">
        <f ca="1">IF(B787="","",IFERROR(TODAY()-_xlfn.XLOOKUP(B787,BILLING!A:A,BILLING!E:E),0))</f>
        <v/>
      </c>
      <c r="L787" s="24" t="str">
        <f t="shared" ca="1" si="25"/>
        <v/>
      </c>
    </row>
    <row r="788" spans="1:12" ht="22" customHeight="1">
      <c r="A788" t="str">
        <f t="shared" si="24"/>
        <v/>
      </c>
      <c r="C788" s="24" t="str">
        <f>IF(B788="","",IFERROR(_xlfn.XLOOKUP(B788,BILLING!A:A,BILLING!C:C),"Bill not found"))</f>
        <v/>
      </c>
      <c r="D788" s="24" t="str">
        <f>IF(C788="","",IFERROR(_xlfn.XLOOKUP(C788,PT_Master!A:A,PT_Master!C:C),""))</f>
        <v/>
      </c>
      <c r="E788" s="25" t="str">
        <f>IF(B788="","",IFERROR(_xlfn.XLOOKUP(B788,BILLING!A:A,BILLING!O:O),0))</f>
        <v/>
      </c>
      <c r="F788" s="13"/>
      <c r="G788" s="17"/>
      <c r="J788" s="25" t="str">
        <f>IF(B788="","",IFERROR(E788-SUMIF(B$6:B788,B788,G$6:G788),E788))</f>
        <v/>
      </c>
      <c r="K788" s="27" t="str">
        <f ca="1">IF(B788="","",IFERROR(TODAY()-_xlfn.XLOOKUP(B788,BILLING!A:A,BILLING!E:E),0))</f>
        <v/>
      </c>
      <c r="L788" s="24" t="str">
        <f t="shared" ca="1" si="25"/>
        <v/>
      </c>
    </row>
    <row r="789" spans="1:12" ht="22" customHeight="1">
      <c r="A789" t="str">
        <f t="shared" si="24"/>
        <v/>
      </c>
      <c r="C789" s="24" t="str">
        <f>IF(B789="","",IFERROR(_xlfn.XLOOKUP(B789,BILLING!A:A,BILLING!C:C),"Bill not found"))</f>
        <v/>
      </c>
      <c r="D789" s="24" t="str">
        <f>IF(C789="","",IFERROR(_xlfn.XLOOKUP(C789,PT_Master!A:A,PT_Master!C:C),""))</f>
        <v/>
      </c>
      <c r="E789" s="25" t="str">
        <f>IF(B789="","",IFERROR(_xlfn.XLOOKUP(B789,BILLING!A:A,BILLING!O:O),0))</f>
        <v/>
      </c>
      <c r="F789" s="13"/>
      <c r="G789" s="17"/>
      <c r="J789" s="25" t="str">
        <f>IF(B789="","",IFERROR(E789-SUMIF(B$6:B789,B789,G$6:G789),E789))</f>
        <v/>
      </c>
      <c r="K789" s="27" t="str">
        <f ca="1">IF(B789="","",IFERROR(TODAY()-_xlfn.XLOOKUP(B789,BILLING!A:A,BILLING!E:E),0))</f>
        <v/>
      </c>
      <c r="L789" s="24" t="str">
        <f t="shared" ca="1" si="25"/>
        <v/>
      </c>
    </row>
    <row r="790" spans="1:12" ht="22" customHeight="1">
      <c r="A790" t="str">
        <f t="shared" si="24"/>
        <v/>
      </c>
      <c r="C790" s="24" t="str">
        <f>IF(B790="","",IFERROR(_xlfn.XLOOKUP(B790,BILLING!A:A,BILLING!C:C),"Bill not found"))</f>
        <v/>
      </c>
      <c r="D790" s="24" t="str">
        <f>IF(C790="","",IFERROR(_xlfn.XLOOKUP(C790,PT_Master!A:A,PT_Master!C:C),""))</f>
        <v/>
      </c>
      <c r="E790" s="25" t="str">
        <f>IF(B790="","",IFERROR(_xlfn.XLOOKUP(B790,BILLING!A:A,BILLING!O:O),0))</f>
        <v/>
      </c>
      <c r="F790" s="13"/>
      <c r="G790" s="17"/>
      <c r="J790" s="25" t="str">
        <f>IF(B790="","",IFERROR(E790-SUMIF(B$6:B790,B790,G$6:G790),E790))</f>
        <v/>
      </c>
      <c r="K790" s="27" t="str">
        <f ca="1">IF(B790="","",IFERROR(TODAY()-_xlfn.XLOOKUP(B790,BILLING!A:A,BILLING!E:E),0))</f>
        <v/>
      </c>
      <c r="L790" s="24" t="str">
        <f t="shared" ca="1" si="25"/>
        <v/>
      </c>
    </row>
    <row r="791" spans="1:12" ht="22" customHeight="1">
      <c r="A791" t="str">
        <f t="shared" si="24"/>
        <v/>
      </c>
      <c r="C791" s="24" t="str">
        <f>IF(B791="","",IFERROR(_xlfn.XLOOKUP(B791,BILLING!A:A,BILLING!C:C),"Bill not found"))</f>
        <v/>
      </c>
      <c r="D791" s="24" t="str">
        <f>IF(C791="","",IFERROR(_xlfn.XLOOKUP(C791,PT_Master!A:A,PT_Master!C:C),""))</f>
        <v/>
      </c>
      <c r="E791" s="25" t="str">
        <f>IF(B791="","",IFERROR(_xlfn.XLOOKUP(B791,BILLING!A:A,BILLING!O:O),0))</f>
        <v/>
      </c>
      <c r="F791" s="13"/>
      <c r="G791" s="17"/>
      <c r="J791" s="25" t="str">
        <f>IF(B791="","",IFERROR(E791-SUMIF(B$6:B791,B791,G$6:G791),E791))</f>
        <v/>
      </c>
      <c r="K791" s="27" t="str">
        <f ca="1">IF(B791="","",IFERROR(TODAY()-_xlfn.XLOOKUP(B791,BILLING!A:A,BILLING!E:E),0))</f>
        <v/>
      </c>
      <c r="L791" s="24" t="str">
        <f t="shared" ca="1" si="25"/>
        <v/>
      </c>
    </row>
    <row r="792" spans="1:12" ht="22" customHeight="1">
      <c r="A792" t="str">
        <f t="shared" si="24"/>
        <v/>
      </c>
      <c r="C792" s="24" t="str">
        <f>IF(B792="","",IFERROR(_xlfn.XLOOKUP(B792,BILLING!A:A,BILLING!C:C),"Bill not found"))</f>
        <v/>
      </c>
      <c r="D792" s="24" t="str">
        <f>IF(C792="","",IFERROR(_xlfn.XLOOKUP(C792,PT_Master!A:A,PT_Master!C:C),""))</f>
        <v/>
      </c>
      <c r="E792" s="25" t="str">
        <f>IF(B792="","",IFERROR(_xlfn.XLOOKUP(B792,BILLING!A:A,BILLING!O:O),0))</f>
        <v/>
      </c>
      <c r="F792" s="13"/>
      <c r="G792" s="17"/>
      <c r="J792" s="25" t="str">
        <f>IF(B792="","",IFERROR(E792-SUMIF(B$6:B792,B792,G$6:G792),E792))</f>
        <v/>
      </c>
      <c r="K792" s="27" t="str">
        <f ca="1">IF(B792="","",IFERROR(TODAY()-_xlfn.XLOOKUP(B792,BILLING!A:A,BILLING!E:E),0))</f>
        <v/>
      </c>
      <c r="L792" s="24" t="str">
        <f t="shared" ca="1" si="25"/>
        <v/>
      </c>
    </row>
    <row r="793" spans="1:12" ht="22" customHeight="1">
      <c r="A793" t="str">
        <f t="shared" si="24"/>
        <v/>
      </c>
      <c r="C793" s="24" t="str">
        <f>IF(B793="","",IFERROR(_xlfn.XLOOKUP(B793,BILLING!A:A,BILLING!C:C),"Bill not found"))</f>
        <v/>
      </c>
      <c r="D793" s="24" t="str">
        <f>IF(C793="","",IFERROR(_xlfn.XLOOKUP(C793,PT_Master!A:A,PT_Master!C:C),""))</f>
        <v/>
      </c>
      <c r="E793" s="25" t="str">
        <f>IF(B793="","",IFERROR(_xlfn.XLOOKUP(B793,BILLING!A:A,BILLING!O:O),0))</f>
        <v/>
      </c>
      <c r="F793" s="13"/>
      <c r="G793" s="17"/>
      <c r="J793" s="25" t="str">
        <f>IF(B793="","",IFERROR(E793-SUMIF(B$6:B793,B793,G$6:G793),E793))</f>
        <v/>
      </c>
      <c r="K793" s="27" t="str">
        <f ca="1">IF(B793="","",IFERROR(TODAY()-_xlfn.XLOOKUP(B793,BILLING!A:A,BILLING!E:E),0))</f>
        <v/>
      </c>
      <c r="L793" s="24" t="str">
        <f t="shared" ca="1" si="25"/>
        <v/>
      </c>
    </row>
    <row r="794" spans="1:12" ht="22" customHeight="1">
      <c r="A794" t="str">
        <f t="shared" si="24"/>
        <v/>
      </c>
      <c r="C794" s="24" t="str">
        <f>IF(B794="","",IFERROR(_xlfn.XLOOKUP(B794,BILLING!A:A,BILLING!C:C),"Bill not found"))</f>
        <v/>
      </c>
      <c r="D794" s="24" t="str">
        <f>IF(C794="","",IFERROR(_xlfn.XLOOKUP(C794,PT_Master!A:A,PT_Master!C:C),""))</f>
        <v/>
      </c>
      <c r="E794" s="25" t="str">
        <f>IF(B794="","",IFERROR(_xlfn.XLOOKUP(B794,BILLING!A:A,BILLING!O:O),0))</f>
        <v/>
      </c>
      <c r="F794" s="13"/>
      <c r="G794" s="17"/>
      <c r="J794" s="25" t="str">
        <f>IF(B794="","",IFERROR(E794-SUMIF(B$6:B794,B794,G$6:G794),E794))</f>
        <v/>
      </c>
      <c r="K794" s="27" t="str">
        <f ca="1">IF(B794="","",IFERROR(TODAY()-_xlfn.XLOOKUP(B794,BILLING!A:A,BILLING!E:E),0))</f>
        <v/>
      </c>
      <c r="L794" s="24" t="str">
        <f t="shared" ca="1" si="25"/>
        <v/>
      </c>
    </row>
    <row r="795" spans="1:12" ht="22" customHeight="1">
      <c r="A795" t="str">
        <f t="shared" si="24"/>
        <v/>
      </c>
      <c r="C795" s="24" t="str">
        <f>IF(B795="","",IFERROR(_xlfn.XLOOKUP(B795,BILLING!A:A,BILLING!C:C),"Bill not found"))</f>
        <v/>
      </c>
      <c r="D795" s="24" t="str">
        <f>IF(C795="","",IFERROR(_xlfn.XLOOKUP(C795,PT_Master!A:A,PT_Master!C:C),""))</f>
        <v/>
      </c>
      <c r="E795" s="25" t="str">
        <f>IF(B795="","",IFERROR(_xlfn.XLOOKUP(B795,BILLING!A:A,BILLING!O:O),0))</f>
        <v/>
      </c>
      <c r="F795" s="13"/>
      <c r="G795" s="17"/>
      <c r="J795" s="25" t="str">
        <f>IF(B795="","",IFERROR(E795-SUMIF(B$6:B795,B795,G$6:G795),E795))</f>
        <v/>
      </c>
      <c r="K795" s="27" t="str">
        <f ca="1">IF(B795="","",IFERROR(TODAY()-_xlfn.XLOOKUP(B795,BILLING!A:A,BILLING!E:E),0))</f>
        <v/>
      </c>
      <c r="L795" s="24" t="str">
        <f t="shared" ca="1" si="25"/>
        <v/>
      </c>
    </row>
    <row r="796" spans="1:12" ht="22" customHeight="1">
      <c r="A796" t="str">
        <f t="shared" si="24"/>
        <v/>
      </c>
      <c r="C796" s="24" t="str">
        <f>IF(B796="","",IFERROR(_xlfn.XLOOKUP(B796,BILLING!A:A,BILLING!C:C),"Bill not found"))</f>
        <v/>
      </c>
      <c r="D796" s="24" t="str">
        <f>IF(C796="","",IFERROR(_xlfn.XLOOKUP(C796,PT_Master!A:A,PT_Master!C:C),""))</f>
        <v/>
      </c>
      <c r="E796" s="25" t="str">
        <f>IF(B796="","",IFERROR(_xlfn.XLOOKUP(B796,BILLING!A:A,BILLING!O:O),0))</f>
        <v/>
      </c>
      <c r="F796" s="13"/>
      <c r="G796" s="17"/>
      <c r="J796" s="25" t="str">
        <f>IF(B796="","",IFERROR(E796-SUMIF(B$6:B796,B796,G$6:G796),E796))</f>
        <v/>
      </c>
      <c r="K796" s="27" t="str">
        <f ca="1">IF(B796="","",IFERROR(TODAY()-_xlfn.XLOOKUP(B796,BILLING!A:A,BILLING!E:E),0))</f>
        <v/>
      </c>
      <c r="L796" s="24" t="str">
        <f t="shared" ca="1" si="25"/>
        <v/>
      </c>
    </row>
    <row r="797" spans="1:12" ht="22" customHeight="1">
      <c r="A797" t="str">
        <f t="shared" si="24"/>
        <v/>
      </c>
      <c r="C797" s="24" t="str">
        <f>IF(B797="","",IFERROR(_xlfn.XLOOKUP(B797,BILLING!A:A,BILLING!C:C),"Bill not found"))</f>
        <v/>
      </c>
      <c r="D797" s="24" t="str">
        <f>IF(C797="","",IFERROR(_xlfn.XLOOKUP(C797,PT_Master!A:A,PT_Master!C:C),""))</f>
        <v/>
      </c>
      <c r="E797" s="25" t="str">
        <f>IF(B797="","",IFERROR(_xlfn.XLOOKUP(B797,BILLING!A:A,BILLING!O:O),0))</f>
        <v/>
      </c>
      <c r="F797" s="13"/>
      <c r="G797" s="17"/>
      <c r="J797" s="25" t="str">
        <f>IF(B797="","",IFERROR(E797-SUMIF(B$6:B797,B797,G$6:G797),E797))</f>
        <v/>
      </c>
      <c r="K797" s="27" t="str">
        <f ca="1">IF(B797="","",IFERROR(TODAY()-_xlfn.XLOOKUP(B797,BILLING!A:A,BILLING!E:E),0))</f>
        <v/>
      </c>
      <c r="L797" s="24" t="str">
        <f t="shared" ca="1" si="25"/>
        <v/>
      </c>
    </row>
    <row r="798" spans="1:12" ht="22" customHeight="1">
      <c r="A798" t="str">
        <f t="shared" si="24"/>
        <v/>
      </c>
      <c r="C798" s="24" t="str">
        <f>IF(B798="","",IFERROR(_xlfn.XLOOKUP(B798,BILLING!A:A,BILLING!C:C),"Bill not found"))</f>
        <v/>
      </c>
      <c r="D798" s="24" t="str">
        <f>IF(C798="","",IFERROR(_xlfn.XLOOKUP(C798,PT_Master!A:A,PT_Master!C:C),""))</f>
        <v/>
      </c>
      <c r="E798" s="25" t="str">
        <f>IF(B798="","",IFERROR(_xlfn.XLOOKUP(B798,BILLING!A:A,BILLING!O:O),0))</f>
        <v/>
      </c>
      <c r="F798" s="13"/>
      <c r="G798" s="17"/>
      <c r="J798" s="25" t="str">
        <f>IF(B798="","",IFERROR(E798-SUMIF(B$6:B798,B798,G$6:G798),E798))</f>
        <v/>
      </c>
      <c r="K798" s="27" t="str">
        <f ca="1">IF(B798="","",IFERROR(TODAY()-_xlfn.XLOOKUP(B798,BILLING!A:A,BILLING!E:E),0))</f>
        <v/>
      </c>
      <c r="L798" s="24" t="str">
        <f t="shared" ca="1" si="25"/>
        <v/>
      </c>
    </row>
    <row r="799" spans="1:12" ht="22" customHeight="1">
      <c r="A799" t="str">
        <f t="shared" si="24"/>
        <v/>
      </c>
      <c r="C799" s="24" t="str">
        <f>IF(B799="","",IFERROR(_xlfn.XLOOKUP(B799,BILLING!A:A,BILLING!C:C),"Bill not found"))</f>
        <v/>
      </c>
      <c r="D799" s="24" t="str">
        <f>IF(C799="","",IFERROR(_xlfn.XLOOKUP(C799,PT_Master!A:A,PT_Master!C:C),""))</f>
        <v/>
      </c>
      <c r="E799" s="25" t="str">
        <f>IF(B799="","",IFERROR(_xlfn.XLOOKUP(B799,BILLING!A:A,BILLING!O:O),0))</f>
        <v/>
      </c>
      <c r="F799" s="13"/>
      <c r="G799" s="17"/>
      <c r="J799" s="25" t="str">
        <f>IF(B799="","",IFERROR(E799-SUMIF(B$6:B799,B799,G$6:G799),E799))</f>
        <v/>
      </c>
      <c r="K799" s="27" t="str">
        <f ca="1">IF(B799="","",IFERROR(TODAY()-_xlfn.XLOOKUP(B799,BILLING!A:A,BILLING!E:E),0))</f>
        <v/>
      </c>
      <c r="L799" s="24" t="str">
        <f t="shared" ca="1" si="25"/>
        <v/>
      </c>
    </row>
    <row r="800" spans="1:12" ht="22" customHeight="1">
      <c r="A800" t="str">
        <f t="shared" si="24"/>
        <v/>
      </c>
      <c r="C800" s="24" t="str">
        <f>IF(B800="","",IFERROR(_xlfn.XLOOKUP(B800,BILLING!A:A,BILLING!C:C),"Bill not found"))</f>
        <v/>
      </c>
      <c r="D800" s="24" t="str">
        <f>IF(C800="","",IFERROR(_xlfn.XLOOKUP(C800,PT_Master!A:A,PT_Master!C:C),""))</f>
        <v/>
      </c>
      <c r="E800" s="25" t="str">
        <f>IF(B800="","",IFERROR(_xlfn.XLOOKUP(B800,BILLING!A:A,BILLING!O:O),0))</f>
        <v/>
      </c>
      <c r="F800" s="13"/>
      <c r="G800" s="17"/>
      <c r="J800" s="25" t="str">
        <f>IF(B800="","",IFERROR(E800-SUMIF(B$6:B800,B800,G$6:G800),E800))</f>
        <v/>
      </c>
      <c r="K800" s="27" t="str">
        <f ca="1">IF(B800="","",IFERROR(TODAY()-_xlfn.XLOOKUP(B800,BILLING!A:A,BILLING!E:E),0))</f>
        <v/>
      </c>
      <c r="L800" s="24" t="str">
        <f t="shared" ca="1" si="25"/>
        <v/>
      </c>
    </row>
    <row r="801" spans="1:12" ht="22" customHeight="1">
      <c r="A801" t="str">
        <f t="shared" si="24"/>
        <v/>
      </c>
      <c r="C801" s="24" t="str">
        <f>IF(B801="","",IFERROR(_xlfn.XLOOKUP(B801,BILLING!A:A,BILLING!C:C),"Bill not found"))</f>
        <v/>
      </c>
      <c r="D801" s="24" t="str">
        <f>IF(C801="","",IFERROR(_xlfn.XLOOKUP(C801,PT_Master!A:A,PT_Master!C:C),""))</f>
        <v/>
      </c>
      <c r="E801" s="25" t="str">
        <f>IF(B801="","",IFERROR(_xlfn.XLOOKUP(B801,BILLING!A:A,BILLING!O:O),0))</f>
        <v/>
      </c>
      <c r="F801" s="13"/>
      <c r="G801" s="17"/>
      <c r="J801" s="25" t="str">
        <f>IF(B801="","",IFERROR(E801-SUMIF(B$6:B801,B801,G$6:G801),E801))</f>
        <v/>
      </c>
      <c r="K801" s="27" t="str">
        <f ca="1">IF(B801="","",IFERROR(TODAY()-_xlfn.XLOOKUP(B801,BILLING!A:A,BILLING!E:E),0))</f>
        <v/>
      </c>
      <c r="L801" s="24" t="str">
        <f t="shared" ca="1" si="25"/>
        <v/>
      </c>
    </row>
    <row r="802" spans="1:12" ht="22" customHeight="1">
      <c r="A802" t="str">
        <f t="shared" si="24"/>
        <v/>
      </c>
      <c r="C802" s="24" t="str">
        <f>IF(B802="","",IFERROR(_xlfn.XLOOKUP(B802,BILLING!A:A,BILLING!C:C),"Bill not found"))</f>
        <v/>
      </c>
      <c r="D802" s="24" t="str">
        <f>IF(C802="","",IFERROR(_xlfn.XLOOKUP(C802,PT_Master!A:A,PT_Master!C:C),""))</f>
        <v/>
      </c>
      <c r="E802" s="25" t="str">
        <f>IF(B802="","",IFERROR(_xlfn.XLOOKUP(B802,BILLING!A:A,BILLING!O:O),0))</f>
        <v/>
      </c>
      <c r="F802" s="13"/>
      <c r="G802" s="17"/>
      <c r="J802" s="25" t="str">
        <f>IF(B802="","",IFERROR(E802-SUMIF(B$6:B802,B802,G$6:G802),E802))</f>
        <v/>
      </c>
      <c r="K802" s="27" t="str">
        <f ca="1">IF(B802="","",IFERROR(TODAY()-_xlfn.XLOOKUP(B802,BILLING!A:A,BILLING!E:E),0))</f>
        <v/>
      </c>
      <c r="L802" s="24" t="str">
        <f t="shared" ca="1" si="25"/>
        <v/>
      </c>
    </row>
    <row r="803" spans="1:12" ht="22" customHeight="1">
      <c r="A803" t="str">
        <f t="shared" si="24"/>
        <v/>
      </c>
      <c r="C803" s="24" t="str">
        <f>IF(B803="","",IFERROR(_xlfn.XLOOKUP(B803,BILLING!A:A,BILLING!C:C),"Bill not found"))</f>
        <v/>
      </c>
      <c r="D803" s="24" t="str">
        <f>IF(C803="","",IFERROR(_xlfn.XLOOKUP(C803,PT_Master!A:A,PT_Master!C:C),""))</f>
        <v/>
      </c>
      <c r="E803" s="25" t="str">
        <f>IF(B803="","",IFERROR(_xlfn.XLOOKUP(B803,BILLING!A:A,BILLING!O:O),0))</f>
        <v/>
      </c>
      <c r="F803" s="13"/>
      <c r="G803" s="17"/>
      <c r="J803" s="25" t="str">
        <f>IF(B803="","",IFERROR(E803-SUMIF(B$6:B803,B803,G$6:G803),E803))</f>
        <v/>
      </c>
      <c r="K803" s="27" t="str">
        <f ca="1">IF(B803="","",IFERROR(TODAY()-_xlfn.XLOOKUP(B803,BILLING!A:A,BILLING!E:E),0))</f>
        <v/>
      </c>
      <c r="L803" s="24" t="str">
        <f t="shared" ca="1" si="25"/>
        <v/>
      </c>
    </row>
    <row r="804" spans="1:12" ht="22" customHeight="1">
      <c r="A804" t="str">
        <f t="shared" si="24"/>
        <v/>
      </c>
      <c r="C804" s="24" t="str">
        <f>IF(B804="","",IFERROR(_xlfn.XLOOKUP(B804,BILLING!A:A,BILLING!C:C),"Bill not found"))</f>
        <v/>
      </c>
      <c r="D804" s="24" t="str">
        <f>IF(C804="","",IFERROR(_xlfn.XLOOKUP(C804,PT_Master!A:A,PT_Master!C:C),""))</f>
        <v/>
      </c>
      <c r="E804" s="25" t="str">
        <f>IF(B804="","",IFERROR(_xlfn.XLOOKUP(B804,BILLING!A:A,BILLING!O:O),0))</f>
        <v/>
      </c>
      <c r="F804" s="13"/>
      <c r="G804" s="17"/>
      <c r="J804" s="25" t="str">
        <f>IF(B804="","",IFERROR(E804-SUMIF(B$6:B804,B804,G$6:G804),E804))</f>
        <v/>
      </c>
      <c r="K804" s="27" t="str">
        <f ca="1">IF(B804="","",IFERROR(TODAY()-_xlfn.XLOOKUP(B804,BILLING!A:A,BILLING!E:E),0))</f>
        <v/>
      </c>
      <c r="L804" s="24" t="str">
        <f t="shared" ca="1" si="25"/>
        <v/>
      </c>
    </row>
    <row r="805" spans="1:12" ht="22" customHeight="1">
      <c r="A805" t="str">
        <f t="shared" si="24"/>
        <v/>
      </c>
      <c r="C805" s="24" t="str">
        <f>IF(B805="","",IFERROR(_xlfn.XLOOKUP(B805,BILLING!A:A,BILLING!C:C),"Bill not found"))</f>
        <v/>
      </c>
      <c r="D805" s="24" t="str">
        <f>IF(C805="","",IFERROR(_xlfn.XLOOKUP(C805,PT_Master!A:A,PT_Master!C:C),""))</f>
        <v/>
      </c>
      <c r="E805" s="25" t="str">
        <f>IF(B805="","",IFERROR(_xlfn.XLOOKUP(B805,BILLING!A:A,BILLING!O:O),0))</f>
        <v/>
      </c>
      <c r="F805" s="13"/>
      <c r="G805" s="17"/>
      <c r="J805" s="25" t="str">
        <f>IF(B805="","",IFERROR(E805-SUMIF(B$6:B805,B805,G$6:G805),E805))</f>
        <v/>
      </c>
      <c r="K805" s="27" t="str">
        <f ca="1">IF(B805="","",IFERROR(TODAY()-_xlfn.XLOOKUP(B805,BILLING!A:A,BILLING!E:E),0))</f>
        <v/>
      </c>
      <c r="L805" s="24" t="str">
        <f t="shared" ca="1" si="25"/>
        <v/>
      </c>
    </row>
    <row r="806" spans="1:12" ht="22" customHeight="1">
      <c r="A806" t="str">
        <f t="shared" si="24"/>
        <v/>
      </c>
      <c r="C806" s="24" t="str">
        <f>IF(B806="","",IFERROR(_xlfn.XLOOKUP(B806,BILLING!A:A,BILLING!C:C),"Bill not found"))</f>
        <v/>
      </c>
      <c r="D806" s="24" t="str">
        <f>IF(C806="","",IFERROR(_xlfn.XLOOKUP(C806,PT_Master!A:A,PT_Master!C:C),""))</f>
        <v/>
      </c>
      <c r="E806" s="25" t="str">
        <f>IF(B806="","",IFERROR(_xlfn.XLOOKUP(B806,BILLING!A:A,BILLING!O:O),0))</f>
        <v/>
      </c>
      <c r="F806" s="13"/>
      <c r="G806" s="17"/>
      <c r="J806" s="25" t="str">
        <f>IF(B806="","",IFERROR(E806-SUMIF(B$6:B806,B806,G$6:G806),E806))</f>
        <v/>
      </c>
      <c r="K806" s="27" t="str">
        <f ca="1">IF(B806="","",IFERROR(TODAY()-_xlfn.XLOOKUP(B806,BILLING!A:A,BILLING!E:E),0))</f>
        <v/>
      </c>
      <c r="L806" s="24" t="str">
        <f t="shared" ca="1" si="25"/>
        <v/>
      </c>
    </row>
    <row r="807" spans="1:12" ht="22" customHeight="1">
      <c r="A807" t="str">
        <f t="shared" si="24"/>
        <v/>
      </c>
      <c r="C807" s="24" t="str">
        <f>IF(B807="","",IFERROR(_xlfn.XLOOKUP(B807,BILLING!A:A,BILLING!C:C),"Bill not found"))</f>
        <v/>
      </c>
      <c r="D807" s="24" t="str">
        <f>IF(C807="","",IFERROR(_xlfn.XLOOKUP(C807,PT_Master!A:A,PT_Master!C:C),""))</f>
        <v/>
      </c>
      <c r="E807" s="25" t="str">
        <f>IF(B807="","",IFERROR(_xlfn.XLOOKUP(B807,BILLING!A:A,BILLING!O:O),0))</f>
        <v/>
      </c>
      <c r="F807" s="13"/>
      <c r="G807" s="17"/>
      <c r="J807" s="25" t="str">
        <f>IF(B807="","",IFERROR(E807-SUMIF(B$6:B807,B807,G$6:G807),E807))</f>
        <v/>
      </c>
      <c r="K807" s="27" t="str">
        <f ca="1">IF(B807="","",IFERROR(TODAY()-_xlfn.XLOOKUP(B807,BILLING!A:A,BILLING!E:E),0))</f>
        <v/>
      </c>
      <c r="L807" s="24" t="str">
        <f t="shared" ca="1" si="25"/>
        <v/>
      </c>
    </row>
    <row r="808" spans="1:12" ht="22" customHeight="1">
      <c r="A808" t="str">
        <f t="shared" si="24"/>
        <v/>
      </c>
      <c r="C808" s="24" t="str">
        <f>IF(B808="","",IFERROR(_xlfn.XLOOKUP(B808,BILLING!A:A,BILLING!C:C),"Bill not found"))</f>
        <v/>
      </c>
      <c r="D808" s="24" t="str">
        <f>IF(C808="","",IFERROR(_xlfn.XLOOKUP(C808,PT_Master!A:A,PT_Master!C:C),""))</f>
        <v/>
      </c>
      <c r="E808" s="25" t="str">
        <f>IF(B808="","",IFERROR(_xlfn.XLOOKUP(B808,BILLING!A:A,BILLING!O:O),0))</f>
        <v/>
      </c>
      <c r="F808" s="13"/>
      <c r="G808" s="17"/>
      <c r="J808" s="25" t="str">
        <f>IF(B808="","",IFERROR(E808-SUMIF(B$6:B808,B808,G$6:G808),E808))</f>
        <v/>
      </c>
      <c r="K808" s="27" t="str">
        <f ca="1">IF(B808="","",IFERROR(TODAY()-_xlfn.XLOOKUP(B808,BILLING!A:A,BILLING!E:E),0))</f>
        <v/>
      </c>
      <c r="L808" s="24" t="str">
        <f t="shared" ca="1" si="25"/>
        <v/>
      </c>
    </row>
    <row r="809" spans="1:12" ht="22" customHeight="1">
      <c r="A809" t="str">
        <f t="shared" si="24"/>
        <v/>
      </c>
      <c r="C809" s="24" t="str">
        <f>IF(B809="","",IFERROR(_xlfn.XLOOKUP(B809,BILLING!A:A,BILLING!C:C),"Bill not found"))</f>
        <v/>
      </c>
      <c r="D809" s="24" t="str">
        <f>IF(C809="","",IFERROR(_xlfn.XLOOKUP(C809,PT_Master!A:A,PT_Master!C:C),""))</f>
        <v/>
      </c>
      <c r="E809" s="25" t="str">
        <f>IF(B809="","",IFERROR(_xlfn.XLOOKUP(B809,BILLING!A:A,BILLING!O:O),0))</f>
        <v/>
      </c>
      <c r="F809" s="13"/>
      <c r="G809" s="17"/>
      <c r="J809" s="25" t="str">
        <f>IF(B809="","",IFERROR(E809-SUMIF(B$6:B809,B809,G$6:G809),E809))</f>
        <v/>
      </c>
      <c r="K809" s="27" t="str">
        <f ca="1">IF(B809="","",IFERROR(TODAY()-_xlfn.XLOOKUP(B809,BILLING!A:A,BILLING!E:E),0))</f>
        <v/>
      </c>
      <c r="L809" s="24" t="str">
        <f t="shared" ca="1" si="25"/>
        <v/>
      </c>
    </row>
    <row r="810" spans="1:12" ht="22" customHeight="1">
      <c r="A810" t="str">
        <f t="shared" si="24"/>
        <v/>
      </c>
      <c r="C810" s="24" t="str">
        <f>IF(B810="","",IFERROR(_xlfn.XLOOKUP(B810,BILLING!A:A,BILLING!C:C),"Bill not found"))</f>
        <v/>
      </c>
      <c r="D810" s="24" t="str">
        <f>IF(C810="","",IFERROR(_xlfn.XLOOKUP(C810,PT_Master!A:A,PT_Master!C:C),""))</f>
        <v/>
      </c>
      <c r="E810" s="25" t="str">
        <f>IF(B810="","",IFERROR(_xlfn.XLOOKUP(B810,BILLING!A:A,BILLING!O:O),0))</f>
        <v/>
      </c>
      <c r="F810" s="13"/>
      <c r="G810" s="17"/>
      <c r="J810" s="25" t="str">
        <f>IF(B810="","",IFERROR(E810-SUMIF(B$6:B810,B810,G$6:G810),E810))</f>
        <v/>
      </c>
      <c r="K810" s="27" t="str">
        <f ca="1">IF(B810="","",IFERROR(TODAY()-_xlfn.XLOOKUP(B810,BILLING!A:A,BILLING!E:E),0))</f>
        <v/>
      </c>
      <c r="L810" s="24" t="str">
        <f t="shared" ca="1" si="25"/>
        <v/>
      </c>
    </row>
    <row r="811" spans="1:12" ht="22" customHeight="1">
      <c r="A811" t="str">
        <f t="shared" si="24"/>
        <v/>
      </c>
      <c r="C811" s="24" t="str">
        <f>IF(B811="","",IFERROR(_xlfn.XLOOKUP(B811,BILLING!A:A,BILLING!C:C),"Bill not found"))</f>
        <v/>
      </c>
      <c r="D811" s="24" t="str">
        <f>IF(C811="","",IFERROR(_xlfn.XLOOKUP(C811,PT_Master!A:A,PT_Master!C:C),""))</f>
        <v/>
      </c>
      <c r="E811" s="25" t="str">
        <f>IF(B811="","",IFERROR(_xlfn.XLOOKUP(B811,BILLING!A:A,BILLING!O:O),0))</f>
        <v/>
      </c>
      <c r="F811" s="13"/>
      <c r="G811" s="17"/>
      <c r="J811" s="25" t="str">
        <f>IF(B811="","",IFERROR(E811-SUMIF(B$6:B811,B811,G$6:G811),E811))</f>
        <v/>
      </c>
      <c r="K811" s="27" t="str">
        <f ca="1">IF(B811="","",IFERROR(TODAY()-_xlfn.XLOOKUP(B811,BILLING!A:A,BILLING!E:E),0))</f>
        <v/>
      </c>
      <c r="L811" s="24" t="str">
        <f t="shared" ca="1" si="25"/>
        <v/>
      </c>
    </row>
    <row r="812" spans="1:12" ht="22" customHeight="1">
      <c r="A812" t="str">
        <f t="shared" si="24"/>
        <v/>
      </c>
      <c r="C812" s="24" t="str">
        <f>IF(B812="","",IFERROR(_xlfn.XLOOKUP(B812,BILLING!A:A,BILLING!C:C),"Bill not found"))</f>
        <v/>
      </c>
      <c r="D812" s="24" t="str">
        <f>IF(C812="","",IFERROR(_xlfn.XLOOKUP(C812,PT_Master!A:A,PT_Master!C:C),""))</f>
        <v/>
      </c>
      <c r="E812" s="25" t="str">
        <f>IF(B812="","",IFERROR(_xlfn.XLOOKUP(B812,BILLING!A:A,BILLING!O:O),0))</f>
        <v/>
      </c>
      <c r="F812" s="13"/>
      <c r="G812" s="17"/>
      <c r="J812" s="25" t="str">
        <f>IF(B812="","",IFERROR(E812-SUMIF(B$6:B812,B812,G$6:G812),E812))</f>
        <v/>
      </c>
      <c r="K812" s="27" t="str">
        <f ca="1">IF(B812="","",IFERROR(TODAY()-_xlfn.XLOOKUP(B812,BILLING!A:A,BILLING!E:E),0))</f>
        <v/>
      </c>
      <c r="L812" s="24" t="str">
        <f t="shared" ca="1" si="25"/>
        <v/>
      </c>
    </row>
    <row r="813" spans="1:12" ht="22" customHeight="1">
      <c r="A813" t="str">
        <f t="shared" si="24"/>
        <v/>
      </c>
      <c r="C813" s="24" t="str">
        <f>IF(B813="","",IFERROR(_xlfn.XLOOKUP(B813,BILLING!A:A,BILLING!C:C),"Bill not found"))</f>
        <v/>
      </c>
      <c r="D813" s="24" t="str">
        <f>IF(C813="","",IFERROR(_xlfn.XLOOKUP(C813,PT_Master!A:A,PT_Master!C:C),""))</f>
        <v/>
      </c>
      <c r="E813" s="25" t="str">
        <f>IF(B813="","",IFERROR(_xlfn.XLOOKUP(B813,BILLING!A:A,BILLING!O:O),0))</f>
        <v/>
      </c>
      <c r="F813" s="13"/>
      <c r="G813" s="17"/>
      <c r="J813" s="25" t="str">
        <f>IF(B813="","",IFERROR(E813-SUMIF(B$6:B813,B813,G$6:G813),E813))</f>
        <v/>
      </c>
      <c r="K813" s="27" t="str">
        <f ca="1">IF(B813="","",IFERROR(TODAY()-_xlfn.XLOOKUP(B813,BILLING!A:A,BILLING!E:E),0))</f>
        <v/>
      </c>
      <c r="L813" s="24" t="str">
        <f t="shared" ca="1" si="25"/>
        <v/>
      </c>
    </row>
    <row r="814" spans="1:12" ht="22" customHeight="1">
      <c r="A814" t="str">
        <f t="shared" si="24"/>
        <v/>
      </c>
      <c r="C814" s="24" t="str">
        <f>IF(B814="","",IFERROR(_xlfn.XLOOKUP(B814,BILLING!A:A,BILLING!C:C),"Bill not found"))</f>
        <v/>
      </c>
      <c r="D814" s="24" t="str">
        <f>IF(C814="","",IFERROR(_xlfn.XLOOKUP(C814,PT_Master!A:A,PT_Master!C:C),""))</f>
        <v/>
      </c>
      <c r="E814" s="25" t="str">
        <f>IF(B814="","",IFERROR(_xlfn.XLOOKUP(B814,BILLING!A:A,BILLING!O:O),0))</f>
        <v/>
      </c>
      <c r="F814" s="13"/>
      <c r="G814" s="17"/>
      <c r="J814" s="25" t="str">
        <f>IF(B814="","",IFERROR(E814-SUMIF(B$6:B814,B814,G$6:G814),E814))</f>
        <v/>
      </c>
      <c r="K814" s="27" t="str">
        <f ca="1">IF(B814="","",IFERROR(TODAY()-_xlfn.XLOOKUP(B814,BILLING!A:A,BILLING!E:E),0))</f>
        <v/>
      </c>
      <c r="L814" s="24" t="str">
        <f t="shared" ca="1" si="25"/>
        <v/>
      </c>
    </row>
    <row r="815" spans="1:12" ht="22" customHeight="1">
      <c r="A815" t="str">
        <f t="shared" si="24"/>
        <v/>
      </c>
      <c r="C815" s="24" t="str">
        <f>IF(B815="","",IFERROR(_xlfn.XLOOKUP(B815,BILLING!A:A,BILLING!C:C),"Bill not found"))</f>
        <v/>
      </c>
      <c r="D815" s="24" t="str">
        <f>IF(C815="","",IFERROR(_xlfn.XLOOKUP(C815,PT_Master!A:A,PT_Master!C:C),""))</f>
        <v/>
      </c>
      <c r="E815" s="25" t="str">
        <f>IF(B815="","",IFERROR(_xlfn.XLOOKUP(B815,BILLING!A:A,BILLING!O:O),0))</f>
        <v/>
      </c>
      <c r="F815" s="13"/>
      <c r="G815" s="17"/>
      <c r="J815" s="25" t="str">
        <f>IF(B815="","",IFERROR(E815-SUMIF(B$6:B815,B815,G$6:G815),E815))</f>
        <v/>
      </c>
      <c r="K815" s="27" t="str">
        <f ca="1">IF(B815="","",IFERROR(TODAY()-_xlfn.XLOOKUP(B815,BILLING!A:A,BILLING!E:E),0))</f>
        <v/>
      </c>
      <c r="L815" s="24" t="str">
        <f t="shared" ca="1" si="25"/>
        <v/>
      </c>
    </row>
    <row r="816" spans="1:12" ht="22" customHeight="1">
      <c r="A816" t="str">
        <f t="shared" si="24"/>
        <v/>
      </c>
      <c r="C816" s="24" t="str">
        <f>IF(B816="","",IFERROR(_xlfn.XLOOKUP(B816,BILLING!A:A,BILLING!C:C),"Bill not found"))</f>
        <v/>
      </c>
      <c r="D816" s="24" t="str">
        <f>IF(C816="","",IFERROR(_xlfn.XLOOKUP(C816,PT_Master!A:A,PT_Master!C:C),""))</f>
        <v/>
      </c>
      <c r="E816" s="25" t="str">
        <f>IF(B816="","",IFERROR(_xlfn.XLOOKUP(B816,BILLING!A:A,BILLING!O:O),0))</f>
        <v/>
      </c>
      <c r="F816" s="13"/>
      <c r="G816" s="17"/>
      <c r="J816" s="25" t="str">
        <f>IF(B816="","",IFERROR(E816-SUMIF(B$6:B816,B816,G$6:G816),E816))</f>
        <v/>
      </c>
      <c r="K816" s="27" t="str">
        <f ca="1">IF(B816="","",IFERROR(TODAY()-_xlfn.XLOOKUP(B816,BILLING!A:A,BILLING!E:E),0))</f>
        <v/>
      </c>
      <c r="L816" s="24" t="str">
        <f t="shared" ca="1" si="25"/>
        <v/>
      </c>
    </row>
    <row r="817" spans="1:12" ht="22" customHeight="1">
      <c r="A817" t="str">
        <f t="shared" si="24"/>
        <v/>
      </c>
      <c r="C817" s="24" t="str">
        <f>IF(B817="","",IFERROR(_xlfn.XLOOKUP(B817,BILLING!A:A,BILLING!C:C),"Bill not found"))</f>
        <v/>
      </c>
      <c r="D817" s="24" t="str">
        <f>IF(C817="","",IFERROR(_xlfn.XLOOKUP(C817,PT_Master!A:A,PT_Master!C:C),""))</f>
        <v/>
      </c>
      <c r="E817" s="25" t="str">
        <f>IF(B817="","",IFERROR(_xlfn.XLOOKUP(B817,BILLING!A:A,BILLING!O:O),0))</f>
        <v/>
      </c>
      <c r="F817" s="13"/>
      <c r="G817" s="17"/>
      <c r="J817" s="25" t="str">
        <f>IF(B817="","",IFERROR(E817-SUMIF(B$6:B817,B817,G$6:G817),E817))</f>
        <v/>
      </c>
      <c r="K817" s="27" t="str">
        <f ca="1">IF(B817="","",IFERROR(TODAY()-_xlfn.XLOOKUP(B817,BILLING!A:A,BILLING!E:E),0))</f>
        <v/>
      </c>
      <c r="L817" s="24" t="str">
        <f t="shared" ca="1" si="25"/>
        <v/>
      </c>
    </row>
    <row r="818" spans="1:12" ht="22" customHeight="1">
      <c r="A818" t="str">
        <f t="shared" si="24"/>
        <v/>
      </c>
      <c r="C818" s="24" t="str">
        <f>IF(B818="","",IFERROR(_xlfn.XLOOKUP(B818,BILLING!A:A,BILLING!C:C),"Bill not found"))</f>
        <v/>
      </c>
      <c r="D818" s="24" t="str">
        <f>IF(C818="","",IFERROR(_xlfn.XLOOKUP(C818,PT_Master!A:A,PT_Master!C:C),""))</f>
        <v/>
      </c>
      <c r="E818" s="25" t="str">
        <f>IF(B818="","",IFERROR(_xlfn.XLOOKUP(B818,BILLING!A:A,BILLING!O:O),0))</f>
        <v/>
      </c>
      <c r="F818" s="13"/>
      <c r="G818" s="17"/>
      <c r="J818" s="25" t="str">
        <f>IF(B818="","",IFERROR(E818-SUMIF(B$6:B818,B818,G$6:G818),E818))</f>
        <v/>
      </c>
      <c r="K818" s="27" t="str">
        <f ca="1">IF(B818="","",IFERROR(TODAY()-_xlfn.XLOOKUP(B818,BILLING!A:A,BILLING!E:E),0))</f>
        <v/>
      </c>
      <c r="L818" s="24" t="str">
        <f t="shared" ca="1" si="25"/>
        <v/>
      </c>
    </row>
    <row r="819" spans="1:12" ht="22" customHeight="1">
      <c r="A819" t="str">
        <f t="shared" si="24"/>
        <v/>
      </c>
      <c r="C819" s="24" t="str">
        <f>IF(B819="","",IFERROR(_xlfn.XLOOKUP(B819,BILLING!A:A,BILLING!C:C),"Bill not found"))</f>
        <v/>
      </c>
      <c r="D819" s="24" t="str">
        <f>IF(C819="","",IFERROR(_xlfn.XLOOKUP(C819,PT_Master!A:A,PT_Master!C:C),""))</f>
        <v/>
      </c>
      <c r="E819" s="25" t="str">
        <f>IF(B819="","",IFERROR(_xlfn.XLOOKUP(B819,BILLING!A:A,BILLING!O:O),0))</f>
        <v/>
      </c>
      <c r="F819" s="13"/>
      <c r="G819" s="17"/>
      <c r="J819" s="25" t="str">
        <f>IF(B819="","",IFERROR(E819-SUMIF(B$6:B819,B819,G$6:G819),E819))</f>
        <v/>
      </c>
      <c r="K819" s="27" t="str">
        <f ca="1">IF(B819="","",IFERROR(TODAY()-_xlfn.XLOOKUP(B819,BILLING!A:A,BILLING!E:E),0))</f>
        <v/>
      </c>
      <c r="L819" s="24" t="str">
        <f t="shared" ca="1" si="25"/>
        <v/>
      </c>
    </row>
    <row r="820" spans="1:12" ht="22" customHeight="1">
      <c r="A820" t="str">
        <f t="shared" si="24"/>
        <v/>
      </c>
      <c r="C820" s="24" t="str">
        <f>IF(B820="","",IFERROR(_xlfn.XLOOKUP(B820,BILLING!A:A,BILLING!C:C),"Bill not found"))</f>
        <v/>
      </c>
      <c r="D820" s="24" t="str">
        <f>IF(C820="","",IFERROR(_xlfn.XLOOKUP(C820,PT_Master!A:A,PT_Master!C:C),""))</f>
        <v/>
      </c>
      <c r="E820" s="25" t="str">
        <f>IF(B820="","",IFERROR(_xlfn.XLOOKUP(B820,BILLING!A:A,BILLING!O:O),0))</f>
        <v/>
      </c>
      <c r="F820" s="13"/>
      <c r="G820" s="17"/>
      <c r="J820" s="25" t="str">
        <f>IF(B820="","",IFERROR(E820-SUMIF(B$6:B820,B820,G$6:G820),E820))</f>
        <v/>
      </c>
      <c r="K820" s="27" t="str">
        <f ca="1">IF(B820="","",IFERROR(TODAY()-_xlfn.XLOOKUP(B820,BILLING!A:A,BILLING!E:E),0))</f>
        <v/>
      </c>
      <c r="L820" s="24" t="str">
        <f t="shared" ca="1" si="25"/>
        <v/>
      </c>
    </row>
    <row r="821" spans="1:12" ht="22" customHeight="1">
      <c r="A821" t="str">
        <f t="shared" si="24"/>
        <v/>
      </c>
      <c r="C821" s="24" t="str">
        <f>IF(B821="","",IFERROR(_xlfn.XLOOKUP(B821,BILLING!A:A,BILLING!C:C),"Bill not found"))</f>
        <v/>
      </c>
      <c r="D821" s="24" t="str">
        <f>IF(C821="","",IFERROR(_xlfn.XLOOKUP(C821,PT_Master!A:A,PT_Master!C:C),""))</f>
        <v/>
      </c>
      <c r="E821" s="25" t="str">
        <f>IF(B821="","",IFERROR(_xlfn.XLOOKUP(B821,BILLING!A:A,BILLING!O:O),0))</f>
        <v/>
      </c>
      <c r="F821" s="13"/>
      <c r="G821" s="17"/>
      <c r="J821" s="25" t="str">
        <f>IF(B821="","",IFERROR(E821-SUMIF(B$6:B821,B821,G$6:G821),E821))</f>
        <v/>
      </c>
      <c r="K821" s="27" t="str">
        <f ca="1">IF(B821="","",IFERROR(TODAY()-_xlfn.XLOOKUP(B821,BILLING!A:A,BILLING!E:E),0))</f>
        <v/>
      </c>
      <c r="L821" s="24" t="str">
        <f t="shared" ca="1" si="25"/>
        <v/>
      </c>
    </row>
    <row r="822" spans="1:12" ht="22" customHeight="1">
      <c r="A822" t="str">
        <f t="shared" si="24"/>
        <v/>
      </c>
      <c r="C822" s="24" t="str">
        <f>IF(B822="","",IFERROR(_xlfn.XLOOKUP(B822,BILLING!A:A,BILLING!C:C),"Bill not found"))</f>
        <v/>
      </c>
      <c r="D822" s="24" t="str">
        <f>IF(C822="","",IFERROR(_xlfn.XLOOKUP(C822,PT_Master!A:A,PT_Master!C:C),""))</f>
        <v/>
      </c>
      <c r="E822" s="25" t="str">
        <f>IF(B822="","",IFERROR(_xlfn.XLOOKUP(B822,BILLING!A:A,BILLING!O:O),0))</f>
        <v/>
      </c>
      <c r="F822" s="13"/>
      <c r="G822" s="17"/>
      <c r="J822" s="25" t="str">
        <f>IF(B822="","",IFERROR(E822-SUMIF(B$6:B822,B822,G$6:G822),E822))</f>
        <v/>
      </c>
      <c r="K822" s="27" t="str">
        <f ca="1">IF(B822="","",IFERROR(TODAY()-_xlfn.XLOOKUP(B822,BILLING!A:A,BILLING!E:E),0))</f>
        <v/>
      </c>
      <c r="L822" s="24" t="str">
        <f t="shared" ca="1" si="25"/>
        <v/>
      </c>
    </row>
    <row r="823" spans="1:12" ht="22" customHeight="1">
      <c r="A823" t="str">
        <f t="shared" si="24"/>
        <v/>
      </c>
      <c r="C823" s="24" t="str">
        <f>IF(B823="","",IFERROR(_xlfn.XLOOKUP(B823,BILLING!A:A,BILLING!C:C),"Bill not found"))</f>
        <v/>
      </c>
      <c r="D823" s="24" t="str">
        <f>IF(C823="","",IFERROR(_xlfn.XLOOKUP(C823,PT_Master!A:A,PT_Master!C:C),""))</f>
        <v/>
      </c>
      <c r="E823" s="25" t="str">
        <f>IF(B823="","",IFERROR(_xlfn.XLOOKUP(B823,BILLING!A:A,BILLING!O:O),0))</f>
        <v/>
      </c>
      <c r="F823" s="13"/>
      <c r="G823" s="17"/>
      <c r="J823" s="25" t="str">
        <f>IF(B823="","",IFERROR(E823-SUMIF(B$6:B823,B823,G$6:G823),E823))</f>
        <v/>
      </c>
      <c r="K823" s="27" t="str">
        <f ca="1">IF(B823="","",IFERROR(TODAY()-_xlfn.XLOOKUP(B823,BILLING!A:A,BILLING!E:E),0))</f>
        <v/>
      </c>
      <c r="L823" s="24" t="str">
        <f t="shared" ca="1" si="25"/>
        <v/>
      </c>
    </row>
    <row r="824" spans="1:12" ht="22" customHeight="1">
      <c r="A824" t="str">
        <f t="shared" si="24"/>
        <v/>
      </c>
      <c r="C824" s="24" t="str">
        <f>IF(B824="","",IFERROR(_xlfn.XLOOKUP(B824,BILLING!A:A,BILLING!C:C),"Bill not found"))</f>
        <v/>
      </c>
      <c r="D824" s="24" t="str">
        <f>IF(C824="","",IFERROR(_xlfn.XLOOKUP(C824,PT_Master!A:A,PT_Master!C:C),""))</f>
        <v/>
      </c>
      <c r="E824" s="25" t="str">
        <f>IF(B824="","",IFERROR(_xlfn.XLOOKUP(B824,BILLING!A:A,BILLING!O:O),0))</f>
        <v/>
      </c>
      <c r="F824" s="13"/>
      <c r="G824" s="17"/>
      <c r="J824" s="25" t="str">
        <f>IF(B824="","",IFERROR(E824-SUMIF(B$6:B824,B824,G$6:G824),E824))</f>
        <v/>
      </c>
      <c r="K824" s="27" t="str">
        <f ca="1">IF(B824="","",IFERROR(TODAY()-_xlfn.XLOOKUP(B824,BILLING!A:A,BILLING!E:E),0))</f>
        <v/>
      </c>
      <c r="L824" s="24" t="str">
        <f t="shared" ca="1" si="25"/>
        <v/>
      </c>
    </row>
    <row r="825" spans="1:12" ht="22" customHeight="1">
      <c r="A825" t="str">
        <f t="shared" si="24"/>
        <v/>
      </c>
      <c r="C825" s="24" t="str">
        <f>IF(B825="","",IFERROR(_xlfn.XLOOKUP(B825,BILLING!A:A,BILLING!C:C),"Bill not found"))</f>
        <v/>
      </c>
      <c r="D825" s="24" t="str">
        <f>IF(C825="","",IFERROR(_xlfn.XLOOKUP(C825,PT_Master!A:A,PT_Master!C:C),""))</f>
        <v/>
      </c>
      <c r="E825" s="25" t="str">
        <f>IF(B825="","",IFERROR(_xlfn.XLOOKUP(B825,BILLING!A:A,BILLING!O:O),0))</f>
        <v/>
      </c>
      <c r="F825" s="13"/>
      <c r="G825" s="17"/>
      <c r="J825" s="25" t="str">
        <f>IF(B825="","",IFERROR(E825-SUMIF(B$6:B825,B825,G$6:G825),E825))</f>
        <v/>
      </c>
      <c r="K825" s="27" t="str">
        <f ca="1">IF(B825="","",IFERROR(TODAY()-_xlfn.XLOOKUP(B825,BILLING!A:A,BILLING!E:E),0))</f>
        <v/>
      </c>
      <c r="L825" s="24" t="str">
        <f t="shared" ca="1" si="25"/>
        <v/>
      </c>
    </row>
    <row r="826" spans="1:12" ht="22" customHeight="1">
      <c r="A826" t="str">
        <f t="shared" si="24"/>
        <v/>
      </c>
      <c r="C826" s="24" t="str">
        <f>IF(B826="","",IFERROR(_xlfn.XLOOKUP(B826,BILLING!A:A,BILLING!C:C),"Bill not found"))</f>
        <v/>
      </c>
      <c r="D826" s="24" t="str">
        <f>IF(C826="","",IFERROR(_xlfn.XLOOKUP(C826,PT_Master!A:A,PT_Master!C:C),""))</f>
        <v/>
      </c>
      <c r="E826" s="25" t="str">
        <f>IF(B826="","",IFERROR(_xlfn.XLOOKUP(B826,BILLING!A:A,BILLING!O:O),0))</f>
        <v/>
      </c>
      <c r="F826" s="13"/>
      <c r="G826" s="17"/>
      <c r="J826" s="25" t="str">
        <f>IF(B826="","",IFERROR(E826-SUMIF(B$6:B826,B826,G$6:G826),E826))</f>
        <v/>
      </c>
      <c r="K826" s="27" t="str">
        <f ca="1">IF(B826="","",IFERROR(TODAY()-_xlfn.XLOOKUP(B826,BILLING!A:A,BILLING!E:E),0))</f>
        <v/>
      </c>
      <c r="L826" s="24" t="str">
        <f t="shared" ca="1" si="25"/>
        <v/>
      </c>
    </row>
    <row r="827" spans="1:12" ht="22" customHeight="1">
      <c r="A827" t="str">
        <f t="shared" si="24"/>
        <v/>
      </c>
      <c r="C827" s="24" t="str">
        <f>IF(B827="","",IFERROR(_xlfn.XLOOKUP(B827,BILLING!A:A,BILLING!C:C),"Bill not found"))</f>
        <v/>
      </c>
      <c r="D827" s="24" t="str">
        <f>IF(C827="","",IFERROR(_xlfn.XLOOKUP(C827,PT_Master!A:A,PT_Master!C:C),""))</f>
        <v/>
      </c>
      <c r="E827" s="25" t="str">
        <f>IF(B827="","",IFERROR(_xlfn.XLOOKUP(B827,BILLING!A:A,BILLING!O:O),0))</f>
        <v/>
      </c>
      <c r="F827" s="13"/>
      <c r="G827" s="17"/>
      <c r="J827" s="25" t="str">
        <f>IF(B827="","",IFERROR(E827-SUMIF(B$6:B827,B827,G$6:G827),E827))</f>
        <v/>
      </c>
      <c r="K827" s="27" t="str">
        <f ca="1">IF(B827="","",IFERROR(TODAY()-_xlfn.XLOOKUP(B827,BILLING!A:A,BILLING!E:E),0))</f>
        <v/>
      </c>
      <c r="L827" s="24" t="str">
        <f t="shared" ca="1" si="25"/>
        <v/>
      </c>
    </row>
    <row r="828" spans="1:12" ht="22" customHeight="1">
      <c r="A828" t="str">
        <f t="shared" si="24"/>
        <v/>
      </c>
      <c r="C828" s="24" t="str">
        <f>IF(B828="","",IFERROR(_xlfn.XLOOKUP(B828,BILLING!A:A,BILLING!C:C),"Bill not found"))</f>
        <v/>
      </c>
      <c r="D828" s="24" t="str">
        <f>IF(C828="","",IFERROR(_xlfn.XLOOKUP(C828,PT_Master!A:A,PT_Master!C:C),""))</f>
        <v/>
      </c>
      <c r="E828" s="25" t="str">
        <f>IF(B828="","",IFERROR(_xlfn.XLOOKUP(B828,BILLING!A:A,BILLING!O:O),0))</f>
        <v/>
      </c>
      <c r="F828" s="13"/>
      <c r="G828" s="17"/>
      <c r="J828" s="25" t="str">
        <f>IF(B828="","",IFERROR(E828-SUMIF(B$6:B828,B828,G$6:G828),E828))</f>
        <v/>
      </c>
      <c r="K828" s="27" t="str">
        <f ca="1">IF(B828="","",IFERROR(TODAY()-_xlfn.XLOOKUP(B828,BILLING!A:A,BILLING!E:E),0))</f>
        <v/>
      </c>
      <c r="L828" s="24" t="str">
        <f t="shared" ca="1" si="25"/>
        <v/>
      </c>
    </row>
    <row r="829" spans="1:12" ht="22" customHeight="1">
      <c r="A829" t="str">
        <f t="shared" si="24"/>
        <v/>
      </c>
      <c r="C829" s="24" t="str">
        <f>IF(B829="","",IFERROR(_xlfn.XLOOKUP(B829,BILLING!A:A,BILLING!C:C),"Bill not found"))</f>
        <v/>
      </c>
      <c r="D829" s="24" t="str">
        <f>IF(C829="","",IFERROR(_xlfn.XLOOKUP(C829,PT_Master!A:A,PT_Master!C:C),""))</f>
        <v/>
      </c>
      <c r="E829" s="25" t="str">
        <f>IF(B829="","",IFERROR(_xlfn.XLOOKUP(B829,BILLING!A:A,BILLING!O:O),0))</f>
        <v/>
      </c>
      <c r="F829" s="13"/>
      <c r="G829" s="17"/>
      <c r="J829" s="25" t="str">
        <f>IF(B829="","",IFERROR(E829-SUMIF(B$6:B829,B829,G$6:G829),E829))</f>
        <v/>
      </c>
      <c r="K829" s="27" t="str">
        <f ca="1">IF(B829="","",IFERROR(TODAY()-_xlfn.XLOOKUP(B829,BILLING!A:A,BILLING!E:E),0))</f>
        <v/>
      </c>
      <c r="L829" s="24" t="str">
        <f t="shared" ca="1" si="25"/>
        <v/>
      </c>
    </row>
    <row r="830" spans="1:12" ht="22" customHeight="1">
      <c r="A830" t="str">
        <f t="shared" si="24"/>
        <v/>
      </c>
      <c r="C830" s="24" t="str">
        <f>IF(B830="","",IFERROR(_xlfn.XLOOKUP(B830,BILLING!A:A,BILLING!C:C),"Bill not found"))</f>
        <v/>
      </c>
      <c r="D830" s="24" t="str">
        <f>IF(C830="","",IFERROR(_xlfn.XLOOKUP(C830,PT_Master!A:A,PT_Master!C:C),""))</f>
        <v/>
      </c>
      <c r="E830" s="25" t="str">
        <f>IF(B830="","",IFERROR(_xlfn.XLOOKUP(B830,BILLING!A:A,BILLING!O:O),0))</f>
        <v/>
      </c>
      <c r="F830" s="13"/>
      <c r="G830" s="17"/>
      <c r="J830" s="25" t="str">
        <f>IF(B830="","",IFERROR(E830-SUMIF(B$6:B830,B830,G$6:G830),E830))</f>
        <v/>
      </c>
      <c r="K830" s="27" t="str">
        <f ca="1">IF(B830="","",IFERROR(TODAY()-_xlfn.XLOOKUP(B830,BILLING!A:A,BILLING!E:E),0))</f>
        <v/>
      </c>
      <c r="L830" s="24" t="str">
        <f t="shared" ca="1" si="25"/>
        <v/>
      </c>
    </row>
    <row r="831" spans="1:12" ht="22" customHeight="1">
      <c r="A831" t="str">
        <f t="shared" si="24"/>
        <v/>
      </c>
      <c r="C831" s="24" t="str">
        <f>IF(B831="","",IFERROR(_xlfn.XLOOKUP(B831,BILLING!A:A,BILLING!C:C),"Bill not found"))</f>
        <v/>
      </c>
      <c r="D831" s="24" t="str">
        <f>IF(C831="","",IFERROR(_xlfn.XLOOKUP(C831,PT_Master!A:A,PT_Master!C:C),""))</f>
        <v/>
      </c>
      <c r="E831" s="25" t="str">
        <f>IF(B831="","",IFERROR(_xlfn.XLOOKUP(B831,BILLING!A:A,BILLING!O:O),0))</f>
        <v/>
      </c>
      <c r="F831" s="13"/>
      <c r="G831" s="17"/>
      <c r="J831" s="25" t="str">
        <f>IF(B831="","",IFERROR(E831-SUMIF(B$6:B831,B831,G$6:G831),E831))</f>
        <v/>
      </c>
      <c r="K831" s="27" t="str">
        <f ca="1">IF(B831="","",IFERROR(TODAY()-_xlfn.XLOOKUP(B831,BILLING!A:A,BILLING!E:E),0))</f>
        <v/>
      </c>
      <c r="L831" s="24" t="str">
        <f t="shared" ca="1" si="25"/>
        <v/>
      </c>
    </row>
    <row r="832" spans="1:12" ht="22" customHeight="1">
      <c r="A832" t="str">
        <f t="shared" si="24"/>
        <v/>
      </c>
      <c r="C832" s="24" t="str">
        <f>IF(B832="","",IFERROR(_xlfn.XLOOKUP(B832,BILLING!A:A,BILLING!C:C),"Bill not found"))</f>
        <v/>
      </c>
      <c r="D832" s="24" t="str">
        <f>IF(C832="","",IFERROR(_xlfn.XLOOKUP(C832,PT_Master!A:A,PT_Master!C:C),""))</f>
        <v/>
      </c>
      <c r="E832" s="25" t="str">
        <f>IF(B832="","",IFERROR(_xlfn.XLOOKUP(B832,BILLING!A:A,BILLING!O:O),0))</f>
        <v/>
      </c>
      <c r="F832" s="13"/>
      <c r="G832" s="17"/>
      <c r="J832" s="25" t="str">
        <f>IF(B832="","",IFERROR(E832-SUMIF(B$6:B832,B832,G$6:G832),E832))</f>
        <v/>
      </c>
      <c r="K832" s="27" t="str">
        <f ca="1">IF(B832="","",IFERROR(TODAY()-_xlfn.XLOOKUP(B832,BILLING!A:A,BILLING!E:E),0))</f>
        <v/>
      </c>
      <c r="L832" s="24" t="str">
        <f t="shared" ca="1" si="25"/>
        <v/>
      </c>
    </row>
    <row r="833" spans="1:12" ht="22" customHeight="1">
      <c r="A833" t="str">
        <f t="shared" si="24"/>
        <v/>
      </c>
      <c r="C833" s="24" t="str">
        <f>IF(B833="","",IFERROR(_xlfn.XLOOKUP(B833,BILLING!A:A,BILLING!C:C),"Bill not found"))</f>
        <v/>
      </c>
      <c r="D833" s="24" t="str">
        <f>IF(C833="","",IFERROR(_xlfn.XLOOKUP(C833,PT_Master!A:A,PT_Master!C:C),""))</f>
        <v/>
      </c>
      <c r="E833" s="25" t="str">
        <f>IF(B833="","",IFERROR(_xlfn.XLOOKUP(B833,BILLING!A:A,BILLING!O:O),0))</f>
        <v/>
      </c>
      <c r="F833" s="13"/>
      <c r="G833" s="17"/>
      <c r="J833" s="25" t="str">
        <f>IF(B833="","",IFERROR(E833-SUMIF(B$6:B833,B833,G$6:G833),E833))</f>
        <v/>
      </c>
      <c r="K833" s="27" t="str">
        <f ca="1">IF(B833="","",IFERROR(TODAY()-_xlfn.XLOOKUP(B833,BILLING!A:A,BILLING!E:E),0))</f>
        <v/>
      </c>
      <c r="L833" s="24" t="str">
        <f t="shared" ca="1" si="25"/>
        <v/>
      </c>
    </row>
    <row r="834" spans="1:12" ht="22" customHeight="1">
      <c r="A834" t="str">
        <f t="shared" si="24"/>
        <v/>
      </c>
      <c r="C834" s="24" t="str">
        <f>IF(B834="","",IFERROR(_xlfn.XLOOKUP(B834,BILLING!A:A,BILLING!C:C),"Bill not found"))</f>
        <v/>
      </c>
      <c r="D834" s="24" t="str">
        <f>IF(C834="","",IFERROR(_xlfn.XLOOKUP(C834,PT_Master!A:A,PT_Master!C:C),""))</f>
        <v/>
      </c>
      <c r="E834" s="25" t="str">
        <f>IF(B834="","",IFERROR(_xlfn.XLOOKUP(B834,BILLING!A:A,BILLING!O:O),0))</f>
        <v/>
      </c>
      <c r="F834" s="13"/>
      <c r="G834" s="17"/>
      <c r="J834" s="25" t="str">
        <f>IF(B834="","",IFERROR(E834-SUMIF(B$6:B834,B834,G$6:G834),E834))</f>
        <v/>
      </c>
      <c r="K834" s="27" t="str">
        <f ca="1">IF(B834="","",IFERROR(TODAY()-_xlfn.XLOOKUP(B834,BILLING!A:A,BILLING!E:E),0))</f>
        <v/>
      </c>
      <c r="L834" s="24" t="str">
        <f t="shared" ca="1" si="25"/>
        <v/>
      </c>
    </row>
    <row r="835" spans="1:12" ht="22" customHeight="1">
      <c r="A835" t="str">
        <f t="shared" si="24"/>
        <v/>
      </c>
      <c r="C835" s="24" t="str">
        <f>IF(B835="","",IFERROR(_xlfn.XLOOKUP(B835,BILLING!A:A,BILLING!C:C),"Bill not found"))</f>
        <v/>
      </c>
      <c r="D835" s="24" t="str">
        <f>IF(C835="","",IFERROR(_xlfn.XLOOKUP(C835,PT_Master!A:A,PT_Master!C:C),""))</f>
        <v/>
      </c>
      <c r="E835" s="25" t="str">
        <f>IF(B835="","",IFERROR(_xlfn.XLOOKUP(B835,BILLING!A:A,BILLING!O:O),0))</f>
        <v/>
      </c>
      <c r="F835" s="13"/>
      <c r="G835" s="17"/>
      <c r="J835" s="25" t="str">
        <f>IF(B835="","",IFERROR(E835-SUMIF(B$6:B835,B835,G$6:G835),E835))</f>
        <v/>
      </c>
      <c r="K835" s="27" t="str">
        <f ca="1">IF(B835="","",IFERROR(TODAY()-_xlfn.XLOOKUP(B835,BILLING!A:A,BILLING!E:E),0))</f>
        <v/>
      </c>
      <c r="L835" s="24" t="str">
        <f t="shared" ca="1" si="25"/>
        <v/>
      </c>
    </row>
    <row r="836" spans="1:12" ht="22" customHeight="1">
      <c r="A836" t="str">
        <f t="shared" si="24"/>
        <v/>
      </c>
      <c r="C836" s="24" t="str">
        <f>IF(B836="","",IFERROR(_xlfn.XLOOKUP(B836,BILLING!A:A,BILLING!C:C),"Bill not found"))</f>
        <v/>
      </c>
      <c r="D836" s="24" t="str">
        <f>IF(C836="","",IFERROR(_xlfn.XLOOKUP(C836,PT_Master!A:A,PT_Master!C:C),""))</f>
        <v/>
      </c>
      <c r="E836" s="25" t="str">
        <f>IF(B836="","",IFERROR(_xlfn.XLOOKUP(B836,BILLING!A:A,BILLING!O:O),0))</f>
        <v/>
      </c>
      <c r="F836" s="13"/>
      <c r="G836" s="17"/>
      <c r="J836" s="25" t="str">
        <f>IF(B836="","",IFERROR(E836-SUMIF(B$6:B836,B836,G$6:G836),E836))</f>
        <v/>
      </c>
      <c r="K836" s="27" t="str">
        <f ca="1">IF(B836="","",IFERROR(TODAY()-_xlfn.XLOOKUP(B836,BILLING!A:A,BILLING!E:E),0))</f>
        <v/>
      </c>
      <c r="L836" s="24" t="str">
        <f t="shared" ca="1" si="25"/>
        <v/>
      </c>
    </row>
    <row r="837" spans="1:12" ht="22" customHeight="1">
      <c r="A837" t="str">
        <f t="shared" si="24"/>
        <v/>
      </c>
      <c r="C837" s="24" t="str">
        <f>IF(B837="","",IFERROR(_xlfn.XLOOKUP(B837,BILLING!A:A,BILLING!C:C),"Bill not found"))</f>
        <v/>
      </c>
      <c r="D837" s="24" t="str">
        <f>IF(C837="","",IFERROR(_xlfn.XLOOKUP(C837,PT_Master!A:A,PT_Master!C:C),""))</f>
        <v/>
      </c>
      <c r="E837" s="25" t="str">
        <f>IF(B837="","",IFERROR(_xlfn.XLOOKUP(B837,BILLING!A:A,BILLING!O:O),0))</f>
        <v/>
      </c>
      <c r="F837" s="13"/>
      <c r="G837" s="17"/>
      <c r="J837" s="25" t="str">
        <f>IF(B837="","",IFERROR(E837-SUMIF(B$6:B837,B837,G$6:G837),E837))</f>
        <v/>
      </c>
      <c r="K837" s="27" t="str">
        <f ca="1">IF(B837="","",IFERROR(TODAY()-_xlfn.XLOOKUP(B837,BILLING!A:A,BILLING!E:E),0))</f>
        <v/>
      </c>
      <c r="L837" s="24" t="str">
        <f t="shared" ca="1" si="25"/>
        <v/>
      </c>
    </row>
    <row r="838" spans="1:12" ht="22" customHeight="1">
      <c r="A838" t="str">
        <f t="shared" si="24"/>
        <v/>
      </c>
      <c r="C838" s="24" t="str">
        <f>IF(B838="","",IFERROR(_xlfn.XLOOKUP(B838,BILLING!A:A,BILLING!C:C),"Bill not found"))</f>
        <v/>
      </c>
      <c r="D838" s="24" t="str">
        <f>IF(C838="","",IFERROR(_xlfn.XLOOKUP(C838,PT_Master!A:A,PT_Master!C:C),""))</f>
        <v/>
      </c>
      <c r="E838" s="25" t="str">
        <f>IF(B838="","",IFERROR(_xlfn.XLOOKUP(B838,BILLING!A:A,BILLING!O:O),0))</f>
        <v/>
      </c>
      <c r="F838" s="13"/>
      <c r="G838" s="17"/>
      <c r="J838" s="25" t="str">
        <f>IF(B838="","",IFERROR(E838-SUMIF(B$6:B838,B838,G$6:G838),E838))</f>
        <v/>
      </c>
      <c r="K838" s="27" t="str">
        <f ca="1">IF(B838="","",IFERROR(TODAY()-_xlfn.XLOOKUP(B838,BILLING!A:A,BILLING!E:E),0))</f>
        <v/>
      </c>
      <c r="L838" s="24" t="str">
        <f t="shared" ca="1" si="25"/>
        <v/>
      </c>
    </row>
    <row r="839" spans="1:12" ht="22" customHeight="1">
      <c r="A839" t="str">
        <f t="shared" ref="A839:A902" si="26">IF(B839="","","PAY-"&amp;TEXT(ROW(A835),"00000"))</f>
        <v/>
      </c>
      <c r="C839" s="24" t="str">
        <f>IF(B839="","",IFERROR(_xlfn.XLOOKUP(B839,BILLING!A:A,BILLING!C:C),"Bill not found"))</f>
        <v/>
      </c>
      <c r="D839" s="24" t="str">
        <f>IF(C839="","",IFERROR(_xlfn.XLOOKUP(C839,PT_Master!A:A,PT_Master!C:C),""))</f>
        <v/>
      </c>
      <c r="E839" s="25" t="str">
        <f>IF(B839="","",IFERROR(_xlfn.XLOOKUP(B839,BILLING!A:A,BILLING!O:O),0))</f>
        <v/>
      </c>
      <c r="F839" s="13"/>
      <c r="G839" s="17"/>
      <c r="J839" s="25" t="str">
        <f>IF(B839="","",IFERROR(E839-SUMIF(B$6:B839,B839,G$6:G839),E839))</f>
        <v/>
      </c>
      <c r="K839" s="27" t="str">
        <f ca="1">IF(B839="","",IFERROR(TODAY()-_xlfn.XLOOKUP(B839,BILLING!A:A,BILLING!E:E),0))</f>
        <v/>
      </c>
      <c r="L839" s="24" t="str">
        <f t="shared" ref="L839:L902" ca="1" si="27">IF(K839="","",IF(K839&lt;=30,"0-30 Days",IF(K839&lt;=60,"31-60 Days",IF(K839&lt;=90,"61-90 Days","90+ Days"))))</f>
        <v/>
      </c>
    </row>
    <row r="840" spans="1:12" ht="22" customHeight="1">
      <c r="A840" t="str">
        <f t="shared" si="26"/>
        <v/>
      </c>
      <c r="C840" s="24" t="str">
        <f>IF(B840="","",IFERROR(_xlfn.XLOOKUP(B840,BILLING!A:A,BILLING!C:C),"Bill not found"))</f>
        <v/>
      </c>
      <c r="D840" s="24" t="str">
        <f>IF(C840="","",IFERROR(_xlfn.XLOOKUP(C840,PT_Master!A:A,PT_Master!C:C),""))</f>
        <v/>
      </c>
      <c r="E840" s="25" t="str">
        <f>IF(B840="","",IFERROR(_xlfn.XLOOKUP(B840,BILLING!A:A,BILLING!O:O),0))</f>
        <v/>
      </c>
      <c r="F840" s="13"/>
      <c r="G840" s="17"/>
      <c r="J840" s="25" t="str">
        <f>IF(B840="","",IFERROR(E840-SUMIF(B$6:B840,B840,G$6:G840),E840))</f>
        <v/>
      </c>
      <c r="K840" s="27" t="str">
        <f ca="1">IF(B840="","",IFERROR(TODAY()-_xlfn.XLOOKUP(B840,BILLING!A:A,BILLING!E:E),0))</f>
        <v/>
      </c>
      <c r="L840" s="24" t="str">
        <f t="shared" ca="1" si="27"/>
        <v/>
      </c>
    </row>
    <row r="841" spans="1:12" ht="22" customHeight="1">
      <c r="A841" t="str">
        <f t="shared" si="26"/>
        <v/>
      </c>
      <c r="C841" s="24" t="str">
        <f>IF(B841="","",IFERROR(_xlfn.XLOOKUP(B841,BILLING!A:A,BILLING!C:C),"Bill not found"))</f>
        <v/>
      </c>
      <c r="D841" s="24" t="str">
        <f>IF(C841="","",IFERROR(_xlfn.XLOOKUP(C841,PT_Master!A:A,PT_Master!C:C),""))</f>
        <v/>
      </c>
      <c r="E841" s="25" t="str">
        <f>IF(B841="","",IFERROR(_xlfn.XLOOKUP(B841,BILLING!A:A,BILLING!O:O),0))</f>
        <v/>
      </c>
      <c r="F841" s="13"/>
      <c r="G841" s="17"/>
      <c r="J841" s="25" t="str">
        <f>IF(B841="","",IFERROR(E841-SUMIF(B$6:B841,B841,G$6:G841),E841))</f>
        <v/>
      </c>
      <c r="K841" s="27" t="str">
        <f ca="1">IF(B841="","",IFERROR(TODAY()-_xlfn.XLOOKUP(B841,BILLING!A:A,BILLING!E:E),0))</f>
        <v/>
      </c>
      <c r="L841" s="24" t="str">
        <f t="shared" ca="1" si="27"/>
        <v/>
      </c>
    </row>
    <row r="842" spans="1:12" ht="22" customHeight="1">
      <c r="A842" t="str">
        <f t="shared" si="26"/>
        <v/>
      </c>
      <c r="C842" s="24" t="str">
        <f>IF(B842="","",IFERROR(_xlfn.XLOOKUP(B842,BILLING!A:A,BILLING!C:C),"Bill not found"))</f>
        <v/>
      </c>
      <c r="D842" s="24" t="str">
        <f>IF(C842="","",IFERROR(_xlfn.XLOOKUP(C842,PT_Master!A:A,PT_Master!C:C),""))</f>
        <v/>
      </c>
      <c r="E842" s="25" t="str">
        <f>IF(B842="","",IFERROR(_xlfn.XLOOKUP(B842,BILLING!A:A,BILLING!O:O),0))</f>
        <v/>
      </c>
      <c r="F842" s="13"/>
      <c r="G842" s="17"/>
      <c r="J842" s="25" t="str">
        <f>IF(B842="","",IFERROR(E842-SUMIF(B$6:B842,B842,G$6:G842),E842))</f>
        <v/>
      </c>
      <c r="K842" s="27" t="str">
        <f ca="1">IF(B842="","",IFERROR(TODAY()-_xlfn.XLOOKUP(B842,BILLING!A:A,BILLING!E:E),0))</f>
        <v/>
      </c>
      <c r="L842" s="24" t="str">
        <f t="shared" ca="1" si="27"/>
        <v/>
      </c>
    </row>
    <row r="843" spans="1:12" ht="22" customHeight="1">
      <c r="A843" t="str">
        <f t="shared" si="26"/>
        <v/>
      </c>
      <c r="C843" s="24" t="str">
        <f>IF(B843="","",IFERROR(_xlfn.XLOOKUP(B843,BILLING!A:A,BILLING!C:C),"Bill not found"))</f>
        <v/>
      </c>
      <c r="D843" s="24" t="str">
        <f>IF(C843="","",IFERROR(_xlfn.XLOOKUP(C843,PT_Master!A:A,PT_Master!C:C),""))</f>
        <v/>
      </c>
      <c r="E843" s="25" t="str">
        <f>IF(B843="","",IFERROR(_xlfn.XLOOKUP(B843,BILLING!A:A,BILLING!O:O),0))</f>
        <v/>
      </c>
      <c r="F843" s="13"/>
      <c r="G843" s="17"/>
      <c r="J843" s="25" t="str">
        <f>IF(B843="","",IFERROR(E843-SUMIF(B$6:B843,B843,G$6:G843),E843))</f>
        <v/>
      </c>
      <c r="K843" s="27" t="str">
        <f ca="1">IF(B843="","",IFERROR(TODAY()-_xlfn.XLOOKUP(B843,BILLING!A:A,BILLING!E:E),0))</f>
        <v/>
      </c>
      <c r="L843" s="24" t="str">
        <f t="shared" ca="1" si="27"/>
        <v/>
      </c>
    </row>
    <row r="844" spans="1:12" ht="22" customHeight="1">
      <c r="A844" t="str">
        <f t="shared" si="26"/>
        <v/>
      </c>
      <c r="C844" s="24" t="str">
        <f>IF(B844="","",IFERROR(_xlfn.XLOOKUP(B844,BILLING!A:A,BILLING!C:C),"Bill not found"))</f>
        <v/>
      </c>
      <c r="D844" s="24" t="str">
        <f>IF(C844="","",IFERROR(_xlfn.XLOOKUP(C844,PT_Master!A:A,PT_Master!C:C),""))</f>
        <v/>
      </c>
      <c r="E844" s="25" t="str">
        <f>IF(B844="","",IFERROR(_xlfn.XLOOKUP(B844,BILLING!A:A,BILLING!O:O),0))</f>
        <v/>
      </c>
      <c r="F844" s="13"/>
      <c r="G844" s="17"/>
      <c r="J844" s="25" t="str">
        <f>IF(B844="","",IFERROR(E844-SUMIF(B$6:B844,B844,G$6:G844),E844))</f>
        <v/>
      </c>
      <c r="K844" s="27" t="str">
        <f ca="1">IF(B844="","",IFERROR(TODAY()-_xlfn.XLOOKUP(B844,BILLING!A:A,BILLING!E:E),0))</f>
        <v/>
      </c>
      <c r="L844" s="24" t="str">
        <f t="shared" ca="1" si="27"/>
        <v/>
      </c>
    </row>
    <row r="845" spans="1:12" ht="22" customHeight="1">
      <c r="A845" t="str">
        <f t="shared" si="26"/>
        <v/>
      </c>
      <c r="C845" s="24" t="str">
        <f>IF(B845="","",IFERROR(_xlfn.XLOOKUP(B845,BILLING!A:A,BILLING!C:C),"Bill not found"))</f>
        <v/>
      </c>
      <c r="D845" s="24" t="str">
        <f>IF(C845="","",IFERROR(_xlfn.XLOOKUP(C845,PT_Master!A:A,PT_Master!C:C),""))</f>
        <v/>
      </c>
      <c r="E845" s="25" t="str">
        <f>IF(B845="","",IFERROR(_xlfn.XLOOKUP(B845,BILLING!A:A,BILLING!O:O),0))</f>
        <v/>
      </c>
      <c r="F845" s="13"/>
      <c r="G845" s="17"/>
      <c r="J845" s="25" t="str">
        <f>IF(B845="","",IFERROR(E845-SUMIF(B$6:B845,B845,G$6:G845),E845))</f>
        <v/>
      </c>
      <c r="K845" s="27" t="str">
        <f ca="1">IF(B845="","",IFERROR(TODAY()-_xlfn.XLOOKUP(B845,BILLING!A:A,BILLING!E:E),0))</f>
        <v/>
      </c>
      <c r="L845" s="24" t="str">
        <f t="shared" ca="1" si="27"/>
        <v/>
      </c>
    </row>
    <row r="846" spans="1:12" ht="22" customHeight="1">
      <c r="A846" t="str">
        <f t="shared" si="26"/>
        <v/>
      </c>
      <c r="C846" s="24" t="str">
        <f>IF(B846="","",IFERROR(_xlfn.XLOOKUP(B846,BILLING!A:A,BILLING!C:C),"Bill not found"))</f>
        <v/>
      </c>
      <c r="D846" s="24" t="str">
        <f>IF(C846="","",IFERROR(_xlfn.XLOOKUP(C846,PT_Master!A:A,PT_Master!C:C),""))</f>
        <v/>
      </c>
      <c r="E846" s="25" t="str">
        <f>IF(B846="","",IFERROR(_xlfn.XLOOKUP(B846,BILLING!A:A,BILLING!O:O),0))</f>
        <v/>
      </c>
      <c r="F846" s="13"/>
      <c r="G846" s="17"/>
      <c r="J846" s="25" t="str">
        <f>IF(B846="","",IFERROR(E846-SUMIF(B$6:B846,B846,G$6:G846),E846))</f>
        <v/>
      </c>
      <c r="K846" s="27" t="str">
        <f ca="1">IF(B846="","",IFERROR(TODAY()-_xlfn.XLOOKUP(B846,BILLING!A:A,BILLING!E:E),0))</f>
        <v/>
      </c>
      <c r="L846" s="24" t="str">
        <f t="shared" ca="1" si="27"/>
        <v/>
      </c>
    </row>
    <row r="847" spans="1:12" ht="22" customHeight="1">
      <c r="A847" t="str">
        <f t="shared" si="26"/>
        <v/>
      </c>
      <c r="C847" s="24" t="str">
        <f>IF(B847="","",IFERROR(_xlfn.XLOOKUP(B847,BILLING!A:A,BILLING!C:C),"Bill not found"))</f>
        <v/>
      </c>
      <c r="D847" s="24" t="str">
        <f>IF(C847="","",IFERROR(_xlfn.XLOOKUP(C847,PT_Master!A:A,PT_Master!C:C),""))</f>
        <v/>
      </c>
      <c r="E847" s="25" t="str">
        <f>IF(B847="","",IFERROR(_xlfn.XLOOKUP(B847,BILLING!A:A,BILLING!O:O),0))</f>
        <v/>
      </c>
      <c r="F847" s="13"/>
      <c r="G847" s="17"/>
      <c r="J847" s="25" t="str">
        <f>IF(B847="","",IFERROR(E847-SUMIF(B$6:B847,B847,G$6:G847),E847))</f>
        <v/>
      </c>
      <c r="K847" s="27" t="str">
        <f ca="1">IF(B847="","",IFERROR(TODAY()-_xlfn.XLOOKUP(B847,BILLING!A:A,BILLING!E:E),0))</f>
        <v/>
      </c>
      <c r="L847" s="24" t="str">
        <f t="shared" ca="1" si="27"/>
        <v/>
      </c>
    </row>
    <row r="848" spans="1:12" ht="22" customHeight="1">
      <c r="A848" t="str">
        <f t="shared" si="26"/>
        <v/>
      </c>
      <c r="C848" s="24" t="str">
        <f>IF(B848="","",IFERROR(_xlfn.XLOOKUP(B848,BILLING!A:A,BILLING!C:C),"Bill not found"))</f>
        <v/>
      </c>
      <c r="D848" s="24" t="str">
        <f>IF(C848="","",IFERROR(_xlfn.XLOOKUP(C848,PT_Master!A:A,PT_Master!C:C),""))</f>
        <v/>
      </c>
      <c r="E848" s="25" t="str">
        <f>IF(B848="","",IFERROR(_xlfn.XLOOKUP(B848,BILLING!A:A,BILLING!O:O),0))</f>
        <v/>
      </c>
      <c r="F848" s="13"/>
      <c r="G848" s="17"/>
      <c r="J848" s="25" t="str">
        <f>IF(B848="","",IFERROR(E848-SUMIF(B$6:B848,B848,G$6:G848),E848))</f>
        <v/>
      </c>
      <c r="K848" s="27" t="str">
        <f ca="1">IF(B848="","",IFERROR(TODAY()-_xlfn.XLOOKUP(B848,BILLING!A:A,BILLING!E:E),0))</f>
        <v/>
      </c>
      <c r="L848" s="24" t="str">
        <f t="shared" ca="1" si="27"/>
        <v/>
      </c>
    </row>
    <row r="849" spans="1:12" ht="22" customHeight="1">
      <c r="A849" t="str">
        <f t="shared" si="26"/>
        <v/>
      </c>
      <c r="C849" s="24" t="str">
        <f>IF(B849="","",IFERROR(_xlfn.XLOOKUP(B849,BILLING!A:A,BILLING!C:C),"Bill not found"))</f>
        <v/>
      </c>
      <c r="D849" s="24" t="str">
        <f>IF(C849="","",IFERROR(_xlfn.XLOOKUP(C849,PT_Master!A:A,PT_Master!C:C),""))</f>
        <v/>
      </c>
      <c r="E849" s="25" t="str">
        <f>IF(B849="","",IFERROR(_xlfn.XLOOKUP(B849,BILLING!A:A,BILLING!O:O),0))</f>
        <v/>
      </c>
      <c r="F849" s="13"/>
      <c r="G849" s="17"/>
      <c r="J849" s="25" t="str">
        <f>IF(B849="","",IFERROR(E849-SUMIF(B$6:B849,B849,G$6:G849),E849))</f>
        <v/>
      </c>
      <c r="K849" s="27" t="str">
        <f ca="1">IF(B849="","",IFERROR(TODAY()-_xlfn.XLOOKUP(B849,BILLING!A:A,BILLING!E:E),0))</f>
        <v/>
      </c>
      <c r="L849" s="24" t="str">
        <f t="shared" ca="1" si="27"/>
        <v/>
      </c>
    </row>
    <row r="850" spans="1:12" ht="22" customHeight="1">
      <c r="A850" t="str">
        <f t="shared" si="26"/>
        <v/>
      </c>
      <c r="C850" s="24" t="str">
        <f>IF(B850="","",IFERROR(_xlfn.XLOOKUP(B850,BILLING!A:A,BILLING!C:C),"Bill not found"))</f>
        <v/>
      </c>
      <c r="D850" s="24" t="str">
        <f>IF(C850="","",IFERROR(_xlfn.XLOOKUP(C850,PT_Master!A:A,PT_Master!C:C),""))</f>
        <v/>
      </c>
      <c r="E850" s="25" t="str">
        <f>IF(B850="","",IFERROR(_xlfn.XLOOKUP(B850,BILLING!A:A,BILLING!O:O),0))</f>
        <v/>
      </c>
      <c r="F850" s="13"/>
      <c r="G850" s="17"/>
      <c r="J850" s="25" t="str">
        <f>IF(B850="","",IFERROR(E850-SUMIF(B$6:B850,B850,G$6:G850),E850))</f>
        <v/>
      </c>
      <c r="K850" s="27" t="str">
        <f ca="1">IF(B850="","",IFERROR(TODAY()-_xlfn.XLOOKUP(B850,BILLING!A:A,BILLING!E:E),0))</f>
        <v/>
      </c>
      <c r="L850" s="24" t="str">
        <f t="shared" ca="1" si="27"/>
        <v/>
      </c>
    </row>
    <row r="851" spans="1:12" ht="22" customHeight="1">
      <c r="A851" t="str">
        <f t="shared" si="26"/>
        <v/>
      </c>
      <c r="C851" s="24" t="str">
        <f>IF(B851="","",IFERROR(_xlfn.XLOOKUP(B851,BILLING!A:A,BILLING!C:C),"Bill not found"))</f>
        <v/>
      </c>
      <c r="D851" s="24" t="str">
        <f>IF(C851="","",IFERROR(_xlfn.XLOOKUP(C851,PT_Master!A:A,PT_Master!C:C),""))</f>
        <v/>
      </c>
      <c r="E851" s="25" t="str">
        <f>IF(B851="","",IFERROR(_xlfn.XLOOKUP(B851,BILLING!A:A,BILLING!O:O),0))</f>
        <v/>
      </c>
      <c r="F851" s="13"/>
      <c r="G851" s="17"/>
      <c r="J851" s="25" t="str">
        <f>IF(B851="","",IFERROR(E851-SUMIF(B$6:B851,B851,G$6:G851),E851))</f>
        <v/>
      </c>
      <c r="K851" s="27" t="str">
        <f ca="1">IF(B851="","",IFERROR(TODAY()-_xlfn.XLOOKUP(B851,BILLING!A:A,BILLING!E:E),0))</f>
        <v/>
      </c>
      <c r="L851" s="24" t="str">
        <f t="shared" ca="1" si="27"/>
        <v/>
      </c>
    </row>
    <row r="852" spans="1:12" ht="22" customHeight="1">
      <c r="A852" t="str">
        <f t="shared" si="26"/>
        <v/>
      </c>
      <c r="C852" s="24" t="str">
        <f>IF(B852="","",IFERROR(_xlfn.XLOOKUP(B852,BILLING!A:A,BILLING!C:C),"Bill not found"))</f>
        <v/>
      </c>
      <c r="D852" s="24" t="str">
        <f>IF(C852="","",IFERROR(_xlfn.XLOOKUP(C852,PT_Master!A:A,PT_Master!C:C),""))</f>
        <v/>
      </c>
      <c r="E852" s="25" t="str">
        <f>IF(B852="","",IFERROR(_xlfn.XLOOKUP(B852,BILLING!A:A,BILLING!O:O),0))</f>
        <v/>
      </c>
      <c r="F852" s="13"/>
      <c r="G852" s="17"/>
      <c r="J852" s="25" t="str">
        <f>IF(B852="","",IFERROR(E852-SUMIF(B$6:B852,B852,G$6:G852),E852))</f>
        <v/>
      </c>
      <c r="K852" s="27" t="str">
        <f ca="1">IF(B852="","",IFERROR(TODAY()-_xlfn.XLOOKUP(B852,BILLING!A:A,BILLING!E:E),0))</f>
        <v/>
      </c>
      <c r="L852" s="24" t="str">
        <f t="shared" ca="1" si="27"/>
        <v/>
      </c>
    </row>
    <row r="853" spans="1:12" ht="22" customHeight="1">
      <c r="A853" t="str">
        <f t="shared" si="26"/>
        <v/>
      </c>
      <c r="C853" s="24" t="str">
        <f>IF(B853="","",IFERROR(_xlfn.XLOOKUP(B853,BILLING!A:A,BILLING!C:C),"Bill not found"))</f>
        <v/>
      </c>
      <c r="D853" s="24" t="str">
        <f>IF(C853="","",IFERROR(_xlfn.XLOOKUP(C853,PT_Master!A:A,PT_Master!C:C),""))</f>
        <v/>
      </c>
      <c r="E853" s="25" t="str">
        <f>IF(B853="","",IFERROR(_xlfn.XLOOKUP(B853,BILLING!A:A,BILLING!O:O),0))</f>
        <v/>
      </c>
      <c r="F853" s="13"/>
      <c r="G853" s="17"/>
      <c r="J853" s="25" t="str">
        <f>IF(B853="","",IFERROR(E853-SUMIF(B$6:B853,B853,G$6:G853),E853))</f>
        <v/>
      </c>
      <c r="K853" s="27" t="str">
        <f ca="1">IF(B853="","",IFERROR(TODAY()-_xlfn.XLOOKUP(B853,BILLING!A:A,BILLING!E:E),0))</f>
        <v/>
      </c>
      <c r="L853" s="24" t="str">
        <f t="shared" ca="1" si="27"/>
        <v/>
      </c>
    </row>
    <row r="854" spans="1:12" ht="22" customHeight="1">
      <c r="A854" t="str">
        <f t="shared" si="26"/>
        <v/>
      </c>
      <c r="C854" s="24" t="str">
        <f>IF(B854="","",IFERROR(_xlfn.XLOOKUP(B854,BILLING!A:A,BILLING!C:C),"Bill not found"))</f>
        <v/>
      </c>
      <c r="D854" s="24" t="str">
        <f>IF(C854="","",IFERROR(_xlfn.XLOOKUP(C854,PT_Master!A:A,PT_Master!C:C),""))</f>
        <v/>
      </c>
      <c r="E854" s="25" t="str">
        <f>IF(B854="","",IFERROR(_xlfn.XLOOKUP(B854,BILLING!A:A,BILLING!O:O),0))</f>
        <v/>
      </c>
      <c r="F854" s="13"/>
      <c r="G854" s="17"/>
      <c r="J854" s="25" t="str">
        <f>IF(B854="","",IFERROR(E854-SUMIF(B$6:B854,B854,G$6:G854),E854))</f>
        <v/>
      </c>
      <c r="K854" s="27" t="str">
        <f ca="1">IF(B854="","",IFERROR(TODAY()-_xlfn.XLOOKUP(B854,BILLING!A:A,BILLING!E:E),0))</f>
        <v/>
      </c>
      <c r="L854" s="24" t="str">
        <f t="shared" ca="1" si="27"/>
        <v/>
      </c>
    </row>
    <row r="855" spans="1:12" ht="22" customHeight="1">
      <c r="A855" t="str">
        <f t="shared" si="26"/>
        <v/>
      </c>
      <c r="C855" s="24" t="str">
        <f>IF(B855="","",IFERROR(_xlfn.XLOOKUP(B855,BILLING!A:A,BILLING!C:C),"Bill not found"))</f>
        <v/>
      </c>
      <c r="D855" s="24" t="str">
        <f>IF(C855="","",IFERROR(_xlfn.XLOOKUP(C855,PT_Master!A:A,PT_Master!C:C),""))</f>
        <v/>
      </c>
      <c r="E855" s="25" t="str">
        <f>IF(B855="","",IFERROR(_xlfn.XLOOKUP(B855,BILLING!A:A,BILLING!O:O),0))</f>
        <v/>
      </c>
      <c r="F855" s="13"/>
      <c r="G855" s="17"/>
      <c r="J855" s="25" t="str">
        <f>IF(B855="","",IFERROR(E855-SUMIF(B$6:B855,B855,G$6:G855),E855))</f>
        <v/>
      </c>
      <c r="K855" s="27" t="str">
        <f ca="1">IF(B855="","",IFERROR(TODAY()-_xlfn.XLOOKUP(B855,BILLING!A:A,BILLING!E:E),0))</f>
        <v/>
      </c>
      <c r="L855" s="24" t="str">
        <f t="shared" ca="1" si="27"/>
        <v/>
      </c>
    </row>
    <row r="856" spans="1:12" ht="22" customHeight="1">
      <c r="A856" t="str">
        <f t="shared" si="26"/>
        <v/>
      </c>
      <c r="C856" s="24" t="str">
        <f>IF(B856="","",IFERROR(_xlfn.XLOOKUP(B856,BILLING!A:A,BILLING!C:C),"Bill not found"))</f>
        <v/>
      </c>
      <c r="D856" s="24" t="str">
        <f>IF(C856="","",IFERROR(_xlfn.XLOOKUP(C856,PT_Master!A:A,PT_Master!C:C),""))</f>
        <v/>
      </c>
      <c r="E856" s="25" t="str">
        <f>IF(B856="","",IFERROR(_xlfn.XLOOKUP(B856,BILLING!A:A,BILLING!O:O),0))</f>
        <v/>
      </c>
      <c r="F856" s="13"/>
      <c r="G856" s="17"/>
      <c r="J856" s="25" t="str">
        <f>IF(B856="","",IFERROR(E856-SUMIF(B$6:B856,B856,G$6:G856),E856))</f>
        <v/>
      </c>
      <c r="K856" s="27" t="str">
        <f ca="1">IF(B856="","",IFERROR(TODAY()-_xlfn.XLOOKUP(B856,BILLING!A:A,BILLING!E:E),0))</f>
        <v/>
      </c>
      <c r="L856" s="24" t="str">
        <f t="shared" ca="1" si="27"/>
        <v/>
      </c>
    </row>
    <row r="857" spans="1:12" ht="22" customHeight="1">
      <c r="A857" t="str">
        <f t="shared" si="26"/>
        <v/>
      </c>
      <c r="C857" s="24" t="str">
        <f>IF(B857="","",IFERROR(_xlfn.XLOOKUP(B857,BILLING!A:A,BILLING!C:C),"Bill not found"))</f>
        <v/>
      </c>
      <c r="D857" s="24" t="str">
        <f>IF(C857="","",IFERROR(_xlfn.XLOOKUP(C857,PT_Master!A:A,PT_Master!C:C),""))</f>
        <v/>
      </c>
      <c r="E857" s="25" t="str">
        <f>IF(B857="","",IFERROR(_xlfn.XLOOKUP(B857,BILLING!A:A,BILLING!O:O),0))</f>
        <v/>
      </c>
      <c r="F857" s="13"/>
      <c r="G857" s="17"/>
      <c r="J857" s="25" t="str">
        <f>IF(B857="","",IFERROR(E857-SUMIF(B$6:B857,B857,G$6:G857),E857))</f>
        <v/>
      </c>
      <c r="K857" s="27" t="str">
        <f ca="1">IF(B857="","",IFERROR(TODAY()-_xlfn.XLOOKUP(B857,BILLING!A:A,BILLING!E:E),0))</f>
        <v/>
      </c>
      <c r="L857" s="24" t="str">
        <f t="shared" ca="1" si="27"/>
        <v/>
      </c>
    </row>
    <row r="858" spans="1:12" ht="22" customHeight="1">
      <c r="A858" t="str">
        <f t="shared" si="26"/>
        <v/>
      </c>
      <c r="C858" s="24" t="str">
        <f>IF(B858="","",IFERROR(_xlfn.XLOOKUP(B858,BILLING!A:A,BILLING!C:C),"Bill not found"))</f>
        <v/>
      </c>
      <c r="D858" s="24" t="str">
        <f>IF(C858="","",IFERROR(_xlfn.XLOOKUP(C858,PT_Master!A:A,PT_Master!C:C),""))</f>
        <v/>
      </c>
      <c r="E858" s="25" t="str">
        <f>IF(B858="","",IFERROR(_xlfn.XLOOKUP(B858,BILLING!A:A,BILLING!O:O),0))</f>
        <v/>
      </c>
      <c r="F858" s="13"/>
      <c r="G858" s="17"/>
      <c r="J858" s="25" t="str">
        <f>IF(B858="","",IFERROR(E858-SUMIF(B$6:B858,B858,G$6:G858),E858))</f>
        <v/>
      </c>
      <c r="K858" s="27" t="str">
        <f ca="1">IF(B858="","",IFERROR(TODAY()-_xlfn.XLOOKUP(B858,BILLING!A:A,BILLING!E:E),0))</f>
        <v/>
      </c>
      <c r="L858" s="24" t="str">
        <f t="shared" ca="1" si="27"/>
        <v/>
      </c>
    </row>
    <row r="859" spans="1:12" ht="22" customHeight="1">
      <c r="A859" t="str">
        <f t="shared" si="26"/>
        <v/>
      </c>
      <c r="C859" s="24" t="str">
        <f>IF(B859="","",IFERROR(_xlfn.XLOOKUP(B859,BILLING!A:A,BILLING!C:C),"Bill not found"))</f>
        <v/>
      </c>
      <c r="D859" s="24" t="str">
        <f>IF(C859="","",IFERROR(_xlfn.XLOOKUP(C859,PT_Master!A:A,PT_Master!C:C),""))</f>
        <v/>
      </c>
      <c r="E859" s="25" t="str">
        <f>IF(B859="","",IFERROR(_xlfn.XLOOKUP(B859,BILLING!A:A,BILLING!O:O),0))</f>
        <v/>
      </c>
      <c r="F859" s="13"/>
      <c r="G859" s="17"/>
      <c r="J859" s="25" t="str">
        <f>IF(B859="","",IFERROR(E859-SUMIF(B$6:B859,B859,G$6:G859),E859))</f>
        <v/>
      </c>
      <c r="K859" s="27" t="str">
        <f ca="1">IF(B859="","",IFERROR(TODAY()-_xlfn.XLOOKUP(B859,BILLING!A:A,BILLING!E:E),0))</f>
        <v/>
      </c>
      <c r="L859" s="24" t="str">
        <f t="shared" ca="1" si="27"/>
        <v/>
      </c>
    </row>
    <row r="860" spans="1:12" ht="22" customHeight="1">
      <c r="A860" t="str">
        <f t="shared" si="26"/>
        <v/>
      </c>
      <c r="C860" s="24" t="str">
        <f>IF(B860="","",IFERROR(_xlfn.XLOOKUP(B860,BILLING!A:A,BILLING!C:C),"Bill not found"))</f>
        <v/>
      </c>
      <c r="D860" s="24" t="str">
        <f>IF(C860="","",IFERROR(_xlfn.XLOOKUP(C860,PT_Master!A:A,PT_Master!C:C),""))</f>
        <v/>
      </c>
      <c r="E860" s="25" t="str">
        <f>IF(B860="","",IFERROR(_xlfn.XLOOKUP(B860,BILLING!A:A,BILLING!O:O),0))</f>
        <v/>
      </c>
      <c r="F860" s="13"/>
      <c r="G860" s="17"/>
      <c r="J860" s="25" t="str">
        <f>IF(B860="","",IFERROR(E860-SUMIF(B$6:B860,B860,G$6:G860),E860))</f>
        <v/>
      </c>
      <c r="K860" s="27" t="str">
        <f ca="1">IF(B860="","",IFERROR(TODAY()-_xlfn.XLOOKUP(B860,BILLING!A:A,BILLING!E:E),0))</f>
        <v/>
      </c>
      <c r="L860" s="24" t="str">
        <f t="shared" ca="1" si="27"/>
        <v/>
      </c>
    </row>
    <row r="861" spans="1:12" ht="22" customHeight="1">
      <c r="A861" t="str">
        <f t="shared" si="26"/>
        <v/>
      </c>
      <c r="C861" s="24" t="str">
        <f>IF(B861="","",IFERROR(_xlfn.XLOOKUP(B861,BILLING!A:A,BILLING!C:C),"Bill not found"))</f>
        <v/>
      </c>
      <c r="D861" s="24" t="str">
        <f>IF(C861="","",IFERROR(_xlfn.XLOOKUP(C861,PT_Master!A:A,PT_Master!C:C),""))</f>
        <v/>
      </c>
      <c r="E861" s="25" t="str">
        <f>IF(B861="","",IFERROR(_xlfn.XLOOKUP(B861,BILLING!A:A,BILLING!O:O),0))</f>
        <v/>
      </c>
      <c r="F861" s="13"/>
      <c r="G861" s="17"/>
      <c r="J861" s="25" t="str">
        <f>IF(B861="","",IFERROR(E861-SUMIF(B$6:B861,B861,G$6:G861),E861))</f>
        <v/>
      </c>
      <c r="K861" s="27" t="str">
        <f ca="1">IF(B861="","",IFERROR(TODAY()-_xlfn.XLOOKUP(B861,BILLING!A:A,BILLING!E:E),0))</f>
        <v/>
      </c>
      <c r="L861" s="24" t="str">
        <f t="shared" ca="1" si="27"/>
        <v/>
      </c>
    </row>
    <row r="862" spans="1:12" ht="22" customHeight="1">
      <c r="A862" t="str">
        <f t="shared" si="26"/>
        <v/>
      </c>
      <c r="C862" s="24" t="str">
        <f>IF(B862="","",IFERROR(_xlfn.XLOOKUP(B862,BILLING!A:A,BILLING!C:C),"Bill not found"))</f>
        <v/>
      </c>
      <c r="D862" s="24" t="str">
        <f>IF(C862="","",IFERROR(_xlfn.XLOOKUP(C862,PT_Master!A:A,PT_Master!C:C),""))</f>
        <v/>
      </c>
      <c r="E862" s="25" t="str">
        <f>IF(B862="","",IFERROR(_xlfn.XLOOKUP(B862,BILLING!A:A,BILLING!O:O),0))</f>
        <v/>
      </c>
      <c r="F862" s="13"/>
      <c r="G862" s="17"/>
      <c r="J862" s="25" t="str">
        <f>IF(B862="","",IFERROR(E862-SUMIF(B$6:B862,B862,G$6:G862),E862))</f>
        <v/>
      </c>
      <c r="K862" s="27" t="str">
        <f ca="1">IF(B862="","",IFERROR(TODAY()-_xlfn.XLOOKUP(B862,BILLING!A:A,BILLING!E:E),0))</f>
        <v/>
      </c>
      <c r="L862" s="24" t="str">
        <f t="shared" ca="1" si="27"/>
        <v/>
      </c>
    </row>
    <row r="863" spans="1:12" ht="22" customHeight="1">
      <c r="A863" t="str">
        <f t="shared" si="26"/>
        <v/>
      </c>
      <c r="C863" s="24" t="str">
        <f>IF(B863="","",IFERROR(_xlfn.XLOOKUP(B863,BILLING!A:A,BILLING!C:C),"Bill not found"))</f>
        <v/>
      </c>
      <c r="D863" s="24" t="str">
        <f>IF(C863="","",IFERROR(_xlfn.XLOOKUP(C863,PT_Master!A:A,PT_Master!C:C),""))</f>
        <v/>
      </c>
      <c r="E863" s="25" t="str">
        <f>IF(B863="","",IFERROR(_xlfn.XLOOKUP(B863,BILLING!A:A,BILLING!O:O),0))</f>
        <v/>
      </c>
      <c r="F863" s="13"/>
      <c r="G863" s="17"/>
      <c r="J863" s="25" t="str">
        <f>IF(B863="","",IFERROR(E863-SUMIF(B$6:B863,B863,G$6:G863),E863))</f>
        <v/>
      </c>
      <c r="K863" s="27" t="str">
        <f ca="1">IF(B863="","",IFERROR(TODAY()-_xlfn.XLOOKUP(B863,BILLING!A:A,BILLING!E:E),0))</f>
        <v/>
      </c>
      <c r="L863" s="24" t="str">
        <f t="shared" ca="1" si="27"/>
        <v/>
      </c>
    </row>
    <row r="864" spans="1:12" ht="22" customHeight="1">
      <c r="A864" t="str">
        <f t="shared" si="26"/>
        <v/>
      </c>
      <c r="C864" s="24" t="str">
        <f>IF(B864="","",IFERROR(_xlfn.XLOOKUP(B864,BILLING!A:A,BILLING!C:C),"Bill not found"))</f>
        <v/>
      </c>
      <c r="D864" s="24" t="str">
        <f>IF(C864="","",IFERROR(_xlfn.XLOOKUP(C864,PT_Master!A:A,PT_Master!C:C),""))</f>
        <v/>
      </c>
      <c r="E864" s="25" t="str">
        <f>IF(B864="","",IFERROR(_xlfn.XLOOKUP(B864,BILLING!A:A,BILLING!O:O),0))</f>
        <v/>
      </c>
      <c r="F864" s="13"/>
      <c r="G864" s="17"/>
      <c r="J864" s="25" t="str">
        <f>IF(B864="","",IFERROR(E864-SUMIF(B$6:B864,B864,G$6:G864),E864))</f>
        <v/>
      </c>
      <c r="K864" s="27" t="str">
        <f ca="1">IF(B864="","",IFERROR(TODAY()-_xlfn.XLOOKUP(B864,BILLING!A:A,BILLING!E:E),0))</f>
        <v/>
      </c>
      <c r="L864" s="24" t="str">
        <f t="shared" ca="1" si="27"/>
        <v/>
      </c>
    </row>
    <row r="865" spans="1:12" ht="22" customHeight="1">
      <c r="A865" t="str">
        <f t="shared" si="26"/>
        <v/>
      </c>
      <c r="C865" s="24" t="str">
        <f>IF(B865="","",IFERROR(_xlfn.XLOOKUP(B865,BILLING!A:A,BILLING!C:C),"Bill not found"))</f>
        <v/>
      </c>
      <c r="D865" s="24" t="str">
        <f>IF(C865="","",IFERROR(_xlfn.XLOOKUP(C865,PT_Master!A:A,PT_Master!C:C),""))</f>
        <v/>
      </c>
      <c r="E865" s="25" t="str">
        <f>IF(B865="","",IFERROR(_xlfn.XLOOKUP(B865,BILLING!A:A,BILLING!O:O),0))</f>
        <v/>
      </c>
      <c r="F865" s="13"/>
      <c r="G865" s="17"/>
      <c r="J865" s="25" t="str">
        <f>IF(B865="","",IFERROR(E865-SUMIF(B$6:B865,B865,G$6:G865),E865))</f>
        <v/>
      </c>
      <c r="K865" s="27" t="str">
        <f ca="1">IF(B865="","",IFERROR(TODAY()-_xlfn.XLOOKUP(B865,BILLING!A:A,BILLING!E:E),0))</f>
        <v/>
      </c>
      <c r="L865" s="24" t="str">
        <f t="shared" ca="1" si="27"/>
        <v/>
      </c>
    </row>
    <row r="866" spans="1:12" ht="22" customHeight="1">
      <c r="A866" t="str">
        <f t="shared" si="26"/>
        <v/>
      </c>
      <c r="C866" s="24" t="str">
        <f>IF(B866="","",IFERROR(_xlfn.XLOOKUP(B866,BILLING!A:A,BILLING!C:C),"Bill not found"))</f>
        <v/>
      </c>
      <c r="D866" s="24" t="str">
        <f>IF(C866="","",IFERROR(_xlfn.XLOOKUP(C866,PT_Master!A:A,PT_Master!C:C),""))</f>
        <v/>
      </c>
      <c r="E866" s="25" t="str">
        <f>IF(B866="","",IFERROR(_xlfn.XLOOKUP(B866,BILLING!A:A,BILLING!O:O),0))</f>
        <v/>
      </c>
      <c r="F866" s="13"/>
      <c r="G866" s="17"/>
      <c r="J866" s="25" t="str">
        <f>IF(B866="","",IFERROR(E866-SUMIF(B$6:B866,B866,G$6:G866),E866))</f>
        <v/>
      </c>
      <c r="K866" s="27" t="str">
        <f ca="1">IF(B866="","",IFERROR(TODAY()-_xlfn.XLOOKUP(B866,BILLING!A:A,BILLING!E:E),0))</f>
        <v/>
      </c>
      <c r="L866" s="24" t="str">
        <f t="shared" ca="1" si="27"/>
        <v/>
      </c>
    </row>
    <row r="867" spans="1:12" ht="22" customHeight="1">
      <c r="A867" t="str">
        <f t="shared" si="26"/>
        <v/>
      </c>
      <c r="C867" s="24" t="str">
        <f>IF(B867="","",IFERROR(_xlfn.XLOOKUP(B867,BILLING!A:A,BILLING!C:C),"Bill not found"))</f>
        <v/>
      </c>
      <c r="D867" s="24" t="str">
        <f>IF(C867="","",IFERROR(_xlfn.XLOOKUP(C867,PT_Master!A:A,PT_Master!C:C),""))</f>
        <v/>
      </c>
      <c r="E867" s="25" t="str">
        <f>IF(B867="","",IFERROR(_xlfn.XLOOKUP(B867,BILLING!A:A,BILLING!O:O),0))</f>
        <v/>
      </c>
      <c r="F867" s="13"/>
      <c r="G867" s="17"/>
      <c r="J867" s="25" t="str">
        <f>IF(B867="","",IFERROR(E867-SUMIF(B$6:B867,B867,G$6:G867),E867))</f>
        <v/>
      </c>
      <c r="K867" s="27" t="str">
        <f ca="1">IF(B867="","",IFERROR(TODAY()-_xlfn.XLOOKUP(B867,BILLING!A:A,BILLING!E:E),0))</f>
        <v/>
      </c>
      <c r="L867" s="24" t="str">
        <f t="shared" ca="1" si="27"/>
        <v/>
      </c>
    </row>
    <row r="868" spans="1:12" ht="22" customHeight="1">
      <c r="A868" t="str">
        <f t="shared" si="26"/>
        <v/>
      </c>
      <c r="C868" s="24" t="str">
        <f>IF(B868="","",IFERROR(_xlfn.XLOOKUP(B868,BILLING!A:A,BILLING!C:C),"Bill not found"))</f>
        <v/>
      </c>
      <c r="D868" s="24" t="str">
        <f>IF(C868="","",IFERROR(_xlfn.XLOOKUP(C868,PT_Master!A:A,PT_Master!C:C),""))</f>
        <v/>
      </c>
      <c r="E868" s="25" t="str">
        <f>IF(B868="","",IFERROR(_xlfn.XLOOKUP(B868,BILLING!A:A,BILLING!O:O),0))</f>
        <v/>
      </c>
      <c r="F868" s="13"/>
      <c r="G868" s="17"/>
      <c r="J868" s="25" t="str">
        <f>IF(B868="","",IFERROR(E868-SUMIF(B$6:B868,B868,G$6:G868),E868))</f>
        <v/>
      </c>
      <c r="K868" s="27" t="str">
        <f ca="1">IF(B868="","",IFERROR(TODAY()-_xlfn.XLOOKUP(B868,BILLING!A:A,BILLING!E:E),0))</f>
        <v/>
      </c>
      <c r="L868" s="24" t="str">
        <f t="shared" ca="1" si="27"/>
        <v/>
      </c>
    </row>
    <row r="869" spans="1:12" ht="22" customHeight="1">
      <c r="A869" t="str">
        <f t="shared" si="26"/>
        <v/>
      </c>
      <c r="C869" s="24" t="str">
        <f>IF(B869="","",IFERROR(_xlfn.XLOOKUP(B869,BILLING!A:A,BILLING!C:C),"Bill not found"))</f>
        <v/>
      </c>
      <c r="D869" s="24" t="str">
        <f>IF(C869="","",IFERROR(_xlfn.XLOOKUP(C869,PT_Master!A:A,PT_Master!C:C),""))</f>
        <v/>
      </c>
      <c r="E869" s="25" t="str">
        <f>IF(B869="","",IFERROR(_xlfn.XLOOKUP(B869,BILLING!A:A,BILLING!O:O),0))</f>
        <v/>
      </c>
      <c r="F869" s="13"/>
      <c r="G869" s="17"/>
      <c r="J869" s="25" t="str">
        <f>IF(B869="","",IFERROR(E869-SUMIF(B$6:B869,B869,G$6:G869),E869))</f>
        <v/>
      </c>
      <c r="K869" s="27" t="str">
        <f ca="1">IF(B869="","",IFERROR(TODAY()-_xlfn.XLOOKUP(B869,BILLING!A:A,BILLING!E:E),0))</f>
        <v/>
      </c>
      <c r="L869" s="24" t="str">
        <f t="shared" ca="1" si="27"/>
        <v/>
      </c>
    </row>
    <row r="870" spans="1:12" ht="22" customHeight="1">
      <c r="A870" t="str">
        <f t="shared" si="26"/>
        <v/>
      </c>
      <c r="C870" s="24" t="str">
        <f>IF(B870="","",IFERROR(_xlfn.XLOOKUP(B870,BILLING!A:A,BILLING!C:C),"Bill not found"))</f>
        <v/>
      </c>
      <c r="D870" s="24" t="str">
        <f>IF(C870="","",IFERROR(_xlfn.XLOOKUP(C870,PT_Master!A:A,PT_Master!C:C),""))</f>
        <v/>
      </c>
      <c r="E870" s="25" t="str">
        <f>IF(B870="","",IFERROR(_xlfn.XLOOKUP(B870,BILLING!A:A,BILLING!O:O),0))</f>
        <v/>
      </c>
      <c r="F870" s="13"/>
      <c r="G870" s="17"/>
      <c r="J870" s="25" t="str">
        <f>IF(B870="","",IFERROR(E870-SUMIF(B$6:B870,B870,G$6:G870),E870))</f>
        <v/>
      </c>
      <c r="K870" s="27" t="str">
        <f ca="1">IF(B870="","",IFERROR(TODAY()-_xlfn.XLOOKUP(B870,BILLING!A:A,BILLING!E:E),0))</f>
        <v/>
      </c>
      <c r="L870" s="24" t="str">
        <f t="shared" ca="1" si="27"/>
        <v/>
      </c>
    </row>
    <row r="871" spans="1:12" ht="22" customHeight="1">
      <c r="A871" t="str">
        <f t="shared" si="26"/>
        <v/>
      </c>
      <c r="C871" s="24" t="str">
        <f>IF(B871="","",IFERROR(_xlfn.XLOOKUP(B871,BILLING!A:A,BILLING!C:C),"Bill not found"))</f>
        <v/>
      </c>
      <c r="D871" s="24" t="str">
        <f>IF(C871="","",IFERROR(_xlfn.XLOOKUP(C871,PT_Master!A:A,PT_Master!C:C),""))</f>
        <v/>
      </c>
      <c r="E871" s="25" t="str">
        <f>IF(B871="","",IFERROR(_xlfn.XLOOKUP(B871,BILLING!A:A,BILLING!O:O),0))</f>
        <v/>
      </c>
      <c r="F871" s="13"/>
      <c r="G871" s="17"/>
      <c r="J871" s="25" t="str">
        <f>IF(B871="","",IFERROR(E871-SUMIF(B$6:B871,B871,G$6:G871),E871))</f>
        <v/>
      </c>
      <c r="K871" s="27" t="str">
        <f ca="1">IF(B871="","",IFERROR(TODAY()-_xlfn.XLOOKUP(B871,BILLING!A:A,BILLING!E:E),0))</f>
        <v/>
      </c>
      <c r="L871" s="24" t="str">
        <f t="shared" ca="1" si="27"/>
        <v/>
      </c>
    </row>
    <row r="872" spans="1:12" ht="22" customHeight="1">
      <c r="A872" t="str">
        <f t="shared" si="26"/>
        <v/>
      </c>
      <c r="C872" s="24" t="str">
        <f>IF(B872="","",IFERROR(_xlfn.XLOOKUP(B872,BILLING!A:A,BILLING!C:C),"Bill not found"))</f>
        <v/>
      </c>
      <c r="D872" s="24" t="str">
        <f>IF(C872="","",IFERROR(_xlfn.XLOOKUP(C872,PT_Master!A:A,PT_Master!C:C),""))</f>
        <v/>
      </c>
      <c r="E872" s="25" t="str">
        <f>IF(B872="","",IFERROR(_xlfn.XLOOKUP(B872,BILLING!A:A,BILLING!O:O),0))</f>
        <v/>
      </c>
      <c r="F872" s="13"/>
      <c r="G872" s="17"/>
      <c r="J872" s="25" t="str">
        <f>IF(B872="","",IFERROR(E872-SUMIF(B$6:B872,B872,G$6:G872),E872))</f>
        <v/>
      </c>
      <c r="K872" s="27" t="str">
        <f ca="1">IF(B872="","",IFERROR(TODAY()-_xlfn.XLOOKUP(B872,BILLING!A:A,BILLING!E:E),0))</f>
        <v/>
      </c>
      <c r="L872" s="24" t="str">
        <f t="shared" ca="1" si="27"/>
        <v/>
      </c>
    </row>
    <row r="873" spans="1:12" ht="22" customHeight="1">
      <c r="A873" t="str">
        <f t="shared" si="26"/>
        <v/>
      </c>
      <c r="C873" s="24" t="str">
        <f>IF(B873="","",IFERROR(_xlfn.XLOOKUP(B873,BILLING!A:A,BILLING!C:C),"Bill not found"))</f>
        <v/>
      </c>
      <c r="D873" s="24" t="str">
        <f>IF(C873="","",IFERROR(_xlfn.XLOOKUP(C873,PT_Master!A:A,PT_Master!C:C),""))</f>
        <v/>
      </c>
      <c r="E873" s="25" t="str">
        <f>IF(B873="","",IFERROR(_xlfn.XLOOKUP(B873,BILLING!A:A,BILLING!O:O),0))</f>
        <v/>
      </c>
      <c r="F873" s="13"/>
      <c r="G873" s="17"/>
      <c r="J873" s="25" t="str">
        <f>IF(B873="","",IFERROR(E873-SUMIF(B$6:B873,B873,G$6:G873),E873))</f>
        <v/>
      </c>
      <c r="K873" s="27" t="str">
        <f ca="1">IF(B873="","",IFERROR(TODAY()-_xlfn.XLOOKUP(B873,BILLING!A:A,BILLING!E:E),0))</f>
        <v/>
      </c>
      <c r="L873" s="24" t="str">
        <f t="shared" ca="1" si="27"/>
        <v/>
      </c>
    </row>
    <row r="874" spans="1:12" ht="22" customHeight="1">
      <c r="A874" t="str">
        <f t="shared" si="26"/>
        <v/>
      </c>
      <c r="C874" s="24" t="str">
        <f>IF(B874="","",IFERROR(_xlfn.XLOOKUP(B874,BILLING!A:A,BILLING!C:C),"Bill not found"))</f>
        <v/>
      </c>
      <c r="D874" s="24" t="str">
        <f>IF(C874="","",IFERROR(_xlfn.XLOOKUP(C874,PT_Master!A:A,PT_Master!C:C),""))</f>
        <v/>
      </c>
      <c r="E874" s="25" t="str">
        <f>IF(B874="","",IFERROR(_xlfn.XLOOKUP(B874,BILLING!A:A,BILLING!O:O),0))</f>
        <v/>
      </c>
      <c r="F874" s="13"/>
      <c r="G874" s="17"/>
      <c r="J874" s="25" t="str">
        <f>IF(B874="","",IFERROR(E874-SUMIF(B$6:B874,B874,G$6:G874),E874))</f>
        <v/>
      </c>
      <c r="K874" s="27" t="str">
        <f ca="1">IF(B874="","",IFERROR(TODAY()-_xlfn.XLOOKUP(B874,BILLING!A:A,BILLING!E:E),0))</f>
        <v/>
      </c>
      <c r="L874" s="24" t="str">
        <f t="shared" ca="1" si="27"/>
        <v/>
      </c>
    </row>
    <row r="875" spans="1:12" ht="22" customHeight="1">
      <c r="A875" t="str">
        <f t="shared" si="26"/>
        <v/>
      </c>
      <c r="C875" s="24" t="str">
        <f>IF(B875="","",IFERROR(_xlfn.XLOOKUP(B875,BILLING!A:A,BILLING!C:C),"Bill not found"))</f>
        <v/>
      </c>
      <c r="D875" s="24" t="str">
        <f>IF(C875="","",IFERROR(_xlfn.XLOOKUP(C875,PT_Master!A:A,PT_Master!C:C),""))</f>
        <v/>
      </c>
      <c r="E875" s="25" t="str">
        <f>IF(B875="","",IFERROR(_xlfn.XLOOKUP(B875,BILLING!A:A,BILLING!O:O),0))</f>
        <v/>
      </c>
      <c r="F875" s="13"/>
      <c r="G875" s="17"/>
      <c r="J875" s="25" t="str">
        <f>IF(B875="","",IFERROR(E875-SUMIF(B$6:B875,B875,G$6:G875),E875))</f>
        <v/>
      </c>
      <c r="K875" s="27" t="str">
        <f ca="1">IF(B875="","",IFERROR(TODAY()-_xlfn.XLOOKUP(B875,BILLING!A:A,BILLING!E:E),0))</f>
        <v/>
      </c>
      <c r="L875" s="24" t="str">
        <f t="shared" ca="1" si="27"/>
        <v/>
      </c>
    </row>
    <row r="876" spans="1:12" ht="22" customHeight="1">
      <c r="A876" t="str">
        <f t="shared" si="26"/>
        <v/>
      </c>
      <c r="C876" s="24" t="str">
        <f>IF(B876="","",IFERROR(_xlfn.XLOOKUP(B876,BILLING!A:A,BILLING!C:C),"Bill not found"))</f>
        <v/>
      </c>
      <c r="D876" s="24" t="str">
        <f>IF(C876="","",IFERROR(_xlfn.XLOOKUP(C876,PT_Master!A:A,PT_Master!C:C),""))</f>
        <v/>
      </c>
      <c r="E876" s="25" t="str">
        <f>IF(B876="","",IFERROR(_xlfn.XLOOKUP(B876,BILLING!A:A,BILLING!O:O),0))</f>
        <v/>
      </c>
      <c r="F876" s="13"/>
      <c r="G876" s="17"/>
      <c r="J876" s="25" t="str">
        <f>IF(B876="","",IFERROR(E876-SUMIF(B$6:B876,B876,G$6:G876),E876))</f>
        <v/>
      </c>
      <c r="K876" s="27" t="str">
        <f ca="1">IF(B876="","",IFERROR(TODAY()-_xlfn.XLOOKUP(B876,BILLING!A:A,BILLING!E:E),0))</f>
        <v/>
      </c>
      <c r="L876" s="24" t="str">
        <f t="shared" ca="1" si="27"/>
        <v/>
      </c>
    </row>
    <row r="877" spans="1:12" ht="22" customHeight="1">
      <c r="A877" t="str">
        <f t="shared" si="26"/>
        <v/>
      </c>
      <c r="C877" s="24" t="str">
        <f>IF(B877="","",IFERROR(_xlfn.XLOOKUP(B877,BILLING!A:A,BILLING!C:C),"Bill not found"))</f>
        <v/>
      </c>
      <c r="D877" s="24" t="str">
        <f>IF(C877="","",IFERROR(_xlfn.XLOOKUP(C877,PT_Master!A:A,PT_Master!C:C),""))</f>
        <v/>
      </c>
      <c r="E877" s="25" t="str">
        <f>IF(B877="","",IFERROR(_xlfn.XLOOKUP(B877,BILLING!A:A,BILLING!O:O),0))</f>
        <v/>
      </c>
      <c r="F877" s="13"/>
      <c r="G877" s="17"/>
      <c r="J877" s="25" t="str">
        <f>IF(B877="","",IFERROR(E877-SUMIF(B$6:B877,B877,G$6:G877),E877))</f>
        <v/>
      </c>
      <c r="K877" s="27" t="str">
        <f ca="1">IF(B877="","",IFERROR(TODAY()-_xlfn.XLOOKUP(B877,BILLING!A:A,BILLING!E:E),0))</f>
        <v/>
      </c>
      <c r="L877" s="24" t="str">
        <f t="shared" ca="1" si="27"/>
        <v/>
      </c>
    </row>
    <row r="878" spans="1:12" ht="22" customHeight="1">
      <c r="A878" t="str">
        <f t="shared" si="26"/>
        <v/>
      </c>
      <c r="C878" s="24" t="str">
        <f>IF(B878="","",IFERROR(_xlfn.XLOOKUP(B878,BILLING!A:A,BILLING!C:C),"Bill not found"))</f>
        <v/>
      </c>
      <c r="D878" s="24" t="str">
        <f>IF(C878="","",IFERROR(_xlfn.XLOOKUP(C878,PT_Master!A:A,PT_Master!C:C),""))</f>
        <v/>
      </c>
      <c r="E878" s="25" t="str">
        <f>IF(B878="","",IFERROR(_xlfn.XLOOKUP(B878,BILLING!A:A,BILLING!O:O),0))</f>
        <v/>
      </c>
      <c r="F878" s="13"/>
      <c r="G878" s="17"/>
      <c r="J878" s="25" t="str">
        <f>IF(B878="","",IFERROR(E878-SUMIF(B$6:B878,B878,G$6:G878),E878))</f>
        <v/>
      </c>
      <c r="K878" s="27" t="str">
        <f ca="1">IF(B878="","",IFERROR(TODAY()-_xlfn.XLOOKUP(B878,BILLING!A:A,BILLING!E:E),0))</f>
        <v/>
      </c>
      <c r="L878" s="24" t="str">
        <f t="shared" ca="1" si="27"/>
        <v/>
      </c>
    </row>
    <row r="879" spans="1:12" ht="22" customHeight="1">
      <c r="A879" t="str">
        <f t="shared" si="26"/>
        <v/>
      </c>
      <c r="C879" s="24" t="str">
        <f>IF(B879="","",IFERROR(_xlfn.XLOOKUP(B879,BILLING!A:A,BILLING!C:C),"Bill not found"))</f>
        <v/>
      </c>
      <c r="D879" s="24" t="str">
        <f>IF(C879="","",IFERROR(_xlfn.XLOOKUP(C879,PT_Master!A:A,PT_Master!C:C),""))</f>
        <v/>
      </c>
      <c r="E879" s="25" t="str">
        <f>IF(B879="","",IFERROR(_xlfn.XLOOKUP(B879,BILLING!A:A,BILLING!O:O),0))</f>
        <v/>
      </c>
      <c r="F879" s="13"/>
      <c r="G879" s="17"/>
      <c r="J879" s="25" t="str">
        <f>IF(B879="","",IFERROR(E879-SUMIF(B$6:B879,B879,G$6:G879),E879))</f>
        <v/>
      </c>
      <c r="K879" s="27" t="str">
        <f ca="1">IF(B879="","",IFERROR(TODAY()-_xlfn.XLOOKUP(B879,BILLING!A:A,BILLING!E:E),0))</f>
        <v/>
      </c>
      <c r="L879" s="24" t="str">
        <f t="shared" ca="1" si="27"/>
        <v/>
      </c>
    </row>
    <row r="880" spans="1:12" ht="22" customHeight="1">
      <c r="A880" t="str">
        <f t="shared" si="26"/>
        <v/>
      </c>
      <c r="C880" s="24" t="str">
        <f>IF(B880="","",IFERROR(_xlfn.XLOOKUP(B880,BILLING!A:A,BILLING!C:C),"Bill not found"))</f>
        <v/>
      </c>
      <c r="D880" s="24" t="str">
        <f>IF(C880="","",IFERROR(_xlfn.XLOOKUP(C880,PT_Master!A:A,PT_Master!C:C),""))</f>
        <v/>
      </c>
      <c r="E880" s="25" t="str">
        <f>IF(B880="","",IFERROR(_xlfn.XLOOKUP(B880,BILLING!A:A,BILLING!O:O),0))</f>
        <v/>
      </c>
      <c r="F880" s="13"/>
      <c r="G880" s="17"/>
      <c r="J880" s="25" t="str">
        <f>IF(B880="","",IFERROR(E880-SUMIF(B$6:B880,B880,G$6:G880),E880))</f>
        <v/>
      </c>
      <c r="K880" s="27" t="str">
        <f ca="1">IF(B880="","",IFERROR(TODAY()-_xlfn.XLOOKUP(B880,BILLING!A:A,BILLING!E:E),0))</f>
        <v/>
      </c>
      <c r="L880" s="24" t="str">
        <f t="shared" ca="1" si="27"/>
        <v/>
      </c>
    </row>
    <row r="881" spans="1:12" ht="22" customHeight="1">
      <c r="A881" t="str">
        <f t="shared" si="26"/>
        <v/>
      </c>
      <c r="C881" s="24" t="str">
        <f>IF(B881="","",IFERROR(_xlfn.XLOOKUP(B881,BILLING!A:A,BILLING!C:C),"Bill not found"))</f>
        <v/>
      </c>
      <c r="D881" s="24" t="str">
        <f>IF(C881="","",IFERROR(_xlfn.XLOOKUP(C881,PT_Master!A:A,PT_Master!C:C),""))</f>
        <v/>
      </c>
      <c r="E881" s="25" t="str">
        <f>IF(B881="","",IFERROR(_xlfn.XLOOKUP(B881,BILLING!A:A,BILLING!O:O),0))</f>
        <v/>
      </c>
      <c r="F881" s="13"/>
      <c r="G881" s="17"/>
      <c r="J881" s="25" t="str">
        <f>IF(B881="","",IFERROR(E881-SUMIF(B$6:B881,B881,G$6:G881),E881))</f>
        <v/>
      </c>
      <c r="K881" s="27" t="str">
        <f ca="1">IF(B881="","",IFERROR(TODAY()-_xlfn.XLOOKUP(B881,BILLING!A:A,BILLING!E:E),0))</f>
        <v/>
      </c>
      <c r="L881" s="24" t="str">
        <f t="shared" ca="1" si="27"/>
        <v/>
      </c>
    </row>
    <row r="882" spans="1:12" ht="22" customHeight="1">
      <c r="A882" t="str">
        <f t="shared" si="26"/>
        <v/>
      </c>
      <c r="C882" s="24" t="str">
        <f>IF(B882="","",IFERROR(_xlfn.XLOOKUP(B882,BILLING!A:A,BILLING!C:C),"Bill not found"))</f>
        <v/>
      </c>
      <c r="D882" s="24" t="str">
        <f>IF(C882="","",IFERROR(_xlfn.XLOOKUP(C882,PT_Master!A:A,PT_Master!C:C),""))</f>
        <v/>
      </c>
      <c r="E882" s="25" t="str">
        <f>IF(B882="","",IFERROR(_xlfn.XLOOKUP(B882,BILLING!A:A,BILLING!O:O),0))</f>
        <v/>
      </c>
      <c r="F882" s="13"/>
      <c r="G882" s="17"/>
      <c r="J882" s="25" t="str">
        <f>IF(B882="","",IFERROR(E882-SUMIF(B$6:B882,B882,G$6:G882),E882))</f>
        <v/>
      </c>
      <c r="K882" s="27" t="str">
        <f ca="1">IF(B882="","",IFERROR(TODAY()-_xlfn.XLOOKUP(B882,BILLING!A:A,BILLING!E:E),0))</f>
        <v/>
      </c>
      <c r="L882" s="24" t="str">
        <f t="shared" ca="1" si="27"/>
        <v/>
      </c>
    </row>
    <row r="883" spans="1:12" ht="22" customHeight="1">
      <c r="A883" t="str">
        <f t="shared" si="26"/>
        <v/>
      </c>
      <c r="C883" s="24" t="str">
        <f>IF(B883="","",IFERROR(_xlfn.XLOOKUP(B883,BILLING!A:A,BILLING!C:C),"Bill not found"))</f>
        <v/>
      </c>
      <c r="D883" s="24" t="str">
        <f>IF(C883="","",IFERROR(_xlfn.XLOOKUP(C883,PT_Master!A:A,PT_Master!C:C),""))</f>
        <v/>
      </c>
      <c r="E883" s="25" t="str">
        <f>IF(B883="","",IFERROR(_xlfn.XLOOKUP(B883,BILLING!A:A,BILLING!O:O),0))</f>
        <v/>
      </c>
      <c r="F883" s="13"/>
      <c r="G883" s="17"/>
      <c r="J883" s="25" t="str">
        <f>IF(B883="","",IFERROR(E883-SUMIF(B$6:B883,B883,G$6:G883),E883))</f>
        <v/>
      </c>
      <c r="K883" s="27" t="str">
        <f ca="1">IF(B883="","",IFERROR(TODAY()-_xlfn.XLOOKUP(B883,BILLING!A:A,BILLING!E:E),0))</f>
        <v/>
      </c>
      <c r="L883" s="24" t="str">
        <f t="shared" ca="1" si="27"/>
        <v/>
      </c>
    </row>
    <row r="884" spans="1:12" ht="22" customHeight="1">
      <c r="A884" t="str">
        <f t="shared" si="26"/>
        <v/>
      </c>
      <c r="C884" s="24" t="str">
        <f>IF(B884="","",IFERROR(_xlfn.XLOOKUP(B884,BILLING!A:A,BILLING!C:C),"Bill not found"))</f>
        <v/>
      </c>
      <c r="D884" s="24" t="str">
        <f>IF(C884="","",IFERROR(_xlfn.XLOOKUP(C884,PT_Master!A:A,PT_Master!C:C),""))</f>
        <v/>
      </c>
      <c r="E884" s="25" t="str">
        <f>IF(B884="","",IFERROR(_xlfn.XLOOKUP(B884,BILLING!A:A,BILLING!O:O),0))</f>
        <v/>
      </c>
      <c r="F884" s="13"/>
      <c r="G884" s="17"/>
      <c r="J884" s="25" t="str">
        <f>IF(B884="","",IFERROR(E884-SUMIF(B$6:B884,B884,G$6:G884),E884))</f>
        <v/>
      </c>
      <c r="K884" s="27" t="str">
        <f ca="1">IF(B884="","",IFERROR(TODAY()-_xlfn.XLOOKUP(B884,BILLING!A:A,BILLING!E:E),0))</f>
        <v/>
      </c>
      <c r="L884" s="24" t="str">
        <f t="shared" ca="1" si="27"/>
        <v/>
      </c>
    </row>
    <row r="885" spans="1:12" ht="22" customHeight="1">
      <c r="A885" t="str">
        <f t="shared" si="26"/>
        <v/>
      </c>
      <c r="C885" s="24" t="str">
        <f>IF(B885="","",IFERROR(_xlfn.XLOOKUP(B885,BILLING!A:A,BILLING!C:C),"Bill not found"))</f>
        <v/>
      </c>
      <c r="D885" s="24" t="str">
        <f>IF(C885="","",IFERROR(_xlfn.XLOOKUP(C885,PT_Master!A:A,PT_Master!C:C),""))</f>
        <v/>
      </c>
      <c r="E885" s="25" t="str">
        <f>IF(B885="","",IFERROR(_xlfn.XLOOKUP(B885,BILLING!A:A,BILLING!O:O),0))</f>
        <v/>
      </c>
      <c r="F885" s="13"/>
      <c r="G885" s="17"/>
      <c r="J885" s="25" t="str">
        <f>IF(B885="","",IFERROR(E885-SUMIF(B$6:B885,B885,G$6:G885),E885))</f>
        <v/>
      </c>
      <c r="K885" s="27" t="str">
        <f ca="1">IF(B885="","",IFERROR(TODAY()-_xlfn.XLOOKUP(B885,BILLING!A:A,BILLING!E:E),0))</f>
        <v/>
      </c>
      <c r="L885" s="24" t="str">
        <f t="shared" ca="1" si="27"/>
        <v/>
      </c>
    </row>
    <row r="886" spans="1:12" ht="22" customHeight="1">
      <c r="A886" t="str">
        <f t="shared" si="26"/>
        <v/>
      </c>
      <c r="C886" s="24" t="str">
        <f>IF(B886="","",IFERROR(_xlfn.XLOOKUP(B886,BILLING!A:A,BILLING!C:C),"Bill not found"))</f>
        <v/>
      </c>
      <c r="D886" s="24" t="str">
        <f>IF(C886="","",IFERROR(_xlfn.XLOOKUP(C886,PT_Master!A:A,PT_Master!C:C),""))</f>
        <v/>
      </c>
      <c r="E886" s="25" t="str">
        <f>IF(B886="","",IFERROR(_xlfn.XLOOKUP(B886,BILLING!A:A,BILLING!O:O),0))</f>
        <v/>
      </c>
      <c r="F886" s="13"/>
      <c r="G886" s="17"/>
      <c r="J886" s="25" t="str">
        <f>IF(B886="","",IFERROR(E886-SUMIF(B$6:B886,B886,G$6:G886),E886))</f>
        <v/>
      </c>
      <c r="K886" s="27" t="str">
        <f ca="1">IF(B886="","",IFERROR(TODAY()-_xlfn.XLOOKUP(B886,BILLING!A:A,BILLING!E:E),0))</f>
        <v/>
      </c>
      <c r="L886" s="24" t="str">
        <f t="shared" ca="1" si="27"/>
        <v/>
      </c>
    </row>
    <row r="887" spans="1:12" ht="22" customHeight="1">
      <c r="A887" t="str">
        <f t="shared" si="26"/>
        <v/>
      </c>
      <c r="C887" s="24" t="str">
        <f>IF(B887="","",IFERROR(_xlfn.XLOOKUP(B887,BILLING!A:A,BILLING!C:C),"Bill not found"))</f>
        <v/>
      </c>
      <c r="D887" s="24" t="str">
        <f>IF(C887="","",IFERROR(_xlfn.XLOOKUP(C887,PT_Master!A:A,PT_Master!C:C),""))</f>
        <v/>
      </c>
      <c r="E887" s="25" t="str">
        <f>IF(B887="","",IFERROR(_xlfn.XLOOKUP(B887,BILLING!A:A,BILLING!O:O),0))</f>
        <v/>
      </c>
      <c r="F887" s="13"/>
      <c r="G887" s="17"/>
      <c r="J887" s="25" t="str">
        <f>IF(B887="","",IFERROR(E887-SUMIF(B$6:B887,B887,G$6:G887),E887))</f>
        <v/>
      </c>
      <c r="K887" s="27" t="str">
        <f ca="1">IF(B887="","",IFERROR(TODAY()-_xlfn.XLOOKUP(B887,BILLING!A:A,BILLING!E:E),0))</f>
        <v/>
      </c>
      <c r="L887" s="24" t="str">
        <f t="shared" ca="1" si="27"/>
        <v/>
      </c>
    </row>
    <row r="888" spans="1:12" ht="22" customHeight="1">
      <c r="A888" t="str">
        <f t="shared" si="26"/>
        <v/>
      </c>
      <c r="C888" s="24" t="str">
        <f>IF(B888="","",IFERROR(_xlfn.XLOOKUP(B888,BILLING!A:A,BILLING!C:C),"Bill not found"))</f>
        <v/>
      </c>
      <c r="D888" s="24" t="str">
        <f>IF(C888="","",IFERROR(_xlfn.XLOOKUP(C888,PT_Master!A:A,PT_Master!C:C),""))</f>
        <v/>
      </c>
      <c r="E888" s="25" t="str">
        <f>IF(B888="","",IFERROR(_xlfn.XLOOKUP(B888,BILLING!A:A,BILLING!O:O),0))</f>
        <v/>
      </c>
      <c r="F888" s="13"/>
      <c r="G888" s="17"/>
      <c r="J888" s="25" t="str">
        <f>IF(B888="","",IFERROR(E888-SUMIF(B$6:B888,B888,G$6:G888),E888))</f>
        <v/>
      </c>
      <c r="K888" s="27" t="str">
        <f ca="1">IF(B888="","",IFERROR(TODAY()-_xlfn.XLOOKUP(B888,BILLING!A:A,BILLING!E:E),0))</f>
        <v/>
      </c>
      <c r="L888" s="24" t="str">
        <f t="shared" ca="1" si="27"/>
        <v/>
      </c>
    </row>
    <row r="889" spans="1:12" ht="22" customHeight="1">
      <c r="A889" t="str">
        <f t="shared" si="26"/>
        <v/>
      </c>
      <c r="C889" s="24" t="str">
        <f>IF(B889="","",IFERROR(_xlfn.XLOOKUP(B889,BILLING!A:A,BILLING!C:C),"Bill not found"))</f>
        <v/>
      </c>
      <c r="D889" s="24" t="str">
        <f>IF(C889="","",IFERROR(_xlfn.XLOOKUP(C889,PT_Master!A:A,PT_Master!C:C),""))</f>
        <v/>
      </c>
      <c r="E889" s="25" t="str">
        <f>IF(B889="","",IFERROR(_xlfn.XLOOKUP(B889,BILLING!A:A,BILLING!O:O),0))</f>
        <v/>
      </c>
      <c r="F889" s="13"/>
      <c r="G889" s="17"/>
      <c r="J889" s="25" t="str">
        <f>IF(B889="","",IFERROR(E889-SUMIF(B$6:B889,B889,G$6:G889),E889))</f>
        <v/>
      </c>
      <c r="K889" s="27" t="str">
        <f ca="1">IF(B889="","",IFERROR(TODAY()-_xlfn.XLOOKUP(B889,BILLING!A:A,BILLING!E:E),0))</f>
        <v/>
      </c>
      <c r="L889" s="24" t="str">
        <f t="shared" ca="1" si="27"/>
        <v/>
      </c>
    </row>
    <row r="890" spans="1:12" ht="22" customHeight="1">
      <c r="A890" t="str">
        <f t="shared" si="26"/>
        <v/>
      </c>
      <c r="C890" s="24" t="str">
        <f>IF(B890="","",IFERROR(_xlfn.XLOOKUP(B890,BILLING!A:A,BILLING!C:C),"Bill not found"))</f>
        <v/>
      </c>
      <c r="D890" s="24" t="str">
        <f>IF(C890="","",IFERROR(_xlfn.XLOOKUP(C890,PT_Master!A:A,PT_Master!C:C),""))</f>
        <v/>
      </c>
      <c r="E890" s="25" t="str">
        <f>IF(B890="","",IFERROR(_xlfn.XLOOKUP(B890,BILLING!A:A,BILLING!O:O),0))</f>
        <v/>
      </c>
      <c r="F890" s="13"/>
      <c r="G890" s="17"/>
      <c r="J890" s="25" t="str">
        <f>IF(B890="","",IFERROR(E890-SUMIF(B$6:B890,B890,G$6:G890),E890))</f>
        <v/>
      </c>
      <c r="K890" s="27" t="str">
        <f ca="1">IF(B890="","",IFERROR(TODAY()-_xlfn.XLOOKUP(B890,BILLING!A:A,BILLING!E:E),0))</f>
        <v/>
      </c>
      <c r="L890" s="24" t="str">
        <f t="shared" ca="1" si="27"/>
        <v/>
      </c>
    </row>
    <row r="891" spans="1:12" ht="22" customHeight="1">
      <c r="A891" t="str">
        <f t="shared" si="26"/>
        <v/>
      </c>
      <c r="C891" s="24" t="str">
        <f>IF(B891="","",IFERROR(_xlfn.XLOOKUP(B891,BILLING!A:A,BILLING!C:C),"Bill not found"))</f>
        <v/>
      </c>
      <c r="D891" s="24" t="str">
        <f>IF(C891="","",IFERROR(_xlfn.XLOOKUP(C891,PT_Master!A:A,PT_Master!C:C),""))</f>
        <v/>
      </c>
      <c r="E891" s="25" t="str">
        <f>IF(B891="","",IFERROR(_xlfn.XLOOKUP(B891,BILLING!A:A,BILLING!O:O),0))</f>
        <v/>
      </c>
      <c r="F891" s="13"/>
      <c r="G891" s="17"/>
      <c r="J891" s="25" t="str">
        <f>IF(B891="","",IFERROR(E891-SUMIF(B$6:B891,B891,G$6:G891),E891))</f>
        <v/>
      </c>
      <c r="K891" s="27" t="str">
        <f ca="1">IF(B891="","",IFERROR(TODAY()-_xlfn.XLOOKUP(B891,BILLING!A:A,BILLING!E:E),0))</f>
        <v/>
      </c>
      <c r="L891" s="24" t="str">
        <f t="shared" ca="1" si="27"/>
        <v/>
      </c>
    </row>
    <row r="892" spans="1:12" ht="22" customHeight="1">
      <c r="A892" t="str">
        <f t="shared" si="26"/>
        <v/>
      </c>
      <c r="C892" s="24" t="str">
        <f>IF(B892="","",IFERROR(_xlfn.XLOOKUP(B892,BILLING!A:A,BILLING!C:C),"Bill not found"))</f>
        <v/>
      </c>
      <c r="D892" s="24" t="str">
        <f>IF(C892="","",IFERROR(_xlfn.XLOOKUP(C892,PT_Master!A:A,PT_Master!C:C),""))</f>
        <v/>
      </c>
      <c r="E892" s="25" t="str">
        <f>IF(B892="","",IFERROR(_xlfn.XLOOKUP(B892,BILLING!A:A,BILLING!O:O),0))</f>
        <v/>
      </c>
      <c r="F892" s="13"/>
      <c r="G892" s="17"/>
      <c r="J892" s="25" t="str">
        <f>IF(B892="","",IFERROR(E892-SUMIF(B$6:B892,B892,G$6:G892),E892))</f>
        <v/>
      </c>
      <c r="K892" s="27" t="str">
        <f ca="1">IF(B892="","",IFERROR(TODAY()-_xlfn.XLOOKUP(B892,BILLING!A:A,BILLING!E:E),0))</f>
        <v/>
      </c>
      <c r="L892" s="24" t="str">
        <f t="shared" ca="1" si="27"/>
        <v/>
      </c>
    </row>
    <row r="893" spans="1:12" ht="22" customHeight="1">
      <c r="A893" t="str">
        <f t="shared" si="26"/>
        <v/>
      </c>
      <c r="C893" s="24" t="str">
        <f>IF(B893="","",IFERROR(_xlfn.XLOOKUP(B893,BILLING!A:A,BILLING!C:C),"Bill not found"))</f>
        <v/>
      </c>
      <c r="D893" s="24" t="str">
        <f>IF(C893="","",IFERROR(_xlfn.XLOOKUP(C893,PT_Master!A:A,PT_Master!C:C),""))</f>
        <v/>
      </c>
      <c r="E893" s="25" t="str">
        <f>IF(B893="","",IFERROR(_xlfn.XLOOKUP(B893,BILLING!A:A,BILLING!O:O),0))</f>
        <v/>
      </c>
      <c r="F893" s="13"/>
      <c r="G893" s="17"/>
      <c r="J893" s="25" t="str">
        <f>IF(B893="","",IFERROR(E893-SUMIF(B$6:B893,B893,G$6:G893),E893))</f>
        <v/>
      </c>
      <c r="K893" s="27" t="str">
        <f ca="1">IF(B893="","",IFERROR(TODAY()-_xlfn.XLOOKUP(B893,BILLING!A:A,BILLING!E:E),0))</f>
        <v/>
      </c>
      <c r="L893" s="24" t="str">
        <f t="shared" ca="1" si="27"/>
        <v/>
      </c>
    </row>
    <row r="894" spans="1:12" ht="22" customHeight="1">
      <c r="A894" t="str">
        <f t="shared" si="26"/>
        <v/>
      </c>
      <c r="C894" s="24" t="str">
        <f>IF(B894="","",IFERROR(_xlfn.XLOOKUP(B894,BILLING!A:A,BILLING!C:C),"Bill not found"))</f>
        <v/>
      </c>
      <c r="D894" s="24" t="str">
        <f>IF(C894="","",IFERROR(_xlfn.XLOOKUP(C894,PT_Master!A:A,PT_Master!C:C),""))</f>
        <v/>
      </c>
      <c r="E894" s="25" t="str">
        <f>IF(B894="","",IFERROR(_xlfn.XLOOKUP(B894,BILLING!A:A,BILLING!O:O),0))</f>
        <v/>
      </c>
      <c r="F894" s="13"/>
      <c r="G894" s="17"/>
      <c r="J894" s="25" t="str">
        <f>IF(B894="","",IFERROR(E894-SUMIF(B$6:B894,B894,G$6:G894),E894))</f>
        <v/>
      </c>
      <c r="K894" s="27" t="str">
        <f ca="1">IF(B894="","",IFERROR(TODAY()-_xlfn.XLOOKUP(B894,BILLING!A:A,BILLING!E:E),0))</f>
        <v/>
      </c>
      <c r="L894" s="24" t="str">
        <f t="shared" ca="1" si="27"/>
        <v/>
      </c>
    </row>
    <row r="895" spans="1:12" ht="22" customHeight="1">
      <c r="A895" t="str">
        <f t="shared" si="26"/>
        <v/>
      </c>
      <c r="C895" s="24" t="str">
        <f>IF(B895="","",IFERROR(_xlfn.XLOOKUP(B895,BILLING!A:A,BILLING!C:C),"Bill not found"))</f>
        <v/>
      </c>
      <c r="D895" s="24" t="str">
        <f>IF(C895="","",IFERROR(_xlfn.XLOOKUP(C895,PT_Master!A:A,PT_Master!C:C),""))</f>
        <v/>
      </c>
      <c r="E895" s="25" t="str">
        <f>IF(B895="","",IFERROR(_xlfn.XLOOKUP(B895,BILLING!A:A,BILLING!O:O),0))</f>
        <v/>
      </c>
      <c r="F895" s="13"/>
      <c r="G895" s="17"/>
      <c r="J895" s="25" t="str">
        <f>IF(B895="","",IFERROR(E895-SUMIF(B$6:B895,B895,G$6:G895),E895))</f>
        <v/>
      </c>
      <c r="K895" s="27" t="str">
        <f ca="1">IF(B895="","",IFERROR(TODAY()-_xlfn.XLOOKUP(B895,BILLING!A:A,BILLING!E:E),0))</f>
        <v/>
      </c>
      <c r="L895" s="24" t="str">
        <f t="shared" ca="1" si="27"/>
        <v/>
      </c>
    </row>
    <row r="896" spans="1:12" ht="22" customHeight="1">
      <c r="A896" t="str">
        <f t="shared" si="26"/>
        <v/>
      </c>
      <c r="C896" s="24" t="str">
        <f>IF(B896="","",IFERROR(_xlfn.XLOOKUP(B896,BILLING!A:A,BILLING!C:C),"Bill not found"))</f>
        <v/>
      </c>
      <c r="D896" s="24" t="str">
        <f>IF(C896="","",IFERROR(_xlfn.XLOOKUP(C896,PT_Master!A:A,PT_Master!C:C),""))</f>
        <v/>
      </c>
      <c r="E896" s="25" t="str">
        <f>IF(B896="","",IFERROR(_xlfn.XLOOKUP(B896,BILLING!A:A,BILLING!O:O),0))</f>
        <v/>
      </c>
      <c r="F896" s="13"/>
      <c r="G896" s="17"/>
      <c r="J896" s="25" t="str">
        <f>IF(B896="","",IFERROR(E896-SUMIF(B$6:B896,B896,G$6:G896),E896))</f>
        <v/>
      </c>
      <c r="K896" s="27" t="str">
        <f ca="1">IF(B896="","",IFERROR(TODAY()-_xlfn.XLOOKUP(B896,BILLING!A:A,BILLING!E:E),0))</f>
        <v/>
      </c>
      <c r="L896" s="24" t="str">
        <f t="shared" ca="1" si="27"/>
        <v/>
      </c>
    </row>
    <row r="897" spans="1:12" ht="22" customHeight="1">
      <c r="A897" t="str">
        <f t="shared" si="26"/>
        <v/>
      </c>
      <c r="C897" s="24" t="str">
        <f>IF(B897="","",IFERROR(_xlfn.XLOOKUP(B897,BILLING!A:A,BILLING!C:C),"Bill not found"))</f>
        <v/>
      </c>
      <c r="D897" s="24" t="str">
        <f>IF(C897="","",IFERROR(_xlfn.XLOOKUP(C897,PT_Master!A:A,PT_Master!C:C),""))</f>
        <v/>
      </c>
      <c r="E897" s="25" t="str">
        <f>IF(B897="","",IFERROR(_xlfn.XLOOKUP(B897,BILLING!A:A,BILLING!O:O),0))</f>
        <v/>
      </c>
      <c r="F897" s="13"/>
      <c r="G897" s="17"/>
      <c r="J897" s="25" t="str">
        <f>IF(B897="","",IFERROR(E897-SUMIF(B$6:B897,B897,G$6:G897),E897))</f>
        <v/>
      </c>
      <c r="K897" s="27" t="str">
        <f ca="1">IF(B897="","",IFERROR(TODAY()-_xlfn.XLOOKUP(B897,BILLING!A:A,BILLING!E:E),0))</f>
        <v/>
      </c>
      <c r="L897" s="24" t="str">
        <f t="shared" ca="1" si="27"/>
        <v/>
      </c>
    </row>
    <row r="898" spans="1:12" ht="22" customHeight="1">
      <c r="A898" t="str">
        <f t="shared" si="26"/>
        <v/>
      </c>
      <c r="C898" s="24" t="str">
        <f>IF(B898="","",IFERROR(_xlfn.XLOOKUP(B898,BILLING!A:A,BILLING!C:C),"Bill not found"))</f>
        <v/>
      </c>
      <c r="D898" s="24" t="str">
        <f>IF(C898="","",IFERROR(_xlfn.XLOOKUP(C898,PT_Master!A:A,PT_Master!C:C),""))</f>
        <v/>
      </c>
      <c r="E898" s="25" t="str">
        <f>IF(B898="","",IFERROR(_xlfn.XLOOKUP(B898,BILLING!A:A,BILLING!O:O),0))</f>
        <v/>
      </c>
      <c r="F898" s="13"/>
      <c r="G898" s="17"/>
      <c r="J898" s="25" t="str">
        <f>IF(B898="","",IFERROR(E898-SUMIF(B$6:B898,B898,G$6:G898),E898))</f>
        <v/>
      </c>
      <c r="K898" s="27" t="str">
        <f ca="1">IF(B898="","",IFERROR(TODAY()-_xlfn.XLOOKUP(B898,BILLING!A:A,BILLING!E:E),0))</f>
        <v/>
      </c>
      <c r="L898" s="24" t="str">
        <f t="shared" ca="1" si="27"/>
        <v/>
      </c>
    </row>
    <row r="899" spans="1:12" ht="22" customHeight="1">
      <c r="A899" t="str">
        <f t="shared" si="26"/>
        <v/>
      </c>
      <c r="C899" s="24" t="str">
        <f>IF(B899="","",IFERROR(_xlfn.XLOOKUP(B899,BILLING!A:A,BILLING!C:C),"Bill not found"))</f>
        <v/>
      </c>
      <c r="D899" s="24" t="str">
        <f>IF(C899="","",IFERROR(_xlfn.XLOOKUP(C899,PT_Master!A:A,PT_Master!C:C),""))</f>
        <v/>
      </c>
      <c r="E899" s="25" t="str">
        <f>IF(B899="","",IFERROR(_xlfn.XLOOKUP(B899,BILLING!A:A,BILLING!O:O),0))</f>
        <v/>
      </c>
      <c r="F899" s="13"/>
      <c r="G899" s="17"/>
      <c r="J899" s="25" t="str">
        <f>IF(B899="","",IFERROR(E899-SUMIF(B$6:B899,B899,G$6:G899),E899))</f>
        <v/>
      </c>
      <c r="K899" s="27" t="str">
        <f ca="1">IF(B899="","",IFERROR(TODAY()-_xlfn.XLOOKUP(B899,BILLING!A:A,BILLING!E:E),0))</f>
        <v/>
      </c>
      <c r="L899" s="24" t="str">
        <f t="shared" ca="1" si="27"/>
        <v/>
      </c>
    </row>
    <row r="900" spans="1:12" ht="22" customHeight="1">
      <c r="A900" t="str">
        <f t="shared" si="26"/>
        <v/>
      </c>
      <c r="C900" s="24" t="str">
        <f>IF(B900="","",IFERROR(_xlfn.XLOOKUP(B900,BILLING!A:A,BILLING!C:C),"Bill not found"))</f>
        <v/>
      </c>
      <c r="D900" s="24" t="str">
        <f>IF(C900="","",IFERROR(_xlfn.XLOOKUP(C900,PT_Master!A:A,PT_Master!C:C),""))</f>
        <v/>
      </c>
      <c r="E900" s="25" t="str">
        <f>IF(B900="","",IFERROR(_xlfn.XLOOKUP(B900,BILLING!A:A,BILLING!O:O),0))</f>
        <v/>
      </c>
      <c r="F900" s="13"/>
      <c r="G900" s="17"/>
      <c r="J900" s="25" t="str">
        <f>IF(B900="","",IFERROR(E900-SUMIF(B$6:B900,B900,G$6:G900),E900))</f>
        <v/>
      </c>
      <c r="K900" s="27" t="str">
        <f ca="1">IF(B900="","",IFERROR(TODAY()-_xlfn.XLOOKUP(B900,BILLING!A:A,BILLING!E:E),0))</f>
        <v/>
      </c>
      <c r="L900" s="24" t="str">
        <f t="shared" ca="1" si="27"/>
        <v/>
      </c>
    </row>
    <row r="901" spans="1:12" ht="22" customHeight="1">
      <c r="A901" t="str">
        <f t="shared" si="26"/>
        <v/>
      </c>
      <c r="C901" s="24" t="str">
        <f>IF(B901="","",IFERROR(_xlfn.XLOOKUP(B901,BILLING!A:A,BILLING!C:C),"Bill not found"))</f>
        <v/>
      </c>
      <c r="D901" s="24" t="str">
        <f>IF(C901="","",IFERROR(_xlfn.XLOOKUP(C901,PT_Master!A:A,PT_Master!C:C),""))</f>
        <v/>
      </c>
      <c r="E901" s="25" t="str">
        <f>IF(B901="","",IFERROR(_xlfn.XLOOKUP(B901,BILLING!A:A,BILLING!O:O),0))</f>
        <v/>
      </c>
      <c r="F901" s="13"/>
      <c r="G901" s="17"/>
      <c r="J901" s="25" t="str">
        <f>IF(B901="","",IFERROR(E901-SUMIF(B$6:B901,B901,G$6:G901),E901))</f>
        <v/>
      </c>
      <c r="K901" s="27" t="str">
        <f ca="1">IF(B901="","",IFERROR(TODAY()-_xlfn.XLOOKUP(B901,BILLING!A:A,BILLING!E:E),0))</f>
        <v/>
      </c>
      <c r="L901" s="24" t="str">
        <f t="shared" ca="1" si="27"/>
        <v/>
      </c>
    </row>
    <row r="902" spans="1:12" ht="22" customHeight="1">
      <c r="A902" t="str">
        <f t="shared" si="26"/>
        <v/>
      </c>
      <c r="C902" s="24" t="str">
        <f>IF(B902="","",IFERROR(_xlfn.XLOOKUP(B902,BILLING!A:A,BILLING!C:C),"Bill not found"))</f>
        <v/>
      </c>
      <c r="D902" s="24" t="str">
        <f>IF(C902="","",IFERROR(_xlfn.XLOOKUP(C902,PT_Master!A:A,PT_Master!C:C),""))</f>
        <v/>
      </c>
      <c r="E902" s="25" t="str">
        <f>IF(B902="","",IFERROR(_xlfn.XLOOKUP(B902,BILLING!A:A,BILLING!O:O),0))</f>
        <v/>
      </c>
      <c r="F902" s="13"/>
      <c r="G902" s="17"/>
      <c r="J902" s="25" t="str">
        <f>IF(B902="","",IFERROR(E902-SUMIF(B$6:B902,B902,G$6:G902),E902))</f>
        <v/>
      </c>
      <c r="K902" s="27" t="str">
        <f ca="1">IF(B902="","",IFERROR(TODAY()-_xlfn.XLOOKUP(B902,BILLING!A:A,BILLING!E:E),0))</f>
        <v/>
      </c>
      <c r="L902" s="24" t="str">
        <f t="shared" ca="1" si="27"/>
        <v/>
      </c>
    </row>
    <row r="903" spans="1:12" ht="22" customHeight="1">
      <c r="A903" t="str">
        <f t="shared" ref="A903:A966" si="28">IF(B903="","","PAY-"&amp;TEXT(ROW(A899),"00000"))</f>
        <v/>
      </c>
      <c r="C903" s="24" t="str">
        <f>IF(B903="","",IFERROR(_xlfn.XLOOKUP(B903,BILLING!A:A,BILLING!C:C),"Bill not found"))</f>
        <v/>
      </c>
      <c r="D903" s="24" t="str">
        <f>IF(C903="","",IFERROR(_xlfn.XLOOKUP(C903,PT_Master!A:A,PT_Master!C:C),""))</f>
        <v/>
      </c>
      <c r="E903" s="25" t="str">
        <f>IF(B903="","",IFERROR(_xlfn.XLOOKUP(B903,BILLING!A:A,BILLING!O:O),0))</f>
        <v/>
      </c>
      <c r="F903" s="13"/>
      <c r="G903" s="17"/>
      <c r="J903" s="25" t="str">
        <f>IF(B903="","",IFERROR(E903-SUMIF(B$6:B903,B903,G$6:G903),E903))</f>
        <v/>
      </c>
      <c r="K903" s="27" t="str">
        <f ca="1">IF(B903="","",IFERROR(TODAY()-_xlfn.XLOOKUP(B903,BILLING!A:A,BILLING!E:E),0))</f>
        <v/>
      </c>
      <c r="L903" s="24" t="str">
        <f t="shared" ref="L903:L966" ca="1" si="29">IF(K903="","",IF(K903&lt;=30,"0-30 Days",IF(K903&lt;=60,"31-60 Days",IF(K903&lt;=90,"61-90 Days","90+ Days"))))</f>
        <v/>
      </c>
    </row>
    <row r="904" spans="1:12" ht="22" customHeight="1">
      <c r="A904" t="str">
        <f t="shared" si="28"/>
        <v/>
      </c>
      <c r="C904" s="24" t="str">
        <f>IF(B904="","",IFERROR(_xlfn.XLOOKUP(B904,BILLING!A:A,BILLING!C:C),"Bill not found"))</f>
        <v/>
      </c>
      <c r="D904" s="24" t="str">
        <f>IF(C904="","",IFERROR(_xlfn.XLOOKUP(C904,PT_Master!A:A,PT_Master!C:C),""))</f>
        <v/>
      </c>
      <c r="E904" s="25" t="str">
        <f>IF(B904="","",IFERROR(_xlfn.XLOOKUP(B904,BILLING!A:A,BILLING!O:O),0))</f>
        <v/>
      </c>
      <c r="F904" s="13"/>
      <c r="G904" s="17"/>
      <c r="J904" s="25" t="str">
        <f>IF(B904="","",IFERROR(E904-SUMIF(B$6:B904,B904,G$6:G904),E904))</f>
        <v/>
      </c>
      <c r="K904" s="27" t="str">
        <f ca="1">IF(B904="","",IFERROR(TODAY()-_xlfn.XLOOKUP(B904,BILLING!A:A,BILLING!E:E),0))</f>
        <v/>
      </c>
      <c r="L904" s="24" t="str">
        <f t="shared" ca="1" si="29"/>
        <v/>
      </c>
    </row>
    <row r="905" spans="1:12" ht="22" customHeight="1">
      <c r="A905" t="str">
        <f t="shared" si="28"/>
        <v/>
      </c>
      <c r="C905" s="24" t="str">
        <f>IF(B905="","",IFERROR(_xlfn.XLOOKUP(B905,BILLING!A:A,BILLING!C:C),"Bill not found"))</f>
        <v/>
      </c>
      <c r="D905" s="24" t="str">
        <f>IF(C905="","",IFERROR(_xlfn.XLOOKUP(C905,PT_Master!A:A,PT_Master!C:C),""))</f>
        <v/>
      </c>
      <c r="E905" s="25" t="str">
        <f>IF(B905="","",IFERROR(_xlfn.XLOOKUP(B905,BILLING!A:A,BILLING!O:O),0))</f>
        <v/>
      </c>
      <c r="F905" s="13"/>
      <c r="G905" s="17"/>
      <c r="J905" s="25" t="str">
        <f>IF(B905="","",IFERROR(E905-SUMIF(B$6:B905,B905,G$6:G905),E905))</f>
        <v/>
      </c>
      <c r="K905" s="27" t="str">
        <f ca="1">IF(B905="","",IFERROR(TODAY()-_xlfn.XLOOKUP(B905,BILLING!A:A,BILLING!E:E),0))</f>
        <v/>
      </c>
      <c r="L905" s="24" t="str">
        <f t="shared" ca="1" si="29"/>
        <v/>
      </c>
    </row>
    <row r="906" spans="1:12" ht="22" customHeight="1">
      <c r="A906" t="str">
        <f t="shared" si="28"/>
        <v/>
      </c>
      <c r="C906" s="24" t="str">
        <f>IF(B906="","",IFERROR(_xlfn.XLOOKUP(B906,BILLING!A:A,BILLING!C:C),"Bill not found"))</f>
        <v/>
      </c>
      <c r="D906" s="24" t="str">
        <f>IF(C906="","",IFERROR(_xlfn.XLOOKUP(C906,PT_Master!A:A,PT_Master!C:C),""))</f>
        <v/>
      </c>
      <c r="E906" s="25" t="str">
        <f>IF(B906="","",IFERROR(_xlfn.XLOOKUP(B906,BILLING!A:A,BILLING!O:O),0))</f>
        <v/>
      </c>
      <c r="F906" s="13"/>
      <c r="G906" s="17"/>
      <c r="J906" s="25" t="str">
        <f>IF(B906="","",IFERROR(E906-SUMIF(B$6:B906,B906,G$6:G906),E906))</f>
        <v/>
      </c>
      <c r="K906" s="27" t="str">
        <f ca="1">IF(B906="","",IFERROR(TODAY()-_xlfn.XLOOKUP(B906,BILLING!A:A,BILLING!E:E),0))</f>
        <v/>
      </c>
      <c r="L906" s="24" t="str">
        <f t="shared" ca="1" si="29"/>
        <v/>
      </c>
    </row>
    <row r="907" spans="1:12" ht="22" customHeight="1">
      <c r="A907" t="str">
        <f t="shared" si="28"/>
        <v/>
      </c>
      <c r="C907" s="24" t="str">
        <f>IF(B907="","",IFERROR(_xlfn.XLOOKUP(B907,BILLING!A:A,BILLING!C:C),"Bill not found"))</f>
        <v/>
      </c>
      <c r="D907" s="24" t="str">
        <f>IF(C907="","",IFERROR(_xlfn.XLOOKUP(C907,PT_Master!A:A,PT_Master!C:C),""))</f>
        <v/>
      </c>
      <c r="E907" s="25" t="str">
        <f>IF(B907="","",IFERROR(_xlfn.XLOOKUP(B907,BILLING!A:A,BILLING!O:O),0))</f>
        <v/>
      </c>
      <c r="F907" s="13"/>
      <c r="G907" s="17"/>
      <c r="J907" s="25" t="str">
        <f>IF(B907="","",IFERROR(E907-SUMIF(B$6:B907,B907,G$6:G907),E907))</f>
        <v/>
      </c>
      <c r="K907" s="27" t="str">
        <f ca="1">IF(B907="","",IFERROR(TODAY()-_xlfn.XLOOKUP(B907,BILLING!A:A,BILLING!E:E),0))</f>
        <v/>
      </c>
      <c r="L907" s="24" t="str">
        <f t="shared" ca="1" si="29"/>
        <v/>
      </c>
    </row>
    <row r="908" spans="1:12" ht="22" customHeight="1">
      <c r="A908" t="str">
        <f t="shared" si="28"/>
        <v/>
      </c>
      <c r="C908" s="24" t="str">
        <f>IF(B908="","",IFERROR(_xlfn.XLOOKUP(B908,BILLING!A:A,BILLING!C:C),"Bill not found"))</f>
        <v/>
      </c>
      <c r="D908" s="24" t="str">
        <f>IF(C908="","",IFERROR(_xlfn.XLOOKUP(C908,PT_Master!A:A,PT_Master!C:C),""))</f>
        <v/>
      </c>
      <c r="E908" s="25" t="str">
        <f>IF(B908="","",IFERROR(_xlfn.XLOOKUP(B908,BILLING!A:A,BILLING!O:O),0))</f>
        <v/>
      </c>
      <c r="F908" s="13"/>
      <c r="G908" s="17"/>
      <c r="J908" s="25" t="str">
        <f>IF(B908="","",IFERROR(E908-SUMIF(B$6:B908,B908,G$6:G908),E908))</f>
        <v/>
      </c>
      <c r="K908" s="27" t="str">
        <f ca="1">IF(B908="","",IFERROR(TODAY()-_xlfn.XLOOKUP(B908,BILLING!A:A,BILLING!E:E),0))</f>
        <v/>
      </c>
      <c r="L908" s="24" t="str">
        <f t="shared" ca="1" si="29"/>
        <v/>
      </c>
    </row>
    <row r="909" spans="1:12" ht="22" customHeight="1">
      <c r="A909" t="str">
        <f t="shared" si="28"/>
        <v/>
      </c>
      <c r="C909" s="24" t="str">
        <f>IF(B909="","",IFERROR(_xlfn.XLOOKUP(B909,BILLING!A:A,BILLING!C:C),"Bill not found"))</f>
        <v/>
      </c>
      <c r="D909" s="24" t="str">
        <f>IF(C909="","",IFERROR(_xlfn.XLOOKUP(C909,PT_Master!A:A,PT_Master!C:C),""))</f>
        <v/>
      </c>
      <c r="E909" s="25" t="str">
        <f>IF(B909="","",IFERROR(_xlfn.XLOOKUP(B909,BILLING!A:A,BILLING!O:O),0))</f>
        <v/>
      </c>
      <c r="F909" s="13"/>
      <c r="G909" s="17"/>
      <c r="J909" s="25" t="str">
        <f>IF(B909="","",IFERROR(E909-SUMIF(B$6:B909,B909,G$6:G909),E909))</f>
        <v/>
      </c>
      <c r="K909" s="27" t="str">
        <f ca="1">IF(B909="","",IFERROR(TODAY()-_xlfn.XLOOKUP(B909,BILLING!A:A,BILLING!E:E),0))</f>
        <v/>
      </c>
      <c r="L909" s="24" t="str">
        <f t="shared" ca="1" si="29"/>
        <v/>
      </c>
    </row>
    <row r="910" spans="1:12" ht="22" customHeight="1">
      <c r="A910" t="str">
        <f t="shared" si="28"/>
        <v/>
      </c>
      <c r="C910" s="24" t="str">
        <f>IF(B910="","",IFERROR(_xlfn.XLOOKUP(B910,BILLING!A:A,BILLING!C:C),"Bill not found"))</f>
        <v/>
      </c>
      <c r="D910" s="24" t="str">
        <f>IF(C910="","",IFERROR(_xlfn.XLOOKUP(C910,PT_Master!A:A,PT_Master!C:C),""))</f>
        <v/>
      </c>
      <c r="E910" s="25" t="str">
        <f>IF(B910="","",IFERROR(_xlfn.XLOOKUP(B910,BILLING!A:A,BILLING!O:O),0))</f>
        <v/>
      </c>
      <c r="F910" s="13"/>
      <c r="G910" s="17"/>
      <c r="J910" s="25" t="str">
        <f>IF(B910="","",IFERROR(E910-SUMIF(B$6:B910,B910,G$6:G910),E910))</f>
        <v/>
      </c>
      <c r="K910" s="27" t="str">
        <f ca="1">IF(B910="","",IFERROR(TODAY()-_xlfn.XLOOKUP(B910,BILLING!A:A,BILLING!E:E),0))</f>
        <v/>
      </c>
      <c r="L910" s="24" t="str">
        <f t="shared" ca="1" si="29"/>
        <v/>
      </c>
    </row>
    <row r="911" spans="1:12" ht="22" customHeight="1">
      <c r="A911" t="str">
        <f t="shared" si="28"/>
        <v/>
      </c>
      <c r="C911" s="24" t="str">
        <f>IF(B911="","",IFERROR(_xlfn.XLOOKUP(B911,BILLING!A:A,BILLING!C:C),"Bill not found"))</f>
        <v/>
      </c>
      <c r="D911" s="24" t="str">
        <f>IF(C911="","",IFERROR(_xlfn.XLOOKUP(C911,PT_Master!A:A,PT_Master!C:C),""))</f>
        <v/>
      </c>
      <c r="E911" s="25" t="str">
        <f>IF(B911="","",IFERROR(_xlfn.XLOOKUP(B911,BILLING!A:A,BILLING!O:O),0))</f>
        <v/>
      </c>
      <c r="F911" s="13"/>
      <c r="G911" s="17"/>
      <c r="J911" s="25" t="str">
        <f>IF(B911="","",IFERROR(E911-SUMIF(B$6:B911,B911,G$6:G911),E911))</f>
        <v/>
      </c>
      <c r="K911" s="27" t="str">
        <f ca="1">IF(B911="","",IFERROR(TODAY()-_xlfn.XLOOKUP(B911,BILLING!A:A,BILLING!E:E),0))</f>
        <v/>
      </c>
      <c r="L911" s="24" t="str">
        <f t="shared" ca="1" si="29"/>
        <v/>
      </c>
    </row>
    <row r="912" spans="1:12" ht="22" customHeight="1">
      <c r="A912" t="str">
        <f t="shared" si="28"/>
        <v/>
      </c>
      <c r="C912" s="24" t="str">
        <f>IF(B912="","",IFERROR(_xlfn.XLOOKUP(B912,BILLING!A:A,BILLING!C:C),"Bill not found"))</f>
        <v/>
      </c>
      <c r="D912" s="24" t="str">
        <f>IF(C912="","",IFERROR(_xlfn.XLOOKUP(C912,PT_Master!A:A,PT_Master!C:C),""))</f>
        <v/>
      </c>
      <c r="E912" s="25" t="str">
        <f>IF(B912="","",IFERROR(_xlfn.XLOOKUP(B912,BILLING!A:A,BILLING!O:O),0))</f>
        <v/>
      </c>
      <c r="F912" s="13"/>
      <c r="G912" s="17"/>
      <c r="J912" s="25" t="str">
        <f>IF(B912="","",IFERROR(E912-SUMIF(B$6:B912,B912,G$6:G912),E912))</f>
        <v/>
      </c>
      <c r="K912" s="27" t="str">
        <f ca="1">IF(B912="","",IFERROR(TODAY()-_xlfn.XLOOKUP(B912,BILLING!A:A,BILLING!E:E),0))</f>
        <v/>
      </c>
      <c r="L912" s="24" t="str">
        <f t="shared" ca="1" si="29"/>
        <v/>
      </c>
    </row>
    <row r="913" spans="1:12" ht="22" customHeight="1">
      <c r="A913" t="str">
        <f t="shared" si="28"/>
        <v/>
      </c>
      <c r="C913" s="24" t="str">
        <f>IF(B913="","",IFERROR(_xlfn.XLOOKUP(B913,BILLING!A:A,BILLING!C:C),"Bill not found"))</f>
        <v/>
      </c>
      <c r="D913" s="24" t="str">
        <f>IF(C913="","",IFERROR(_xlfn.XLOOKUP(C913,PT_Master!A:A,PT_Master!C:C),""))</f>
        <v/>
      </c>
      <c r="E913" s="25" t="str">
        <f>IF(B913="","",IFERROR(_xlfn.XLOOKUP(B913,BILLING!A:A,BILLING!O:O),0))</f>
        <v/>
      </c>
      <c r="F913" s="13"/>
      <c r="G913" s="17"/>
      <c r="J913" s="25" t="str">
        <f>IF(B913="","",IFERROR(E913-SUMIF(B$6:B913,B913,G$6:G913),E913))</f>
        <v/>
      </c>
      <c r="K913" s="27" t="str">
        <f ca="1">IF(B913="","",IFERROR(TODAY()-_xlfn.XLOOKUP(B913,BILLING!A:A,BILLING!E:E),0))</f>
        <v/>
      </c>
      <c r="L913" s="24" t="str">
        <f t="shared" ca="1" si="29"/>
        <v/>
      </c>
    </row>
    <row r="914" spans="1:12" ht="22" customHeight="1">
      <c r="A914" t="str">
        <f t="shared" si="28"/>
        <v/>
      </c>
      <c r="C914" s="24" t="str">
        <f>IF(B914="","",IFERROR(_xlfn.XLOOKUP(B914,BILLING!A:A,BILLING!C:C),"Bill not found"))</f>
        <v/>
      </c>
      <c r="D914" s="24" t="str">
        <f>IF(C914="","",IFERROR(_xlfn.XLOOKUP(C914,PT_Master!A:A,PT_Master!C:C),""))</f>
        <v/>
      </c>
      <c r="E914" s="25" t="str">
        <f>IF(B914="","",IFERROR(_xlfn.XLOOKUP(B914,BILLING!A:A,BILLING!O:O),0))</f>
        <v/>
      </c>
      <c r="F914" s="13"/>
      <c r="G914" s="17"/>
      <c r="J914" s="25" t="str">
        <f>IF(B914="","",IFERROR(E914-SUMIF(B$6:B914,B914,G$6:G914),E914))</f>
        <v/>
      </c>
      <c r="K914" s="27" t="str">
        <f ca="1">IF(B914="","",IFERROR(TODAY()-_xlfn.XLOOKUP(B914,BILLING!A:A,BILLING!E:E),0))</f>
        <v/>
      </c>
      <c r="L914" s="24" t="str">
        <f t="shared" ca="1" si="29"/>
        <v/>
      </c>
    </row>
    <row r="915" spans="1:12" ht="22" customHeight="1">
      <c r="A915" t="str">
        <f t="shared" si="28"/>
        <v/>
      </c>
      <c r="C915" s="24" t="str">
        <f>IF(B915="","",IFERROR(_xlfn.XLOOKUP(B915,BILLING!A:A,BILLING!C:C),"Bill not found"))</f>
        <v/>
      </c>
      <c r="D915" s="24" t="str">
        <f>IF(C915="","",IFERROR(_xlfn.XLOOKUP(C915,PT_Master!A:A,PT_Master!C:C),""))</f>
        <v/>
      </c>
      <c r="E915" s="25" t="str">
        <f>IF(B915="","",IFERROR(_xlfn.XLOOKUP(B915,BILLING!A:A,BILLING!O:O),0))</f>
        <v/>
      </c>
      <c r="F915" s="13"/>
      <c r="G915" s="17"/>
      <c r="J915" s="25" t="str">
        <f>IF(B915="","",IFERROR(E915-SUMIF(B$6:B915,B915,G$6:G915),E915))</f>
        <v/>
      </c>
      <c r="K915" s="27" t="str">
        <f ca="1">IF(B915="","",IFERROR(TODAY()-_xlfn.XLOOKUP(B915,BILLING!A:A,BILLING!E:E),0))</f>
        <v/>
      </c>
      <c r="L915" s="24" t="str">
        <f t="shared" ca="1" si="29"/>
        <v/>
      </c>
    </row>
    <row r="916" spans="1:12" ht="22" customHeight="1">
      <c r="A916" t="str">
        <f t="shared" si="28"/>
        <v/>
      </c>
      <c r="C916" s="24" t="str">
        <f>IF(B916="","",IFERROR(_xlfn.XLOOKUP(B916,BILLING!A:A,BILLING!C:C),"Bill not found"))</f>
        <v/>
      </c>
      <c r="D916" s="24" t="str">
        <f>IF(C916="","",IFERROR(_xlfn.XLOOKUP(C916,PT_Master!A:A,PT_Master!C:C),""))</f>
        <v/>
      </c>
      <c r="E916" s="25" t="str">
        <f>IF(B916="","",IFERROR(_xlfn.XLOOKUP(B916,BILLING!A:A,BILLING!O:O),0))</f>
        <v/>
      </c>
      <c r="F916" s="13"/>
      <c r="G916" s="17"/>
      <c r="J916" s="25" t="str">
        <f>IF(B916="","",IFERROR(E916-SUMIF(B$6:B916,B916,G$6:G916),E916))</f>
        <v/>
      </c>
      <c r="K916" s="27" t="str">
        <f ca="1">IF(B916="","",IFERROR(TODAY()-_xlfn.XLOOKUP(B916,BILLING!A:A,BILLING!E:E),0))</f>
        <v/>
      </c>
      <c r="L916" s="24" t="str">
        <f t="shared" ca="1" si="29"/>
        <v/>
      </c>
    </row>
    <row r="917" spans="1:12" ht="22" customHeight="1">
      <c r="A917" t="str">
        <f t="shared" si="28"/>
        <v/>
      </c>
      <c r="C917" s="24" t="str">
        <f>IF(B917="","",IFERROR(_xlfn.XLOOKUP(B917,BILLING!A:A,BILLING!C:C),"Bill not found"))</f>
        <v/>
      </c>
      <c r="D917" s="24" t="str">
        <f>IF(C917="","",IFERROR(_xlfn.XLOOKUP(C917,PT_Master!A:A,PT_Master!C:C),""))</f>
        <v/>
      </c>
      <c r="E917" s="25" t="str">
        <f>IF(B917="","",IFERROR(_xlfn.XLOOKUP(B917,BILLING!A:A,BILLING!O:O),0))</f>
        <v/>
      </c>
      <c r="F917" s="13"/>
      <c r="G917" s="17"/>
      <c r="J917" s="25" t="str">
        <f>IF(B917="","",IFERROR(E917-SUMIF(B$6:B917,B917,G$6:G917),E917))</f>
        <v/>
      </c>
      <c r="K917" s="27" t="str">
        <f ca="1">IF(B917="","",IFERROR(TODAY()-_xlfn.XLOOKUP(B917,BILLING!A:A,BILLING!E:E),0))</f>
        <v/>
      </c>
      <c r="L917" s="24" t="str">
        <f t="shared" ca="1" si="29"/>
        <v/>
      </c>
    </row>
    <row r="918" spans="1:12" ht="22" customHeight="1">
      <c r="A918" t="str">
        <f t="shared" si="28"/>
        <v/>
      </c>
      <c r="C918" s="24" t="str">
        <f>IF(B918="","",IFERROR(_xlfn.XLOOKUP(B918,BILLING!A:A,BILLING!C:C),"Bill not found"))</f>
        <v/>
      </c>
      <c r="D918" s="24" t="str">
        <f>IF(C918="","",IFERROR(_xlfn.XLOOKUP(C918,PT_Master!A:A,PT_Master!C:C),""))</f>
        <v/>
      </c>
      <c r="E918" s="25" t="str">
        <f>IF(B918="","",IFERROR(_xlfn.XLOOKUP(B918,BILLING!A:A,BILLING!O:O),0))</f>
        <v/>
      </c>
      <c r="F918" s="13"/>
      <c r="G918" s="17"/>
      <c r="J918" s="25" t="str">
        <f>IF(B918="","",IFERROR(E918-SUMIF(B$6:B918,B918,G$6:G918),E918))</f>
        <v/>
      </c>
      <c r="K918" s="27" t="str">
        <f ca="1">IF(B918="","",IFERROR(TODAY()-_xlfn.XLOOKUP(B918,BILLING!A:A,BILLING!E:E),0))</f>
        <v/>
      </c>
      <c r="L918" s="24" t="str">
        <f t="shared" ca="1" si="29"/>
        <v/>
      </c>
    </row>
    <row r="919" spans="1:12" ht="22" customHeight="1">
      <c r="A919" t="str">
        <f t="shared" si="28"/>
        <v/>
      </c>
      <c r="C919" s="24" t="str">
        <f>IF(B919="","",IFERROR(_xlfn.XLOOKUP(B919,BILLING!A:A,BILLING!C:C),"Bill not found"))</f>
        <v/>
      </c>
      <c r="D919" s="24" t="str">
        <f>IF(C919="","",IFERROR(_xlfn.XLOOKUP(C919,PT_Master!A:A,PT_Master!C:C),""))</f>
        <v/>
      </c>
      <c r="E919" s="25" t="str">
        <f>IF(B919="","",IFERROR(_xlfn.XLOOKUP(B919,BILLING!A:A,BILLING!O:O),0))</f>
        <v/>
      </c>
      <c r="F919" s="13"/>
      <c r="G919" s="17"/>
      <c r="J919" s="25" t="str">
        <f>IF(B919="","",IFERROR(E919-SUMIF(B$6:B919,B919,G$6:G919),E919))</f>
        <v/>
      </c>
      <c r="K919" s="27" t="str">
        <f ca="1">IF(B919="","",IFERROR(TODAY()-_xlfn.XLOOKUP(B919,BILLING!A:A,BILLING!E:E),0))</f>
        <v/>
      </c>
      <c r="L919" s="24" t="str">
        <f t="shared" ca="1" si="29"/>
        <v/>
      </c>
    </row>
    <row r="920" spans="1:12" ht="22" customHeight="1">
      <c r="A920" t="str">
        <f t="shared" si="28"/>
        <v/>
      </c>
      <c r="C920" s="24" t="str">
        <f>IF(B920="","",IFERROR(_xlfn.XLOOKUP(B920,BILLING!A:A,BILLING!C:C),"Bill not found"))</f>
        <v/>
      </c>
      <c r="D920" s="24" t="str">
        <f>IF(C920="","",IFERROR(_xlfn.XLOOKUP(C920,PT_Master!A:A,PT_Master!C:C),""))</f>
        <v/>
      </c>
      <c r="E920" s="25" t="str">
        <f>IF(B920="","",IFERROR(_xlfn.XLOOKUP(B920,BILLING!A:A,BILLING!O:O),0))</f>
        <v/>
      </c>
      <c r="F920" s="13"/>
      <c r="G920" s="17"/>
      <c r="J920" s="25" t="str">
        <f>IF(B920="","",IFERROR(E920-SUMIF(B$6:B920,B920,G$6:G920),E920))</f>
        <v/>
      </c>
      <c r="K920" s="27" t="str">
        <f ca="1">IF(B920="","",IFERROR(TODAY()-_xlfn.XLOOKUP(B920,BILLING!A:A,BILLING!E:E),0))</f>
        <v/>
      </c>
      <c r="L920" s="24" t="str">
        <f t="shared" ca="1" si="29"/>
        <v/>
      </c>
    </row>
    <row r="921" spans="1:12" ht="22" customHeight="1">
      <c r="A921" t="str">
        <f t="shared" si="28"/>
        <v/>
      </c>
      <c r="C921" s="24" t="str">
        <f>IF(B921="","",IFERROR(_xlfn.XLOOKUP(B921,BILLING!A:A,BILLING!C:C),"Bill not found"))</f>
        <v/>
      </c>
      <c r="D921" s="24" t="str">
        <f>IF(C921="","",IFERROR(_xlfn.XLOOKUP(C921,PT_Master!A:A,PT_Master!C:C),""))</f>
        <v/>
      </c>
      <c r="E921" s="25" t="str">
        <f>IF(B921="","",IFERROR(_xlfn.XLOOKUP(B921,BILLING!A:A,BILLING!O:O),0))</f>
        <v/>
      </c>
      <c r="F921" s="13"/>
      <c r="G921" s="17"/>
      <c r="J921" s="25" t="str">
        <f>IF(B921="","",IFERROR(E921-SUMIF(B$6:B921,B921,G$6:G921),E921))</f>
        <v/>
      </c>
      <c r="K921" s="27" t="str">
        <f ca="1">IF(B921="","",IFERROR(TODAY()-_xlfn.XLOOKUP(B921,BILLING!A:A,BILLING!E:E),0))</f>
        <v/>
      </c>
      <c r="L921" s="24" t="str">
        <f t="shared" ca="1" si="29"/>
        <v/>
      </c>
    </row>
    <row r="922" spans="1:12" ht="22" customHeight="1">
      <c r="A922" t="str">
        <f t="shared" si="28"/>
        <v/>
      </c>
      <c r="C922" s="24" t="str">
        <f>IF(B922="","",IFERROR(_xlfn.XLOOKUP(B922,BILLING!A:A,BILLING!C:C),"Bill not found"))</f>
        <v/>
      </c>
      <c r="D922" s="24" t="str">
        <f>IF(C922="","",IFERROR(_xlfn.XLOOKUP(C922,PT_Master!A:A,PT_Master!C:C),""))</f>
        <v/>
      </c>
      <c r="E922" s="25" t="str">
        <f>IF(B922="","",IFERROR(_xlfn.XLOOKUP(B922,BILLING!A:A,BILLING!O:O),0))</f>
        <v/>
      </c>
      <c r="F922" s="13"/>
      <c r="G922" s="17"/>
      <c r="J922" s="25" t="str">
        <f>IF(B922="","",IFERROR(E922-SUMIF(B$6:B922,B922,G$6:G922),E922))</f>
        <v/>
      </c>
      <c r="K922" s="27" t="str">
        <f ca="1">IF(B922="","",IFERROR(TODAY()-_xlfn.XLOOKUP(B922,BILLING!A:A,BILLING!E:E),0))</f>
        <v/>
      </c>
      <c r="L922" s="24" t="str">
        <f t="shared" ca="1" si="29"/>
        <v/>
      </c>
    </row>
    <row r="923" spans="1:12" ht="22" customHeight="1">
      <c r="A923" t="str">
        <f t="shared" si="28"/>
        <v/>
      </c>
      <c r="C923" s="24" t="str">
        <f>IF(B923="","",IFERROR(_xlfn.XLOOKUP(B923,BILLING!A:A,BILLING!C:C),"Bill not found"))</f>
        <v/>
      </c>
      <c r="D923" s="24" t="str">
        <f>IF(C923="","",IFERROR(_xlfn.XLOOKUP(C923,PT_Master!A:A,PT_Master!C:C),""))</f>
        <v/>
      </c>
      <c r="E923" s="25" t="str">
        <f>IF(B923="","",IFERROR(_xlfn.XLOOKUP(B923,BILLING!A:A,BILLING!O:O),0))</f>
        <v/>
      </c>
      <c r="F923" s="13"/>
      <c r="G923" s="17"/>
      <c r="J923" s="25" t="str">
        <f>IF(B923="","",IFERROR(E923-SUMIF(B$6:B923,B923,G$6:G923),E923))</f>
        <v/>
      </c>
      <c r="K923" s="27" t="str">
        <f ca="1">IF(B923="","",IFERROR(TODAY()-_xlfn.XLOOKUP(B923,BILLING!A:A,BILLING!E:E),0))</f>
        <v/>
      </c>
      <c r="L923" s="24" t="str">
        <f t="shared" ca="1" si="29"/>
        <v/>
      </c>
    </row>
    <row r="924" spans="1:12" ht="22" customHeight="1">
      <c r="A924" t="str">
        <f t="shared" si="28"/>
        <v/>
      </c>
      <c r="C924" s="24" t="str">
        <f>IF(B924="","",IFERROR(_xlfn.XLOOKUP(B924,BILLING!A:A,BILLING!C:C),"Bill not found"))</f>
        <v/>
      </c>
      <c r="D924" s="24" t="str">
        <f>IF(C924="","",IFERROR(_xlfn.XLOOKUP(C924,PT_Master!A:A,PT_Master!C:C),""))</f>
        <v/>
      </c>
      <c r="E924" s="25" t="str">
        <f>IF(B924="","",IFERROR(_xlfn.XLOOKUP(B924,BILLING!A:A,BILLING!O:O),0))</f>
        <v/>
      </c>
      <c r="F924" s="13"/>
      <c r="G924" s="17"/>
      <c r="J924" s="25" t="str">
        <f>IF(B924="","",IFERROR(E924-SUMIF(B$6:B924,B924,G$6:G924),E924))</f>
        <v/>
      </c>
      <c r="K924" s="27" t="str">
        <f ca="1">IF(B924="","",IFERROR(TODAY()-_xlfn.XLOOKUP(B924,BILLING!A:A,BILLING!E:E),0))</f>
        <v/>
      </c>
      <c r="L924" s="24" t="str">
        <f t="shared" ca="1" si="29"/>
        <v/>
      </c>
    </row>
    <row r="925" spans="1:12" ht="22" customHeight="1">
      <c r="A925" t="str">
        <f t="shared" si="28"/>
        <v/>
      </c>
      <c r="C925" s="24" t="str">
        <f>IF(B925="","",IFERROR(_xlfn.XLOOKUP(B925,BILLING!A:A,BILLING!C:C),"Bill not found"))</f>
        <v/>
      </c>
      <c r="D925" s="24" t="str">
        <f>IF(C925="","",IFERROR(_xlfn.XLOOKUP(C925,PT_Master!A:A,PT_Master!C:C),""))</f>
        <v/>
      </c>
      <c r="E925" s="25" t="str">
        <f>IF(B925="","",IFERROR(_xlfn.XLOOKUP(B925,BILLING!A:A,BILLING!O:O),0))</f>
        <v/>
      </c>
      <c r="F925" s="13"/>
      <c r="G925" s="17"/>
      <c r="J925" s="25" t="str">
        <f>IF(B925="","",IFERROR(E925-SUMIF(B$6:B925,B925,G$6:G925),E925))</f>
        <v/>
      </c>
      <c r="K925" s="27" t="str">
        <f ca="1">IF(B925="","",IFERROR(TODAY()-_xlfn.XLOOKUP(B925,BILLING!A:A,BILLING!E:E),0))</f>
        <v/>
      </c>
      <c r="L925" s="24" t="str">
        <f t="shared" ca="1" si="29"/>
        <v/>
      </c>
    </row>
    <row r="926" spans="1:12" ht="22" customHeight="1">
      <c r="A926" t="str">
        <f t="shared" si="28"/>
        <v/>
      </c>
      <c r="C926" s="24" t="str">
        <f>IF(B926="","",IFERROR(_xlfn.XLOOKUP(B926,BILLING!A:A,BILLING!C:C),"Bill not found"))</f>
        <v/>
      </c>
      <c r="D926" s="24" t="str">
        <f>IF(C926="","",IFERROR(_xlfn.XLOOKUP(C926,PT_Master!A:A,PT_Master!C:C),""))</f>
        <v/>
      </c>
      <c r="E926" s="25" t="str">
        <f>IF(B926="","",IFERROR(_xlfn.XLOOKUP(B926,BILLING!A:A,BILLING!O:O),0))</f>
        <v/>
      </c>
      <c r="F926" s="13"/>
      <c r="G926" s="17"/>
      <c r="J926" s="25" t="str">
        <f>IF(B926="","",IFERROR(E926-SUMIF(B$6:B926,B926,G$6:G926),E926))</f>
        <v/>
      </c>
      <c r="K926" s="27" t="str">
        <f ca="1">IF(B926="","",IFERROR(TODAY()-_xlfn.XLOOKUP(B926,BILLING!A:A,BILLING!E:E),0))</f>
        <v/>
      </c>
      <c r="L926" s="24" t="str">
        <f t="shared" ca="1" si="29"/>
        <v/>
      </c>
    </row>
    <row r="927" spans="1:12" ht="22" customHeight="1">
      <c r="A927" t="str">
        <f t="shared" si="28"/>
        <v/>
      </c>
      <c r="C927" s="24" t="str">
        <f>IF(B927="","",IFERROR(_xlfn.XLOOKUP(B927,BILLING!A:A,BILLING!C:C),"Bill not found"))</f>
        <v/>
      </c>
      <c r="D927" s="24" t="str">
        <f>IF(C927="","",IFERROR(_xlfn.XLOOKUP(C927,PT_Master!A:A,PT_Master!C:C),""))</f>
        <v/>
      </c>
      <c r="E927" s="25" t="str">
        <f>IF(B927="","",IFERROR(_xlfn.XLOOKUP(B927,BILLING!A:A,BILLING!O:O),0))</f>
        <v/>
      </c>
      <c r="F927" s="13"/>
      <c r="G927" s="17"/>
      <c r="J927" s="25" t="str">
        <f>IF(B927="","",IFERROR(E927-SUMIF(B$6:B927,B927,G$6:G927),E927))</f>
        <v/>
      </c>
      <c r="K927" s="27" t="str">
        <f ca="1">IF(B927="","",IFERROR(TODAY()-_xlfn.XLOOKUP(B927,BILLING!A:A,BILLING!E:E),0))</f>
        <v/>
      </c>
      <c r="L927" s="24" t="str">
        <f t="shared" ca="1" si="29"/>
        <v/>
      </c>
    </row>
    <row r="928" spans="1:12" ht="22" customHeight="1">
      <c r="A928" t="str">
        <f t="shared" si="28"/>
        <v/>
      </c>
      <c r="C928" s="24" t="str">
        <f>IF(B928="","",IFERROR(_xlfn.XLOOKUP(B928,BILLING!A:A,BILLING!C:C),"Bill not found"))</f>
        <v/>
      </c>
      <c r="D928" s="24" t="str">
        <f>IF(C928="","",IFERROR(_xlfn.XLOOKUP(C928,PT_Master!A:A,PT_Master!C:C),""))</f>
        <v/>
      </c>
      <c r="E928" s="25" t="str">
        <f>IF(B928="","",IFERROR(_xlfn.XLOOKUP(B928,BILLING!A:A,BILLING!O:O),0))</f>
        <v/>
      </c>
      <c r="F928" s="13"/>
      <c r="G928" s="17"/>
      <c r="J928" s="25" t="str">
        <f>IF(B928="","",IFERROR(E928-SUMIF(B$6:B928,B928,G$6:G928),E928))</f>
        <v/>
      </c>
      <c r="K928" s="27" t="str">
        <f ca="1">IF(B928="","",IFERROR(TODAY()-_xlfn.XLOOKUP(B928,BILLING!A:A,BILLING!E:E),0))</f>
        <v/>
      </c>
      <c r="L928" s="24" t="str">
        <f t="shared" ca="1" si="29"/>
        <v/>
      </c>
    </row>
    <row r="929" spans="1:12" ht="22" customHeight="1">
      <c r="A929" t="str">
        <f t="shared" si="28"/>
        <v/>
      </c>
      <c r="C929" s="24" t="str">
        <f>IF(B929="","",IFERROR(_xlfn.XLOOKUP(B929,BILLING!A:A,BILLING!C:C),"Bill not found"))</f>
        <v/>
      </c>
      <c r="D929" s="24" t="str">
        <f>IF(C929="","",IFERROR(_xlfn.XLOOKUP(C929,PT_Master!A:A,PT_Master!C:C),""))</f>
        <v/>
      </c>
      <c r="E929" s="25" t="str">
        <f>IF(B929="","",IFERROR(_xlfn.XLOOKUP(B929,BILLING!A:A,BILLING!O:O),0))</f>
        <v/>
      </c>
      <c r="F929" s="13"/>
      <c r="G929" s="17"/>
      <c r="J929" s="25" t="str">
        <f>IF(B929="","",IFERROR(E929-SUMIF(B$6:B929,B929,G$6:G929),E929))</f>
        <v/>
      </c>
      <c r="K929" s="27" t="str">
        <f ca="1">IF(B929="","",IFERROR(TODAY()-_xlfn.XLOOKUP(B929,BILLING!A:A,BILLING!E:E),0))</f>
        <v/>
      </c>
      <c r="L929" s="24" t="str">
        <f t="shared" ca="1" si="29"/>
        <v/>
      </c>
    </row>
    <row r="930" spans="1:12" ht="22" customHeight="1">
      <c r="A930" t="str">
        <f t="shared" si="28"/>
        <v/>
      </c>
      <c r="C930" s="24" t="str">
        <f>IF(B930="","",IFERROR(_xlfn.XLOOKUP(B930,BILLING!A:A,BILLING!C:C),"Bill not found"))</f>
        <v/>
      </c>
      <c r="D930" s="24" t="str">
        <f>IF(C930="","",IFERROR(_xlfn.XLOOKUP(C930,PT_Master!A:A,PT_Master!C:C),""))</f>
        <v/>
      </c>
      <c r="E930" s="25" t="str">
        <f>IF(B930="","",IFERROR(_xlfn.XLOOKUP(B930,BILLING!A:A,BILLING!O:O),0))</f>
        <v/>
      </c>
      <c r="F930" s="13"/>
      <c r="G930" s="17"/>
      <c r="J930" s="25" t="str">
        <f>IF(B930="","",IFERROR(E930-SUMIF(B$6:B930,B930,G$6:G930),E930))</f>
        <v/>
      </c>
      <c r="K930" s="27" t="str">
        <f ca="1">IF(B930="","",IFERROR(TODAY()-_xlfn.XLOOKUP(B930,BILLING!A:A,BILLING!E:E),0))</f>
        <v/>
      </c>
      <c r="L930" s="24" t="str">
        <f t="shared" ca="1" si="29"/>
        <v/>
      </c>
    </row>
    <row r="931" spans="1:12" ht="22" customHeight="1">
      <c r="A931" t="str">
        <f t="shared" si="28"/>
        <v/>
      </c>
      <c r="C931" s="24" t="str">
        <f>IF(B931="","",IFERROR(_xlfn.XLOOKUP(B931,BILLING!A:A,BILLING!C:C),"Bill not found"))</f>
        <v/>
      </c>
      <c r="D931" s="24" t="str">
        <f>IF(C931="","",IFERROR(_xlfn.XLOOKUP(C931,PT_Master!A:A,PT_Master!C:C),""))</f>
        <v/>
      </c>
      <c r="E931" s="25" t="str">
        <f>IF(B931="","",IFERROR(_xlfn.XLOOKUP(B931,BILLING!A:A,BILLING!O:O),0))</f>
        <v/>
      </c>
      <c r="F931" s="13"/>
      <c r="G931" s="17"/>
      <c r="J931" s="25" t="str">
        <f>IF(B931="","",IFERROR(E931-SUMIF(B$6:B931,B931,G$6:G931),E931))</f>
        <v/>
      </c>
      <c r="K931" s="27" t="str">
        <f ca="1">IF(B931="","",IFERROR(TODAY()-_xlfn.XLOOKUP(B931,BILLING!A:A,BILLING!E:E),0))</f>
        <v/>
      </c>
      <c r="L931" s="24" t="str">
        <f t="shared" ca="1" si="29"/>
        <v/>
      </c>
    </row>
    <row r="932" spans="1:12" ht="22" customHeight="1">
      <c r="A932" t="str">
        <f t="shared" si="28"/>
        <v/>
      </c>
      <c r="C932" s="24" t="str">
        <f>IF(B932="","",IFERROR(_xlfn.XLOOKUP(B932,BILLING!A:A,BILLING!C:C),"Bill not found"))</f>
        <v/>
      </c>
      <c r="D932" s="24" t="str">
        <f>IF(C932="","",IFERROR(_xlfn.XLOOKUP(C932,PT_Master!A:A,PT_Master!C:C),""))</f>
        <v/>
      </c>
      <c r="E932" s="25" t="str">
        <f>IF(B932="","",IFERROR(_xlfn.XLOOKUP(B932,BILLING!A:A,BILLING!O:O),0))</f>
        <v/>
      </c>
      <c r="F932" s="13"/>
      <c r="G932" s="17"/>
      <c r="J932" s="25" t="str">
        <f>IF(B932="","",IFERROR(E932-SUMIF(B$6:B932,B932,G$6:G932),E932))</f>
        <v/>
      </c>
      <c r="K932" s="27" t="str">
        <f ca="1">IF(B932="","",IFERROR(TODAY()-_xlfn.XLOOKUP(B932,BILLING!A:A,BILLING!E:E),0))</f>
        <v/>
      </c>
      <c r="L932" s="24" t="str">
        <f t="shared" ca="1" si="29"/>
        <v/>
      </c>
    </row>
    <row r="933" spans="1:12" ht="22" customHeight="1">
      <c r="A933" t="str">
        <f t="shared" si="28"/>
        <v/>
      </c>
      <c r="C933" s="24" t="str">
        <f>IF(B933="","",IFERROR(_xlfn.XLOOKUP(B933,BILLING!A:A,BILLING!C:C),"Bill not found"))</f>
        <v/>
      </c>
      <c r="D933" s="24" t="str">
        <f>IF(C933="","",IFERROR(_xlfn.XLOOKUP(C933,PT_Master!A:A,PT_Master!C:C),""))</f>
        <v/>
      </c>
      <c r="E933" s="25" t="str">
        <f>IF(B933="","",IFERROR(_xlfn.XLOOKUP(B933,BILLING!A:A,BILLING!O:O),0))</f>
        <v/>
      </c>
      <c r="F933" s="13"/>
      <c r="G933" s="17"/>
      <c r="J933" s="25" t="str">
        <f>IF(B933="","",IFERROR(E933-SUMIF(B$6:B933,B933,G$6:G933),E933))</f>
        <v/>
      </c>
      <c r="K933" s="27" t="str">
        <f ca="1">IF(B933="","",IFERROR(TODAY()-_xlfn.XLOOKUP(B933,BILLING!A:A,BILLING!E:E),0))</f>
        <v/>
      </c>
      <c r="L933" s="24" t="str">
        <f t="shared" ca="1" si="29"/>
        <v/>
      </c>
    </row>
    <row r="934" spans="1:12" ht="22" customHeight="1">
      <c r="A934" t="str">
        <f t="shared" si="28"/>
        <v/>
      </c>
      <c r="C934" s="24" t="str">
        <f>IF(B934="","",IFERROR(_xlfn.XLOOKUP(B934,BILLING!A:A,BILLING!C:C),"Bill not found"))</f>
        <v/>
      </c>
      <c r="D934" s="24" t="str">
        <f>IF(C934="","",IFERROR(_xlfn.XLOOKUP(C934,PT_Master!A:A,PT_Master!C:C),""))</f>
        <v/>
      </c>
      <c r="E934" s="25" t="str">
        <f>IF(B934="","",IFERROR(_xlfn.XLOOKUP(B934,BILLING!A:A,BILLING!O:O),0))</f>
        <v/>
      </c>
      <c r="F934" s="13"/>
      <c r="G934" s="17"/>
      <c r="J934" s="25" t="str">
        <f>IF(B934="","",IFERROR(E934-SUMIF(B$6:B934,B934,G$6:G934),E934))</f>
        <v/>
      </c>
      <c r="K934" s="27" t="str">
        <f ca="1">IF(B934="","",IFERROR(TODAY()-_xlfn.XLOOKUP(B934,BILLING!A:A,BILLING!E:E),0))</f>
        <v/>
      </c>
      <c r="L934" s="24" t="str">
        <f t="shared" ca="1" si="29"/>
        <v/>
      </c>
    </row>
    <row r="935" spans="1:12" ht="22" customHeight="1">
      <c r="A935" t="str">
        <f t="shared" si="28"/>
        <v/>
      </c>
      <c r="C935" s="24" t="str">
        <f>IF(B935="","",IFERROR(_xlfn.XLOOKUP(B935,BILLING!A:A,BILLING!C:C),"Bill not found"))</f>
        <v/>
      </c>
      <c r="D935" s="24" t="str">
        <f>IF(C935="","",IFERROR(_xlfn.XLOOKUP(C935,PT_Master!A:A,PT_Master!C:C),""))</f>
        <v/>
      </c>
      <c r="E935" s="25" t="str">
        <f>IF(B935="","",IFERROR(_xlfn.XLOOKUP(B935,BILLING!A:A,BILLING!O:O),0))</f>
        <v/>
      </c>
      <c r="F935" s="13"/>
      <c r="G935" s="17"/>
      <c r="J935" s="25" t="str">
        <f>IF(B935="","",IFERROR(E935-SUMIF(B$6:B935,B935,G$6:G935),E935))</f>
        <v/>
      </c>
      <c r="K935" s="27" t="str">
        <f ca="1">IF(B935="","",IFERROR(TODAY()-_xlfn.XLOOKUP(B935,BILLING!A:A,BILLING!E:E),0))</f>
        <v/>
      </c>
      <c r="L935" s="24" t="str">
        <f t="shared" ca="1" si="29"/>
        <v/>
      </c>
    </row>
    <row r="936" spans="1:12" ht="22" customHeight="1">
      <c r="A936" t="str">
        <f t="shared" si="28"/>
        <v/>
      </c>
      <c r="C936" s="24" t="str">
        <f>IF(B936="","",IFERROR(_xlfn.XLOOKUP(B936,BILLING!A:A,BILLING!C:C),"Bill not found"))</f>
        <v/>
      </c>
      <c r="D936" s="24" t="str">
        <f>IF(C936="","",IFERROR(_xlfn.XLOOKUP(C936,PT_Master!A:A,PT_Master!C:C),""))</f>
        <v/>
      </c>
      <c r="E936" s="25" t="str">
        <f>IF(B936="","",IFERROR(_xlfn.XLOOKUP(B936,BILLING!A:A,BILLING!O:O),0))</f>
        <v/>
      </c>
      <c r="F936" s="13"/>
      <c r="G936" s="17"/>
      <c r="J936" s="25" t="str">
        <f>IF(B936="","",IFERROR(E936-SUMIF(B$6:B936,B936,G$6:G936),E936))</f>
        <v/>
      </c>
      <c r="K936" s="27" t="str">
        <f ca="1">IF(B936="","",IFERROR(TODAY()-_xlfn.XLOOKUP(B936,BILLING!A:A,BILLING!E:E),0))</f>
        <v/>
      </c>
      <c r="L936" s="24" t="str">
        <f t="shared" ca="1" si="29"/>
        <v/>
      </c>
    </row>
    <row r="937" spans="1:12" ht="22" customHeight="1">
      <c r="A937" t="str">
        <f t="shared" si="28"/>
        <v/>
      </c>
      <c r="C937" s="24" t="str">
        <f>IF(B937="","",IFERROR(_xlfn.XLOOKUP(B937,BILLING!A:A,BILLING!C:C),"Bill not found"))</f>
        <v/>
      </c>
      <c r="D937" s="24" t="str">
        <f>IF(C937="","",IFERROR(_xlfn.XLOOKUP(C937,PT_Master!A:A,PT_Master!C:C),""))</f>
        <v/>
      </c>
      <c r="E937" s="25" t="str">
        <f>IF(B937="","",IFERROR(_xlfn.XLOOKUP(B937,BILLING!A:A,BILLING!O:O),0))</f>
        <v/>
      </c>
      <c r="F937" s="13"/>
      <c r="G937" s="17"/>
      <c r="J937" s="25" t="str">
        <f>IF(B937="","",IFERROR(E937-SUMIF(B$6:B937,B937,G$6:G937),E937))</f>
        <v/>
      </c>
      <c r="K937" s="27" t="str">
        <f ca="1">IF(B937="","",IFERROR(TODAY()-_xlfn.XLOOKUP(B937,BILLING!A:A,BILLING!E:E),0))</f>
        <v/>
      </c>
      <c r="L937" s="24" t="str">
        <f t="shared" ca="1" si="29"/>
        <v/>
      </c>
    </row>
    <row r="938" spans="1:12" ht="22" customHeight="1">
      <c r="A938" t="str">
        <f t="shared" si="28"/>
        <v/>
      </c>
      <c r="C938" s="24" t="str">
        <f>IF(B938="","",IFERROR(_xlfn.XLOOKUP(B938,BILLING!A:A,BILLING!C:C),"Bill not found"))</f>
        <v/>
      </c>
      <c r="D938" s="24" t="str">
        <f>IF(C938="","",IFERROR(_xlfn.XLOOKUP(C938,PT_Master!A:A,PT_Master!C:C),""))</f>
        <v/>
      </c>
      <c r="E938" s="25" t="str">
        <f>IF(B938="","",IFERROR(_xlfn.XLOOKUP(B938,BILLING!A:A,BILLING!O:O),0))</f>
        <v/>
      </c>
      <c r="F938" s="13"/>
      <c r="G938" s="17"/>
      <c r="J938" s="25" t="str">
        <f>IF(B938="","",IFERROR(E938-SUMIF(B$6:B938,B938,G$6:G938),E938))</f>
        <v/>
      </c>
      <c r="K938" s="27" t="str">
        <f ca="1">IF(B938="","",IFERROR(TODAY()-_xlfn.XLOOKUP(B938,BILLING!A:A,BILLING!E:E),0))</f>
        <v/>
      </c>
      <c r="L938" s="24" t="str">
        <f t="shared" ca="1" si="29"/>
        <v/>
      </c>
    </row>
    <row r="939" spans="1:12" ht="22" customHeight="1">
      <c r="A939" t="str">
        <f t="shared" si="28"/>
        <v/>
      </c>
      <c r="C939" s="24" t="str">
        <f>IF(B939="","",IFERROR(_xlfn.XLOOKUP(B939,BILLING!A:A,BILLING!C:C),"Bill not found"))</f>
        <v/>
      </c>
      <c r="D939" s="24" t="str">
        <f>IF(C939="","",IFERROR(_xlfn.XLOOKUP(C939,PT_Master!A:A,PT_Master!C:C),""))</f>
        <v/>
      </c>
      <c r="E939" s="25" t="str">
        <f>IF(B939="","",IFERROR(_xlfn.XLOOKUP(B939,BILLING!A:A,BILLING!O:O),0))</f>
        <v/>
      </c>
      <c r="F939" s="13"/>
      <c r="G939" s="17"/>
      <c r="J939" s="25" t="str">
        <f>IF(B939="","",IFERROR(E939-SUMIF(B$6:B939,B939,G$6:G939),E939))</f>
        <v/>
      </c>
      <c r="K939" s="27" t="str">
        <f ca="1">IF(B939="","",IFERROR(TODAY()-_xlfn.XLOOKUP(B939,BILLING!A:A,BILLING!E:E),0))</f>
        <v/>
      </c>
      <c r="L939" s="24" t="str">
        <f t="shared" ca="1" si="29"/>
        <v/>
      </c>
    </row>
    <row r="940" spans="1:12" ht="22" customHeight="1">
      <c r="A940" t="str">
        <f t="shared" si="28"/>
        <v/>
      </c>
      <c r="C940" s="24" t="str">
        <f>IF(B940="","",IFERROR(_xlfn.XLOOKUP(B940,BILLING!A:A,BILLING!C:C),"Bill not found"))</f>
        <v/>
      </c>
      <c r="D940" s="24" t="str">
        <f>IF(C940="","",IFERROR(_xlfn.XLOOKUP(C940,PT_Master!A:A,PT_Master!C:C),""))</f>
        <v/>
      </c>
      <c r="E940" s="25" t="str">
        <f>IF(B940="","",IFERROR(_xlfn.XLOOKUP(B940,BILLING!A:A,BILLING!O:O),0))</f>
        <v/>
      </c>
      <c r="F940" s="13"/>
      <c r="G940" s="17"/>
      <c r="J940" s="25" t="str">
        <f>IF(B940="","",IFERROR(E940-SUMIF(B$6:B940,B940,G$6:G940),E940))</f>
        <v/>
      </c>
      <c r="K940" s="27" t="str">
        <f ca="1">IF(B940="","",IFERROR(TODAY()-_xlfn.XLOOKUP(B940,BILLING!A:A,BILLING!E:E),0))</f>
        <v/>
      </c>
      <c r="L940" s="24" t="str">
        <f t="shared" ca="1" si="29"/>
        <v/>
      </c>
    </row>
    <row r="941" spans="1:12" ht="22" customHeight="1">
      <c r="A941" t="str">
        <f t="shared" si="28"/>
        <v/>
      </c>
      <c r="C941" s="24" t="str">
        <f>IF(B941="","",IFERROR(_xlfn.XLOOKUP(B941,BILLING!A:A,BILLING!C:C),"Bill not found"))</f>
        <v/>
      </c>
      <c r="D941" s="24" t="str">
        <f>IF(C941="","",IFERROR(_xlfn.XLOOKUP(C941,PT_Master!A:A,PT_Master!C:C),""))</f>
        <v/>
      </c>
      <c r="E941" s="25" t="str">
        <f>IF(B941="","",IFERROR(_xlfn.XLOOKUP(B941,BILLING!A:A,BILLING!O:O),0))</f>
        <v/>
      </c>
      <c r="F941" s="13"/>
      <c r="G941" s="17"/>
      <c r="J941" s="25" t="str">
        <f>IF(B941="","",IFERROR(E941-SUMIF(B$6:B941,B941,G$6:G941),E941))</f>
        <v/>
      </c>
      <c r="K941" s="27" t="str">
        <f ca="1">IF(B941="","",IFERROR(TODAY()-_xlfn.XLOOKUP(B941,BILLING!A:A,BILLING!E:E),0))</f>
        <v/>
      </c>
      <c r="L941" s="24" t="str">
        <f t="shared" ca="1" si="29"/>
        <v/>
      </c>
    </row>
    <row r="942" spans="1:12" ht="22" customHeight="1">
      <c r="A942" t="str">
        <f t="shared" si="28"/>
        <v/>
      </c>
      <c r="C942" s="24" t="str">
        <f>IF(B942="","",IFERROR(_xlfn.XLOOKUP(B942,BILLING!A:A,BILLING!C:C),"Bill not found"))</f>
        <v/>
      </c>
      <c r="D942" s="24" t="str">
        <f>IF(C942="","",IFERROR(_xlfn.XLOOKUP(C942,PT_Master!A:A,PT_Master!C:C),""))</f>
        <v/>
      </c>
      <c r="E942" s="25" t="str">
        <f>IF(B942="","",IFERROR(_xlfn.XLOOKUP(B942,BILLING!A:A,BILLING!O:O),0))</f>
        <v/>
      </c>
      <c r="F942" s="13"/>
      <c r="G942" s="17"/>
      <c r="J942" s="25" t="str">
        <f>IF(B942="","",IFERROR(E942-SUMIF(B$6:B942,B942,G$6:G942),E942))</f>
        <v/>
      </c>
      <c r="K942" s="27" t="str">
        <f ca="1">IF(B942="","",IFERROR(TODAY()-_xlfn.XLOOKUP(B942,BILLING!A:A,BILLING!E:E),0))</f>
        <v/>
      </c>
      <c r="L942" s="24" t="str">
        <f t="shared" ca="1" si="29"/>
        <v/>
      </c>
    </row>
    <row r="943" spans="1:12" ht="22" customHeight="1">
      <c r="A943" t="str">
        <f t="shared" si="28"/>
        <v/>
      </c>
      <c r="C943" s="24" t="str">
        <f>IF(B943="","",IFERROR(_xlfn.XLOOKUP(B943,BILLING!A:A,BILLING!C:C),"Bill not found"))</f>
        <v/>
      </c>
      <c r="D943" s="24" t="str">
        <f>IF(C943="","",IFERROR(_xlfn.XLOOKUP(C943,PT_Master!A:A,PT_Master!C:C),""))</f>
        <v/>
      </c>
      <c r="E943" s="25" t="str">
        <f>IF(B943="","",IFERROR(_xlfn.XLOOKUP(B943,BILLING!A:A,BILLING!O:O),0))</f>
        <v/>
      </c>
      <c r="F943" s="13"/>
      <c r="G943" s="17"/>
      <c r="J943" s="25" t="str">
        <f>IF(B943="","",IFERROR(E943-SUMIF(B$6:B943,B943,G$6:G943),E943))</f>
        <v/>
      </c>
      <c r="K943" s="27" t="str">
        <f ca="1">IF(B943="","",IFERROR(TODAY()-_xlfn.XLOOKUP(B943,BILLING!A:A,BILLING!E:E),0))</f>
        <v/>
      </c>
      <c r="L943" s="24" t="str">
        <f t="shared" ca="1" si="29"/>
        <v/>
      </c>
    </row>
    <row r="944" spans="1:12" ht="22" customHeight="1">
      <c r="A944" t="str">
        <f t="shared" si="28"/>
        <v/>
      </c>
      <c r="C944" s="24" t="str">
        <f>IF(B944="","",IFERROR(_xlfn.XLOOKUP(B944,BILLING!A:A,BILLING!C:C),"Bill not found"))</f>
        <v/>
      </c>
      <c r="D944" s="24" t="str">
        <f>IF(C944="","",IFERROR(_xlfn.XLOOKUP(C944,PT_Master!A:A,PT_Master!C:C),""))</f>
        <v/>
      </c>
      <c r="E944" s="25" t="str">
        <f>IF(B944="","",IFERROR(_xlfn.XLOOKUP(B944,BILLING!A:A,BILLING!O:O),0))</f>
        <v/>
      </c>
      <c r="F944" s="13"/>
      <c r="G944" s="17"/>
      <c r="J944" s="25" t="str">
        <f>IF(B944="","",IFERROR(E944-SUMIF(B$6:B944,B944,G$6:G944),E944))</f>
        <v/>
      </c>
      <c r="K944" s="27" t="str">
        <f ca="1">IF(B944="","",IFERROR(TODAY()-_xlfn.XLOOKUP(B944,BILLING!A:A,BILLING!E:E),0))</f>
        <v/>
      </c>
      <c r="L944" s="24" t="str">
        <f t="shared" ca="1" si="29"/>
        <v/>
      </c>
    </row>
    <row r="945" spans="1:12" ht="22" customHeight="1">
      <c r="A945" t="str">
        <f t="shared" si="28"/>
        <v/>
      </c>
      <c r="C945" s="24" t="str">
        <f>IF(B945="","",IFERROR(_xlfn.XLOOKUP(B945,BILLING!A:A,BILLING!C:C),"Bill not found"))</f>
        <v/>
      </c>
      <c r="D945" s="24" t="str">
        <f>IF(C945="","",IFERROR(_xlfn.XLOOKUP(C945,PT_Master!A:A,PT_Master!C:C),""))</f>
        <v/>
      </c>
      <c r="E945" s="25" t="str">
        <f>IF(B945="","",IFERROR(_xlfn.XLOOKUP(B945,BILLING!A:A,BILLING!O:O),0))</f>
        <v/>
      </c>
      <c r="F945" s="13"/>
      <c r="G945" s="17"/>
      <c r="J945" s="25" t="str">
        <f>IF(B945="","",IFERROR(E945-SUMIF(B$6:B945,B945,G$6:G945),E945))</f>
        <v/>
      </c>
      <c r="K945" s="27" t="str">
        <f ca="1">IF(B945="","",IFERROR(TODAY()-_xlfn.XLOOKUP(B945,BILLING!A:A,BILLING!E:E),0))</f>
        <v/>
      </c>
      <c r="L945" s="24" t="str">
        <f t="shared" ca="1" si="29"/>
        <v/>
      </c>
    </row>
    <row r="946" spans="1:12" ht="22" customHeight="1">
      <c r="A946" t="str">
        <f t="shared" si="28"/>
        <v/>
      </c>
      <c r="C946" s="24" t="str">
        <f>IF(B946="","",IFERROR(_xlfn.XLOOKUP(B946,BILLING!A:A,BILLING!C:C),"Bill not found"))</f>
        <v/>
      </c>
      <c r="D946" s="24" t="str">
        <f>IF(C946="","",IFERROR(_xlfn.XLOOKUP(C946,PT_Master!A:A,PT_Master!C:C),""))</f>
        <v/>
      </c>
      <c r="E946" s="25" t="str">
        <f>IF(B946="","",IFERROR(_xlfn.XLOOKUP(B946,BILLING!A:A,BILLING!O:O),0))</f>
        <v/>
      </c>
      <c r="F946" s="13"/>
      <c r="G946" s="17"/>
      <c r="J946" s="25" t="str">
        <f>IF(B946="","",IFERROR(E946-SUMIF(B$6:B946,B946,G$6:G946),E946))</f>
        <v/>
      </c>
      <c r="K946" s="27" t="str">
        <f ca="1">IF(B946="","",IFERROR(TODAY()-_xlfn.XLOOKUP(B946,BILLING!A:A,BILLING!E:E),0))</f>
        <v/>
      </c>
      <c r="L946" s="24" t="str">
        <f t="shared" ca="1" si="29"/>
        <v/>
      </c>
    </row>
    <row r="947" spans="1:12" ht="22" customHeight="1">
      <c r="A947" t="str">
        <f t="shared" si="28"/>
        <v/>
      </c>
      <c r="C947" s="24" t="str">
        <f>IF(B947="","",IFERROR(_xlfn.XLOOKUP(B947,BILLING!A:A,BILLING!C:C),"Bill not found"))</f>
        <v/>
      </c>
      <c r="D947" s="24" t="str">
        <f>IF(C947="","",IFERROR(_xlfn.XLOOKUP(C947,PT_Master!A:A,PT_Master!C:C),""))</f>
        <v/>
      </c>
      <c r="E947" s="25" t="str">
        <f>IF(B947="","",IFERROR(_xlfn.XLOOKUP(B947,BILLING!A:A,BILLING!O:O),0))</f>
        <v/>
      </c>
      <c r="F947" s="13"/>
      <c r="G947" s="17"/>
      <c r="J947" s="25" t="str">
        <f>IF(B947="","",IFERROR(E947-SUMIF(B$6:B947,B947,G$6:G947),E947))</f>
        <v/>
      </c>
      <c r="K947" s="27" t="str">
        <f ca="1">IF(B947="","",IFERROR(TODAY()-_xlfn.XLOOKUP(B947,BILLING!A:A,BILLING!E:E),0))</f>
        <v/>
      </c>
      <c r="L947" s="24" t="str">
        <f t="shared" ca="1" si="29"/>
        <v/>
      </c>
    </row>
    <row r="948" spans="1:12" ht="22" customHeight="1">
      <c r="A948" t="str">
        <f t="shared" si="28"/>
        <v/>
      </c>
      <c r="C948" s="24" t="str">
        <f>IF(B948="","",IFERROR(_xlfn.XLOOKUP(B948,BILLING!A:A,BILLING!C:C),"Bill not found"))</f>
        <v/>
      </c>
      <c r="D948" s="24" t="str">
        <f>IF(C948="","",IFERROR(_xlfn.XLOOKUP(C948,PT_Master!A:A,PT_Master!C:C),""))</f>
        <v/>
      </c>
      <c r="E948" s="25" t="str">
        <f>IF(B948="","",IFERROR(_xlfn.XLOOKUP(B948,BILLING!A:A,BILLING!O:O),0))</f>
        <v/>
      </c>
      <c r="F948" s="13"/>
      <c r="G948" s="17"/>
      <c r="J948" s="25" t="str">
        <f>IF(B948="","",IFERROR(E948-SUMIF(B$6:B948,B948,G$6:G948),E948))</f>
        <v/>
      </c>
      <c r="K948" s="27" t="str">
        <f ca="1">IF(B948="","",IFERROR(TODAY()-_xlfn.XLOOKUP(B948,BILLING!A:A,BILLING!E:E),0))</f>
        <v/>
      </c>
      <c r="L948" s="24" t="str">
        <f t="shared" ca="1" si="29"/>
        <v/>
      </c>
    </row>
    <row r="949" spans="1:12" ht="22" customHeight="1">
      <c r="A949" t="str">
        <f t="shared" si="28"/>
        <v/>
      </c>
      <c r="C949" s="24" t="str">
        <f>IF(B949="","",IFERROR(_xlfn.XLOOKUP(B949,BILLING!A:A,BILLING!C:C),"Bill not found"))</f>
        <v/>
      </c>
      <c r="D949" s="24" t="str">
        <f>IF(C949="","",IFERROR(_xlfn.XLOOKUP(C949,PT_Master!A:A,PT_Master!C:C),""))</f>
        <v/>
      </c>
      <c r="E949" s="25" t="str">
        <f>IF(B949="","",IFERROR(_xlfn.XLOOKUP(B949,BILLING!A:A,BILLING!O:O),0))</f>
        <v/>
      </c>
      <c r="F949" s="13"/>
      <c r="G949" s="17"/>
      <c r="J949" s="25" t="str">
        <f>IF(B949="","",IFERROR(E949-SUMIF(B$6:B949,B949,G$6:G949),E949))</f>
        <v/>
      </c>
      <c r="K949" s="27" t="str">
        <f ca="1">IF(B949="","",IFERROR(TODAY()-_xlfn.XLOOKUP(B949,BILLING!A:A,BILLING!E:E),0))</f>
        <v/>
      </c>
      <c r="L949" s="24" t="str">
        <f t="shared" ca="1" si="29"/>
        <v/>
      </c>
    </row>
    <row r="950" spans="1:12" ht="22" customHeight="1">
      <c r="A950" t="str">
        <f t="shared" si="28"/>
        <v/>
      </c>
      <c r="C950" s="24" t="str">
        <f>IF(B950="","",IFERROR(_xlfn.XLOOKUP(B950,BILLING!A:A,BILLING!C:C),"Bill not found"))</f>
        <v/>
      </c>
      <c r="D950" s="24" t="str">
        <f>IF(C950="","",IFERROR(_xlfn.XLOOKUP(C950,PT_Master!A:A,PT_Master!C:C),""))</f>
        <v/>
      </c>
      <c r="E950" s="25" t="str">
        <f>IF(B950="","",IFERROR(_xlfn.XLOOKUP(B950,BILLING!A:A,BILLING!O:O),0))</f>
        <v/>
      </c>
      <c r="F950" s="13"/>
      <c r="G950" s="17"/>
      <c r="J950" s="25" t="str">
        <f>IF(B950="","",IFERROR(E950-SUMIF(B$6:B950,B950,G$6:G950),E950))</f>
        <v/>
      </c>
      <c r="K950" s="27" t="str">
        <f ca="1">IF(B950="","",IFERROR(TODAY()-_xlfn.XLOOKUP(B950,BILLING!A:A,BILLING!E:E),0))</f>
        <v/>
      </c>
      <c r="L950" s="24" t="str">
        <f t="shared" ca="1" si="29"/>
        <v/>
      </c>
    </row>
    <row r="951" spans="1:12" ht="22" customHeight="1">
      <c r="A951" t="str">
        <f t="shared" si="28"/>
        <v/>
      </c>
      <c r="C951" s="24" t="str">
        <f>IF(B951="","",IFERROR(_xlfn.XLOOKUP(B951,BILLING!A:A,BILLING!C:C),"Bill not found"))</f>
        <v/>
      </c>
      <c r="D951" s="24" t="str">
        <f>IF(C951="","",IFERROR(_xlfn.XLOOKUP(C951,PT_Master!A:A,PT_Master!C:C),""))</f>
        <v/>
      </c>
      <c r="E951" s="25" t="str">
        <f>IF(B951="","",IFERROR(_xlfn.XLOOKUP(B951,BILLING!A:A,BILLING!O:O),0))</f>
        <v/>
      </c>
      <c r="F951" s="13"/>
      <c r="G951" s="17"/>
      <c r="J951" s="25" t="str">
        <f>IF(B951="","",IFERROR(E951-SUMIF(B$6:B951,B951,G$6:G951),E951))</f>
        <v/>
      </c>
      <c r="K951" s="27" t="str">
        <f ca="1">IF(B951="","",IFERROR(TODAY()-_xlfn.XLOOKUP(B951,BILLING!A:A,BILLING!E:E),0))</f>
        <v/>
      </c>
      <c r="L951" s="24" t="str">
        <f t="shared" ca="1" si="29"/>
        <v/>
      </c>
    </row>
    <row r="952" spans="1:12" ht="22" customHeight="1">
      <c r="A952" t="str">
        <f t="shared" si="28"/>
        <v/>
      </c>
      <c r="C952" s="24" t="str">
        <f>IF(B952="","",IFERROR(_xlfn.XLOOKUP(B952,BILLING!A:A,BILLING!C:C),"Bill not found"))</f>
        <v/>
      </c>
      <c r="D952" s="24" t="str">
        <f>IF(C952="","",IFERROR(_xlfn.XLOOKUP(C952,PT_Master!A:A,PT_Master!C:C),""))</f>
        <v/>
      </c>
      <c r="E952" s="25" t="str">
        <f>IF(B952="","",IFERROR(_xlfn.XLOOKUP(B952,BILLING!A:A,BILLING!O:O),0))</f>
        <v/>
      </c>
      <c r="F952" s="13"/>
      <c r="G952" s="17"/>
      <c r="J952" s="25" t="str">
        <f>IF(B952="","",IFERROR(E952-SUMIF(B$6:B952,B952,G$6:G952),E952))</f>
        <v/>
      </c>
      <c r="K952" s="27" t="str">
        <f ca="1">IF(B952="","",IFERROR(TODAY()-_xlfn.XLOOKUP(B952,BILLING!A:A,BILLING!E:E),0))</f>
        <v/>
      </c>
      <c r="L952" s="24" t="str">
        <f t="shared" ca="1" si="29"/>
        <v/>
      </c>
    </row>
    <row r="953" spans="1:12" ht="22" customHeight="1">
      <c r="A953" t="str">
        <f t="shared" si="28"/>
        <v/>
      </c>
      <c r="C953" s="24" t="str">
        <f>IF(B953="","",IFERROR(_xlfn.XLOOKUP(B953,BILLING!A:A,BILLING!C:C),"Bill not found"))</f>
        <v/>
      </c>
      <c r="D953" s="24" t="str">
        <f>IF(C953="","",IFERROR(_xlfn.XLOOKUP(C953,PT_Master!A:A,PT_Master!C:C),""))</f>
        <v/>
      </c>
      <c r="E953" s="25" t="str">
        <f>IF(B953="","",IFERROR(_xlfn.XLOOKUP(B953,BILLING!A:A,BILLING!O:O),0))</f>
        <v/>
      </c>
      <c r="F953" s="13"/>
      <c r="G953" s="17"/>
      <c r="J953" s="25" t="str">
        <f>IF(B953="","",IFERROR(E953-SUMIF(B$6:B953,B953,G$6:G953),E953))</f>
        <v/>
      </c>
      <c r="K953" s="27" t="str">
        <f ca="1">IF(B953="","",IFERROR(TODAY()-_xlfn.XLOOKUP(B953,BILLING!A:A,BILLING!E:E),0))</f>
        <v/>
      </c>
      <c r="L953" s="24" t="str">
        <f t="shared" ca="1" si="29"/>
        <v/>
      </c>
    </row>
    <row r="954" spans="1:12" ht="22" customHeight="1">
      <c r="A954" t="str">
        <f t="shared" si="28"/>
        <v/>
      </c>
      <c r="C954" s="24" t="str">
        <f>IF(B954="","",IFERROR(_xlfn.XLOOKUP(B954,BILLING!A:A,BILLING!C:C),"Bill not found"))</f>
        <v/>
      </c>
      <c r="D954" s="24" t="str">
        <f>IF(C954="","",IFERROR(_xlfn.XLOOKUP(C954,PT_Master!A:A,PT_Master!C:C),""))</f>
        <v/>
      </c>
      <c r="E954" s="25" t="str">
        <f>IF(B954="","",IFERROR(_xlfn.XLOOKUP(B954,BILLING!A:A,BILLING!O:O),0))</f>
        <v/>
      </c>
      <c r="F954" s="13"/>
      <c r="G954" s="17"/>
      <c r="J954" s="25" t="str">
        <f>IF(B954="","",IFERROR(E954-SUMIF(B$6:B954,B954,G$6:G954),E954))</f>
        <v/>
      </c>
      <c r="K954" s="27" t="str">
        <f ca="1">IF(B954="","",IFERROR(TODAY()-_xlfn.XLOOKUP(B954,BILLING!A:A,BILLING!E:E),0))</f>
        <v/>
      </c>
      <c r="L954" s="24" t="str">
        <f t="shared" ca="1" si="29"/>
        <v/>
      </c>
    </row>
    <row r="955" spans="1:12" ht="22" customHeight="1">
      <c r="A955" t="str">
        <f t="shared" si="28"/>
        <v/>
      </c>
      <c r="C955" s="24" t="str">
        <f>IF(B955="","",IFERROR(_xlfn.XLOOKUP(B955,BILLING!A:A,BILLING!C:C),"Bill not found"))</f>
        <v/>
      </c>
      <c r="D955" s="24" t="str">
        <f>IF(C955="","",IFERROR(_xlfn.XLOOKUP(C955,PT_Master!A:A,PT_Master!C:C),""))</f>
        <v/>
      </c>
      <c r="E955" s="25" t="str">
        <f>IF(B955="","",IFERROR(_xlfn.XLOOKUP(B955,BILLING!A:A,BILLING!O:O),0))</f>
        <v/>
      </c>
      <c r="F955" s="13"/>
      <c r="G955" s="17"/>
      <c r="J955" s="25" t="str">
        <f>IF(B955="","",IFERROR(E955-SUMIF(B$6:B955,B955,G$6:G955),E955))</f>
        <v/>
      </c>
      <c r="K955" s="27" t="str">
        <f ca="1">IF(B955="","",IFERROR(TODAY()-_xlfn.XLOOKUP(B955,BILLING!A:A,BILLING!E:E),0))</f>
        <v/>
      </c>
      <c r="L955" s="24" t="str">
        <f t="shared" ca="1" si="29"/>
        <v/>
      </c>
    </row>
    <row r="956" spans="1:12" ht="22" customHeight="1">
      <c r="A956" t="str">
        <f t="shared" si="28"/>
        <v/>
      </c>
      <c r="C956" s="24" t="str">
        <f>IF(B956="","",IFERROR(_xlfn.XLOOKUP(B956,BILLING!A:A,BILLING!C:C),"Bill not found"))</f>
        <v/>
      </c>
      <c r="D956" s="24" t="str">
        <f>IF(C956="","",IFERROR(_xlfn.XLOOKUP(C956,PT_Master!A:A,PT_Master!C:C),""))</f>
        <v/>
      </c>
      <c r="E956" s="25" t="str">
        <f>IF(B956="","",IFERROR(_xlfn.XLOOKUP(B956,BILLING!A:A,BILLING!O:O),0))</f>
        <v/>
      </c>
      <c r="F956" s="13"/>
      <c r="G956" s="17"/>
      <c r="J956" s="25" t="str">
        <f>IF(B956="","",IFERROR(E956-SUMIF(B$6:B956,B956,G$6:G956),E956))</f>
        <v/>
      </c>
      <c r="K956" s="27" t="str">
        <f ca="1">IF(B956="","",IFERROR(TODAY()-_xlfn.XLOOKUP(B956,BILLING!A:A,BILLING!E:E),0))</f>
        <v/>
      </c>
      <c r="L956" s="24" t="str">
        <f t="shared" ca="1" si="29"/>
        <v/>
      </c>
    </row>
    <row r="957" spans="1:12" ht="22" customHeight="1">
      <c r="A957" t="str">
        <f t="shared" si="28"/>
        <v/>
      </c>
      <c r="C957" s="24" t="str">
        <f>IF(B957="","",IFERROR(_xlfn.XLOOKUP(B957,BILLING!A:A,BILLING!C:C),"Bill not found"))</f>
        <v/>
      </c>
      <c r="D957" s="24" t="str">
        <f>IF(C957="","",IFERROR(_xlfn.XLOOKUP(C957,PT_Master!A:A,PT_Master!C:C),""))</f>
        <v/>
      </c>
      <c r="E957" s="25" t="str">
        <f>IF(B957="","",IFERROR(_xlfn.XLOOKUP(B957,BILLING!A:A,BILLING!O:O),0))</f>
        <v/>
      </c>
      <c r="F957" s="13"/>
      <c r="G957" s="17"/>
      <c r="J957" s="25" t="str">
        <f>IF(B957="","",IFERROR(E957-SUMIF(B$6:B957,B957,G$6:G957),E957))</f>
        <v/>
      </c>
      <c r="K957" s="27" t="str">
        <f ca="1">IF(B957="","",IFERROR(TODAY()-_xlfn.XLOOKUP(B957,BILLING!A:A,BILLING!E:E),0))</f>
        <v/>
      </c>
      <c r="L957" s="24" t="str">
        <f t="shared" ca="1" si="29"/>
        <v/>
      </c>
    </row>
    <row r="958" spans="1:12" ht="22" customHeight="1">
      <c r="A958" t="str">
        <f t="shared" si="28"/>
        <v/>
      </c>
      <c r="C958" s="24" t="str">
        <f>IF(B958="","",IFERROR(_xlfn.XLOOKUP(B958,BILLING!A:A,BILLING!C:C),"Bill not found"))</f>
        <v/>
      </c>
      <c r="D958" s="24" t="str">
        <f>IF(C958="","",IFERROR(_xlfn.XLOOKUP(C958,PT_Master!A:A,PT_Master!C:C),""))</f>
        <v/>
      </c>
      <c r="E958" s="25" t="str">
        <f>IF(B958="","",IFERROR(_xlfn.XLOOKUP(B958,BILLING!A:A,BILLING!O:O),0))</f>
        <v/>
      </c>
      <c r="F958" s="13"/>
      <c r="G958" s="17"/>
      <c r="J958" s="25" t="str">
        <f>IF(B958="","",IFERROR(E958-SUMIF(B$6:B958,B958,G$6:G958),E958))</f>
        <v/>
      </c>
      <c r="K958" s="27" t="str">
        <f ca="1">IF(B958="","",IFERROR(TODAY()-_xlfn.XLOOKUP(B958,BILLING!A:A,BILLING!E:E),0))</f>
        <v/>
      </c>
      <c r="L958" s="24" t="str">
        <f t="shared" ca="1" si="29"/>
        <v/>
      </c>
    </row>
    <row r="959" spans="1:12" ht="22" customHeight="1">
      <c r="A959" t="str">
        <f t="shared" si="28"/>
        <v/>
      </c>
      <c r="C959" s="24" t="str">
        <f>IF(B959="","",IFERROR(_xlfn.XLOOKUP(B959,BILLING!A:A,BILLING!C:C),"Bill not found"))</f>
        <v/>
      </c>
      <c r="D959" s="24" t="str">
        <f>IF(C959="","",IFERROR(_xlfn.XLOOKUP(C959,PT_Master!A:A,PT_Master!C:C),""))</f>
        <v/>
      </c>
      <c r="E959" s="25" t="str">
        <f>IF(B959="","",IFERROR(_xlfn.XLOOKUP(B959,BILLING!A:A,BILLING!O:O),0))</f>
        <v/>
      </c>
      <c r="F959" s="13"/>
      <c r="G959" s="17"/>
      <c r="J959" s="25" t="str">
        <f>IF(B959="","",IFERROR(E959-SUMIF(B$6:B959,B959,G$6:G959),E959))</f>
        <v/>
      </c>
      <c r="K959" s="27" t="str">
        <f ca="1">IF(B959="","",IFERROR(TODAY()-_xlfn.XLOOKUP(B959,BILLING!A:A,BILLING!E:E),0))</f>
        <v/>
      </c>
      <c r="L959" s="24" t="str">
        <f t="shared" ca="1" si="29"/>
        <v/>
      </c>
    </row>
    <row r="960" spans="1:12" ht="22" customHeight="1">
      <c r="A960" t="str">
        <f t="shared" si="28"/>
        <v/>
      </c>
      <c r="C960" s="24" t="str">
        <f>IF(B960="","",IFERROR(_xlfn.XLOOKUP(B960,BILLING!A:A,BILLING!C:C),"Bill not found"))</f>
        <v/>
      </c>
      <c r="D960" s="24" t="str">
        <f>IF(C960="","",IFERROR(_xlfn.XLOOKUP(C960,PT_Master!A:A,PT_Master!C:C),""))</f>
        <v/>
      </c>
      <c r="E960" s="25" t="str">
        <f>IF(B960="","",IFERROR(_xlfn.XLOOKUP(B960,BILLING!A:A,BILLING!O:O),0))</f>
        <v/>
      </c>
      <c r="F960" s="13"/>
      <c r="G960" s="17"/>
      <c r="J960" s="25" t="str">
        <f>IF(B960="","",IFERROR(E960-SUMIF(B$6:B960,B960,G$6:G960),E960))</f>
        <v/>
      </c>
      <c r="K960" s="27" t="str">
        <f ca="1">IF(B960="","",IFERROR(TODAY()-_xlfn.XLOOKUP(B960,BILLING!A:A,BILLING!E:E),0))</f>
        <v/>
      </c>
      <c r="L960" s="24" t="str">
        <f t="shared" ca="1" si="29"/>
        <v/>
      </c>
    </row>
    <row r="961" spans="1:12" ht="22" customHeight="1">
      <c r="A961" t="str">
        <f t="shared" si="28"/>
        <v/>
      </c>
      <c r="C961" s="24" t="str">
        <f>IF(B961="","",IFERROR(_xlfn.XLOOKUP(B961,BILLING!A:A,BILLING!C:C),"Bill not found"))</f>
        <v/>
      </c>
      <c r="D961" s="24" t="str">
        <f>IF(C961="","",IFERROR(_xlfn.XLOOKUP(C961,PT_Master!A:A,PT_Master!C:C),""))</f>
        <v/>
      </c>
      <c r="E961" s="25" t="str">
        <f>IF(B961="","",IFERROR(_xlfn.XLOOKUP(B961,BILLING!A:A,BILLING!O:O),0))</f>
        <v/>
      </c>
      <c r="F961" s="13"/>
      <c r="G961" s="17"/>
      <c r="J961" s="25" t="str">
        <f>IF(B961="","",IFERROR(E961-SUMIF(B$6:B961,B961,G$6:G961),E961))</f>
        <v/>
      </c>
      <c r="K961" s="27" t="str">
        <f ca="1">IF(B961="","",IFERROR(TODAY()-_xlfn.XLOOKUP(B961,BILLING!A:A,BILLING!E:E),0))</f>
        <v/>
      </c>
      <c r="L961" s="24" t="str">
        <f t="shared" ca="1" si="29"/>
        <v/>
      </c>
    </row>
    <row r="962" spans="1:12" ht="22" customHeight="1">
      <c r="A962" t="str">
        <f t="shared" si="28"/>
        <v/>
      </c>
      <c r="C962" s="24" t="str">
        <f>IF(B962="","",IFERROR(_xlfn.XLOOKUP(B962,BILLING!A:A,BILLING!C:C),"Bill not found"))</f>
        <v/>
      </c>
      <c r="D962" s="24" t="str">
        <f>IF(C962="","",IFERROR(_xlfn.XLOOKUP(C962,PT_Master!A:A,PT_Master!C:C),""))</f>
        <v/>
      </c>
      <c r="E962" s="25" t="str">
        <f>IF(B962="","",IFERROR(_xlfn.XLOOKUP(B962,BILLING!A:A,BILLING!O:O),0))</f>
        <v/>
      </c>
      <c r="F962" s="13"/>
      <c r="G962" s="17"/>
      <c r="J962" s="25" t="str">
        <f>IF(B962="","",IFERROR(E962-SUMIF(B$6:B962,B962,G$6:G962),E962))</f>
        <v/>
      </c>
      <c r="K962" s="27" t="str">
        <f ca="1">IF(B962="","",IFERROR(TODAY()-_xlfn.XLOOKUP(B962,BILLING!A:A,BILLING!E:E),0))</f>
        <v/>
      </c>
      <c r="L962" s="24" t="str">
        <f t="shared" ca="1" si="29"/>
        <v/>
      </c>
    </row>
    <row r="963" spans="1:12" ht="22" customHeight="1">
      <c r="A963" t="str">
        <f t="shared" si="28"/>
        <v/>
      </c>
      <c r="C963" s="24" t="str">
        <f>IF(B963="","",IFERROR(_xlfn.XLOOKUP(B963,BILLING!A:A,BILLING!C:C),"Bill not found"))</f>
        <v/>
      </c>
      <c r="D963" s="24" t="str">
        <f>IF(C963="","",IFERROR(_xlfn.XLOOKUP(C963,PT_Master!A:A,PT_Master!C:C),""))</f>
        <v/>
      </c>
      <c r="E963" s="25" t="str">
        <f>IF(B963="","",IFERROR(_xlfn.XLOOKUP(B963,BILLING!A:A,BILLING!O:O),0))</f>
        <v/>
      </c>
      <c r="F963" s="13"/>
      <c r="G963" s="17"/>
      <c r="J963" s="25" t="str">
        <f>IF(B963="","",IFERROR(E963-SUMIF(B$6:B963,B963,G$6:G963),E963))</f>
        <v/>
      </c>
      <c r="K963" s="27" t="str">
        <f ca="1">IF(B963="","",IFERROR(TODAY()-_xlfn.XLOOKUP(B963,BILLING!A:A,BILLING!E:E),0))</f>
        <v/>
      </c>
      <c r="L963" s="24" t="str">
        <f t="shared" ca="1" si="29"/>
        <v/>
      </c>
    </row>
    <row r="964" spans="1:12" ht="22" customHeight="1">
      <c r="A964" t="str">
        <f t="shared" si="28"/>
        <v/>
      </c>
      <c r="C964" s="24" t="str">
        <f>IF(B964="","",IFERROR(_xlfn.XLOOKUP(B964,BILLING!A:A,BILLING!C:C),"Bill not found"))</f>
        <v/>
      </c>
      <c r="D964" s="24" t="str">
        <f>IF(C964="","",IFERROR(_xlfn.XLOOKUP(C964,PT_Master!A:A,PT_Master!C:C),""))</f>
        <v/>
      </c>
      <c r="E964" s="25" t="str">
        <f>IF(B964="","",IFERROR(_xlfn.XLOOKUP(B964,BILLING!A:A,BILLING!O:O),0))</f>
        <v/>
      </c>
      <c r="F964" s="13"/>
      <c r="G964" s="17"/>
      <c r="J964" s="25" t="str">
        <f>IF(B964="","",IFERROR(E964-SUMIF(B$6:B964,B964,G$6:G964),E964))</f>
        <v/>
      </c>
      <c r="K964" s="27" t="str">
        <f ca="1">IF(B964="","",IFERROR(TODAY()-_xlfn.XLOOKUP(B964,BILLING!A:A,BILLING!E:E),0))</f>
        <v/>
      </c>
      <c r="L964" s="24" t="str">
        <f t="shared" ca="1" si="29"/>
        <v/>
      </c>
    </row>
    <row r="965" spans="1:12" ht="22" customHeight="1">
      <c r="A965" t="str">
        <f t="shared" si="28"/>
        <v/>
      </c>
      <c r="C965" s="24" t="str">
        <f>IF(B965="","",IFERROR(_xlfn.XLOOKUP(B965,BILLING!A:A,BILLING!C:C),"Bill not found"))</f>
        <v/>
      </c>
      <c r="D965" s="24" t="str">
        <f>IF(C965="","",IFERROR(_xlfn.XLOOKUP(C965,PT_Master!A:A,PT_Master!C:C),""))</f>
        <v/>
      </c>
      <c r="E965" s="25" t="str">
        <f>IF(B965="","",IFERROR(_xlfn.XLOOKUP(B965,BILLING!A:A,BILLING!O:O),0))</f>
        <v/>
      </c>
      <c r="F965" s="13"/>
      <c r="G965" s="17"/>
      <c r="J965" s="25" t="str">
        <f>IF(B965="","",IFERROR(E965-SUMIF(B$6:B965,B965,G$6:G965),E965))</f>
        <v/>
      </c>
      <c r="K965" s="27" t="str">
        <f ca="1">IF(B965="","",IFERROR(TODAY()-_xlfn.XLOOKUP(B965,BILLING!A:A,BILLING!E:E),0))</f>
        <v/>
      </c>
      <c r="L965" s="24" t="str">
        <f t="shared" ca="1" si="29"/>
        <v/>
      </c>
    </row>
    <row r="966" spans="1:12" ht="22" customHeight="1">
      <c r="A966" t="str">
        <f t="shared" si="28"/>
        <v/>
      </c>
      <c r="C966" s="24" t="str">
        <f>IF(B966="","",IFERROR(_xlfn.XLOOKUP(B966,BILLING!A:A,BILLING!C:C),"Bill not found"))</f>
        <v/>
      </c>
      <c r="D966" s="24" t="str">
        <f>IF(C966="","",IFERROR(_xlfn.XLOOKUP(C966,PT_Master!A:A,PT_Master!C:C),""))</f>
        <v/>
      </c>
      <c r="E966" s="25" t="str">
        <f>IF(B966="","",IFERROR(_xlfn.XLOOKUP(B966,BILLING!A:A,BILLING!O:O),0))</f>
        <v/>
      </c>
      <c r="F966" s="13"/>
      <c r="G966" s="17"/>
      <c r="J966" s="25" t="str">
        <f>IF(B966="","",IFERROR(E966-SUMIF(B$6:B966,B966,G$6:G966),E966))</f>
        <v/>
      </c>
      <c r="K966" s="27" t="str">
        <f ca="1">IF(B966="","",IFERROR(TODAY()-_xlfn.XLOOKUP(B966,BILLING!A:A,BILLING!E:E),0))</f>
        <v/>
      </c>
      <c r="L966" s="24" t="str">
        <f t="shared" ca="1" si="29"/>
        <v/>
      </c>
    </row>
    <row r="967" spans="1:12" ht="22" customHeight="1">
      <c r="A967" t="str">
        <f t="shared" ref="A967:A1005" si="30">IF(B967="","","PAY-"&amp;TEXT(ROW(A963),"00000"))</f>
        <v/>
      </c>
      <c r="C967" s="24" t="str">
        <f>IF(B967="","",IFERROR(_xlfn.XLOOKUP(B967,BILLING!A:A,BILLING!C:C),"Bill not found"))</f>
        <v/>
      </c>
      <c r="D967" s="24" t="str">
        <f>IF(C967="","",IFERROR(_xlfn.XLOOKUP(C967,PT_Master!A:A,PT_Master!C:C),""))</f>
        <v/>
      </c>
      <c r="E967" s="25" t="str">
        <f>IF(B967="","",IFERROR(_xlfn.XLOOKUP(B967,BILLING!A:A,BILLING!O:O),0))</f>
        <v/>
      </c>
      <c r="F967" s="13"/>
      <c r="G967" s="17"/>
      <c r="J967" s="25" t="str">
        <f>IF(B967="","",IFERROR(E967-SUMIF(B$6:B967,B967,G$6:G967),E967))</f>
        <v/>
      </c>
      <c r="K967" s="27" t="str">
        <f ca="1">IF(B967="","",IFERROR(TODAY()-_xlfn.XLOOKUP(B967,BILLING!A:A,BILLING!E:E),0))</f>
        <v/>
      </c>
      <c r="L967" s="24" t="str">
        <f t="shared" ref="L967:L1005" ca="1" si="31">IF(K967="","",IF(K967&lt;=30,"0-30 Days",IF(K967&lt;=60,"31-60 Days",IF(K967&lt;=90,"61-90 Days","90+ Days"))))</f>
        <v/>
      </c>
    </row>
    <row r="968" spans="1:12" ht="22" customHeight="1">
      <c r="A968" t="str">
        <f t="shared" si="30"/>
        <v/>
      </c>
      <c r="C968" s="24" t="str">
        <f>IF(B968="","",IFERROR(_xlfn.XLOOKUP(B968,BILLING!A:A,BILLING!C:C),"Bill not found"))</f>
        <v/>
      </c>
      <c r="D968" s="24" t="str">
        <f>IF(C968="","",IFERROR(_xlfn.XLOOKUP(C968,PT_Master!A:A,PT_Master!C:C),""))</f>
        <v/>
      </c>
      <c r="E968" s="25" t="str">
        <f>IF(B968="","",IFERROR(_xlfn.XLOOKUP(B968,BILLING!A:A,BILLING!O:O),0))</f>
        <v/>
      </c>
      <c r="F968" s="13"/>
      <c r="G968" s="17"/>
      <c r="J968" s="25" t="str">
        <f>IF(B968="","",IFERROR(E968-SUMIF(B$6:B968,B968,G$6:G968),E968))</f>
        <v/>
      </c>
      <c r="K968" s="27" t="str">
        <f ca="1">IF(B968="","",IFERROR(TODAY()-_xlfn.XLOOKUP(B968,BILLING!A:A,BILLING!E:E),0))</f>
        <v/>
      </c>
      <c r="L968" s="24" t="str">
        <f t="shared" ca="1" si="31"/>
        <v/>
      </c>
    </row>
    <row r="969" spans="1:12" ht="22" customHeight="1">
      <c r="A969" t="str">
        <f t="shared" si="30"/>
        <v/>
      </c>
      <c r="C969" s="24" t="str">
        <f>IF(B969="","",IFERROR(_xlfn.XLOOKUP(B969,BILLING!A:A,BILLING!C:C),"Bill not found"))</f>
        <v/>
      </c>
      <c r="D969" s="24" t="str">
        <f>IF(C969="","",IFERROR(_xlfn.XLOOKUP(C969,PT_Master!A:A,PT_Master!C:C),""))</f>
        <v/>
      </c>
      <c r="E969" s="25" t="str">
        <f>IF(B969="","",IFERROR(_xlfn.XLOOKUP(B969,BILLING!A:A,BILLING!O:O),0))</f>
        <v/>
      </c>
      <c r="F969" s="13"/>
      <c r="G969" s="17"/>
      <c r="J969" s="25" t="str">
        <f>IF(B969="","",IFERROR(E969-SUMIF(B$6:B969,B969,G$6:G969),E969))</f>
        <v/>
      </c>
      <c r="K969" s="27" t="str">
        <f ca="1">IF(B969="","",IFERROR(TODAY()-_xlfn.XLOOKUP(B969,BILLING!A:A,BILLING!E:E),0))</f>
        <v/>
      </c>
      <c r="L969" s="24" t="str">
        <f t="shared" ca="1" si="31"/>
        <v/>
      </c>
    </row>
    <row r="970" spans="1:12" ht="22" customHeight="1">
      <c r="A970" t="str">
        <f t="shared" si="30"/>
        <v/>
      </c>
      <c r="C970" s="24" t="str">
        <f>IF(B970="","",IFERROR(_xlfn.XLOOKUP(B970,BILLING!A:A,BILLING!C:C),"Bill not found"))</f>
        <v/>
      </c>
      <c r="D970" s="24" t="str">
        <f>IF(C970="","",IFERROR(_xlfn.XLOOKUP(C970,PT_Master!A:A,PT_Master!C:C),""))</f>
        <v/>
      </c>
      <c r="E970" s="25" t="str">
        <f>IF(B970="","",IFERROR(_xlfn.XLOOKUP(B970,BILLING!A:A,BILLING!O:O),0))</f>
        <v/>
      </c>
      <c r="F970" s="13"/>
      <c r="G970" s="17"/>
      <c r="J970" s="25" t="str">
        <f>IF(B970="","",IFERROR(E970-SUMIF(B$6:B970,B970,G$6:G970),E970))</f>
        <v/>
      </c>
      <c r="K970" s="27" t="str">
        <f ca="1">IF(B970="","",IFERROR(TODAY()-_xlfn.XLOOKUP(B970,BILLING!A:A,BILLING!E:E),0))</f>
        <v/>
      </c>
      <c r="L970" s="24" t="str">
        <f t="shared" ca="1" si="31"/>
        <v/>
      </c>
    </row>
    <row r="971" spans="1:12" ht="22" customHeight="1">
      <c r="A971" t="str">
        <f t="shared" si="30"/>
        <v/>
      </c>
      <c r="C971" s="24" t="str">
        <f>IF(B971="","",IFERROR(_xlfn.XLOOKUP(B971,BILLING!A:A,BILLING!C:C),"Bill not found"))</f>
        <v/>
      </c>
      <c r="D971" s="24" t="str">
        <f>IF(C971="","",IFERROR(_xlfn.XLOOKUP(C971,PT_Master!A:A,PT_Master!C:C),""))</f>
        <v/>
      </c>
      <c r="E971" s="25" t="str">
        <f>IF(B971="","",IFERROR(_xlfn.XLOOKUP(B971,BILLING!A:A,BILLING!O:O),0))</f>
        <v/>
      </c>
      <c r="F971" s="13"/>
      <c r="G971" s="17"/>
      <c r="J971" s="25" t="str">
        <f>IF(B971="","",IFERROR(E971-SUMIF(B$6:B971,B971,G$6:G971),E971))</f>
        <v/>
      </c>
      <c r="K971" s="27" t="str">
        <f ca="1">IF(B971="","",IFERROR(TODAY()-_xlfn.XLOOKUP(B971,BILLING!A:A,BILLING!E:E),0))</f>
        <v/>
      </c>
      <c r="L971" s="24" t="str">
        <f t="shared" ca="1" si="31"/>
        <v/>
      </c>
    </row>
    <row r="972" spans="1:12" ht="22" customHeight="1">
      <c r="A972" t="str">
        <f t="shared" si="30"/>
        <v/>
      </c>
      <c r="C972" s="24" t="str">
        <f>IF(B972="","",IFERROR(_xlfn.XLOOKUP(B972,BILLING!A:A,BILLING!C:C),"Bill not found"))</f>
        <v/>
      </c>
      <c r="D972" s="24" t="str">
        <f>IF(C972="","",IFERROR(_xlfn.XLOOKUP(C972,PT_Master!A:A,PT_Master!C:C),""))</f>
        <v/>
      </c>
      <c r="E972" s="25" t="str">
        <f>IF(B972="","",IFERROR(_xlfn.XLOOKUP(B972,BILLING!A:A,BILLING!O:O),0))</f>
        <v/>
      </c>
      <c r="F972" s="13"/>
      <c r="G972" s="17"/>
      <c r="J972" s="25" t="str">
        <f>IF(B972="","",IFERROR(E972-SUMIF(B$6:B972,B972,G$6:G972),E972))</f>
        <v/>
      </c>
      <c r="K972" s="27" t="str">
        <f ca="1">IF(B972="","",IFERROR(TODAY()-_xlfn.XLOOKUP(B972,BILLING!A:A,BILLING!E:E),0))</f>
        <v/>
      </c>
      <c r="L972" s="24" t="str">
        <f t="shared" ca="1" si="31"/>
        <v/>
      </c>
    </row>
    <row r="973" spans="1:12" ht="22" customHeight="1">
      <c r="A973" t="str">
        <f t="shared" si="30"/>
        <v/>
      </c>
      <c r="C973" s="24" t="str">
        <f>IF(B973="","",IFERROR(_xlfn.XLOOKUP(B973,BILLING!A:A,BILLING!C:C),"Bill not found"))</f>
        <v/>
      </c>
      <c r="D973" s="24" t="str">
        <f>IF(C973="","",IFERROR(_xlfn.XLOOKUP(C973,PT_Master!A:A,PT_Master!C:C),""))</f>
        <v/>
      </c>
      <c r="E973" s="25" t="str">
        <f>IF(B973="","",IFERROR(_xlfn.XLOOKUP(B973,BILLING!A:A,BILLING!O:O),0))</f>
        <v/>
      </c>
      <c r="F973" s="13"/>
      <c r="G973" s="17"/>
      <c r="J973" s="25" t="str">
        <f>IF(B973="","",IFERROR(E973-SUMIF(B$6:B973,B973,G$6:G973),E973))</f>
        <v/>
      </c>
      <c r="K973" s="27" t="str">
        <f ca="1">IF(B973="","",IFERROR(TODAY()-_xlfn.XLOOKUP(B973,BILLING!A:A,BILLING!E:E),0))</f>
        <v/>
      </c>
      <c r="L973" s="24" t="str">
        <f t="shared" ca="1" si="31"/>
        <v/>
      </c>
    </row>
    <row r="974" spans="1:12" ht="22" customHeight="1">
      <c r="A974" t="str">
        <f t="shared" si="30"/>
        <v/>
      </c>
      <c r="C974" s="24" t="str">
        <f>IF(B974="","",IFERROR(_xlfn.XLOOKUP(B974,BILLING!A:A,BILLING!C:C),"Bill not found"))</f>
        <v/>
      </c>
      <c r="D974" s="24" t="str">
        <f>IF(C974="","",IFERROR(_xlfn.XLOOKUP(C974,PT_Master!A:A,PT_Master!C:C),""))</f>
        <v/>
      </c>
      <c r="E974" s="25" t="str">
        <f>IF(B974="","",IFERROR(_xlfn.XLOOKUP(B974,BILLING!A:A,BILLING!O:O),0))</f>
        <v/>
      </c>
      <c r="F974" s="13"/>
      <c r="G974" s="17"/>
      <c r="J974" s="25" t="str">
        <f>IF(B974="","",IFERROR(E974-SUMIF(B$6:B974,B974,G$6:G974),E974))</f>
        <v/>
      </c>
      <c r="K974" s="27" t="str">
        <f ca="1">IF(B974="","",IFERROR(TODAY()-_xlfn.XLOOKUP(B974,BILLING!A:A,BILLING!E:E),0))</f>
        <v/>
      </c>
      <c r="L974" s="24" t="str">
        <f t="shared" ca="1" si="31"/>
        <v/>
      </c>
    </row>
    <row r="975" spans="1:12" ht="22" customHeight="1">
      <c r="A975" t="str">
        <f t="shared" si="30"/>
        <v/>
      </c>
      <c r="C975" s="24" t="str">
        <f>IF(B975="","",IFERROR(_xlfn.XLOOKUP(B975,BILLING!A:A,BILLING!C:C),"Bill not found"))</f>
        <v/>
      </c>
      <c r="D975" s="24" t="str">
        <f>IF(C975="","",IFERROR(_xlfn.XLOOKUP(C975,PT_Master!A:A,PT_Master!C:C),""))</f>
        <v/>
      </c>
      <c r="E975" s="25" t="str">
        <f>IF(B975="","",IFERROR(_xlfn.XLOOKUP(B975,BILLING!A:A,BILLING!O:O),0))</f>
        <v/>
      </c>
      <c r="F975" s="13"/>
      <c r="G975" s="17"/>
      <c r="J975" s="25" t="str">
        <f>IF(B975="","",IFERROR(E975-SUMIF(B$6:B975,B975,G$6:G975),E975))</f>
        <v/>
      </c>
      <c r="K975" s="27" t="str">
        <f ca="1">IF(B975="","",IFERROR(TODAY()-_xlfn.XLOOKUP(B975,BILLING!A:A,BILLING!E:E),0))</f>
        <v/>
      </c>
      <c r="L975" s="24" t="str">
        <f t="shared" ca="1" si="31"/>
        <v/>
      </c>
    </row>
    <row r="976" spans="1:12" ht="22" customHeight="1">
      <c r="A976" t="str">
        <f t="shared" si="30"/>
        <v/>
      </c>
      <c r="C976" s="24" t="str">
        <f>IF(B976="","",IFERROR(_xlfn.XLOOKUP(B976,BILLING!A:A,BILLING!C:C),"Bill not found"))</f>
        <v/>
      </c>
      <c r="D976" s="24" t="str">
        <f>IF(C976="","",IFERROR(_xlfn.XLOOKUP(C976,PT_Master!A:A,PT_Master!C:C),""))</f>
        <v/>
      </c>
      <c r="E976" s="25" t="str">
        <f>IF(B976="","",IFERROR(_xlfn.XLOOKUP(B976,BILLING!A:A,BILLING!O:O),0))</f>
        <v/>
      </c>
      <c r="F976" s="13"/>
      <c r="G976" s="17"/>
      <c r="J976" s="25" t="str">
        <f>IF(B976="","",IFERROR(E976-SUMIF(B$6:B976,B976,G$6:G976),E976))</f>
        <v/>
      </c>
      <c r="K976" s="27" t="str">
        <f ca="1">IF(B976="","",IFERROR(TODAY()-_xlfn.XLOOKUP(B976,BILLING!A:A,BILLING!E:E),0))</f>
        <v/>
      </c>
      <c r="L976" s="24" t="str">
        <f t="shared" ca="1" si="31"/>
        <v/>
      </c>
    </row>
    <row r="977" spans="1:12" ht="22" customHeight="1">
      <c r="A977" t="str">
        <f t="shared" si="30"/>
        <v/>
      </c>
      <c r="C977" s="24" t="str">
        <f>IF(B977="","",IFERROR(_xlfn.XLOOKUP(B977,BILLING!A:A,BILLING!C:C),"Bill not found"))</f>
        <v/>
      </c>
      <c r="D977" s="24" t="str">
        <f>IF(C977="","",IFERROR(_xlfn.XLOOKUP(C977,PT_Master!A:A,PT_Master!C:C),""))</f>
        <v/>
      </c>
      <c r="E977" s="25" t="str">
        <f>IF(B977="","",IFERROR(_xlfn.XLOOKUP(B977,BILLING!A:A,BILLING!O:O),0))</f>
        <v/>
      </c>
      <c r="F977" s="13"/>
      <c r="G977" s="17"/>
      <c r="J977" s="25" t="str">
        <f>IF(B977="","",IFERROR(E977-SUMIF(B$6:B977,B977,G$6:G977),E977))</f>
        <v/>
      </c>
      <c r="K977" s="27" t="str">
        <f ca="1">IF(B977="","",IFERROR(TODAY()-_xlfn.XLOOKUP(B977,BILLING!A:A,BILLING!E:E),0))</f>
        <v/>
      </c>
      <c r="L977" s="24" t="str">
        <f t="shared" ca="1" si="31"/>
        <v/>
      </c>
    </row>
    <row r="978" spans="1:12" ht="22" customHeight="1">
      <c r="A978" t="str">
        <f t="shared" si="30"/>
        <v/>
      </c>
      <c r="C978" s="24" t="str">
        <f>IF(B978="","",IFERROR(_xlfn.XLOOKUP(B978,BILLING!A:A,BILLING!C:C),"Bill not found"))</f>
        <v/>
      </c>
      <c r="D978" s="24" t="str">
        <f>IF(C978="","",IFERROR(_xlfn.XLOOKUP(C978,PT_Master!A:A,PT_Master!C:C),""))</f>
        <v/>
      </c>
      <c r="E978" s="25" t="str">
        <f>IF(B978="","",IFERROR(_xlfn.XLOOKUP(B978,BILLING!A:A,BILLING!O:O),0))</f>
        <v/>
      </c>
      <c r="F978" s="13"/>
      <c r="G978" s="17"/>
      <c r="J978" s="25" t="str">
        <f>IF(B978="","",IFERROR(E978-SUMIF(B$6:B978,B978,G$6:G978),E978))</f>
        <v/>
      </c>
      <c r="K978" s="27" t="str">
        <f ca="1">IF(B978="","",IFERROR(TODAY()-_xlfn.XLOOKUP(B978,BILLING!A:A,BILLING!E:E),0))</f>
        <v/>
      </c>
      <c r="L978" s="24" t="str">
        <f t="shared" ca="1" si="31"/>
        <v/>
      </c>
    </row>
    <row r="979" spans="1:12" ht="22" customHeight="1">
      <c r="A979" t="str">
        <f t="shared" si="30"/>
        <v/>
      </c>
      <c r="C979" s="24" t="str">
        <f>IF(B979="","",IFERROR(_xlfn.XLOOKUP(B979,BILLING!A:A,BILLING!C:C),"Bill not found"))</f>
        <v/>
      </c>
      <c r="D979" s="24" t="str">
        <f>IF(C979="","",IFERROR(_xlfn.XLOOKUP(C979,PT_Master!A:A,PT_Master!C:C),""))</f>
        <v/>
      </c>
      <c r="E979" s="25" t="str">
        <f>IF(B979="","",IFERROR(_xlfn.XLOOKUP(B979,BILLING!A:A,BILLING!O:O),0))</f>
        <v/>
      </c>
      <c r="F979" s="13"/>
      <c r="G979" s="17"/>
      <c r="J979" s="25" t="str">
        <f>IF(B979="","",IFERROR(E979-SUMIF(B$6:B979,B979,G$6:G979),E979))</f>
        <v/>
      </c>
      <c r="K979" s="27" t="str">
        <f ca="1">IF(B979="","",IFERROR(TODAY()-_xlfn.XLOOKUP(B979,BILLING!A:A,BILLING!E:E),0))</f>
        <v/>
      </c>
      <c r="L979" s="24" t="str">
        <f t="shared" ca="1" si="31"/>
        <v/>
      </c>
    </row>
    <row r="980" spans="1:12" ht="22" customHeight="1">
      <c r="A980" t="str">
        <f t="shared" si="30"/>
        <v/>
      </c>
      <c r="C980" s="24" t="str">
        <f>IF(B980="","",IFERROR(_xlfn.XLOOKUP(B980,BILLING!A:A,BILLING!C:C),"Bill not found"))</f>
        <v/>
      </c>
      <c r="D980" s="24" t="str">
        <f>IF(C980="","",IFERROR(_xlfn.XLOOKUP(C980,PT_Master!A:A,PT_Master!C:C),""))</f>
        <v/>
      </c>
      <c r="E980" s="25" t="str">
        <f>IF(B980="","",IFERROR(_xlfn.XLOOKUP(B980,BILLING!A:A,BILLING!O:O),0))</f>
        <v/>
      </c>
      <c r="F980" s="13"/>
      <c r="G980" s="17"/>
      <c r="J980" s="25" t="str">
        <f>IF(B980="","",IFERROR(E980-SUMIF(B$6:B980,B980,G$6:G980),E980))</f>
        <v/>
      </c>
      <c r="K980" s="27" t="str">
        <f ca="1">IF(B980="","",IFERROR(TODAY()-_xlfn.XLOOKUP(B980,BILLING!A:A,BILLING!E:E),0))</f>
        <v/>
      </c>
      <c r="L980" s="24" t="str">
        <f t="shared" ca="1" si="31"/>
        <v/>
      </c>
    </row>
    <row r="981" spans="1:12" ht="22" customHeight="1">
      <c r="A981" t="str">
        <f t="shared" si="30"/>
        <v/>
      </c>
      <c r="C981" s="24" t="str">
        <f>IF(B981="","",IFERROR(_xlfn.XLOOKUP(B981,BILLING!A:A,BILLING!C:C),"Bill not found"))</f>
        <v/>
      </c>
      <c r="D981" s="24" t="str">
        <f>IF(C981="","",IFERROR(_xlfn.XLOOKUP(C981,PT_Master!A:A,PT_Master!C:C),""))</f>
        <v/>
      </c>
      <c r="E981" s="25" t="str">
        <f>IF(B981="","",IFERROR(_xlfn.XLOOKUP(B981,BILLING!A:A,BILLING!O:O),0))</f>
        <v/>
      </c>
      <c r="F981" s="13"/>
      <c r="G981" s="17"/>
      <c r="J981" s="25" t="str">
        <f>IF(B981="","",IFERROR(E981-SUMIF(B$6:B981,B981,G$6:G981),E981))</f>
        <v/>
      </c>
      <c r="K981" s="27" t="str">
        <f ca="1">IF(B981="","",IFERROR(TODAY()-_xlfn.XLOOKUP(B981,BILLING!A:A,BILLING!E:E),0))</f>
        <v/>
      </c>
      <c r="L981" s="24" t="str">
        <f t="shared" ca="1" si="31"/>
        <v/>
      </c>
    </row>
    <row r="982" spans="1:12" ht="22" customHeight="1">
      <c r="A982" t="str">
        <f t="shared" si="30"/>
        <v/>
      </c>
      <c r="C982" s="24" t="str">
        <f>IF(B982="","",IFERROR(_xlfn.XLOOKUP(B982,BILLING!A:A,BILLING!C:C),"Bill not found"))</f>
        <v/>
      </c>
      <c r="D982" s="24" t="str">
        <f>IF(C982="","",IFERROR(_xlfn.XLOOKUP(C982,PT_Master!A:A,PT_Master!C:C),""))</f>
        <v/>
      </c>
      <c r="E982" s="25" t="str">
        <f>IF(B982="","",IFERROR(_xlfn.XLOOKUP(B982,BILLING!A:A,BILLING!O:O),0))</f>
        <v/>
      </c>
      <c r="F982" s="13"/>
      <c r="G982" s="17"/>
      <c r="J982" s="25" t="str">
        <f>IF(B982="","",IFERROR(E982-SUMIF(B$6:B982,B982,G$6:G982),E982))</f>
        <v/>
      </c>
      <c r="K982" s="27" t="str">
        <f ca="1">IF(B982="","",IFERROR(TODAY()-_xlfn.XLOOKUP(B982,BILLING!A:A,BILLING!E:E),0))</f>
        <v/>
      </c>
      <c r="L982" s="24" t="str">
        <f t="shared" ca="1" si="31"/>
        <v/>
      </c>
    </row>
    <row r="983" spans="1:12" ht="22" customHeight="1">
      <c r="A983" t="str">
        <f t="shared" si="30"/>
        <v/>
      </c>
      <c r="C983" s="24" t="str">
        <f>IF(B983="","",IFERROR(_xlfn.XLOOKUP(B983,BILLING!A:A,BILLING!C:C),"Bill not found"))</f>
        <v/>
      </c>
      <c r="D983" s="24" t="str">
        <f>IF(C983="","",IFERROR(_xlfn.XLOOKUP(C983,PT_Master!A:A,PT_Master!C:C),""))</f>
        <v/>
      </c>
      <c r="E983" s="25" t="str">
        <f>IF(B983="","",IFERROR(_xlfn.XLOOKUP(B983,BILLING!A:A,BILLING!O:O),0))</f>
        <v/>
      </c>
      <c r="F983" s="13"/>
      <c r="G983" s="17"/>
      <c r="J983" s="25" t="str">
        <f>IF(B983="","",IFERROR(E983-SUMIF(B$6:B983,B983,G$6:G983),E983))</f>
        <v/>
      </c>
      <c r="K983" s="27" t="str">
        <f ca="1">IF(B983="","",IFERROR(TODAY()-_xlfn.XLOOKUP(B983,BILLING!A:A,BILLING!E:E),0))</f>
        <v/>
      </c>
      <c r="L983" s="24" t="str">
        <f t="shared" ca="1" si="31"/>
        <v/>
      </c>
    </row>
    <row r="984" spans="1:12" ht="22" customHeight="1">
      <c r="A984" t="str">
        <f t="shared" si="30"/>
        <v/>
      </c>
      <c r="C984" s="24" t="str">
        <f>IF(B984="","",IFERROR(_xlfn.XLOOKUP(B984,BILLING!A:A,BILLING!C:C),"Bill not found"))</f>
        <v/>
      </c>
      <c r="D984" s="24" t="str">
        <f>IF(C984="","",IFERROR(_xlfn.XLOOKUP(C984,PT_Master!A:A,PT_Master!C:C),""))</f>
        <v/>
      </c>
      <c r="E984" s="25" t="str">
        <f>IF(B984="","",IFERROR(_xlfn.XLOOKUP(B984,BILLING!A:A,BILLING!O:O),0))</f>
        <v/>
      </c>
      <c r="F984" s="13"/>
      <c r="G984" s="17"/>
      <c r="J984" s="25" t="str">
        <f>IF(B984="","",IFERROR(E984-SUMIF(B$6:B984,B984,G$6:G984),E984))</f>
        <v/>
      </c>
      <c r="K984" s="27" t="str">
        <f ca="1">IF(B984="","",IFERROR(TODAY()-_xlfn.XLOOKUP(B984,BILLING!A:A,BILLING!E:E),0))</f>
        <v/>
      </c>
      <c r="L984" s="24" t="str">
        <f t="shared" ca="1" si="31"/>
        <v/>
      </c>
    </row>
    <row r="985" spans="1:12" ht="22" customHeight="1">
      <c r="A985" t="str">
        <f t="shared" si="30"/>
        <v/>
      </c>
      <c r="C985" s="24" t="str">
        <f>IF(B985="","",IFERROR(_xlfn.XLOOKUP(B985,BILLING!A:A,BILLING!C:C),"Bill not found"))</f>
        <v/>
      </c>
      <c r="D985" s="24" t="str">
        <f>IF(C985="","",IFERROR(_xlfn.XLOOKUP(C985,PT_Master!A:A,PT_Master!C:C),""))</f>
        <v/>
      </c>
      <c r="E985" s="25" t="str">
        <f>IF(B985="","",IFERROR(_xlfn.XLOOKUP(B985,BILLING!A:A,BILLING!O:O),0))</f>
        <v/>
      </c>
      <c r="F985" s="13"/>
      <c r="G985" s="17"/>
      <c r="J985" s="25" t="str">
        <f>IF(B985="","",IFERROR(E985-SUMIF(B$6:B985,B985,G$6:G985),E985))</f>
        <v/>
      </c>
      <c r="K985" s="27" t="str">
        <f ca="1">IF(B985="","",IFERROR(TODAY()-_xlfn.XLOOKUP(B985,BILLING!A:A,BILLING!E:E),0))</f>
        <v/>
      </c>
      <c r="L985" s="24" t="str">
        <f t="shared" ca="1" si="31"/>
        <v/>
      </c>
    </row>
    <row r="986" spans="1:12" ht="22" customHeight="1">
      <c r="A986" t="str">
        <f t="shared" si="30"/>
        <v/>
      </c>
      <c r="C986" s="24" t="str">
        <f>IF(B986="","",IFERROR(_xlfn.XLOOKUP(B986,BILLING!A:A,BILLING!C:C),"Bill not found"))</f>
        <v/>
      </c>
      <c r="D986" s="24" t="str">
        <f>IF(C986="","",IFERROR(_xlfn.XLOOKUP(C986,PT_Master!A:A,PT_Master!C:C),""))</f>
        <v/>
      </c>
      <c r="E986" s="25" t="str">
        <f>IF(B986="","",IFERROR(_xlfn.XLOOKUP(B986,BILLING!A:A,BILLING!O:O),0))</f>
        <v/>
      </c>
      <c r="F986" s="13"/>
      <c r="G986" s="17"/>
      <c r="J986" s="25" t="str">
        <f>IF(B986="","",IFERROR(E986-SUMIF(B$6:B986,B986,G$6:G986),E986))</f>
        <v/>
      </c>
      <c r="K986" s="27" t="str">
        <f ca="1">IF(B986="","",IFERROR(TODAY()-_xlfn.XLOOKUP(B986,BILLING!A:A,BILLING!E:E),0))</f>
        <v/>
      </c>
      <c r="L986" s="24" t="str">
        <f t="shared" ca="1" si="31"/>
        <v/>
      </c>
    </row>
    <row r="987" spans="1:12" ht="22" customHeight="1">
      <c r="A987" t="str">
        <f t="shared" si="30"/>
        <v/>
      </c>
      <c r="C987" s="24" t="str">
        <f>IF(B987="","",IFERROR(_xlfn.XLOOKUP(B987,BILLING!A:A,BILLING!C:C),"Bill not found"))</f>
        <v/>
      </c>
      <c r="D987" s="24" t="str">
        <f>IF(C987="","",IFERROR(_xlfn.XLOOKUP(C987,PT_Master!A:A,PT_Master!C:C),""))</f>
        <v/>
      </c>
      <c r="E987" s="25" t="str">
        <f>IF(B987="","",IFERROR(_xlfn.XLOOKUP(B987,BILLING!A:A,BILLING!O:O),0))</f>
        <v/>
      </c>
      <c r="F987" s="13"/>
      <c r="G987" s="17"/>
      <c r="J987" s="25" t="str">
        <f>IF(B987="","",IFERROR(E987-SUMIF(B$6:B987,B987,G$6:G987),E987))</f>
        <v/>
      </c>
      <c r="K987" s="27" t="str">
        <f ca="1">IF(B987="","",IFERROR(TODAY()-_xlfn.XLOOKUP(B987,BILLING!A:A,BILLING!E:E),0))</f>
        <v/>
      </c>
      <c r="L987" s="24" t="str">
        <f t="shared" ca="1" si="31"/>
        <v/>
      </c>
    </row>
    <row r="988" spans="1:12" ht="22" customHeight="1">
      <c r="A988" t="str">
        <f t="shared" si="30"/>
        <v/>
      </c>
      <c r="C988" s="24" t="str">
        <f>IF(B988="","",IFERROR(_xlfn.XLOOKUP(B988,BILLING!A:A,BILLING!C:C),"Bill not found"))</f>
        <v/>
      </c>
      <c r="D988" s="24" t="str">
        <f>IF(C988="","",IFERROR(_xlfn.XLOOKUP(C988,PT_Master!A:A,PT_Master!C:C),""))</f>
        <v/>
      </c>
      <c r="E988" s="25" t="str">
        <f>IF(B988="","",IFERROR(_xlfn.XLOOKUP(B988,BILLING!A:A,BILLING!O:O),0))</f>
        <v/>
      </c>
      <c r="F988" s="13"/>
      <c r="G988" s="17"/>
      <c r="J988" s="25" t="str">
        <f>IF(B988="","",IFERROR(E988-SUMIF(B$6:B988,B988,G$6:G988),E988))</f>
        <v/>
      </c>
      <c r="K988" s="27" t="str">
        <f ca="1">IF(B988="","",IFERROR(TODAY()-_xlfn.XLOOKUP(B988,BILLING!A:A,BILLING!E:E),0))</f>
        <v/>
      </c>
      <c r="L988" s="24" t="str">
        <f t="shared" ca="1" si="31"/>
        <v/>
      </c>
    </row>
    <row r="989" spans="1:12" ht="22" customHeight="1">
      <c r="A989" t="str">
        <f t="shared" si="30"/>
        <v/>
      </c>
      <c r="C989" s="24" t="str">
        <f>IF(B989="","",IFERROR(_xlfn.XLOOKUP(B989,BILLING!A:A,BILLING!C:C),"Bill not found"))</f>
        <v/>
      </c>
      <c r="D989" s="24" t="str">
        <f>IF(C989="","",IFERROR(_xlfn.XLOOKUP(C989,PT_Master!A:A,PT_Master!C:C),""))</f>
        <v/>
      </c>
      <c r="E989" s="25" t="str">
        <f>IF(B989="","",IFERROR(_xlfn.XLOOKUP(B989,BILLING!A:A,BILLING!O:O),0))</f>
        <v/>
      </c>
      <c r="F989" s="13"/>
      <c r="G989" s="17"/>
      <c r="J989" s="25" t="str">
        <f>IF(B989="","",IFERROR(E989-SUMIF(B$6:B989,B989,G$6:G989),E989))</f>
        <v/>
      </c>
      <c r="K989" s="27" t="str">
        <f ca="1">IF(B989="","",IFERROR(TODAY()-_xlfn.XLOOKUP(B989,BILLING!A:A,BILLING!E:E),0))</f>
        <v/>
      </c>
      <c r="L989" s="24" t="str">
        <f t="shared" ca="1" si="31"/>
        <v/>
      </c>
    </row>
    <row r="990" spans="1:12" ht="22" customHeight="1">
      <c r="A990" t="str">
        <f t="shared" si="30"/>
        <v/>
      </c>
      <c r="C990" s="24" t="str">
        <f>IF(B990="","",IFERROR(_xlfn.XLOOKUP(B990,BILLING!A:A,BILLING!C:C),"Bill not found"))</f>
        <v/>
      </c>
      <c r="D990" s="24" t="str">
        <f>IF(C990="","",IFERROR(_xlfn.XLOOKUP(C990,PT_Master!A:A,PT_Master!C:C),""))</f>
        <v/>
      </c>
      <c r="E990" s="25" t="str">
        <f>IF(B990="","",IFERROR(_xlfn.XLOOKUP(B990,BILLING!A:A,BILLING!O:O),0))</f>
        <v/>
      </c>
      <c r="F990" s="13"/>
      <c r="G990" s="17"/>
      <c r="J990" s="25" t="str">
        <f>IF(B990="","",IFERROR(E990-SUMIF(B$6:B990,B990,G$6:G990),E990))</f>
        <v/>
      </c>
      <c r="K990" s="27" t="str">
        <f ca="1">IF(B990="","",IFERROR(TODAY()-_xlfn.XLOOKUP(B990,BILLING!A:A,BILLING!E:E),0))</f>
        <v/>
      </c>
      <c r="L990" s="24" t="str">
        <f t="shared" ca="1" si="31"/>
        <v/>
      </c>
    </row>
    <row r="991" spans="1:12" ht="22" customHeight="1">
      <c r="A991" t="str">
        <f t="shared" si="30"/>
        <v/>
      </c>
      <c r="C991" s="24" t="str">
        <f>IF(B991="","",IFERROR(_xlfn.XLOOKUP(B991,BILLING!A:A,BILLING!C:C),"Bill not found"))</f>
        <v/>
      </c>
      <c r="D991" s="24" t="str">
        <f>IF(C991="","",IFERROR(_xlfn.XLOOKUP(C991,PT_Master!A:A,PT_Master!C:C),""))</f>
        <v/>
      </c>
      <c r="E991" s="25" t="str">
        <f>IF(B991="","",IFERROR(_xlfn.XLOOKUP(B991,BILLING!A:A,BILLING!O:O),0))</f>
        <v/>
      </c>
      <c r="F991" s="13"/>
      <c r="G991" s="17"/>
      <c r="J991" s="25" t="str">
        <f>IF(B991="","",IFERROR(E991-SUMIF(B$6:B991,B991,G$6:G991),E991))</f>
        <v/>
      </c>
      <c r="K991" s="27" t="str">
        <f ca="1">IF(B991="","",IFERROR(TODAY()-_xlfn.XLOOKUP(B991,BILLING!A:A,BILLING!E:E),0))</f>
        <v/>
      </c>
      <c r="L991" s="24" t="str">
        <f t="shared" ca="1" si="31"/>
        <v/>
      </c>
    </row>
    <row r="992" spans="1:12" ht="22" customHeight="1">
      <c r="A992" t="str">
        <f t="shared" si="30"/>
        <v/>
      </c>
      <c r="C992" s="24" t="str">
        <f>IF(B992="","",IFERROR(_xlfn.XLOOKUP(B992,BILLING!A:A,BILLING!C:C),"Bill not found"))</f>
        <v/>
      </c>
      <c r="D992" s="24" t="str">
        <f>IF(C992="","",IFERROR(_xlfn.XLOOKUP(C992,PT_Master!A:A,PT_Master!C:C),""))</f>
        <v/>
      </c>
      <c r="E992" s="25" t="str">
        <f>IF(B992="","",IFERROR(_xlfn.XLOOKUP(B992,BILLING!A:A,BILLING!O:O),0))</f>
        <v/>
      </c>
      <c r="F992" s="13"/>
      <c r="G992" s="17"/>
      <c r="J992" s="25" t="str">
        <f>IF(B992="","",IFERROR(E992-SUMIF(B$6:B992,B992,G$6:G992),E992))</f>
        <v/>
      </c>
      <c r="K992" s="27" t="str">
        <f ca="1">IF(B992="","",IFERROR(TODAY()-_xlfn.XLOOKUP(B992,BILLING!A:A,BILLING!E:E),0))</f>
        <v/>
      </c>
      <c r="L992" s="24" t="str">
        <f t="shared" ca="1" si="31"/>
        <v/>
      </c>
    </row>
    <row r="993" spans="1:12" ht="22" customHeight="1">
      <c r="A993" t="str">
        <f t="shared" si="30"/>
        <v/>
      </c>
      <c r="C993" s="24" t="str">
        <f>IF(B993="","",IFERROR(_xlfn.XLOOKUP(B993,BILLING!A:A,BILLING!C:C),"Bill not found"))</f>
        <v/>
      </c>
      <c r="D993" s="24" t="str">
        <f>IF(C993="","",IFERROR(_xlfn.XLOOKUP(C993,PT_Master!A:A,PT_Master!C:C),""))</f>
        <v/>
      </c>
      <c r="E993" s="25" t="str">
        <f>IF(B993="","",IFERROR(_xlfn.XLOOKUP(B993,BILLING!A:A,BILLING!O:O),0))</f>
        <v/>
      </c>
      <c r="F993" s="13"/>
      <c r="G993" s="17"/>
      <c r="J993" s="25" t="str">
        <f>IF(B993="","",IFERROR(E993-SUMIF(B$6:B993,B993,G$6:G993),E993))</f>
        <v/>
      </c>
      <c r="K993" s="27" t="str">
        <f ca="1">IF(B993="","",IFERROR(TODAY()-_xlfn.XLOOKUP(B993,BILLING!A:A,BILLING!E:E),0))</f>
        <v/>
      </c>
      <c r="L993" s="24" t="str">
        <f t="shared" ca="1" si="31"/>
        <v/>
      </c>
    </row>
    <row r="994" spans="1:12" ht="22" customHeight="1">
      <c r="A994" t="str">
        <f t="shared" si="30"/>
        <v/>
      </c>
      <c r="C994" s="24" t="str">
        <f>IF(B994="","",IFERROR(_xlfn.XLOOKUP(B994,BILLING!A:A,BILLING!C:C),"Bill not found"))</f>
        <v/>
      </c>
      <c r="D994" s="24" t="str">
        <f>IF(C994="","",IFERROR(_xlfn.XLOOKUP(C994,PT_Master!A:A,PT_Master!C:C),""))</f>
        <v/>
      </c>
      <c r="E994" s="25" t="str">
        <f>IF(B994="","",IFERROR(_xlfn.XLOOKUP(B994,BILLING!A:A,BILLING!O:O),0))</f>
        <v/>
      </c>
      <c r="F994" s="13"/>
      <c r="G994" s="17"/>
      <c r="J994" s="25" t="str">
        <f>IF(B994="","",IFERROR(E994-SUMIF(B$6:B994,B994,G$6:G994),E994))</f>
        <v/>
      </c>
      <c r="K994" s="27" t="str">
        <f ca="1">IF(B994="","",IFERROR(TODAY()-_xlfn.XLOOKUP(B994,BILLING!A:A,BILLING!E:E),0))</f>
        <v/>
      </c>
      <c r="L994" s="24" t="str">
        <f t="shared" ca="1" si="31"/>
        <v/>
      </c>
    </row>
    <row r="995" spans="1:12" ht="22" customHeight="1">
      <c r="A995" t="str">
        <f t="shared" si="30"/>
        <v/>
      </c>
      <c r="C995" s="24" t="str">
        <f>IF(B995="","",IFERROR(_xlfn.XLOOKUP(B995,BILLING!A:A,BILLING!C:C),"Bill not found"))</f>
        <v/>
      </c>
      <c r="D995" s="24" t="str">
        <f>IF(C995="","",IFERROR(_xlfn.XLOOKUP(C995,PT_Master!A:A,PT_Master!C:C),""))</f>
        <v/>
      </c>
      <c r="E995" s="25" t="str">
        <f>IF(B995="","",IFERROR(_xlfn.XLOOKUP(B995,BILLING!A:A,BILLING!O:O),0))</f>
        <v/>
      </c>
      <c r="F995" s="13"/>
      <c r="G995" s="17"/>
      <c r="J995" s="25" t="str">
        <f>IF(B995="","",IFERROR(E995-SUMIF(B$6:B995,B995,G$6:G995),E995))</f>
        <v/>
      </c>
      <c r="K995" s="27" t="str">
        <f ca="1">IF(B995="","",IFERROR(TODAY()-_xlfn.XLOOKUP(B995,BILLING!A:A,BILLING!E:E),0))</f>
        <v/>
      </c>
      <c r="L995" s="24" t="str">
        <f t="shared" ca="1" si="31"/>
        <v/>
      </c>
    </row>
    <row r="996" spans="1:12" ht="22" customHeight="1">
      <c r="A996" t="str">
        <f t="shared" si="30"/>
        <v/>
      </c>
      <c r="C996" s="24" t="str">
        <f>IF(B996="","",IFERROR(_xlfn.XLOOKUP(B996,BILLING!A:A,BILLING!C:C),"Bill not found"))</f>
        <v/>
      </c>
      <c r="D996" s="24" t="str">
        <f>IF(C996="","",IFERROR(_xlfn.XLOOKUP(C996,PT_Master!A:A,PT_Master!C:C),""))</f>
        <v/>
      </c>
      <c r="E996" s="25" t="str">
        <f>IF(B996="","",IFERROR(_xlfn.XLOOKUP(B996,BILLING!A:A,BILLING!O:O),0))</f>
        <v/>
      </c>
      <c r="F996" s="13"/>
      <c r="G996" s="17"/>
      <c r="J996" s="25" t="str">
        <f>IF(B996="","",IFERROR(E996-SUMIF(B$6:B996,B996,G$6:G996),E996))</f>
        <v/>
      </c>
      <c r="K996" s="27"/>
      <c r="L996" s="24"/>
    </row>
    <row r="997" spans="1:12" ht="22" customHeight="1">
      <c r="A997" t="str">
        <f t="shared" si="30"/>
        <v/>
      </c>
      <c r="C997" s="24" t="str">
        <f>IF(B997="","",IFERROR(_xlfn.XLOOKUP(B997,BILLING!A:A,BILLING!C:C),"Bill not found"))</f>
        <v/>
      </c>
      <c r="D997" s="24" t="str">
        <f>IF(C997="","",IFERROR(_xlfn.XLOOKUP(C997,PT_Master!A:A,PT_Master!C:C),""))</f>
        <v/>
      </c>
      <c r="E997" s="25" t="str">
        <f>IF(B997="","",IFERROR(_xlfn.XLOOKUP(B997,BILLING!A:A,BILLING!O:O),0))</f>
        <v/>
      </c>
      <c r="F997" s="13"/>
      <c r="G997" s="17"/>
      <c r="J997" s="25" t="str">
        <f>IF(B997="","",IFERROR(E997-SUMIF(B$6:B997,B997,G$6:G997),E997))</f>
        <v/>
      </c>
      <c r="K997" s="27"/>
      <c r="L997" s="24" t="str">
        <f t="shared" si="31"/>
        <v/>
      </c>
    </row>
    <row r="998" spans="1:12" ht="22" customHeight="1">
      <c r="A998" t="str">
        <f t="shared" si="30"/>
        <v/>
      </c>
      <c r="C998" s="24" t="str">
        <f>IF(B998="","",IFERROR(_xlfn.XLOOKUP(B998,BILLING!A:A,BILLING!C:C),"Bill not found"))</f>
        <v/>
      </c>
      <c r="D998" s="24" t="str">
        <f>IF(C998="","",IFERROR(_xlfn.XLOOKUP(C998,PT_Master!A:A,PT_Master!C:C),""))</f>
        <v/>
      </c>
      <c r="E998" s="25" t="str">
        <f>IF(B998="","",IFERROR(_xlfn.XLOOKUP(B998,BILLING!A:A,BILLING!O:O),0))</f>
        <v/>
      </c>
      <c r="F998" s="13"/>
      <c r="G998" s="17"/>
      <c r="J998" s="25" t="str">
        <f>IF(B998="","",IFERROR(E998-SUMIF(B$6:B998,B998,G$6:G998),E998))</f>
        <v/>
      </c>
      <c r="K998" s="27" t="str">
        <f ca="1">IF(B998="","",IFERROR(TODAY()-_xlfn.XLOOKUP(B998,BILLING!A:A,BILLING!E:E),0))</f>
        <v/>
      </c>
      <c r="L998" s="24" t="str">
        <f t="shared" ca="1" si="31"/>
        <v/>
      </c>
    </row>
    <row r="999" spans="1:12" ht="22" customHeight="1">
      <c r="A999" t="str">
        <f t="shared" si="30"/>
        <v/>
      </c>
      <c r="C999" s="24" t="str">
        <f>IF(B999="","",IFERROR(_xlfn.XLOOKUP(B999,BILLING!A:A,BILLING!C:C),"Bill not found"))</f>
        <v/>
      </c>
      <c r="D999" s="24" t="str">
        <f>IF(C999="","",IFERROR(_xlfn.XLOOKUP(C999,PT_Master!A:A,PT_Master!C:C),""))</f>
        <v/>
      </c>
      <c r="E999" s="25" t="str">
        <f>IF(B999="","",IFERROR(_xlfn.XLOOKUP(B999,BILLING!A:A,BILLING!O:O),0))</f>
        <v/>
      </c>
      <c r="F999" s="13"/>
      <c r="G999" s="17"/>
      <c r="J999" s="25" t="str">
        <f>IF(B999="","",IFERROR(E999-SUMIF(B$6:B999,B999,G$6:G999),E999))</f>
        <v/>
      </c>
      <c r="K999" s="27" t="str">
        <f ca="1">IF(B999="","",IFERROR(TODAY()-_xlfn.XLOOKUP(B999,BILLING!A:A,BILLING!E:E),0))</f>
        <v/>
      </c>
      <c r="L999" s="24" t="str">
        <f t="shared" ca="1" si="31"/>
        <v/>
      </c>
    </row>
    <row r="1000" spans="1:12" ht="22" customHeight="1">
      <c r="A1000" t="str">
        <f t="shared" si="30"/>
        <v/>
      </c>
      <c r="C1000" s="24" t="str">
        <f>IF(B1000="","",IFERROR(_xlfn.XLOOKUP(B1000,BILLING!A:A,BILLING!C:C),"Bill not found"))</f>
        <v/>
      </c>
      <c r="D1000" s="24" t="str">
        <f>IF(C1000="","",IFERROR(_xlfn.XLOOKUP(C1000,PT_Master!A:A,PT_Master!C:C),""))</f>
        <v/>
      </c>
      <c r="E1000" s="25" t="str">
        <f>IF(B1000="","",IFERROR(_xlfn.XLOOKUP(B1000,BILLING!A:A,BILLING!O:O),0))</f>
        <v/>
      </c>
      <c r="F1000" s="13"/>
      <c r="G1000" s="17"/>
      <c r="J1000" s="25" t="str">
        <f>IF(B1000="","",IFERROR(E1000-SUMIF(B$6:B1000,B1000,G$6:G1000),E1000))</f>
        <v/>
      </c>
      <c r="K1000" s="27" t="str">
        <f ca="1">IF(B1000="","",IFERROR(TODAY()-_xlfn.XLOOKUP(B1000,BILLING!A:A,BILLING!E:E),0))</f>
        <v/>
      </c>
      <c r="L1000" s="24" t="str">
        <f t="shared" ca="1" si="31"/>
        <v/>
      </c>
    </row>
    <row r="1001" spans="1:12" ht="22" customHeight="1">
      <c r="A1001" t="str">
        <f t="shared" si="30"/>
        <v/>
      </c>
      <c r="C1001" s="24" t="str">
        <f>IF(B1001="","",IFERROR(_xlfn.XLOOKUP(B1001,BILLING!A:A,BILLING!C:C),"Bill not found"))</f>
        <v/>
      </c>
      <c r="D1001" s="24" t="str">
        <f>IF(C1001="","",IFERROR(_xlfn.XLOOKUP(C1001,PT_Master!A:A,PT_Master!C:C),""))</f>
        <v/>
      </c>
      <c r="E1001" s="25" t="str">
        <f>IF(B1001="","",IFERROR(_xlfn.XLOOKUP(B1001,BILLING!A:A,BILLING!O:O),0))</f>
        <v/>
      </c>
      <c r="F1001" s="13"/>
      <c r="G1001" s="17"/>
      <c r="J1001" s="25" t="str">
        <f>IF(B1001="","",IFERROR(E1001-SUMIF(B$6:B1001,B1001,G$6:G1001),E1001))</f>
        <v/>
      </c>
      <c r="K1001" s="27" t="str">
        <f ca="1">IF(B1001="","",IFERROR(TODAY()-_xlfn.XLOOKUP(B1001,BILLING!A:A,BILLING!E:E),0))</f>
        <v/>
      </c>
      <c r="L1001" s="24" t="str">
        <f t="shared" ca="1" si="31"/>
        <v/>
      </c>
    </row>
    <row r="1002" spans="1:12" ht="22" customHeight="1">
      <c r="A1002" t="str">
        <f t="shared" si="30"/>
        <v/>
      </c>
      <c r="C1002" s="24" t="str">
        <f>IF(B1002="","",IFERROR(_xlfn.XLOOKUP(B1002,BILLING!A:A,BILLING!C:C),"Bill not found"))</f>
        <v/>
      </c>
      <c r="D1002" s="24" t="str">
        <f>IF(C1002="","",IFERROR(_xlfn.XLOOKUP(C1002,PT_Master!A:A,PT_Master!C:C),""))</f>
        <v/>
      </c>
      <c r="E1002" s="25" t="str">
        <f>IF(B1002="","",IFERROR(_xlfn.XLOOKUP(B1002,BILLING!A:A,BILLING!O:O),0))</f>
        <v/>
      </c>
      <c r="F1002" s="13"/>
      <c r="G1002" s="17"/>
      <c r="J1002" s="25" t="str">
        <f>IF(B1002="","",IFERROR(E1002-SUMIF(B$6:B1002,B1002,G$6:G1002),E1002))</f>
        <v/>
      </c>
      <c r="K1002" s="27" t="str">
        <f ca="1">IF(B1002="","",IFERROR(TODAY()-_xlfn.XLOOKUP(B1002,BILLING!A:A,BILLING!E:E),0))</f>
        <v/>
      </c>
      <c r="L1002" s="24" t="str">
        <f t="shared" ca="1" si="31"/>
        <v/>
      </c>
    </row>
    <row r="1003" spans="1:12" ht="22" customHeight="1">
      <c r="A1003" t="str">
        <f t="shared" si="30"/>
        <v/>
      </c>
      <c r="C1003" s="24" t="str">
        <f>IF(B1003="","",IFERROR(_xlfn.XLOOKUP(B1003,BILLING!A:A,BILLING!C:C),"Bill not found"))</f>
        <v/>
      </c>
      <c r="D1003" s="24" t="str">
        <f>IF(C1003="","",IFERROR(_xlfn.XLOOKUP(C1003,PT_Master!A:A,PT_Master!C:C),""))</f>
        <v/>
      </c>
      <c r="E1003" s="25" t="str">
        <f>IF(B1003="","",IFERROR(_xlfn.XLOOKUP(B1003,BILLING!A:A,BILLING!O:O),0))</f>
        <v/>
      </c>
      <c r="F1003" s="13"/>
      <c r="G1003" s="17"/>
      <c r="J1003" s="25" t="str">
        <f>IF(B1003="","",IFERROR(E1003-SUMIF(B$6:B1003,B1003,G$6:G1003),E1003))</f>
        <v/>
      </c>
      <c r="K1003" s="27" t="str">
        <f ca="1">IF(B1003="","",IFERROR(TODAY()-_xlfn.XLOOKUP(B1003,BILLING!A:A,BILLING!E:E),0))</f>
        <v/>
      </c>
      <c r="L1003" s="24" t="str">
        <f t="shared" ca="1" si="31"/>
        <v/>
      </c>
    </row>
    <row r="1004" spans="1:12" ht="22" customHeight="1">
      <c r="A1004" t="str">
        <f t="shared" si="30"/>
        <v/>
      </c>
      <c r="C1004" s="24" t="str">
        <f>IF(B1004="","",IFERROR(_xlfn.XLOOKUP(B1004,BILLING!A:A,BILLING!C:C),"Bill not found"))</f>
        <v/>
      </c>
      <c r="D1004" s="24" t="str">
        <f>IF(C1004="","",IFERROR(_xlfn.XLOOKUP(C1004,PT_Master!A:A,PT_Master!C:C),""))</f>
        <v/>
      </c>
      <c r="E1004" s="25" t="str">
        <f>IF(B1004="","",IFERROR(_xlfn.XLOOKUP(B1004,BILLING!A:A,BILLING!O:O),0))</f>
        <v/>
      </c>
      <c r="F1004" s="13"/>
      <c r="G1004" s="17"/>
      <c r="J1004" s="25" t="str">
        <f>IF(B1004="","",IFERROR(E1004-SUMIF(B$6:B1004,B1004,G$6:G1004),E1004))</f>
        <v/>
      </c>
      <c r="K1004" s="27" t="str">
        <f ca="1">IF(B1004="","",IFERROR(TODAY()-_xlfn.XLOOKUP(B1004,BILLING!A:A,BILLING!E:E),0))</f>
        <v/>
      </c>
      <c r="L1004" s="24" t="str">
        <f t="shared" ca="1" si="31"/>
        <v/>
      </c>
    </row>
    <row r="1005" spans="1:12">
      <c r="A1005" t="str">
        <f t="shared" si="30"/>
        <v/>
      </c>
      <c r="C1005" s="24" t="str">
        <f>IF(B1005="","",IFERROR(_xlfn.XLOOKUP(B1005,BILLING!A:A,BILLING!C:C),"Bill not found"))</f>
        <v/>
      </c>
      <c r="D1005" s="24" t="str">
        <f>IF(C1005="","",IFERROR(_xlfn.XLOOKUP(C1005,PT_Master!A:A,PT_Master!C:C),""))</f>
        <v/>
      </c>
      <c r="E1005" s="25" t="str">
        <f>IF(B1005="","",IFERROR(_xlfn.XLOOKUP(B1005,BILLING!A:A,BILLING!O:O),0))</f>
        <v/>
      </c>
      <c r="F1005" s="13"/>
      <c r="G1005" s="17"/>
      <c r="J1005" s="25" t="str">
        <f>IF(B1005="","",IFERROR(E1005-SUMIF(B$6:B1005,B1005,G$6:G1005),E1005))</f>
        <v/>
      </c>
      <c r="K1005" s="27" t="str">
        <f ca="1">IF(B1005="","",IFERROR(TODAY()-_xlfn.XLOOKUP(B1005,BILLING!A:A,BILLING!E:E),0))</f>
        <v/>
      </c>
      <c r="L1005" s="24" t="str">
        <f t="shared" ca="1" si="31"/>
        <v/>
      </c>
    </row>
  </sheetData>
  <conditionalFormatting sqref="A6:H7 J6:M7 A8:M1005">
    <cfRule type="expression" dxfId="18" priority="2">
      <formula>$J6=0</formula>
    </cfRule>
    <cfRule type="expression" dxfId="17" priority="3">
      <formula>$L6="90+ Days"</formula>
    </cfRule>
  </conditionalFormatting>
  <conditionalFormatting sqref="K4">
    <cfRule type="cellIs" dxfId="16" priority="1" operator="greaterThan">
      <formula>0</formula>
    </cfRule>
  </conditionalFormatting>
  <conditionalFormatting sqref="L6:L1005">
    <cfRule type="cellIs" dxfId="15" priority="4" operator="equal">
      <formula>"90+ Days"</formula>
    </cfRule>
    <cfRule type="cellIs" dxfId="14" priority="5" operator="equal">
      <formula>"61-90 Days"</formula>
    </cfRule>
    <cfRule type="cellIs" dxfId="13" priority="6" operator="equal">
      <formula>"31-60 Days"</formula>
    </cfRule>
    <cfRule type="cellIs" dxfId="12" priority="7" operator="equal">
      <formula>"0-30 Days"</formula>
    </cfRule>
  </conditionalFormatting>
  <dataValidations count="3">
    <dataValidation type="list" allowBlank="1" showInputMessage="1" showErrorMessage="1" sqref="H6:H1005" xr:uid="{35C681EF-F935-4CF3-87BC-3616D290FA15}">
      <formula1>lst_PaymentMode</formula1>
    </dataValidation>
    <dataValidation type="list" allowBlank="1" showInputMessage="1" showErrorMessage="1" sqref="M6:M1005" xr:uid="{CF2E31CA-AB8D-4306-B788-9E62A2326028}">
      <formula1>lst_StaffRole</formula1>
    </dataValidation>
    <dataValidation type="decimal" operator="greaterThan" allowBlank="1" showInputMessage="1" showErrorMessage="1" errorTitle="Invalid Payment" error="Payment amount must be greater than zero." sqref="G6:G1005" xr:uid="{3D3D86F2-822B-4A99-8627-25DD19AA2D70}">
      <formula1>0</formula1>
    </dataValidation>
  </dataValidations>
  <pageMargins left="0.7" right="0.7" top="0.75" bottom="0.75" header="0.3" footer="0.3"/>
  <ignoredErrors>
    <ignoredError sqref="J4:J6 K4 J7:J15 J16:J51 J52:J126 J127:J137" calculatedColumn="1"/>
  </ignoredErrors>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1A65-97B2-4FBA-BB33-4F09124C0222}">
  <dimension ref="A1:O1005"/>
  <sheetViews>
    <sheetView zoomScale="90" workbookViewId="0">
      <pane ySplit="4" topLeftCell="A5" activePane="bottomLeft" state="frozen"/>
      <selection pane="bottomLeft" activeCell="D9" sqref="D9"/>
    </sheetView>
  </sheetViews>
  <sheetFormatPr defaultRowHeight="14.5"/>
  <cols>
    <col min="1" max="3" width="14.6328125" customWidth="1"/>
    <col min="4" max="5" width="22.6328125" customWidth="1"/>
    <col min="6" max="6" width="18.6328125" customWidth="1"/>
    <col min="7" max="8" width="16.6328125" customWidth="1"/>
    <col min="9" max="9" width="19.7265625" bestFit="1" customWidth="1"/>
    <col min="10" max="11" width="18.6328125" customWidth="1"/>
    <col min="12" max="12" width="16.6328125" customWidth="1"/>
    <col min="13" max="13" width="20.6328125" customWidth="1"/>
    <col min="14" max="15" width="16.6328125" customWidth="1"/>
  </cols>
  <sheetData>
    <row r="1" spans="1:15" ht="15" customHeight="1"/>
    <row r="2" spans="1:15" ht="45" customHeight="1">
      <c r="A2" s="15" t="s">
        <v>199</v>
      </c>
      <c r="B2" s="15" t="s">
        <v>200</v>
      </c>
      <c r="C2" s="15" t="s">
        <v>201</v>
      </c>
      <c r="D2" s="15" t="s">
        <v>202</v>
      </c>
      <c r="E2" s="15" t="s">
        <v>203</v>
      </c>
      <c r="F2" s="15" t="s">
        <v>204</v>
      </c>
      <c r="G2" s="15" t="s">
        <v>205</v>
      </c>
      <c r="H2" s="15" t="s">
        <v>206</v>
      </c>
      <c r="I2" s="15" t="s">
        <v>207</v>
      </c>
      <c r="J2" s="15" t="s">
        <v>266</v>
      </c>
      <c r="K2" s="15" t="s">
        <v>267</v>
      </c>
      <c r="L2" s="15" t="s">
        <v>268</v>
      </c>
      <c r="M2" s="15" t="s">
        <v>269</v>
      </c>
      <c r="N2" s="15" t="s">
        <v>287</v>
      </c>
      <c r="O2" s="15" t="s">
        <v>288</v>
      </c>
    </row>
    <row r="3" spans="1:15" ht="28" customHeight="1">
      <c r="A3" s="15" t="s">
        <v>271</v>
      </c>
      <c r="B3" s="15"/>
      <c r="C3" s="15"/>
      <c r="D3" s="15"/>
      <c r="E3" s="15"/>
      <c r="F3" s="15"/>
      <c r="G3" s="15"/>
      <c r="H3" s="15"/>
      <c r="I3" s="15"/>
      <c r="J3" s="15"/>
      <c r="K3" s="15"/>
      <c r="L3" s="15"/>
      <c r="M3" s="15"/>
      <c r="N3" s="15"/>
      <c r="O3" s="15"/>
    </row>
    <row r="4" spans="1:15" ht="30" customHeight="1">
      <c r="B4" s="21" t="s">
        <v>282</v>
      </c>
      <c r="C4" s="17">
        <f>IFERROR(SUM(H6:H1005),0)</f>
        <v>4217770.0200000023</v>
      </c>
      <c r="D4" t="s">
        <v>283</v>
      </c>
      <c r="E4" s="17">
        <f>IFERROR(SUM(I6:I1005),0)</f>
        <v>1826643.0500000003</v>
      </c>
      <c r="F4" t="s">
        <v>284</v>
      </c>
      <c r="G4" s="17">
        <f>IFERROR(SUM(N6:N1005),0)</f>
        <v>2391029.9700000007</v>
      </c>
      <c r="H4" t="s">
        <v>285</v>
      </c>
      <c r="I4" t="str">
        <f>IF(C4=0,"",TEXT(E4/C4,"0.0%"))</f>
        <v>43.3%</v>
      </c>
      <c r="J4" t="s">
        <v>286</v>
      </c>
      <c r="K4">
        <f>COUNTIF(L6:L1005,"Rejected")</f>
        <v>15</v>
      </c>
    </row>
    <row r="5" spans="1:15" ht="22" customHeight="1">
      <c r="A5" s="18" t="s">
        <v>272</v>
      </c>
      <c r="B5" s="18" t="s">
        <v>238</v>
      </c>
      <c r="C5" s="18" t="s">
        <v>0</v>
      </c>
      <c r="D5" s="18" t="s">
        <v>188</v>
      </c>
      <c r="E5" s="18" t="s">
        <v>11</v>
      </c>
      <c r="F5" s="18" t="s">
        <v>273</v>
      </c>
      <c r="G5" s="18" t="s">
        <v>274</v>
      </c>
      <c r="H5" s="18" t="s">
        <v>275</v>
      </c>
      <c r="I5" s="18" t="s">
        <v>276</v>
      </c>
      <c r="J5" s="18" t="s">
        <v>277</v>
      </c>
      <c r="K5" s="18" t="s">
        <v>278</v>
      </c>
      <c r="L5" s="18" t="s">
        <v>76</v>
      </c>
      <c r="M5" s="18" t="s">
        <v>279</v>
      </c>
      <c r="N5" s="18" t="s">
        <v>280</v>
      </c>
      <c r="O5" s="18" t="s">
        <v>281</v>
      </c>
    </row>
    <row r="6" spans="1:15" ht="22" customHeight="1">
      <c r="A6" t="str">
        <f>IF(B6="","","INS-"&amp;TEXT(ROW(A1),"00000"))</f>
        <v>INS-00001</v>
      </c>
      <c r="B6" s="39" t="s">
        <v>270</v>
      </c>
      <c r="C6" s="24" t="str">
        <f>IF(B6="","",IFERROR(_xlfn.XLOOKUP(B6,BILLING!A:A,BILLING!C:C),"Bill not found"))</f>
        <v>PT-00001</v>
      </c>
      <c r="D6" s="24" t="str">
        <f>IF(C6="","",IFERROR(_xlfn.XLOOKUP(C6,PT_Master!A:A,PT_Master!C:C),""))</f>
        <v>Ananya Roy</v>
      </c>
      <c r="E6" s="24" t="str">
        <f>IF(C6="","",IFERROR(_xlfn.XLOOKUP(C6,PT_Master!A:A,PT_Master!P:P),""))</f>
        <v>Care Health Insurance</v>
      </c>
      <c r="F6" s="24" t="str">
        <f>IF(C6="","",IFERROR(_xlfn.XLOOKUP(C6,PT_Master!A:A,PT_Master!Q:Q),""))</f>
        <v>POL858660</v>
      </c>
      <c r="G6" s="42">
        <v>46087</v>
      </c>
      <c r="H6" s="25">
        <f>IF(B6="","",IFERROR(_xlfn.XLOOKUP(B6,BILLING!A:A,BILLING!N:N),0))</f>
        <v>1282.57</v>
      </c>
      <c r="I6" s="39">
        <v>1282.57</v>
      </c>
      <c r="J6" s="39"/>
      <c r="K6" s="39"/>
      <c r="L6" s="39" t="s">
        <v>79</v>
      </c>
      <c r="M6" s="39" t="s">
        <v>2245</v>
      </c>
      <c r="N6" s="25">
        <f>IF(OR(H6="",I6=""),"",H6-I6)</f>
        <v>0</v>
      </c>
      <c r="O6" s="39" t="s">
        <v>90</v>
      </c>
    </row>
    <row r="7" spans="1:15" ht="22" customHeight="1">
      <c r="A7" t="str">
        <f t="shared" ref="A7:A70" si="0">IF(B7="","","INS-"&amp;TEXT(ROW(A3),"00000"))</f>
        <v>INS-00003</v>
      </c>
      <c r="B7" s="40" t="s">
        <v>1931</v>
      </c>
      <c r="C7" s="24" t="str">
        <f>IF(B7="","",IFERROR(_xlfn.XLOOKUP(B7,BILLING!A:A,BILLING!C:C),"Bill not found"))</f>
        <v>PT-00003</v>
      </c>
      <c r="D7" s="24" t="str">
        <f>IF(C7="","",IFERROR(_xlfn.XLOOKUP(C7,PT_Master!A:A,PT_Master!C:C),""))</f>
        <v>Priya Mehta</v>
      </c>
      <c r="E7" s="24">
        <f>IF(C7="","",IFERROR(_xlfn.XLOOKUP(C7,PT_Master!A:A,PT_Master!P:P),""))</f>
        <v>0</v>
      </c>
      <c r="F7" s="24">
        <f>IF(C7="","",IFERROR(_xlfn.XLOOKUP(C7,PT_Master!A:A,PT_Master!Q:Q),""))</f>
        <v>0</v>
      </c>
      <c r="G7" s="40" t="s">
        <v>1517</v>
      </c>
      <c r="H7" s="25">
        <f>IF(B7="","",IFERROR(_xlfn.XLOOKUP(B7,BILLING!A:A,BILLING!N:N),0))</f>
        <v>439.83</v>
      </c>
      <c r="I7" s="40">
        <v>342.83</v>
      </c>
      <c r="J7" s="40"/>
      <c r="K7" s="40"/>
      <c r="L7" s="40" t="s">
        <v>80</v>
      </c>
      <c r="M7" s="40" t="s">
        <v>2246</v>
      </c>
      <c r="N7" s="25"/>
      <c r="O7" s="40" t="s">
        <v>90</v>
      </c>
    </row>
    <row r="8" spans="1:15" ht="22" customHeight="1">
      <c r="A8" t="str">
        <f t="shared" si="0"/>
        <v>INS-00004</v>
      </c>
      <c r="B8" s="39" t="s">
        <v>1933</v>
      </c>
      <c r="C8" s="24" t="str">
        <f>IF(B8="","",IFERROR(_xlfn.XLOOKUP(B8,BILLING!A:A,BILLING!C:C),"Bill not found"))</f>
        <v>PT-00005</v>
      </c>
      <c r="D8" s="24" t="str">
        <f>IF(C8="","",IFERROR(_xlfn.XLOOKUP(C8,PT_Master!A:A,PT_Master!C:C),""))</f>
        <v>Sneha Das</v>
      </c>
      <c r="E8" s="24" t="str">
        <f>IF(C8="","",IFERROR(_xlfn.XLOOKUP(C8,PT_Master!A:A,PT_Master!P:P),""))</f>
        <v>Bajaj Allianz Health</v>
      </c>
      <c r="F8" s="24" t="str">
        <f>IF(C8="","",IFERROR(_xlfn.XLOOKUP(C8,PT_Master!A:A,PT_Master!Q:Q),""))</f>
        <v>POL652928</v>
      </c>
      <c r="G8" s="39" t="s">
        <v>1488</v>
      </c>
      <c r="H8" s="25">
        <f>IF(B8="","",IFERROR(_xlfn.XLOOKUP(B8,BILLING!A:A,BILLING!N:N),0))</f>
        <v>9023.1</v>
      </c>
      <c r="I8" s="39">
        <v>0</v>
      </c>
      <c r="J8" s="39"/>
      <c r="K8" s="39"/>
      <c r="L8" s="39" t="s">
        <v>77</v>
      </c>
      <c r="M8" s="39" t="s">
        <v>2247</v>
      </c>
      <c r="N8" s="25">
        <f t="shared" ref="N8:N70" si="1">IF(OR(H8="",I8=""),"",H8-I8)</f>
        <v>9023.1</v>
      </c>
      <c r="O8" s="39" t="s">
        <v>90</v>
      </c>
    </row>
    <row r="9" spans="1:15" ht="22" customHeight="1">
      <c r="A9" t="str">
        <f t="shared" si="0"/>
        <v>INS-00005</v>
      </c>
      <c r="B9" s="40" t="s">
        <v>1935</v>
      </c>
      <c r="C9" s="24" t="str">
        <f>IF(B9="","",IFERROR(_xlfn.XLOOKUP(B9,BILLING!A:A,BILLING!C:C),"Bill not found"))</f>
        <v>PT-00007</v>
      </c>
      <c r="D9" s="24" t="str">
        <f>IF(C9="","",IFERROR(_xlfn.XLOOKUP(C9,PT_Master!A:A,PT_Master!C:C),""))</f>
        <v>Kavita Singh</v>
      </c>
      <c r="E9" s="24" t="str">
        <f>IF(C9="","",IFERROR(_xlfn.XLOOKUP(C9,PT_Master!A:A,PT_Master!P:P),""))</f>
        <v>MediAssist TPA</v>
      </c>
      <c r="F9" s="24" t="str">
        <f>IF(C9="","",IFERROR(_xlfn.XLOOKUP(C9,PT_Master!A:A,PT_Master!Q:Q),""))</f>
        <v>POL869885</v>
      </c>
      <c r="G9" s="40" t="s">
        <v>1896</v>
      </c>
      <c r="H9" s="25">
        <f>IF(B9="","",IFERROR(_xlfn.XLOOKUP(B9,BILLING!A:A,BILLING!N:N),0))</f>
        <v>234810.94</v>
      </c>
      <c r="I9" s="40">
        <v>0</v>
      </c>
      <c r="J9" s="40"/>
      <c r="K9" s="40"/>
      <c r="L9" s="40" t="s">
        <v>78</v>
      </c>
      <c r="M9" s="40" t="s">
        <v>2248</v>
      </c>
      <c r="N9" s="25">
        <f t="shared" si="1"/>
        <v>234810.94</v>
      </c>
      <c r="O9" s="40" t="s">
        <v>90</v>
      </c>
    </row>
    <row r="10" spans="1:15" ht="22" customHeight="1">
      <c r="A10" t="str">
        <f t="shared" si="0"/>
        <v>INS-00006</v>
      </c>
      <c r="B10" s="39" t="s">
        <v>1936</v>
      </c>
      <c r="C10" s="24" t="str">
        <f>IF(B10="","",IFERROR(_xlfn.XLOOKUP(B10,BILLING!A:A,BILLING!C:C),"Bill not found"))</f>
        <v>PT-00009</v>
      </c>
      <c r="D10" s="24" t="str">
        <f>IF(C10="","",IFERROR(_xlfn.XLOOKUP(C10,PT_Master!A:A,PT_Master!C:C),""))</f>
        <v>Pooja Mukherjee</v>
      </c>
      <c r="E10" s="24">
        <f>IF(C10="","",IFERROR(_xlfn.XLOOKUP(C10,PT_Master!A:A,PT_Master!P:P),""))</f>
        <v>0</v>
      </c>
      <c r="F10" s="24">
        <f>IF(C10="","",IFERROR(_xlfn.XLOOKUP(C10,PT_Master!A:A,PT_Master!Q:Q),""))</f>
        <v>0</v>
      </c>
      <c r="G10" s="39" t="s">
        <v>1475</v>
      </c>
      <c r="H10" s="25">
        <f>IF(B10="","",IFERROR(_xlfn.XLOOKUP(B10,BILLING!A:A,BILLING!N:N),0))</f>
        <v>3674.64</v>
      </c>
      <c r="I10" s="39">
        <v>0</v>
      </c>
      <c r="J10" s="39" t="s">
        <v>2237</v>
      </c>
      <c r="K10" s="39"/>
      <c r="L10" s="39" t="s">
        <v>81</v>
      </c>
      <c r="M10" s="39" t="s">
        <v>2249</v>
      </c>
      <c r="N10" s="25">
        <f t="shared" si="1"/>
        <v>3674.64</v>
      </c>
      <c r="O10" s="39" t="s">
        <v>90</v>
      </c>
    </row>
    <row r="11" spans="1:15" ht="22" customHeight="1">
      <c r="A11" t="str">
        <f t="shared" si="0"/>
        <v>INS-00007</v>
      </c>
      <c r="B11" s="40" t="s">
        <v>2219</v>
      </c>
      <c r="C11" s="24" t="str">
        <f>IF(B11="","",IFERROR(_xlfn.XLOOKUP(B11,BILLING!A:A,BILLING!C:C),"Bill not found"))</f>
        <v>PT-00011</v>
      </c>
      <c r="D11" s="24" t="str">
        <f>IF(C11="","",IFERROR(_xlfn.XLOOKUP(C11,PT_Master!A:A,PT_Master!C:C),""))</f>
        <v>Meena Sen</v>
      </c>
      <c r="E11" s="24" t="str">
        <f>IF(C11="","",IFERROR(_xlfn.XLOOKUP(C11,PT_Master!A:A,PT_Master!P:P),""))</f>
        <v>New India Assurance</v>
      </c>
      <c r="F11" s="24" t="str">
        <f>IF(C11="","",IFERROR(_xlfn.XLOOKUP(C11,PT_Master!A:A,PT_Master!Q:Q),""))</f>
        <v>POL661373</v>
      </c>
      <c r="G11" s="40" t="s">
        <v>1881</v>
      </c>
      <c r="H11" s="25">
        <f>IF(B11="","",IFERROR(_xlfn.XLOOKUP(B11,BILLING!A:A,BILLING!N:N),0))</f>
        <v>71556.44</v>
      </c>
      <c r="I11" s="40">
        <v>0</v>
      </c>
      <c r="J11" s="40"/>
      <c r="K11" s="40"/>
      <c r="L11" s="40" t="s">
        <v>77</v>
      </c>
      <c r="M11" s="40" t="s">
        <v>2250</v>
      </c>
      <c r="N11" s="25">
        <f t="shared" si="1"/>
        <v>71556.44</v>
      </c>
      <c r="O11" s="40" t="s">
        <v>90</v>
      </c>
    </row>
    <row r="12" spans="1:15" ht="22" customHeight="1">
      <c r="A12" t="str">
        <f t="shared" si="0"/>
        <v>INS-00008</v>
      </c>
      <c r="B12" s="39" t="s">
        <v>1939</v>
      </c>
      <c r="C12" s="24" t="str">
        <f>IF(B12="","",IFERROR(_xlfn.XLOOKUP(B12,BILLING!A:A,BILLING!C:C),"Bill not found"))</f>
        <v>PT-00013</v>
      </c>
      <c r="D12" s="24" t="str">
        <f>IF(C12="","",IFERROR(_xlfn.XLOOKUP(C12,PT_Master!A:A,PT_Master!C:C),""))</f>
        <v>Divya Banerjee</v>
      </c>
      <c r="E12" s="24" t="str">
        <f>IF(C12="","",IFERROR(_xlfn.XLOOKUP(C12,PT_Master!A:A,PT_Master!P:P),""))</f>
        <v>Aditya Birla Health</v>
      </c>
      <c r="F12" s="24" t="str">
        <f>IF(C12="","",IFERROR(_xlfn.XLOOKUP(C12,PT_Master!A:A,PT_Master!Q:Q),""))</f>
        <v>POL508333</v>
      </c>
      <c r="G12" s="39" t="s">
        <v>587</v>
      </c>
      <c r="H12" s="25">
        <f>IF(B12="","",IFERROR(_xlfn.XLOOKUP(B12,BILLING!A:A,BILLING!N:N),0))</f>
        <v>127806.95</v>
      </c>
      <c r="I12" s="39">
        <v>0</v>
      </c>
      <c r="J12" s="39" t="s">
        <v>2238</v>
      </c>
      <c r="K12" s="39"/>
      <c r="L12" s="39" t="s">
        <v>81</v>
      </c>
      <c r="M12" s="39" t="s">
        <v>2251</v>
      </c>
      <c r="N12" s="25">
        <f t="shared" si="1"/>
        <v>127806.95</v>
      </c>
      <c r="O12" s="39" t="s">
        <v>90</v>
      </c>
    </row>
    <row r="13" spans="1:15" ht="22" customHeight="1">
      <c r="A13" t="str">
        <f t="shared" si="0"/>
        <v>INS-00009</v>
      </c>
      <c r="B13" s="40" t="s">
        <v>1940</v>
      </c>
      <c r="C13" s="24" t="str">
        <f>IF(B13="","",IFERROR(_xlfn.XLOOKUP(B13,BILLING!A:A,BILLING!C:C),"Bill not found"))</f>
        <v>PT-00014</v>
      </c>
      <c r="D13" s="24" t="str">
        <f>IF(C13="","",IFERROR(_xlfn.XLOOKUP(C13,PT_Master!A:A,PT_Master!C:C),""))</f>
        <v>Rajan Dey</v>
      </c>
      <c r="E13" s="24" t="str">
        <f>IF(C13="","",IFERROR(_xlfn.XLOOKUP(C13,PT_Master!A:A,PT_Master!P:P),""))</f>
        <v>ICICI Lombard Health</v>
      </c>
      <c r="F13" s="24" t="str">
        <f>IF(C13="","",IFERROR(_xlfn.XLOOKUP(C13,PT_Master!A:A,PT_Master!Q:Q),""))</f>
        <v>POL966282</v>
      </c>
      <c r="G13" s="40" t="s">
        <v>2062</v>
      </c>
      <c r="H13" s="25">
        <f>IF(B13="","",IFERROR(_xlfn.XLOOKUP(B13,BILLING!A:A,BILLING!N:N),0))</f>
        <v>1507.56</v>
      </c>
      <c r="I13" s="40">
        <v>1507.56</v>
      </c>
      <c r="J13" s="40"/>
      <c r="K13" s="40"/>
      <c r="L13" s="40" t="s">
        <v>79</v>
      </c>
      <c r="M13" s="40" t="s">
        <v>2252</v>
      </c>
      <c r="N13" s="25">
        <f t="shared" si="1"/>
        <v>0</v>
      </c>
      <c r="O13" s="40" t="s">
        <v>90</v>
      </c>
    </row>
    <row r="14" spans="1:15" ht="22" customHeight="1">
      <c r="A14" t="str">
        <f t="shared" si="0"/>
        <v>INS-00010</v>
      </c>
      <c r="B14" s="39" t="s">
        <v>1941</v>
      </c>
      <c r="C14" s="24" t="str">
        <f>IF(B14="","",IFERROR(_xlfn.XLOOKUP(B14,BILLING!A:A,BILLING!C:C),"Bill not found"))</f>
        <v>PT-00015</v>
      </c>
      <c r="D14" s="24" t="str">
        <f>IF(C14="","",IFERROR(_xlfn.XLOOKUP(C14,PT_Master!A:A,PT_Master!C:C),""))</f>
        <v>Sunita Pal</v>
      </c>
      <c r="E14" s="24" t="str">
        <f>IF(C14="","",IFERROR(_xlfn.XLOOKUP(C14,PT_Master!A:A,PT_Master!P:P),""))</f>
        <v>Star Health Insurance</v>
      </c>
      <c r="F14" s="24" t="str">
        <f>IF(C14="","",IFERROR(_xlfn.XLOOKUP(C14,PT_Master!A:A,PT_Master!Q:Q),""))</f>
        <v>POL731832</v>
      </c>
      <c r="G14" s="39" t="s">
        <v>593</v>
      </c>
      <c r="H14" s="25">
        <f>IF(B14="","",IFERROR(_xlfn.XLOOKUP(B14,BILLING!A:A,BILLING!N:N),0))</f>
        <v>7412.04</v>
      </c>
      <c r="I14" s="39">
        <v>7412.04</v>
      </c>
      <c r="J14" s="39"/>
      <c r="K14" s="39" t="s">
        <v>2063</v>
      </c>
      <c r="L14" s="39" t="s">
        <v>82</v>
      </c>
      <c r="M14" s="39" t="s">
        <v>2253</v>
      </c>
      <c r="N14" s="25">
        <f t="shared" si="1"/>
        <v>0</v>
      </c>
      <c r="O14" s="39" t="s">
        <v>90</v>
      </c>
    </row>
    <row r="15" spans="1:15" ht="22" customHeight="1">
      <c r="A15" t="str">
        <f t="shared" si="0"/>
        <v>INS-00011</v>
      </c>
      <c r="B15" s="40" t="s">
        <v>1942</v>
      </c>
      <c r="C15" s="24" t="str">
        <f>IF(B15="","",IFERROR(_xlfn.XLOOKUP(B15,BILLING!A:A,BILLING!C:C),"Bill not found"))</f>
        <v>PT-00016</v>
      </c>
      <c r="D15" s="24" t="str">
        <f>IF(C15="","",IFERROR(_xlfn.XLOOKUP(C15,PT_Master!A:A,PT_Master!C:C),""))</f>
        <v>Ajay Nath</v>
      </c>
      <c r="E15" s="24" t="str">
        <f>IF(C15="","",IFERROR(_xlfn.XLOOKUP(C15,PT_Master!A:A,PT_Master!P:P),""))</f>
        <v>United India Insurance</v>
      </c>
      <c r="F15" s="24" t="str">
        <f>IF(C15="","",IFERROR(_xlfn.XLOOKUP(C15,PT_Master!A:A,PT_Master!Q:Q),""))</f>
        <v>POL583367</v>
      </c>
      <c r="G15" s="40" t="s">
        <v>559</v>
      </c>
      <c r="H15" s="25">
        <f>IF(B15="","",IFERROR(_xlfn.XLOOKUP(B15,BILLING!A:A,BILLING!N:N),0))</f>
        <v>1494.14</v>
      </c>
      <c r="I15" s="40">
        <v>1494.14</v>
      </c>
      <c r="J15" s="40"/>
      <c r="K15" s="40"/>
      <c r="L15" s="40" t="s">
        <v>79</v>
      </c>
      <c r="M15" s="40" t="s">
        <v>2254</v>
      </c>
      <c r="N15" s="25">
        <f t="shared" si="1"/>
        <v>0</v>
      </c>
      <c r="O15" s="40" t="s">
        <v>90</v>
      </c>
    </row>
    <row r="16" spans="1:15" ht="22" customHeight="1">
      <c r="A16" t="str">
        <f t="shared" si="0"/>
        <v>INS-00012</v>
      </c>
      <c r="B16" s="39" t="s">
        <v>1943</v>
      </c>
      <c r="C16" s="24" t="str">
        <f>IF(B16="","",IFERROR(_xlfn.XLOOKUP(B16,BILLING!A:A,BILLING!C:C),"Bill not found"))</f>
        <v>PT-00017</v>
      </c>
      <c r="D16" s="24" t="str">
        <f>IF(C16="","",IFERROR(_xlfn.XLOOKUP(C16,PT_Master!A:A,PT_Master!C:C),""))</f>
        <v>Nisha Saha</v>
      </c>
      <c r="E16" s="24">
        <f>IF(C16="","",IFERROR(_xlfn.XLOOKUP(C16,PT_Master!A:A,PT_Master!P:P),""))</f>
        <v>0</v>
      </c>
      <c r="F16" s="24">
        <f>IF(C16="","",IFERROR(_xlfn.XLOOKUP(C16,PT_Master!A:A,PT_Master!Q:Q),""))</f>
        <v>0</v>
      </c>
      <c r="G16" s="39" t="s">
        <v>1559</v>
      </c>
      <c r="H16" s="25">
        <f>IF(B16="","",IFERROR(_xlfn.XLOOKUP(B16,BILLING!A:A,BILLING!N:N),0))</f>
        <v>1783.49</v>
      </c>
      <c r="I16" s="39">
        <v>1783.49</v>
      </c>
      <c r="J16" s="39"/>
      <c r="K16" s="39"/>
      <c r="L16" s="39" t="s">
        <v>79</v>
      </c>
      <c r="M16" s="39" t="s">
        <v>2255</v>
      </c>
      <c r="N16" s="25">
        <f t="shared" si="1"/>
        <v>0</v>
      </c>
      <c r="O16" s="39" t="s">
        <v>90</v>
      </c>
    </row>
    <row r="17" spans="1:15" ht="22" customHeight="1">
      <c r="A17" t="str">
        <f t="shared" si="0"/>
        <v>INS-00013</v>
      </c>
      <c r="B17" s="40" t="s">
        <v>1944</v>
      </c>
      <c r="C17" s="24" t="str">
        <f>IF(B17="","",IFERROR(_xlfn.XLOOKUP(B17,BILLING!A:A,BILLING!C:C),"Bill not found"))</f>
        <v>PT-00019</v>
      </c>
      <c r="D17" s="24" t="str">
        <f>IF(C17="","",IFERROR(_xlfn.XLOOKUP(C17,PT_Master!A:A,PT_Master!C:C),""))</f>
        <v>Rekha Chakraborty</v>
      </c>
      <c r="E17" s="24">
        <f>IF(C17="","",IFERROR(_xlfn.XLOOKUP(C17,PT_Master!A:A,PT_Master!P:P),""))</f>
        <v>0</v>
      </c>
      <c r="F17" s="24">
        <f>IF(C17="","",IFERROR(_xlfn.XLOOKUP(C17,PT_Master!A:A,PT_Master!Q:Q),""))</f>
        <v>0</v>
      </c>
      <c r="G17" s="40" t="s">
        <v>1919</v>
      </c>
      <c r="H17" s="25">
        <f>IF(B17="","",IFERROR(_xlfn.XLOOKUP(B17,BILLING!A:A,BILLING!N:N),0))</f>
        <v>21138.5</v>
      </c>
      <c r="I17" s="40">
        <v>21138.5</v>
      </c>
      <c r="J17" s="40"/>
      <c r="K17" s="40" t="s">
        <v>1515</v>
      </c>
      <c r="L17" s="40" t="s">
        <v>82</v>
      </c>
      <c r="M17" s="40" t="s">
        <v>2256</v>
      </c>
      <c r="N17" s="25">
        <f t="shared" si="1"/>
        <v>0</v>
      </c>
      <c r="O17" s="40" t="s">
        <v>90</v>
      </c>
    </row>
    <row r="18" spans="1:15" ht="22" customHeight="1">
      <c r="A18" t="str">
        <f t="shared" si="0"/>
        <v>INS-00014</v>
      </c>
      <c r="B18" s="39" t="s">
        <v>1945</v>
      </c>
      <c r="C18" s="24" t="str">
        <f>IF(B18="","",IFERROR(_xlfn.XLOOKUP(B18,BILLING!A:A,BILLING!C:C),"Bill not found"))</f>
        <v>PT-00020</v>
      </c>
      <c r="D18" s="24" t="str">
        <f>IF(C18="","",IFERROR(_xlfn.XLOOKUP(C18,PT_Master!A:A,PT_Master!C:C),""))</f>
        <v>Manish Mitra</v>
      </c>
      <c r="E18" s="24">
        <f>IF(C18="","",IFERROR(_xlfn.XLOOKUP(C18,PT_Master!A:A,PT_Master!P:P),""))</f>
        <v>0</v>
      </c>
      <c r="F18" s="24">
        <f>IF(C18="","",IFERROR(_xlfn.XLOOKUP(C18,PT_Master!A:A,PT_Master!Q:Q),""))</f>
        <v>0</v>
      </c>
      <c r="G18" s="39" t="s">
        <v>603</v>
      </c>
      <c r="H18" s="25">
        <f>IF(B18="","",IFERROR(_xlfn.XLOOKUP(B18,BILLING!A:A,BILLING!N:N),0))</f>
        <v>984.67</v>
      </c>
      <c r="I18" s="39">
        <v>0</v>
      </c>
      <c r="J18" s="39"/>
      <c r="K18" s="39"/>
      <c r="L18" s="39" t="s">
        <v>78</v>
      </c>
      <c r="M18" s="39" t="s">
        <v>2257</v>
      </c>
      <c r="N18" s="25">
        <f t="shared" si="1"/>
        <v>984.67</v>
      </c>
      <c r="O18" s="39" t="s">
        <v>90</v>
      </c>
    </row>
    <row r="19" spans="1:15" ht="22" customHeight="1">
      <c r="A19" t="str">
        <f t="shared" si="0"/>
        <v>INS-00015</v>
      </c>
      <c r="B19" s="40" t="s">
        <v>1946</v>
      </c>
      <c r="C19" s="24" t="str">
        <f>IF(B19="","",IFERROR(_xlfn.XLOOKUP(B19,BILLING!A:A,BILLING!C:C),"Bill not found"))</f>
        <v>PT-00021</v>
      </c>
      <c r="D19" s="24" t="str">
        <f>IF(C19="","",IFERROR(_xlfn.XLOOKUP(C19,PT_Master!A:A,PT_Master!C:C),""))</f>
        <v>Geeta Paul</v>
      </c>
      <c r="E19" s="24">
        <f>IF(C19="","",IFERROR(_xlfn.XLOOKUP(C19,PT_Master!A:A,PT_Master!P:P),""))</f>
        <v>0</v>
      </c>
      <c r="F19" s="24">
        <f>IF(C19="","",IFERROR(_xlfn.XLOOKUP(C19,PT_Master!A:A,PT_Master!Q:Q),""))</f>
        <v>0</v>
      </c>
      <c r="G19" s="40" t="s">
        <v>515</v>
      </c>
      <c r="H19" s="25">
        <f>IF(B19="","",IFERROR(_xlfn.XLOOKUP(B19,BILLING!A:A,BILLING!N:N),0))</f>
        <v>49151.82</v>
      </c>
      <c r="I19" s="40">
        <v>0</v>
      </c>
      <c r="J19" s="40"/>
      <c r="K19" s="40"/>
      <c r="L19" s="40" t="s">
        <v>77</v>
      </c>
      <c r="M19" s="40" t="s">
        <v>2258</v>
      </c>
      <c r="N19" s="25">
        <f t="shared" si="1"/>
        <v>49151.82</v>
      </c>
      <c r="O19" s="40" t="s">
        <v>90</v>
      </c>
    </row>
    <row r="20" spans="1:15" ht="22" customHeight="1">
      <c r="A20" t="str">
        <f t="shared" si="0"/>
        <v>INS-00016</v>
      </c>
      <c r="B20" s="39" t="s">
        <v>1947</v>
      </c>
      <c r="C20" s="24" t="str">
        <f>IF(B20="","",IFERROR(_xlfn.XLOOKUP(B20,BILLING!A:A,BILLING!C:C),"Bill not found"))</f>
        <v>PT-00022</v>
      </c>
      <c r="D20" s="24" t="str">
        <f>IF(C20="","",IFERROR(_xlfn.XLOOKUP(C20,PT_Master!A:A,PT_Master!C:C),""))</f>
        <v>Arun Karmakar</v>
      </c>
      <c r="E20" s="24">
        <f>IF(C20="","",IFERROR(_xlfn.XLOOKUP(C20,PT_Master!A:A,PT_Master!P:P),""))</f>
        <v>0</v>
      </c>
      <c r="F20" s="24">
        <f>IF(C20="","",IFERROR(_xlfn.XLOOKUP(C20,PT_Master!A:A,PT_Master!Q:Q),""))</f>
        <v>0</v>
      </c>
      <c r="G20" s="39" t="s">
        <v>1908</v>
      </c>
      <c r="H20" s="25">
        <f>IF(B20="","",IFERROR(_xlfn.XLOOKUP(B20,BILLING!A:A,BILLING!N:N),0))</f>
        <v>22153.73</v>
      </c>
      <c r="I20" s="39">
        <v>22153.73</v>
      </c>
      <c r="J20" s="39"/>
      <c r="K20" s="39" t="s">
        <v>1516</v>
      </c>
      <c r="L20" s="39" t="s">
        <v>82</v>
      </c>
      <c r="M20" s="39" t="s">
        <v>2259</v>
      </c>
      <c r="N20" s="25">
        <f t="shared" si="1"/>
        <v>0</v>
      </c>
      <c r="O20" s="39" t="s">
        <v>90</v>
      </c>
    </row>
    <row r="21" spans="1:15" ht="22" customHeight="1">
      <c r="A21" t="str">
        <f t="shared" si="0"/>
        <v>INS-00017</v>
      </c>
      <c r="B21" s="40" t="s">
        <v>1948</v>
      </c>
      <c r="C21" s="24" t="str">
        <f>IF(B21="","",IFERROR(_xlfn.XLOOKUP(B21,BILLING!A:A,BILLING!C:C),"Bill not found"))</f>
        <v>PT-00023</v>
      </c>
      <c r="D21" s="24" t="str">
        <f>IF(C21="","",IFERROR(_xlfn.XLOOKUP(C21,PT_Master!A:A,PT_Master!C:C),""))</f>
        <v>Lata Mandal</v>
      </c>
      <c r="E21" s="24" t="str">
        <f>IF(C21="","",IFERROR(_xlfn.XLOOKUP(C21,PT_Master!A:A,PT_Master!P:P),""))</f>
        <v>Bajaj Allianz Health</v>
      </c>
      <c r="F21" s="24" t="str">
        <f>IF(C21="","",IFERROR(_xlfn.XLOOKUP(C21,PT_Master!A:A,PT_Master!Q:Q),""))</f>
        <v>POL673253</v>
      </c>
      <c r="G21" s="40" t="s">
        <v>2066</v>
      </c>
      <c r="H21" s="25">
        <f>IF(B21="","",IFERROR(_xlfn.XLOOKUP(B21,BILLING!A:A,BILLING!N:N),0))</f>
        <v>912.5</v>
      </c>
      <c r="I21" s="40">
        <v>0</v>
      </c>
      <c r="J21" s="40"/>
      <c r="K21" s="40"/>
      <c r="L21" s="40" t="s">
        <v>77</v>
      </c>
      <c r="M21" s="40" t="s">
        <v>2260</v>
      </c>
      <c r="N21" s="25">
        <f t="shared" si="1"/>
        <v>912.5</v>
      </c>
      <c r="O21" s="40" t="s">
        <v>90</v>
      </c>
    </row>
    <row r="22" spans="1:15" ht="22" customHeight="1">
      <c r="A22" t="str">
        <f t="shared" si="0"/>
        <v>INS-00018</v>
      </c>
      <c r="B22" s="39" t="s">
        <v>1949</v>
      </c>
      <c r="C22" s="24" t="str">
        <f>IF(B22="","",IFERROR(_xlfn.XLOOKUP(B22,BILLING!A:A,BILLING!C:C),"Bill not found"))</f>
        <v>PT-00025</v>
      </c>
      <c r="D22" s="24" t="str">
        <f>IF(C22="","",IFERROR(_xlfn.XLOOKUP(C22,PT_Master!A:A,PT_Master!C:C),""))</f>
        <v>Shilpa Patra</v>
      </c>
      <c r="E22" s="24" t="str">
        <f>IF(C22="","",IFERROR(_xlfn.XLOOKUP(C22,PT_Master!A:A,PT_Master!P:P),""))</f>
        <v>HDFC ERGO Health</v>
      </c>
      <c r="F22" s="24" t="str">
        <f>IF(C22="","",IFERROR(_xlfn.XLOOKUP(C22,PT_Master!A:A,PT_Master!Q:Q),""))</f>
        <v>POL862973</v>
      </c>
      <c r="G22" s="39" t="s">
        <v>594</v>
      </c>
      <c r="H22" s="25">
        <f>IF(B22="","",IFERROR(_xlfn.XLOOKUP(B22,BILLING!A:A,BILLING!N:N),0))</f>
        <v>4837.66</v>
      </c>
      <c r="I22" s="39">
        <v>0</v>
      </c>
      <c r="J22" s="39"/>
      <c r="K22" s="39"/>
      <c r="L22" s="39" t="s">
        <v>77</v>
      </c>
      <c r="M22" s="39" t="s">
        <v>2261</v>
      </c>
      <c r="N22" s="25">
        <f t="shared" si="1"/>
        <v>4837.66</v>
      </c>
      <c r="O22" s="39" t="s">
        <v>90</v>
      </c>
    </row>
    <row r="23" spans="1:15" ht="22" customHeight="1">
      <c r="A23" t="str">
        <f t="shared" si="0"/>
        <v>INS-00019</v>
      </c>
      <c r="B23" s="40" t="s">
        <v>1950</v>
      </c>
      <c r="C23" s="24" t="str">
        <f>IF(B23="","",IFERROR(_xlfn.XLOOKUP(B23,BILLING!A:A,BILLING!C:C),"Bill not found"))</f>
        <v>PT-00026</v>
      </c>
      <c r="D23" s="24" t="str">
        <f>IF(C23="","",IFERROR(_xlfn.XLOOKUP(C23,PT_Master!A:A,PT_Master!C:C),""))</f>
        <v>Rajesh Haldar</v>
      </c>
      <c r="E23" s="24">
        <f>IF(C23="","",IFERROR(_xlfn.XLOOKUP(C23,PT_Master!A:A,PT_Master!P:P),""))</f>
        <v>0</v>
      </c>
      <c r="F23" s="24">
        <f>IF(C23="","",IFERROR(_xlfn.XLOOKUP(C23,PT_Master!A:A,PT_Master!Q:Q),""))</f>
        <v>0</v>
      </c>
      <c r="G23" s="40" t="s">
        <v>2082</v>
      </c>
      <c r="H23" s="25">
        <f>IF(B23="","",IFERROR(_xlfn.XLOOKUP(B23,BILLING!A:A,BILLING!N:N),0))</f>
        <v>88070.62</v>
      </c>
      <c r="I23" s="40">
        <v>63342.76</v>
      </c>
      <c r="J23" s="40"/>
      <c r="K23" s="40"/>
      <c r="L23" s="40" t="s">
        <v>80</v>
      </c>
      <c r="M23" s="40" t="s">
        <v>2262</v>
      </c>
      <c r="N23" s="25">
        <f t="shared" si="1"/>
        <v>24727.859999999993</v>
      </c>
      <c r="O23" s="40" t="s">
        <v>90</v>
      </c>
    </row>
    <row r="24" spans="1:15" ht="22" customHeight="1">
      <c r="A24" t="str">
        <f t="shared" si="0"/>
        <v>INS-00020</v>
      </c>
      <c r="B24" s="39" t="s">
        <v>1952</v>
      </c>
      <c r="C24" s="24" t="str">
        <f>IF(B24="","",IFERROR(_xlfn.XLOOKUP(B24,BILLING!A:A,BILLING!C:C),"Bill not found"))</f>
        <v>PT-00028</v>
      </c>
      <c r="D24" s="24" t="str">
        <f>IF(C24="","",IFERROR(_xlfn.XLOOKUP(C24,PT_Master!A:A,PT_Master!C:C),""))</f>
        <v>Vivek Bhattacharya</v>
      </c>
      <c r="E24" s="24" t="str">
        <f>IF(C24="","",IFERROR(_xlfn.XLOOKUP(C24,PT_Master!A:A,PT_Master!P:P),""))</f>
        <v>Aditya Birla Health</v>
      </c>
      <c r="F24" s="24" t="str">
        <f>IF(C24="","",IFERROR(_xlfn.XLOOKUP(C24,PT_Master!A:A,PT_Master!Q:Q),""))</f>
        <v>POL133628</v>
      </c>
      <c r="G24" s="39" t="s">
        <v>565</v>
      </c>
      <c r="H24" s="25">
        <f>IF(B24="","",IFERROR(_xlfn.XLOOKUP(B24,BILLING!A:A,BILLING!N:N),0))</f>
        <v>1059.54</v>
      </c>
      <c r="I24" s="39">
        <v>1059.54</v>
      </c>
      <c r="J24" s="39"/>
      <c r="K24" s="39" t="s">
        <v>552</v>
      </c>
      <c r="L24" s="39" t="s">
        <v>82</v>
      </c>
      <c r="M24" s="39" t="s">
        <v>2263</v>
      </c>
      <c r="N24" s="25">
        <f t="shared" si="1"/>
        <v>0</v>
      </c>
      <c r="O24" s="39" t="s">
        <v>90</v>
      </c>
    </row>
    <row r="25" spans="1:15" ht="22" customHeight="1">
      <c r="A25" t="str">
        <f t="shared" si="0"/>
        <v>INS-00021</v>
      </c>
      <c r="B25" s="40" t="s">
        <v>1953</v>
      </c>
      <c r="C25" s="24" t="str">
        <f>IF(B25="","",IFERROR(_xlfn.XLOOKUP(B25,BILLING!A:A,BILLING!C:C),"Bill not found"))</f>
        <v>PT-00030</v>
      </c>
      <c r="D25" s="24" t="str">
        <f>IF(C25="","",IFERROR(_xlfn.XLOOKUP(C25,PT_Master!A:A,PT_Master!C:C),""))</f>
        <v>Prakash Lahiri</v>
      </c>
      <c r="E25" s="24" t="str">
        <f>IF(C25="","",IFERROR(_xlfn.XLOOKUP(C25,PT_Master!A:A,PT_Master!P:P),""))</f>
        <v>United India Insurance</v>
      </c>
      <c r="F25" s="24" t="str">
        <f>IF(C25="","",IFERROR(_xlfn.XLOOKUP(C25,PT_Master!A:A,PT_Master!Q:Q),""))</f>
        <v>POL506231</v>
      </c>
      <c r="G25" s="40" t="s">
        <v>581</v>
      </c>
      <c r="H25" s="25">
        <f>IF(B25="","",IFERROR(_xlfn.XLOOKUP(B25,BILLING!A:A,BILLING!N:N),0))</f>
        <v>2136.42</v>
      </c>
      <c r="I25" s="40">
        <v>0</v>
      </c>
      <c r="J25" s="40"/>
      <c r="K25" s="40"/>
      <c r="L25" s="40" t="s">
        <v>78</v>
      </c>
      <c r="M25" s="40" t="s">
        <v>2264</v>
      </c>
      <c r="N25" s="25">
        <f t="shared" si="1"/>
        <v>2136.42</v>
      </c>
      <c r="O25" s="40" t="s">
        <v>90</v>
      </c>
    </row>
    <row r="26" spans="1:15" ht="22" customHeight="1">
      <c r="A26" t="str">
        <f t="shared" si="0"/>
        <v>INS-00022</v>
      </c>
      <c r="B26" s="39" t="s">
        <v>1956</v>
      </c>
      <c r="C26" s="24" t="str">
        <f>IF(B26="","",IFERROR(_xlfn.XLOOKUP(B26,BILLING!A:A,BILLING!C:C),"Bill not found"))</f>
        <v>PT-00033</v>
      </c>
      <c r="D26" s="24" t="str">
        <f>IF(C26="","",IFERROR(_xlfn.XLOOKUP(C26,PT_Master!A:A,PT_Master!C:C),""))</f>
        <v>Anjali Sanyal</v>
      </c>
      <c r="E26" s="24" t="str">
        <f>IF(C26="","",IFERROR(_xlfn.XLOOKUP(C26,PT_Master!A:A,PT_Master!P:P),""))</f>
        <v>MediAssist TPA</v>
      </c>
      <c r="F26" s="24" t="str">
        <f>IF(C26="","",IFERROR(_xlfn.XLOOKUP(C26,PT_Master!A:A,PT_Master!Q:Q),""))</f>
        <v>POL376832</v>
      </c>
      <c r="G26" s="39" t="s">
        <v>2072</v>
      </c>
      <c r="H26" s="25">
        <f>IF(B26="","",IFERROR(_xlfn.XLOOKUP(B26,BILLING!A:A,BILLING!N:N),0))</f>
        <v>18138.55</v>
      </c>
      <c r="I26" s="39">
        <v>18138.55</v>
      </c>
      <c r="J26" s="39"/>
      <c r="K26" s="39" t="s">
        <v>1928</v>
      </c>
      <c r="L26" s="39" t="s">
        <v>82</v>
      </c>
      <c r="M26" s="39" t="s">
        <v>2265</v>
      </c>
      <c r="N26" s="25">
        <f t="shared" si="1"/>
        <v>0</v>
      </c>
      <c r="O26" s="39" t="s">
        <v>90</v>
      </c>
    </row>
    <row r="27" spans="1:15" ht="22" customHeight="1">
      <c r="A27" t="str">
        <f t="shared" si="0"/>
        <v>INS-00023</v>
      </c>
      <c r="B27" s="40" t="s">
        <v>1958</v>
      </c>
      <c r="C27" s="24" t="str">
        <f>IF(B27="","",IFERROR(_xlfn.XLOOKUP(B27,BILLING!A:A,BILLING!C:C),"Bill not found"))</f>
        <v>PT-00035</v>
      </c>
      <c r="D27" s="24" t="str">
        <f>IF(C27="","",IFERROR(_xlfn.XLOOKUP(C27,PT_Master!A:A,PT_Master!C:C),""))</f>
        <v>Poonam Joshi</v>
      </c>
      <c r="E27" s="24">
        <f>IF(C27="","",IFERROR(_xlfn.XLOOKUP(C27,PT_Master!A:A,PT_Master!P:P),""))</f>
        <v>0</v>
      </c>
      <c r="F27" s="24">
        <f>IF(C27="","",IFERROR(_xlfn.XLOOKUP(C27,PT_Master!A:A,PT_Master!Q:Q),""))</f>
        <v>0</v>
      </c>
      <c r="G27" s="40" t="s">
        <v>2228</v>
      </c>
      <c r="H27" s="25">
        <f>IF(B27="","",IFERROR(_xlfn.XLOOKUP(B27,BILLING!A:A,BILLING!N:N),0))</f>
        <v>30656.48</v>
      </c>
      <c r="I27" s="40">
        <v>30656.48</v>
      </c>
      <c r="J27" s="40"/>
      <c r="K27" s="40"/>
      <c r="L27" s="40" t="s">
        <v>79</v>
      </c>
      <c r="M27" s="40" t="s">
        <v>2266</v>
      </c>
      <c r="N27" s="25">
        <f t="shared" si="1"/>
        <v>0</v>
      </c>
      <c r="O27" s="40" t="s">
        <v>90</v>
      </c>
    </row>
    <row r="28" spans="1:15" ht="22" customHeight="1">
      <c r="A28" t="str">
        <f t="shared" si="0"/>
        <v>INS-00024</v>
      </c>
      <c r="B28" s="39" t="s">
        <v>1960</v>
      </c>
      <c r="C28" s="24" t="str">
        <f>IF(B28="","",IFERROR(_xlfn.XLOOKUP(B28,BILLING!A:A,BILLING!C:C),"Bill not found"))</f>
        <v>PT-00037</v>
      </c>
      <c r="D28" s="24" t="str">
        <f>IF(C28="","",IFERROR(_xlfn.XLOOKUP(C28,PT_Master!A:A,PT_Master!C:C),""))</f>
        <v>Madhuri Shah</v>
      </c>
      <c r="E28" s="24" t="str">
        <f>IF(C28="","",IFERROR(_xlfn.XLOOKUP(C28,PT_Master!A:A,PT_Master!P:P),""))</f>
        <v>Star Health Insurance</v>
      </c>
      <c r="F28" s="24" t="str">
        <f>IF(C28="","",IFERROR(_xlfn.XLOOKUP(C28,PT_Master!A:A,PT_Master!Q:Q),""))</f>
        <v>POL691456</v>
      </c>
      <c r="G28" s="39" t="s">
        <v>1492</v>
      </c>
      <c r="H28" s="25">
        <f>IF(B28="","",IFERROR(_xlfn.XLOOKUP(B28,BILLING!A:A,BILLING!N:N),0))</f>
        <v>98924.88</v>
      </c>
      <c r="I28" s="39">
        <v>81624.88</v>
      </c>
      <c r="J28" s="39"/>
      <c r="K28" s="39"/>
      <c r="L28" s="39" t="s">
        <v>80</v>
      </c>
      <c r="M28" s="39" t="s">
        <v>2267</v>
      </c>
      <c r="N28" s="25">
        <f t="shared" si="1"/>
        <v>17300</v>
      </c>
      <c r="O28" s="39" t="s">
        <v>90</v>
      </c>
    </row>
    <row r="29" spans="1:15" ht="22" customHeight="1">
      <c r="A29" t="str">
        <f t="shared" si="0"/>
        <v>INS-00025</v>
      </c>
      <c r="B29" s="40" t="s">
        <v>1962</v>
      </c>
      <c r="C29" s="24" t="str">
        <f>IF(B29="","",IFERROR(_xlfn.XLOOKUP(B29,BILLING!A:A,BILLING!C:C),"Bill not found"))</f>
        <v>PT-00039</v>
      </c>
      <c r="D29" s="24" t="str">
        <f>IF(C29="","",IFERROR(_xlfn.XLOOKUP(C29,PT_Master!A:A,PT_Master!C:C),""))</f>
        <v>Swati Pillai</v>
      </c>
      <c r="E29" s="24" t="str">
        <f>IF(C29="","",IFERROR(_xlfn.XLOOKUP(C29,PT_Master!A:A,PT_Master!P:P),""))</f>
        <v>Niva Bupa</v>
      </c>
      <c r="F29" s="24" t="str">
        <f>IF(C29="","",IFERROR(_xlfn.XLOOKUP(C29,PT_Master!A:A,PT_Master!Q:Q),""))</f>
        <v>POL138103</v>
      </c>
      <c r="G29" s="40" t="s">
        <v>515</v>
      </c>
      <c r="H29" s="25">
        <f>IF(B29="","",IFERROR(_xlfn.XLOOKUP(B29,BILLING!A:A,BILLING!N:N),0))</f>
        <v>180267.6</v>
      </c>
      <c r="I29" s="40">
        <v>0</v>
      </c>
      <c r="J29" s="40"/>
      <c r="K29" s="40"/>
      <c r="L29" s="40" t="s">
        <v>77</v>
      </c>
      <c r="M29" s="40" t="s">
        <v>2268</v>
      </c>
      <c r="N29" s="25">
        <f t="shared" si="1"/>
        <v>180267.6</v>
      </c>
      <c r="O29" s="40" t="s">
        <v>90</v>
      </c>
    </row>
    <row r="30" spans="1:15" ht="22" customHeight="1">
      <c r="A30" t="str">
        <f t="shared" si="0"/>
        <v>INS-00026</v>
      </c>
      <c r="B30" s="39" t="s">
        <v>1964</v>
      </c>
      <c r="C30" s="24" t="str">
        <f>IF(B30="","",IFERROR(_xlfn.XLOOKUP(B30,BILLING!A:A,BILLING!C:C),"Bill not found"))</f>
        <v>PT-00042</v>
      </c>
      <c r="D30" s="24" t="str">
        <f>IF(C30="","",IFERROR(_xlfn.XLOOKUP(C30,PT_Master!A:A,PT_Master!C:C),""))</f>
        <v>Tarun Iyer</v>
      </c>
      <c r="E30" s="24" t="str">
        <f>IF(C30="","",IFERROR(_xlfn.XLOOKUP(C30,PT_Master!A:A,PT_Master!P:P),""))</f>
        <v>HDFC ERGO Health</v>
      </c>
      <c r="F30" s="24" t="str">
        <f>IF(C30="","",IFERROR(_xlfn.XLOOKUP(C30,PT_Master!A:A,PT_Master!Q:Q),""))</f>
        <v>POL476308</v>
      </c>
      <c r="G30" s="39" t="s">
        <v>1498</v>
      </c>
      <c r="H30" s="25">
        <f>IF(B30="","",IFERROR(_xlfn.XLOOKUP(B30,BILLING!A:A,BILLING!N:N),0))</f>
        <v>282872.34999999998</v>
      </c>
      <c r="I30" s="39">
        <v>0</v>
      </c>
      <c r="J30" s="39" t="s">
        <v>2239</v>
      </c>
      <c r="K30" s="39"/>
      <c r="L30" s="39" t="s">
        <v>81</v>
      </c>
      <c r="M30" s="39" t="s">
        <v>2269</v>
      </c>
      <c r="N30" s="25">
        <f t="shared" si="1"/>
        <v>282872.34999999998</v>
      </c>
      <c r="O30" s="39" t="s">
        <v>90</v>
      </c>
    </row>
    <row r="31" spans="1:15" ht="22" customHeight="1">
      <c r="A31" t="str">
        <f t="shared" si="0"/>
        <v>INS-00027</v>
      </c>
      <c r="B31" s="40" t="s">
        <v>2220</v>
      </c>
      <c r="C31" s="24" t="str">
        <f>IF(B31="","",IFERROR(_xlfn.XLOOKUP(B31,BILLING!A:A,BILLING!C:C),"Bill not found"))</f>
        <v>PT-00043</v>
      </c>
      <c r="D31" s="24" t="str">
        <f>IF(C31="","",IFERROR(_xlfn.XLOOKUP(C31,PT_Master!A:A,PT_Master!C:C),""))</f>
        <v>Neha Rao</v>
      </c>
      <c r="E31" s="24" t="str">
        <f>IF(C31="","",IFERROR(_xlfn.XLOOKUP(C31,PT_Master!A:A,PT_Master!P:P),""))</f>
        <v>Aditya Birla Health</v>
      </c>
      <c r="F31" s="24" t="str">
        <f>IF(C31="","",IFERROR(_xlfn.XLOOKUP(C31,PT_Master!A:A,PT_Master!Q:Q),""))</f>
        <v>POL532394</v>
      </c>
      <c r="G31" s="40" t="s">
        <v>1918</v>
      </c>
      <c r="H31" s="25">
        <f>IF(B31="","",IFERROR(_xlfn.XLOOKUP(B31,BILLING!A:A,BILLING!N:N),0))</f>
        <v>15033.84</v>
      </c>
      <c r="I31" s="40">
        <v>15033.84</v>
      </c>
      <c r="J31" s="40"/>
      <c r="K31" s="40" t="s">
        <v>1917</v>
      </c>
      <c r="L31" s="40" t="s">
        <v>82</v>
      </c>
      <c r="M31" s="40" t="s">
        <v>2270</v>
      </c>
      <c r="N31" s="25">
        <f t="shared" si="1"/>
        <v>0</v>
      </c>
      <c r="O31" s="40" t="s">
        <v>90</v>
      </c>
    </row>
    <row r="32" spans="1:15" ht="22" customHeight="1">
      <c r="A32" t="str">
        <f t="shared" si="0"/>
        <v>INS-00028</v>
      </c>
      <c r="B32" s="39" t="s">
        <v>1966</v>
      </c>
      <c r="C32" s="24" t="str">
        <f>IF(B32="","",IFERROR(_xlfn.XLOOKUP(B32,BILLING!A:A,BILLING!C:C),"Bill not found"))</f>
        <v>PT-00045</v>
      </c>
      <c r="D32" s="24" t="str">
        <f>IF(C32="","",IFERROR(_xlfn.XLOOKUP(C32,PT_Master!A:A,PT_Master!C:C),""))</f>
        <v>Jyoti Kumar</v>
      </c>
      <c r="E32" s="24" t="str">
        <f>IF(C32="","",IFERROR(_xlfn.XLOOKUP(C32,PT_Master!A:A,PT_Master!P:P),""))</f>
        <v>ICICI Lombard Health</v>
      </c>
      <c r="F32" s="24" t="str">
        <f>IF(C32="","",IFERROR(_xlfn.XLOOKUP(C32,PT_Master!A:A,PT_Master!Q:Q),""))</f>
        <v>POL760636</v>
      </c>
      <c r="G32" s="39" t="s">
        <v>559</v>
      </c>
      <c r="H32" s="25">
        <f>IF(B32="","",IFERROR(_xlfn.XLOOKUP(B32,BILLING!A:A,BILLING!N:N),0))</f>
        <v>4934.2700000000004</v>
      </c>
      <c r="I32" s="39">
        <v>4934.2700000000004</v>
      </c>
      <c r="J32" s="39"/>
      <c r="K32" s="39"/>
      <c r="L32" s="39" t="s">
        <v>79</v>
      </c>
      <c r="M32" s="39" t="s">
        <v>2271</v>
      </c>
      <c r="N32" s="25">
        <f t="shared" si="1"/>
        <v>0</v>
      </c>
      <c r="O32" s="39" t="s">
        <v>90</v>
      </c>
    </row>
    <row r="33" spans="1:15" ht="22" customHeight="1">
      <c r="A33" t="str">
        <f t="shared" si="0"/>
        <v>INS-00029</v>
      </c>
      <c r="B33" s="40" t="s">
        <v>1968</v>
      </c>
      <c r="C33" s="24" t="str">
        <f>IF(B33="","",IFERROR(_xlfn.XLOOKUP(B33,BILLING!A:A,BILLING!C:C),"Bill not found"))</f>
        <v>PT-00047</v>
      </c>
      <c r="D33" s="24" t="str">
        <f>IF(C33="","",IFERROR(_xlfn.XLOOKUP(C33,PT_Master!A:A,PT_Master!C:C),""))</f>
        <v>Seema Mishra</v>
      </c>
      <c r="E33" s="24" t="str">
        <f>IF(C33="","",IFERROR(_xlfn.XLOOKUP(C33,PT_Master!A:A,PT_Master!P:P),""))</f>
        <v>ICICI Lombard Health</v>
      </c>
      <c r="F33" s="24" t="str">
        <f>IF(C33="","",IFERROR(_xlfn.XLOOKUP(C33,PT_Master!A:A,PT_Master!Q:Q),""))</f>
        <v>POL226858</v>
      </c>
      <c r="G33" s="40" t="s">
        <v>1530</v>
      </c>
      <c r="H33" s="25">
        <f>IF(B33="","",IFERROR(_xlfn.XLOOKUP(B33,BILLING!A:A,BILLING!N:N),0))</f>
        <v>1288.99</v>
      </c>
      <c r="I33" s="40">
        <v>1288.99</v>
      </c>
      <c r="J33" s="40"/>
      <c r="K33" s="40"/>
      <c r="L33" s="40" t="s">
        <v>79</v>
      </c>
      <c r="M33" s="40" t="s">
        <v>2272</v>
      </c>
      <c r="N33" s="25">
        <f t="shared" si="1"/>
        <v>0</v>
      </c>
      <c r="O33" s="40" t="s">
        <v>90</v>
      </c>
    </row>
    <row r="34" spans="1:15" ht="22" customHeight="1">
      <c r="A34" t="str">
        <f t="shared" si="0"/>
        <v>INS-00030</v>
      </c>
      <c r="B34" s="39" t="s">
        <v>1969</v>
      </c>
      <c r="C34" s="24" t="str">
        <f>IF(B34="","",IFERROR(_xlfn.XLOOKUP(B34,BILLING!A:A,BILLING!C:C),"Bill not found"))</f>
        <v>PT-00048</v>
      </c>
      <c r="D34" s="24" t="str">
        <f>IF(C34="","",IFERROR(_xlfn.XLOOKUP(C34,PT_Master!A:A,PT_Master!C:C),""))</f>
        <v>Varun Tiwari</v>
      </c>
      <c r="E34" s="24" t="str">
        <f>IF(C34="","",IFERROR(_xlfn.XLOOKUP(C34,PT_Master!A:A,PT_Master!P:P),""))</f>
        <v>Star Health Insurance</v>
      </c>
      <c r="F34" s="24" t="str">
        <f>IF(C34="","",IFERROR(_xlfn.XLOOKUP(C34,PT_Master!A:A,PT_Master!Q:Q),""))</f>
        <v>POL211569</v>
      </c>
      <c r="G34" s="39" t="s">
        <v>2229</v>
      </c>
      <c r="H34" s="25">
        <f>IF(B34="","",IFERROR(_xlfn.XLOOKUP(B34,BILLING!A:A,BILLING!N:N),0))</f>
        <v>137239.73000000001</v>
      </c>
      <c r="I34" s="39">
        <v>102886.48</v>
      </c>
      <c r="J34" s="39"/>
      <c r="K34" s="39"/>
      <c r="L34" s="39" t="s">
        <v>80</v>
      </c>
      <c r="M34" s="39" t="s">
        <v>2273</v>
      </c>
      <c r="N34" s="25">
        <f t="shared" si="1"/>
        <v>34353.250000000015</v>
      </c>
      <c r="O34" s="39" t="s">
        <v>90</v>
      </c>
    </row>
    <row r="35" spans="1:15" ht="22" customHeight="1">
      <c r="A35" t="str">
        <f t="shared" si="0"/>
        <v>INS-00031</v>
      </c>
      <c r="B35" s="40" t="s">
        <v>1971</v>
      </c>
      <c r="C35" s="24" t="str">
        <f>IF(B35="","",IFERROR(_xlfn.XLOOKUP(B35,BILLING!A:A,BILLING!C:C),"Bill not found"))</f>
        <v>PT-00050</v>
      </c>
      <c r="D35" s="24" t="str">
        <f>IF(C35="","",IFERROR(_xlfn.XLOOKUP(C35,PT_Master!A:A,PT_Master!C:C),""))</f>
        <v>Rohit Dubey</v>
      </c>
      <c r="E35" s="24" t="str">
        <f>IF(C35="","",IFERROR(_xlfn.XLOOKUP(C35,PT_Master!A:A,PT_Master!P:P),""))</f>
        <v>Niva Bupa</v>
      </c>
      <c r="F35" s="24" t="str">
        <f>IF(C35="","",IFERROR(_xlfn.XLOOKUP(C35,PT_Master!A:A,PT_Master!Q:Q),""))</f>
        <v>POL771399</v>
      </c>
      <c r="G35" s="40" t="s">
        <v>576</v>
      </c>
      <c r="H35" s="25">
        <f>IF(B35="","",IFERROR(_xlfn.XLOOKUP(B35,BILLING!A:A,BILLING!N:N),0))</f>
        <v>57709.74</v>
      </c>
      <c r="I35" s="40">
        <v>37063.71</v>
      </c>
      <c r="J35" s="40"/>
      <c r="K35" s="40"/>
      <c r="L35" s="40" t="s">
        <v>80</v>
      </c>
      <c r="M35" s="40" t="s">
        <v>2274</v>
      </c>
      <c r="N35" s="25">
        <f t="shared" si="1"/>
        <v>20646.03</v>
      </c>
      <c r="O35" s="40" t="s">
        <v>90</v>
      </c>
    </row>
    <row r="36" spans="1:15" ht="22" customHeight="1">
      <c r="A36" t="str">
        <f t="shared" si="0"/>
        <v>INS-00032</v>
      </c>
      <c r="B36" s="39" t="s">
        <v>1972</v>
      </c>
      <c r="C36" s="24" t="str">
        <f>IF(B36="","",IFERROR(_xlfn.XLOOKUP(B36,BILLING!A:A,BILLING!C:C),"Bill not found"))</f>
        <v>PT-00051</v>
      </c>
      <c r="D36" s="24" t="str">
        <f>IF(C36="","",IFERROR(_xlfn.XLOOKUP(C36,PT_Master!A:A,PT_Master!C:C),""))</f>
        <v>Sarita Shukla</v>
      </c>
      <c r="E36" s="24">
        <f>IF(C36="","",IFERROR(_xlfn.XLOOKUP(C36,PT_Master!A:A,PT_Master!P:P),""))</f>
        <v>0</v>
      </c>
      <c r="F36" s="24">
        <f>IF(C36="","",IFERROR(_xlfn.XLOOKUP(C36,PT_Master!A:A,PT_Master!Q:Q),""))</f>
        <v>0</v>
      </c>
      <c r="G36" s="39" t="s">
        <v>545</v>
      </c>
      <c r="H36" s="25">
        <f>IF(B36="","",IFERROR(_xlfn.XLOOKUP(B36,BILLING!A:A,BILLING!N:N),0))</f>
        <v>2753.84</v>
      </c>
      <c r="I36" s="39">
        <v>1847.09</v>
      </c>
      <c r="J36" s="39"/>
      <c r="K36" s="39"/>
      <c r="L36" s="39" t="s">
        <v>80</v>
      </c>
      <c r="M36" s="39" t="s">
        <v>2275</v>
      </c>
      <c r="N36" s="25">
        <f t="shared" si="1"/>
        <v>906.75000000000023</v>
      </c>
      <c r="O36" s="39" t="s">
        <v>90</v>
      </c>
    </row>
    <row r="37" spans="1:15" ht="22" customHeight="1">
      <c r="A37" t="str">
        <f t="shared" si="0"/>
        <v>INS-00033</v>
      </c>
      <c r="B37" s="40" t="s">
        <v>1973</v>
      </c>
      <c r="C37" s="24" t="str">
        <f>IF(B37="","",IFERROR(_xlfn.XLOOKUP(B37,BILLING!A:A,BILLING!C:C),"Bill not found"))</f>
        <v>PT-00052</v>
      </c>
      <c r="D37" s="24" t="str">
        <f>IF(C37="","",IFERROR(_xlfn.XLOOKUP(C37,PT_Master!A:A,PT_Master!C:C),""))</f>
        <v>Dinesh Yadav</v>
      </c>
      <c r="E37" s="24" t="str">
        <f>IF(C37="","",IFERROR(_xlfn.XLOOKUP(C37,PT_Master!A:A,PT_Master!P:P),""))</f>
        <v>MediAssist TPA</v>
      </c>
      <c r="F37" s="24" t="str">
        <f>IF(C37="","",IFERROR(_xlfn.XLOOKUP(C37,PT_Master!A:A,PT_Master!Q:Q),""))</f>
        <v>POL912125</v>
      </c>
      <c r="G37" s="40" t="s">
        <v>2076</v>
      </c>
      <c r="H37" s="25">
        <f>IF(B37="","",IFERROR(_xlfn.XLOOKUP(B37,BILLING!A:A,BILLING!N:N),0))</f>
        <v>56926.85</v>
      </c>
      <c r="I37" s="40">
        <v>0</v>
      </c>
      <c r="J37" s="40" t="s">
        <v>2239</v>
      </c>
      <c r="K37" s="40"/>
      <c r="L37" s="40" t="s">
        <v>81</v>
      </c>
      <c r="M37" s="40" t="s">
        <v>2276</v>
      </c>
      <c r="N37" s="25">
        <f t="shared" si="1"/>
        <v>56926.85</v>
      </c>
      <c r="O37" s="40" t="s">
        <v>90</v>
      </c>
    </row>
    <row r="38" spans="1:15" ht="22" customHeight="1">
      <c r="A38" t="str">
        <f t="shared" si="0"/>
        <v>INS-00034</v>
      </c>
      <c r="B38" s="39" t="s">
        <v>1974</v>
      </c>
      <c r="C38" s="24" t="str">
        <f>IF(B38="","",IFERROR(_xlfn.XLOOKUP(B38,BILLING!A:A,BILLING!C:C),"Bill not found"))</f>
        <v>PT-00053</v>
      </c>
      <c r="D38" s="24" t="str">
        <f>IF(C38="","",IFERROR(_xlfn.XLOOKUP(C38,PT_Master!A:A,PT_Master!C:C),""))</f>
        <v>Vandana Jain</v>
      </c>
      <c r="E38" s="24">
        <f>IF(C38="","",IFERROR(_xlfn.XLOOKUP(C38,PT_Master!A:A,PT_Master!P:P),""))</f>
        <v>0</v>
      </c>
      <c r="F38" s="24">
        <f>IF(C38="","",IFERROR(_xlfn.XLOOKUP(C38,PT_Master!A:A,PT_Master!Q:Q),""))</f>
        <v>0</v>
      </c>
      <c r="G38" s="39" t="s">
        <v>539</v>
      </c>
      <c r="H38" s="25">
        <f>IF(B38="","",IFERROR(_xlfn.XLOOKUP(B38,BILLING!A:A,BILLING!N:N),0))</f>
        <v>14563.83</v>
      </c>
      <c r="I38" s="39">
        <v>0</v>
      </c>
      <c r="J38" s="39"/>
      <c r="K38" s="39"/>
      <c r="L38" s="39" t="s">
        <v>78</v>
      </c>
      <c r="M38" s="39" t="s">
        <v>2277</v>
      </c>
      <c r="N38" s="25">
        <f t="shared" si="1"/>
        <v>14563.83</v>
      </c>
      <c r="O38" s="39" t="s">
        <v>90</v>
      </c>
    </row>
    <row r="39" spans="1:15" ht="22" customHeight="1">
      <c r="A39" t="str">
        <f t="shared" si="0"/>
        <v>INS-00035</v>
      </c>
      <c r="B39" s="40" t="s">
        <v>1975</v>
      </c>
      <c r="C39" s="24" t="str">
        <f>IF(B39="","",IFERROR(_xlfn.XLOOKUP(B39,BILLING!A:A,BILLING!C:C),"Bill not found"))</f>
        <v>PT-00054</v>
      </c>
      <c r="D39" s="24" t="str">
        <f>IF(C39="","",IFERROR(_xlfn.XLOOKUP(C39,PT_Master!A:A,PT_Master!C:C),""))</f>
        <v>Kiran Agarwal</v>
      </c>
      <c r="E39" s="24" t="str">
        <f>IF(C39="","",IFERROR(_xlfn.XLOOKUP(C39,PT_Master!A:A,PT_Master!P:P),""))</f>
        <v>HDFC ERGO Health</v>
      </c>
      <c r="F39" s="24" t="str">
        <f>IF(C39="","",IFERROR(_xlfn.XLOOKUP(C39,PT_Master!A:A,PT_Master!Q:Q),""))</f>
        <v>POL709058</v>
      </c>
      <c r="G39" s="40" t="s">
        <v>2230</v>
      </c>
      <c r="H39" s="25">
        <f>IF(B39="","",IFERROR(_xlfn.XLOOKUP(B39,BILLING!A:A,BILLING!N:N),0))</f>
        <v>141668.07999999999</v>
      </c>
      <c r="I39" s="40">
        <v>141668.07999999999</v>
      </c>
      <c r="J39" s="40"/>
      <c r="K39" s="40" t="s">
        <v>1923</v>
      </c>
      <c r="L39" s="40" t="s">
        <v>82</v>
      </c>
      <c r="M39" s="40" t="s">
        <v>2278</v>
      </c>
      <c r="N39" s="25">
        <f t="shared" si="1"/>
        <v>0</v>
      </c>
      <c r="O39" s="40" t="s">
        <v>90</v>
      </c>
    </row>
    <row r="40" spans="1:15" ht="22" customHeight="1">
      <c r="A40" t="str">
        <f t="shared" si="0"/>
        <v>INS-00036</v>
      </c>
      <c r="B40" s="39" t="s">
        <v>1976</v>
      </c>
      <c r="C40" s="24" t="str">
        <f>IF(B40="","",IFERROR(_xlfn.XLOOKUP(B40,BILLING!A:A,BILLING!C:C),"Bill not found"))</f>
        <v>PT-00055</v>
      </c>
      <c r="D40" s="24" t="str">
        <f>IF(C40="","",IFERROR(_xlfn.XLOOKUP(C40,PT_Master!A:A,PT_Master!C:C),""))</f>
        <v>Mohan Khanna</v>
      </c>
      <c r="E40" s="24" t="str">
        <f>IF(C40="","",IFERROR(_xlfn.XLOOKUP(C40,PT_Master!A:A,PT_Master!P:P),""))</f>
        <v>Star Health Insurance</v>
      </c>
      <c r="F40" s="24" t="str">
        <f>IF(C40="","",IFERROR(_xlfn.XLOOKUP(C40,PT_Master!A:A,PT_Master!Q:Q),""))</f>
        <v>POL151371</v>
      </c>
      <c r="G40" s="39" t="s">
        <v>1898</v>
      </c>
      <c r="H40" s="25">
        <f>IF(B40="","",IFERROR(_xlfn.XLOOKUP(B40,BILLING!A:A,BILLING!N:N),0))</f>
        <v>2206.08</v>
      </c>
      <c r="I40" s="39">
        <v>0</v>
      </c>
      <c r="J40" s="39"/>
      <c r="K40" s="39"/>
      <c r="L40" s="39" t="s">
        <v>77</v>
      </c>
      <c r="M40" s="39" t="s">
        <v>2279</v>
      </c>
      <c r="N40" s="25">
        <f t="shared" si="1"/>
        <v>2206.08</v>
      </c>
      <c r="O40" s="39" t="s">
        <v>90</v>
      </c>
    </row>
    <row r="41" spans="1:15" ht="22" customHeight="1">
      <c r="A41" t="str">
        <f t="shared" si="0"/>
        <v>INS-00037</v>
      </c>
      <c r="B41" s="40" t="s">
        <v>1977</v>
      </c>
      <c r="C41" s="24" t="str">
        <f>IF(B41="","",IFERROR(_xlfn.XLOOKUP(B41,BILLING!A:A,BILLING!C:C),"Bill not found"))</f>
        <v>PT-00056</v>
      </c>
      <c r="D41" s="24" t="str">
        <f>IF(C41="","",IFERROR(_xlfn.XLOOKUP(C41,PT_Master!A:A,PT_Master!C:C),""))</f>
        <v>Lalita Malhotra</v>
      </c>
      <c r="E41" s="24" t="str">
        <f>IF(C41="","",IFERROR(_xlfn.XLOOKUP(C41,PT_Master!A:A,PT_Master!P:P),""))</f>
        <v>HDFC ERGO Health</v>
      </c>
      <c r="F41" s="24" t="str">
        <f>IF(C41="","",IFERROR(_xlfn.XLOOKUP(C41,PT_Master!A:A,PT_Master!Q:Q),""))</f>
        <v>POL558585</v>
      </c>
      <c r="G41" s="40" t="s">
        <v>2231</v>
      </c>
      <c r="H41" s="25">
        <f>IF(B41="","",IFERROR(_xlfn.XLOOKUP(B41,BILLING!A:A,BILLING!N:N),0))</f>
        <v>1880.02</v>
      </c>
      <c r="I41" s="40">
        <v>0</v>
      </c>
      <c r="J41" s="40"/>
      <c r="K41" s="40"/>
      <c r="L41" s="40" t="s">
        <v>77</v>
      </c>
      <c r="M41" s="40" t="s">
        <v>2280</v>
      </c>
      <c r="N41" s="25">
        <f t="shared" si="1"/>
        <v>1880.02</v>
      </c>
      <c r="O41" s="40" t="s">
        <v>90</v>
      </c>
    </row>
    <row r="42" spans="1:15" ht="22" customHeight="1">
      <c r="A42" t="str">
        <f t="shared" si="0"/>
        <v>INS-00038</v>
      </c>
      <c r="B42" s="39" t="s">
        <v>1978</v>
      </c>
      <c r="C42" s="24" t="str">
        <f>IF(B42="","",IFERROR(_xlfn.XLOOKUP(B42,BILLING!A:A,BILLING!C:C),"Bill not found"))</f>
        <v>PT-00057</v>
      </c>
      <c r="D42" s="24" t="str">
        <f>IF(C42="","",IFERROR(_xlfn.XLOOKUP(C42,PT_Master!A:A,PT_Master!C:C),""))</f>
        <v>Gaurav Kapoor</v>
      </c>
      <c r="E42" s="24" t="str">
        <f>IF(C42="","",IFERROR(_xlfn.XLOOKUP(C42,PT_Master!A:A,PT_Master!P:P),""))</f>
        <v>New India Assurance</v>
      </c>
      <c r="F42" s="24" t="str">
        <f>IF(C42="","",IFERROR(_xlfn.XLOOKUP(C42,PT_Master!A:A,PT_Master!Q:Q),""))</f>
        <v>POL128095</v>
      </c>
      <c r="G42" s="39" t="s">
        <v>554</v>
      </c>
      <c r="H42" s="25">
        <f>IF(B42="","",IFERROR(_xlfn.XLOOKUP(B42,BILLING!A:A,BILLING!N:N),0))</f>
        <v>8047.94</v>
      </c>
      <c r="I42" s="39">
        <v>0</v>
      </c>
      <c r="J42" s="39"/>
      <c r="K42" s="39"/>
      <c r="L42" s="39" t="s">
        <v>77</v>
      </c>
      <c r="M42" s="39" t="s">
        <v>2281</v>
      </c>
      <c r="N42" s="25">
        <f t="shared" si="1"/>
        <v>8047.94</v>
      </c>
      <c r="O42" s="39" t="s">
        <v>90</v>
      </c>
    </row>
    <row r="43" spans="1:15" ht="22" customHeight="1">
      <c r="A43" t="str">
        <f t="shared" si="0"/>
        <v>INS-00039</v>
      </c>
      <c r="B43" s="40" t="s">
        <v>1979</v>
      </c>
      <c r="C43" s="24" t="str">
        <f>IF(B43="","",IFERROR(_xlfn.XLOOKUP(B43,BILLING!A:A,BILLING!C:C),"Bill not found"))</f>
        <v>PT-00058</v>
      </c>
      <c r="D43" s="24" t="str">
        <f>IF(C43="","",IFERROR(_xlfn.XLOOKUP(C43,PT_Master!A:A,PT_Master!C:C),""))</f>
        <v>Preeti Bajaj</v>
      </c>
      <c r="E43" s="24">
        <f>IF(C43="","",IFERROR(_xlfn.XLOOKUP(C43,PT_Master!A:A,PT_Master!P:P),""))</f>
        <v>0</v>
      </c>
      <c r="F43" s="24">
        <f>IF(C43="","",IFERROR(_xlfn.XLOOKUP(C43,PT_Master!A:A,PT_Master!Q:Q),""))</f>
        <v>0</v>
      </c>
      <c r="G43" s="40" t="s">
        <v>547</v>
      </c>
      <c r="H43" s="25">
        <f>IF(B43="","",IFERROR(_xlfn.XLOOKUP(B43,BILLING!A:A,BILLING!N:N),0))</f>
        <v>20872.77</v>
      </c>
      <c r="I43" s="40">
        <v>20872.77</v>
      </c>
      <c r="J43" s="40"/>
      <c r="K43" s="40"/>
      <c r="L43" s="40" t="s">
        <v>79</v>
      </c>
      <c r="M43" s="40" t="s">
        <v>2282</v>
      </c>
      <c r="N43" s="25">
        <f t="shared" si="1"/>
        <v>0</v>
      </c>
      <c r="O43" s="40" t="s">
        <v>90</v>
      </c>
    </row>
    <row r="44" spans="1:15" ht="22" customHeight="1">
      <c r="A44" t="str">
        <f t="shared" si="0"/>
        <v>INS-00040</v>
      </c>
      <c r="B44" s="39" t="s">
        <v>1980</v>
      </c>
      <c r="C44" s="24" t="str">
        <f>IF(B44="","",IFERROR(_xlfn.XLOOKUP(B44,BILLING!A:A,BILLING!C:C),"Bill not found"))</f>
        <v>PT-00059</v>
      </c>
      <c r="D44" s="24" t="str">
        <f>IF(C44="","",IFERROR(_xlfn.XLOOKUP(C44,PT_Master!A:A,PT_Master!C:C),""))</f>
        <v>Ashok Chandra</v>
      </c>
      <c r="E44" s="24">
        <f>IF(C44="","",IFERROR(_xlfn.XLOOKUP(C44,PT_Master!A:A,PT_Master!P:P),""))</f>
        <v>0</v>
      </c>
      <c r="F44" s="24">
        <f>IF(C44="","",IFERROR(_xlfn.XLOOKUP(C44,PT_Master!A:A,PT_Master!Q:Q),""))</f>
        <v>0</v>
      </c>
      <c r="G44" s="39" t="s">
        <v>2074</v>
      </c>
      <c r="H44" s="25">
        <f>IF(B44="","",IFERROR(_xlfn.XLOOKUP(B44,BILLING!A:A,BILLING!N:N),0))</f>
        <v>65571.53</v>
      </c>
      <c r="I44" s="39">
        <v>0</v>
      </c>
      <c r="J44" s="39"/>
      <c r="K44" s="39"/>
      <c r="L44" s="39" t="s">
        <v>77</v>
      </c>
      <c r="M44" s="39" t="s">
        <v>2283</v>
      </c>
      <c r="N44" s="25">
        <f t="shared" si="1"/>
        <v>65571.53</v>
      </c>
      <c r="O44" s="39" t="s">
        <v>90</v>
      </c>
    </row>
    <row r="45" spans="1:15" ht="22" customHeight="1">
      <c r="A45" t="str">
        <f t="shared" si="0"/>
        <v>INS-00041</v>
      </c>
      <c r="B45" s="40" t="s">
        <v>1981</v>
      </c>
      <c r="C45" s="24" t="str">
        <f>IF(B45="","",IFERROR(_xlfn.XLOOKUP(B45,BILLING!A:A,BILLING!C:C),"Bill not found"))</f>
        <v>PT-00060</v>
      </c>
      <c r="D45" s="24" t="str">
        <f>IF(C45="","",IFERROR(_xlfn.XLOOKUP(C45,PT_Master!A:A,PT_Master!C:C),""))</f>
        <v>Nandini Rathore</v>
      </c>
      <c r="E45" s="24" t="str">
        <f>IF(C45="","",IFERROR(_xlfn.XLOOKUP(C45,PT_Master!A:A,PT_Master!P:P),""))</f>
        <v>HDFC ERGO Health</v>
      </c>
      <c r="F45" s="24" t="str">
        <f>IF(C45="","",IFERROR(_xlfn.XLOOKUP(C45,PT_Master!A:A,PT_Master!Q:Q),""))</f>
        <v>POL235452</v>
      </c>
      <c r="G45" s="40" t="s">
        <v>556</v>
      </c>
      <c r="H45" s="25">
        <f>IF(B45="","",IFERROR(_xlfn.XLOOKUP(B45,BILLING!A:A,BILLING!N:N),0))</f>
        <v>102882.8</v>
      </c>
      <c r="I45" s="40">
        <v>80545.72</v>
      </c>
      <c r="J45" s="40"/>
      <c r="K45" s="40"/>
      <c r="L45" s="40" t="s">
        <v>80</v>
      </c>
      <c r="M45" s="40" t="s">
        <v>2284</v>
      </c>
      <c r="N45" s="25">
        <f t="shared" si="1"/>
        <v>22337.08</v>
      </c>
      <c r="O45" s="40" t="s">
        <v>90</v>
      </c>
    </row>
    <row r="46" spans="1:15" ht="22" customHeight="1">
      <c r="A46" t="str">
        <f t="shared" si="0"/>
        <v>INS-00042</v>
      </c>
      <c r="B46" s="39" t="s">
        <v>1982</v>
      </c>
      <c r="C46" s="24" t="str">
        <f>IF(B46="","",IFERROR(_xlfn.XLOOKUP(B46,BILLING!A:A,BILLING!C:C),"Bill not found"))</f>
        <v>PT-00061</v>
      </c>
      <c r="D46" s="24" t="str">
        <f>IF(C46="","",IFERROR(_xlfn.XLOOKUP(C46,PT_Master!A:A,PT_Master!C:C),""))</f>
        <v>Manoj Roy</v>
      </c>
      <c r="E46" s="24" t="str">
        <f>IF(C46="","",IFERROR(_xlfn.XLOOKUP(C46,PT_Master!A:A,PT_Master!P:P),""))</f>
        <v>Niva Bupa</v>
      </c>
      <c r="F46" s="24" t="str">
        <f>IF(C46="","",IFERROR(_xlfn.XLOOKUP(C46,PT_Master!A:A,PT_Master!Q:Q),""))</f>
        <v>POL909104</v>
      </c>
      <c r="G46" s="39" t="s">
        <v>1523</v>
      </c>
      <c r="H46" s="25">
        <f>IF(B46="","",IFERROR(_xlfn.XLOOKUP(B46,BILLING!A:A,BILLING!N:N),0))</f>
        <v>1780.3</v>
      </c>
      <c r="I46" s="39">
        <v>0</v>
      </c>
      <c r="J46" s="39" t="s">
        <v>2237</v>
      </c>
      <c r="K46" s="39"/>
      <c r="L46" s="39" t="s">
        <v>81</v>
      </c>
      <c r="M46" s="39" t="s">
        <v>2285</v>
      </c>
      <c r="N46" s="25">
        <f t="shared" si="1"/>
        <v>1780.3</v>
      </c>
      <c r="O46" s="39" t="s">
        <v>90</v>
      </c>
    </row>
    <row r="47" spans="1:15" ht="22" customHeight="1">
      <c r="A47" t="str">
        <f t="shared" si="0"/>
        <v>INS-00043</v>
      </c>
      <c r="B47" s="40" t="s">
        <v>1985</v>
      </c>
      <c r="C47" s="24" t="str">
        <f>IF(B47="","",IFERROR(_xlfn.XLOOKUP(B47,BILLING!A:A,BILLING!C:C),"Bill not found"))</f>
        <v>PT-00064</v>
      </c>
      <c r="D47" s="24" t="str">
        <f>IF(C47="","",IFERROR(_xlfn.XLOOKUP(C47,PT_Master!A:A,PT_Master!C:C),""))</f>
        <v>Chhaya Mondal</v>
      </c>
      <c r="E47" s="24" t="str">
        <f>IF(C47="","",IFERROR(_xlfn.XLOOKUP(C47,PT_Master!A:A,PT_Master!P:P),""))</f>
        <v>ICICI Lombard Health</v>
      </c>
      <c r="F47" s="24" t="str">
        <f>IF(C47="","",IFERROR(_xlfn.XLOOKUP(C47,PT_Master!A:A,PT_Master!Q:Q),""))</f>
        <v>POL640263</v>
      </c>
      <c r="G47" s="40" t="s">
        <v>1893</v>
      </c>
      <c r="H47" s="25">
        <f>IF(B47="","",IFERROR(_xlfn.XLOOKUP(B47,BILLING!A:A,BILLING!N:N),0))</f>
        <v>122381.13</v>
      </c>
      <c r="I47" s="40">
        <v>122381.13</v>
      </c>
      <c r="J47" s="40"/>
      <c r="K47" s="40"/>
      <c r="L47" s="40" t="s">
        <v>79</v>
      </c>
      <c r="M47" s="40" t="s">
        <v>2286</v>
      </c>
      <c r="N47" s="25">
        <f t="shared" si="1"/>
        <v>0</v>
      </c>
      <c r="O47" s="40" t="s">
        <v>90</v>
      </c>
    </row>
    <row r="48" spans="1:15" ht="22" customHeight="1">
      <c r="A48" t="str">
        <f t="shared" si="0"/>
        <v>INS-00044</v>
      </c>
      <c r="B48" s="39" t="s">
        <v>1988</v>
      </c>
      <c r="C48" s="24" t="str">
        <f>IF(B48="","",IFERROR(_xlfn.XLOOKUP(B48,BILLING!A:A,BILLING!C:C),"Bill not found"))</f>
        <v>PT-00067</v>
      </c>
      <c r="D48" s="24" t="str">
        <f>IF(C48="","",IFERROR(_xlfn.XLOOKUP(C48,PT_Master!A:A,PT_Master!C:C),""))</f>
        <v>Vishal Singh</v>
      </c>
      <c r="E48" s="24" t="str">
        <f>IF(C48="","",IFERROR(_xlfn.XLOOKUP(C48,PT_Master!A:A,PT_Master!P:P),""))</f>
        <v>Star Health Insurance</v>
      </c>
      <c r="F48" s="24" t="str">
        <f>IF(C48="","",IFERROR(_xlfn.XLOOKUP(C48,PT_Master!A:A,PT_Master!Q:Q),""))</f>
        <v>POL256521</v>
      </c>
      <c r="G48" s="39" t="s">
        <v>2231</v>
      </c>
      <c r="H48" s="25">
        <f>IF(B48="","",IFERROR(_xlfn.XLOOKUP(B48,BILLING!A:A,BILLING!N:N),0))</f>
        <v>54211.5</v>
      </c>
      <c r="I48" s="39">
        <v>54211.5</v>
      </c>
      <c r="J48" s="39"/>
      <c r="K48" s="39"/>
      <c r="L48" s="39" t="s">
        <v>79</v>
      </c>
      <c r="M48" s="39" t="s">
        <v>2287</v>
      </c>
      <c r="N48" s="25">
        <f t="shared" si="1"/>
        <v>0</v>
      </c>
      <c r="O48" s="39" t="s">
        <v>90</v>
      </c>
    </row>
    <row r="49" spans="1:15" ht="22" customHeight="1">
      <c r="A49" t="str">
        <f t="shared" si="0"/>
        <v>INS-00045</v>
      </c>
      <c r="B49" s="40" t="s">
        <v>1990</v>
      </c>
      <c r="C49" s="24" t="str">
        <f>IF(B49="","",IFERROR(_xlfn.XLOOKUP(B49,BILLING!A:A,BILLING!C:C),"Bill not found"))</f>
        <v>PT-00069</v>
      </c>
      <c r="D49" s="24" t="str">
        <f>IF(C49="","",IFERROR(_xlfn.XLOOKUP(C49,PT_Master!A:A,PT_Master!C:C),""))</f>
        <v>Abhishek Mukherjee</v>
      </c>
      <c r="E49" s="24" t="str">
        <f>IF(C49="","",IFERROR(_xlfn.XLOOKUP(C49,PT_Master!A:A,PT_Master!P:P),""))</f>
        <v>United India Insurance</v>
      </c>
      <c r="F49" s="24" t="str">
        <f>IF(C49="","",IFERROR(_xlfn.XLOOKUP(C49,PT_Master!A:A,PT_Master!Q:Q),""))</f>
        <v>POL352344</v>
      </c>
      <c r="G49" s="40" t="s">
        <v>1898</v>
      </c>
      <c r="H49" s="25">
        <f>IF(B49="","",IFERROR(_xlfn.XLOOKUP(B49,BILLING!A:A,BILLING!N:N),0))</f>
        <v>3243.92</v>
      </c>
      <c r="I49" s="40">
        <v>0</v>
      </c>
      <c r="J49" s="40" t="s">
        <v>2239</v>
      </c>
      <c r="K49" s="40"/>
      <c r="L49" s="40" t="s">
        <v>81</v>
      </c>
      <c r="M49" s="40" t="s">
        <v>2288</v>
      </c>
      <c r="N49" s="25">
        <f t="shared" si="1"/>
        <v>3243.92</v>
      </c>
      <c r="O49" s="40" t="s">
        <v>90</v>
      </c>
    </row>
    <row r="50" spans="1:15" ht="22" customHeight="1">
      <c r="A50" t="str">
        <f t="shared" si="0"/>
        <v>INS-00046</v>
      </c>
      <c r="B50" s="39" t="s">
        <v>1991</v>
      </c>
      <c r="C50" s="24" t="str">
        <f>IF(B50="","",IFERROR(_xlfn.XLOOKUP(B50,BILLING!A:A,BILLING!C:C),"Bill not found"))</f>
        <v>PT-00070</v>
      </c>
      <c r="D50" s="24" t="str">
        <f>IF(C50="","",IFERROR(_xlfn.XLOOKUP(C50,PT_Master!A:A,PT_Master!C:C),""))</f>
        <v>Shanta Bose</v>
      </c>
      <c r="E50" s="24">
        <f>IF(C50="","",IFERROR(_xlfn.XLOOKUP(C50,PT_Master!A:A,PT_Master!P:P),""))</f>
        <v>0</v>
      </c>
      <c r="F50" s="24">
        <f>IF(C50="","",IFERROR(_xlfn.XLOOKUP(C50,PT_Master!A:A,PT_Master!Q:Q),""))</f>
        <v>0</v>
      </c>
      <c r="G50" s="39" t="s">
        <v>534</v>
      </c>
      <c r="H50" s="25">
        <f>IF(B50="","",IFERROR(_xlfn.XLOOKUP(B50,BILLING!A:A,BILLING!N:N),0))</f>
        <v>10851.09</v>
      </c>
      <c r="I50" s="39">
        <v>10851.09</v>
      </c>
      <c r="J50" s="39"/>
      <c r="K50" s="39" t="s">
        <v>2243</v>
      </c>
      <c r="L50" s="39" t="s">
        <v>82</v>
      </c>
      <c r="M50" s="39" t="s">
        <v>2289</v>
      </c>
      <c r="N50" s="25">
        <f t="shared" si="1"/>
        <v>0</v>
      </c>
      <c r="O50" s="39" t="s">
        <v>90</v>
      </c>
    </row>
    <row r="51" spans="1:15" ht="22" customHeight="1">
      <c r="A51" t="str">
        <f t="shared" si="0"/>
        <v>INS-00047</v>
      </c>
      <c r="B51" s="40" t="s">
        <v>2221</v>
      </c>
      <c r="C51" s="24" t="str">
        <f>IF(B51="","",IFERROR(_xlfn.XLOOKUP(B51,BILLING!A:A,BILLING!C:C),"Bill not found"))</f>
        <v>PT-00074</v>
      </c>
      <c r="D51" s="24" t="str">
        <f>IF(C51="","",IFERROR(_xlfn.XLOOKUP(C51,PT_Master!A:A,PT_Master!C:C),""))</f>
        <v>Taruna Dey</v>
      </c>
      <c r="E51" s="24">
        <f>IF(C51="","",IFERROR(_xlfn.XLOOKUP(C51,PT_Master!A:A,PT_Master!P:P),""))</f>
        <v>0</v>
      </c>
      <c r="F51" s="24">
        <f>IF(C51="","",IFERROR(_xlfn.XLOOKUP(C51,PT_Master!A:A,PT_Master!Q:Q),""))</f>
        <v>0</v>
      </c>
      <c r="G51" s="40" t="s">
        <v>587</v>
      </c>
      <c r="H51" s="25">
        <f>IF(B51="","",IFERROR(_xlfn.XLOOKUP(B51,BILLING!A:A,BILLING!N:N),0))</f>
        <v>49129.33</v>
      </c>
      <c r="I51" s="40">
        <v>38329.269999999997</v>
      </c>
      <c r="J51" s="40"/>
      <c r="K51" s="40"/>
      <c r="L51" s="40" t="s">
        <v>80</v>
      </c>
      <c r="M51" s="40" t="s">
        <v>2290</v>
      </c>
      <c r="N51" s="25">
        <f t="shared" si="1"/>
        <v>10800.060000000005</v>
      </c>
      <c r="O51" s="40" t="s">
        <v>90</v>
      </c>
    </row>
    <row r="52" spans="1:15" ht="22" customHeight="1">
      <c r="A52" t="str">
        <f t="shared" si="0"/>
        <v>INS-00048</v>
      </c>
      <c r="B52" s="39" t="s">
        <v>1995</v>
      </c>
      <c r="C52" s="24" t="str">
        <f>IF(B52="","",IFERROR(_xlfn.XLOOKUP(B52,BILLING!A:A,BILLING!C:C),"Bill not found"))</f>
        <v>PT-00075</v>
      </c>
      <c r="D52" s="24" t="str">
        <f>IF(C52="","",IFERROR(_xlfn.XLOOKUP(C52,PT_Master!A:A,PT_Master!C:C),""))</f>
        <v>Mukesh Pal</v>
      </c>
      <c r="E52" s="24">
        <f>IF(C52="","",IFERROR(_xlfn.XLOOKUP(C52,PT_Master!A:A,PT_Master!P:P),""))</f>
        <v>0</v>
      </c>
      <c r="F52" s="24">
        <f>IF(C52="","",IFERROR(_xlfn.XLOOKUP(C52,PT_Master!A:A,PT_Master!Q:Q),""))</f>
        <v>0</v>
      </c>
      <c r="G52" s="39" t="s">
        <v>1485</v>
      </c>
      <c r="H52" s="25">
        <f>IF(B52="","",IFERROR(_xlfn.XLOOKUP(B52,BILLING!A:A,BILLING!N:N),0))</f>
        <v>30646.19</v>
      </c>
      <c r="I52" s="39">
        <v>0</v>
      </c>
      <c r="J52" s="39"/>
      <c r="K52" s="39"/>
      <c r="L52" s="39" t="s">
        <v>78</v>
      </c>
      <c r="M52" s="39" t="s">
        <v>2291</v>
      </c>
      <c r="N52" s="25">
        <f t="shared" si="1"/>
        <v>30646.19</v>
      </c>
      <c r="O52" s="39" t="s">
        <v>90</v>
      </c>
    </row>
    <row r="53" spans="1:15" ht="22" customHeight="1">
      <c r="A53" t="str">
        <f t="shared" si="0"/>
        <v>INS-00049</v>
      </c>
      <c r="B53" s="40" t="s">
        <v>1996</v>
      </c>
      <c r="C53" s="24" t="str">
        <f>IF(B53="","",IFERROR(_xlfn.XLOOKUP(B53,BILLING!A:A,BILLING!C:C),"Bill not found"))</f>
        <v>PT-00076</v>
      </c>
      <c r="D53" s="24" t="str">
        <f>IF(C53="","",IFERROR(_xlfn.XLOOKUP(C53,PT_Master!A:A,PT_Master!C:C),""))</f>
        <v>Savita Nath</v>
      </c>
      <c r="E53" s="24">
        <f>IF(C53="","",IFERROR(_xlfn.XLOOKUP(C53,PT_Master!A:A,PT_Master!P:P),""))</f>
        <v>0</v>
      </c>
      <c r="F53" s="24">
        <f>IF(C53="","",IFERROR(_xlfn.XLOOKUP(C53,PT_Master!A:A,PT_Master!Q:Q),""))</f>
        <v>0</v>
      </c>
      <c r="G53" s="40" t="s">
        <v>2075</v>
      </c>
      <c r="H53" s="25">
        <f>IF(B53="","",IFERROR(_xlfn.XLOOKUP(B53,BILLING!A:A,BILLING!N:N),0))</f>
        <v>2066.62</v>
      </c>
      <c r="I53" s="40">
        <v>0</v>
      </c>
      <c r="J53" s="40"/>
      <c r="K53" s="40"/>
      <c r="L53" s="40" t="s">
        <v>78</v>
      </c>
      <c r="M53" s="40" t="s">
        <v>2292</v>
      </c>
      <c r="N53" s="25">
        <f t="shared" si="1"/>
        <v>2066.62</v>
      </c>
      <c r="O53" s="40" t="s">
        <v>90</v>
      </c>
    </row>
    <row r="54" spans="1:15" ht="22" customHeight="1">
      <c r="A54" t="str">
        <f t="shared" si="0"/>
        <v>INS-00050</v>
      </c>
      <c r="B54" s="39" t="s">
        <v>1997</v>
      </c>
      <c r="C54" s="24" t="str">
        <f>IF(B54="","",IFERROR(_xlfn.XLOOKUP(B54,BILLING!A:A,BILLING!C:C),"Bill not found"))</f>
        <v>PT-00077</v>
      </c>
      <c r="D54" s="24" t="str">
        <f>IF(C54="","",IFERROR(_xlfn.XLOOKUP(C54,PT_Master!A:A,PT_Master!C:C),""))</f>
        <v>Aditya Saha</v>
      </c>
      <c r="E54" s="24" t="str">
        <f>IF(C54="","",IFERROR(_xlfn.XLOOKUP(C54,PT_Master!A:A,PT_Master!P:P),""))</f>
        <v>MediAssist TPA</v>
      </c>
      <c r="F54" s="24" t="str">
        <f>IF(C54="","",IFERROR(_xlfn.XLOOKUP(C54,PT_Master!A:A,PT_Master!Q:Q),""))</f>
        <v>POL145668</v>
      </c>
      <c r="G54" s="39" t="s">
        <v>1494</v>
      </c>
      <c r="H54" s="25">
        <f>IF(B54="","",IFERROR(_xlfn.XLOOKUP(B54,BILLING!A:A,BILLING!N:N),0))</f>
        <v>21021.24</v>
      </c>
      <c r="I54" s="39">
        <v>0</v>
      </c>
      <c r="J54" s="39" t="s">
        <v>2240</v>
      </c>
      <c r="K54" s="39"/>
      <c r="L54" s="39" t="s">
        <v>81</v>
      </c>
      <c r="M54" s="39" t="s">
        <v>2293</v>
      </c>
      <c r="N54" s="25">
        <f t="shared" si="1"/>
        <v>21021.24</v>
      </c>
      <c r="O54" s="39" t="s">
        <v>90</v>
      </c>
    </row>
    <row r="55" spans="1:15" ht="22" customHeight="1">
      <c r="A55" t="str">
        <f t="shared" si="0"/>
        <v>INS-00051</v>
      </c>
      <c r="B55" s="40" t="s">
        <v>1998</v>
      </c>
      <c r="C55" s="24" t="str">
        <f>IF(B55="","",IFERROR(_xlfn.XLOOKUP(B55,BILLING!A:A,BILLING!C:C),"Bill not found"))</f>
        <v>PT-00078</v>
      </c>
      <c r="D55" s="24" t="str">
        <f>IF(C55="","",IFERROR(_xlfn.XLOOKUP(C55,PT_Master!A:A,PT_Master!C:C),""))</f>
        <v>Rani Biswas</v>
      </c>
      <c r="E55" s="24">
        <f>IF(C55="","",IFERROR(_xlfn.XLOOKUP(C55,PT_Master!A:A,PT_Master!P:P),""))</f>
        <v>0</v>
      </c>
      <c r="F55" s="24">
        <f>IF(C55="","",IFERROR(_xlfn.XLOOKUP(C55,PT_Master!A:A,PT_Master!Q:Q),""))</f>
        <v>0</v>
      </c>
      <c r="G55" s="40" t="s">
        <v>1484</v>
      </c>
      <c r="H55" s="25">
        <f>IF(B55="","",IFERROR(_xlfn.XLOOKUP(B55,BILLING!A:A,BILLING!N:N),0))</f>
        <v>11297.93</v>
      </c>
      <c r="I55" s="40">
        <v>0</v>
      </c>
      <c r="J55" s="40"/>
      <c r="K55" s="40"/>
      <c r="L55" s="40" t="s">
        <v>77</v>
      </c>
      <c r="M55" s="40" t="s">
        <v>2294</v>
      </c>
      <c r="N55" s="25">
        <f t="shared" si="1"/>
        <v>11297.93</v>
      </c>
      <c r="O55" s="40" t="s">
        <v>90</v>
      </c>
    </row>
    <row r="56" spans="1:15" ht="22" customHeight="1">
      <c r="A56" t="str">
        <f t="shared" si="0"/>
        <v>INS-00052</v>
      </c>
      <c r="B56" s="39" t="s">
        <v>1999</v>
      </c>
      <c r="C56" s="24" t="str">
        <f>IF(B56="","",IFERROR(_xlfn.XLOOKUP(B56,BILLING!A:A,BILLING!C:C),"Bill not found"))</f>
        <v>PT-00079</v>
      </c>
      <c r="D56" s="24" t="str">
        <f>IF(C56="","",IFERROR(_xlfn.XLOOKUP(C56,PT_Master!A:A,PT_Master!C:C),""))</f>
        <v>Chirag Chakraborty</v>
      </c>
      <c r="E56" s="24" t="str">
        <f>IF(C56="","",IFERROR(_xlfn.XLOOKUP(C56,PT_Master!A:A,PT_Master!P:P),""))</f>
        <v>HDFC ERGO Health</v>
      </c>
      <c r="F56" s="24" t="str">
        <f>IF(C56="","",IFERROR(_xlfn.XLOOKUP(C56,PT_Master!A:A,PT_Master!Q:Q),""))</f>
        <v>POL258403</v>
      </c>
      <c r="G56" s="39" t="s">
        <v>563</v>
      </c>
      <c r="H56" s="25">
        <f>IF(B56="","",IFERROR(_xlfn.XLOOKUP(B56,BILLING!A:A,BILLING!N:N),0))</f>
        <v>72158.070000000007</v>
      </c>
      <c r="I56" s="39">
        <v>0</v>
      </c>
      <c r="J56" s="39"/>
      <c r="K56" s="39"/>
      <c r="L56" s="39" t="s">
        <v>78</v>
      </c>
      <c r="M56" s="39" t="s">
        <v>2295</v>
      </c>
      <c r="N56" s="25">
        <f t="shared" si="1"/>
        <v>72158.070000000007</v>
      </c>
      <c r="O56" s="39" t="s">
        <v>90</v>
      </c>
    </row>
    <row r="57" spans="1:15" ht="22" customHeight="1">
      <c r="A57" t="str">
        <f t="shared" si="0"/>
        <v>INS-00053</v>
      </c>
      <c r="B57" s="40" t="s">
        <v>2000</v>
      </c>
      <c r="C57" s="24" t="str">
        <f>IF(B57="","",IFERROR(_xlfn.XLOOKUP(B57,BILLING!A:A,BILLING!C:C),"Bill not found"))</f>
        <v>PT-00080</v>
      </c>
      <c r="D57" s="24" t="str">
        <f>IF(C57="","",IFERROR(_xlfn.XLOOKUP(C57,PT_Master!A:A,PT_Master!C:C),""))</f>
        <v>Manjula Mitra</v>
      </c>
      <c r="E57" s="24" t="str">
        <f>IF(C57="","",IFERROR(_xlfn.XLOOKUP(C57,PT_Master!A:A,PT_Master!P:P),""))</f>
        <v>Care Health Insurance</v>
      </c>
      <c r="F57" s="24" t="str">
        <f>IF(C57="","",IFERROR(_xlfn.XLOOKUP(C57,PT_Master!A:A,PT_Master!Q:Q),""))</f>
        <v>POL615870</v>
      </c>
      <c r="G57" s="40" t="s">
        <v>1558</v>
      </c>
      <c r="H57" s="25">
        <f>IF(B57="","",IFERROR(_xlfn.XLOOKUP(B57,BILLING!A:A,BILLING!N:N),0))</f>
        <v>5746.25</v>
      </c>
      <c r="I57" s="40">
        <v>5746.25</v>
      </c>
      <c r="J57" s="40"/>
      <c r="K57" s="40" t="s">
        <v>1898</v>
      </c>
      <c r="L57" s="40" t="s">
        <v>82</v>
      </c>
      <c r="M57" s="40" t="s">
        <v>2296</v>
      </c>
      <c r="N57" s="25">
        <f t="shared" si="1"/>
        <v>0</v>
      </c>
      <c r="O57" s="40" t="s">
        <v>90</v>
      </c>
    </row>
    <row r="58" spans="1:15" ht="22" customHeight="1">
      <c r="A58" t="str">
        <f t="shared" si="0"/>
        <v>INS-00054</v>
      </c>
      <c r="B58" s="39" t="s">
        <v>2222</v>
      </c>
      <c r="C58" s="24" t="str">
        <f>IF(B58="","",IFERROR(_xlfn.XLOOKUP(B58,BILLING!A:A,BILLING!C:C),"Bill not found"))</f>
        <v>PT-00082</v>
      </c>
      <c r="D58" s="24" t="str">
        <f>IF(C58="","",IFERROR(_xlfn.XLOOKUP(C58,PT_Master!A:A,PT_Master!C:C),""))</f>
        <v>Hema Karmakar</v>
      </c>
      <c r="E58" s="24">
        <f>IF(C58="","",IFERROR(_xlfn.XLOOKUP(C58,PT_Master!A:A,PT_Master!P:P),""))</f>
        <v>0</v>
      </c>
      <c r="F58" s="24">
        <f>IF(C58="","",IFERROR(_xlfn.XLOOKUP(C58,PT_Master!A:A,PT_Master!Q:Q),""))</f>
        <v>0</v>
      </c>
      <c r="G58" s="39" t="s">
        <v>2232</v>
      </c>
      <c r="H58" s="25">
        <f>IF(B58="","",IFERROR(_xlfn.XLOOKUP(B58,BILLING!A:A,BILLING!N:N),0))</f>
        <v>8592.11</v>
      </c>
      <c r="I58" s="39">
        <v>0</v>
      </c>
      <c r="J58" s="39"/>
      <c r="K58" s="39"/>
      <c r="L58" s="39" t="s">
        <v>78</v>
      </c>
      <c r="M58" s="39" t="s">
        <v>2297</v>
      </c>
      <c r="N58" s="25">
        <f t="shared" si="1"/>
        <v>8592.11</v>
      </c>
      <c r="O58" s="39" t="s">
        <v>90</v>
      </c>
    </row>
    <row r="59" spans="1:15" ht="22" customHeight="1">
      <c r="A59" t="str">
        <f t="shared" si="0"/>
        <v>INS-00055</v>
      </c>
      <c r="B59" s="40" t="s">
        <v>2003</v>
      </c>
      <c r="C59" s="24" t="str">
        <f>IF(B59="","",IFERROR(_xlfn.XLOOKUP(B59,BILLING!A:A,BILLING!C:C),"Bill not found"))</f>
        <v>PT-00084</v>
      </c>
      <c r="D59" s="24" t="str">
        <f>IF(C59="","",IFERROR(_xlfn.XLOOKUP(C59,PT_Master!A:A,PT_Master!C:C),""))</f>
        <v>Gita Sarkar</v>
      </c>
      <c r="E59" s="24" t="str">
        <f>IF(C59="","",IFERROR(_xlfn.XLOOKUP(C59,PT_Master!A:A,PT_Master!P:P),""))</f>
        <v>Care Health Insurance</v>
      </c>
      <c r="F59" s="24" t="str">
        <f>IF(C59="","",IFERROR(_xlfn.XLOOKUP(C59,PT_Master!A:A,PT_Master!Q:Q),""))</f>
        <v>POL695513</v>
      </c>
      <c r="G59" s="40" t="s">
        <v>566</v>
      </c>
      <c r="H59" s="25">
        <f>IF(B59="","",IFERROR(_xlfn.XLOOKUP(B59,BILLING!A:A,BILLING!N:N),0))</f>
        <v>209717.33</v>
      </c>
      <c r="I59" s="40">
        <v>0</v>
      </c>
      <c r="J59" s="40"/>
      <c r="K59" s="40"/>
      <c r="L59" s="40" t="s">
        <v>77</v>
      </c>
      <c r="M59" s="40" t="s">
        <v>2298</v>
      </c>
      <c r="N59" s="25">
        <f t="shared" si="1"/>
        <v>209717.33</v>
      </c>
      <c r="O59" s="40" t="s">
        <v>90</v>
      </c>
    </row>
    <row r="60" spans="1:15" ht="22" customHeight="1">
      <c r="A60" t="str">
        <f t="shared" si="0"/>
        <v>INS-00056</v>
      </c>
      <c r="B60" s="39" t="s">
        <v>2223</v>
      </c>
      <c r="C60" s="24" t="str">
        <f>IF(B60="","",IFERROR(_xlfn.XLOOKUP(B60,BILLING!A:A,BILLING!C:C),"Bill not found"))</f>
        <v>PT-00085</v>
      </c>
      <c r="D60" s="24" t="str">
        <f>IF(C60="","",IFERROR(_xlfn.XLOOKUP(C60,PT_Master!A:A,PT_Master!C:C),""))</f>
        <v>Parth Patra</v>
      </c>
      <c r="E60" s="24" t="str">
        <f>IF(C60="","",IFERROR(_xlfn.XLOOKUP(C60,PT_Master!A:A,PT_Master!P:P),""))</f>
        <v>Star Health Insurance</v>
      </c>
      <c r="F60" s="24" t="str">
        <f>IF(C60="","",IFERROR(_xlfn.XLOOKUP(C60,PT_Master!A:A,PT_Master!Q:Q),""))</f>
        <v>POL285322</v>
      </c>
      <c r="G60" s="39" t="s">
        <v>534</v>
      </c>
      <c r="H60" s="25">
        <f>IF(B60="","",IFERROR(_xlfn.XLOOKUP(B60,BILLING!A:A,BILLING!N:N),0))</f>
        <v>2104.56</v>
      </c>
      <c r="I60" s="39">
        <v>0</v>
      </c>
      <c r="J60" s="39" t="s">
        <v>2238</v>
      </c>
      <c r="K60" s="39"/>
      <c r="L60" s="39" t="s">
        <v>81</v>
      </c>
      <c r="M60" s="39" t="s">
        <v>2299</v>
      </c>
      <c r="N60" s="25">
        <f t="shared" si="1"/>
        <v>2104.56</v>
      </c>
      <c r="O60" s="39" t="s">
        <v>90</v>
      </c>
    </row>
    <row r="61" spans="1:15" ht="22" customHeight="1">
      <c r="A61" t="str">
        <f t="shared" si="0"/>
        <v>INS-00057</v>
      </c>
      <c r="B61" s="40" t="s">
        <v>2004</v>
      </c>
      <c r="C61" s="24" t="str">
        <f>IF(B61="","",IFERROR(_xlfn.XLOOKUP(B61,BILLING!A:A,BILLING!C:C),"Bill not found"))</f>
        <v>PT-00086</v>
      </c>
      <c r="D61" s="24" t="str">
        <f>IF(C61="","",IFERROR(_xlfn.XLOOKUP(C61,PT_Master!A:A,PT_Master!C:C),""))</f>
        <v>Radha Haldar</v>
      </c>
      <c r="E61" s="24" t="str">
        <f>IF(C61="","",IFERROR(_xlfn.XLOOKUP(C61,PT_Master!A:A,PT_Master!P:P),""))</f>
        <v>Star Health Insurance</v>
      </c>
      <c r="F61" s="24" t="str">
        <f>IF(C61="","",IFERROR(_xlfn.XLOOKUP(C61,PT_Master!A:A,PT_Master!Q:Q),""))</f>
        <v>POL662881</v>
      </c>
      <c r="G61" s="40" t="s">
        <v>1896</v>
      </c>
      <c r="H61" s="25">
        <f>IF(B61="","",IFERROR(_xlfn.XLOOKUP(B61,BILLING!A:A,BILLING!N:N),0))</f>
        <v>12291.74</v>
      </c>
      <c r="I61" s="40">
        <v>12291.74</v>
      </c>
      <c r="J61" s="40"/>
      <c r="K61" s="40"/>
      <c r="L61" s="40" t="s">
        <v>79</v>
      </c>
      <c r="M61" s="40" t="s">
        <v>2300</v>
      </c>
      <c r="N61" s="25">
        <f t="shared" si="1"/>
        <v>0</v>
      </c>
      <c r="O61" s="40" t="s">
        <v>90</v>
      </c>
    </row>
    <row r="62" spans="1:15" ht="22" customHeight="1">
      <c r="A62" t="str">
        <f t="shared" si="0"/>
        <v>INS-00058</v>
      </c>
      <c r="B62" s="39" t="s">
        <v>2005</v>
      </c>
      <c r="C62" s="24" t="str">
        <f>IF(B62="","",IFERROR(_xlfn.XLOOKUP(B62,BILLING!A:A,BILLING!C:C),"Bill not found"))</f>
        <v>PT-00087</v>
      </c>
      <c r="D62" s="24" t="str">
        <f>IF(C62="","",IFERROR(_xlfn.XLOOKUP(C62,PT_Master!A:A,PT_Master!C:C),""))</f>
        <v>Mihir Majumdar</v>
      </c>
      <c r="E62" s="24" t="str">
        <f>IF(C62="","",IFERROR(_xlfn.XLOOKUP(C62,PT_Master!A:A,PT_Master!P:P),""))</f>
        <v>Care Health Insurance</v>
      </c>
      <c r="F62" s="24" t="str">
        <f>IF(C62="","",IFERROR(_xlfn.XLOOKUP(C62,PT_Master!A:A,PT_Master!Q:Q),""))</f>
        <v>POL417180</v>
      </c>
      <c r="G62" s="39" t="s">
        <v>1487</v>
      </c>
      <c r="H62" s="25">
        <f>IF(B62="","",IFERROR(_xlfn.XLOOKUP(B62,BILLING!A:A,BILLING!N:N),0))</f>
        <v>17550.7</v>
      </c>
      <c r="I62" s="39">
        <v>0</v>
      </c>
      <c r="J62" s="39" t="s">
        <v>2241</v>
      </c>
      <c r="K62" s="39"/>
      <c r="L62" s="39" t="s">
        <v>81</v>
      </c>
      <c r="M62" s="39" t="s">
        <v>2301</v>
      </c>
      <c r="N62" s="25">
        <f t="shared" si="1"/>
        <v>17550.7</v>
      </c>
      <c r="O62" s="39" t="s">
        <v>90</v>
      </c>
    </row>
    <row r="63" spans="1:15" ht="22" customHeight="1">
      <c r="A63" t="str">
        <f t="shared" si="0"/>
        <v>INS-00059</v>
      </c>
      <c r="B63" s="40" t="s">
        <v>2007</v>
      </c>
      <c r="C63" s="24" t="str">
        <f>IF(B63="","",IFERROR(_xlfn.XLOOKUP(B63,BILLING!A:A,BILLING!C:C),"Bill not found"))</f>
        <v>PT-00089</v>
      </c>
      <c r="D63" s="24" t="str">
        <f>IF(C63="","",IFERROR(_xlfn.XLOOKUP(C63,PT_Master!A:A,PT_Master!C:C),""))</f>
        <v>Devang Chowdhury</v>
      </c>
      <c r="E63" s="24" t="str">
        <f>IF(C63="","",IFERROR(_xlfn.XLOOKUP(C63,PT_Master!A:A,PT_Master!P:P),""))</f>
        <v>Care Health Insurance</v>
      </c>
      <c r="F63" s="24" t="str">
        <f>IF(C63="","",IFERROR(_xlfn.XLOOKUP(C63,PT_Master!A:A,PT_Master!Q:Q),""))</f>
        <v>POL181069</v>
      </c>
      <c r="G63" s="40" t="s">
        <v>590</v>
      </c>
      <c r="H63" s="25">
        <f>IF(B63="","",IFERROR(_xlfn.XLOOKUP(B63,BILLING!A:A,BILLING!N:N),0))</f>
        <v>21871.84</v>
      </c>
      <c r="I63" s="40">
        <v>0</v>
      </c>
      <c r="J63" s="40" t="s">
        <v>2239</v>
      </c>
      <c r="K63" s="40"/>
      <c r="L63" s="40" t="s">
        <v>81</v>
      </c>
      <c r="M63" s="40" t="s">
        <v>2302</v>
      </c>
      <c r="N63" s="25">
        <f t="shared" si="1"/>
        <v>21871.84</v>
      </c>
      <c r="O63" s="40" t="s">
        <v>90</v>
      </c>
    </row>
    <row r="64" spans="1:15" ht="22" customHeight="1">
      <c r="A64" t="str">
        <f t="shared" si="0"/>
        <v>INS-00060</v>
      </c>
      <c r="B64" s="39" t="s">
        <v>2009</v>
      </c>
      <c r="C64" s="24" t="str">
        <f>IF(B64="","",IFERROR(_xlfn.XLOOKUP(B64,BILLING!A:A,BILLING!C:C),"Bill not found"))</f>
        <v>PT-00091</v>
      </c>
      <c r="D64" s="24" t="str">
        <f>IF(C64="","",IFERROR(_xlfn.XLOOKUP(C64,PT_Master!A:A,PT_Master!C:C),""))</f>
        <v>Tejas Ganguly</v>
      </c>
      <c r="E64" s="24" t="str">
        <f>IF(C64="","",IFERROR(_xlfn.XLOOKUP(C64,PT_Master!A:A,PT_Master!P:P),""))</f>
        <v>Star Health Insurance</v>
      </c>
      <c r="F64" s="24" t="str">
        <f>IF(C64="","",IFERROR(_xlfn.XLOOKUP(C64,PT_Master!A:A,PT_Master!Q:Q),""))</f>
        <v>POL767246</v>
      </c>
      <c r="G64" s="39" t="s">
        <v>552</v>
      </c>
      <c r="H64" s="25">
        <f>IF(B64="","",IFERROR(_xlfn.XLOOKUP(B64,BILLING!A:A,BILLING!N:N),0))</f>
        <v>7725.4</v>
      </c>
      <c r="I64" s="39">
        <v>7725.4</v>
      </c>
      <c r="J64" s="39"/>
      <c r="K64" s="39"/>
      <c r="L64" s="39" t="s">
        <v>79</v>
      </c>
      <c r="M64" s="39" t="s">
        <v>2303</v>
      </c>
      <c r="N64" s="25">
        <f t="shared" si="1"/>
        <v>0</v>
      </c>
      <c r="O64" s="39" t="s">
        <v>90</v>
      </c>
    </row>
    <row r="65" spans="1:15" ht="22" customHeight="1">
      <c r="A65" t="str">
        <f t="shared" si="0"/>
        <v>INS-00061</v>
      </c>
      <c r="B65" s="40" t="s">
        <v>2011</v>
      </c>
      <c r="C65" s="24" t="str">
        <f>IF(B65="","",IFERROR(_xlfn.XLOOKUP(B65,BILLING!A:A,BILLING!C:C),"Bill not found"))</f>
        <v>PT-00093</v>
      </c>
      <c r="D65" s="24" t="str">
        <f>IF(C65="","",IFERROR(_xlfn.XLOOKUP(C65,PT_Master!A:A,PT_Master!C:C),""))</f>
        <v>Jay Sanyal</v>
      </c>
      <c r="E65" s="24" t="str">
        <f>IF(C65="","",IFERROR(_xlfn.XLOOKUP(C65,PT_Master!A:A,PT_Master!P:P),""))</f>
        <v>Aditya Birla Health</v>
      </c>
      <c r="F65" s="24" t="str">
        <f>IF(C65="","",IFERROR(_xlfn.XLOOKUP(C65,PT_Master!A:A,PT_Master!Q:Q),""))</f>
        <v>POL721730</v>
      </c>
      <c r="G65" s="40" t="s">
        <v>521</v>
      </c>
      <c r="H65" s="25">
        <f>IF(B65="","",IFERROR(_xlfn.XLOOKUP(B65,BILLING!A:A,BILLING!N:N),0))</f>
        <v>72883.210000000006</v>
      </c>
      <c r="I65" s="40">
        <v>0</v>
      </c>
      <c r="J65" s="40"/>
      <c r="K65" s="40"/>
      <c r="L65" s="40" t="s">
        <v>77</v>
      </c>
      <c r="M65" s="40" t="s">
        <v>2304</v>
      </c>
      <c r="N65" s="25">
        <f t="shared" si="1"/>
        <v>72883.210000000006</v>
      </c>
      <c r="O65" s="40" t="s">
        <v>90</v>
      </c>
    </row>
    <row r="66" spans="1:15" ht="22" customHeight="1">
      <c r="A66" t="str">
        <f t="shared" si="0"/>
        <v>INS-00062</v>
      </c>
      <c r="B66" s="39" t="s">
        <v>2012</v>
      </c>
      <c r="C66" s="24" t="str">
        <f>IF(B66="","",IFERROR(_xlfn.XLOOKUP(B66,BILLING!A:A,BILLING!C:C),"Bill not found"))</f>
        <v>PT-00094</v>
      </c>
      <c r="D66" s="24" t="str">
        <f>IF(C66="","",IFERROR(_xlfn.XLOOKUP(C66,PT_Master!A:A,PT_Master!C:C),""))</f>
        <v>Meera Bhatt</v>
      </c>
      <c r="E66" s="24" t="str">
        <f>IF(C66="","",IFERROR(_xlfn.XLOOKUP(C66,PT_Master!A:A,PT_Master!P:P),""))</f>
        <v>ICICI Lombard Health</v>
      </c>
      <c r="F66" s="24" t="str">
        <f>IF(C66="","",IFERROR(_xlfn.XLOOKUP(C66,PT_Master!A:A,PT_Master!Q:Q),""))</f>
        <v>POL159758</v>
      </c>
      <c r="G66" s="39" t="s">
        <v>569</v>
      </c>
      <c r="H66" s="25">
        <f>IF(B66="","",IFERROR(_xlfn.XLOOKUP(B66,BILLING!A:A,BILLING!N:N),0))</f>
        <v>1544.27</v>
      </c>
      <c r="I66" s="39">
        <v>0</v>
      </c>
      <c r="J66" s="39"/>
      <c r="K66" s="39"/>
      <c r="L66" s="39" t="s">
        <v>78</v>
      </c>
      <c r="M66" s="39" t="s">
        <v>2305</v>
      </c>
      <c r="N66" s="25">
        <f t="shared" si="1"/>
        <v>1544.27</v>
      </c>
      <c r="O66" s="39" t="s">
        <v>90</v>
      </c>
    </row>
    <row r="67" spans="1:15" ht="22" customHeight="1">
      <c r="A67" t="str">
        <f t="shared" si="0"/>
        <v>INS-00063</v>
      </c>
      <c r="B67" s="40" t="s">
        <v>2013</v>
      </c>
      <c r="C67" s="24" t="str">
        <f>IF(B67="","",IFERROR(_xlfn.XLOOKUP(B67,BILLING!A:A,BILLING!C:C),"Bill not found"))</f>
        <v>PT-00095</v>
      </c>
      <c r="D67" s="24" t="str">
        <f>IF(C67="","",IFERROR(_xlfn.XLOOKUP(C67,PT_Master!A:A,PT_Master!C:C),""))</f>
        <v>Bhavesh Joshi</v>
      </c>
      <c r="E67" s="24" t="str">
        <f>IF(C67="","",IFERROR(_xlfn.XLOOKUP(C67,PT_Master!A:A,PT_Master!P:P),""))</f>
        <v>Aditya Birla Health</v>
      </c>
      <c r="F67" s="24" t="str">
        <f>IF(C67="","",IFERROR(_xlfn.XLOOKUP(C67,PT_Master!A:A,PT_Master!Q:Q),""))</f>
        <v>POL845308</v>
      </c>
      <c r="G67" s="40" t="s">
        <v>586</v>
      </c>
      <c r="H67" s="25">
        <f>IF(B67="","",IFERROR(_xlfn.XLOOKUP(B67,BILLING!A:A,BILLING!N:N),0))</f>
        <v>37425.11</v>
      </c>
      <c r="I67" s="40">
        <v>37425.11</v>
      </c>
      <c r="J67" s="40"/>
      <c r="K67" s="40"/>
      <c r="L67" s="40" t="s">
        <v>79</v>
      </c>
      <c r="M67" s="40" t="s">
        <v>2306</v>
      </c>
      <c r="N67" s="25">
        <f t="shared" si="1"/>
        <v>0</v>
      </c>
      <c r="O67" s="40" t="s">
        <v>90</v>
      </c>
    </row>
    <row r="68" spans="1:15" ht="22" customHeight="1">
      <c r="A68" t="str">
        <f t="shared" si="0"/>
        <v>INS-00064</v>
      </c>
      <c r="B68" s="39" t="s">
        <v>2014</v>
      </c>
      <c r="C68" s="24" t="str">
        <f>IF(B68="","",IFERROR(_xlfn.XLOOKUP(B68,BILLING!A:A,BILLING!C:C),"Bill not found"))</f>
        <v>PT-00096</v>
      </c>
      <c r="D68" s="24" t="str">
        <f>IF(C68="","",IFERROR(_xlfn.XLOOKUP(C68,PT_Master!A:A,PT_Master!C:C),""))</f>
        <v>Indira Patel</v>
      </c>
      <c r="E68" s="24">
        <f>IF(C68="","",IFERROR(_xlfn.XLOOKUP(C68,PT_Master!A:A,PT_Master!P:P),""))</f>
        <v>0</v>
      </c>
      <c r="F68" s="24">
        <f>IF(C68="","",IFERROR(_xlfn.XLOOKUP(C68,PT_Master!A:A,PT_Master!Q:Q),""))</f>
        <v>0</v>
      </c>
      <c r="G68" s="39" t="s">
        <v>2231</v>
      </c>
      <c r="H68" s="25">
        <f>IF(B68="","",IFERROR(_xlfn.XLOOKUP(B68,BILLING!A:A,BILLING!N:N),0))</f>
        <v>48027.98</v>
      </c>
      <c r="I68" s="39">
        <v>0</v>
      </c>
      <c r="J68" s="39"/>
      <c r="K68" s="39"/>
      <c r="L68" s="39" t="s">
        <v>77</v>
      </c>
      <c r="M68" s="39" t="s">
        <v>2307</v>
      </c>
      <c r="N68" s="25">
        <f t="shared" si="1"/>
        <v>48027.98</v>
      </c>
      <c r="O68" s="39" t="s">
        <v>90</v>
      </c>
    </row>
    <row r="69" spans="1:15" ht="22" customHeight="1">
      <c r="A69" t="str">
        <f t="shared" si="0"/>
        <v>INS-00065</v>
      </c>
      <c r="B69" s="40" t="s">
        <v>2015</v>
      </c>
      <c r="C69" s="24" t="str">
        <f>IF(B69="","",IFERROR(_xlfn.XLOOKUP(B69,BILLING!A:A,BILLING!C:C),"Bill not found"))</f>
        <v>PT-00098</v>
      </c>
      <c r="D69" s="24" t="str">
        <f>IF(C69="","",IFERROR(_xlfn.XLOOKUP(C69,PT_Master!A:A,PT_Master!C:C),""))</f>
        <v>Leela Desai</v>
      </c>
      <c r="E69" s="24">
        <f>IF(C69="","",IFERROR(_xlfn.XLOOKUP(C69,PT_Master!A:A,PT_Master!P:P),""))</f>
        <v>0</v>
      </c>
      <c r="F69" s="24">
        <f>IF(C69="","",IFERROR(_xlfn.XLOOKUP(C69,PT_Master!A:A,PT_Master!Q:Q),""))</f>
        <v>0</v>
      </c>
      <c r="G69" s="40" t="s">
        <v>1549</v>
      </c>
      <c r="H69" s="25">
        <f>IF(B69="","",IFERROR(_xlfn.XLOOKUP(B69,BILLING!A:A,BILLING!N:N),0))</f>
        <v>42259.66</v>
      </c>
      <c r="I69" s="40">
        <v>0</v>
      </c>
      <c r="J69" s="40"/>
      <c r="K69" s="40"/>
      <c r="L69" s="40" t="s">
        <v>77</v>
      </c>
      <c r="M69" s="40" t="s">
        <v>2308</v>
      </c>
      <c r="N69" s="25">
        <f t="shared" si="1"/>
        <v>42259.66</v>
      </c>
      <c r="O69" s="40" t="s">
        <v>90</v>
      </c>
    </row>
    <row r="70" spans="1:15" ht="22" customHeight="1">
      <c r="A70" t="str">
        <f t="shared" si="0"/>
        <v>INS-00066</v>
      </c>
      <c r="B70" s="39" t="s">
        <v>2016</v>
      </c>
      <c r="C70" s="24" t="str">
        <f>IF(B70="","",IFERROR(_xlfn.XLOOKUP(B70,BILLING!A:A,BILLING!C:C),"Bill not found"))</f>
        <v>PT-00099</v>
      </c>
      <c r="D70" s="24" t="str">
        <f>IF(C70="","",IFERROR(_xlfn.XLOOKUP(C70,PT_Master!A:A,PT_Master!C:C),""))</f>
        <v>Kunal Pillai</v>
      </c>
      <c r="E70" s="24">
        <f>IF(C70="","",IFERROR(_xlfn.XLOOKUP(C70,PT_Master!A:A,PT_Master!P:P),""))</f>
        <v>0</v>
      </c>
      <c r="F70" s="24">
        <f>IF(C70="","",IFERROR(_xlfn.XLOOKUP(C70,PT_Master!A:A,PT_Master!Q:Q),""))</f>
        <v>0</v>
      </c>
      <c r="G70" s="39" t="s">
        <v>1894</v>
      </c>
      <c r="H70" s="25">
        <f>IF(B70="","",IFERROR(_xlfn.XLOOKUP(B70,BILLING!A:A,BILLING!N:N),0))</f>
        <v>65246.080000000002</v>
      </c>
      <c r="I70" s="39">
        <v>65246.080000000002</v>
      </c>
      <c r="J70" s="39"/>
      <c r="K70" s="39" t="s">
        <v>1479</v>
      </c>
      <c r="L70" s="39" t="s">
        <v>82</v>
      </c>
      <c r="M70" s="39" t="s">
        <v>2309</v>
      </c>
      <c r="N70" s="25">
        <f t="shared" si="1"/>
        <v>0</v>
      </c>
      <c r="O70" s="39" t="s">
        <v>90</v>
      </c>
    </row>
    <row r="71" spans="1:15" ht="22" customHeight="1">
      <c r="A71" t="str">
        <f t="shared" ref="A71:A134" si="2">IF(B71="","","INS-"&amp;TEXT(ROW(A67),"00000"))</f>
        <v>INS-00067</v>
      </c>
      <c r="B71" s="40" t="s">
        <v>2017</v>
      </c>
      <c r="C71" s="24" t="str">
        <f>IF(B71="","",IFERROR(_xlfn.XLOOKUP(B71,BILLING!A:A,BILLING!C:C),"Bill not found"))</f>
        <v>PT-00100</v>
      </c>
      <c r="D71" s="24" t="str">
        <f>IF(C71="","",IFERROR(_xlfn.XLOOKUP(C71,PT_Master!A:A,PT_Master!C:C),""))</f>
        <v>Shobha Nair</v>
      </c>
      <c r="E71" s="24" t="str">
        <f>IF(C71="","",IFERROR(_xlfn.XLOOKUP(C71,PT_Master!A:A,PT_Master!P:P),""))</f>
        <v>Star Health Insurance</v>
      </c>
      <c r="F71" s="24" t="str">
        <f>IF(C71="","",IFERROR(_xlfn.XLOOKUP(C71,PT_Master!A:A,PT_Master!Q:Q),""))</f>
        <v>POL274150</v>
      </c>
      <c r="G71" s="40" t="s">
        <v>1550</v>
      </c>
      <c r="H71" s="25">
        <f>IF(B71="","",IFERROR(_xlfn.XLOOKUP(B71,BILLING!A:A,BILLING!N:N),0))</f>
        <v>20449.18</v>
      </c>
      <c r="I71" s="40">
        <v>20449.18</v>
      </c>
      <c r="J71" s="40"/>
      <c r="K71" s="40"/>
      <c r="L71" s="40" t="s">
        <v>79</v>
      </c>
      <c r="M71" s="40" t="s">
        <v>2310</v>
      </c>
      <c r="N71" s="25">
        <f t="shared" ref="N71:N134" si="3">IF(OR(H71="",I71=""),"",H71-I71)</f>
        <v>0</v>
      </c>
      <c r="O71" s="40" t="s">
        <v>90</v>
      </c>
    </row>
    <row r="72" spans="1:15" ht="22" customHeight="1">
      <c r="A72" t="str">
        <f t="shared" si="2"/>
        <v>INS-00068</v>
      </c>
      <c r="B72" s="39" t="s">
        <v>2224</v>
      </c>
      <c r="C72" s="24" t="str">
        <f>IF(B72="","",IFERROR(_xlfn.XLOOKUP(B72,BILLING!A:A,BILLING!C:C),"Bill not found"))</f>
        <v>PT-00101</v>
      </c>
      <c r="D72" s="24" t="str">
        <f>IF(C72="","",IFERROR(_xlfn.XLOOKUP(C72,PT_Master!A:A,PT_Master!C:C),""))</f>
        <v>Tanvi Menon</v>
      </c>
      <c r="E72" s="24" t="str">
        <f>IF(C72="","",IFERROR(_xlfn.XLOOKUP(C72,PT_Master!A:A,PT_Master!P:P),""))</f>
        <v>Niva Bupa</v>
      </c>
      <c r="F72" s="24" t="str">
        <f>IF(C72="","",IFERROR(_xlfn.XLOOKUP(C72,PT_Master!A:A,PT_Master!Q:Q),""))</f>
        <v>POL133124</v>
      </c>
      <c r="G72" s="39" t="s">
        <v>503</v>
      </c>
      <c r="H72" s="25">
        <f>IF(B72="","",IFERROR(_xlfn.XLOOKUP(B72,BILLING!A:A,BILLING!N:N),0))</f>
        <v>6338.16</v>
      </c>
      <c r="I72" s="39">
        <v>0</v>
      </c>
      <c r="J72" s="39" t="s">
        <v>2238</v>
      </c>
      <c r="K72" s="39"/>
      <c r="L72" s="39" t="s">
        <v>81</v>
      </c>
      <c r="M72" s="39" t="s">
        <v>2311</v>
      </c>
      <c r="N72" s="25">
        <f t="shared" si="3"/>
        <v>6338.16</v>
      </c>
      <c r="O72" s="39" t="s">
        <v>90</v>
      </c>
    </row>
    <row r="73" spans="1:15" ht="22" customHeight="1">
      <c r="A73" t="str">
        <f t="shared" si="2"/>
        <v>INS-00069</v>
      </c>
      <c r="B73" s="40" t="s">
        <v>2021</v>
      </c>
      <c r="C73" s="24" t="str">
        <f>IF(B73="","",IFERROR(_xlfn.XLOOKUP(B73,BILLING!A:A,BILLING!C:C),"Bill not found"))</f>
        <v>PT-00105</v>
      </c>
      <c r="D73" s="24" t="str">
        <f>IF(C73="","",IFERROR(_xlfn.XLOOKUP(C73,PT_Master!A:A,PT_Master!C:C),""))</f>
        <v>Priya Kumar</v>
      </c>
      <c r="E73" s="24">
        <f>IF(C73="","",IFERROR(_xlfn.XLOOKUP(C73,PT_Master!A:A,PT_Master!P:P),""))</f>
        <v>0</v>
      </c>
      <c r="F73" s="24">
        <f>IF(C73="","",IFERROR(_xlfn.XLOOKUP(C73,PT_Master!A:A,PT_Master!Q:Q),""))</f>
        <v>0</v>
      </c>
      <c r="G73" s="40" t="s">
        <v>2084</v>
      </c>
      <c r="H73" s="25">
        <f>IF(B73="","",IFERROR(_xlfn.XLOOKUP(B73,BILLING!A:A,BILLING!N:N),0))</f>
        <v>52577.7</v>
      </c>
      <c r="I73" s="40">
        <v>0</v>
      </c>
      <c r="J73" s="40"/>
      <c r="K73" s="40"/>
      <c r="L73" s="40" t="s">
        <v>78</v>
      </c>
      <c r="M73" s="40" t="s">
        <v>2312</v>
      </c>
      <c r="N73" s="25">
        <f t="shared" si="3"/>
        <v>52577.7</v>
      </c>
      <c r="O73" s="40" t="s">
        <v>90</v>
      </c>
    </row>
    <row r="74" spans="1:15" ht="22" customHeight="1">
      <c r="A74" t="str">
        <f t="shared" si="2"/>
        <v>INS-00070</v>
      </c>
      <c r="B74" s="39" t="s">
        <v>2025</v>
      </c>
      <c r="C74" s="24" t="str">
        <f>IF(B74="","",IFERROR(_xlfn.XLOOKUP(B74,BILLING!A:A,BILLING!C:C),"Bill not found"))</f>
        <v>PT-00109</v>
      </c>
      <c r="D74" s="24" t="str">
        <f>IF(C74="","",IFERROR(_xlfn.XLOOKUP(C74,PT_Master!A:A,PT_Master!C:C),""))</f>
        <v>Kavita Pandey</v>
      </c>
      <c r="E74" s="24" t="str">
        <f>IF(C74="","",IFERROR(_xlfn.XLOOKUP(C74,PT_Master!A:A,PT_Master!P:P),""))</f>
        <v>HDFC ERGO Health</v>
      </c>
      <c r="F74" s="24" t="str">
        <f>IF(C74="","",IFERROR(_xlfn.XLOOKUP(C74,PT_Master!A:A,PT_Master!Q:Q),""))</f>
        <v>POL665532</v>
      </c>
      <c r="G74" s="39" t="s">
        <v>1893</v>
      </c>
      <c r="H74" s="25">
        <f>IF(B74="","",IFERROR(_xlfn.XLOOKUP(B74,BILLING!A:A,BILLING!N:N),0))</f>
        <v>27782.58</v>
      </c>
      <c r="I74" s="39">
        <v>0</v>
      </c>
      <c r="J74" s="39"/>
      <c r="K74" s="39"/>
      <c r="L74" s="39" t="s">
        <v>77</v>
      </c>
      <c r="M74" s="39" t="s">
        <v>2313</v>
      </c>
      <c r="N74" s="25">
        <f t="shared" si="3"/>
        <v>27782.58</v>
      </c>
      <c r="O74" s="39" t="s">
        <v>90</v>
      </c>
    </row>
    <row r="75" spans="1:15" ht="22" customHeight="1">
      <c r="A75" t="str">
        <f t="shared" si="2"/>
        <v>INS-00071</v>
      </c>
      <c r="B75" s="40" t="s">
        <v>2026</v>
      </c>
      <c r="C75" s="24" t="str">
        <f>IF(B75="","",IFERROR(_xlfn.XLOOKUP(B75,BILLING!A:A,BILLING!C:C),"Bill not found"))</f>
        <v>PT-00110</v>
      </c>
      <c r="D75" s="24" t="str">
        <f>IF(C75="","",IFERROR(_xlfn.XLOOKUP(C75,PT_Master!A:A,PT_Master!C:C),""))</f>
        <v>Suresh Dubey</v>
      </c>
      <c r="E75" s="24" t="str">
        <f>IF(C75="","",IFERROR(_xlfn.XLOOKUP(C75,PT_Master!A:A,PT_Master!P:P),""))</f>
        <v>ICICI Lombard Health</v>
      </c>
      <c r="F75" s="24" t="str">
        <f>IF(C75="","",IFERROR(_xlfn.XLOOKUP(C75,PT_Master!A:A,PT_Master!Q:Q),""))</f>
        <v>POL342715</v>
      </c>
      <c r="G75" s="40" t="s">
        <v>604</v>
      </c>
      <c r="H75" s="25">
        <f>IF(B75="","",IFERROR(_xlfn.XLOOKUP(B75,BILLING!A:A,BILLING!N:N),0))</f>
        <v>20425.64</v>
      </c>
      <c r="I75" s="40">
        <v>0</v>
      </c>
      <c r="J75" s="40"/>
      <c r="K75" s="40"/>
      <c r="L75" s="40" t="s">
        <v>78</v>
      </c>
      <c r="M75" s="40" t="s">
        <v>2314</v>
      </c>
      <c r="N75" s="25">
        <f t="shared" si="3"/>
        <v>20425.64</v>
      </c>
      <c r="O75" s="40" t="s">
        <v>90</v>
      </c>
    </row>
    <row r="76" spans="1:15" ht="22" customHeight="1">
      <c r="A76" t="str">
        <f t="shared" si="2"/>
        <v>INS-00072</v>
      </c>
      <c r="B76" s="39" t="s">
        <v>2225</v>
      </c>
      <c r="C76" s="24" t="str">
        <f>IF(B76="","",IFERROR(_xlfn.XLOOKUP(B76,BILLING!A:A,BILLING!C:C),"Bill not found"))</f>
        <v>PT-00111</v>
      </c>
      <c r="D76" s="24" t="str">
        <f>IF(C76="","",IFERROR(_xlfn.XLOOKUP(C76,PT_Master!A:A,PT_Master!C:C),""))</f>
        <v>Pooja Shukla</v>
      </c>
      <c r="E76" s="24" t="str">
        <f>IF(C76="","",IFERROR(_xlfn.XLOOKUP(C76,PT_Master!A:A,PT_Master!P:P),""))</f>
        <v>Care Health Insurance</v>
      </c>
      <c r="F76" s="24" t="str">
        <f>IF(C76="","",IFERROR(_xlfn.XLOOKUP(C76,PT_Master!A:A,PT_Master!Q:Q),""))</f>
        <v>POL621808</v>
      </c>
      <c r="G76" s="39" t="s">
        <v>2233</v>
      </c>
      <c r="H76" s="25">
        <f>IF(B76="","",IFERROR(_xlfn.XLOOKUP(B76,BILLING!A:A,BILLING!N:N),0))</f>
        <v>57502.41</v>
      </c>
      <c r="I76" s="39">
        <v>0</v>
      </c>
      <c r="J76" s="39"/>
      <c r="K76" s="39"/>
      <c r="L76" s="39" t="s">
        <v>77</v>
      </c>
      <c r="M76" s="39" t="s">
        <v>2315</v>
      </c>
      <c r="N76" s="25">
        <f t="shared" si="3"/>
        <v>57502.41</v>
      </c>
      <c r="O76" s="39" t="s">
        <v>90</v>
      </c>
    </row>
    <row r="77" spans="1:15" ht="22" customHeight="1">
      <c r="A77" t="str">
        <f t="shared" si="2"/>
        <v>INS-00073</v>
      </c>
      <c r="B77" s="40" t="s">
        <v>2027</v>
      </c>
      <c r="C77" s="24" t="str">
        <f>IF(B77="","",IFERROR(_xlfn.XLOOKUP(B77,BILLING!A:A,BILLING!C:C),"Bill not found"))</f>
        <v>PT-00112</v>
      </c>
      <c r="D77" s="24" t="str">
        <f>IF(C77="","",IFERROR(_xlfn.XLOOKUP(C77,PT_Master!A:A,PT_Master!C:C),""))</f>
        <v>Arjun Yadav</v>
      </c>
      <c r="E77" s="24" t="str">
        <f>IF(C77="","",IFERROR(_xlfn.XLOOKUP(C77,PT_Master!A:A,PT_Master!P:P),""))</f>
        <v>New India Assurance</v>
      </c>
      <c r="F77" s="24" t="str">
        <f>IF(C77="","",IFERROR(_xlfn.XLOOKUP(C77,PT_Master!A:A,PT_Master!Q:Q),""))</f>
        <v>POL532709</v>
      </c>
      <c r="G77" s="40" t="s">
        <v>1537</v>
      </c>
      <c r="H77" s="25">
        <f>IF(B77="","",IFERROR(_xlfn.XLOOKUP(B77,BILLING!A:A,BILLING!N:N),0))</f>
        <v>71795.61</v>
      </c>
      <c r="I77" s="40">
        <v>0</v>
      </c>
      <c r="J77" s="40" t="s">
        <v>2239</v>
      </c>
      <c r="K77" s="40"/>
      <c r="L77" s="40" t="s">
        <v>81</v>
      </c>
      <c r="M77" s="40" t="s">
        <v>2316</v>
      </c>
      <c r="N77" s="25">
        <f t="shared" si="3"/>
        <v>71795.61</v>
      </c>
      <c r="O77" s="40" t="s">
        <v>90</v>
      </c>
    </row>
    <row r="78" spans="1:15" ht="22" customHeight="1">
      <c r="A78" t="str">
        <f t="shared" si="2"/>
        <v>INS-00074</v>
      </c>
      <c r="B78" s="39" t="s">
        <v>2028</v>
      </c>
      <c r="C78" s="24" t="str">
        <f>IF(B78="","",IFERROR(_xlfn.XLOOKUP(B78,BILLING!A:A,BILLING!C:C),"Bill not found"))</f>
        <v>PT-00113</v>
      </c>
      <c r="D78" s="24" t="str">
        <f>IF(C78="","",IFERROR(_xlfn.XLOOKUP(C78,PT_Master!A:A,PT_Master!C:C),""))</f>
        <v>Meena Jain</v>
      </c>
      <c r="E78" s="24" t="str">
        <f>IF(C78="","",IFERROR(_xlfn.XLOOKUP(C78,PT_Master!A:A,PT_Master!P:P),""))</f>
        <v>ICICI Lombard Health</v>
      </c>
      <c r="F78" s="24" t="str">
        <f>IF(C78="","",IFERROR(_xlfn.XLOOKUP(C78,PT_Master!A:A,PT_Master!Q:Q),""))</f>
        <v>POL330981</v>
      </c>
      <c r="G78" s="39" t="s">
        <v>1898</v>
      </c>
      <c r="H78" s="25">
        <f>IF(B78="","",IFERROR(_xlfn.XLOOKUP(B78,BILLING!A:A,BILLING!N:N),0))</f>
        <v>156796.97</v>
      </c>
      <c r="I78" s="39">
        <v>156796.97</v>
      </c>
      <c r="J78" s="39"/>
      <c r="K78" s="39"/>
      <c r="L78" s="39" t="s">
        <v>79</v>
      </c>
      <c r="M78" s="39" t="s">
        <v>2317</v>
      </c>
      <c r="N78" s="25">
        <f t="shared" si="3"/>
        <v>0</v>
      </c>
      <c r="O78" s="39" t="s">
        <v>90</v>
      </c>
    </row>
    <row r="79" spans="1:15" ht="22" customHeight="1">
      <c r="A79" t="str">
        <f t="shared" si="2"/>
        <v>INS-00075</v>
      </c>
      <c r="B79" s="40" t="s">
        <v>2031</v>
      </c>
      <c r="C79" s="24" t="str">
        <f>IF(B79="","",IFERROR(_xlfn.XLOOKUP(B79,BILLING!A:A,BILLING!C:C),"Bill not found"))</f>
        <v>PT-00117</v>
      </c>
      <c r="D79" s="24" t="str">
        <f>IF(C79="","",IFERROR(_xlfn.XLOOKUP(C79,PT_Master!A:A,PT_Master!C:C),""))</f>
        <v>Sunita Kapoor</v>
      </c>
      <c r="E79" s="24" t="str">
        <f>IF(C79="","",IFERROR(_xlfn.XLOOKUP(C79,PT_Master!A:A,PT_Master!P:P),""))</f>
        <v>Aditya Birla Health</v>
      </c>
      <c r="F79" s="24" t="str">
        <f>IF(C79="","",IFERROR(_xlfn.XLOOKUP(C79,PT_Master!A:A,PT_Master!Q:Q),""))</f>
        <v>POL994384</v>
      </c>
      <c r="G79" s="40" t="s">
        <v>1888</v>
      </c>
      <c r="H79" s="25">
        <f>IF(B79="","",IFERROR(_xlfn.XLOOKUP(B79,BILLING!A:A,BILLING!N:N),0))</f>
        <v>1403.85</v>
      </c>
      <c r="I79" s="40">
        <v>0</v>
      </c>
      <c r="J79" s="40" t="s">
        <v>2242</v>
      </c>
      <c r="K79" s="40"/>
      <c r="L79" s="40" t="s">
        <v>81</v>
      </c>
      <c r="M79" s="40" t="s">
        <v>2318</v>
      </c>
      <c r="N79" s="25">
        <f t="shared" si="3"/>
        <v>1403.85</v>
      </c>
      <c r="O79" s="40" t="s">
        <v>90</v>
      </c>
    </row>
    <row r="80" spans="1:15" ht="22" customHeight="1">
      <c r="A80" t="str">
        <f t="shared" si="2"/>
        <v>INS-00076</v>
      </c>
      <c r="B80" s="39" t="s">
        <v>2032</v>
      </c>
      <c r="C80" s="24" t="str">
        <f>IF(B80="","",IFERROR(_xlfn.XLOOKUP(B80,BILLING!A:A,BILLING!C:C),"Bill not found"))</f>
        <v>PT-00118</v>
      </c>
      <c r="D80" s="24" t="str">
        <f>IF(C80="","",IFERROR(_xlfn.XLOOKUP(C80,PT_Master!A:A,PT_Master!C:C),""))</f>
        <v>Ajay Bajaj</v>
      </c>
      <c r="E80" s="24">
        <f>IF(C80="","",IFERROR(_xlfn.XLOOKUP(C80,PT_Master!A:A,PT_Master!P:P),""))</f>
        <v>0</v>
      </c>
      <c r="F80" s="24">
        <f>IF(C80="","",IFERROR(_xlfn.XLOOKUP(C80,PT_Master!A:A,PT_Master!Q:Q),""))</f>
        <v>0</v>
      </c>
      <c r="G80" s="39" t="s">
        <v>1536</v>
      </c>
      <c r="H80" s="25">
        <f>IF(B80="","",IFERROR(_xlfn.XLOOKUP(B80,BILLING!A:A,BILLING!N:N),0))</f>
        <v>26244.98</v>
      </c>
      <c r="I80" s="39">
        <v>17880.919999999998</v>
      </c>
      <c r="J80" s="39"/>
      <c r="K80" s="39"/>
      <c r="L80" s="39" t="s">
        <v>80</v>
      </c>
      <c r="M80" s="39" t="s">
        <v>2319</v>
      </c>
      <c r="N80" s="25">
        <f t="shared" si="3"/>
        <v>8364.0600000000013</v>
      </c>
      <c r="O80" s="39" t="s">
        <v>90</v>
      </c>
    </row>
    <row r="81" spans="1:15" ht="22" customHeight="1">
      <c r="A81" t="str">
        <f t="shared" si="2"/>
        <v>INS-00077</v>
      </c>
      <c r="B81" s="40" t="s">
        <v>2034</v>
      </c>
      <c r="C81" s="24" t="str">
        <f>IF(B81="","",IFERROR(_xlfn.XLOOKUP(B81,BILLING!A:A,BILLING!C:C),"Bill not found"))</f>
        <v>PT-00120</v>
      </c>
      <c r="D81" s="24" t="str">
        <f>IF(C81="","",IFERROR(_xlfn.XLOOKUP(C81,PT_Master!A:A,PT_Master!C:C),""))</f>
        <v>Sanjay Rathore</v>
      </c>
      <c r="E81" s="24">
        <f>IF(C81="","",IFERROR(_xlfn.XLOOKUP(C81,PT_Master!A:A,PT_Master!P:P),""))</f>
        <v>0</v>
      </c>
      <c r="F81" s="24">
        <f>IF(C81="","",IFERROR(_xlfn.XLOOKUP(C81,PT_Master!A:A,PT_Master!Q:Q),""))</f>
        <v>0</v>
      </c>
      <c r="G81" s="40" t="s">
        <v>2076</v>
      </c>
      <c r="H81" s="25">
        <f>IF(B81="","",IFERROR(_xlfn.XLOOKUP(B81,BILLING!A:A,BILLING!N:N),0))</f>
        <v>17345.62</v>
      </c>
      <c r="I81" s="40">
        <v>17345.62</v>
      </c>
      <c r="J81" s="40"/>
      <c r="K81" s="40" t="s">
        <v>1458</v>
      </c>
      <c r="L81" s="40" t="s">
        <v>82</v>
      </c>
      <c r="M81" s="40" t="s">
        <v>2320</v>
      </c>
      <c r="N81" s="25">
        <f t="shared" si="3"/>
        <v>0</v>
      </c>
      <c r="O81" s="40" t="s">
        <v>90</v>
      </c>
    </row>
    <row r="82" spans="1:15" ht="22" customHeight="1">
      <c r="A82" t="str">
        <f t="shared" si="2"/>
        <v>INS-00078</v>
      </c>
      <c r="B82" s="39" t="s">
        <v>2035</v>
      </c>
      <c r="C82" s="24" t="str">
        <f>IF(B82="","",IFERROR(_xlfn.XLOOKUP(B82,BILLING!A:A,BILLING!C:C),"Bill not found"))</f>
        <v>PT-00121</v>
      </c>
      <c r="D82" s="24" t="str">
        <f>IF(C82="","",IFERROR(_xlfn.XLOOKUP(C82,PT_Master!A:A,PT_Master!C:C),""))</f>
        <v>Rekha Roy</v>
      </c>
      <c r="E82" s="24" t="str">
        <f>IF(C82="","",IFERROR(_xlfn.XLOOKUP(C82,PT_Master!A:A,PT_Master!P:P),""))</f>
        <v>Niva Bupa</v>
      </c>
      <c r="F82" s="24" t="str">
        <f>IF(C82="","",IFERROR(_xlfn.XLOOKUP(C82,PT_Master!A:A,PT_Master!Q:Q),""))</f>
        <v>POL386083</v>
      </c>
      <c r="G82" s="39" t="s">
        <v>2062</v>
      </c>
      <c r="H82" s="25">
        <f>IF(B82="","",IFERROR(_xlfn.XLOOKUP(B82,BILLING!A:A,BILLING!N:N),0))</f>
        <v>109893.24</v>
      </c>
      <c r="I82" s="39">
        <v>109893.24</v>
      </c>
      <c r="J82" s="39"/>
      <c r="K82" s="39" t="s">
        <v>543</v>
      </c>
      <c r="L82" s="39" t="s">
        <v>82</v>
      </c>
      <c r="M82" s="39" t="s">
        <v>2321</v>
      </c>
      <c r="N82" s="25">
        <f t="shared" si="3"/>
        <v>0</v>
      </c>
      <c r="O82" s="39" t="s">
        <v>90</v>
      </c>
    </row>
    <row r="83" spans="1:15" ht="22" customHeight="1">
      <c r="A83" t="str">
        <f t="shared" si="2"/>
        <v>INS-00079</v>
      </c>
      <c r="B83" s="40" t="s">
        <v>2037</v>
      </c>
      <c r="C83" s="24" t="str">
        <f>IF(B83="","",IFERROR(_xlfn.XLOOKUP(B83,BILLING!A:A,BILLING!C:C),"Bill not found"))</f>
        <v>PT-00123</v>
      </c>
      <c r="D83" s="24" t="str">
        <f>IF(C83="","",IFERROR(_xlfn.XLOOKUP(C83,PT_Master!A:A,PT_Master!C:C),""))</f>
        <v>Geeta Mehta</v>
      </c>
      <c r="E83" s="24" t="str">
        <f>IF(C83="","",IFERROR(_xlfn.XLOOKUP(C83,PT_Master!A:A,PT_Master!P:P),""))</f>
        <v>ICICI Lombard Health</v>
      </c>
      <c r="F83" s="24" t="str">
        <f>IF(C83="","",IFERROR(_xlfn.XLOOKUP(C83,PT_Master!A:A,PT_Master!Q:Q),""))</f>
        <v>POL907711</v>
      </c>
      <c r="G83" s="40" t="s">
        <v>1889</v>
      </c>
      <c r="H83" s="25">
        <f>IF(B83="","",IFERROR(_xlfn.XLOOKUP(B83,BILLING!A:A,BILLING!N:N),0))</f>
        <v>13422.47</v>
      </c>
      <c r="I83" s="40">
        <v>0</v>
      </c>
      <c r="J83" s="40"/>
      <c r="K83" s="40"/>
      <c r="L83" s="40" t="s">
        <v>77</v>
      </c>
      <c r="M83" s="40" t="s">
        <v>2322</v>
      </c>
      <c r="N83" s="25">
        <f t="shared" si="3"/>
        <v>13422.47</v>
      </c>
      <c r="O83" s="40" t="s">
        <v>90</v>
      </c>
    </row>
    <row r="84" spans="1:15" ht="22" customHeight="1">
      <c r="A84" t="str">
        <f t="shared" si="2"/>
        <v>INS-00080</v>
      </c>
      <c r="B84" s="39" t="s">
        <v>2038</v>
      </c>
      <c r="C84" s="24" t="str">
        <f>IF(B84="","",IFERROR(_xlfn.XLOOKUP(B84,BILLING!A:A,BILLING!C:C),"Bill not found"))</f>
        <v>PT-00124</v>
      </c>
      <c r="D84" s="24" t="str">
        <f>IF(C84="","",IFERROR(_xlfn.XLOOKUP(C84,PT_Master!A:A,PT_Master!C:C),""))</f>
        <v>Arun Mondal</v>
      </c>
      <c r="E84" s="24" t="str">
        <f>IF(C84="","",IFERROR(_xlfn.XLOOKUP(C84,PT_Master!A:A,PT_Master!P:P),""))</f>
        <v>United India Insurance</v>
      </c>
      <c r="F84" s="24" t="str">
        <f>IF(C84="","",IFERROR(_xlfn.XLOOKUP(C84,PT_Master!A:A,PT_Master!Q:Q),""))</f>
        <v>POL600626</v>
      </c>
      <c r="G84" s="39" t="s">
        <v>594</v>
      </c>
      <c r="H84" s="25">
        <f>IF(B84="","",IFERROR(_xlfn.XLOOKUP(B84,BILLING!A:A,BILLING!N:N),0))</f>
        <v>71287.570000000007</v>
      </c>
      <c r="I84" s="39">
        <v>71287.570000000007</v>
      </c>
      <c r="J84" s="39"/>
      <c r="K84" s="39"/>
      <c r="L84" s="39" t="s">
        <v>79</v>
      </c>
      <c r="M84" s="39" t="s">
        <v>2323</v>
      </c>
      <c r="N84" s="25">
        <f t="shared" si="3"/>
        <v>0</v>
      </c>
      <c r="O84" s="39" t="s">
        <v>90</v>
      </c>
    </row>
    <row r="85" spans="1:15" ht="22" customHeight="1">
      <c r="A85" t="str">
        <f t="shared" si="2"/>
        <v>INS-00081</v>
      </c>
      <c r="B85" s="40" t="s">
        <v>2039</v>
      </c>
      <c r="C85" s="24" t="str">
        <f>IF(B85="","",IFERROR(_xlfn.XLOOKUP(B85,BILLING!A:A,BILLING!C:C),"Bill not found"))</f>
        <v>PT-00125</v>
      </c>
      <c r="D85" s="24" t="str">
        <f>IF(C85="","",IFERROR(_xlfn.XLOOKUP(C85,PT_Master!A:A,PT_Master!C:C),""))</f>
        <v>Lata Das</v>
      </c>
      <c r="E85" s="24" t="str">
        <f>IF(C85="","",IFERROR(_xlfn.XLOOKUP(C85,PT_Master!A:A,PT_Master!P:P),""))</f>
        <v>Aditya Birla Health</v>
      </c>
      <c r="F85" s="24" t="str">
        <f>IF(C85="","",IFERROR(_xlfn.XLOOKUP(C85,PT_Master!A:A,PT_Master!Q:Q),""))</f>
        <v>POL718329</v>
      </c>
      <c r="G85" s="40" t="s">
        <v>2079</v>
      </c>
      <c r="H85" s="25">
        <f>IF(B85="","",IFERROR(_xlfn.XLOOKUP(B85,BILLING!A:A,BILLING!N:N),0))</f>
        <v>26891.9</v>
      </c>
      <c r="I85" s="40">
        <v>26891.9</v>
      </c>
      <c r="J85" s="40"/>
      <c r="K85" s="40" t="s">
        <v>1531</v>
      </c>
      <c r="L85" s="40" t="s">
        <v>82</v>
      </c>
      <c r="M85" s="40" t="s">
        <v>2324</v>
      </c>
      <c r="N85" s="25">
        <f t="shared" si="3"/>
        <v>0</v>
      </c>
      <c r="O85" s="40" t="s">
        <v>90</v>
      </c>
    </row>
    <row r="86" spans="1:15" ht="22" customHeight="1">
      <c r="A86" t="str">
        <f t="shared" si="2"/>
        <v>INS-00082</v>
      </c>
      <c r="B86" s="39" t="s">
        <v>2041</v>
      </c>
      <c r="C86" s="24" t="str">
        <f>IF(B86="","",IFERROR(_xlfn.XLOOKUP(B86,BILLING!A:A,BILLING!C:C),"Bill not found"))</f>
        <v>PT-00128</v>
      </c>
      <c r="D86" s="24" t="str">
        <f>IF(C86="","",IFERROR(_xlfn.XLOOKUP(C86,PT_Master!A:A,PT_Master!C:C),""))</f>
        <v>Rajesh Chatterjee</v>
      </c>
      <c r="E86" s="24">
        <f>IF(C86="","",IFERROR(_xlfn.XLOOKUP(C86,PT_Master!A:A,PT_Master!P:P),""))</f>
        <v>0</v>
      </c>
      <c r="F86" s="24">
        <f>IF(C86="","",IFERROR(_xlfn.XLOOKUP(C86,PT_Master!A:A,PT_Master!Q:Q),""))</f>
        <v>0</v>
      </c>
      <c r="G86" s="39" t="s">
        <v>1504</v>
      </c>
      <c r="H86" s="25">
        <f>IF(B86="","",IFERROR(_xlfn.XLOOKUP(B86,BILLING!A:A,BILLING!N:N),0))</f>
        <v>8374.86</v>
      </c>
      <c r="I86" s="39">
        <v>5627.66</v>
      </c>
      <c r="J86" s="39"/>
      <c r="K86" s="39"/>
      <c r="L86" s="39" t="s">
        <v>80</v>
      </c>
      <c r="M86" s="39" t="s">
        <v>2325</v>
      </c>
      <c r="N86" s="25">
        <f t="shared" si="3"/>
        <v>2747.2000000000007</v>
      </c>
      <c r="O86" s="39" t="s">
        <v>90</v>
      </c>
    </row>
    <row r="87" spans="1:15" ht="22" customHeight="1">
      <c r="A87" t="str">
        <f t="shared" si="2"/>
        <v>INS-00083</v>
      </c>
      <c r="B87" s="40" t="s">
        <v>2042</v>
      </c>
      <c r="C87" s="24" t="str">
        <f>IF(B87="","",IFERROR(_xlfn.XLOOKUP(B87,BILLING!A:A,BILLING!C:C),"Bill not found"))</f>
        <v>PT-00129</v>
      </c>
      <c r="D87" s="24" t="str">
        <f>IF(C87="","",IFERROR(_xlfn.XLOOKUP(C87,PT_Master!A:A,PT_Master!C:C),""))</f>
        <v>Asha Mukherjee</v>
      </c>
      <c r="E87" s="24" t="str">
        <f>IF(C87="","",IFERROR(_xlfn.XLOOKUP(C87,PT_Master!A:A,PT_Master!P:P),""))</f>
        <v>HDFC ERGO Health</v>
      </c>
      <c r="F87" s="24" t="str">
        <f>IF(C87="","",IFERROR(_xlfn.XLOOKUP(C87,PT_Master!A:A,PT_Master!Q:Q),""))</f>
        <v>POL610717</v>
      </c>
      <c r="G87" s="40" t="s">
        <v>527</v>
      </c>
      <c r="H87" s="25">
        <f>IF(B87="","",IFERROR(_xlfn.XLOOKUP(B87,BILLING!A:A,BILLING!N:N),0))</f>
        <v>20334.36</v>
      </c>
      <c r="I87" s="40">
        <v>0</v>
      </c>
      <c r="J87" s="40"/>
      <c r="K87" s="40"/>
      <c r="L87" s="40" t="s">
        <v>77</v>
      </c>
      <c r="M87" s="40" t="s">
        <v>2326</v>
      </c>
      <c r="N87" s="25">
        <f t="shared" si="3"/>
        <v>20334.36</v>
      </c>
      <c r="O87" s="40" t="s">
        <v>90</v>
      </c>
    </row>
    <row r="88" spans="1:15" ht="22" customHeight="1">
      <c r="A88" t="str">
        <f t="shared" si="2"/>
        <v>INS-00084</v>
      </c>
      <c r="B88" s="39" t="s">
        <v>2043</v>
      </c>
      <c r="C88" s="24" t="str">
        <f>IF(B88="","",IFERROR(_xlfn.XLOOKUP(B88,BILLING!A:A,BILLING!C:C),"Bill not found"))</f>
        <v>PT-00130</v>
      </c>
      <c r="D88" s="24" t="str">
        <f>IF(C88="","",IFERROR(_xlfn.XLOOKUP(C88,PT_Master!A:A,PT_Master!C:C),""))</f>
        <v>Vivek Bose</v>
      </c>
      <c r="E88" s="24" t="str">
        <f>IF(C88="","",IFERROR(_xlfn.XLOOKUP(C88,PT_Master!A:A,PT_Master!P:P),""))</f>
        <v>ICICI Lombard Health</v>
      </c>
      <c r="F88" s="24" t="str">
        <f>IF(C88="","",IFERROR(_xlfn.XLOOKUP(C88,PT_Master!A:A,PT_Master!Q:Q),""))</f>
        <v>POL577810</v>
      </c>
      <c r="G88" s="39" t="s">
        <v>511</v>
      </c>
      <c r="H88" s="25">
        <f>IF(B88="","",IFERROR(_xlfn.XLOOKUP(B88,BILLING!A:A,BILLING!N:N),0))</f>
        <v>1391.09</v>
      </c>
      <c r="I88" s="39">
        <v>1391.09</v>
      </c>
      <c r="J88" s="39"/>
      <c r="K88" s="39" t="s">
        <v>1459</v>
      </c>
      <c r="L88" s="39" t="s">
        <v>82</v>
      </c>
      <c r="M88" s="39" t="s">
        <v>2327</v>
      </c>
      <c r="N88" s="25">
        <f t="shared" si="3"/>
        <v>0</v>
      </c>
      <c r="O88" s="39" t="s">
        <v>90</v>
      </c>
    </row>
    <row r="89" spans="1:15" ht="22" customHeight="1">
      <c r="A89" t="str">
        <f t="shared" si="2"/>
        <v>INS-00085</v>
      </c>
      <c r="B89" s="40" t="s">
        <v>2226</v>
      </c>
      <c r="C89" s="24" t="str">
        <f>IF(B89="","",IFERROR(_xlfn.XLOOKUP(B89,BILLING!A:A,BILLING!C:C),"Bill not found"))</f>
        <v>PT-00132</v>
      </c>
      <c r="D89" s="24" t="str">
        <f>IF(C89="","",IFERROR(_xlfn.XLOOKUP(C89,PT_Master!A:A,PT_Master!C:C),""))</f>
        <v>Prakash Ghosh</v>
      </c>
      <c r="E89" s="24" t="str">
        <f>IF(C89="","",IFERROR(_xlfn.XLOOKUP(C89,PT_Master!A:A,PT_Master!P:P),""))</f>
        <v>Aditya Birla Health</v>
      </c>
      <c r="F89" s="24" t="str">
        <f>IF(C89="","",IFERROR(_xlfn.XLOOKUP(C89,PT_Master!A:A,PT_Master!Q:Q),""))</f>
        <v>POL727522</v>
      </c>
      <c r="G89" s="40" t="s">
        <v>562</v>
      </c>
      <c r="H89" s="25">
        <f>IF(B89="","",IFERROR(_xlfn.XLOOKUP(B89,BILLING!A:A,BILLING!N:N),0))</f>
        <v>10938.85</v>
      </c>
      <c r="I89" s="40">
        <v>10938.85</v>
      </c>
      <c r="J89" s="40"/>
      <c r="K89" s="40"/>
      <c r="L89" s="40" t="s">
        <v>79</v>
      </c>
      <c r="M89" s="40" t="s">
        <v>2328</v>
      </c>
      <c r="N89" s="25">
        <f t="shared" si="3"/>
        <v>0</v>
      </c>
      <c r="O89" s="40" t="s">
        <v>90</v>
      </c>
    </row>
    <row r="90" spans="1:15" ht="22" customHeight="1">
      <c r="A90" t="str">
        <f t="shared" si="2"/>
        <v>INS-00086</v>
      </c>
      <c r="B90" s="39" t="s">
        <v>2045</v>
      </c>
      <c r="C90" s="24" t="str">
        <f>IF(B90="","",IFERROR(_xlfn.XLOOKUP(B90,BILLING!A:A,BILLING!C:C),"Bill not found"))</f>
        <v>PT-00133</v>
      </c>
      <c r="D90" s="24" t="str">
        <f>IF(C90="","",IFERROR(_xlfn.XLOOKUP(C90,PT_Master!A:A,PT_Master!C:C),""))</f>
        <v>Usha Banerjee</v>
      </c>
      <c r="E90" s="24" t="str">
        <f>IF(C90="","",IFERROR(_xlfn.XLOOKUP(C90,PT_Master!A:A,PT_Master!P:P),""))</f>
        <v>Care Health Insurance</v>
      </c>
      <c r="F90" s="24" t="str">
        <f>IF(C90="","",IFERROR(_xlfn.XLOOKUP(C90,PT_Master!A:A,PT_Master!Q:Q),""))</f>
        <v>POL997895</v>
      </c>
      <c r="G90" s="39" t="s">
        <v>2234</v>
      </c>
      <c r="H90" s="25">
        <f>IF(B90="","",IFERROR(_xlfn.XLOOKUP(B90,BILLING!A:A,BILLING!N:N),0))</f>
        <v>67437.259999999995</v>
      </c>
      <c r="I90" s="39">
        <v>67437.259999999995</v>
      </c>
      <c r="J90" s="39"/>
      <c r="K90" s="39" t="s">
        <v>2244</v>
      </c>
      <c r="L90" s="39" t="s">
        <v>82</v>
      </c>
      <c r="M90" s="39" t="s">
        <v>2329</v>
      </c>
      <c r="N90" s="25">
        <f t="shared" si="3"/>
        <v>0</v>
      </c>
      <c r="O90" s="39" t="s">
        <v>90</v>
      </c>
    </row>
    <row r="91" spans="1:15" ht="22" customHeight="1">
      <c r="A91" t="str">
        <f t="shared" si="2"/>
        <v>INS-00087</v>
      </c>
      <c r="B91" s="40" t="s">
        <v>2046</v>
      </c>
      <c r="C91" s="24" t="str">
        <f>IF(B91="","",IFERROR(_xlfn.XLOOKUP(B91,BILLING!A:A,BILLING!C:C),"Bill not found"))</f>
        <v>PT-00134</v>
      </c>
      <c r="D91" s="24" t="str">
        <f>IF(C91="","",IFERROR(_xlfn.XLOOKUP(C91,PT_Master!A:A,PT_Master!C:C),""))</f>
        <v>Nikhil Dey</v>
      </c>
      <c r="E91" s="24">
        <f>IF(C91="","",IFERROR(_xlfn.XLOOKUP(C91,PT_Master!A:A,PT_Master!P:P),""))</f>
        <v>0</v>
      </c>
      <c r="F91" s="24">
        <f>IF(C91="","",IFERROR(_xlfn.XLOOKUP(C91,PT_Master!A:A,PT_Master!Q:Q),""))</f>
        <v>0</v>
      </c>
      <c r="G91" s="40" t="s">
        <v>2235</v>
      </c>
      <c r="H91" s="25">
        <f>IF(B91="","",IFERROR(_xlfn.XLOOKUP(B91,BILLING!A:A,BILLING!N:N),0))</f>
        <v>84774.24</v>
      </c>
      <c r="I91" s="40">
        <v>53905.04</v>
      </c>
      <c r="J91" s="40"/>
      <c r="K91" s="40"/>
      <c r="L91" s="40" t="s">
        <v>80</v>
      </c>
      <c r="M91" s="40" t="s">
        <v>2330</v>
      </c>
      <c r="N91" s="25">
        <f t="shared" si="3"/>
        <v>30869.200000000004</v>
      </c>
      <c r="O91" s="40" t="s">
        <v>90</v>
      </c>
    </row>
    <row r="92" spans="1:15" ht="22" customHeight="1">
      <c r="A92" t="str">
        <f t="shared" si="2"/>
        <v>INS-00088</v>
      </c>
      <c r="B92" s="39" t="s">
        <v>2047</v>
      </c>
      <c r="C92" s="24" t="str">
        <f>IF(B92="","",IFERROR(_xlfn.XLOOKUP(B92,BILLING!A:A,BILLING!C:C),"Bill not found"))</f>
        <v>PT-00135</v>
      </c>
      <c r="D92" s="24" t="str">
        <f>IF(C92="","",IFERROR(_xlfn.XLOOKUP(C92,PT_Master!A:A,PT_Master!C:C),""))</f>
        <v>Anjali Pal</v>
      </c>
      <c r="E92" s="24" t="str">
        <f>IF(C92="","",IFERROR(_xlfn.XLOOKUP(C92,PT_Master!A:A,PT_Master!P:P),""))</f>
        <v>Niva Bupa</v>
      </c>
      <c r="F92" s="24" t="str">
        <f>IF(C92="","",IFERROR(_xlfn.XLOOKUP(C92,PT_Master!A:A,PT_Master!Q:Q),""))</f>
        <v>POL187162</v>
      </c>
      <c r="G92" s="39" t="s">
        <v>2236</v>
      </c>
      <c r="H92" s="25">
        <f>IF(B92="","",IFERROR(_xlfn.XLOOKUP(B92,BILLING!A:A,BILLING!N:N),0))</f>
        <v>6433.5</v>
      </c>
      <c r="I92" s="39">
        <v>0</v>
      </c>
      <c r="J92" s="39"/>
      <c r="K92" s="39"/>
      <c r="L92" s="39" t="s">
        <v>78</v>
      </c>
      <c r="M92" s="39" t="s">
        <v>2331</v>
      </c>
      <c r="N92" s="25">
        <f t="shared" si="3"/>
        <v>6433.5</v>
      </c>
      <c r="O92" s="39" t="s">
        <v>90</v>
      </c>
    </row>
    <row r="93" spans="1:15" ht="22" customHeight="1">
      <c r="A93" t="str">
        <f t="shared" si="2"/>
        <v>INS-00089</v>
      </c>
      <c r="B93" s="40" t="s">
        <v>2048</v>
      </c>
      <c r="C93" s="24" t="str">
        <f>IF(B93="","",IFERROR(_xlfn.XLOOKUP(B93,BILLING!A:A,BILLING!C:C),"Bill not found"))</f>
        <v>PT-00136</v>
      </c>
      <c r="D93" s="24" t="str">
        <f>IF(C93="","",IFERROR(_xlfn.XLOOKUP(C93,PT_Master!A:A,PT_Master!C:C),""))</f>
        <v>Sunil Nath</v>
      </c>
      <c r="E93" s="24" t="str">
        <f>IF(C93="","",IFERROR(_xlfn.XLOOKUP(C93,PT_Master!A:A,PT_Master!P:P),""))</f>
        <v>HDFC ERGO Health</v>
      </c>
      <c r="F93" s="24" t="str">
        <f>IF(C93="","",IFERROR(_xlfn.XLOOKUP(C93,PT_Master!A:A,PT_Master!Q:Q),""))</f>
        <v>POL955082</v>
      </c>
      <c r="G93" s="40" t="s">
        <v>1901</v>
      </c>
      <c r="H93" s="25">
        <f>IF(B93="","",IFERROR(_xlfn.XLOOKUP(B93,BILLING!A:A,BILLING!N:N),0))</f>
        <v>2474.64</v>
      </c>
      <c r="I93" s="40">
        <v>0</v>
      </c>
      <c r="J93" s="40"/>
      <c r="K93" s="40"/>
      <c r="L93" s="40" t="s">
        <v>77</v>
      </c>
      <c r="M93" s="40" t="s">
        <v>2332</v>
      </c>
      <c r="N93" s="25">
        <f t="shared" si="3"/>
        <v>2474.64</v>
      </c>
      <c r="O93" s="40" t="s">
        <v>90</v>
      </c>
    </row>
    <row r="94" spans="1:15" ht="22" customHeight="1">
      <c r="A94" t="str">
        <f t="shared" si="2"/>
        <v>INS-00090</v>
      </c>
      <c r="B94" s="39" t="s">
        <v>2227</v>
      </c>
      <c r="C94" s="24" t="str">
        <f>IF(B94="","",IFERROR(_xlfn.XLOOKUP(B94,BILLING!A:A,BILLING!C:C),"Bill not found"))</f>
        <v>PT-00137</v>
      </c>
      <c r="D94" s="24" t="str">
        <f>IF(C94="","",IFERROR(_xlfn.XLOOKUP(C94,PT_Master!A:A,PT_Master!C:C),""))</f>
        <v>Poonam Saha</v>
      </c>
      <c r="E94" s="24">
        <f>IF(C94="","",IFERROR(_xlfn.XLOOKUP(C94,PT_Master!A:A,PT_Master!P:P),""))</f>
        <v>0</v>
      </c>
      <c r="F94" s="24">
        <f>IF(C94="","",IFERROR(_xlfn.XLOOKUP(C94,PT_Master!A:A,PT_Master!Q:Q),""))</f>
        <v>0</v>
      </c>
      <c r="G94" s="39" t="s">
        <v>1883</v>
      </c>
      <c r="H94" s="25">
        <f>IF(B94="","",IFERROR(_xlfn.XLOOKUP(B94,BILLING!A:A,BILLING!N:N),0))</f>
        <v>46621.75</v>
      </c>
      <c r="I94" s="39">
        <v>0</v>
      </c>
      <c r="J94" s="39" t="s">
        <v>2239</v>
      </c>
      <c r="K94" s="39"/>
      <c r="L94" s="39" t="s">
        <v>81</v>
      </c>
      <c r="M94" s="39" t="s">
        <v>2333</v>
      </c>
      <c r="N94" s="25">
        <f t="shared" si="3"/>
        <v>46621.75</v>
      </c>
      <c r="O94" s="39" t="s">
        <v>90</v>
      </c>
    </row>
    <row r="95" spans="1:15" ht="22" customHeight="1">
      <c r="A95" t="str">
        <f t="shared" si="2"/>
        <v>INS-00091</v>
      </c>
      <c r="B95" s="40" t="s">
        <v>2049</v>
      </c>
      <c r="C95" s="24" t="str">
        <f>IF(B95="","",IFERROR(_xlfn.XLOOKUP(B95,BILLING!A:A,BILLING!C:C),"Bill not found"))</f>
        <v>PT-00138</v>
      </c>
      <c r="D95" s="24" t="str">
        <f>IF(C95="","",IFERROR(_xlfn.XLOOKUP(C95,PT_Master!A:A,PT_Master!C:C),""))</f>
        <v>Hemant Biswas</v>
      </c>
      <c r="E95" s="24" t="str">
        <f>IF(C95="","",IFERROR(_xlfn.XLOOKUP(C95,PT_Master!A:A,PT_Master!P:P),""))</f>
        <v>Care Health Insurance</v>
      </c>
      <c r="F95" s="24" t="str">
        <f>IF(C95="","",IFERROR(_xlfn.XLOOKUP(C95,PT_Master!A:A,PT_Master!Q:Q),""))</f>
        <v>POL104609</v>
      </c>
      <c r="G95" s="40" t="s">
        <v>1547</v>
      </c>
      <c r="H95" s="25">
        <f>IF(B95="","",IFERROR(_xlfn.XLOOKUP(B95,BILLING!A:A,BILLING!N:N),0))</f>
        <v>101784.35</v>
      </c>
      <c r="I95" s="40">
        <v>101784.35</v>
      </c>
      <c r="J95" s="40"/>
      <c r="K95" s="40" t="s">
        <v>1895</v>
      </c>
      <c r="L95" s="40" t="s">
        <v>82</v>
      </c>
      <c r="M95" s="40" t="s">
        <v>2334</v>
      </c>
      <c r="N95" s="25">
        <f t="shared" si="3"/>
        <v>0</v>
      </c>
      <c r="O95" s="40" t="s">
        <v>90</v>
      </c>
    </row>
    <row r="96" spans="1:15" ht="22" customHeight="1">
      <c r="A96" t="str">
        <f t="shared" si="2"/>
        <v>INS-00092</v>
      </c>
      <c r="B96" s="39" t="s">
        <v>2050</v>
      </c>
      <c r="C96" s="24" t="str">
        <f>IF(B96="","",IFERROR(_xlfn.XLOOKUP(B96,BILLING!A:A,BILLING!C:C),"Bill not found"))</f>
        <v>PT-00139</v>
      </c>
      <c r="D96" s="24" t="str">
        <f>IF(C96="","",IFERROR(_xlfn.XLOOKUP(C96,PT_Master!A:A,PT_Master!C:C),""))</f>
        <v>Madhuri Chakraborty</v>
      </c>
      <c r="E96" s="24" t="str">
        <f>IF(C96="","",IFERROR(_xlfn.XLOOKUP(C96,PT_Master!A:A,PT_Master!P:P),""))</f>
        <v>United India Insurance</v>
      </c>
      <c r="F96" s="24" t="str">
        <f>IF(C96="","",IFERROR(_xlfn.XLOOKUP(C96,PT_Master!A:A,PT_Master!Q:Q),""))</f>
        <v>POL864313</v>
      </c>
      <c r="G96" s="39" t="s">
        <v>1540</v>
      </c>
      <c r="H96" s="25">
        <f>IF(B96="","",IFERROR(_xlfn.XLOOKUP(B96,BILLING!A:A,BILLING!N:N),0))</f>
        <v>126227.82</v>
      </c>
      <c r="I96" s="39">
        <v>126227.82</v>
      </c>
      <c r="J96" s="39"/>
      <c r="K96" s="39"/>
      <c r="L96" s="39" t="s">
        <v>79</v>
      </c>
      <c r="M96" s="39" t="s">
        <v>2335</v>
      </c>
      <c r="N96" s="25">
        <f t="shared" si="3"/>
        <v>0</v>
      </c>
      <c r="O96" s="39" t="s">
        <v>90</v>
      </c>
    </row>
    <row r="97" spans="1:15" ht="22" customHeight="1">
      <c r="A97" t="str">
        <f t="shared" si="2"/>
        <v>INS-00093</v>
      </c>
      <c r="B97" s="40" t="s">
        <v>2052</v>
      </c>
      <c r="C97" s="24" t="str">
        <f>IF(B97="","",IFERROR(_xlfn.XLOOKUP(B97,BILLING!A:A,BILLING!C:C),"Bill not found"))</f>
        <v>PT-00141</v>
      </c>
      <c r="D97" s="24" t="str">
        <f>IF(C97="","",IFERROR(_xlfn.XLOOKUP(C97,PT_Master!A:A,PT_Master!C:C),""))</f>
        <v>Swati Paul</v>
      </c>
      <c r="E97" s="24" t="str">
        <f>IF(C97="","",IFERROR(_xlfn.XLOOKUP(C97,PT_Master!A:A,PT_Master!P:P),""))</f>
        <v>HDFC ERGO Health</v>
      </c>
      <c r="F97" s="24" t="str">
        <f>IF(C97="","",IFERROR(_xlfn.XLOOKUP(C97,PT_Master!A:A,PT_Master!Q:Q),""))</f>
        <v>POL204548</v>
      </c>
      <c r="G97" s="40" t="s">
        <v>1888</v>
      </c>
      <c r="H97" s="25">
        <f>IF(B97="","",IFERROR(_xlfn.XLOOKUP(B97,BILLING!A:A,BILLING!N:N),0))</f>
        <v>123936.13</v>
      </c>
      <c r="I97" s="40">
        <v>0</v>
      </c>
      <c r="J97" s="40" t="s">
        <v>2242</v>
      </c>
      <c r="K97" s="40"/>
      <c r="L97" s="40" t="s">
        <v>81</v>
      </c>
      <c r="M97" s="40" t="s">
        <v>2336</v>
      </c>
      <c r="N97" s="25">
        <f t="shared" si="3"/>
        <v>123936.13</v>
      </c>
      <c r="O97" s="40" t="s">
        <v>90</v>
      </c>
    </row>
    <row r="98" spans="1:15" ht="22" customHeight="1">
      <c r="A98" t="str">
        <f t="shared" si="2"/>
        <v>INS-00094</v>
      </c>
      <c r="B98" s="39" t="s">
        <v>2055</v>
      </c>
      <c r="C98" s="24" t="str">
        <f>IF(B98="","",IFERROR(_xlfn.XLOOKUP(B98,BILLING!A:A,BILLING!C:C),"Bill not found"))</f>
        <v>PT-00144</v>
      </c>
      <c r="D98" s="24" t="str">
        <f>IF(C98="","",IFERROR(_xlfn.XLOOKUP(C98,PT_Master!A:A,PT_Master!C:C),""))</f>
        <v>Tarun Sarkar</v>
      </c>
      <c r="E98" s="24">
        <f>IF(C98="","",IFERROR(_xlfn.XLOOKUP(C98,PT_Master!A:A,PT_Master!P:P),""))</f>
        <v>0</v>
      </c>
      <c r="F98" s="24">
        <f>IF(C98="","",IFERROR(_xlfn.XLOOKUP(C98,PT_Master!A:A,PT_Master!Q:Q),""))</f>
        <v>0</v>
      </c>
      <c r="G98" s="39" t="s">
        <v>539</v>
      </c>
      <c r="H98" s="25">
        <f>IF(B98="","",IFERROR(_xlfn.XLOOKUP(B98,BILLING!A:A,BILLING!N:N),0))</f>
        <v>3754.55</v>
      </c>
      <c r="I98" s="39">
        <v>0</v>
      </c>
      <c r="J98" s="39"/>
      <c r="K98" s="39"/>
      <c r="L98" s="39" t="s">
        <v>78</v>
      </c>
      <c r="M98" s="39" t="s">
        <v>2337</v>
      </c>
      <c r="N98" s="25">
        <f t="shared" si="3"/>
        <v>3754.55</v>
      </c>
      <c r="O98" s="39" t="s">
        <v>90</v>
      </c>
    </row>
    <row r="99" spans="1:15" ht="22" customHeight="1">
      <c r="A99" t="str">
        <f t="shared" si="2"/>
        <v>INS-00095</v>
      </c>
      <c r="B99" s="40" t="s">
        <v>2057</v>
      </c>
      <c r="C99" s="24" t="str">
        <f>IF(B99="","",IFERROR(_xlfn.XLOOKUP(B99,BILLING!A:A,BILLING!C:C),"Bill not found"))</f>
        <v>PT-00146</v>
      </c>
      <c r="D99" s="24" t="str">
        <f>IF(C99="","",IFERROR(_xlfn.XLOOKUP(C99,PT_Master!A:A,PT_Master!C:C),""))</f>
        <v>Bhaskar Haldar</v>
      </c>
      <c r="E99" s="24" t="str">
        <f>IF(C99="","",IFERROR(_xlfn.XLOOKUP(C99,PT_Master!A:A,PT_Master!P:P),""))</f>
        <v>Aditya Birla Health</v>
      </c>
      <c r="F99" s="24" t="str">
        <f>IF(C99="","",IFERROR(_xlfn.XLOOKUP(C99,PT_Master!A:A,PT_Master!Q:Q),""))</f>
        <v>POL333823</v>
      </c>
      <c r="G99" s="40" t="s">
        <v>1533</v>
      </c>
      <c r="H99" s="25">
        <f>IF(B99="","",IFERROR(_xlfn.XLOOKUP(B99,BILLING!A:A,BILLING!N:N),0))</f>
        <v>12454.96</v>
      </c>
      <c r="I99" s="40">
        <v>12454.96</v>
      </c>
      <c r="J99" s="40"/>
      <c r="K99" s="40"/>
      <c r="L99" s="40" t="s">
        <v>79</v>
      </c>
      <c r="M99" s="40" t="s">
        <v>2338</v>
      </c>
      <c r="N99" s="25">
        <f t="shared" si="3"/>
        <v>0</v>
      </c>
      <c r="O99" s="40" t="s">
        <v>90</v>
      </c>
    </row>
    <row r="100" spans="1:15" ht="22" customHeight="1">
      <c r="A100" t="str">
        <f t="shared" si="2"/>
        <v>INS-00096</v>
      </c>
      <c r="B100" s="39" t="s">
        <v>2058</v>
      </c>
      <c r="C100" s="24" t="str">
        <f>IF(B100="","",IFERROR(_xlfn.XLOOKUP(B100,BILLING!A:A,BILLING!C:C),"Bill not found"))</f>
        <v>PT-00147</v>
      </c>
      <c r="D100" s="24" t="str">
        <f>IF(C100="","",IFERROR(_xlfn.XLOOKUP(C100,PT_Master!A:A,PT_Master!C:C),""))</f>
        <v>Jyoti Majumdar</v>
      </c>
      <c r="E100" s="24" t="str">
        <f>IF(C100="","",IFERROR(_xlfn.XLOOKUP(C100,PT_Master!A:A,PT_Master!P:P),""))</f>
        <v>Care Health Insurance</v>
      </c>
      <c r="F100" s="24" t="str">
        <f>IF(C100="","",IFERROR(_xlfn.XLOOKUP(C100,PT_Master!A:A,PT_Master!Q:Q),""))</f>
        <v>POL840012</v>
      </c>
      <c r="G100" s="39" t="s">
        <v>1925</v>
      </c>
      <c r="H100" s="25">
        <f>IF(B100="","",IFERROR(_xlfn.XLOOKUP(B100,BILLING!A:A,BILLING!N:N),0))</f>
        <v>72741.62</v>
      </c>
      <c r="I100" s="39">
        <v>0</v>
      </c>
      <c r="J100" s="39"/>
      <c r="K100" s="39"/>
      <c r="L100" s="39" t="s">
        <v>77</v>
      </c>
      <c r="M100" s="39" t="s">
        <v>2339</v>
      </c>
      <c r="N100" s="25">
        <f t="shared" si="3"/>
        <v>72741.62</v>
      </c>
      <c r="O100" s="39" t="s">
        <v>90</v>
      </c>
    </row>
    <row r="101" spans="1:15" ht="22" customHeight="1">
      <c r="A101" t="str">
        <f t="shared" si="2"/>
        <v>INS-00097</v>
      </c>
      <c r="B101" s="40" t="s">
        <v>2059</v>
      </c>
      <c r="C101" s="24" t="str">
        <f>IF(B101="","",IFERROR(_xlfn.XLOOKUP(B101,BILLING!A:A,BILLING!C:C),"Bill not found"))</f>
        <v>PT-00148</v>
      </c>
      <c r="D101" s="24" t="str">
        <f>IF(C101="","",IFERROR(_xlfn.XLOOKUP(C101,PT_Master!A:A,PT_Master!C:C),""))</f>
        <v>Alok Bhattacharya</v>
      </c>
      <c r="E101" s="24" t="str">
        <f>IF(C101="","",IFERROR(_xlfn.XLOOKUP(C101,PT_Master!A:A,PT_Master!P:P),""))</f>
        <v>United India Insurance</v>
      </c>
      <c r="F101" s="24" t="str">
        <f>IF(C101="","",IFERROR(_xlfn.XLOOKUP(C101,PT_Master!A:A,PT_Master!Q:Q),""))</f>
        <v>POL558494</v>
      </c>
      <c r="G101" s="40" t="s">
        <v>1522</v>
      </c>
      <c r="H101" s="25">
        <f>IF(B101="","",IFERROR(_xlfn.XLOOKUP(B101,BILLING!A:A,BILLING!N:N),0))</f>
        <v>18734.45</v>
      </c>
      <c r="I101" s="40">
        <v>12787.79</v>
      </c>
      <c r="J101" s="40"/>
      <c r="K101" s="40"/>
      <c r="L101" s="40" t="s">
        <v>80</v>
      </c>
      <c r="M101" s="40" t="s">
        <v>2340</v>
      </c>
      <c r="N101" s="25">
        <f t="shared" si="3"/>
        <v>5946.66</v>
      </c>
      <c r="O101" s="40" t="s">
        <v>90</v>
      </c>
    </row>
    <row r="102" spans="1:15" ht="22" customHeight="1">
      <c r="A102" t="str">
        <f t="shared" si="2"/>
        <v>INS-00098</v>
      </c>
      <c r="B102" s="39" t="s">
        <v>2060</v>
      </c>
      <c r="C102" s="24" t="str">
        <f>IF(B102="","",IFERROR(_xlfn.XLOOKUP(B102,BILLING!A:A,BILLING!C:C),"Bill not found"))</f>
        <v>PT-00149</v>
      </c>
      <c r="D102" s="24" t="str">
        <f>IF(C102="","",IFERROR(_xlfn.XLOOKUP(C102,PT_Master!A:A,PT_Master!C:C),""))</f>
        <v>Seema Chowdhury</v>
      </c>
      <c r="E102" s="24" t="str">
        <f>IF(C102="","",IFERROR(_xlfn.XLOOKUP(C102,PT_Master!A:A,PT_Master!P:P),""))</f>
        <v>United India Insurance</v>
      </c>
      <c r="F102" s="24" t="str">
        <f>IF(C102="","",IFERROR(_xlfn.XLOOKUP(C102,PT_Master!A:A,PT_Master!Q:Q),""))</f>
        <v>POL720580</v>
      </c>
      <c r="G102" s="39" t="s">
        <v>1521</v>
      </c>
      <c r="H102" s="25">
        <f>IF(B102="","",IFERROR(_xlfn.XLOOKUP(B102,BILLING!A:A,BILLING!N:N),0))</f>
        <v>1746.82</v>
      </c>
      <c r="I102" s="39">
        <v>1257.24</v>
      </c>
      <c r="J102" s="39"/>
      <c r="K102" s="39"/>
      <c r="L102" s="39" t="s">
        <v>80</v>
      </c>
      <c r="M102" s="39" t="s">
        <v>2341</v>
      </c>
      <c r="N102" s="25">
        <f t="shared" si="3"/>
        <v>489.57999999999993</v>
      </c>
      <c r="O102" s="39" t="s">
        <v>90</v>
      </c>
    </row>
    <row r="103" spans="1:15" ht="22" customHeight="1">
      <c r="A103" t="str">
        <f t="shared" si="2"/>
        <v/>
      </c>
      <c r="C103" s="24" t="str">
        <f>IF(B103="","",IFERROR(_xlfn.XLOOKUP(B103,BILLING!A:A,BILLING!C:C),"Bill not found"))</f>
        <v/>
      </c>
      <c r="D103" s="24" t="str">
        <f>IF(C103="","",IFERROR(_xlfn.XLOOKUP(C103,PT_Master!A:A,PT_Master!C:C),""))</f>
        <v/>
      </c>
      <c r="E103" s="24" t="str">
        <f>IF(C103="","",IFERROR(_xlfn.XLOOKUP(C103,PT_Master!A:A,PT_Master!P:P),""))</f>
        <v/>
      </c>
      <c r="F103" s="24" t="str">
        <f>IF(C103="","",IFERROR(_xlfn.XLOOKUP(C103,PT_Master!A:A,PT_Master!Q:Q),""))</f>
        <v/>
      </c>
      <c r="G103" s="13"/>
      <c r="H103" s="25" t="str">
        <f>IF(B103="","",IFERROR(_xlfn.XLOOKUP(B103,BILLING!A:A,BILLING!N:N),0))</f>
        <v/>
      </c>
      <c r="I103" s="17"/>
      <c r="K103" s="13"/>
      <c r="N103" s="25" t="str">
        <f t="shared" si="3"/>
        <v/>
      </c>
    </row>
    <row r="104" spans="1:15" ht="22" customHeight="1">
      <c r="A104" t="str">
        <f t="shared" si="2"/>
        <v/>
      </c>
      <c r="C104" s="24" t="str">
        <f>IF(B104="","",IFERROR(_xlfn.XLOOKUP(B104,BILLING!A:A,BILLING!C:C),"Bill not found"))</f>
        <v/>
      </c>
      <c r="D104" s="24" t="str">
        <f>IF(C104="","",IFERROR(_xlfn.XLOOKUP(C104,PT_Master!A:A,PT_Master!C:C),""))</f>
        <v/>
      </c>
      <c r="E104" s="24" t="str">
        <f>IF(C104="","",IFERROR(_xlfn.XLOOKUP(C104,PT_Master!A:A,PT_Master!P:P),""))</f>
        <v/>
      </c>
      <c r="F104" s="24" t="str">
        <f>IF(C104="","",IFERROR(_xlfn.XLOOKUP(C104,PT_Master!A:A,PT_Master!Q:Q),""))</f>
        <v/>
      </c>
      <c r="G104" s="13"/>
      <c r="H104" s="25" t="str">
        <f>IF(B104="","",IFERROR(_xlfn.XLOOKUP(B104,BILLING!A:A,BILLING!N:N),0))</f>
        <v/>
      </c>
      <c r="I104" s="17"/>
      <c r="K104" s="13"/>
      <c r="N104" s="25" t="str">
        <f t="shared" si="3"/>
        <v/>
      </c>
    </row>
    <row r="105" spans="1:15" ht="22" customHeight="1">
      <c r="A105" t="str">
        <f t="shared" si="2"/>
        <v/>
      </c>
      <c r="C105" s="24" t="str">
        <f>IF(B105="","",IFERROR(_xlfn.XLOOKUP(B105,BILLING!A:A,BILLING!C:C),"Bill not found"))</f>
        <v/>
      </c>
      <c r="D105" s="24" t="str">
        <f>IF(C105="","",IFERROR(_xlfn.XLOOKUP(C105,PT_Master!A:A,PT_Master!C:C),""))</f>
        <v/>
      </c>
      <c r="E105" s="24" t="str">
        <f>IF(C105="","",IFERROR(_xlfn.XLOOKUP(C105,PT_Master!A:A,PT_Master!P:P),""))</f>
        <v/>
      </c>
      <c r="F105" s="24" t="str">
        <f>IF(C105="","",IFERROR(_xlfn.XLOOKUP(C105,PT_Master!A:A,PT_Master!Q:Q),""))</f>
        <v/>
      </c>
      <c r="G105" s="13"/>
      <c r="H105" s="25" t="str">
        <f>IF(B105="","",IFERROR(_xlfn.XLOOKUP(B105,BILLING!A:A,BILLING!N:N),0))</f>
        <v/>
      </c>
      <c r="I105" s="17"/>
      <c r="K105" s="13"/>
      <c r="N105" s="25" t="str">
        <f t="shared" si="3"/>
        <v/>
      </c>
    </row>
    <row r="106" spans="1:15" ht="22" customHeight="1">
      <c r="A106" t="str">
        <f t="shared" si="2"/>
        <v/>
      </c>
      <c r="C106" s="24" t="str">
        <f>IF(B106="","",IFERROR(_xlfn.XLOOKUP(B106,BILLING!A:A,BILLING!C:C),"Bill not found"))</f>
        <v/>
      </c>
      <c r="D106" s="24" t="str">
        <f>IF(C106="","",IFERROR(_xlfn.XLOOKUP(C106,PT_Master!A:A,PT_Master!C:C),""))</f>
        <v/>
      </c>
      <c r="E106" s="24" t="str">
        <f>IF(C106="","",IFERROR(_xlfn.XLOOKUP(C106,PT_Master!A:A,PT_Master!P:P),""))</f>
        <v/>
      </c>
      <c r="F106" s="24" t="str">
        <f>IF(C106="","",IFERROR(_xlfn.XLOOKUP(C106,PT_Master!A:A,PT_Master!Q:Q),""))</f>
        <v/>
      </c>
      <c r="G106" s="13"/>
      <c r="H106" s="25" t="str">
        <f>IF(B106="","",IFERROR(_xlfn.XLOOKUP(B106,BILLING!A:A,BILLING!N:N),0))</f>
        <v/>
      </c>
      <c r="I106" s="17"/>
      <c r="K106" s="13"/>
      <c r="N106" s="25" t="str">
        <f t="shared" si="3"/>
        <v/>
      </c>
    </row>
    <row r="107" spans="1:15" ht="22" customHeight="1">
      <c r="A107" t="str">
        <f t="shared" si="2"/>
        <v/>
      </c>
      <c r="C107" s="24" t="str">
        <f>IF(B107="","",IFERROR(_xlfn.XLOOKUP(B107,BILLING!A:A,BILLING!C:C),"Bill not found"))</f>
        <v/>
      </c>
      <c r="D107" s="24" t="str">
        <f>IF(C107="","",IFERROR(_xlfn.XLOOKUP(C107,PT_Master!A:A,PT_Master!C:C),""))</f>
        <v/>
      </c>
      <c r="E107" s="24" t="str">
        <f>IF(C107="","",IFERROR(_xlfn.XLOOKUP(C107,PT_Master!A:A,PT_Master!P:P),""))</f>
        <v/>
      </c>
      <c r="F107" s="24" t="str">
        <f>IF(C107="","",IFERROR(_xlfn.XLOOKUP(C107,PT_Master!A:A,PT_Master!Q:Q),""))</f>
        <v/>
      </c>
      <c r="G107" s="13"/>
      <c r="H107" s="25" t="str">
        <f>IF(B107="","",IFERROR(_xlfn.XLOOKUP(B107,BILLING!A:A,BILLING!N:N),0))</f>
        <v/>
      </c>
      <c r="I107" s="17"/>
      <c r="K107" s="13"/>
      <c r="N107" s="25" t="str">
        <f t="shared" si="3"/>
        <v/>
      </c>
    </row>
    <row r="108" spans="1:15" ht="22" customHeight="1">
      <c r="A108" t="str">
        <f t="shared" si="2"/>
        <v/>
      </c>
      <c r="C108" s="24" t="str">
        <f>IF(B108="","",IFERROR(_xlfn.XLOOKUP(B108,BILLING!A:A,BILLING!C:C),"Bill not found"))</f>
        <v/>
      </c>
      <c r="D108" s="24" t="str">
        <f>IF(C108="","",IFERROR(_xlfn.XLOOKUP(C108,PT_Master!A:A,PT_Master!C:C),""))</f>
        <v/>
      </c>
      <c r="E108" s="24" t="str">
        <f>IF(C108="","",IFERROR(_xlfn.XLOOKUP(C108,PT_Master!A:A,PT_Master!P:P),""))</f>
        <v/>
      </c>
      <c r="F108" s="24" t="str">
        <f>IF(C108="","",IFERROR(_xlfn.XLOOKUP(C108,PT_Master!A:A,PT_Master!Q:Q),""))</f>
        <v/>
      </c>
      <c r="G108" s="13"/>
      <c r="H108" s="25" t="str">
        <f>IF(B108="","",IFERROR(_xlfn.XLOOKUP(B108,BILLING!A:A,BILLING!N:N),0))</f>
        <v/>
      </c>
      <c r="I108" s="17"/>
      <c r="K108" s="13"/>
      <c r="N108" s="25" t="str">
        <f t="shared" si="3"/>
        <v/>
      </c>
    </row>
    <row r="109" spans="1:15" ht="22" customHeight="1">
      <c r="A109" t="str">
        <f t="shared" si="2"/>
        <v/>
      </c>
      <c r="C109" s="24" t="str">
        <f>IF(B109="","",IFERROR(_xlfn.XLOOKUP(B109,BILLING!A:A,BILLING!C:C),"Bill not found"))</f>
        <v/>
      </c>
      <c r="D109" s="24" t="str">
        <f>IF(C109="","",IFERROR(_xlfn.XLOOKUP(C109,PT_Master!A:A,PT_Master!C:C),""))</f>
        <v/>
      </c>
      <c r="E109" s="24" t="str">
        <f>IF(C109="","",IFERROR(_xlfn.XLOOKUP(C109,PT_Master!A:A,PT_Master!P:P),""))</f>
        <v/>
      </c>
      <c r="F109" s="24" t="str">
        <f>IF(C109="","",IFERROR(_xlfn.XLOOKUP(C109,PT_Master!A:A,PT_Master!Q:Q),""))</f>
        <v/>
      </c>
      <c r="G109" s="13"/>
      <c r="H109" s="25" t="str">
        <f>IF(B109="","",IFERROR(_xlfn.XLOOKUP(B109,BILLING!A:A,BILLING!N:N),0))</f>
        <v/>
      </c>
      <c r="I109" s="17"/>
      <c r="K109" s="13"/>
      <c r="N109" s="25" t="str">
        <f t="shared" si="3"/>
        <v/>
      </c>
    </row>
    <row r="110" spans="1:15" ht="22" customHeight="1">
      <c r="A110" t="str">
        <f t="shared" si="2"/>
        <v/>
      </c>
      <c r="C110" s="24" t="str">
        <f>IF(B110="","",IFERROR(_xlfn.XLOOKUP(B110,BILLING!A:A,BILLING!C:C),"Bill not found"))</f>
        <v/>
      </c>
      <c r="D110" s="24" t="str">
        <f>IF(C110="","",IFERROR(_xlfn.XLOOKUP(C110,PT_Master!A:A,PT_Master!C:C),""))</f>
        <v/>
      </c>
      <c r="E110" s="24" t="str">
        <f>IF(C110="","",IFERROR(_xlfn.XLOOKUP(C110,PT_Master!A:A,PT_Master!P:P),""))</f>
        <v/>
      </c>
      <c r="F110" s="24" t="str">
        <f>IF(C110="","",IFERROR(_xlfn.XLOOKUP(C110,PT_Master!A:A,PT_Master!Q:Q),""))</f>
        <v/>
      </c>
      <c r="G110" s="13"/>
      <c r="H110" s="25" t="str">
        <f>IF(B110="","",IFERROR(_xlfn.XLOOKUP(B110,BILLING!A:A,BILLING!N:N),0))</f>
        <v/>
      </c>
      <c r="I110" s="17"/>
      <c r="K110" s="13"/>
      <c r="N110" s="25" t="str">
        <f t="shared" si="3"/>
        <v/>
      </c>
    </row>
    <row r="111" spans="1:15" ht="22" customHeight="1">
      <c r="A111" t="str">
        <f t="shared" si="2"/>
        <v/>
      </c>
      <c r="C111" s="24" t="str">
        <f>IF(B111="","",IFERROR(_xlfn.XLOOKUP(B111,BILLING!A:A,BILLING!C:C),"Bill not found"))</f>
        <v/>
      </c>
      <c r="D111" s="24" t="str">
        <f>IF(C111="","",IFERROR(_xlfn.XLOOKUP(C111,PT_Master!A:A,PT_Master!C:C),""))</f>
        <v/>
      </c>
      <c r="E111" s="24" t="str">
        <f>IF(C111="","",IFERROR(_xlfn.XLOOKUP(C111,PT_Master!A:A,PT_Master!P:P),""))</f>
        <v/>
      </c>
      <c r="F111" s="24" t="str">
        <f>IF(C111="","",IFERROR(_xlfn.XLOOKUP(C111,PT_Master!A:A,PT_Master!Q:Q),""))</f>
        <v/>
      </c>
      <c r="G111" s="13"/>
      <c r="H111" s="25" t="str">
        <f>IF(B111="","",IFERROR(_xlfn.XLOOKUP(B111,BILLING!A:A,BILLING!N:N),0))</f>
        <v/>
      </c>
      <c r="I111" s="17"/>
      <c r="K111" s="13"/>
      <c r="N111" s="25" t="str">
        <f t="shared" si="3"/>
        <v/>
      </c>
    </row>
    <row r="112" spans="1:15" ht="22" customHeight="1">
      <c r="A112" t="str">
        <f t="shared" si="2"/>
        <v/>
      </c>
      <c r="C112" s="24" t="str">
        <f>IF(B112="","",IFERROR(_xlfn.XLOOKUP(B112,BILLING!A:A,BILLING!C:C),"Bill not found"))</f>
        <v/>
      </c>
      <c r="D112" s="24" t="str">
        <f>IF(C112="","",IFERROR(_xlfn.XLOOKUP(C112,PT_Master!A:A,PT_Master!C:C),""))</f>
        <v/>
      </c>
      <c r="E112" s="24" t="str">
        <f>IF(C112="","",IFERROR(_xlfn.XLOOKUP(C112,PT_Master!A:A,PT_Master!P:P),""))</f>
        <v/>
      </c>
      <c r="F112" s="24" t="str">
        <f>IF(C112="","",IFERROR(_xlfn.XLOOKUP(C112,PT_Master!A:A,PT_Master!Q:Q),""))</f>
        <v/>
      </c>
      <c r="G112" s="13"/>
      <c r="H112" s="25" t="str">
        <f>IF(B112="","",IFERROR(_xlfn.XLOOKUP(B112,BILLING!A:A,BILLING!N:N),0))</f>
        <v/>
      </c>
      <c r="I112" s="17"/>
      <c r="K112" s="13"/>
      <c r="N112" s="25" t="str">
        <f t="shared" si="3"/>
        <v/>
      </c>
    </row>
    <row r="113" spans="1:14" ht="22" customHeight="1">
      <c r="A113" t="str">
        <f t="shared" si="2"/>
        <v/>
      </c>
      <c r="C113" s="24" t="str">
        <f>IF(B113="","",IFERROR(_xlfn.XLOOKUP(B113,BILLING!A:A,BILLING!C:C),"Bill not found"))</f>
        <v/>
      </c>
      <c r="D113" s="24" t="str">
        <f>IF(C113="","",IFERROR(_xlfn.XLOOKUP(C113,PT_Master!A:A,PT_Master!C:C),""))</f>
        <v/>
      </c>
      <c r="E113" s="24" t="str">
        <f>IF(C113="","",IFERROR(_xlfn.XLOOKUP(C113,PT_Master!A:A,PT_Master!P:P),""))</f>
        <v/>
      </c>
      <c r="F113" s="24" t="str">
        <f>IF(C113="","",IFERROR(_xlfn.XLOOKUP(C113,PT_Master!A:A,PT_Master!Q:Q),""))</f>
        <v/>
      </c>
      <c r="G113" s="13"/>
      <c r="H113" s="25" t="str">
        <f>IF(B113="","",IFERROR(_xlfn.XLOOKUP(B113,BILLING!A:A,BILLING!N:N),0))</f>
        <v/>
      </c>
      <c r="I113" s="17"/>
      <c r="K113" s="13"/>
      <c r="N113" s="25" t="str">
        <f t="shared" si="3"/>
        <v/>
      </c>
    </row>
    <row r="114" spans="1:14" ht="22" customHeight="1">
      <c r="A114" t="str">
        <f t="shared" si="2"/>
        <v/>
      </c>
      <c r="C114" s="24" t="str">
        <f>IF(B114="","",IFERROR(_xlfn.XLOOKUP(B114,BILLING!A:A,BILLING!C:C),"Bill not found"))</f>
        <v/>
      </c>
      <c r="D114" s="24" t="str">
        <f>IF(C114="","",IFERROR(_xlfn.XLOOKUP(C114,PT_Master!A:A,PT_Master!C:C),""))</f>
        <v/>
      </c>
      <c r="E114" s="24" t="str">
        <f>IF(C114="","",IFERROR(_xlfn.XLOOKUP(C114,PT_Master!A:A,PT_Master!P:P),""))</f>
        <v/>
      </c>
      <c r="F114" s="24" t="str">
        <f>IF(C114="","",IFERROR(_xlfn.XLOOKUP(C114,PT_Master!A:A,PT_Master!Q:Q),""))</f>
        <v/>
      </c>
      <c r="G114" s="13"/>
      <c r="H114" s="25" t="str">
        <f>IF(B114="","",IFERROR(_xlfn.XLOOKUP(B114,BILLING!A:A,BILLING!N:N),0))</f>
        <v/>
      </c>
      <c r="I114" s="17"/>
      <c r="K114" s="13"/>
      <c r="N114" s="25" t="str">
        <f t="shared" si="3"/>
        <v/>
      </c>
    </row>
    <row r="115" spans="1:14" ht="22" customHeight="1">
      <c r="A115" t="str">
        <f t="shared" si="2"/>
        <v/>
      </c>
      <c r="C115" s="24" t="str">
        <f>IF(B115="","",IFERROR(_xlfn.XLOOKUP(B115,BILLING!A:A,BILLING!C:C),"Bill not found"))</f>
        <v/>
      </c>
      <c r="D115" s="24" t="str">
        <f>IF(C115="","",IFERROR(_xlfn.XLOOKUP(C115,PT_Master!A:A,PT_Master!C:C),""))</f>
        <v/>
      </c>
      <c r="E115" s="24" t="str">
        <f>IF(C115="","",IFERROR(_xlfn.XLOOKUP(C115,PT_Master!A:A,PT_Master!P:P),""))</f>
        <v/>
      </c>
      <c r="F115" s="24" t="str">
        <f>IF(C115="","",IFERROR(_xlfn.XLOOKUP(C115,PT_Master!A:A,PT_Master!Q:Q),""))</f>
        <v/>
      </c>
      <c r="G115" s="13"/>
      <c r="H115" s="25" t="str">
        <f>IF(B115="","",IFERROR(_xlfn.XLOOKUP(B115,BILLING!A:A,BILLING!N:N),0))</f>
        <v/>
      </c>
      <c r="I115" s="17"/>
      <c r="K115" s="13"/>
      <c r="N115" s="25" t="str">
        <f t="shared" si="3"/>
        <v/>
      </c>
    </row>
    <row r="116" spans="1:14" ht="22" customHeight="1">
      <c r="A116" t="str">
        <f t="shared" si="2"/>
        <v/>
      </c>
      <c r="C116" s="24" t="str">
        <f>IF(B116="","",IFERROR(_xlfn.XLOOKUP(B116,BILLING!A:A,BILLING!C:C),"Bill not found"))</f>
        <v/>
      </c>
      <c r="D116" s="24" t="str">
        <f>IF(C116="","",IFERROR(_xlfn.XLOOKUP(C116,PT_Master!A:A,PT_Master!C:C),""))</f>
        <v/>
      </c>
      <c r="E116" s="24" t="str">
        <f>IF(C116="","",IFERROR(_xlfn.XLOOKUP(C116,PT_Master!A:A,PT_Master!P:P),""))</f>
        <v/>
      </c>
      <c r="F116" s="24" t="str">
        <f>IF(C116="","",IFERROR(_xlfn.XLOOKUP(C116,PT_Master!A:A,PT_Master!Q:Q),""))</f>
        <v/>
      </c>
      <c r="G116" s="13"/>
      <c r="H116" s="25" t="str">
        <f>IF(B116="","",IFERROR(_xlfn.XLOOKUP(B116,BILLING!A:A,BILLING!N:N),0))</f>
        <v/>
      </c>
      <c r="I116" s="17"/>
      <c r="K116" s="13"/>
      <c r="N116" s="25" t="str">
        <f t="shared" si="3"/>
        <v/>
      </c>
    </row>
    <row r="117" spans="1:14" ht="22" customHeight="1">
      <c r="A117" t="str">
        <f t="shared" si="2"/>
        <v/>
      </c>
      <c r="C117" s="24" t="str">
        <f>IF(B117="","",IFERROR(_xlfn.XLOOKUP(B117,BILLING!A:A,BILLING!C:C),"Bill not found"))</f>
        <v/>
      </c>
      <c r="D117" s="24" t="str">
        <f>IF(C117="","",IFERROR(_xlfn.XLOOKUP(C117,PT_Master!A:A,PT_Master!C:C),""))</f>
        <v/>
      </c>
      <c r="E117" s="24" t="str">
        <f>IF(C117="","",IFERROR(_xlfn.XLOOKUP(C117,PT_Master!A:A,PT_Master!P:P),""))</f>
        <v/>
      </c>
      <c r="F117" s="24" t="str">
        <f>IF(C117="","",IFERROR(_xlfn.XLOOKUP(C117,PT_Master!A:A,PT_Master!Q:Q),""))</f>
        <v/>
      </c>
      <c r="G117" s="13"/>
      <c r="H117" s="25" t="str">
        <f>IF(B117="","",IFERROR(_xlfn.XLOOKUP(B117,BILLING!A:A,BILLING!N:N),0))</f>
        <v/>
      </c>
      <c r="I117" s="17"/>
      <c r="K117" s="13"/>
      <c r="N117" s="25" t="str">
        <f t="shared" si="3"/>
        <v/>
      </c>
    </row>
    <row r="118" spans="1:14" ht="22" customHeight="1">
      <c r="A118" t="str">
        <f t="shared" si="2"/>
        <v/>
      </c>
      <c r="C118" s="24" t="str">
        <f>IF(B118="","",IFERROR(_xlfn.XLOOKUP(B118,BILLING!A:A,BILLING!C:C),"Bill not found"))</f>
        <v/>
      </c>
      <c r="D118" s="24" t="str">
        <f>IF(C118="","",IFERROR(_xlfn.XLOOKUP(C118,PT_Master!A:A,PT_Master!C:C),""))</f>
        <v/>
      </c>
      <c r="E118" s="24" t="str">
        <f>IF(C118="","",IFERROR(_xlfn.XLOOKUP(C118,PT_Master!A:A,PT_Master!P:P),""))</f>
        <v/>
      </c>
      <c r="F118" s="24" t="str">
        <f>IF(C118="","",IFERROR(_xlfn.XLOOKUP(C118,PT_Master!A:A,PT_Master!Q:Q),""))</f>
        <v/>
      </c>
      <c r="G118" s="13"/>
      <c r="H118" s="25" t="str">
        <f>IF(B118="","",IFERROR(_xlfn.XLOOKUP(B118,BILLING!A:A,BILLING!N:N),0))</f>
        <v/>
      </c>
      <c r="I118" s="17"/>
      <c r="K118" s="13"/>
      <c r="N118" s="25" t="str">
        <f t="shared" si="3"/>
        <v/>
      </c>
    </row>
    <row r="119" spans="1:14" ht="22" customHeight="1">
      <c r="A119" t="str">
        <f t="shared" si="2"/>
        <v/>
      </c>
      <c r="C119" s="24" t="str">
        <f>IF(B119="","",IFERROR(_xlfn.XLOOKUP(B119,BILLING!A:A,BILLING!C:C),"Bill not found"))</f>
        <v/>
      </c>
      <c r="D119" s="24" t="str">
        <f>IF(C119="","",IFERROR(_xlfn.XLOOKUP(C119,PT_Master!A:A,PT_Master!C:C),""))</f>
        <v/>
      </c>
      <c r="E119" s="24" t="str">
        <f>IF(C119="","",IFERROR(_xlfn.XLOOKUP(C119,PT_Master!A:A,PT_Master!P:P),""))</f>
        <v/>
      </c>
      <c r="F119" s="24" t="str">
        <f>IF(C119="","",IFERROR(_xlfn.XLOOKUP(C119,PT_Master!A:A,PT_Master!Q:Q),""))</f>
        <v/>
      </c>
      <c r="G119" s="13"/>
      <c r="H119" s="25" t="str">
        <f>IF(B119="","",IFERROR(_xlfn.XLOOKUP(B119,BILLING!A:A,BILLING!N:N),0))</f>
        <v/>
      </c>
      <c r="I119" s="17"/>
      <c r="K119" s="13"/>
      <c r="N119" s="25" t="str">
        <f t="shared" si="3"/>
        <v/>
      </c>
    </row>
    <row r="120" spans="1:14" ht="22" customHeight="1">
      <c r="A120" t="str">
        <f t="shared" si="2"/>
        <v/>
      </c>
      <c r="C120" s="24" t="str">
        <f>IF(B120="","",IFERROR(_xlfn.XLOOKUP(B120,BILLING!A:A,BILLING!C:C),"Bill not found"))</f>
        <v/>
      </c>
      <c r="D120" s="24" t="str">
        <f>IF(C120="","",IFERROR(_xlfn.XLOOKUP(C120,PT_Master!A:A,PT_Master!C:C),""))</f>
        <v/>
      </c>
      <c r="E120" s="24" t="str">
        <f>IF(C120="","",IFERROR(_xlfn.XLOOKUP(C120,PT_Master!A:A,PT_Master!P:P),""))</f>
        <v/>
      </c>
      <c r="F120" s="24" t="str">
        <f>IF(C120="","",IFERROR(_xlfn.XLOOKUP(C120,PT_Master!A:A,PT_Master!Q:Q),""))</f>
        <v/>
      </c>
      <c r="G120" s="13"/>
      <c r="H120" s="25" t="str">
        <f>IF(B120="","",IFERROR(_xlfn.XLOOKUP(B120,BILLING!A:A,BILLING!N:N),0))</f>
        <v/>
      </c>
      <c r="I120" s="17"/>
      <c r="K120" s="13"/>
      <c r="N120" s="25" t="str">
        <f t="shared" si="3"/>
        <v/>
      </c>
    </row>
    <row r="121" spans="1:14" ht="22" customHeight="1">
      <c r="A121" t="str">
        <f t="shared" si="2"/>
        <v/>
      </c>
      <c r="C121" s="24" t="str">
        <f>IF(B121="","",IFERROR(_xlfn.XLOOKUP(B121,BILLING!A:A,BILLING!C:C),"Bill not found"))</f>
        <v/>
      </c>
      <c r="D121" s="24" t="str">
        <f>IF(C121="","",IFERROR(_xlfn.XLOOKUP(C121,PT_Master!A:A,PT_Master!C:C),""))</f>
        <v/>
      </c>
      <c r="E121" s="24" t="str">
        <f>IF(C121="","",IFERROR(_xlfn.XLOOKUP(C121,PT_Master!A:A,PT_Master!P:P),""))</f>
        <v/>
      </c>
      <c r="F121" s="24" t="str">
        <f>IF(C121="","",IFERROR(_xlfn.XLOOKUP(C121,PT_Master!A:A,PT_Master!Q:Q),""))</f>
        <v/>
      </c>
      <c r="G121" s="13"/>
      <c r="H121" s="25" t="str">
        <f>IF(B121="","",IFERROR(_xlfn.XLOOKUP(B121,BILLING!A:A,BILLING!N:N),0))</f>
        <v/>
      </c>
      <c r="I121" s="17"/>
      <c r="K121" s="13"/>
      <c r="N121" s="25" t="str">
        <f t="shared" si="3"/>
        <v/>
      </c>
    </row>
    <row r="122" spans="1:14" ht="22" customHeight="1">
      <c r="A122" t="str">
        <f t="shared" si="2"/>
        <v/>
      </c>
      <c r="C122" s="24" t="str">
        <f>IF(B122="","",IFERROR(_xlfn.XLOOKUP(B122,BILLING!A:A,BILLING!C:C),"Bill not found"))</f>
        <v/>
      </c>
      <c r="D122" s="24" t="str">
        <f>IF(C122="","",IFERROR(_xlfn.XLOOKUP(C122,PT_Master!A:A,PT_Master!C:C),""))</f>
        <v/>
      </c>
      <c r="E122" s="24" t="str">
        <f>IF(C122="","",IFERROR(_xlfn.XLOOKUP(C122,PT_Master!A:A,PT_Master!P:P),""))</f>
        <v/>
      </c>
      <c r="F122" s="24" t="str">
        <f>IF(C122="","",IFERROR(_xlfn.XLOOKUP(C122,PT_Master!A:A,PT_Master!Q:Q),""))</f>
        <v/>
      </c>
      <c r="G122" s="13"/>
      <c r="H122" s="25" t="str">
        <f>IF(B122="","",IFERROR(_xlfn.XLOOKUP(B122,BILLING!A:A,BILLING!N:N),0))</f>
        <v/>
      </c>
      <c r="I122" s="17"/>
      <c r="K122" s="13"/>
      <c r="N122" s="25" t="str">
        <f t="shared" si="3"/>
        <v/>
      </c>
    </row>
    <row r="123" spans="1:14" ht="22" customHeight="1">
      <c r="A123" t="str">
        <f t="shared" si="2"/>
        <v/>
      </c>
      <c r="C123" s="24" t="str">
        <f>IF(B123="","",IFERROR(_xlfn.XLOOKUP(B123,BILLING!A:A,BILLING!C:C),"Bill not found"))</f>
        <v/>
      </c>
      <c r="D123" s="24" t="str">
        <f>IF(C123="","",IFERROR(_xlfn.XLOOKUP(C123,PT_Master!A:A,PT_Master!C:C),""))</f>
        <v/>
      </c>
      <c r="E123" s="24" t="str">
        <f>IF(C123="","",IFERROR(_xlfn.XLOOKUP(C123,PT_Master!A:A,PT_Master!P:P),""))</f>
        <v/>
      </c>
      <c r="F123" s="24" t="str">
        <f>IF(C123="","",IFERROR(_xlfn.XLOOKUP(C123,PT_Master!A:A,PT_Master!Q:Q),""))</f>
        <v/>
      </c>
      <c r="G123" s="13"/>
      <c r="H123" s="25" t="str">
        <f>IF(B123="","",IFERROR(_xlfn.XLOOKUP(B123,BILLING!A:A,BILLING!N:N),0))</f>
        <v/>
      </c>
      <c r="I123" s="17"/>
      <c r="K123" s="13"/>
      <c r="N123" s="25" t="str">
        <f t="shared" si="3"/>
        <v/>
      </c>
    </row>
    <row r="124" spans="1:14" ht="22" customHeight="1">
      <c r="A124" t="str">
        <f t="shared" si="2"/>
        <v/>
      </c>
      <c r="C124" s="24" t="str">
        <f>IF(B124="","",IFERROR(_xlfn.XLOOKUP(B124,BILLING!A:A,BILLING!C:C),"Bill not found"))</f>
        <v/>
      </c>
      <c r="D124" s="24" t="str">
        <f>IF(C124="","",IFERROR(_xlfn.XLOOKUP(C124,PT_Master!A:A,PT_Master!C:C),""))</f>
        <v/>
      </c>
      <c r="E124" s="24" t="str">
        <f>IF(C124="","",IFERROR(_xlfn.XLOOKUP(C124,PT_Master!A:A,PT_Master!P:P),""))</f>
        <v/>
      </c>
      <c r="F124" s="24" t="str">
        <f>IF(C124="","",IFERROR(_xlfn.XLOOKUP(C124,PT_Master!A:A,PT_Master!Q:Q),""))</f>
        <v/>
      </c>
      <c r="G124" s="13"/>
      <c r="H124" s="25" t="str">
        <f>IF(B124="","",IFERROR(_xlfn.XLOOKUP(B124,BILLING!A:A,BILLING!N:N),0))</f>
        <v/>
      </c>
      <c r="I124" s="17"/>
      <c r="K124" s="13"/>
      <c r="N124" s="25" t="str">
        <f t="shared" si="3"/>
        <v/>
      </c>
    </row>
    <row r="125" spans="1:14" ht="22" customHeight="1">
      <c r="A125" t="str">
        <f t="shared" si="2"/>
        <v/>
      </c>
      <c r="C125" s="24" t="str">
        <f>IF(B125="","",IFERROR(_xlfn.XLOOKUP(B125,BILLING!A:A,BILLING!C:C),"Bill not found"))</f>
        <v/>
      </c>
      <c r="D125" s="24" t="str">
        <f>IF(C125="","",IFERROR(_xlfn.XLOOKUP(C125,PT_Master!A:A,PT_Master!C:C),""))</f>
        <v/>
      </c>
      <c r="E125" s="24" t="str">
        <f>IF(C125="","",IFERROR(_xlfn.XLOOKUP(C125,PT_Master!A:A,PT_Master!P:P),""))</f>
        <v/>
      </c>
      <c r="F125" s="24" t="str">
        <f>IF(C125="","",IFERROR(_xlfn.XLOOKUP(C125,PT_Master!A:A,PT_Master!Q:Q),""))</f>
        <v/>
      </c>
      <c r="G125" s="13"/>
      <c r="H125" s="25" t="str">
        <f>IF(B125="","",IFERROR(_xlfn.XLOOKUP(B125,BILLING!A:A,BILLING!N:N),0))</f>
        <v/>
      </c>
      <c r="I125" s="17"/>
      <c r="K125" s="13"/>
      <c r="N125" s="25" t="str">
        <f t="shared" si="3"/>
        <v/>
      </c>
    </row>
    <row r="126" spans="1:14" ht="22" customHeight="1">
      <c r="A126" t="str">
        <f t="shared" si="2"/>
        <v/>
      </c>
      <c r="C126" s="24" t="str">
        <f>IF(B126="","",IFERROR(_xlfn.XLOOKUP(B126,BILLING!A:A,BILLING!C:C),"Bill not found"))</f>
        <v/>
      </c>
      <c r="D126" s="24" t="str">
        <f>IF(C126="","",IFERROR(_xlfn.XLOOKUP(C126,PT_Master!A:A,PT_Master!C:C),""))</f>
        <v/>
      </c>
      <c r="E126" s="24" t="str">
        <f>IF(C126="","",IFERROR(_xlfn.XLOOKUP(C126,PT_Master!A:A,PT_Master!P:P),""))</f>
        <v/>
      </c>
      <c r="F126" s="24" t="str">
        <f>IF(C126="","",IFERROR(_xlfn.XLOOKUP(C126,PT_Master!A:A,PT_Master!Q:Q),""))</f>
        <v/>
      </c>
      <c r="G126" s="13"/>
      <c r="H126" s="25" t="str">
        <f>IF(B126="","",IFERROR(_xlfn.XLOOKUP(B126,BILLING!A:A,BILLING!N:N),0))</f>
        <v/>
      </c>
      <c r="I126" s="17"/>
      <c r="K126" s="13"/>
      <c r="N126" s="25" t="str">
        <f t="shared" si="3"/>
        <v/>
      </c>
    </row>
    <row r="127" spans="1:14" ht="22" customHeight="1">
      <c r="A127" t="str">
        <f t="shared" si="2"/>
        <v/>
      </c>
      <c r="C127" s="24" t="str">
        <f>IF(B127="","",IFERROR(_xlfn.XLOOKUP(B127,BILLING!A:A,BILLING!C:C),"Bill not found"))</f>
        <v/>
      </c>
      <c r="D127" s="24" t="str">
        <f>IF(C127="","",IFERROR(_xlfn.XLOOKUP(C127,PT_Master!A:A,PT_Master!C:C),""))</f>
        <v/>
      </c>
      <c r="E127" s="24" t="str">
        <f>IF(C127="","",IFERROR(_xlfn.XLOOKUP(C127,PT_Master!A:A,PT_Master!P:P),""))</f>
        <v/>
      </c>
      <c r="F127" s="24" t="str">
        <f>IF(C127="","",IFERROR(_xlfn.XLOOKUP(C127,PT_Master!A:A,PT_Master!Q:Q),""))</f>
        <v/>
      </c>
      <c r="G127" s="13"/>
      <c r="H127" s="25" t="str">
        <f>IF(B127="","",IFERROR(_xlfn.XLOOKUP(B127,BILLING!A:A,BILLING!N:N),0))</f>
        <v/>
      </c>
      <c r="I127" s="17"/>
      <c r="K127" s="13"/>
      <c r="N127" s="25" t="str">
        <f t="shared" si="3"/>
        <v/>
      </c>
    </row>
    <row r="128" spans="1:14" ht="22" customHeight="1">
      <c r="A128" t="str">
        <f t="shared" si="2"/>
        <v/>
      </c>
      <c r="C128" s="24" t="str">
        <f>IF(B128="","",IFERROR(_xlfn.XLOOKUP(B128,BILLING!A:A,BILLING!C:C),"Bill not found"))</f>
        <v/>
      </c>
      <c r="D128" s="24" t="str">
        <f>IF(C128="","",IFERROR(_xlfn.XLOOKUP(C128,PT_Master!A:A,PT_Master!C:C),""))</f>
        <v/>
      </c>
      <c r="E128" s="24" t="str">
        <f>IF(C128="","",IFERROR(_xlfn.XLOOKUP(C128,PT_Master!A:A,PT_Master!P:P),""))</f>
        <v/>
      </c>
      <c r="F128" s="24" t="str">
        <f>IF(C128="","",IFERROR(_xlfn.XLOOKUP(C128,PT_Master!A:A,PT_Master!Q:Q),""))</f>
        <v/>
      </c>
      <c r="G128" s="13"/>
      <c r="H128" s="25" t="str">
        <f>IF(B128="","",IFERROR(_xlfn.XLOOKUP(B128,BILLING!A:A,BILLING!N:N),0))</f>
        <v/>
      </c>
      <c r="I128" s="17"/>
      <c r="K128" s="13"/>
      <c r="N128" s="25" t="str">
        <f t="shared" si="3"/>
        <v/>
      </c>
    </row>
    <row r="129" spans="1:14" ht="22" customHeight="1">
      <c r="A129" t="str">
        <f t="shared" si="2"/>
        <v/>
      </c>
      <c r="C129" s="24" t="str">
        <f>IF(B129="","",IFERROR(_xlfn.XLOOKUP(B129,BILLING!A:A,BILLING!C:C),"Bill not found"))</f>
        <v/>
      </c>
      <c r="D129" s="24" t="str">
        <f>IF(C129="","",IFERROR(_xlfn.XLOOKUP(C129,PT_Master!A:A,PT_Master!C:C),""))</f>
        <v/>
      </c>
      <c r="E129" s="24" t="str">
        <f>IF(C129="","",IFERROR(_xlfn.XLOOKUP(C129,PT_Master!A:A,PT_Master!P:P),""))</f>
        <v/>
      </c>
      <c r="F129" s="24" t="str">
        <f>IF(C129="","",IFERROR(_xlfn.XLOOKUP(C129,PT_Master!A:A,PT_Master!Q:Q),""))</f>
        <v/>
      </c>
      <c r="G129" s="13"/>
      <c r="H129" s="25" t="str">
        <f>IF(B129="","",IFERROR(_xlfn.XLOOKUP(B129,BILLING!A:A,BILLING!N:N),0))</f>
        <v/>
      </c>
      <c r="I129" s="17"/>
      <c r="K129" s="13"/>
      <c r="N129" s="25" t="str">
        <f t="shared" si="3"/>
        <v/>
      </c>
    </row>
    <row r="130" spans="1:14" ht="22" customHeight="1">
      <c r="A130" t="str">
        <f t="shared" si="2"/>
        <v/>
      </c>
      <c r="C130" s="24" t="str">
        <f>IF(B130="","",IFERROR(_xlfn.XLOOKUP(B130,BILLING!A:A,BILLING!C:C),"Bill not found"))</f>
        <v/>
      </c>
      <c r="D130" s="24" t="str">
        <f>IF(C130="","",IFERROR(_xlfn.XLOOKUP(C130,PT_Master!A:A,PT_Master!C:C),""))</f>
        <v/>
      </c>
      <c r="E130" s="24" t="str">
        <f>IF(C130="","",IFERROR(_xlfn.XLOOKUP(C130,PT_Master!A:A,PT_Master!P:P),""))</f>
        <v/>
      </c>
      <c r="F130" s="24" t="str">
        <f>IF(C130="","",IFERROR(_xlfn.XLOOKUP(C130,PT_Master!A:A,PT_Master!Q:Q),""))</f>
        <v/>
      </c>
      <c r="G130" s="13"/>
      <c r="H130" s="25" t="str">
        <f>IF(B130="","",IFERROR(_xlfn.XLOOKUP(B130,BILLING!A:A,BILLING!N:N),0))</f>
        <v/>
      </c>
      <c r="I130" s="17"/>
      <c r="K130" s="13"/>
      <c r="N130" s="25" t="str">
        <f t="shared" si="3"/>
        <v/>
      </c>
    </row>
    <row r="131" spans="1:14" ht="22" customHeight="1">
      <c r="A131" t="str">
        <f t="shared" si="2"/>
        <v/>
      </c>
      <c r="C131" s="24" t="str">
        <f>IF(B131="","",IFERROR(_xlfn.XLOOKUP(B131,BILLING!A:A,BILLING!C:C),"Bill not found"))</f>
        <v/>
      </c>
      <c r="D131" s="24" t="str">
        <f>IF(C131="","",IFERROR(_xlfn.XLOOKUP(C131,PT_Master!A:A,PT_Master!C:C),""))</f>
        <v/>
      </c>
      <c r="E131" s="24" t="str">
        <f>IF(C131="","",IFERROR(_xlfn.XLOOKUP(C131,PT_Master!A:A,PT_Master!P:P),""))</f>
        <v/>
      </c>
      <c r="F131" s="24" t="str">
        <f>IF(C131="","",IFERROR(_xlfn.XLOOKUP(C131,PT_Master!A:A,PT_Master!Q:Q),""))</f>
        <v/>
      </c>
      <c r="G131" s="13"/>
      <c r="H131" s="25" t="str">
        <f>IF(B131="","",IFERROR(_xlfn.XLOOKUP(B131,BILLING!A:A,BILLING!N:N),0))</f>
        <v/>
      </c>
      <c r="I131" s="17"/>
      <c r="K131" s="13"/>
      <c r="N131" s="25" t="str">
        <f t="shared" si="3"/>
        <v/>
      </c>
    </row>
    <row r="132" spans="1:14" ht="22" customHeight="1">
      <c r="A132" t="str">
        <f t="shared" si="2"/>
        <v/>
      </c>
      <c r="C132" s="24" t="str">
        <f>IF(B132="","",IFERROR(_xlfn.XLOOKUP(B132,BILLING!A:A,BILLING!C:C),"Bill not found"))</f>
        <v/>
      </c>
      <c r="D132" s="24" t="str">
        <f>IF(C132="","",IFERROR(_xlfn.XLOOKUP(C132,PT_Master!A:A,PT_Master!C:C),""))</f>
        <v/>
      </c>
      <c r="E132" s="24" t="str">
        <f>IF(C132="","",IFERROR(_xlfn.XLOOKUP(C132,PT_Master!A:A,PT_Master!P:P),""))</f>
        <v/>
      </c>
      <c r="F132" s="24" t="str">
        <f>IF(C132="","",IFERROR(_xlfn.XLOOKUP(C132,PT_Master!A:A,PT_Master!Q:Q),""))</f>
        <v/>
      </c>
      <c r="G132" s="13"/>
      <c r="H132" s="25" t="str">
        <f>IF(B132="","",IFERROR(_xlfn.XLOOKUP(B132,BILLING!A:A,BILLING!N:N),0))</f>
        <v/>
      </c>
      <c r="I132" s="17"/>
      <c r="K132" s="13"/>
      <c r="N132" s="25" t="str">
        <f t="shared" si="3"/>
        <v/>
      </c>
    </row>
    <row r="133" spans="1:14" ht="22" customHeight="1">
      <c r="A133" t="str">
        <f t="shared" si="2"/>
        <v/>
      </c>
      <c r="C133" s="24" t="str">
        <f>IF(B133="","",IFERROR(_xlfn.XLOOKUP(B133,BILLING!A:A,BILLING!C:C),"Bill not found"))</f>
        <v/>
      </c>
      <c r="D133" s="24" t="str">
        <f>IF(C133="","",IFERROR(_xlfn.XLOOKUP(C133,PT_Master!A:A,PT_Master!C:C),""))</f>
        <v/>
      </c>
      <c r="E133" s="24" t="str">
        <f>IF(C133="","",IFERROR(_xlfn.XLOOKUP(C133,PT_Master!A:A,PT_Master!P:P),""))</f>
        <v/>
      </c>
      <c r="F133" s="24" t="str">
        <f>IF(C133="","",IFERROR(_xlfn.XLOOKUP(C133,PT_Master!A:A,PT_Master!Q:Q),""))</f>
        <v/>
      </c>
      <c r="G133" s="13"/>
      <c r="H133" s="25" t="str">
        <f>IF(B133="","",IFERROR(_xlfn.XLOOKUP(B133,BILLING!A:A,BILLING!N:N),0))</f>
        <v/>
      </c>
      <c r="I133" s="17"/>
      <c r="K133" s="13"/>
      <c r="N133" s="25" t="str">
        <f t="shared" si="3"/>
        <v/>
      </c>
    </row>
    <row r="134" spans="1:14" ht="22" customHeight="1">
      <c r="A134" t="str">
        <f t="shared" si="2"/>
        <v/>
      </c>
      <c r="C134" s="24" t="str">
        <f>IF(B134="","",IFERROR(_xlfn.XLOOKUP(B134,BILLING!A:A,BILLING!C:C),"Bill not found"))</f>
        <v/>
      </c>
      <c r="D134" s="24" t="str">
        <f>IF(C134="","",IFERROR(_xlfn.XLOOKUP(C134,PT_Master!A:A,PT_Master!C:C),""))</f>
        <v/>
      </c>
      <c r="E134" s="24" t="str">
        <f>IF(C134="","",IFERROR(_xlfn.XLOOKUP(C134,PT_Master!A:A,PT_Master!P:P),""))</f>
        <v/>
      </c>
      <c r="F134" s="24" t="str">
        <f>IF(C134="","",IFERROR(_xlfn.XLOOKUP(C134,PT_Master!A:A,PT_Master!Q:Q),""))</f>
        <v/>
      </c>
      <c r="G134" s="13"/>
      <c r="H134" s="25" t="str">
        <f>IF(B134="","",IFERROR(_xlfn.XLOOKUP(B134,BILLING!A:A,BILLING!N:N),0))</f>
        <v/>
      </c>
      <c r="I134" s="17"/>
      <c r="K134" s="13"/>
      <c r="N134" s="25" t="str">
        <f t="shared" si="3"/>
        <v/>
      </c>
    </row>
    <row r="135" spans="1:14" ht="22" customHeight="1">
      <c r="A135" t="str">
        <f t="shared" ref="A135:A198" si="4">IF(B135="","","INS-"&amp;TEXT(ROW(A131),"00000"))</f>
        <v/>
      </c>
      <c r="C135" s="24" t="str">
        <f>IF(B135="","",IFERROR(_xlfn.XLOOKUP(B135,BILLING!A:A,BILLING!C:C),"Bill not found"))</f>
        <v/>
      </c>
      <c r="D135" s="24" t="str">
        <f>IF(C135="","",IFERROR(_xlfn.XLOOKUP(C135,PT_Master!A:A,PT_Master!C:C),""))</f>
        <v/>
      </c>
      <c r="E135" s="24" t="str">
        <f>IF(C135="","",IFERROR(_xlfn.XLOOKUP(C135,PT_Master!A:A,PT_Master!P:P),""))</f>
        <v/>
      </c>
      <c r="F135" s="24" t="str">
        <f>IF(C135="","",IFERROR(_xlfn.XLOOKUP(C135,PT_Master!A:A,PT_Master!Q:Q),""))</f>
        <v/>
      </c>
      <c r="G135" s="13"/>
      <c r="H135" s="25" t="str">
        <f>IF(B135="","",IFERROR(_xlfn.XLOOKUP(B135,BILLING!A:A,BILLING!N:N),0))</f>
        <v/>
      </c>
      <c r="I135" s="17"/>
      <c r="K135" s="13"/>
      <c r="N135" s="25" t="str">
        <f t="shared" ref="N135:N198" si="5">IF(OR(H135="",I135=""),"",H135-I135)</f>
        <v/>
      </c>
    </row>
    <row r="136" spans="1:14" ht="22" customHeight="1">
      <c r="A136" t="str">
        <f t="shared" si="4"/>
        <v/>
      </c>
      <c r="C136" s="24" t="str">
        <f>IF(B136="","",IFERROR(_xlfn.XLOOKUP(B136,BILLING!A:A,BILLING!C:C),"Bill not found"))</f>
        <v/>
      </c>
      <c r="D136" s="24" t="str">
        <f>IF(C136="","",IFERROR(_xlfn.XLOOKUP(C136,PT_Master!A:A,PT_Master!C:C),""))</f>
        <v/>
      </c>
      <c r="E136" s="24" t="str">
        <f>IF(C136="","",IFERROR(_xlfn.XLOOKUP(C136,PT_Master!A:A,PT_Master!P:P),""))</f>
        <v/>
      </c>
      <c r="F136" s="24" t="str">
        <f>IF(C136="","",IFERROR(_xlfn.XLOOKUP(C136,PT_Master!A:A,PT_Master!Q:Q),""))</f>
        <v/>
      </c>
      <c r="G136" s="13"/>
      <c r="H136" s="25" t="str">
        <f>IF(B136="","",IFERROR(_xlfn.XLOOKUP(B136,BILLING!A:A,BILLING!N:N),0))</f>
        <v/>
      </c>
      <c r="I136" s="17"/>
      <c r="K136" s="13"/>
      <c r="N136" s="25" t="str">
        <f t="shared" si="5"/>
        <v/>
      </c>
    </row>
    <row r="137" spans="1:14" ht="22" customHeight="1">
      <c r="A137" t="str">
        <f t="shared" si="4"/>
        <v/>
      </c>
      <c r="C137" s="24" t="str">
        <f>IF(B137="","",IFERROR(_xlfn.XLOOKUP(B137,BILLING!A:A,BILLING!C:C),"Bill not found"))</f>
        <v/>
      </c>
      <c r="D137" s="24" t="str">
        <f>IF(C137="","",IFERROR(_xlfn.XLOOKUP(C137,PT_Master!A:A,PT_Master!C:C),""))</f>
        <v/>
      </c>
      <c r="E137" s="24" t="str">
        <f>IF(C137="","",IFERROR(_xlfn.XLOOKUP(C137,PT_Master!A:A,PT_Master!P:P),""))</f>
        <v/>
      </c>
      <c r="F137" s="24" t="str">
        <f>IF(C137="","",IFERROR(_xlfn.XLOOKUP(C137,PT_Master!A:A,PT_Master!Q:Q),""))</f>
        <v/>
      </c>
      <c r="G137" s="13"/>
      <c r="H137" s="25" t="str">
        <f>IF(B137="","",IFERROR(_xlfn.XLOOKUP(B137,BILLING!A:A,BILLING!N:N),0))</f>
        <v/>
      </c>
      <c r="I137" s="17"/>
      <c r="K137" s="13"/>
      <c r="N137" s="25" t="str">
        <f t="shared" si="5"/>
        <v/>
      </c>
    </row>
    <row r="138" spans="1:14" ht="22" customHeight="1">
      <c r="A138" t="str">
        <f t="shared" si="4"/>
        <v/>
      </c>
      <c r="C138" s="24" t="str">
        <f>IF(B138="","",IFERROR(_xlfn.XLOOKUP(B138,BILLING!A:A,BILLING!C:C),"Bill not found"))</f>
        <v/>
      </c>
      <c r="D138" s="24" t="str">
        <f>IF(C138="","",IFERROR(_xlfn.XLOOKUP(C138,PT_Master!A:A,PT_Master!C:C),""))</f>
        <v/>
      </c>
      <c r="E138" s="24" t="str">
        <f>IF(C138="","",IFERROR(_xlfn.XLOOKUP(C138,PT_Master!A:A,PT_Master!P:P),""))</f>
        <v/>
      </c>
      <c r="F138" s="24" t="str">
        <f>IF(C138="","",IFERROR(_xlfn.XLOOKUP(C138,PT_Master!A:A,PT_Master!Q:Q),""))</f>
        <v/>
      </c>
      <c r="G138" s="13"/>
      <c r="H138" s="25" t="str">
        <f>IF(B138="","",IFERROR(_xlfn.XLOOKUP(B138,BILLING!A:A,BILLING!N:N),0))</f>
        <v/>
      </c>
      <c r="I138" s="17"/>
      <c r="K138" s="13"/>
      <c r="N138" s="25" t="str">
        <f t="shared" si="5"/>
        <v/>
      </c>
    </row>
    <row r="139" spans="1:14" ht="22" customHeight="1">
      <c r="A139" t="str">
        <f t="shared" si="4"/>
        <v/>
      </c>
      <c r="C139" s="24" t="str">
        <f>IF(B139="","",IFERROR(_xlfn.XLOOKUP(B139,BILLING!A:A,BILLING!C:C),"Bill not found"))</f>
        <v/>
      </c>
      <c r="D139" s="24" t="str">
        <f>IF(C139="","",IFERROR(_xlfn.XLOOKUP(C139,PT_Master!A:A,PT_Master!C:C),""))</f>
        <v/>
      </c>
      <c r="E139" s="24" t="str">
        <f>IF(C139="","",IFERROR(_xlfn.XLOOKUP(C139,PT_Master!A:A,PT_Master!P:P),""))</f>
        <v/>
      </c>
      <c r="F139" s="24" t="str">
        <f>IF(C139="","",IFERROR(_xlfn.XLOOKUP(C139,PT_Master!A:A,PT_Master!Q:Q),""))</f>
        <v/>
      </c>
      <c r="G139" s="13"/>
      <c r="H139" s="25" t="str">
        <f>IF(B139="","",IFERROR(_xlfn.XLOOKUP(B139,BILLING!A:A,BILLING!N:N),0))</f>
        <v/>
      </c>
      <c r="I139" s="17"/>
      <c r="K139" s="13"/>
      <c r="N139" s="25" t="str">
        <f t="shared" si="5"/>
        <v/>
      </c>
    </row>
    <row r="140" spans="1:14" ht="22" customHeight="1">
      <c r="A140" t="str">
        <f t="shared" si="4"/>
        <v/>
      </c>
      <c r="C140" s="24" t="str">
        <f>IF(B140="","",IFERROR(_xlfn.XLOOKUP(B140,BILLING!A:A,BILLING!C:C),"Bill not found"))</f>
        <v/>
      </c>
      <c r="D140" s="24" t="str">
        <f>IF(C140="","",IFERROR(_xlfn.XLOOKUP(C140,PT_Master!A:A,PT_Master!C:C),""))</f>
        <v/>
      </c>
      <c r="E140" s="24" t="str">
        <f>IF(C140="","",IFERROR(_xlfn.XLOOKUP(C140,PT_Master!A:A,PT_Master!P:P),""))</f>
        <v/>
      </c>
      <c r="F140" s="24" t="str">
        <f>IF(C140="","",IFERROR(_xlfn.XLOOKUP(C140,PT_Master!A:A,PT_Master!Q:Q),""))</f>
        <v/>
      </c>
      <c r="G140" s="13"/>
      <c r="H140" s="25" t="str">
        <f>IF(B140="","",IFERROR(_xlfn.XLOOKUP(B140,BILLING!A:A,BILLING!N:N),0))</f>
        <v/>
      </c>
      <c r="I140" s="17"/>
      <c r="K140" s="13"/>
      <c r="N140" s="25" t="str">
        <f t="shared" si="5"/>
        <v/>
      </c>
    </row>
    <row r="141" spans="1:14" ht="22" customHeight="1">
      <c r="A141" t="str">
        <f t="shared" si="4"/>
        <v/>
      </c>
      <c r="C141" s="24" t="str">
        <f>IF(B141="","",IFERROR(_xlfn.XLOOKUP(B141,BILLING!A:A,BILLING!C:C),"Bill not found"))</f>
        <v/>
      </c>
      <c r="D141" s="24" t="str">
        <f>IF(C141="","",IFERROR(_xlfn.XLOOKUP(C141,PT_Master!A:A,PT_Master!C:C),""))</f>
        <v/>
      </c>
      <c r="E141" s="24" t="str">
        <f>IF(C141="","",IFERROR(_xlfn.XLOOKUP(C141,PT_Master!A:A,PT_Master!P:P),""))</f>
        <v/>
      </c>
      <c r="F141" s="24" t="str">
        <f>IF(C141="","",IFERROR(_xlfn.XLOOKUP(C141,PT_Master!A:A,PT_Master!Q:Q),""))</f>
        <v/>
      </c>
      <c r="G141" s="13"/>
      <c r="H141" s="25" t="str">
        <f>IF(B141="","",IFERROR(_xlfn.XLOOKUP(B141,BILLING!A:A,BILLING!N:N),0))</f>
        <v/>
      </c>
      <c r="I141" s="17"/>
      <c r="K141" s="13"/>
      <c r="N141" s="25" t="str">
        <f t="shared" si="5"/>
        <v/>
      </c>
    </row>
    <row r="142" spans="1:14" ht="22" customHeight="1">
      <c r="A142" t="str">
        <f t="shared" si="4"/>
        <v/>
      </c>
      <c r="C142" s="24" t="str">
        <f>IF(B142="","",IFERROR(_xlfn.XLOOKUP(B142,BILLING!A:A,BILLING!C:C),"Bill not found"))</f>
        <v/>
      </c>
      <c r="D142" s="24" t="str">
        <f>IF(C142="","",IFERROR(_xlfn.XLOOKUP(C142,PT_Master!A:A,PT_Master!C:C),""))</f>
        <v/>
      </c>
      <c r="E142" s="24" t="str">
        <f>IF(C142="","",IFERROR(_xlfn.XLOOKUP(C142,PT_Master!A:A,PT_Master!P:P),""))</f>
        <v/>
      </c>
      <c r="F142" s="24" t="str">
        <f>IF(C142="","",IFERROR(_xlfn.XLOOKUP(C142,PT_Master!A:A,PT_Master!Q:Q),""))</f>
        <v/>
      </c>
      <c r="G142" s="13"/>
      <c r="H142" s="25" t="str">
        <f>IF(B142="","",IFERROR(_xlfn.XLOOKUP(B142,BILLING!A:A,BILLING!N:N),0))</f>
        <v/>
      </c>
      <c r="I142" s="17"/>
      <c r="K142" s="13"/>
      <c r="N142" s="25" t="str">
        <f t="shared" si="5"/>
        <v/>
      </c>
    </row>
    <row r="143" spans="1:14" ht="22" customHeight="1">
      <c r="A143" t="str">
        <f t="shared" si="4"/>
        <v/>
      </c>
      <c r="C143" s="24" t="str">
        <f>IF(B143="","",IFERROR(_xlfn.XLOOKUP(B143,BILLING!A:A,BILLING!C:C),"Bill not found"))</f>
        <v/>
      </c>
      <c r="D143" s="24" t="str">
        <f>IF(C143="","",IFERROR(_xlfn.XLOOKUP(C143,PT_Master!A:A,PT_Master!C:C),""))</f>
        <v/>
      </c>
      <c r="E143" s="24" t="str">
        <f>IF(C143="","",IFERROR(_xlfn.XLOOKUP(C143,PT_Master!A:A,PT_Master!P:P),""))</f>
        <v/>
      </c>
      <c r="F143" s="24" t="str">
        <f>IF(C143="","",IFERROR(_xlfn.XLOOKUP(C143,PT_Master!A:A,PT_Master!Q:Q),""))</f>
        <v/>
      </c>
      <c r="G143" s="13"/>
      <c r="H143" s="25" t="str">
        <f>IF(B143="","",IFERROR(_xlfn.XLOOKUP(B143,BILLING!A:A,BILLING!N:N),0))</f>
        <v/>
      </c>
      <c r="I143" s="17"/>
      <c r="K143" s="13"/>
      <c r="N143" s="25" t="str">
        <f t="shared" si="5"/>
        <v/>
      </c>
    </row>
    <row r="144" spans="1:14" ht="22" customHeight="1">
      <c r="A144" t="str">
        <f t="shared" si="4"/>
        <v/>
      </c>
      <c r="C144" s="24" t="str">
        <f>IF(B144="","",IFERROR(_xlfn.XLOOKUP(B144,BILLING!A:A,BILLING!C:C),"Bill not found"))</f>
        <v/>
      </c>
      <c r="D144" s="24" t="str">
        <f>IF(C144="","",IFERROR(_xlfn.XLOOKUP(C144,PT_Master!A:A,PT_Master!C:C),""))</f>
        <v/>
      </c>
      <c r="E144" s="24" t="str">
        <f>IF(C144="","",IFERROR(_xlfn.XLOOKUP(C144,PT_Master!A:A,PT_Master!P:P),""))</f>
        <v/>
      </c>
      <c r="F144" s="24" t="str">
        <f>IF(C144="","",IFERROR(_xlfn.XLOOKUP(C144,PT_Master!A:A,PT_Master!Q:Q),""))</f>
        <v/>
      </c>
      <c r="G144" s="13"/>
      <c r="H144" s="25" t="str">
        <f>IF(B144="","",IFERROR(_xlfn.XLOOKUP(B144,BILLING!A:A,BILLING!N:N),0))</f>
        <v/>
      </c>
      <c r="I144" s="17"/>
      <c r="K144" s="13"/>
      <c r="N144" s="25" t="str">
        <f t="shared" si="5"/>
        <v/>
      </c>
    </row>
    <row r="145" spans="1:14" ht="22" customHeight="1">
      <c r="A145" t="str">
        <f t="shared" si="4"/>
        <v/>
      </c>
      <c r="C145" s="24" t="str">
        <f>IF(B145="","",IFERROR(_xlfn.XLOOKUP(B145,BILLING!A:A,BILLING!C:C),"Bill not found"))</f>
        <v/>
      </c>
      <c r="D145" s="24" t="str">
        <f>IF(C145="","",IFERROR(_xlfn.XLOOKUP(C145,PT_Master!A:A,PT_Master!C:C),""))</f>
        <v/>
      </c>
      <c r="E145" s="24" t="str">
        <f>IF(C145="","",IFERROR(_xlfn.XLOOKUP(C145,PT_Master!A:A,PT_Master!P:P),""))</f>
        <v/>
      </c>
      <c r="F145" s="24" t="str">
        <f>IF(C145="","",IFERROR(_xlfn.XLOOKUP(C145,PT_Master!A:A,PT_Master!Q:Q),""))</f>
        <v/>
      </c>
      <c r="G145" s="13"/>
      <c r="H145" s="25" t="str">
        <f>IF(B145="","",IFERROR(_xlfn.XLOOKUP(B145,BILLING!A:A,BILLING!N:N),0))</f>
        <v/>
      </c>
      <c r="I145" s="17"/>
      <c r="K145" s="13"/>
      <c r="N145" s="25" t="str">
        <f t="shared" si="5"/>
        <v/>
      </c>
    </row>
    <row r="146" spans="1:14" ht="22" customHeight="1">
      <c r="A146" t="str">
        <f t="shared" si="4"/>
        <v/>
      </c>
      <c r="C146" s="24" t="str">
        <f>IF(B146="","",IFERROR(_xlfn.XLOOKUP(B146,BILLING!A:A,BILLING!C:C),"Bill not found"))</f>
        <v/>
      </c>
      <c r="D146" s="24" t="str">
        <f>IF(C146="","",IFERROR(_xlfn.XLOOKUP(C146,PT_Master!A:A,PT_Master!C:C),""))</f>
        <v/>
      </c>
      <c r="E146" s="24" t="str">
        <f>IF(C146="","",IFERROR(_xlfn.XLOOKUP(C146,PT_Master!A:A,PT_Master!P:P),""))</f>
        <v/>
      </c>
      <c r="F146" s="24" t="str">
        <f>IF(C146="","",IFERROR(_xlfn.XLOOKUP(C146,PT_Master!A:A,PT_Master!Q:Q),""))</f>
        <v/>
      </c>
      <c r="G146" s="13"/>
      <c r="H146" s="25" t="str">
        <f>IF(B146="","",IFERROR(_xlfn.XLOOKUP(B146,BILLING!A:A,BILLING!N:N),0))</f>
        <v/>
      </c>
      <c r="I146" s="17"/>
      <c r="K146" s="13"/>
      <c r="N146" s="25" t="str">
        <f t="shared" si="5"/>
        <v/>
      </c>
    </row>
    <row r="147" spans="1:14" ht="22" customHeight="1">
      <c r="A147" t="str">
        <f t="shared" si="4"/>
        <v/>
      </c>
      <c r="C147" s="24" t="str">
        <f>IF(B147="","",IFERROR(_xlfn.XLOOKUP(B147,BILLING!A:A,BILLING!C:C),"Bill not found"))</f>
        <v/>
      </c>
      <c r="D147" s="24" t="str">
        <f>IF(C147="","",IFERROR(_xlfn.XLOOKUP(C147,PT_Master!A:A,PT_Master!C:C),""))</f>
        <v/>
      </c>
      <c r="E147" s="24" t="str">
        <f>IF(C147="","",IFERROR(_xlfn.XLOOKUP(C147,PT_Master!A:A,PT_Master!P:P),""))</f>
        <v/>
      </c>
      <c r="F147" s="24" t="str">
        <f>IF(C147="","",IFERROR(_xlfn.XLOOKUP(C147,PT_Master!A:A,PT_Master!Q:Q),""))</f>
        <v/>
      </c>
      <c r="G147" s="13"/>
      <c r="H147" s="25" t="str">
        <f>IF(B147="","",IFERROR(_xlfn.XLOOKUP(B147,BILLING!A:A,BILLING!N:N),0))</f>
        <v/>
      </c>
      <c r="I147" s="17"/>
      <c r="K147" s="13"/>
      <c r="N147" s="25" t="str">
        <f t="shared" si="5"/>
        <v/>
      </c>
    </row>
    <row r="148" spans="1:14" ht="22" customHeight="1">
      <c r="A148" t="str">
        <f t="shared" si="4"/>
        <v/>
      </c>
      <c r="C148" s="24" t="str">
        <f>IF(B148="","",IFERROR(_xlfn.XLOOKUP(B148,BILLING!A:A,BILLING!C:C),"Bill not found"))</f>
        <v/>
      </c>
      <c r="D148" s="24" t="str">
        <f>IF(C148="","",IFERROR(_xlfn.XLOOKUP(C148,PT_Master!A:A,PT_Master!C:C),""))</f>
        <v/>
      </c>
      <c r="E148" s="24" t="str">
        <f>IF(C148="","",IFERROR(_xlfn.XLOOKUP(C148,PT_Master!A:A,PT_Master!P:P),""))</f>
        <v/>
      </c>
      <c r="F148" s="24" t="str">
        <f>IF(C148="","",IFERROR(_xlfn.XLOOKUP(C148,PT_Master!A:A,PT_Master!Q:Q),""))</f>
        <v/>
      </c>
      <c r="G148" s="13"/>
      <c r="H148" s="25" t="str">
        <f>IF(B148="","",IFERROR(_xlfn.XLOOKUP(B148,BILLING!A:A,BILLING!N:N),0))</f>
        <v/>
      </c>
      <c r="I148" s="17"/>
      <c r="K148" s="13"/>
      <c r="N148" s="25" t="str">
        <f t="shared" si="5"/>
        <v/>
      </c>
    </row>
    <row r="149" spans="1:14" ht="22" customHeight="1">
      <c r="A149" t="str">
        <f t="shared" si="4"/>
        <v/>
      </c>
      <c r="C149" s="24" t="str">
        <f>IF(B149="","",IFERROR(_xlfn.XLOOKUP(B149,BILLING!A:A,BILLING!C:C),"Bill not found"))</f>
        <v/>
      </c>
      <c r="D149" s="24" t="str">
        <f>IF(C149="","",IFERROR(_xlfn.XLOOKUP(C149,PT_Master!A:A,PT_Master!C:C),""))</f>
        <v/>
      </c>
      <c r="E149" s="24" t="str">
        <f>IF(C149="","",IFERROR(_xlfn.XLOOKUP(C149,PT_Master!A:A,PT_Master!P:P),""))</f>
        <v/>
      </c>
      <c r="F149" s="24" t="str">
        <f>IF(C149="","",IFERROR(_xlfn.XLOOKUP(C149,PT_Master!A:A,PT_Master!Q:Q),""))</f>
        <v/>
      </c>
      <c r="G149" s="13"/>
      <c r="H149" s="25" t="str">
        <f>IF(B149="","",IFERROR(_xlfn.XLOOKUP(B149,BILLING!A:A,BILLING!N:N),0))</f>
        <v/>
      </c>
      <c r="I149" s="17"/>
      <c r="K149" s="13"/>
      <c r="N149" s="25" t="str">
        <f t="shared" si="5"/>
        <v/>
      </c>
    </row>
    <row r="150" spans="1:14" ht="22" customHeight="1">
      <c r="A150" t="str">
        <f t="shared" si="4"/>
        <v/>
      </c>
      <c r="C150" s="24" t="str">
        <f>IF(B150="","",IFERROR(_xlfn.XLOOKUP(B150,BILLING!A:A,BILLING!C:C),"Bill not found"))</f>
        <v/>
      </c>
      <c r="D150" s="24" t="str">
        <f>IF(C150="","",IFERROR(_xlfn.XLOOKUP(C150,PT_Master!A:A,PT_Master!C:C),""))</f>
        <v/>
      </c>
      <c r="E150" s="24" t="str">
        <f>IF(C150="","",IFERROR(_xlfn.XLOOKUP(C150,PT_Master!A:A,PT_Master!P:P),""))</f>
        <v/>
      </c>
      <c r="F150" s="24" t="str">
        <f>IF(C150="","",IFERROR(_xlfn.XLOOKUP(C150,PT_Master!A:A,PT_Master!Q:Q),""))</f>
        <v/>
      </c>
      <c r="G150" s="13"/>
      <c r="H150" s="25" t="str">
        <f>IF(B150="","",IFERROR(_xlfn.XLOOKUP(B150,BILLING!A:A,BILLING!N:N),0))</f>
        <v/>
      </c>
      <c r="I150" s="17"/>
      <c r="K150" s="13"/>
      <c r="N150" s="25" t="str">
        <f t="shared" si="5"/>
        <v/>
      </c>
    </row>
    <row r="151" spans="1:14" ht="22" customHeight="1">
      <c r="A151" t="str">
        <f t="shared" si="4"/>
        <v/>
      </c>
      <c r="C151" s="24" t="str">
        <f>IF(B151="","",IFERROR(_xlfn.XLOOKUP(B151,BILLING!A:A,BILLING!C:C),"Bill not found"))</f>
        <v/>
      </c>
      <c r="D151" s="24" t="str">
        <f>IF(C151="","",IFERROR(_xlfn.XLOOKUP(C151,PT_Master!A:A,PT_Master!C:C),""))</f>
        <v/>
      </c>
      <c r="E151" s="24" t="str">
        <f>IF(C151="","",IFERROR(_xlfn.XLOOKUP(C151,PT_Master!A:A,PT_Master!P:P),""))</f>
        <v/>
      </c>
      <c r="F151" s="24" t="str">
        <f>IF(C151="","",IFERROR(_xlfn.XLOOKUP(C151,PT_Master!A:A,PT_Master!Q:Q),""))</f>
        <v/>
      </c>
      <c r="G151" s="13"/>
      <c r="H151" s="25" t="str">
        <f>IF(B151="","",IFERROR(_xlfn.XLOOKUP(B151,BILLING!A:A,BILLING!N:N),0))</f>
        <v/>
      </c>
      <c r="I151" s="17"/>
      <c r="K151" s="13"/>
      <c r="N151" s="25" t="str">
        <f t="shared" si="5"/>
        <v/>
      </c>
    </row>
    <row r="152" spans="1:14" ht="22" customHeight="1">
      <c r="A152" t="str">
        <f t="shared" si="4"/>
        <v/>
      </c>
      <c r="C152" s="24" t="str">
        <f>IF(B152="","",IFERROR(_xlfn.XLOOKUP(B152,BILLING!A:A,BILLING!C:C),"Bill not found"))</f>
        <v/>
      </c>
      <c r="D152" s="24" t="str">
        <f>IF(C152="","",IFERROR(_xlfn.XLOOKUP(C152,PT_Master!A:A,PT_Master!C:C),""))</f>
        <v/>
      </c>
      <c r="E152" s="24" t="str">
        <f>IF(C152="","",IFERROR(_xlfn.XLOOKUP(C152,PT_Master!A:A,PT_Master!P:P),""))</f>
        <v/>
      </c>
      <c r="F152" s="24" t="str">
        <f>IF(C152="","",IFERROR(_xlfn.XLOOKUP(C152,PT_Master!A:A,PT_Master!Q:Q),""))</f>
        <v/>
      </c>
      <c r="G152" s="13"/>
      <c r="H152" s="25" t="str">
        <f>IF(B152="","",IFERROR(_xlfn.XLOOKUP(B152,BILLING!A:A,BILLING!N:N),0))</f>
        <v/>
      </c>
      <c r="I152" s="17"/>
      <c r="K152" s="13"/>
      <c r="N152" s="25" t="str">
        <f t="shared" si="5"/>
        <v/>
      </c>
    </row>
    <row r="153" spans="1:14" ht="22" customHeight="1">
      <c r="A153" t="str">
        <f t="shared" si="4"/>
        <v/>
      </c>
      <c r="C153" s="24" t="str">
        <f>IF(B153="","",IFERROR(_xlfn.XLOOKUP(B153,BILLING!A:A,BILLING!C:C),"Bill not found"))</f>
        <v/>
      </c>
      <c r="D153" s="24" t="str">
        <f>IF(C153="","",IFERROR(_xlfn.XLOOKUP(C153,PT_Master!A:A,PT_Master!C:C),""))</f>
        <v/>
      </c>
      <c r="E153" s="24" t="str">
        <f>IF(C153="","",IFERROR(_xlfn.XLOOKUP(C153,PT_Master!A:A,PT_Master!P:P),""))</f>
        <v/>
      </c>
      <c r="F153" s="24" t="str">
        <f>IF(C153="","",IFERROR(_xlfn.XLOOKUP(C153,PT_Master!A:A,PT_Master!Q:Q),""))</f>
        <v/>
      </c>
      <c r="G153" s="13"/>
      <c r="H153" s="25" t="str">
        <f>IF(B153="","",IFERROR(_xlfn.XLOOKUP(B153,BILLING!A:A,BILLING!N:N),0))</f>
        <v/>
      </c>
      <c r="I153" s="17"/>
      <c r="K153" s="13"/>
      <c r="N153" s="25" t="str">
        <f t="shared" si="5"/>
        <v/>
      </c>
    </row>
    <row r="154" spans="1:14" ht="22" customHeight="1">
      <c r="A154" t="str">
        <f t="shared" si="4"/>
        <v/>
      </c>
      <c r="C154" s="24" t="str">
        <f>IF(B154="","",IFERROR(_xlfn.XLOOKUP(B154,BILLING!A:A,BILLING!C:C),"Bill not found"))</f>
        <v/>
      </c>
      <c r="D154" s="24" t="str">
        <f>IF(C154="","",IFERROR(_xlfn.XLOOKUP(C154,PT_Master!A:A,PT_Master!C:C),""))</f>
        <v/>
      </c>
      <c r="E154" s="24" t="str">
        <f>IF(C154="","",IFERROR(_xlfn.XLOOKUP(C154,PT_Master!A:A,PT_Master!P:P),""))</f>
        <v/>
      </c>
      <c r="F154" s="24" t="str">
        <f>IF(C154="","",IFERROR(_xlfn.XLOOKUP(C154,PT_Master!A:A,PT_Master!Q:Q),""))</f>
        <v/>
      </c>
      <c r="G154" s="13"/>
      <c r="H154" s="25" t="str">
        <f>IF(B154="","",IFERROR(_xlfn.XLOOKUP(B154,BILLING!A:A,BILLING!N:N),0))</f>
        <v/>
      </c>
      <c r="I154" s="17"/>
      <c r="K154" s="13"/>
      <c r="N154" s="25" t="str">
        <f t="shared" si="5"/>
        <v/>
      </c>
    </row>
    <row r="155" spans="1:14" ht="22" customHeight="1">
      <c r="A155" t="str">
        <f t="shared" si="4"/>
        <v/>
      </c>
      <c r="C155" s="24" t="str">
        <f>IF(B155="","",IFERROR(_xlfn.XLOOKUP(B155,BILLING!A:A,BILLING!C:C),"Bill not found"))</f>
        <v/>
      </c>
      <c r="D155" s="24" t="str">
        <f>IF(C155="","",IFERROR(_xlfn.XLOOKUP(C155,PT_Master!A:A,PT_Master!C:C),""))</f>
        <v/>
      </c>
      <c r="E155" s="24" t="str">
        <f>IF(C155="","",IFERROR(_xlfn.XLOOKUP(C155,PT_Master!A:A,PT_Master!P:P),""))</f>
        <v/>
      </c>
      <c r="F155" s="24" t="str">
        <f>IF(C155="","",IFERROR(_xlfn.XLOOKUP(C155,PT_Master!A:A,PT_Master!Q:Q),""))</f>
        <v/>
      </c>
      <c r="G155" s="13"/>
      <c r="H155" s="25" t="str">
        <f>IF(B155="","",IFERROR(_xlfn.XLOOKUP(B155,BILLING!A:A,BILLING!N:N),0))</f>
        <v/>
      </c>
      <c r="I155" s="17"/>
      <c r="K155" s="13"/>
      <c r="N155" s="25" t="str">
        <f t="shared" si="5"/>
        <v/>
      </c>
    </row>
    <row r="156" spans="1:14" ht="22" customHeight="1">
      <c r="A156" t="str">
        <f t="shared" si="4"/>
        <v/>
      </c>
      <c r="C156" s="24" t="str">
        <f>IF(B156="","",IFERROR(_xlfn.XLOOKUP(B156,BILLING!A:A,BILLING!C:C),"Bill not found"))</f>
        <v/>
      </c>
      <c r="D156" s="24" t="str">
        <f>IF(C156="","",IFERROR(_xlfn.XLOOKUP(C156,PT_Master!A:A,PT_Master!C:C),""))</f>
        <v/>
      </c>
      <c r="E156" s="24" t="str">
        <f>IF(C156="","",IFERROR(_xlfn.XLOOKUP(C156,PT_Master!A:A,PT_Master!P:P),""))</f>
        <v/>
      </c>
      <c r="F156" s="24" t="str">
        <f>IF(C156="","",IFERROR(_xlfn.XLOOKUP(C156,PT_Master!A:A,PT_Master!Q:Q),""))</f>
        <v/>
      </c>
      <c r="G156" s="13"/>
      <c r="H156" s="25" t="str">
        <f>IF(B156="","",IFERROR(_xlfn.XLOOKUP(B156,BILLING!A:A,BILLING!N:N),0))</f>
        <v/>
      </c>
      <c r="I156" s="17"/>
      <c r="K156" s="13"/>
      <c r="N156" s="25" t="str">
        <f t="shared" si="5"/>
        <v/>
      </c>
    </row>
    <row r="157" spans="1:14" ht="22" customHeight="1">
      <c r="A157" t="str">
        <f t="shared" si="4"/>
        <v/>
      </c>
      <c r="C157" s="24" t="str">
        <f>IF(B157="","",IFERROR(_xlfn.XLOOKUP(B157,BILLING!A:A,BILLING!C:C),"Bill not found"))</f>
        <v/>
      </c>
      <c r="D157" s="24" t="str">
        <f>IF(C157="","",IFERROR(_xlfn.XLOOKUP(C157,PT_Master!A:A,PT_Master!C:C),""))</f>
        <v/>
      </c>
      <c r="E157" s="24" t="str">
        <f>IF(C157="","",IFERROR(_xlfn.XLOOKUP(C157,PT_Master!A:A,PT_Master!P:P),""))</f>
        <v/>
      </c>
      <c r="F157" s="24" t="str">
        <f>IF(C157="","",IFERROR(_xlfn.XLOOKUP(C157,PT_Master!A:A,PT_Master!Q:Q),""))</f>
        <v/>
      </c>
      <c r="G157" s="13"/>
      <c r="H157" s="25" t="str">
        <f>IF(B157="","",IFERROR(_xlfn.XLOOKUP(B157,BILLING!A:A,BILLING!N:N),0))</f>
        <v/>
      </c>
      <c r="I157" s="17"/>
      <c r="K157" s="13"/>
      <c r="N157" s="25" t="str">
        <f t="shared" si="5"/>
        <v/>
      </c>
    </row>
    <row r="158" spans="1:14" ht="22" customHeight="1">
      <c r="A158" t="str">
        <f t="shared" si="4"/>
        <v/>
      </c>
      <c r="C158" s="24" t="str">
        <f>IF(B158="","",IFERROR(_xlfn.XLOOKUP(B158,BILLING!A:A,BILLING!C:C),"Bill not found"))</f>
        <v/>
      </c>
      <c r="D158" s="24" t="str">
        <f>IF(C158="","",IFERROR(_xlfn.XLOOKUP(C158,PT_Master!A:A,PT_Master!C:C),""))</f>
        <v/>
      </c>
      <c r="E158" s="24" t="str">
        <f>IF(C158="","",IFERROR(_xlfn.XLOOKUP(C158,PT_Master!A:A,PT_Master!P:P),""))</f>
        <v/>
      </c>
      <c r="F158" s="24" t="str">
        <f>IF(C158="","",IFERROR(_xlfn.XLOOKUP(C158,PT_Master!A:A,PT_Master!Q:Q),""))</f>
        <v/>
      </c>
      <c r="G158" s="13"/>
      <c r="H158" s="25" t="str">
        <f>IF(B158="","",IFERROR(_xlfn.XLOOKUP(B158,BILLING!A:A,BILLING!N:N),0))</f>
        <v/>
      </c>
      <c r="I158" s="17"/>
      <c r="K158" s="13"/>
      <c r="N158" s="25" t="str">
        <f t="shared" si="5"/>
        <v/>
      </c>
    </row>
    <row r="159" spans="1:14" ht="22" customHeight="1">
      <c r="A159" t="str">
        <f t="shared" si="4"/>
        <v/>
      </c>
      <c r="C159" s="24" t="str">
        <f>IF(B159="","",IFERROR(_xlfn.XLOOKUP(B159,BILLING!A:A,BILLING!C:C),"Bill not found"))</f>
        <v/>
      </c>
      <c r="D159" s="24" t="str">
        <f>IF(C159="","",IFERROR(_xlfn.XLOOKUP(C159,PT_Master!A:A,PT_Master!C:C),""))</f>
        <v/>
      </c>
      <c r="E159" s="24" t="str">
        <f>IF(C159="","",IFERROR(_xlfn.XLOOKUP(C159,PT_Master!A:A,PT_Master!P:P),""))</f>
        <v/>
      </c>
      <c r="F159" s="24" t="str">
        <f>IF(C159="","",IFERROR(_xlfn.XLOOKUP(C159,PT_Master!A:A,PT_Master!Q:Q),""))</f>
        <v/>
      </c>
      <c r="G159" s="13"/>
      <c r="H159" s="25" t="str">
        <f>IF(B159="","",IFERROR(_xlfn.XLOOKUP(B159,BILLING!A:A,BILLING!N:N),0))</f>
        <v/>
      </c>
      <c r="I159" s="17"/>
      <c r="K159" s="13"/>
      <c r="N159" s="25" t="str">
        <f t="shared" si="5"/>
        <v/>
      </c>
    </row>
    <row r="160" spans="1:14" ht="22" customHeight="1">
      <c r="A160" t="str">
        <f t="shared" si="4"/>
        <v/>
      </c>
      <c r="C160" s="24" t="str">
        <f>IF(B160="","",IFERROR(_xlfn.XLOOKUP(B160,BILLING!A:A,BILLING!C:C),"Bill not found"))</f>
        <v/>
      </c>
      <c r="D160" s="24" t="str">
        <f>IF(C160="","",IFERROR(_xlfn.XLOOKUP(C160,PT_Master!A:A,PT_Master!C:C),""))</f>
        <v/>
      </c>
      <c r="E160" s="24" t="str">
        <f>IF(C160="","",IFERROR(_xlfn.XLOOKUP(C160,PT_Master!A:A,PT_Master!P:P),""))</f>
        <v/>
      </c>
      <c r="F160" s="24" t="str">
        <f>IF(C160="","",IFERROR(_xlfn.XLOOKUP(C160,PT_Master!A:A,PT_Master!Q:Q),""))</f>
        <v/>
      </c>
      <c r="G160" s="13"/>
      <c r="H160" s="25" t="str">
        <f>IF(B160="","",IFERROR(_xlfn.XLOOKUP(B160,BILLING!A:A,BILLING!N:N),0))</f>
        <v/>
      </c>
      <c r="I160" s="17"/>
      <c r="K160" s="13"/>
      <c r="N160" s="25" t="str">
        <f t="shared" si="5"/>
        <v/>
      </c>
    </row>
    <row r="161" spans="1:14" ht="22" customHeight="1">
      <c r="A161" t="str">
        <f t="shared" si="4"/>
        <v/>
      </c>
      <c r="C161" s="24" t="str">
        <f>IF(B161="","",IFERROR(_xlfn.XLOOKUP(B161,BILLING!A:A,BILLING!C:C),"Bill not found"))</f>
        <v/>
      </c>
      <c r="D161" s="24" t="str">
        <f>IF(C161="","",IFERROR(_xlfn.XLOOKUP(C161,PT_Master!A:A,PT_Master!C:C),""))</f>
        <v/>
      </c>
      <c r="E161" s="24" t="str">
        <f>IF(C161="","",IFERROR(_xlfn.XLOOKUP(C161,PT_Master!A:A,PT_Master!P:P),""))</f>
        <v/>
      </c>
      <c r="F161" s="24" t="str">
        <f>IF(C161="","",IFERROR(_xlfn.XLOOKUP(C161,PT_Master!A:A,PT_Master!Q:Q),""))</f>
        <v/>
      </c>
      <c r="G161" s="13"/>
      <c r="H161" s="25" t="str">
        <f>IF(B161="","",IFERROR(_xlfn.XLOOKUP(B161,BILLING!A:A,BILLING!N:N),0))</f>
        <v/>
      </c>
      <c r="I161" s="17"/>
      <c r="K161" s="13"/>
      <c r="N161" s="25" t="str">
        <f t="shared" si="5"/>
        <v/>
      </c>
    </row>
    <row r="162" spans="1:14" ht="22" customHeight="1">
      <c r="A162" t="str">
        <f t="shared" si="4"/>
        <v/>
      </c>
      <c r="C162" s="24" t="str">
        <f>IF(B162="","",IFERROR(_xlfn.XLOOKUP(B162,BILLING!A:A,BILLING!C:C),"Bill not found"))</f>
        <v/>
      </c>
      <c r="D162" s="24" t="str">
        <f>IF(C162="","",IFERROR(_xlfn.XLOOKUP(C162,PT_Master!A:A,PT_Master!C:C),""))</f>
        <v/>
      </c>
      <c r="E162" s="24" t="str">
        <f>IF(C162="","",IFERROR(_xlfn.XLOOKUP(C162,PT_Master!A:A,PT_Master!P:P),""))</f>
        <v/>
      </c>
      <c r="F162" s="24" t="str">
        <f>IF(C162="","",IFERROR(_xlfn.XLOOKUP(C162,PT_Master!A:A,PT_Master!Q:Q),""))</f>
        <v/>
      </c>
      <c r="G162" s="13"/>
      <c r="H162" s="25" t="str">
        <f>IF(B162="","",IFERROR(_xlfn.XLOOKUP(B162,BILLING!A:A,BILLING!N:N),0))</f>
        <v/>
      </c>
      <c r="I162" s="17"/>
      <c r="K162" s="13"/>
      <c r="N162" s="25" t="str">
        <f t="shared" si="5"/>
        <v/>
      </c>
    </row>
    <row r="163" spans="1:14" ht="22" customHeight="1">
      <c r="A163" t="str">
        <f t="shared" si="4"/>
        <v/>
      </c>
      <c r="C163" s="24" t="str">
        <f>IF(B163="","",IFERROR(_xlfn.XLOOKUP(B163,BILLING!A:A,BILLING!C:C),"Bill not found"))</f>
        <v/>
      </c>
      <c r="D163" s="24" t="str">
        <f>IF(C163="","",IFERROR(_xlfn.XLOOKUP(C163,PT_Master!A:A,PT_Master!C:C),""))</f>
        <v/>
      </c>
      <c r="E163" s="24" t="str">
        <f>IF(C163="","",IFERROR(_xlfn.XLOOKUP(C163,PT_Master!A:A,PT_Master!P:P),""))</f>
        <v/>
      </c>
      <c r="F163" s="24" t="str">
        <f>IF(C163="","",IFERROR(_xlfn.XLOOKUP(C163,PT_Master!A:A,PT_Master!Q:Q),""))</f>
        <v/>
      </c>
      <c r="G163" s="13"/>
      <c r="H163" s="25" t="str">
        <f>IF(B163="","",IFERROR(_xlfn.XLOOKUP(B163,BILLING!A:A,BILLING!N:N),0))</f>
        <v/>
      </c>
      <c r="I163" s="17"/>
      <c r="K163" s="13"/>
      <c r="N163" s="25" t="str">
        <f t="shared" si="5"/>
        <v/>
      </c>
    </row>
    <row r="164" spans="1:14" ht="22" customHeight="1">
      <c r="A164" t="str">
        <f t="shared" si="4"/>
        <v/>
      </c>
      <c r="C164" s="24" t="str">
        <f>IF(B164="","",IFERROR(_xlfn.XLOOKUP(B164,BILLING!A:A,BILLING!C:C),"Bill not found"))</f>
        <v/>
      </c>
      <c r="D164" s="24" t="str">
        <f>IF(C164="","",IFERROR(_xlfn.XLOOKUP(C164,PT_Master!A:A,PT_Master!C:C),""))</f>
        <v/>
      </c>
      <c r="E164" s="24" t="str">
        <f>IF(C164="","",IFERROR(_xlfn.XLOOKUP(C164,PT_Master!A:A,PT_Master!P:P),""))</f>
        <v/>
      </c>
      <c r="F164" s="24" t="str">
        <f>IF(C164="","",IFERROR(_xlfn.XLOOKUP(C164,PT_Master!A:A,PT_Master!Q:Q),""))</f>
        <v/>
      </c>
      <c r="G164" s="13"/>
      <c r="H164" s="25" t="str">
        <f>IF(B164="","",IFERROR(_xlfn.XLOOKUP(B164,BILLING!A:A,BILLING!N:N),0))</f>
        <v/>
      </c>
      <c r="I164" s="17"/>
      <c r="K164" s="13"/>
      <c r="N164" s="25" t="str">
        <f t="shared" si="5"/>
        <v/>
      </c>
    </row>
    <row r="165" spans="1:14" ht="22" customHeight="1">
      <c r="A165" t="str">
        <f t="shared" si="4"/>
        <v/>
      </c>
      <c r="C165" s="24" t="str">
        <f>IF(B165="","",IFERROR(_xlfn.XLOOKUP(B165,BILLING!A:A,BILLING!C:C),"Bill not found"))</f>
        <v/>
      </c>
      <c r="D165" s="24" t="str">
        <f>IF(C165="","",IFERROR(_xlfn.XLOOKUP(C165,PT_Master!A:A,PT_Master!C:C),""))</f>
        <v/>
      </c>
      <c r="E165" s="24" t="str">
        <f>IF(C165="","",IFERROR(_xlfn.XLOOKUP(C165,PT_Master!A:A,PT_Master!P:P),""))</f>
        <v/>
      </c>
      <c r="F165" s="24" t="str">
        <f>IF(C165="","",IFERROR(_xlfn.XLOOKUP(C165,PT_Master!A:A,PT_Master!Q:Q),""))</f>
        <v/>
      </c>
      <c r="G165" s="13"/>
      <c r="H165" s="25" t="str">
        <f>IF(B165="","",IFERROR(_xlfn.XLOOKUP(B165,BILLING!A:A,BILLING!N:N),0))</f>
        <v/>
      </c>
      <c r="I165" s="17"/>
      <c r="K165" s="13"/>
      <c r="N165" s="25" t="str">
        <f t="shared" si="5"/>
        <v/>
      </c>
    </row>
    <row r="166" spans="1:14" ht="22" customHeight="1">
      <c r="A166" t="str">
        <f t="shared" si="4"/>
        <v/>
      </c>
      <c r="C166" s="24" t="str">
        <f>IF(B166="","",IFERROR(_xlfn.XLOOKUP(B166,BILLING!A:A,BILLING!C:C),"Bill not found"))</f>
        <v/>
      </c>
      <c r="D166" s="24" t="str">
        <f>IF(C166="","",IFERROR(_xlfn.XLOOKUP(C166,PT_Master!A:A,PT_Master!C:C),""))</f>
        <v/>
      </c>
      <c r="E166" s="24" t="str">
        <f>IF(C166="","",IFERROR(_xlfn.XLOOKUP(C166,PT_Master!A:A,PT_Master!P:P),""))</f>
        <v/>
      </c>
      <c r="F166" s="24" t="str">
        <f>IF(C166="","",IFERROR(_xlfn.XLOOKUP(C166,PT_Master!A:A,PT_Master!Q:Q),""))</f>
        <v/>
      </c>
      <c r="G166" s="13"/>
      <c r="H166" s="25" t="str">
        <f>IF(B166="","",IFERROR(_xlfn.XLOOKUP(B166,BILLING!A:A,BILLING!N:N),0))</f>
        <v/>
      </c>
      <c r="I166" s="17"/>
      <c r="K166" s="13"/>
      <c r="N166" s="25" t="str">
        <f t="shared" si="5"/>
        <v/>
      </c>
    </row>
    <row r="167" spans="1:14" ht="22" customHeight="1">
      <c r="A167" t="str">
        <f t="shared" si="4"/>
        <v/>
      </c>
      <c r="C167" s="24" t="str">
        <f>IF(B167="","",IFERROR(_xlfn.XLOOKUP(B167,BILLING!A:A,BILLING!C:C),"Bill not found"))</f>
        <v/>
      </c>
      <c r="D167" s="24" t="str">
        <f>IF(C167="","",IFERROR(_xlfn.XLOOKUP(C167,PT_Master!A:A,PT_Master!C:C),""))</f>
        <v/>
      </c>
      <c r="E167" s="24" t="str">
        <f>IF(C167="","",IFERROR(_xlfn.XLOOKUP(C167,PT_Master!A:A,PT_Master!P:P),""))</f>
        <v/>
      </c>
      <c r="F167" s="24" t="str">
        <f>IF(C167="","",IFERROR(_xlfn.XLOOKUP(C167,PT_Master!A:A,PT_Master!Q:Q),""))</f>
        <v/>
      </c>
      <c r="G167" s="13"/>
      <c r="H167" s="25" t="str">
        <f>IF(B167="","",IFERROR(_xlfn.XLOOKUP(B167,BILLING!A:A,BILLING!N:N),0))</f>
        <v/>
      </c>
      <c r="I167" s="17"/>
      <c r="K167" s="13"/>
      <c r="N167" s="25" t="str">
        <f t="shared" si="5"/>
        <v/>
      </c>
    </row>
    <row r="168" spans="1:14" ht="22" customHeight="1">
      <c r="A168" t="str">
        <f t="shared" si="4"/>
        <v/>
      </c>
      <c r="C168" s="24" t="str">
        <f>IF(B168="","",IFERROR(_xlfn.XLOOKUP(B168,BILLING!A:A,BILLING!C:C),"Bill not found"))</f>
        <v/>
      </c>
      <c r="D168" s="24" t="str">
        <f>IF(C168="","",IFERROR(_xlfn.XLOOKUP(C168,PT_Master!A:A,PT_Master!C:C),""))</f>
        <v/>
      </c>
      <c r="E168" s="24" t="str">
        <f>IF(C168="","",IFERROR(_xlfn.XLOOKUP(C168,PT_Master!A:A,PT_Master!P:P),""))</f>
        <v/>
      </c>
      <c r="F168" s="24" t="str">
        <f>IF(C168="","",IFERROR(_xlfn.XLOOKUP(C168,PT_Master!A:A,PT_Master!Q:Q),""))</f>
        <v/>
      </c>
      <c r="G168" s="13"/>
      <c r="H168" s="25" t="str">
        <f>IF(B168="","",IFERROR(_xlfn.XLOOKUP(B168,BILLING!A:A,BILLING!N:N),0))</f>
        <v/>
      </c>
      <c r="I168" s="17"/>
      <c r="K168" s="13"/>
      <c r="N168" s="25" t="str">
        <f t="shared" si="5"/>
        <v/>
      </c>
    </row>
    <row r="169" spans="1:14" ht="22" customHeight="1">
      <c r="A169" t="str">
        <f t="shared" si="4"/>
        <v/>
      </c>
      <c r="C169" s="24" t="str">
        <f>IF(B169="","",IFERROR(_xlfn.XLOOKUP(B169,BILLING!A:A,BILLING!C:C),"Bill not found"))</f>
        <v/>
      </c>
      <c r="D169" s="24" t="str">
        <f>IF(C169="","",IFERROR(_xlfn.XLOOKUP(C169,PT_Master!A:A,PT_Master!C:C),""))</f>
        <v/>
      </c>
      <c r="E169" s="24" t="str">
        <f>IF(C169="","",IFERROR(_xlfn.XLOOKUP(C169,PT_Master!A:A,PT_Master!P:P),""))</f>
        <v/>
      </c>
      <c r="F169" s="24" t="str">
        <f>IF(C169="","",IFERROR(_xlfn.XLOOKUP(C169,PT_Master!A:A,PT_Master!Q:Q),""))</f>
        <v/>
      </c>
      <c r="G169" s="13"/>
      <c r="H169" s="25" t="str">
        <f>IF(B169="","",IFERROR(_xlfn.XLOOKUP(B169,BILLING!A:A,BILLING!N:N),0))</f>
        <v/>
      </c>
      <c r="I169" s="17"/>
      <c r="K169" s="13"/>
      <c r="N169" s="25" t="str">
        <f t="shared" si="5"/>
        <v/>
      </c>
    </row>
    <row r="170" spans="1:14" ht="22" customHeight="1">
      <c r="A170" t="str">
        <f t="shared" si="4"/>
        <v/>
      </c>
      <c r="C170" s="24" t="str">
        <f>IF(B170="","",IFERROR(_xlfn.XLOOKUP(B170,BILLING!A:A,BILLING!C:C),"Bill not found"))</f>
        <v/>
      </c>
      <c r="D170" s="24" t="str">
        <f>IF(C170="","",IFERROR(_xlfn.XLOOKUP(C170,PT_Master!A:A,PT_Master!C:C),""))</f>
        <v/>
      </c>
      <c r="E170" s="24" t="str">
        <f>IF(C170="","",IFERROR(_xlfn.XLOOKUP(C170,PT_Master!A:A,PT_Master!P:P),""))</f>
        <v/>
      </c>
      <c r="F170" s="24" t="str">
        <f>IF(C170="","",IFERROR(_xlfn.XLOOKUP(C170,PT_Master!A:A,PT_Master!Q:Q),""))</f>
        <v/>
      </c>
      <c r="G170" s="13"/>
      <c r="H170" s="25" t="str">
        <f>IF(B170="","",IFERROR(_xlfn.XLOOKUP(B170,BILLING!A:A,BILLING!N:N),0))</f>
        <v/>
      </c>
      <c r="I170" s="17"/>
      <c r="K170" s="13"/>
      <c r="N170" s="25" t="str">
        <f t="shared" si="5"/>
        <v/>
      </c>
    </row>
    <row r="171" spans="1:14" ht="22" customHeight="1">
      <c r="A171" t="str">
        <f t="shared" si="4"/>
        <v/>
      </c>
      <c r="C171" s="24" t="str">
        <f>IF(B171="","",IFERROR(_xlfn.XLOOKUP(B171,BILLING!A:A,BILLING!C:C),"Bill not found"))</f>
        <v/>
      </c>
      <c r="D171" s="24" t="str">
        <f>IF(C171="","",IFERROR(_xlfn.XLOOKUP(C171,PT_Master!A:A,PT_Master!C:C),""))</f>
        <v/>
      </c>
      <c r="E171" s="24" t="str">
        <f>IF(C171="","",IFERROR(_xlfn.XLOOKUP(C171,PT_Master!A:A,PT_Master!P:P),""))</f>
        <v/>
      </c>
      <c r="F171" s="24" t="str">
        <f>IF(C171="","",IFERROR(_xlfn.XLOOKUP(C171,PT_Master!A:A,PT_Master!Q:Q),""))</f>
        <v/>
      </c>
      <c r="G171" s="13"/>
      <c r="H171" s="25" t="str">
        <f>IF(B171="","",IFERROR(_xlfn.XLOOKUP(B171,BILLING!A:A,BILLING!N:N),0))</f>
        <v/>
      </c>
      <c r="I171" s="17"/>
      <c r="K171" s="13"/>
      <c r="N171" s="25" t="str">
        <f t="shared" si="5"/>
        <v/>
      </c>
    </row>
    <row r="172" spans="1:14" ht="22" customHeight="1">
      <c r="A172" t="str">
        <f t="shared" si="4"/>
        <v/>
      </c>
      <c r="C172" s="24" t="str">
        <f>IF(B172="","",IFERROR(_xlfn.XLOOKUP(B172,BILLING!A:A,BILLING!C:C),"Bill not found"))</f>
        <v/>
      </c>
      <c r="D172" s="24" t="str">
        <f>IF(C172="","",IFERROR(_xlfn.XLOOKUP(C172,PT_Master!A:A,PT_Master!C:C),""))</f>
        <v/>
      </c>
      <c r="E172" s="24" t="str">
        <f>IF(C172="","",IFERROR(_xlfn.XLOOKUP(C172,PT_Master!A:A,PT_Master!P:P),""))</f>
        <v/>
      </c>
      <c r="F172" s="24" t="str">
        <f>IF(C172="","",IFERROR(_xlfn.XLOOKUP(C172,PT_Master!A:A,PT_Master!Q:Q),""))</f>
        <v/>
      </c>
      <c r="G172" s="13"/>
      <c r="H172" s="25" t="str">
        <f>IF(B172="","",IFERROR(_xlfn.XLOOKUP(B172,BILLING!A:A,BILLING!N:N),0))</f>
        <v/>
      </c>
      <c r="I172" s="17"/>
      <c r="K172" s="13"/>
      <c r="N172" s="25" t="str">
        <f t="shared" si="5"/>
        <v/>
      </c>
    </row>
    <row r="173" spans="1:14" ht="22" customHeight="1">
      <c r="A173" t="str">
        <f t="shared" si="4"/>
        <v/>
      </c>
      <c r="C173" s="24" t="str">
        <f>IF(B173="","",IFERROR(_xlfn.XLOOKUP(B173,BILLING!A:A,BILLING!C:C),"Bill not found"))</f>
        <v/>
      </c>
      <c r="D173" s="24" t="str">
        <f>IF(C173="","",IFERROR(_xlfn.XLOOKUP(C173,PT_Master!A:A,PT_Master!C:C),""))</f>
        <v/>
      </c>
      <c r="E173" s="24" t="str">
        <f>IF(C173="","",IFERROR(_xlfn.XLOOKUP(C173,PT_Master!A:A,PT_Master!P:P),""))</f>
        <v/>
      </c>
      <c r="F173" s="24" t="str">
        <f>IF(C173="","",IFERROR(_xlfn.XLOOKUP(C173,PT_Master!A:A,PT_Master!Q:Q),""))</f>
        <v/>
      </c>
      <c r="G173" s="13"/>
      <c r="H173" s="25" t="str">
        <f>IF(B173="","",IFERROR(_xlfn.XLOOKUP(B173,BILLING!A:A,BILLING!N:N),0))</f>
        <v/>
      </c>
      <c r="I173" s="17"/>
      <c r="K173" s="13"/>
      <c r="N173" s="25" t="str">
        <f t="shared" si="5"/>
        <v/>
      </c>
    </row>
    <row r="174" spans="1:14" ht="22" customHeight="1">
      <c r="A174" t="str">
        <f t="shared" si="4"/>
        <v/>
      </c>
      <c r="C174" s="24" t="str">
        <f>IF(B174="","",IFERROR(_xlfn.XLOOKUP(B174,BILLING!A:A,BILLING!C:C),"Bill not found"))</f>
        <v/>
      </c>
      <c r="D174" s="24" t="str">
        <f>IF(C174="","",IFERROR(_xlfn.XLOOKUP(C174,PT_Master!A:A,PT_Master!C:C),""))</f>
        <v/>
      </c>
      <c r="E174" s="24" t="str">
        <f>IF(C174="","",IFERROR(_xlfn.XLOOKUP(C174,PT_Master!A:A,PT_Master!P:P),""))</f>
        <v/>
      </c>
      <c r="F174" s="24" t="str">
        <f>IF(C174="","",IFERROR(_xlfn.XLOOKUP(C174,PT_Master!A:A,PT_Master!Q:Q),""))</f>
        <v/>
      </c>
      <c r="G174" s="13"/>
      <c r="H174" s="25" t="str">
        <f>IF(B174="","",IFERROR(_xlfn.XLOOKUP(B174,BILLING!A:A,BILLING!N:N),0))</f>
        <v/>
      </c>
      <c r="I174" s="17"/>
      <c r="K174" s="13"/>
      <c r="N174" s="25" t="str">
        <f t="shared" si="5"/>
        <v/>
      </c>
    </row>
    <row r="175" spans="1:14" ht="22" customHeight="1">
      <c r="A175" t="str">
        <f t="shared" si="4"/>
        <v/>
      </c>
      <c r="C175" s="24" t="str">
        <f>IF(B175="","",IFERROR(_xlfn.XLOOKUP(B175,BILLING!A:A,BILLING!C:C),"Bill not found"))</f>
        <v/>
      </c>
      <c r="D175" s="24" t="str">
        <f>IF(C175="","",IFERROR(_xlfn.XLOOKUP(C175,PT_Master!A:A,PT_Master!C:C),""))</f>
        <v/>
      </c>
      <c r="E175" s="24" t="str">
        <f>IF(C175="","",IFERROR(_xlfn.XLOOKUP(C175,PT_Master!A:A,PT_Master!P:P),""))</f>
        <v/>
      </c>
      <c r="F175" s="24" t="str">
        <f>IF(C175="","",IFERROR(_xlfn.XLOOKUP(C175,PT_Master!A:A,PT_Master!Q:Q),""))</f>
        <v/>
      </c>
      <c r="G175" s="13"/>
      <c r="H175" s="25" t="str">
        <f>IF(B175="","",IFERROR(_xlfn.XLOOKUP(B175,BILLING!A:A,BILLING!N:N),0))</f>
        <v/>
      </c>
      <c r="I175" s="17"/>
      <c r="K175" s="13"/>
      <c r="N175" s="25" t="str">
        <f t="shared" si="5"/>
        <v/>
      </c>
    </row>
    <row r="176" spans="1:14" ht="22" customHeight="1">
      <c r="A176" t="str">
        <f t="shared" si="4"/>
        <v/>
      </c>
      <c r="C176" s="24" t="str">
        <f>IF(B176="","",IFERROR(_xlfn.XLOOKUP(B176,BILLING!A:A,BILLING!C:C),"Bill not found"))</f>
        <v/>
      </c>
      <c r="D176" s="24" t="str">
        <f>IF(C176="","",IFERROR(_xlfn.XLOOKUP(C176,PT_Master!A:A,PT_Master!C:C),""))</f>
        <v/>
      </c>
      <c r="E176" s="24" t="str">
        <f>IF(C176="","",IFERROR(_xlfn.XLOOKUP(C176,PT_Master!A:A,PT_Master!P:P),""))</f>
        <v/>
      </c>
      <c r="F176" s="24" t="str">
        <f>IF(C176="","",IFERROR(_xlfn.XLOOKUP(C176,PT_Master!A:A,PT_Master!Q:Q),""))</f>
        <v/>
      </c>
      <c r="G176" s="13"/>
      <c r="H176" s="25" t="str">
        <f>IF(B176="","",IFERROR(_xlfn.XLOOKUP(B176,BILLING!A:A,BILLING!N:N),0))</f>
        <v/>
      </c>
      <c r="I176" s="17"/>
      <c r="K176" s="13"/>
      <c r="N176" s="25" t="str">
        <f t="shared" si="5"/>
        <v/>
      </c>
    </row>
    <row r="177" spans="1:14" ht="22" customHeight="1">
      <c r="A177" t="str">
        <f t="shared" si="4"/>
        <v/>
      </c>
      <c r="C177" s="24" t="str">
        <f>IF(B177="","",IFERROR(_xlfn.XLOOKUP(B177,BILLING!A:A,BILLING!C:C),"Bill not found"))</f>
        <v/>
      </c>
      <c r="D177" s="24" t="str">
        <f>IF(C177="","",IFERROR(_xlfn.XLOOKUP(C177,PT_Master!A:A,PT_Master!C:C),""))</f>
        <v/>
      </c>
      <c r="E177" s="24" t="str">
        <f>IF(C177="","",IFERROR(_xlfn.XLOOKUP(C177,PT_Master!A:A,PT_Master!P:P),""))</f>
        <v/>
      </c>
      <c r="F177" s="24" t="str">
        <f>IF(C177="","",IFERROR(_xlfn.XLOOKUP(C177,PT_Master!A:A,PT_Master!Q:Q),""))</f>
        <v/>
      </c>
      <c r="G177" s="13"/>
      <c r="H177" s="25" t="str">
        <f>IF(B177="","",IFERROR(_xlfn.XLOOKUP(B177,BILLING!A:A,BILLING!N:N),0))</f>
        <v/>
      </c>
      <c r="I177" s="17"/>
      <c r="K177" s="13"/>
      <c r="N177" s="25" t="str">
        <f t="shared" si="5"/>
        <v/>
      </c>
    </row>
    <row r="178" spans="1:14" ht="22" customHeight="1">
      <c r="A178" t="str">
        <f t="shared" si="4"/>
        <v/>
      </c>
      <c r="C178" s="24" t="str">
        <f>IF(B178="","",IFERROR(_xlfn.XLOOKUP(B178,BILLING!A:A,BILLING!C:C),"Bill not found"))</f>
        <v/>
      </c>
      <c r="D178" s="24" t="str">
        <f>IF(C178="","",IFERROR(_xlfn.XLOOKUP(C178,PT_Master!A:A,PT_Master!C:C),""))</f>
        <v/>
      </c>
      <c r="E178" s="24" t="str">
        <f>IF(C178="","",IFERROR(_xlfn.XLOOKUP(C178,PT_Master!A:A,PT_Master!P:P),""))</f>
        <v/>
      </c>
      <c r="F178" s="24" t="str">
        <f>IF(C178="","",IFERROR(_xlfn.XLOOKUP(C178,PT_Master!A:A,PT_Master!Q:Q),""))</f>
        <v/>
      </c>
      <c r="G178" s="13"/>
      <c r="H178" s="25" t="str">
        <f>IF(B178="","",IFERROR(_xlfn.XLOOKUP(B178,BILLING!A:A,BILLING!N:N),0))</f>
        <v/>
      </c>
      <c r="I178" s="17"/>
      <c r="K178" s="13"/>
      <c r="N178" s="25" t="str">
        <f t="shared" si="5"/>
        <v/>
      </c>
    </row>
    <row r="179" spans="1:14" ht="22" customHeight="1">
      <c r="A179" t="str">
        <f t="shared" si="4"/>
        <v/>
      </c>
      <c r="C179" s="24" t="str">
        <f>IF(B179="","",IFERROR(_xlfn.XLOOKUP(B179,BILLING!A:A,BILLING!C:C),"Bill not found"))</f>
        <v/>
      </c>
      <c r="D179" s="24" t="str">
        <f>IF(C179="","",IFERROR(_xlfn.XLOOKUP(C179,PT_Master!A:A,PT_Master!C:C),""))</f>
        <v/>
      </c>
      <c r="E179" s="24" t="str">
        <f>IF(C179="","",IFERROR(_xlfn.XLOOKUP(C179,PT_Master!A:A,PT_Master!P:P),""))</f>
        <v/>
      </c>
      <c r="F179" s="24" t="str">
        <f>IF(C179="","",IFERROR(_xlfn.XLOOKUP(C179,PT_Master!A:A,PT_Master!Q:Q),""))</f>
        <v/>
      </c>
      <c r="G179" s="13"/>
      <c r="H179" s="25" t="str">
        <f>IF(B179="","",IFERROR(_xlfn.XLOOKUP(B179,BILLING!A:A,BILLING!N:N),0))</f>
        <v/>
      </c>
      <c r="I179" s="17"/>
      <c r="K179" s="13"/>
      <c r="N179" s="25" t="str">
        <f t="shared" si="5"/>
        <v/>
      </c>
    </row>
    <row r="180" spans="1:14" ht="22" customHeight="1">
      <c r="A180" t="str">
        <f t="shared" si="4"/>
        <v/>
      </c>
      <c r="C180" s="24" t="str">
        <f>IF(B180="","",IFERROR(_xlfn.XLOOKUP(B180,BILLING!A:A,BILLING!C:C),"Bill not found"))</f>
        <v/>
      </c>
      <c r="D180" s="24" t="str">
        <f>IF(C180="","",IFERROR(_xlfn.XLOOKUP(C180,PT_Master!A:A,PT_Master!C:C),""))</f>
        <v/>
      </c>
      <c r="E180" s="24" t="str">
        <f>IF(C180="","",IFERROR(_xlfn.XLOOKUP(C180,PT_Master!A:A,PT_Master!P:P),""))</f>
        <v/>
      </c>
      <c r="F180" s="24" t="str">
        <f>IF(C180="","",IFERROR(_xlfn.XLOOKUP(C180,PT_Master!A:A,PT_Master!Q:Q),""))</f>
        <v/>
      </c>
      <c r="G180" s="13"/>
      <c r="H180" s="25" t="str">
        <f>IF(B180="","",IFERROR(_xlfn.XLOOKUP(B180,BILLING!A:A,BILLING!N:N),0))</f>
        <v/>
      </c>
      <c r="I180" s="17"/>
      <c r="K180" s="13"/>
      <c r="N180" s="25" t="str">
        <f t="shared" si="5"/>
        <v/>
      </c>
    </row>
    <row r="181" spans="1:14" ht="22" customHeight="1">
      <c r="A181" t="str">
        <f t="shared" si="4"/>
        <v/>
      </c>
      <c r="C181" s="24" t="str">
        <f>IF(B181="","",IFERROR(_xlfn.XLOOKUP(B181,BILLING!A:A,BILLING!C:C),"Bill not found"))</f>
        <v/>
      </c>
      <c r="D181" s="24" t="str">
        <f>IF(C181="","",IFERROR(_xlfn.XLOOKUP(C181,PT_Master!A:A,PT_Master!C:C),""))</f>
        <v/>
      </c>
      <c r="E181" s="24" t="str">
        <f>IF(C181="","",IFERROR(_xlfn.XLOOKUP(C181,PT_Master!A:A,PT_Master!P:P),""))</f>
        <v/>
      </c>
      <c r="F181" s="24" t="str">
        <f>IF(C181="","",IFERROR(_xlfn.XLOOKUP(C181,PT_Master!A:A,PT_Master!Q:Q),""))</f>
        <v/>
      </c>
      <c r="G181" s="13"/>
      <c r="H181" s="25" t="str">
        <f>IF(B181="","",IFERROR(_xlfn.XLOOKUP(B181,BILLING!A:A,BILLING!N:N),0))</f>
        <v/>
      </c>
      <c r="I181" s="17"/>
      <c r="K181" s="13"/>
      <c r="N181" s="25" t="str">
        <f t="shared" si="5"/>
        <v/>
      </c>
    </row>
    <row r="182" spans="1:14" ht="22" customHeight="1">
      <c r="A182" t="str">
        <f t="shared" si="4"/>
        <v/>
      </c>
      <c r="C182" s="24" t="str">
        <f>IF(B182="","",IFERROR(_xlfn.XLOOKUP(B182,BILLING!A:A,BILLING!C:C),"Bill not found"))</f>
        <v/>
      </c>
      <c r="D182" s="24" t="str">
        <f>IF(C182="","",IFERROR(_xlfn.XLOOKUP(C182,PT_Master!A:A,PT_Master!C:C),""))</f>
        <v/>
      </c>
      <c r="E182" s="24" t="str">
        <f>IF(C182="","",IFERROR(_xlfn.XLOOKUP(C182,PT_Master!A:A,PT_Master!P:P),""))</f>
        <v/>
      </c>
      <c r="F182" s="24" t="str">
        <f>IF(C182="","",IFERROR(_xlfn.XLOOKUP(C182,PT_Master!A:A,PT_Master!Q:Q),""))</f>
        <v/>
      </c>
      <c r="G182" s="13"/>
      <c r="H182" s="25" t="str">
        <f>IF(B182="","",IFERROR(_xlfn.XLOOKUP(B182,BILLING!A:A,BILLING!N:N),0))</f>
        <v/>
      </c>
      <c r="I182" s="17"/>
      <c r="K182" s="13"/>
      <c r="N182" s="25" t="str">
        <f t="shared" si="5"/>
        <v/>
      </c>
    </row>
    <row r="183" spans="1:14" ht="22" customHeight="1">
      <c r="A183" t="str">
        <f t="shared" si="4"/>
        <v/>
      </c>
      <c r="C183" s="24" t="str">
        <f>IF(B183="","",IFERROR(_xlfn.XLOOKUP(B183,BILLING!A:A,BILLING!C:C),"Bill not found"))</f>
        <v/>
      </c>
      <c r="D183" s="24" t="str">
        <f>IF(C183="","",IFERROR(_xlfn.XLOOKUP(C183,PT_Master!A:A,PT_Master!C:C),""))</f>
        <v/>
      </c>
      <c r="E183" s="24" t="str">
        <f>IF(C183="","",IFERROR(_xlfn.XLOOKUP(C183,PT_Master!A:A,PT_Master!P:P),""))</f>
        <v/>
      </c>
      <c r="F183" s="24" t="str">
        <f>IF(C183="","",IFERROR(_xlfn.XLOOKUP(C183,PT_Master!A:A,PT_Master!Q:Q),""))</f>
        <v/>
      </c>
      <c r="G183" s="13"/>
      <c r="H183" s="25" t="str">
        <f>IF(B183="","",IFERROR(_xlfn.XLOOKUP(B183,BILLING!A:A,BILLING!N:N),0))</f>
        <v/>
      </c>
      <c r="I183" s="17"/>
      <c r="K183" s="13"/>
      <c r="N183" s="25" t="str">
        <f t="shared" si="5"/>
        <v/>
      </c>
    </row>
    <row r="184" spans="1:14" ht="22" customHeight="1">
      <c r="A184" t="str">
        <f t="shared" si="4"/>
        <v/>
      </c>
      <c r="C184" s="24" t="str">
        <f>IF(B184="","",IFERROR(_xlfn.XLOOKUP(B184,BILLING!A:A,BILLING!C:C),"Bill not found"))</f>
        <v/>
      </c>
      <c r="D184" s="24" t="str">
        <f>IF(C184="","",IFERROR(_xlfn.XLOOKUP(C184,PT_Master!A:A,PT_Master!C:C),""))</f>
        <v/>
      </c>
      <c r="E184" s="24" t="str">
        <f>IF(C184="","",IFERROR(_xlfn.XLOOKUP(C184,PT_Master!A:A,PT_Master!P:P),""))</f>
        <v/>
      </c>
      <c r="F184" s="24" t="str">
        <f>IF(C184="","",IFERROR(_xlfn.XLOOKUP(C184,PT_Master!A:A,PT_Master!Q:Q),""))</f>
        <v/>
      </c>
      <c r="G184" s="13"/>
      <c r="H184" s="25" t="str">
        <f>IF(B184="","",IFERROR(_xlfn.XLOOKUP(B184,BILLING!A:A,BILLING!N:N),0))</f>
        <v/>
      </c>
      <c r="I184" s="17"/>
      <c r="K184" s="13"/>
      <c r="N184" s="25" t="str">
        <f t="shared" si="5"/>
        <v/>
      </c>
    </row>
    <row r="185" spans="1:14" ht="22" customHeight="1">
      <c r="A185" t="str">
        <f t="shared" si="4"/>
        <v/>
      </c>
      <c r="C185" s="24" t="str">
        <f>IF(B185="","",IFERROR(_xlfn.XLOOKUP(B185,BILLING!A:A,BILLING!C:C),"Bill not found"))</f>
        <v/>
      </c>
      <c r="D185" s="24" t="str">
        <f>IF(C185="","",IFERROR(_xlfn.XLOOKUP(C185,PT_Master!A:A,PT_Master!C:C),""))</f>
        <v/>
      </c>
      <c r="E185" s="24" t="str">
        <f>IF(C185="","",IFERROR(_xlfn.XLOOKUP(C185,PT_Master!A:A,PT_Master!P:P),""))</f>
        <v/>
      </c>
      <c r="F185" s="24" t="str">
        <f>IF(C185="","",IFERROR(_xlfn.XLOOKUP(C185,PT_Master!A:A,PT_Master!Q:Q),""))</f>
        <v/>
      </c>
      <c r="G185" s="13"/>
      <c r="H185" s="25" t="str">
        <f>IF(B185="","",IFERROR(_xlfn.XLOOKUP(B185,BILLING!A:A,BILLING!N:N),0))</f>
        <v/>
      </c>
      <c r="I185" s="17"/>
      <c r="K185" s="13"/>
      <c r="N185" s="25" t="str">
        <f t="shared" si="5"/>
        <v/>
      </c>
    </row>
    <row r="186" spans="1:14" ht="22" customHeight="1">
      <c r="A186" t="str">
        <f t="shared" si="4"/>
        <v/>
      </c>
      <c r="C186" s="24" t="str">
        <f>IF(B186="","",IFERROR(_xlfn.XLOOKUP(B186,BILLING!A:A,BILLING!C:C),"Bill not found"))</f>
        <v/>
      </c>
      <c r="D186" s="24" t="str">
        <f>IF(C186="","",IFERROR(_xlfn.XLOOKUP(C186,PT_Master!A:A,PT_Master!C:C),""))</f>
        <v/>
      </c>
      <c r="E186" s="24" t="str">
        <f>IF(C186="","",IFERROR(_xlfn.XLOOKUP(C186,PT_Master!A:A,PT_Master!P:P),""))</f>
        <v/>
      </c>
      <c r="F186" s="24" t="str">
        <f>IF(C186="","",IFERROR(_xlfn.XLOOKUP(C186,PT_Master!A:A,PT_Master!Q:Q),""))</f>
        <v/>
      </c>
      <c r="G186" s="13"/>
      <c r="H186" s="25" t="str">
        <f>IF(B186="","",IFERROR(_xlfn.XLOOKUP(B186,BILLING!A:A,BILLING!N:N),0))</f>
        <v/>
      </c>
      <c r="I186" s="17"/>
      <c r="K186" s="13"/>
      <c r="N186" s="25" t="str">
        <f t="shared" si="5"/>
        <v/>
      </c>
    </row>
    <row r="187" spans="1:14" ht="22" customHeight="1">
      <c r="A187" t="str">
        <f t="shared" si="4"/>
        <v/>
      </c>
      <c r="C187" s="24" t="str">
        <f>IF(B187="","",IFERROR(_xlfn.XLOOKUP(B187,BILLING!A:A,BILLING!C:C),"Bill not found"))</f>
        <v/>
      </c>
      <c r="D187" s="24" t="str">
        <f>IF(C187="","",IFERROR(_xlfn.XLOOKUP(C187,PT_Master!A:A,PT_Master!C:C),""))</f>
        <v/>
      </c>
      <c r="E187" s="24" t="str">
        <f>IF(C187="","",IFERROR(_xlfn.XLOOKUP(C187,PT_Master!A:A,PT_Master!P:P),""))</f>
        <v/>
      </c>
      <c r="F187" s="24" t="str">
        <f>IF(C187="","",IFERROR(_xlfn.XLOOKUP(C187,PT_Master!A:A,PT_Master!Q:Q),""))</f>
        <v/>
      </c>
      <c r="G187" s="13"/>
      <c r="H187" s="25" t="str">
        <f>IF(B187="","",IFERROR(_xlfn.XLOOKUP(B187,BILLING!A:A,BILLING!N:N),0))</f>
        <v/>
      </c>
      <c r="I187" s="17"/>
      <c r="K187" s="13"/>
      <c r="N187" s="25" t="str">
        <f t="shared" si="5"/>
        <v/>
      </c>
    </row>
    <row r="188" spans="1:14" ht="22" customHeight="1">
      <c r="A188" t="str">
        <f t="shared" si="4"/>
        <v/>
      </c>
      <c r="C188" s="24" t="str">
        <f>IF(B188="","",IFERROR(_xlfn.XLOOKUP(B188,BILLING!A:A,BILLING!C:C),"Bill not found"))</f>
        <v/>
      </c>
      <c r="D188" s="24" t="str">
        <f>IF(C188="","",IFERROR(_xlfn.XLOOKUP(C188,PT_Master!A:A,PT_Master!C:C),""))</f>
        <v/>
      </c>
      <c r="E188" s="24" t="str">
        <f>IF(C188="","",IFERROR(_xlfn.XLOOKUP(C188,PT_Master!A:A,PT_Master!P:P),""))</f>
        <v/>
      </c>
      <c r="F188" s="24" t="str">
        <f>IF(C188="","",IFERROR(_xlfn.XLOOKUP(C188,PT_Master!A:A,PT_Master!Q:Q),""))</f>
        <v/>
      </c>
      <c r="G188" s="13"/>
      <c r="H188" s="25" t="str">
        <f>IF(B188="","",IFERROR(_xlfn.XLOOKUP(B188,BILLING!A:A,BILLING!N:N),0))</f>
        <v/>
      </c>
      <c r="I188" s="17"/>
      <c r="K188" s="13"/>
      <c r="N188" s="25" t="str">
        <f t="shared" si="5"/>
        <v/>
      </c>
    </row>
    <row r="189" spans="1:14" ht="22" customHeight="1">
      <c r="A189" t="str">
        <f t="shared" si="4"/>
        <v/>
      </c>
      <c r="C189" s="24" t="str">
        <f>IF(B189="","",IFERROR(_xlfn.XLOOKUP(B189,BILLING!A:A,BILLING!C:C),"Bill not found"))</f>
        <v/>
      </c>
      <c r="D189" s="24" t="str">
        <f>IF(C189="","",IFERROR(_xlfn.XLOOKUP(C189,PT_Master!A:A,PT_Master!C:C),""))</f>
        <v/>
      </c>
      <c r="E189" s="24" t="str">
        <f>IF(C189="","",IFERROR(_xlfn.XLOOKUP(C189,PT_Master!A:A,PT_Master!P:P),""))</f>
        <v/>
      </c>
      <c r="F189" s="24" t="str">
        <f>IF(C189="","",IFERROR(_xlfn.XLOOKUP(C189,PT_Master!A:A,PT_Master!Q:Q),""))</f>
        <v/>
      </c>
      <c r="G189" s="13"/>
      <c r="H189" s="25" t="str">
        <f>IF(B189="","",IFERROR(_xlfn.XLOOKUP(B189,BILLING!A:A,BILLING!N:N),0))</f>
        <v/>
      </c>
      <c r="I189" s="17"/>
      <c r="K189" s="13"/>
      <c r="N189" s="25" t="str">
        <f t="shared" si="5"/>
        <v/>
      </c>
    </row>
    <row r="190" spans="1:14" ht="22" customHeight="1">
      <c r="A190" t="str">
        <f t="shared" si="4"/>
        <v/>
      </c>
      <c r="C190" s="24" t="str">
        <f>IF(B190="","",IFERROR(_xlfn.XLOOKUP(B190,BILLING!A:A,BILLING!C:C),"Bill not found"))</f>
        <v/>
      </c>
      <c r="D190" s="24" t="str">
        <f>IF(C190="","",IFERROR(_xlfn.XLOOKUP(C190,PT_Master!A:A,PT_Master!C:C),""))</f>
        <v/>
      </c>
      <c r="E190" s="24" t="str">
        <f>IF(C190="","",IFERROR(_xlfn.XLOOKUP(C190,PT_Master!A:A,PT_Master!P:P),""))</f>
        <v/>
      </c>
      <c r="F190" s="24" t="str">
        <f>IF(C190="","",IFERROR(_xlfn.XLOOKUP(C190,PT_Master!A:A,PT_Master!Q:Q),""))</f>
        <v/>
      </c>
      <c r="G190" s="13"/>
      <c r="H190" s="25" t="str">
        <f>IF(B190="","",IFERROR(_xlfn.XLOOKUP(B190,BILLING!A:A,BILLING!N:N),0))</f>
        <v/>
      </c>
      <c r="I190" s="17"/>
      <c r="K190" s="13"/>
      <c r="N190" s="25" t="str">
        <f t="shared" si="5"/>
        <v/>
      </c>
    </row>
    <row r="191" spans="1:14" ht="22" customHeight="1">
      <c r="A191" t="str">
        <f t="shared" si="4"/>
        <v/>
      </c>
      <c r="C191" s="24" t="str">
        <f>IF(B191="","",IFERROR(_xlfn.XLOOKUP(B191,BILLING!A:A,BILLING!C:C),"Bill not found"))</f>
        <v/>
      </c>
      <c r="D191" s="24" t="str">
        <f>IF(C191="","",IFERROR(_xlfn.XLOOKUP(C191,PT_Master!A:A,PT_Master!C:C),""))</f>
        <v/>
      </c>
      <c r="E191" s="24" t="str">
        <f>IF(C191="","",IFERROR(_xlfn.XLOOKUP(C191,PT_Master!A:A,PT_Master!P:P),""))</f>
        <v/>
      </c>
      <c r="F191" s="24" t="str">
        <f>IF(C191="","",IFERROR(_xlfn.XLOOKUP(C191,PT_Master!A:A,PT_Master!Q:Q),""))</f>
        <v/>
      </c>
      <c r="G191" s="13"/>
      <c r="H191" s="25" t="str">
        <f>IF(B191="","",IFERROR(_xlfn.XLOOKUP(B191,BILLING!A:A,BILLING!N:N),0))</f>
        <v/>
      </c>
      <c r="I191" s="17"/>
      <c r="K191" s="13"/>
      <c r="N191" s="25" t="str">
        <f t="shared" si="5"/>
        <v/>
      </c>
    </row>
    <row r="192" spans="1:14" ht="22" customHeight="1">
      <c r="A192" t="str">
        <f t="shared" si="4"/>
        <v/>
      </c>
      <c r="C192" s="24" t="str">
        <f>IF(B192="","",IFERROR(_xlfn.XLOOKUP(B192,BILLING!A:A,BILLING!C:C),"Bill not found"))</f>
        <v/>
      </c>
      <c r="D192" s="24" t="str">
        <f>IF(C192="","",IFERROR(_xlfn.XLOOKUP(C192,PT_Master!A:A,PT_Master!C:C),""))</f>
        <v/>
      </c>
      <c r="E192" s="24" t="str">
        <f>IF(C192="","",IFERROR(_xlfn.XLOOKUP(C192,PT_Master!A:A,PT_Master!P:P),""))</f>
        <v/>
      </c>
      <c r="F192" s="24" t="str">
        <f>IF(C192="","",IFERROR(_xlfn.XLOOKUP(C192,PT_Master!A:A,PT_Master!Q:Q),""))</f>
        <v/>
      </c>
      <c r="G192" s="13"/>
      <c r="H192" s="25" t="str">
        <f>IF(B192="","",IFERROR(_xlfn.XLOOKUP(B192,BILLING!A:A,BILLING!N:N),0))</f>
        <v/>
      </c>
      <c r="I192" s="17"/>
      <c r="K192" s="13"/>
      <c r="N192" s="25" t="str">
        <f t="shared" si="5"/>
        <v/>
      </c>
    </row>
    <row r="193" spans="1:14" ht="22" customHeight="1">
      <c r="A193" t="str">
        <f t="shared" si="4"/>
        <v/>
      </c>
      <c r="C193" s="24" t="str">
        <f>IF(B193="","",IFERROR(_xlfn.XLOOKUP(B193,BILLING!A:A,BILLING!C:C),"Bill not found"))</f>
        <v/>
      </c>
      <c r="D193" s="24" t="str">
        <f>IF(C193="","",IFERROR(_xlfn.XLOOKUP(C193,PT_Master!A:A,PT_Master!C:C),""))</f>
        <v/>
      </c>
      <c r="E193" s="24" t="str">
        <f>IF(C193="","",IFERROR(_xlfn.XLOOKUP(C193,PT_Master!A:A,PT_Master!P:P),""))</f>
        <v/>
      </c>
      <c r="F193" s="24" t="str">
        <f>IF(C193="","",IFERROR(_xlfn.XLOOKUP(C193,PT_Master!A:A,PT_Master!Q:Q),""))</f>
        <v/>
      </c>
      <c r="G193" s="13"/>
      <c r="H193" s="25" t="str">
        <f>IF(B193="","",IFERROR(_xlfn.XLOOKUP(B193,BILLING!A:A,BILLING!N:N),0))</f>
        <v/>
      </c>
      <c r="I193" s="17"/>
      <c r="K193" s="13"/>
      <c r="N193" s="25" t="str">
        <f t="shared" si="5"/>
        <v/>
      </c>
    </row>
    <row r="194" spans="1:14" ht="22" customHeight="1">
      <c r="A194" t="str">
        <f t="shared" si="4"/>
        <v/>
      </c>
      <c r="C194" s="24" t="str">
        <f>IF(B194="","",IFERROR(_xlfn.XLOOKUP(B194,BILLING!A:A,BILLING!C:C),"Bill not found"))</f>
        <v/>
      </c>
      <c r="D194" s="24" t="str">
        <f>IF(C194="","",IFERROR(_xlfn.XLOOKUP(C194,PT_Master!A:A,PT_Master!C:C),""))</f>
        <v/>
      </c>
      <c r="E194" s="24" t="str">
        <f>IF(C194="","",IFERROR(_xlfn.XLOOKUP(C194,PT_Master!A:A,PT_Master!P:P),""))</f>
        <v/>
      </c>
      <c r="F194" s="24" t="str">
        <f>IF(C194="","",IFERROR(_xlfn.XLOOKUP(C194,PT_Master!A:A,PT_Master!Q:Q),""))</f>
        <v/>
      </c>
      <c r="G194" s="13"/>
      <c r="H194" s="25" t="str">
        <f>IF(B194="","",IFERROR(_xlfn.XLOOKUP(B194,BILLING!A:A,BILLING!N:N),0))</f>
        <v/>
      </c>
      <c r="I194" s="17"/>
      <c r="K194" s="13"/>
      <c r="N194" s="25" t="str">
        <f t="shared" si="5"/>
        <v/>
      </c>
    </row>
    <row r="195" spans="1:14" ht="22" customHeight="1">
      <c r="A195" t="str">
        <f t="shared" si="4"/>
        <v/>
      </c>
      <c r="C195" s="24" t="str">
        <f>IF(B195="","",IFERROR(_xlfn.XLOOKUP(B195,BILLING!A:A,BILLING!C:C),"Bill not found"))</f>
        <v/>
      </c>
      <c r="D195" s="24" t="str">
        <f>IF(C195="","",IFERROR(_xlfn.XLOOKUP(C195,PT_Master!A:A,PT_Master!C:C),""))</f>
        <v/>
      </c>
      <c r="E195" s="24" t="str">
        <f>IF(C195="","",IFERROR(_xlfn.XLOOKUP(C195,PT_Master!A:A,PT_Master!P:P),""))</f>
        <v/>
      </c>
      <c r="F195" s="24" t="str">
        <f>IF(C195="","",IFERROR(_xlfn.XLOOKUP(C195,PT_Master!A:A,PT_Master!Q:Q),""))</f>
        <v/>
      </c>
      <c r="G195" s="13"/>
      <c r="H195" s="25" t="str">
        <f>IF(B195="","",IFERROR(_xlfn.XLOOKUP(B195,BILLING!A:A,BILLING!N:N),0))</f>
        <v/>
      </c>
      <c r="I195" s="17"/>
      <c r="K195" s="13"/>
      <c r="N195" s="25" t="str">
        <f t="shared" si="5"/>
        <v/>
      </c>
    </row>
    <row r="196" spans="1:14" ht="22" customHeight="1">
      <c r="A196" t="str">
        <f t="shared" si="4"/>
        <v/>
      </c>
      <c r="C196" s="24" t="str">
        <f>IF(B196="","",IFERROR(_xlfn.XLOOKUP(B196,BILLING!A:A,BILLING!C:C),"Bill not found"))</f>
        <v/>
      </c>
      <c r="D196" s="24" t="str">
        <f>IF(C196="","",IFERROR(_xlfn.XLOOKUP(C196,PT_Master!A:A,PT_Master!C:C),""))</f>
        <v/>
      </c>
      <c r="E196" s="24" t="str">
        <f>IF(C196="","",IFERROR(_xlfn.XLOOKUP(C196,PT_Master!A:A,PT_Master!P:P),""))</f>
        <v/>
      </c>
      <c r="F196" s="24" t="str">
        <f>IF(C196="","",IFERROR(_xlfn.XLOOKUP(C196,PT_Master!A:A,PT_Master!Q:Q),""))</f>
        <v/>
      </c>
      <c r="G196" s="13"/>
      <c r="H196" s="25" t="str">
        <f>IF(B196="","",IFERROR(_xlfn.XLOOKUP(B196,BILLING!A:A,BILLING!N:N),0))</f>
        <v/>
      </c>
      <c r="I196" s="17"/>
      <c r="K196" s="13"/>
      <c r="N196" s="25" t="str">
        <f t="shared" si="5"/>
        <v/>
      </c>
    </row>
    <row r="197" spans="1:14" ht="22" customHeight="1">
      <c r="A197" t="str">
        <f t="shared" si="4"/>
        <v/>
      </c>
      <c r="C197" s="24" t="str">
        <f>IF(B197="","",IFERROR(_xlfn.XLOOKUP(B197,BILLING!A:A,BILLING!C:C),"Bill not found"))</f>
        <v/>
      </c>
      <c r="D197" s="24" t="str">
        <f>IF(C197="","",IFERROR(_xlfn.XLOOKUP(C197,PT_Master!A:A,PT_Master!C:C),""))</f>
        <v/>
      </c>
      <c r="E197" s="24" t="str">
        <f>IF(C197="","",IFERROR(_xlfn.XLOOKUP(C197,PT_Master!A:A,PT_Master!P:P),""))</f>
        <v/>
      </c>
      <c r="F197" s="24" t="str">
        <f>IF(C197="","",IFERROR(_xlfn.XLOOKUP(C197,PT_Master!A:A,PT_Master!Q:Q),""))</f>
        <v/>
      </c>
      <c r="G197" s="13"/>
      <c r="H197" s="25" t="str">
        <f>IF(B197="","",IFERROR(_xlfn.XLOOKUP(B197,BILLING!A:A,BILLING!N:N),0))</f>
        <v/>
      </c>
      <c r="I197" s="17"/>
      <c r="K197" s="13"/>
      <c r="N197" s="25" t="str">
        <f t="shared" si="5"/>
        <v/>
      </c>
    </row>
    <row r="198" spans="1:14" ht="22" customHeight="1">
      <c r="A198" t="str">
        <f t="shared" si="4"/>
        <v/>
      </c>
      <c r="C198" s="24" t="str">
        <f>IF(B198="","",IFERROR(_xlfn.XLOOKUP(B198,BILLING!A:A,BILLING!C:C),"Bill not found"))</f>
        <v/>
      </c>
      <c r="D198" s="24" t="str">
        <f>IF(C198="","",IFERROR(_xlfn.XLOOKUP(C198,PT_Master!A:A,PT_Master!C:C),""))</f>
        <v/>
      </c>
      <c r="E198" s="24" t="str">
        <f>IF(C198="","",IFERROR(_xlfn.XLOOKUP(C198,PT_Master!A:A,PT_Master!P:P),""))</f>
        <v/>
      </c>
      <c r="F198" s="24" t="str">
        <f>IF(C198="","",IFERROR(_xlfn.XLOOKUP(C198,PT_Master!A:A,PT_Master!Q:Q),""))</f>
        <v/>
      </c>
      <c r="G198" s="13"/>
      <c r="H198" s="25" t="str">
        <f>IF(B198="","",IFERROR(_xlfn.XLOOKUP(B198,BILLING!A:A,BILLING!N:N),0))</f>
        <v/>
      </c>
      <c r="I198" s="17"/>
      <c r="K198" s="13"/>
      <c r="N198" s="25" t="str">
        <f t="shared" si="5"/>
        <v/>
      </c>
    </row>
    <row r="199" spans="1:14" ht="22" customHeight="1">
      <c r="A199" t="str">
        <f t="shared" ref="A199:A262" si="6">IF(B199="","","INS-"&amp;TEXT(ROW(A195),"00000"))</f>
        <v/>
      </c>
      <c r="C199" s="24" t="str">
        <f>IF(B199="","",IFERROR(_xlfn.XLOOKUP(B199,BILLING!A:A,BILLING!C:C),"Bill not found"))</f>
        <v/>
      </c>
      <c r="D199" s="24" t="str">
        <f>IF(C199="","",IFERROR(_xlfn.XLOOKUP(C199,PT_Master!A:A,PT_Master!C:C),""))</f>
        <v/>
      </c>
      <c r="E199" s="24" t="str">
        <f>IF(C199="","",IFERROR(_xlfn.XLOOKUP(C199,PT_Master!A:A,PT_Master!P:P),""))</f>
        <v/>
      </c>
      <c r="F199" s="24" t="str">
        <f>IF(C199="","",IFERROR(_xlfn.XLOOKUP(C199,PT_Master!A:A,PT_Master!Q:Q),""))</f>
        <v/>
      </c>
      <c r="G199" s="13"/>
      <c r="H199" s="25" t="str">
        <f>IF(B199="","",IFERROR(_xlfn.XLOOKUP(B199,BILLING!A:A,BILLING!N:N),0))</f>
        <v/>
      </c>
      <c r="I199" s="17"/>
      <c r="K199" s="13"/>
      <c r="N199" s="25" t="str">
        <f t="shared" ref="N199:N262" si="7">IF(OR(H199="",I199=""),"",H199-I199)</f>
        <v/>
      </c>
    </row>
    <row r="200" spans="1:14" ht="22" customHeight="1">
      <c r="A200" t="str">
        <f t="shared" si="6"/>
        <v/>
      </c>
      <c r="C200" s="24" t="str">
        <f>IF(B200="","",IFERROR(_xlfn.XLOOKUP(B200,BILLING!A:A,BILLING!C:C),"Bill not found"))</f>
        <v/>
      </c>
      <c r="D200" s="24" t="str">
        <f>IF(C200="","",IFERROR(_xlfn.XLOOKUP(C200,PT_Master!A:A,PT_Master!C:C),""))</f>
        <v/>
      </c>
      <c r="E200" s="24" t="str">
        <f>IF(C200="","",IFERROR(_xlfn.XLOOKUP(C200,PT_Master!A:A,PT_Master!P:P),""))</f>
        <v/>
      </c>
      <c r="F200" s="24" t="str">
        <f>IF(C200="","",IFERROR(_xlfn.XLOOKUP(C200,PT_Master!A:A,PT_Master!Q:Q),""))</f>
        <v/>
      </c>
      <c r="G200" s="13"/>
      <c r="H200" s="25" t="str">
        <f>IF(B200="","",IFERROR(_xlfn.XLOOKUP(B200,BILLING!A:A,BILLING!N:N),0))</f>
        <v/>
      </c>
      <c r="I200" s="17"/>
      <c r="K200" s="13"/>
      <c r="N200" s="25" t="str">
        <f t="shared" si="7"/>
        <v/>
      </c>
    </row>
    <row r="201" spans="1:14" ht="22" customHeight="1">
      <c r="A201" t="str">
        <f t="shared" si="6"/>
        <v/>
      </c>
      <c r="C201" s="24" t="str">
        <f>IF(B201="","",IFERROR(_xlfn.XLOOKUP(B201,BILLING!A:A,BILLING!C:C),"Bill not found"))</f>
        <v/>
      </c>
      <c r="D201" s="24" t="str">
        <f>IF(C201="","",IFERROR(_xlfn.XLOOKUP(C201,PT_Master!A:A,PT_Master!C:C),""))</f>
        <v/>
      </c>
      <c r="E201" s="24" t="str">
        <f>IF(C201="","",IFERROR(_xlfn.XLOOKUP(C201,PT_Master!A:A,PT_Master!P:P),""))</f>
        <v/>
      </c>
      <c r="F201" s="24" t="str">
        <f>IF(C201="","",IFERROR(_xlfn.XLOOKUP(C201,PT_Master!A:A,PT_Master!Q:Q),""))</f>
        <v/>
      </c>
      <c r="G201" s="13"/>
      <c r="H201" s="25" t="str">
        <f>IF(B201="","",IFERROR(_xlfn.XLOOKUP(B201,BILLING!A:A,BILLING!N:N),0))</f>
        <v/>
      </c>
      <c r="I201" s="17"/>
      <c r="K201" s="13"/>
      <c r="N201" s="25" t="str">
        <f t="shared" si="7"/>
        <v/>
      </c>
    </row>
    <row r="202" spans="1:14" ht="22" customHeight="1">
      <c r="A202" t="str">
        <f t="shared" si="6"/>
        <v/>
      </c>
      <c r="C202" s="24" t="str">
        <f>IF(B202="","",IFERROR(_xlfn.XLOOKUP(B202,BILLING!A:A,BILLING!C:C),"Bill not found"))</f>
        <v/>
      </c>
      <c r="D202" s="24" t="str">
        <f>IF(C202="","",IFERROR(_xlfn.XLOOKUP(C202,PT_Master!A:A,PT_Master!C:C),""))</f>
        <v/>
      </c>
      <c r="E202" s="24" t="str">
        <f>IF(C202="","",IFERROR(_xlfn.XLOOKUP(C202,PT_Master!A:A,PT_Master!P:P),""))</f>
        <v/>
      </c>
      <c r="F202" s="24" t="str">
        <f>IF(C202="","",IFERROR(_xlfn.XLOOKUP(C202,PT_Master!A:A,PT_Master!Q:Q),""))</f>
        <v/>
      </c>
      <c r="G202" s="13"/>
      <c r="H202" s="25" t="str">
        <f>IF(B202="","",IFERROR(_xlfn.XLOOKUP(B202,BILLING!A:A,BILLING!N:N),0))</f>
        <v/>
      </c>
      <c r="I202" s="17"/>
      <c r="K202" s="13"/>
      <c r="N202" s="25" t="str">
        <f t="shared" si="7"/>
        <v/>
      </c>
    </row>
    <row r="203" spans="1:14" ht="22" customHeight="1">
      <c r="A203" t="str">
        <f t="shared" si="6"/>
        <v/>
      </c>
      <c r="C203" s="24" t="str">
        <f>IF(B203="","",IFERROR(_xlfn.XLOOKUP(B203,BILLING!A:A,BILLING!C:C),"Bill not found"))</f>
        <v/>
      </c>
      <c r="D203" s="24" t="str">
        <f>IF(C203="","",IFERROR(_xlfn.XLOOKUP(C203,PT_Master!A:A,PT_Master!C:C),""))</f>
        <v/>
      </c>
      <c r="E203" s="24" t="str">
        <f>IF(C203="","",IFERROR(_xlfn.XLOOKUP(C203,PT_Master!A:A,PT_Master!P:P),""))</f>
        <v/>
      </c>
      <c r="F203" s="24" t="str">
        <f>IF(C203="","",IFERROR(_xlfn.XLOOKUP(C203,PT_Master!A:A,PT_Master!Q:Q),""))</f>
        <v/>
      </c>
      <c r="G203" s="13"/>
      <c r="H203" s="25" t="str">
        <f>IF(B203="","",IFERROR(_xlfn.XLOOKUP(B203,BILLING!A:A,BILLING!N:N),0))</f>
        <v/>
      </c>
      <c r="I203" s="17"/>
      <c r="K203" s="13"/>
      <c r="N203" s="25" t="str">
        <f t="shared" si="7"/>
        <v/>
      </c>
    </row>
    <row r="204" spans="1:14" ht="22" customHeight="1">
      <c r="A204" t="str">
        <f t="shared" si="6"/>
        <v/>
      </c>
      <c r="C204" s="24" t="str">
        <f>IF(B204="","",IFERROR(_xlfn.XLOOKUP(B204,BILLING!A:A,BILLING!C:C),"Bill not found"))</f>
        <v/>
      </c>
      <c r="D204" s="24" t="str">
        <f>IF(C204="","",IFERROR(_xlfn.XLOOKUP(C204,PT_Master!A:A,PT_Master!C:C),""))</f>
        <v/>
      </c>
      <c r="E204" s="24" t="str">
        <f>IF(C204="","",IFERROR(_xlfn.XLOOKUP(C204,PT_Master!A:A,PT_Master!P:P),""))</f>
        <v/>
      </c>
      <c r="F204" s="24" t="str">
        <f>IF(C204="","",IFERROR(_xlfn.XLOOKUP(C204,PT_Master!A:A,PT_Master!Q:Q),""))</f>
        <v/>
      </c>
      <c r="G204" s="13"/>
      <c r="H204" s="25" t="str">
        <f>IF(B204="","",IFERROR(_xlfn.XLOOKUP(B204,BILLING!A:A,BILLING!N:N),0))</f>
        <v/>
      </c>
      <c r="I204" s="17"/>
      <c r="K204" s="13"/>
      <c r="N204" s="25" t="str">
        <f t="shared" si="7"/>
        <v/>
      </c>
    </row>
    <row r="205" spans="1:14" ht="22" customHeight="1">
      <c r="A205" t="str">
        <f t="shared" si="6"/>
        <v/>
      </c>
      <c r="C205" s="24" t="str">
        <f>IF(B205="","",IFERROR(_xlfn.XLOOKUP(B205,BILLING!A:A,BILLING!C:C),"Bill not found"))</f>
        <v/>
      </c>
      <c r="D205" s="24" t="str">
        <f>IF(C205="","",IFERROR(_xlfn.XLOOKUP(C205,PT_Master!A:A,PT_Master!C:C),""))</f>
        <v/>
      </c>
      <c r="E205" s="24" t="str">
        <f>IF(C205="","",IFERROR(_xlfn.XLOOKUP(C205,PT_Master!A:A,PT_Master!P:P),""))</f>
        <v/>
      </c>
      <c r="F205" s="24" t="str">
        <f>IF(C205="","",IFERROR(_xlfn.XLOOKUP(C205,PT_Master!A:A,PT_Master!Q:Q),""))</f>
        <v/>
      </c>
      <c r="G205" s="13"/>
      <c r="H205" s="25" t="str">
        <f>IF(B205="","",IFERROR(_xlfn.XLOOKUP(B205,BILLING!A:A,BILLING!N:N),0))</f>
        <v/>
      </c>
      <c r="I205" s="17"/>
      <c r="K205" s="13"/>
      <c r="N205" s="25" t="str">
        <f t="shared" si="7"/>
        <v/>
      </c>
    </row>
    <row r="206" spans="1:14" ht="22" customHeight="1">
      <c r="A206" t="str">
        <f t="shared" si="6"/>
        <v/>
      </c>
      <c r="C206" s="24" t="str">
        <f>IF(B206="","",IFERROR(_xlfn.XLOOKUP(B206,BILLING!A:A,BILLING!C:C),"Bill not found"))</f>
        <v/>
      </c>
      <c r="D206" s="24" t="str">
        <f>IF(C206="","",IFERROR(_xlfn.XLOOKUP(C206,PT_Master!A:A,PT_Master!C:C),""))</f>
        <v/>
      </c>
      <c r="E206" s="24" t="str">
        <f>IF(C206="","",IFERROR(_xlfn.XLOOKUP(C206,PT_Master!A:A,PT_Master!P:P),""))</f>
        <v/>
      </c>
      <c r="F206" s="24" t="str">
        <f>IF(C206="","",IFERROR(_xlfn.XLOOKUP(C206,PT_Master!A:A,PT_Master!Q:Q),""))</f>
        <v/>
      </c>
      <c r="G206" s="13"/>
      <c r="H206" s="25" t="str">
        <f>IF(B206="","",IFERROR(_xlfn.XLOOKUP(B206,BILLING!A:A,BILLING!N:N),0))</f>
        <v/>
      </c>
      <c r="I206" s="17"/>
      <c r="K206" s="13"/>
      <c r="N206" s="25" t="str">
        <f t="shared" si="7"/>
        <v/>
      </c>
    </row>
    <row r="207" spans="1:14" ht="22" customHeight="1">
      <c r="A207" t="str">
        <f t="shared" si="6"/>
        <v/>
      </c>
      <c r="C207" s="24" t="str">
        <f>IF(B207="","",IFERROR(_xlfn.XLOOKUP(B207,BILLING!A:A,BILLING!C:C),"Bill not found"))</f>
        <v/>
      </c>
      <c r="D207" s="24" t="str">
        <f>IF(C207="","",IFERROR(_xlfn.XLOOKUP(C207,PT_Master!A:A,PT_Master!C:C),""))</f>
        <v/>
      </c>
      <c r="E207" s="24" t="str">
        <f>IF(C207="","",IFERROR(_xlfn.XLOOKUP(C207,PT_Master!A:A,PT_Master!P:P),""))</f>
        <v/>
      </c>
      <c r="F207" s="24" t="str">
        <f>IF(C207="","",IFERROR(_xlfn.XLOOKUP(C207,PT_Master!A:A,PT_Master!Q:Q),""))</f>
        <v/>
      </c>
      <c r="G207" s="13"/>
      <c r="H207" s="25" t="str">
        <f>IF(B207="","",IFERROR(_xlfn.XLOOKUP(B207,BILLING!A:A,BILLING!N:N),0))</f>
        <v/>
      </c>
      <c r="I207" s="17"/>
      <c r="K207" s="13"/>
      <c r="N207" s="25" t="str">
        <f t="shared" si="7"/>
        <v/>
      </c>
    </row>
    <row r="208" spans="1:14" ht="22" customHeight="1">
      <c r="A208" t="str">
        <f t="shared" si="6"/>
        <v/>
      </c>
      <c r="C208" s="24" t="str">
        <f>IF(B208="","",IFERROR(_xlfn.XLOOKUP(B208,BILLING!A:A,BILLING!C:C),"Bill not found"))</f>
        <v/>
      </c>
      <c r="D208" s="24" t="str">
        <f>IF(C208="","",IFERROR(_xlfn.XLOOKUP(C208,PT_Master!A:A,PT_Master!C:C),""))</f>
        <v/>
      </c>
      <c r="E208" s="24" t="str">
        <f>IF(C208="","",IFERROR(_xlfn.XLOOKUP(C208,PT_Master!A:A,PT_Master!P:P),""))</f>
        <v/>
      </c>
      <c r="F208" s="24" t="str">
        <f>IF(C208="","",IFERROR(_xlfn.XLOOKUP(C208,PT_Master!A:A,PT_Master!Q:Q),""))</f>
        <v/>
      </c>
      <c r="G208" s="13"/>
      <c r="H208" s="25" t="str">
        <f>IF(B208="","",IFERROR(_xlfn.XLOOKUP(B208,BILLING!A:A,BILLING!N:N),0))</f>
        <v/>
      </c>
      <c r="I208" s="17"/>
      <c r="K208" s="13"/>
      <c r="N208" s="25" t="str">
        <f t="shared" si="7"/>
        <v/>
      </c>
    </row>
    <row r="209" spans="1:14" ht="22" customHeight="1">
      <c r="A209" t="str">
        <f t="shared" si="6"/>
        <v/>
      </c>
      <c r="C209" s="24" t="str">
        <f>IF(B209="","",IFERROR(_xlfn.XLOOKUP(B209,BILLING!A:A,BILLING!C:C),"Bill not found"))</f>
        <v/>
      </c>
      <c r="D209" s="24" t="str">
        <f>IF(C209="","",IFERROR(_xlfn.XLOOKUP(C209,PT_Master!A:A,PT_Master!C:C),""))</f>
        <v/>
      </c>
      <c r="E209" s="24" t="str">
        <f>IF(C209="","",IFERROR(_xlfn.XLOOKUP(C209,PT_Master!A:A,PT_Master!P:P),""))</f>
        <v/>
      </c>
      <c r="F209" s="24" t="str">
        <f>IF(C209="","",IFERROR(_xlfn.XLOOKUP(C209,PT_Master!A:A,PT_Master!Q:Q),""))</f>
        <v/>
      </c>
      <c r="G209" s="13"/>
      <c r="H209" s="25" t="str">
        <f>IF(B209="","",IFERROR(_xlfn.XLOOKUP(B209,BILLING!A:A,BILLING!N:N),0))</f>
        <v/>
      </c>
      <c r="I209" s="17"/>
      <c r="K209" s="13"/>
      <c r="N209" s="25" t="str">
        <f t="shared" si="7"/>
        <v/>
      </c>
    </row>
    <row r="210" spans="1:14" ht="22" customHeight="1">
      <c r="A210" t="str">
        <f t="shared" si="6"/>
        <v/>
      </c>
      <c r="C210" s="24" t="str">
        <f>IF(B210="","",IFERROR(_xlfn.XLOOKUP(B210,BILLING!A:A,BILLING!C:C),"Bill not found"))</f>
        <v/>
      </c>
      <c r="D210" s="24" t="str">
        <f>IF(C210="","",IFERROR(_xlfn.XLOOKUP(C210,PT_Master!A:A,PT_Master!C:C),""))</f>
        <v/>
      </c>
      <c r="E210" s="24" t="str">
        <f>IF(C210="","",IFERROR(_xlfn.XLOOKUP(C210,PT_Master!A:A,PT_Master!P:P),""))</f>
        <v/>
      </c>
      <c r="F210" s="24" t="str">
        <f>IF(C210="","",IFERROR(_xlfn.XLOOKUP(C210,PT_Master!A:A,PT_Master!Q:Q),""))</f>
        <v/>
      </c>
      <c r="G210" s="13"/>
      <c r="H210" s="25" t="str">
        <f>IF(B210="","",IFERROR(_xlfn.XLOOKUP(B210,BILLING!A:A,BILLING!N:N),0))</f>
        <v/>
      </c>
      <c r="I210" s="17"/>
      <c r="K210" s="13"/>
      <c r="N210" s="25" t="str">
        <f t="shared" si="7"/>
        <v/>
      </c>
    </row>
    <row r="211" spans="1:14" ht="22" customHeight="1">
      <c r="A211" t="str">
        <f t="shared" si="6"/>
        <v/>
      </c>
      <c r="C211" s="24" t="str">
        <f>IF(B211="","",IFERROR(_xlfn.XLOOKUP(B211,BILLING!A:A,BILLING!C:C),"Bill not found"))</f>
        <v/>
      </c>
      <c r="D211" s="24" t="str">
        <f>IF(C211="","",IFERROR(_xlfn.XLOOKUP(C211,PT_Master!A:A,PT_Master!C:C),""))</f>
        <v/>
      </c>
      <c r="E211" s="24" t="str">
        <f>IF(C211="","",IFERROR(_xlfn.XLOOKUP(C211,PT_Master!A:A,PT_Master!P:P),""))</f>
        <v/>
      </c>
      <c r="F211" s="24" t="str">
        <f>IF(C211="","",IFERROR(_xlfn.XLOOKUP(C211,PT_Master!A:A,PT_Master!Q:Q),""))</f>
        <v/>
      </c>
      <c r="G211" s="13"/>
      <c r="H211" s="25" t="str">
        <f>IF(B211="","",IFERROR(_xlfn.XLOOKUP(B211,BILLING!A:A,BILLING!N:N),0))</f>
        <v/>
      </c>
      <c r="I211" s="17"/>
      <c r="K211" s="13"/>
      <c r="N211" s="25" t="str">
        <f t="shared" si="7"/>
        <v/>
      </c>
    </row>
    <row r="212" spans="1:14" ht="22" customHeight="1">
      <c r="A212" t="str">
        <f t="shared" si="6"/>
        <v/>
      </c>
      <c r="C212" s="24" t="str">
        <f>IF(B212="","",IFERROR(_xlfn.XLOOKUP(B212,BILLING!A:A,BILLING!C:C),"Bill not found"))</f>
        <v/>
      </c>
      <c r="D212" s="24" t="str">
        <f>IF(C212="","",IFERROR(_xlfn.XLOOKUP(C212,PT_Master!A:A,PT_Master!C:C),""))</f>
        <v/>
      </c>
      <c r="E212" s="24" t="str">
        <f>IF(C212="","",IFERROR(_xlfn.XLOOKUP(C212,PT_Master!A:A,PT_Master!P:P),""))</f>
        <v/>
      </c>
      <c r="F212" s="24" t="str">
        <f>IF(C212="","",IFERROR(_xlfn.XLOOKUP(C212,PT_Master!A:A,PT_Master!Q:Q),""))</f>
        <v/>
      </c>
      <c r="G212" s="13"/>
      <c r="H212" s="25" t="str">
        <f>IF(B212="","",IFERROR(_xlfn.XLOOKUP(B212,BILLING!A:A,BILLING!N:N),0))</f>
        <v/>
      </c>
      <c r="I212" s="17"/>
      <c r="K212" s="13"/>
      <c r="N212" s="25" t="str">
        <f t="shared" si="7"/>
        <v/>
      </c>
    </row>
    <row r="213" spans="1:14" ht="22" customHeight="1">
      <c r="A213" t="str">
        <f t="shared" si="6"/>
        <v/>
      </c>
      <c r="C213" s="24" t="str">
        <f>IF(B213="","",IFERROR(_xlfn.XLOOKUP(B213,BILLING!A:A,BILLING!C:C),"Bill not found"))</f>
        <v/>
      </c>
      <c r="D213" s="24" t="str">
        <f>IF(C213="","",IFERROR(_xlfn.XLOOKUP(C213,PT_Master!A:A,PT_Master!C:C),""))</f>
        <v/>
      </c>
      <c r="E213" s="24" t="str">
        <f>IF(C213="","",IFERROR(_xlfn.XLOOKUP(C213,PT_Master!A:A,PT_Master!P:P),""))</f>
        <v/>
      </c>
      <c r="F213" s="24" t="str">
        <f>IF(C213="","",IFERROR(_xlfn.XLOOKUP(C213,PT_Master!A:A,PT_Master!Q:Q),""))</f>
        <v/>
      </c>
      <c r="G213" s="13"/>
      <c r="H213" s="25" t="str">
        <f>IF(B213="","",IFERROR(_xlfn.XLOOKUP(B213,BILLING!A:A,BILLING!N:N),0))</f>
        <v/>
      </c>
      <c r="I213" s="17"/>
      <c r="K213" s="13"/>
      <c r="N213" s="25" t="str">
        <f t="shared" si="7"/>
        <v/>
      </c>
    </row>
    <row r="214" spans="1:14" ht="22" customHeight="1">
      <c r="A214" t="str">
        <f t="shared" si="6"/>
        <v/>
      </c>
      <c r="C214" s="24" t="str">
        <f>IF(B214="","",IFERROR(_xlfn.XLOOKUP(B214,BILLING!A:A,BILLING!C:C),"Bill not found"))</f>
        <v/>
      </c>
      <c r="D214" s="24" t="str">
        <f>IF(C214="","",IFERROR(_xlfn.XLOOKUP(C214,PT_Master!A:A,PT_Master!C:C),""))</f>
        <v/>
      </c>
      <c r="E214" s="24" t="str">
        <f>IF(C214="","",IFERROR(_xlfn.XLOOKUP(C214,PT_Master!A:A,PT_Master!P:P),""))</f>
        <v/>
      </c>
      <c r="F214" s="24" t="str">
        <f>IF(C214="","",IFERROR(_xlfn.XLOOKUP(C214,PT_Master!A:A,PT_Master!Q:Q),""))</f>
        <v/>
      </c>
      <c r="G214" s="13"/>
      <c r="H214" s="25" t="str">
        <f>IF(B214="","",IFERROR(_xlfn.XLOOKUP(B214,BILLING!A:A,BILLING!N:N),0))</f>
        <v/>
      </c>
      <c r="I214" s="17"/>
      <c r="K214" s="13"/>
      <c r="N214" s="25" t="str">
        <f t="shared" si="7"/>
        <v/>
      </c>
    </row>
    <row r="215" spans="1:14" ht="22" customHeight="1">
      <c r="A215" t="str">
        <f t="shared" si="6"/>
        <v/>
      </c>
      <c r="C215" s="24" t="str">
        <f>IF(B215="","",IFERROR(_xlfn.XLOOKUP(B215,BILLING!A:A,BILLING!C:C),"Bill not found"))</f>
        <v/>
      </c>
      <c r="D215" s="24" t="str">
        <f>IF(C215="","",IFERROR(_xlfn.XLOOKUP(C215,PT_Master!A:A,PT_Master!C:C),""))</f>
        <v/>
      </c>
      <c r="E215" s="24" t="str">
        <f>IF(C215="","",IFERROR(_xlfn.XLOOKUP(C215,PT_Master!A:A,PT_Master!P:P),""))</f>
        <v/>
      </c>
      <c r="F215" s="24" t="str">
        <f>IF(C215="","",IFERROR(_xlfn.XLOOKUP(C215,PT_Master!A:A,PT_Master!Q:Q),""))</f>
        <v/>
      </c>
      <c r="G215" s="13"/>
      <c r="H215" s="25" t="str">
        <f>IF(B215="","",IFERROR(_xlfn.XLOOKUP(B215,BILLING!A:A,BILLING!N:N),0))</f>
        <v/>
      </c>
      <c r="I215" s="17"/>
      <c r="K215" s="13"/>
      <c r="N215" s="25" t="str">
        <f t="shared" si="7"/>
        <v/>
      </c>
    </row>
    <row r="216" spans="1:14" ht="22" customHeight="1">
      <c r="A216" t="str">
        <f t="shared" si="6"/>
        <v/>
      </c>
      <c r="C216" s="24" t="str">
        <f>IF(B216="","",IFERROR(_xlfn.XLOOKUP(B216,BILLING!A:A,BILLING!C:C),"Bill not found"))</f>
        <v/>
      </c>
      <c r="D216" s="24" t="str">
        <f>IF(C216="","",IFERROR(_xlfn.XLOOKUP(C216,PT_Master!A:A,PT_Master!C:C),""))</f>
        <v/>
      </c>
      <c r="E216" s="24" t="str">
        <f>IF(C216="","",IFERROR(_xlfn.XLOOKUP(C216,PT_Master!A:A,PT_Master!P:P),""))</f>
        <v/>
      </c>
      <c r="F216" s="24" t="str">
        <f>IF(C216="","",IFERROR(_xlfn.XLOOKUP(C216,PT_Master!A:A,PT_Master!Q:Q),""))</f>
        <v/>
      </c>
      <c r="G216" s="13"/>
      <c r="H216" s="25" t="str">
        <f>IF(B216="","",IFERROR(_xlfn.XLOOKUP(B216,BILLING!A:A,BILLING!N:N),0))</f>
        <v/>
      </c>
      <c r="I216" s="17"/>
      <c r="K216" s="13"/>
      <c r="N216" s="25" t="str">
        <f t="shared" si="7"/>
        <v/>
      </c>
    </row>
    <row r="217" spans="1:14" ht="22" customHeight="1">
      <c r="A217" t="str">
        <f t="shared" si="6"/>
        <v/>
      </c>
      <c r="C217" s="24" t="str">
        <f>IF(B217="","",IFERROR(_xlfn.XLOOKUP(B217,BILLING!A:A,BILLING!C:C),"Bill not found"))</f>
        <v/>
      </c>
      <c r="D217" s="24" t="str">
        <f>IF(C217="","",IFERROR(_xlfn.XLOOKUP(C217,PT_Master!A:A,PT_Master!C:C),""))</f>
        <v/>
      </c>
      <c r="E217" s="24" t="str">
        <f>IF(C217="","",IFERROR(_xlfn.XLOOKUP(C217,PT_Master!A:A,PT_Master!P:P),""))</f>
        <v/>
      </c>
      <c r="F217" s="24" t="str">
        <f>IF(C217="","",IFERROR(_xlfn.XLOOKUP(C217,PT_Master!A:A,PT_Master!Q:Q),""))</f>
        <v/>
      </c>
      <c r="G217" s="13"/>
      <c r="H217" s="25" t="str">
        <f>IF(B217="","",IFERROR(_xlfn.XLOOKUP(B217,BILLING!A:A,BILLING!N:N),0))</f>
        <v/>
      </c>
      <c r="I217" s="17"/>
      <c r="K217" s="13"/>
      <c r="N217" s="25" t="str">
        <f t="shared" si="7"/>
        <v/>
      </c>
    </row>
    <row r="218" spans="1:14" ht="22" customHeight="1">
      <c r="A218" t="str">
        <f t="shared" si="6"/>
        <v/>
      </c>
      <c r="C218" s="24" t="str">
        <f>IF(B218="","",IFERROR(_xlfn.XLOOKUP(B218,BILLING!A:A,BILLING!C:C),"Bill not found"))</f>
        <v/>
      </c>
      <c r="D218" s="24" t="str">
        <f>IF(C218="","",IFERROR(_xlfn.XLOOKUP(C218,PT_Master!A:A,PT_Master!C:C),""))</f>
        <v/>
      </c>
      <c r="E218" s="24" t="str">
        <f>IF(C218="","",IFERROR(_xlfn.XLOOKUP(C218,PT_Master!A:A,PT_Master!P:P),""))</f>
        <v/>
      </c>
      <c r="F218" s="24" t="str">
        <f>IF(C218="","",IFERROR(_xlfn.XLOOKUP(C218,PT_Master!A:A,PT_Master!Q:Q),""))</f>
        <v/>
      </c>
      <c r="G218" s="13"/>
      <c r="H218" s="25" t="str">
        <f>IF(B218="","",IFERROR(_xlfn.XLOOKUP(B218,BILLING!A:A,BILLING!N:N),0))</f>
        <v/>
      </c>
      <c r="I218" s="17"/>
      <c r="K218" s="13"/>
      <c r="N218" s="25" t="str">
        <f t="shared" si="7"/>
        <v/>
      </c>
    </row>
    <row r="219" spans="1:14" ht="22" customHeight="1">
      <c r="A219" t="str">
        <f t="shared" si="6"/>
        <v/>
      </c>
      <c r="C219" s="24" t="str">
        <f>IF(B219="","",IFERROR(_xlfn.XLOOKUP(B219,BILLING!A:A,BILLING!C:C),"Bill not found"))</f>
        <v/>
      </c>
      <c r="D219" s="24" t="str">
        <f>IF(C219="","",IFERROR(_xlfn.XLOOKUP(C219,PT_Master!A:A,PT_Master!C:C),""))</f>
        <v/>
      </c>
      <c r="E219" s="24" t="str">
        <f>IF(C219="","",IFERROR(_xlfn.XLOOKUP(C219,PT_Master!A:A,PT_Master!P:P),""))</f>
        <v/>
      </c>
      <c r="F219" s="24" t="str">
        <f>IF(C219="","",IFERROR(_xlfn.XLOOKUP(C219,PT_Master!A:A,PT_Master!Q:Q),""))</f>
        <v/>
      </c>
      <c r="G219" s="13"/>
      <c r="H219" s="25" t="str">
        <f>IF(B219="","",IFERROR(_xlfn.XLOOKUP(B219,BILLING!A:A,BILLING!N:N),0))</f>
        <v/>
      </c>
      <c r="I219" s="17"/>
      <c r="K219" s="13"/>
      <c r="N219" s="25" t="str">
        <f t="shared" si="7"/>
        <v/>
      </c>
    </row>
    <row r="220" spans="1:14" ht="22" customHeight="1">
      <c r="A220" t="str">
        <f t="shared" si="6"/>
        <v/>
      </c>
      <c r="C220" s="24" t="str">
        <f>IF(B220="","",IFERROR(_xlfn.XLOOKUP(B220,BILLING!A:A,BILLING!C:C),"Bill not found"))</f>
        <v/>
      </c>
      <c r="D220" s="24" t="str">
        <f>IF(C220="","",IFERROR(_xlfn.XLOOKUP(C220,PT_Master!A:A,PT_Master!C:C),""))</f>
        <v/>
      </c>
      <c r="E220" s="24" t="str">
        <f>IF(C220="","",IFERROR(_xlfn.XLOOKUP(C220,PT_Master!A:A,PT_Master!P:P),""))</f>
        <v/>
      </c>
      <c r="F220" s="24" t="str">
        <f>IF(C220="","",IFERROR(_xlfn.XLOOKUP(C220,PT_Master!A:A,PT_Master!Q:Q),""))</f>
        <v/>
      </c>
      <c r="G220" s="13"/>
      <c r="H220" s="25" t="str">
        <f>IF(B220="","",IFERROR(_xlfn.XLOOKUP(B220,BILLING!A:A,BILLING!N:N),0))</f>
        <v/>
      </c>
      <c r="I220" s="17"/>
      <c r="K220" s="13"/>
      <c r="N220" s="25" t="str">
        <f t="shared" si="7"/>
        <v/>
      </c>
    </row>
    <row r="221" spans="1:14" ht="22" customHeight="1">
      <c r="A221" t="str">
        <f t="shared" si="6"/>
        <v/>
      </c>
      <c r="C221" s="24" t="str">
        <f>IF(B221="","",IFERROR(_xlfn.XLOOKUP(B221,BILLING!A:A,BILLING!C:C),"Bill not found"))</f>
        <v/>
      </c>
      <c r="D221" s="24" t="str">
        <f>IF(C221="","",IFERROR(_xlfn.XLOOKUP(C221,PT_Master!A:A,PT_Master!C:C),""))</f>
        <v/>
      </c>
      <c r="E221" s="24" t="str">
        <f>IF(C221="","",IFERROR(_xlfn.XLOOKUP(C221,PT_Master!A:A,PT_Master!P:P),""))</f>
        <v/>
      </c>
      <c r="F221" s="24" t="str">
        <f>IF(C221="","",IFERROR(_xlfn.XLOOKUP(C221,PT_Master!A:A,PT_Master!Q:Q),""))</f>
        <v/>
      </c>
      <c r="G221" s="13"/>
      <c r="H221" s="25" t="str">
        <f>IF(B221="","",IFERROR(_xlfn.XLOOKUP(B221,BILLING!A:A,BILLING!N:N),0))</f>
        <v/>
      </c>
      <c r="I221" s="17"/>
      <c r="K221" s="13"/>
      <c r="N221" s="25" t="str">
        <f t="shared" si="7"/>
        <v/>
      </c>
    </row>
    <row r="222" spans="1:14" ht="22" customHeight="1">
      <c r="A222" t="str">
        <f t="shared" si="6"/>
        <v/>
      </c>
      <c r="C222" s="24" t="str">
        <f>IF(B222="","",IFERROR(_xlfn.XLOOKUP(B222,BILLING!A:A,BILLING!C:C),"Bill not found"))</f>
        <v/>
      </c>
      <c r="D222" s="24" t="str">
        <f>IF(C222="","",IFERROR(_xlfn.XLOOKUP(C222,PT_Master!A:A,PT_Master!C:C),""))</f>
        <v/>
      </c>
      <c r="E222" s="24" t="str">
        <f>IF(C222="","",IFERROR(_xlfn.XLOOKUP(C222,PT_Master!A:A,PT_Master!P:P),""))</f>
        <v/>
      </c>
      <c r="F222" s="24" t="str">
        <f>IF(C222="","",IFERROR(_xlfn.XLOOKUP(C222,PT_Master!A:A,PT_Master!Q:Q),""))</f>
        <v/>
      </c>
      <c r="G222" s="13"/>
      <c r="H222" s="25" t="str">
        <f>IF(B222="","",IFERROR(_xlfn.XLOOKUP(B222,BILLING!A:A,BILLING!N:N),0))</f>
        <v/>
      </c>
      <c r="I222" s="17"/>
      <c r="K222" s="13"/>
      <c r="N222" s="25" t="str">
        <f t="shared" si="7"/>
        <v/>
      </c>
    </row>
    <row r="223" spans="1:14" ht="22" customHeight="1">
      <c r="A223" t="str">
        <f t="shared" si="6"/>
        <v/>
      </c>
      <c r="C223" s="24" t="str">
        <f>IF(B223="","",IFERROR(_xlfn.XLOOKUP(B223,BILLING!A:A,BILLING!C:C),"Bill not found"))</f>
        <v/>
      </c>
      <c r="D223" s="24" t="str">
        <f>IF(C223="","",IFERROR(_xlfn.XLOOKUP(C223,PT_Master!A:A,PT_Master!C:C),""))</f>
        <v/>
      </c>
      <c r="E223" s="24" t="str">
        <f>IF(C223="","",IFERROR(_xlfn.XLOOKUP(C223,PT_Master!A:A,PT_Master!P:P),""))</f>
        <v/>
      </c>
      <c r="F223" s="24" t="str">
        <f>IF(C223="","",IFERROR(_xlfn.XLOOKUP(C223,PT_Master!A:A,PT_Master!Q:Q),""))</f>
        <v/>
      </c>
      <c r="G223" s="13"/>
      <c r="H223" s="25" t="str">
        <f>IF(B223="","",IFERROR(_xlfn.XLOOKUP(B223,BILLING!A:A,BILLING!N:N),0))</f>
        <v/>
      </c>
      <c r="I223" s="17"/>
      <c r="K223" s="13"/>
      <c r="N223" s="25" t="str">
        <f t="shared" si="7"/>
        <v/>
      </c>
    </row>
    <row r="224" spans="1:14" ht="22" customHeight="1">
      <c r="A224" t="str">
        <f t="shared" si="6"/>
        <v/>
      </c>
      <c r="C224" s="24" t="str">
        <f>IF(B224="","",IFERROR(_xlfn.XLOOKUP(B224,BILLING!A:A,BILLING!C:C),"Bill not found"))</f>
        <v/>
      </c>
      <c r="D224" s="24" t="str">
        <f>IF(C224="","",IFERROR(_xlfn.XLOOKUP(C224,PT_Master!A:A,PT_Master!C:C),""))</f>
        <v/>
      </c>
      <c r="E224" s="24" t="str">
        <f>IF(C224="","",IFERROR(_xlfn.XLOOKUP(C224,PT_Master!A:A,PT_Master!P:P),""))</f>
        <v/>
      </c>
      <c r="F224" s="24" t="str">
        <f>IF(C224="","",IFERROR(_xlfn.XLOOKUP(C224,PT_Master!A:A,PT_Master!Q:Q),""))</f>
        <v/>
      </c>
      <c r="G224" s="13"/>
      <c r="H224" s="25" t="str">
        <f>IF(B224="","",IFERROR(_xlfn.XLOOKUP(B224,BILLING!A:A,BILLING!N:N),0))</f>
        <v/>
      </c>
      <c r="I224" s="17"/>
      <c r="K224" s="13"/>
      <c r="N224" s="25" t="str">
        <f t="shared" si="7"/>
        <v/>
      </c>
    </row>
    <row r="225" spans="1:14" ht="22" customHeight="1">
      <c r="A225" t="str">
        <f t="shared" si="6"/>
        <v/>
      </c>
      <c r="C225" s="24" t="str">
        <f>IF(B225="","",IFERROR(_xlfn.XLOOKUP(B225,BILLING!A:A,BILLING!C:C),"Bill not found"))</f>
        <v/>
      </c>
      <c r="D225" s="24" t="str">
        <f>IF(C225="","",IFERROR(_xlfn.XLOOKUP(C225,PT_Master!A:A,PT_Master!C:C),""))</f>
        <v/>
      </c>
      <c r="E225" s="24" t="str">
        <f>IF(C225="","",IFERROR(_xlfn.XLOOKUP(C225,PT_Master!A:A,PT_Master!P:P),""))</f>
        <v/>
      </c>
      <c r="F225" s="24" t="str">
        <f>IF(C225="","",IFERROR(_xlfn.XLOOKUP(C225,PT_Master!A:A,PT_Master!Q:Q),""))</f>
        <v/>
      </c>
      <c r="G225" s="13"/>
      <c r="H225" s="25" t="str">
        <f>IF(B225="","",IFERROR(_xlfn.XLOOKUP(B225,BILLING!A:A,BILLING!N:N),0))</f>
        <v/>
      </c>
      <c r="I225" s="17"/>
      <c r="K225" s="13"/>
      <c r="N225" s="25" t="str">
        <f t="shared" si="7"/>
        <v/>
      </c>
    </row>
    <row r="226" spans="1:14" ht="22" customHeight="1">
      <c r="A226" t="str">
        <f t="shared" si="6"/>
        <v/>
      </c>
      <c r="C226" s="24" t="str">
        <f>IF(B226="","",IFERROR(_xlfn.XLOOKUP(B226,BILLING!A:A,BILLING!C:C),"Bill not found"))</f>
        <v/>
      </c>
      <c r="D226" s="24" t="str">
        <f>IF(C226="","",IFERROR(_xlfn.XLOOKUP(C226,PT_Master!A:A,PT_Master!C:C),""))</f>
        <v/>
      </c>
      <c r="E226" s="24" t="str">
        <f>IF(C226="","",IFERROR(_xlfn.XLOOKUP(C226,PT_Master!A:A,PT_Master!P:P),""))</f>
        <v/>
      </c>
      <c r="F226" s="24" t="str">
        <f>IF(C226="","",IFERROR(_xlfn.XLOOKUP(C226,PT_Master!A:A,PT_Master!Q:Q),""))</f>
        <v/>
      </c>
      <c r="G226" s="13"/>
      <c r="H226" s="25" t="str">
        <f>IF(B226="","",IFERROR(_xlfn.XLOOKUP(B226,BILLING!A:A,BILLING!N:N),0))</f>
        <v/>
      </c>
      <c r="I226" s="17"/>
      <c r="K226" s="13"/>
      <c r="N226" s="25" t="str">
        <f t="shared" si="7"/>
        <v/>
      </c>
    </row>
    <row r="227" spans="1:14" ht="22" customHeight="1">
      <c r="A227" t="str">
        <f t="shared" si="6"/>
        <v/>
      </c>
      <c r="C227" s="24" t="str">
        <f>IF(B227="","",IFERROR(_xlfn.XLOOKUP(B227,BILLING!A:A,BILLING!C:C),"Bill not found"))</f>
        <v/>
      </c>
      <c r="D227" s="24" t="str">
        <f>IF(C227="","",IFERROR(_xlfn.XLOOKUP(C227,PT_Master!A:A,PT_Master!C:C),""))</f>
        <v/>
      </c>
      <c r="E227" s="24" t="str">
        <f>IF(C227="","",IFERROR(_xlfn.XLOOKUP(C227,PT_Master!A:A,PT_Master!P:P),""))</f>
        <v/>
      </c>
      <c r="F227" s="24" t="str">
        <f>IF(C227="","",IFERROR(_xlfn.XLOOKUP(C227,PT_Master!A:A,PT_Master!Q:Q),""))</f>
        <v/>
      </c>
      <c r="G227" s="13"/>
      <c r="H227" s="25" t="str">
        <f>IF(B227="","",IFERROR(_xlfn.XLOOKUP(B227,BILLING!A:A,BILLING!N:N),0))</f>
        <v/>
      </c>
      <c r="I227" s="17"/>
      <c r="K227" s="13"/>
      <c r="N227" s="25" t="str">
        <f t="shared" si="7"/>
        <v/>
      </c>
    </row>
    <row r="228" spans="1:14" ht="22" customHeight="1">
      <c r="A228" t="str">
        <f t="shared" si="6"/>
        <v/>
      </c>
      <c r="C228" s="24" t="str">
        <f>IF(B228="","",IFERROR(_xlfn.XLOOKUP(B228,BILLING!A:A,BILLING!C:C),"Bill not found"))</f>
        <v/>
      </c>
      <c r="D228" s="24" t="str">
        <f>IF(C228="","",IFERROR(_xlfn.XLOOKUP(C228,PT_Master!A:A,PT_Master!C:C),""))</f>
        <v/>
      </c>
      <c r="E228" s="24" t="str">
        <f>IF(C228="","",IFERROR(_xlfn.XLOOKUP(C228,PT_Master!A:A,PT_Master!P:P),""))</f>
        <v/>
      </c>
      <c r="F228" s="24" t="str">
        <f>IF(C228="","",IFERROR(_xlfn.XLOOKUP(C228,PT_Master!A:A,PT_Master!Q:Q),""))</f>
        <v/>
      </c>
      <c r="G228" s="13"/>
      <c r="H228" s="25" t="str">
        <f>IF(B228="","",IFERROR(_xlfn.XLOOKUP(B228,BILLING!A:A,BILLING!N:N),0))</f>
        <v/>
      </c>
      <c r="I228" s="17"/>
      <c r="K228" s="13"/>
      <c r="N228" s="25" t="str">
        <f t="shared" si="7"/>
        <v/>
      </c>
    </row>
    <row r="229" spans="1:14" ht="22" customHeight="1">
      <c r="A229" t="str">
        <f t="shared" si="6"/>
        <v/>
      </c>
      <c r="C229" s="24" t="str">
        <f>IF(B229="","",IFERROR(_xlfn.XLOOKUP(B229,BILLING!A:A,BILLING!C:C),"Bill not found"))</f>
        <v/>
      </c>
      <c r="D229" s="24" t="str">
        <f>IF(C229="","",IFERROR(_xlfn.XLOOKUP(C229,PT_Master!A:A,PT_Master!C:C),""))</f>
        <v/>
      </c>
      <c r="E229" s="24" t="str">
        <f>IF(C229="","",IFERROR(_xlfn.XLOOKUP(C229,PT_Master!A:A,PT_Master!P:P),""))</f>
        <v/>
      </c>
      <c r="F229" s="24" t="str">
        <f>IF(C229="","",IFERROR(_xlfn.XLOOKUP(C229,PT_Master!A:A,PT_Master!Q:Q),""))</f>
        <v/>
      </c>
      <c r="G229" s="13"/>
      <c r="H229" s="25" t="str">
        <f>IF(B229="","",IFERROR(_xlfn.XLOOKUP(B229,BILLING!A:A,BILLING!N:N),0))</f>
        <v/>
      </c>
      <c r="I229" s="17"/>
      <c r="K229" s="13"/>
      <c r="N229" s="25" t="str">
        <f t="shared" si="7"/>
        <v/>
      </c>
    </row>
    <row r="230" spans="1:14" ht="22" customHeight="1">
      <c r="A230" t="str">
        <f t="shared" si="6"/>
        <v/>
      </c>
      <c r="C230" s="24" t="str">
        <f>IF(B230="","",IFERROR(_xlfn.XLOOKUP(B230,BILLING!A:A,BILLING!C:C),"Bill not found"))</f>
        <v/>
      </c>
      <c r="D230" s="24" t="str">
        <f>IF(C230="","",IFERROR(_xlfn.XLOOKUP(C230,PT_Master!A:A,PT_Master!C:C),""))</f>
        <v/>
      </c>
      <c r="E230" s="24" t="str">
        <f>IF(C230="","",IFERROR(_xlfn.XLOOKUP(C230,PT_Master!A:A,PT_Master!P:P),""))</f>
        <v/>
      </c>
      <c r="F230" s="24" t="str">
        <f>IF(C230="","",IFERROR(_xlfn.XLOOKUP(C230,PT_Master!A:A,PT_Master!Q:Q),""))</f>
        <v/>
      </c>
      <c r="G230" s="13"/>
      <c r="H230" s="25" t="str">
        <f>IF(B230="","",IFERROR(_xlfn.XLOOKUP(B230,BILLING!A:A,BILLING!N:N),0))</f>
        <v/>
      </c>
      <c r="I230" s="17"/>
      <c r="K230" s="13"/>
      <c r="N230" s="25" t="str">
        <f t="shared" si="7"/>
        <v/>
      </c>
    </row>
    <row r="231" spans="1:14" ht="22" customHeight="1">
      <c r="A231" t="str">
        <f t="shared" si="6"/>
        <v/>
      </c>
      <c r="C231" s="24" t="str">
        <f>IF(B231="","",IFERROR(_xlfn.XLOOKUP(B231,BILLING!A:A,BILLING!C:C),"Bill not found"))</f>
        <v/>
      </c>
      <c r="D231" s="24" t="str">
        <f>IF(C231="","",IFERROR(_xlfn.XLOOKUP(C231,PT_Master!A:A,PT_Master!C:C),""))</f>
        <v/>
      </c>
      <c r="E231" s="24" t="str">
        <f>IF(C231="","",IFERROR(_xlfn.XLOOKUP(C231,PT_Master!A:A,PT_Master!P:P),""))</f>
        <v/>
      </c>
      <c r="F231" s="24" t="str">
        <f>IF(C231="","",IFERROR(_xlfn.XLOOKUP(C231,PT_Master!A:A,PT_Master!Q:Q),""))</f>
        <v/>
      </c>
      <c r="G231" s="13"/>
      <c r="H231" s="25" t="str">
        <f>IF(B231="","",IFERROR(_xlfn.XLOOKUP(B231,BILLING!A:A,BILLING!N:N),0))</f>
        <v/>
      </c>
      <c r="I231" s="17"/>
      <c r="K231" s="13"/>
      <c r="N231" s="25" t="str">
        <f t="shared" si="7"/>
        <v/>
      </c>
    </row>
    <row r="232" spans="1:14" ht="22" customHeight="1">
      <c r="A232" t="str">
        <f t="shared" si="6"/>
        <v/>
      </c>
      <c r="C232" s="24" t="str">
        <f>IF(B232="","",IFERROR(_xlfn.XLOOKUP(B232,BILLING!A:A,BILLING!C:C),"Bill not found"))</f>
        <v/>
      </c>
      <c r="D232" s="24" t="str">
        <f>IF(C232="","",IFERROR(_xlfn.XLOOKUP(C232,PT_Master!A:A,PT_Master!C:C),""))</f>
        <v/>
      </c>
      <c r="E232" s="24" t="str">
        <f>IF(C232="","",IFERROR(_xlfn.XLOOKUP(C232,PT_Master!A:A,PT_Master!P:P),""))</f>
        <v/>
      </c>
      <c r="F232" s="24" t="str">
        <f>IF(C232="","",IFERROR(_xlfn.XLOOKUP(C232,PT_Master!A:A,PT_Master!Q:Q),""))</f>
        <v/>
      </c>
      <c r="G232" s="13"/>
      <c r="H232" s="25" t="str">
        <f>IF(B232="","",IFERROR(_xlfn.XLOOKUP(B232,BILLING!A:A,BILLING!N:N),0))</f>
        <v/>
      </c>
      <c r="I232" s="17"/>
      <c r="K232" s="13"/>
      <c r="N232" s="25" t="str">
        <f t="shared" si="7"/>
        <v/>
      </c>
    </row>
    <row r="233" spans="1:14" ht="22" customHeight="1">
      <c r="A233" t="str">
        <f t="shared" si="6"/>
        <v/>
      </c>
      <c r="C233" s="24" t="str">
        <f>IF(B233="","",IFERROR(_xlfn.XLOOKUP(B233,BILLING!A:A,BILLING!C:C),"Bill not found"))</f>
        <v/>
      </c>
      <c r="D233" s="24" t="str">
        <f>IF(C233="","",IFERROR(_xlfn.XLOOKUP(C233,PT_Master!A:A,PT_Master!C:C),""))</f>
        <v/>
      </c>
      <c r="E233" s="24" t="str">
        <f>IF(C233="","",IFERROR(_xlfn.XLOOKUP(C233,PT_Master!A:A,PT_Master!P:P),""))</f>
        <v/>
      </c>
      <c r="F233" s="24" t="str">
        <f>IF(C233="","",IFERROR(_xlfn.XLOOKUP(C233,PT_Master!A:A,PT_Master!Q:Q),""))</f>
        <v/>
      </c>
      <c r="G233" s="13"/>
      <c r="H233" s="25" t="str">
        <f>IF(B233="","",IFERROR(_xlfn.XLOOKUP(B233,BILLING!A:A,BILLING!N:N),0))</f>
        <v/>
      </c>
      <c r="I233" s="17"/>
      <c r="K233" s="13"/>
      <c r="N233" s="25" t="str">
        <f t="shared" si="7"/>
        <v/>
      </c>
    </row>
    <row r="234" spans="1:14" ht="22" customHeight="1">
      <c r="A234" t="str">
        <f t="shared" si="6"/>
        <v/>
      </c>
      <c r="C234" s="24" t="str">
        <f>IF(B234="","",IFERROR(_xlfn.XLOOKUP(B234,BILLING!A:A,BILLING!C:C),"Bill not found"))</f>
        <v/>
      </c>
      <c r="D234" s="24" t="str">
        <f>IF(C234="","",IFERROR(_xlfn.XLOOKUP(C234,PT_Master!A:A,PT_Master!C:C),""))</f>
        <v/>
      </c>
      <c r="E234" s="24" t="str">
        <f>IF(C234="","",IFERROR(_xlfn.XLOOKUP(C234,PT_Master!A:A,PT_Master!P:P),""))</f>
        <v/>
      </c>
      <c r="F234" s="24" t="str">
        <f>IF(C234="","",IFERROR(_xlfn.XLOOKUP(C234,PT_Master!A:A,PT_Master!Q:Q),""))</f>
        <v/>
      </c>
      <c r="G234" s="13"/>
      <c r="H234" s="25" t="str">
        <f>IF(B234="","",IFERROR(_xlfn.XLOOKUP(B234,BILLING!A:A,BILLING!N:N),0))</f>
        <v/>
      </c>
      <c r="I234" s="17"/>
      <c r="K234" s="13"/>
      <c r="N234" s="25" t="str">
        <f t="shared" si="7"/>
        <v/>
      </c>
    </row>
    <row r="235" spans="1:14" ht="22" customHeight="1">
      <c r="A235" t="str">
        <f t="shared" si="6"/>
        <v/>
      </c>
      <c r="C235" s="24" t="str">
        <f>IF(B235="","",IFERROR(_xlfn.XLOOKUP(B235,BILLING!A:A,BILLING!C:C),"Bill not found"))</f>
        <v/>
      </c>
      <c r="D235" s="24" t="str">
        <f>IF(C235="","",IFERROR(_xlfn.XLOOKUP(C235,PT_Master!A:A,PT_Master!C:C),""))</f>
        <v/>
      </c>
      <c r="E235" s="24" t="str">
        <f>IF(C235="","",IFERROR(_xlfn.XLOOKUP(C235,PT_Master!A:A,PT_Master!P:P),""))</f>
        <v/>
      </c>
      <c r="F235" s="24" t="str">
        <f>IF(C235="","",IFERROR(_xlfn.XLOOKUP(C235,PT_Master!A:A,PT_Master!Q:Q),""))</f>
        <v/>
      </c>
      <c r="G235" s="13"/>
      <c r="H235" s="25" t="str">
        <f>IF(B235="","",IFERROR(_xlfn.XLOOKUP(B235,BILLING!A:A,BILLING!N:N),0))</f>
        <v/>
      </c>
      <c r="I235" s="17"/>
      <c r="K235" s="13"/>
      <c r="N235" s="25" t="str">
        <f t="shared" si="7"/>
        <v/>
      </c>
    </row>
    <row r="236" spans="1:14" ht="22" customHeight="1">
      <c r="A236" t="str">
        <f t="shared" si="6"/>
        <v/>
      </c>
      <c r="C236" s="24" t="str">
        <f>IF(B236="","",IFERROR(_xlfn.XLOOKUP(B236,BILLING!A:A,BILLING!C:C),"Bill not found"))</f>
        <v/>
      </c>
      <c r="D236" s="24" t="str">
        <f>IF(C236="","",IFERROR(_xlfn.XLOOKUP(C236,PT_Master!A:A,PT_Master!C:C),""))</f>
        <v/>
      </c>
      <c r="E236" s="24" t="str">
        <f>IF(C236="","",IFERROR(_xlfn.XLOOKUP(C236,PT_Master!A:A,PT_Master!P:P),""))</f>
        <v/>
      </c>
      <c r="F236" s="24" t="str">
        <f>IF(C236="","",IFERROR(_xlfn.XLOOKUP(C236,PT_Master!A:A,PT_Master!Q:Q),""))</f>
        <v/>
      </c>
      <c r="G236" s="13"/>
      <c r="H236" s="25" t="str">
        <f>IF(B236="","",IFERROR(_xlfn.XLOOKUP(B236,BILLING!A:A,BILLING!N:N),0))</f>
        <v/>
      </c>
      <c r="I236" s="17"/>
      <c r="K236" s="13"/>
      <c r="N236" s="25" t="str">
        <f t="shared" si="7"/>
        <v/>
      </c>
    </row>
    <row r="237" spans="1:14" ht="22" customHeight="1">
      <c r="A237" t="str">
        <f t="shared" si="6"/>
        <v/>
      </c>
      <c r="C237" s="24" t="str">
        <f>IF(B237="","",IFERROR(_xlfn.XLOOKUP(B237,BILLING!A:A,BILLING!C:C),"Bill not found"))</f>
        <v/>
      </c>
      <c r="D237" s="24" t="str">
        <f>IF(C237="","",IFERROR(_xlfn.XLOOKUP(C237,PT_Master!A:A,PT_Master!C:C),""))</f>
        <v/>
      </c>
      <c r="E237" s="24" t="str">
        <f>IF(C237="","",IFERROR(_xlfn.XLOOKUP(C237,PT_Master!A:A,PT_Master!P:P),""))</f>
        <v/>
      </c>
      <c r="F237" s="24" t="str">
        <f>IF(C237="","",IFERROR(_xlfn.XLOOKUP(C237,PT_Master!A:A,PT_Master!Q:Q),""))</f>
        <v/>
      </c>
      <c r="G237" s="13"/>
      <c r="H237" s="25" t="str">
        <f>IF(B237="","",IFERROR(_xlfn.XLOOKUP(B237,BILLING!A:A,BILLING!N:N),0))</f>
        <v/>
      </c>
      <c r="I237" s="17"/>
      <c r="K237" s="13"/>
      <c r="N237" s="25" t="str">
        <f t="shared" si="7"/>
        <v/>
      </c>
    </row>
    <row r="238" spans="1:14" ht="22" customHeight="1">
      <c r="A238" t="str">
        <f t="shared" si="6"/>
        <v/>
      </c>
      <c r="C238" s="24" t="str">
        <f>IF(B238="","",IFERROR(_xlfn.XLOOKUP(B238,BILLING!A:A,BILLING!C:C),"Bill not found"))</f>
        <v/>
      </c>
      <c r="D238" s="24" t="str">
        <f>IF(C238="","",IFERROR(_xlfn.XLOOKUP(C238,PT_Master!A:A,PT_Master!C:C),""))</f>
        <v/>
      </c>
      <c r="E238" s="24" t="str">
        <f>IF(C238="","",IFERROR(_xlfn.XLOOKUP(C238,PT_Master!A:A,PT_Master!P:P),""))</f>
        <v/>
      </c>
      <c r="F238" s="24" t="str">
        <f>IF(C238="","",IFERROR(_xlfn.XLOOKUP(C238,PT_Master!A:A,PT_Master!Q:Q),""))</f>
        <v/>
      </c>
      <c r="G238" s="13"/>
      <c r="H238" s="25" t="str">
        <f>IF(B238="","",IFERROR(_xlfn.XLOOKUP(B238,BILLING!A:A,BILLING!N:N),0))</f>
        <v/>
      </c>
      <c r="I238" s="17"/>
      <c r="K238" s="13"/>
      <c r="N238" s="25" t="str">
        <f t="shared" si="7"/>
        <v/>
      </c>
    </row>
    <row r="239" spans="1:14" ht="22" customHeight="1">
      <c r="A239" t="str">
        <f t="shared" si="6"/>
        <v/>
      </c>
      <c r="C239" s="24" t="str">
        <f>IF(B239="","",IFERROR(_xlfn.XLOOKUP(B239,BILLING!A:A,BILLING!C:C),"Bill not found"))</f>
        <v/>
      </c>
      <c r="D239" s="24" t="str">
        <f>IF(C239="","",IFERROR(_xlfn.XLOOKUP(C239,PT_Master!A:A,PT_Master!C:C),""))</f>
        <v/>
      </c>
      <c r="E239" s="24" t="str">
        <f>IF(C239="","",IFERROR(_xlfn.XLOOKUP(C239,PT_Master!A:A,PT_Master!P:P),""))</f>
        <v/>
      </c>
      <c r="F239" s="24" t="str">
        <f>IF(C239="","",IFERROR(_xlfn.XLOOKUP(C239,PT_Master!A:A,PT_Master!Q:Q),""))</f>
        <v/>
      </c>
      <c r="G239" s="13"/>
      <c r="H239" s="25" t="str">
        <f>IF(B239="","",IFERROR(_xlfn.XLOOKUP(B239,BILLING!A:A,BILLING!N:N),0))</f>
        <v/>
      </c>
      <c r="I239" s="17"/>
      <c r="K239" s="13"/>
      <c r="N239" s="25" t="str">
        <f t="shared" si="7"/>
        <v/>
      </c>
    </row>
    <row r="240" spans="1:14" ht="22" customHeight="1">
      <c r="A240" t="str">
        <f t="shared" si="6"/>
        <v/>
      </c>
      <c r="C240" s="24" t="str">
        <f>IF(B240="","",IFERROR(_xlfn.XLOOKUP(B240,BILLING!A:A,BILLING!C:C),"Bill not found"))</f>
        <v/>
      </c>
      <c r="D240" s="24" t="str">
        <f>IF(C240="","",IFERROR(_xlfn.XLOOKUP(C240,PT_Master!A:A,PT_Master!C:C),""))</f>
        <v/>
      </c>
      <c r="E240" s="24" t="str">
        <f>IF(C240="","",IFERROR(_xlfn.XLOOKUP(C240,PT_Master!A:A,PT_Master!P:P),""))</f>
        <v/>
      </c>
      <c r="F240" s="24" t="str">
        <f>IF(C240="","",IFERROR(_xlfn.XLOOKUP(C240,PT_Master!A:A,PT_Master!Q:Q),""))</f>
        <v/>
      </c>
      <c r="G240" s="13"/>
      <c r="H240" s="25" t="str">
        <f>IF(B240="","",IFERROR(_xlfn.XLOOKUP(B240,BILLING!A:A,BILLING!N:N),0))</f>
        <v/>
      </c>
      <c r="I240" s="17"/>
      <c r="K240" s="13"/>
      <c r="N240" s="25" t="str">
        <f t="shared" si="7"/>
        <v/>
      </c>
    </row>
    <row r="241" spans="1:14" ht="22" customHeight="1">
      <c r="A241" t="str">
        <f t="shared" si="6"/>
        <v/>
      </c>
      <c r="C241" s="24" t="str">
        <f>IF(B241="","",IFERROR(_xlfn.XLOOKUP(B241,BILLING!A:A,BILLING!C:C),"Bill not found"))</f>
        <v/>
      </c>
      <c r="D241" s="24" t="str">
        <f>IF(C241="","",IFERROR(_xlfn.XLOOKUP(C241,PT_Master!A:A,PT_Master!C:C),""))</f>
        <v/>
      </c>
      <c r="E241" s="24" t="str">
        <f>IF(C241="","",IFERROR(_xlfn.XLOOKUP(C241,PT_Master!A:A,PT_Master!P:P),""))</f>
        <v/>
      </c>
      <c r="F241" s="24" t="str">
        <f>IF(C241="","",IFERROR(_xlfn.XLOOKUP(C241,PT_Master!A:A,PT_Master!Q:Q),""))</f>
        <v/>
      </c>
      <c r="G241" s="13"/>
      <c r="H241" s="25" t="str">
        <f>IF(B241="","",IFERROR(_xlfn.XLOOKUP(B241,BILLING!A:A,BILLING!N:N),0))</f>
        <v/>
      </c>
      <c r="I241" s="17"/>
      <c r="K241" s="13"/>
      <c r="N241" s="25" t="str">
        <f t="shared" si="7"/>
        <v/>
      </c>
    </row>
    <row r="242" spans="1:14" ht="22" customHeight="1">
      <c r="A242" t="str">
        <f t="shared" si="6"/>
        <v/>
      </c>
      <c r="C242" s="24" t="str">
        <f>IF(B242="","",IFERROR(_xlfn.XLOOKUP(B242,BILLING!A:A,BILLING!C:C),"Bill not found"))</f>
        <v/>
      </c>
      <c r="D242" s="24" t="str">
        <f>IF(C242="","",IFERROR(_xlfn.XLOOKUP(C242,PT_Master!A:A,PT_Master!C:C),""))</f>
        <v/>
      </c>
      <c r="E242" s="24" t="str">
        <f>IF(C242="","",IFERROR(_xlfn.XLOOKUP(C242,PT_Master!A:A,PT_Master!P:P),""))</f>
        <v/>
      </c>
      <c r="F242" s="24" t="str">
        <f>IF(C242="","",IFERROR(_xlfn.XLOOKUP(C242,PT_Master!A:A,PT_Master!Q:Q),""))</f>
        <v/>
      </c>
      <c r="G242" s="13"/>
      <c r="H242" s="25" t="str">
        <f>IF(B242="","",IFERROR(_xlfn.XLOOKUP(B242,BILLING!A:A,BILLING!N:N),0))</f>
        <v/>
      </c>
      <c r="I242" s="17"/>
      <c r="K242" s="13"/>
      <c r="N242" s="25" t="str">
        <f t="shared" si="7"/>
        <v/>
      </c>
    </row>
    <row r="243" spans="1:14" ht="22" customHeight="1">
      <c r="A243" t="str">
        <f t="shared" si="6"/>
        <v/>
      </c>
      <c r="C243" s="24" t="str">
        <f>IF(B243="","",IFERROR(_xlfn.XLOOKUP(B243,BILLING!A:A,BILLING!C:C),"Bill not found"))</f>
        <v/>
      </c>
      <c r="D243" s="24" t="str">
        <f>IF(C243="","",IFERROR(_xlfn.XLOOKUP(C243,PT_Master!A:A,PT_Master!C:C),""))</f>
        <v/>
      </c>
      <c r="E243" s="24" t="str">
        <f>IF(C243="","",IFERROR(_xlfn.XLOOKUP(C243,PT_Master!A:A,PT_Master!P:P),""))</f>
        <v/>
      </c>
      <c r="F243" s="24" t="str">
        <f>IF(C243="","",IFERROR(_xlfn.XLOOKUP(C243,PT_Master!A:A,PT_Master!Q:Q),""))</f>
        <v/>
      </c>
      <c r="G243" s="13"/>
      <c r="H243" s="25" t="str">
        <f>IF(B243="","",IFERROR(_xlfn.XLOOKUP(B243,BILLING!A:A,BILLING!N:N),0))</f>
        <v/>
      </c>
      <c r="I243" s="17"/>
      <c r="K243" s="13"/>
      <c r="N243" s="25" t="str">
        <f t="shared" si="7"/>
        <v/>
      </c>
    </row>
    <row r="244" spans="1:14" ht="22" customHeight="1">
      <c r="A244" t="str">
        <f t="shared" si="6"/>
        <v/>
      </c>
      <c r="C244" s="24" t="str">
        <f>IF(B244="","",IFERROR(_xlfn.XLOOKUP(B244,BILLING!A:A,BILLING!C:C),"Bill not found"))</f>
        <v/>
      </c>
      <c r="D244" s="24" t="str">
        <f>IF(C244="","",IFERROR(_xlfn.XLOOKUP(C244,PT_Master!A:A,PT_Master!C:C),""))</f>
        <v/>
      </c>
      <c r="E244" s="24" t="str">
        <f>IF(C244="","",IFERROR(_xlfn.XLOOKUP(C244,PT_Master!A:A,PT_Master!P:P),""))</f>
        <v/>
      </c>
      <c r="F244" s="24" t="str">
        <f>IF(C244="","",IFERROR(_xlfn.XLOOKUP(C244,PT_Master!A:A,PT_Master!Q:Q),""))</f>
        <v/>
      </c>
      <c r="G244" s="13"/>
      <c r="H244" s="25" t="str">
        <f>IF(B244="","",IFERROR(_xlfn.XLOOKUP(B244,BILLING!A:A,BILLING!N:N),0))</f>
        <v/>
      </c>
      <c r="I244" s="17"/>
      <c r="K244" s="13"/>
      <c r="N244" s="25" t="str">
        <f t="shared" si="7"/>
        <v/>
      </c>
    </row>
    <row r="245" spans="1:14" ht="22" customHeight="1">
      <c r="A245" t="str">
        <f t="shared" si="6"/>
        <v/>
      </c>
      <c r="C245" s="24" t="str">
        <f>IF(B245="","",IFERROR(_xlfn.XLOOKUP(B245,BILLING!A:A,BILLING!C:C),"Bill not found"))</f>
        <v/>
      </c>
      <c r="D245" s="24" t="str">
        <f>IF(C245="","",IFERROR(_xlfn.XLOOKUP(C245,PT_Master!A:A,PT_Master!C:C),""))</f>
        <v/>
      </c>
      <c r="E245" s="24" t="str">
        <f>IF(C245="","",IFERROR(_xlfn.XLOOKUP(C245,PT_Master!A:A,PT_Master!P:P),""))</f>
        <v/>
      </c>
      <c r="F245" s="24" t="str">
        <f>IF(C245="","",IFERROR(_xlfn.XLOOKUP(C245,PT_Master!A:A,PT_Master!Q:Q),""))</f>
        <v/>
      </c>
      <c r="G245" s="13"/>
      <c r="H245" s="25" t="str">
        <f>IF(B245="","",IFERROR(_xlfn.XLOOKUP(B245,BILLING!A:A,BILLING!N:N),0))</f>
        <v/>
      </c>
      <c r="I245" s="17"/>
      <c r="K245" s="13"/>
      <c r="N245" s="25" t="str">
        <f t="shared" si="7"/>
        <v/>
      </c>
    </row>
    <row r="246" spans="1:14" ht="22" customHeight="1">
      <c r="A246" t="str">
        <f t="shared" si="6"/>
        <v/>
      </c>
      <c r="C246" s="24" t="str">
        <f>IF(B246="","",IFERROR(_xlfn.XLOOKUP(B246,BILLING!A:A,BILLING!C:C),"Bill not found"))</f>
        <v/>
      </c>
      <c r="D246" s="24" t="str">
        <f>IF(C246="","",IFERROR(_xlfn.XLOOKUP(C246,PT_Master!A:A,PT_Master!C:C),""))</f>
        <v/>
      </c>
      <c r="E246" s="24" t="str">
        <f>IF(C246="","",IFERROR(_xlfn.XLOOKUP(C246,PT_Master!A:A,PT_Master!P:P),""))</f>
        <v/>
      </c>
      <c r="F246" s="24" t="str">
        <f>IF(C246="","",IFERROR(_xlfn.XLOOKUP(C246,PT_Master!A:A,PT_Master!Q:Q),""))</f>
        <v/>
      </c>
      <c r="G246" s="13"/>
      <c r="H246" s="25" t="str">
        <f>IF(B246="","",IFERROR(_xlfn.XLOOKUP(B246,BILLING!A:A,BILLING!N:N),0))</f>
        <v/>
      </c>
      <c r="I246" s="17"/>
      <c r="K246" s="13"/>
      <c r="N246" s="25" t="str">
        <f t="shared" si="7"/>
        <v/>
      </c>
    </row>
    <row r="247" spans="1:14" ht="22" customHeight="1">
      <c r="A247" t="str">
        <f t="shared" si="6"/>
        <v/>
      </c>
      <c r="C247" s="24" t="str">
        <f>IF(B247="","",IFERROR(_xlfn.XLOOKUP(B247,BILLING!A:A,BILLING!C:C),"Bill not found"))</f>
        <v/>
      </c>
      <c r="D247" s="24" t="str">
        <f>IF(C247="","",IFERROR(_xlfn.XLOOKUP(C247,PT_Master!A:A,PT_Master!C:C),""))</f>
        <v/>
      </c>
      <c r="E247" s="24" t="str">
        <f>IF(C247="","",IFERROR(_xlfn.XLOOKUP(C247,PT_Master!A:A,PT_Master!P:P),""))</f>
        <v/>
      </c>
      <c r="F247" s="24" t="str">
        <f>IF(C247="","",IFERROR(_xlfn.XLOOKUP(C247,PT_Master!A:A,PT_Master!Q:Q),""))</f>
        <v/>
      </c>
      <c r="G247" s="13"/>
      <c r="H247" s="25" t="str">
        <f>IF(B247="","",IFERROR(_xlfn.XLOOKUP(B247,BILLING!A:A,BILLING!N:N),0))</f>
        <v/>
      </c>
      <c r="I247" s="17"/>
      <c r="K247" s="13"/>
      <c r="N247" s="25" t="str">
        <f t="shared" si="7"/>
        <v/>
      </c>
    </row>
    <row r="248" spans="1:14" ht="22" customHeight="1">
      <c r="A248" t="str">
        <f t="shared" si="6"/>
        <v/>
      </c>
      <c r="C248" s="24" t="str">
        <f>IF(B248="","",IFERROR(_xlfn.XLOOKUP(B248,BILLING!A:A,BILLING!C:C),"Bill not found"))</f>
        <v/>
      </c>
      <c r="D248" s="24" t="str">
        <f>IF(C248="","",IFERROR(_xlfn.XLOOKUP(C248,PT_Master!A:A,PT_Master!C:C),""))</f>
        <v/>
      </c>
      <c r="E248" s="24" t="str">
        <f>IF(C248="","",IFERROR(_xlfn.XLOOKUP(C248,PT_Master!A:A,PT_Master!P:P),""))</f>
        <v/>
      </c>
      <c r="F248" s="24" t="str">
        <f>IF(C248="","",IFERROR(_xlfn.XLOOKUP(C248,PT_Master!A:A,PT_Master!Q:Q),""))</f>
        <v/>
      </c>
      <c r="G248" s="13"/>
      <c r="H248" s="25" t="str">
        <f>IF(B248="","",IFERROR(_xlfn.XLOOKUP(B248,BILLING!A:A,BILLING!N:N),0))</f>
        <v/>
      </c>
      <c r="I248" s="17"/>
      <c r="K248" s="13"/>
      <c r="N248" s="25" t="str">
        <f t="shared" si="7"/>
        <v/>
      </c>
    </row>
    <row r="249" spans="1:14" ht="22" customHeight="1">
      <c r="A249" t="str">
        <f t="shared" si="6"/>
        <v/>
      </c>
      <c r="C249" s="24" t="str">
        <f>IF(B249="","",IFERROR(_xlfn.XLOOKUP(B249,BILLING!A:A,BILLING!C:C),"Bill not found"))</f>
        <v/>
      </c>
      <c r="D249" s="24" t="str">
        <f>IF(C249="","",IFERROR(_xlfn.XLOOKUP(C249,PT_Master!A:A,PT_Master!C:C),""))</f>
        <v/>
      </c>
      <c r="E249" s="24" t="str">
        <f>IF(C249="","",IFERROR(_xlfn.XLOOKUP(C249,PT_Master!A:A,PT_Master!P:P),""))</f>
        <v/>
      </c>
      <c r="F249" s="24" t="str">
        <f>IF(C249="","",IFERROR(_xlfn.XLOOKUP(C249,PT_Master!A:A,PT_Master!Q:Q),""))</f>
        <v/>
      </c>
      <c r="G249" s="13"/>
      <c r="H249" s="25" t="str">
        <f>IF(B249="","",IFERROR(_xlfn.XLOOKUP(B249,BILLING!A:A,BILLING!N:N),0))</f>
        <v/>
      </c>
      <c r="I249" s="17"/>
      <c r="K249" s="13"/>
      <c r="N249" s="25" t="str">
        <f t="shared" si="7"/>
        <v/>
      </c>
    </row>
    <row r="250" spans="1:14" ht="22" customHeight="1">
      <c r="A250" t="str">
        <f t="shared" si="6"/>
        <v/>
      </c>
      <c r="C250" s="24" t="str">
        <f>IF(B250="","",IFERROR(_xlfn.XLOOKUP(B250,BILLING!A:A,BILLING!C:C),"Bill not found"))</f>
        <v/>
      </c>
      <c r="D250" s="24" t="str">
        <f>IF(C250="","",IFERROR(_xlfn.XLOOKUP(C250,PT_Master!A:A,PT_Master!C:C),""))</f>
        <v/>
      </c>
      <c r="E250" s="24" t="str">
        <f>IF(C250="","",IFERROR(_xlfn.XLOOKUP(C250,PT_Master!A:A,PT_Master!P:P),""))</f>
        <v/>
      </c>
      <c r="F250" s="24" t="str">
        <f>IF(C250="","",IFERROR(_xlfn.XLOOKUP(C250,PT_Master!A:A,PT_Master!Q:Q),""))</f>
        <v/>
      </c>
      <c r="G250" s="13"/>
      <c r="H250" s="25" t="str">
        <f>IF(B250="","",IFERROR(_xlfn.XLOOKUP(B250,BILLING!A:A,BILLING!N:N),0))</f>
        <v/>
      </c>
      <c r="I250" s="17"/>
      <c r="K250" s="13"/>
      <c r="N250" s="25" t="str">
        <f t="shared" si="7"/>
        <v/>
      </c>
    </row>
    <row r="251" spans="1:14" ht="22" customHeight="1">
      <c r="A251" t="str">
        <f t="shared" si="6"/>
        <v/>
      </c>
      <c r="C251" s="24" t="str">
        <f>IF(B251="","",IFERROR(_xlfn.XLOOKUP(B251,BILLING!A:A,BILLING!C:C),"Bill not found"))</f>
        <v/>
      </c>
      <c r="D251" s="24" t="str">
        <f>IF(C251="","",IFERROR(_xlfn.XLOOKUP(C251,PT_Master!A:A,PT_Master!C:C),""))</f>
        <v/>
      </c>
      <c r="E251" s="24" t="str">
        <f>IF(C251="","",IFERROR(_xlfn.XLOOKUP(C251,PT_Master!A:A,PT_Master!P:P),""))</f>
        <v/>
      </c>
      <c r="F251" s="24" t="str">
        <f>IF(C251="","",IFERROR(_xlfn.XLOOKUP(C251,PT_Master!A:A,PT_Master!Q:Q),""))</f>
        <v/>
      </c>
      <c r="G251" s="13"/>
      <c r="H251" s="25" t="str">
        <f>IF(B251="","",IFERROR(_xlfn.XLOOKUP(B251,BILLING!A:A,BILLING!N:N),0))</f>
        <v/>
      </c>
      <c r="I251" s="17"/>
      <c r="K251" s="13"/>
      <c r="N251" s="25" t="str">
        <f t="shared" si="7"/>
        <v/>
      </c>
    </row>
    <row r="252" spans="1:14" ht="22" customHeight="1">
      <c r="A252" t="str">
        <f t="shared" si="6"/>
        <v/>
      </c>
      <c r="C252" s="24" t="str">
        <f>IF(B252="","",IFERROR(_xlfn.XLOOKUP(B252,BILLING!A:A,BILLING!C:C),"Bill not found"))</f>
        <v/>
      </c>
      <c r="D252" s="24" t="str">
        <f>IF(C252="","",IFERROR(_xlfn.XLOOKUP(C252,PT_Master!A:A,PT_Master!C:C),""))</f>
        <v/>
      </c>
      <c r="E252" s="24" t="str">
        <f>IF(C252="","",IFERROR(_xlfn.XLOOKUP(C252,PT_Master!A:A,PT_Master!P:P),""))</f>
        <v/>
      </c>
      <c r="F252" s="24" t="str">
        <f>IF(C252="","",IFERROR(_xlfn.XLOOKUP(C252,PT_Master!A:A,PT_Master!Q:Q),""))</f>
        <v/>
      </c>
      <c r="G252" s="13"/>
      <c r="H252" s="25" t="str">
        <f>IF(B252="","",IFERROR(_xlfn.XLOOKUP(B252,BILLING!A:A,BILLING!N:N),0))</f>
        <v/>
      </c>
      <c r="I252" s="17"/>
      <c r="K252" s="13"/>
      <c r="N252" s="25" t="str">
        <f t="shared" si="7"/>
        <v/>
      </c>
    </row>
    <row r="253" spans="1:14" ht="22" customHeight="1">
      <c r="A253" t="str">
        <f t="shared" si="6"/>
        <v/>
      </c>
      <c r="C253" s="24" t="str">
        <f>IF(B253="","",IFERROR(_xlfn.XLOOKUP(B253,BILLING!A:A,BILLING!C:C),"Bill not found"))</f>
        <v/>
      </c>
      <c r="D253" s="24" t="str">
        <f>IF(C253="","",IFERROR(_xlfn.XLOOKUP(C253,PT_Master!A:A,PT_Master!C:C),""))</f>
        <v/>
      </c>
      <c r="E253" s="24" t="str">
        <f>IF(C253="","",IFERROR(_xlfn.XLOOKUP(C253,PT_Master!A:A,PT_Master!P:P),""))</f>
        <v/>
      </c>
      <c r="F253" s="24" t="str">
        <f>IF(C253="","",IFERROR(_xlfn.XLOOKUP(C253,PT_Master!A:A,PT_Master!Q:Q),""))</f>
        <v/>
      </c>
      <c r="G253" s="13"/>
      <c r="H253" s="25" t="str">
        <f>IF(B253="","",IFERROR(_xlfn.XLOOKUP(B253,BILLING!A:A,BILLING!N:N),0))</f>
        <v/>
      </c>
      <c r="I253" s="17"/>
      <c r="K253" s="13"/>
      <c r="N253" s="25" t="str">
        <f t="shared" si="7"/>
        <v/>
      </c>
    </row>
    <row r="254" spans="1:14" ht="22" customHeight="1">
      <c r="A254" t="str">
        <f t="shared" si="6"/>
        <v/>
      </c>
      <c r="C254" s="24" t="str">
        <f>IF(B254="","",IFERROR(_xlfn.XLOOKUP(B254,BILLING!A:A,BILLING!C:C),"Bill not found"))</f>
        <v/>
      </c>
      <c r="D254" s="24" t="str">
        <f>IF(C254="","",IFERROR(_xlfn.XLOOKUP(C254,PT_Master!A:A,PT_Master!C:C),""))</f>
        <v/>
      </c>
      <c r="E254" s="24" t="str">
        <f>IF(C254="","",IFERROR(_xlfn.XLOOKUP(C254,PT_Master!A:A,PT_Master!P:P),""))</f>
        <v/>
      </c>
      <c r="F254" s="24" t="str">
        <f>IF(C254="","",IFERROR(_xlfn.XLOOKUP(C254,PT_Master!A:A,PT_Master!Q:Q),""))</f>
        <v/>
      </c>
      <c r="G254" s="13"/>
      <c r="H254" s="25" t="str">
        <f>IF(B254="","",IFERROR(_xlfn.XLOOKUP(B254,BILLING!A:A,BILLING!N:N),0))</f>
        <v/>
      </c>
      <c r="I254" s="17"/>
      <c r="K254" s="13"/>
      <c r="N254" s="25" t="str">
        <f t="shared" si="7"/>
        <v/>
      </c>
    </row>
    <row r="255" spans="1:14" ht="22" customHeight="1">
      <c r="A255" t="str">
        <f t="shared" si="6"/>
        <v/>
      </c>
      <c r="C255" s="24" t="str">
        <f>IF(B255="","",IFERROR(_xlfn.XLOOKUP(B255,BILLING!A:A,BILLING!C:C),"Bill not found"))</f>
        <v/>
      </c>
      <c r="D255" s="24" t="str">
        <f>IF(C255="","",IFERROR(_xlfn.XLOOKUP(C255,PT_Master!A:A,PT_Master!C:C),""))</f>
        <v/>
      </c>
      <c r="E255" s="24" t="str">
        <f>IF(C255="","",IFERROR(_xlfn.XLOOKUP(C255,PT_Master!A:A,PT_Master!P:P),""))</f>
        <v/>
      </c>
      <c r="F255" s="24" t="str">
        <f>IF(C255="","",IFERROR(_xlfn.XLOOKUP(C255,PT_Master!A:A,PT_Master!Q:Q),""))</f>
        <v/>
      </c>
      <c r="G255" s="13"/>
      <c r="H255" s="25" t="str">
        <f>IF(B255="","",IFERROR(_xlfn.XLOOKUP(B255,BILLING!A:A,BILLING!N:N),0))</f>
        <v/>
      </c>
      <c r="I255" s="17"/>
      <c r="K255" s="13"/>
      <c r="N255" s="25" t="str">
        <f t="shared" si="7"/>
        <v/>
      </c>
    </row>
    <row r="256" spans="1:14" ht="22" customHeight="1">
      <c r="A256" t="str">
        <f t="shared" si="6"/>
        <v/>
      </c>
      <c r="C256" s="24" t="str">
        <f>IF(B256="","",IFERROR(_xlfn.XLOOKUP(B256,BILLING!A:A,BILLING!C:C),"Bill not found"))</f>
        <v/>
      </c>
      <c r="D256" s="24" t="str">
        <f>IF(C256="","",IFERROR(_xlfn.XLOOKUP(C256,PT_Master!A:A,PT_Master!C:C),""))</f>
        <v/>
      </c>
      <c r="E256" s="24" t="str">
        <f>IF(C256="","",IFERROR(_xlfn.XLOOKUP(C256,PT_Master!A:A,PT_Master!P:P),""))</f>
        <v/>
      </c>
      <c r="F256" s="24" t="str">
        <f>IF(C256="","",IFERROR(_xlfn.XLOOKUP(C256,PT_Master!A:A,PT_Master!Q:Q),""))</f>
        <v/>
      </c>
      <c r="G256" s="13"/>
      <c r="H256" s="25" t="str">
        <f>IF(B256="","",IFERROR(_xlfn.XLOOKUP(B256,BILLING!A:A,BILLING!N:N),0))</f>
        <v/>
      </c>
      <c r="I256" s="17"/>
      <c r="K256" s="13"/>
      <c r="N256" s="25" t="str">
        <f t="shared" si="7"/>
        <v/>
      </c>
    </row>
    <row r="257" spans="1:14" ht="22" customHeight="1">
      <c r="A257" t="str">
        <f t="shared" si="6"/>
        <v/>
      </c>
      <c r="C257" s="24" t="str">
        <f>IF(B257="","",IFERROR(_xlfn.XLOOKUP(B257,BILLING!A:A,BILLING!C:C),"Bill not found"))</f>
        <v/>
      </c>
      <c r="D257" s="24" t="str">
        <f>IF(C257="","",IFERROR(_xlfn.XLOOKUP(C257,PT_Master!A:A,PT_Master!C:C),""))</f>
        <v/>
      </c>
      <c r="E257" s="24" t="str">
        <f>IF(C257="","",IFERROR(_xlfn.XLOOKUP(C257,PT_Master!A:A,PT_Master!P:P),""))</f>
        <v/>
      </c>
      <c r="F257" s="24" t="str">
        <f>IF(C257="","",IFERROR(_xlfn.XLOOKUP(C257,PT_Master!A:A,PT_Master!Q:Q),""))</f>
        <v/>
      </c>
      <c r="G257" s="13"/>
      <c r="H257" s="25" t="str">
        <f>IF(B257="","",IFERROR(_xlfn.XLOOKUP(B257,BILLING!A:A,BILLING!N:N),0))</f>
        <v/>
      </c>
      <c r="I257" s="17"/>
      <c r="K257" s="13"/>
      <c r="N257" s="25" t="str">
        <f t="shared" si="7"/>
        <v/>
      </c>
    </row>
    <row r="258" spans="1:14" ht="22" customHeight="1">
      <c r="A258" t="str">
        <f t="shared" si="6"/>
        <v/>
      </c>
      <c r="C258" s="24" t="str">
        <f>IF(B258="","",IFERROR(_xlfn.XLOOKUP(B258,BILLING!A:A,BILLING!C:C),"Bill not found"))</f>
        <v/>
      </c>
      <c r="D258" s="24" t="str">
        <f>IF(C258="","",IFERROR(_xlfn.XLOOKUP(C258,PT_Master!A:A,PT_Master!C:C),""))</f>
        <v/>
      </c>
      <c r="E258" s="24" t="str">
        <f>IF(C258="","",IFERROR(_xlfn.XLOOKUP(C258,PT_Master!A:A,PT_Master!P:P),""))</f>
        <v/>
      </c>
      <c r="F258" s="24" t="str">
        <f>IF(C258="","",IFERROR(_xlfn.XLOOKUP(C258,PT_Master!A:A,PT_Master!Q:Q),""))</f>
        <v/>
      </c>
      <c r="G258" s="13"/>
      <c r="H258" s="25" t="str">
        <f>IF(B258="","",IFERROR(_xlfn.XLOOKUP(B258,BILLING!A:A,BILLING!N:N),0))</f>
        <v/>
      </c>
      <c r="I258" s="17"/>
      <c r="K258" s="13"/>
      <c r="N258" s="25" t="str">
        <f t="shared" si="7"/>
        <v/>
      </c>
    </row>
    <row r="259" spans="1:14" ht="22" customHeight="1">
      <c r="A259" t="str">
        <f t="shared" si="6"/>
        <v/>
      </c>
      <c r="C259" s="24" t="str">
        <f>IF(B259="","",IFERROR(_xlfn.XLOOKUP(B259,BILLING!A:A,BILLING!C:C),"Bill not found"))</f>
        <v/>
      </c>
      <c r="D259" s="24" t="str">
        <f>IF(C259="","",IFERROR(_xlfn.XLOOKUP(C259,PT_Master!A:A,PT_Master!C:C),""))</f>
        <v/>
      </c>
      <c r="E259" s="24" t="str">
        <f>IF(C259="","",IFERROR(_xlfn.XLOOKUP(C259,PT_Master!A:A,PT_Master!P:P),""))</f>
        <v/>
      </c>
      <c r="F259" s="24" t="str">
        <f>IF(C259="","",IFERROR(_xlfn.XLOOKUP(C259,PT_Master!A:A,PT_Master!Q:Q),""))</f>
        <v/>
      </c>
      <c r="G259" s="13"/>
      <c r="H259" s="25" t="str">
        <f>IF(B259="","",IFERROR(_xlfn.XLOOKUP(B259,BILLING!A:A,BILLING!N:N),0))</f>
        <v/>
      </c>
      <c r="I259" s="17"/>
      <c r="K259" s="13"/>
      <c r="N259" s="25" t="str">
        <f t="shared" si="7"/>
        <v/>
      </c>
    </row>
    <row r="260" spans="1:14" ht="22" customHeight="1">
      <c r="A260" t="str">
        <f t="shared" si="6"/>
        <v/>
      </c>
      <c r="C260" s="24" t="str">
        <f>IF(B260="","",IFERROR(_xlfn.XLOOKUP(B260,BILLING!A:A,BILLING!C:C),"Bill not found"))</f>
        <v/>
      </c>
      <c r="D260" s="24" t="str">
        <f>IF(C260="","",IFERROR(_xlfn.XLOOKUP(C260,PT_Master!A:A,PT_Master!C:C),""))</f>
        <v/>
      </c>
      <c r="E260" s="24" t="str">
        <f>IF(C260="","",IFERROR(_xlfn.XLOOKUP(C260,PT_Master!A:A,PT_Master!P:P),""))</f>
        <v/>
      </c>
      <c r="F260" s="24" t="str">
        <f>IF(C260="","",IFERROR(_xlfn.XLOOKUP(C260,PT_Master!A:A,PT_Master!Q:Q),""))</f>
        <v/>
      </c>
      <c r="G260" s="13"/>
      <c r="H260" s="25" t="str">
        <f>IF(B260="","",IFERROR(_xlfn.XLOOKUP(B260,BILLING!A:A,BILLING!N:N),0))</f>
        <v/>
      </c>
      <c r="I260" s="17"/>
      <c r="K260" s="13"/>
      <c r="N260" s="25" t="str">
        <f t="shared" si="7"/>
        <v/>
      </c>
    </row>
    <row r="261" spans="1:14" ht="22" customHeight="1">
      <c r="A261" t="str">
        <f t="shared" si="6"/>
        <v/>
      </c>
      <c r="C261" s="24" t="str">
        <f>IF(B261="","",IFERROR(_xlfn.XLOOKUP(B261,BILLING!A:A,BILLING!C:C),"Bill not found"))</f>
        <v/>
      </c>
      <c r="D261" s="24" t="str">
        <f>IF(C261="","",IFERROR(_xlfn.XLOOKUP(C261,PT_Master!A:A,PT_Master!C:C),""))</f>
        <v/>
      </c>
      <c r="E261" s="24" t="str">
        <f>IF(C261="","",IFERROR(_xlfn.XLOOKUP(C261,PT_Master!A:A,PT_Master!P:P),""))</f>
        <v/>
      </c>
      <c r="F261" s="24" t="str">
        <f>IF(C261="","",IFERROR(_xlfn.XLOOKUP(C261,PT_Master!A:A,PT_Master!Q:Q),""))</f>
        <v/>
      </c>
      <c r="G261" s="13"/>
      <c r="H261" s="25" t="str">
        <f>IF(B261="","",IFERROR(_xlfn.XLOOKUP(B261,BILLING!A:A,BILLING!N:N),0))</f>
        <v/>
      </c>
      <c r="I261" s="17"/>
      <c r="K261" s="13"/>
      <c r="N261" s="25" t="str">
        <f t="shared" si="7"/>
        <v/>
      </c>
    </row>
    <row r="262" spans="1:14" ht="22" customHeight="1">
      <c r="A262" t="str">
        <f t="shared" si="6"/>
        <v/>
      </c>
      <c r="C262" s="24" t="str">
        <f>IF(B262="","",IFERROR(_xlfn.XLOOKUP(B262,BILLING!A:A,BILLING!C:C),"Bill not found"))</f>
        <v/>
      </c>
      <c r="D262" s="24" t="str">
        <f>IF(C262="","",IFERROR(_xlfn.XLOOKUP(C262,PT_Master!A:A,PT_Master!C:C),""))</f>
        <v/>
      </c>
      <c r="E262" s="24" t="str">
        <f>IF(C262="","",IFERROR(_xlfn.XLOOKUP(C262,PT_Master!A:A,PT_Master!P:P),""))</f>
        <v/>
      </c>
      <c r="F262" s="24" t="str">
        <f>IF(C262="","",IFERROR(_xlfn.XLOOKUP(C262,PT_Master!A:A,PT_Master!Q:Q),""))</f>
        <v/>
      </c>
      <c r="G262" s="13"/>
      <c r="H262" s="25" t="str">
        <f>IF(B262="","",IFERROR(_xlfn.XLOOKUP(B262,BILLING!A:A,BILLING!N:N),0))</f>
        <v/>
      </c>
      <c r="I262" s="17"/>
      <c r="K262" s="13"/>
      <c r="N262" s="25" t="str">
        <f t="shared" si="7"/>
        <v/>
      </c>
    </row>
    <row r="263" spans="1:14" ht="22" customHeight="1">
      <c r="A263" t="str">
        <f t="shared" ref="A263:A326" si="8">IF(B263="","","INS-"&amp;TEXT(ROW(A259),"00000"))</f>
        <v/>
      </c>
      <c r="C263" s="24" t="str">
        <f>IF(B263="","",IFERROR(_xlfn.XLOOKUP(B263,BILLING!A:A,BILLING!C:C),"Bill not found"))</f>
        <v/>
      </c>
      <c r="D263" s="24" t="str">
        <f>IF(C263="","",IFERROR(_xlfn.XLOOKUP(C263,PT_Master!A:A,PT_Master!C:C),""))</f>
        <v/>
      </c>
      <c r="E263" s="24" t="str">
        <f>IF(C263="","",IFERROR(_xlfn.XLOOKUP(C263,PT_Master!A:A,PT_Master!P:P),""))</f>
        <v/>
      </c>
      <c r="F263" s="24" t="str">
        <f>IF(C263="","",IFERROR(_xlfn.XLOOKUP(C263,PT_Master!A:A,PT_Master!Q:Q),""))</f>
        <v/>
      </c>
      <c r="G263" s="13"/>
      <c r="H263" s="25" t="str">
        <f>IF(B263="","",IFERROR(_xlfn.XLOOKUP(B263,BILLING!A:A,BILLING!N:N),0))</f>
        <v/>
      </c>
      <c r="I263" s="17"/>
      <c r="K263" s="13"/>
      <c r="N263" s="25" t="str">
        <f t="shared" ref="N263:N326" si="9">IF(OR(H263="",I263=""),"",H263-I263)</f>
        <v/>
      </c>
    </row>
    <row r="264" spans="1:14" ht="22" customHeight="1">
      <c r="A264" t="str">
        <f t="shared" si="8"/>
        <v/>
      </c>
      <c r="C264" s="24" t="str">
        <f>IF(B264="","",IFERROR(_xlfn.XLOOKUP(B264,BILLING!A:A,BILLING!C:C),"Bill not found"))</f>
        <v/>
      </c>
      <c r="D264" s="24" t="str">
        <f>IF(C264="","",IFERROR(_xlfn.XLOOKUP(C264,PT_Master!A:A,PT_Master!C:C),""))</f>
        <v/>
      </c>
      <c r="E264" s="24" t="str">
        <f>IF(C264="","",IFERROR(_xlfn.XLOOKUP(C264,PT_Master!A:A,PT_Master!P:P),""))</f>
        <v/>
      </c>
      <c r="F264" s="24" t="str">
        <f>IF(C264="","",IFERROR(_xlfn.XLOOKUP(C264,PT_Master!A:A,PT_Master!Q:Q),""))</f>
        <v/>
      </c>
      <c r="G264" s="13"/>
      <c r="H264" s="25" t="str">
        <f>IF(B264="","",IFERROR(_xlfn.XLOOKUP(B264,BILLING!A:A,BILLING!N:N),0))</f>
        <v/>
      </c>
      <c r="I264" s="17"/>
      <c r="K264" s="13"/>
      <c r="N264" s="25" t="str">
        <f t="shared" si="9"/>
        <v/>
      </c>
    </row>
    <row r="265" spans="1:14" ht="22" customHeight="1">
      <c r="A265" t="str">
        <f t="shared" si="8"/>
        <v/>
      </c>
      <c r="C265" s="24" t="str">
        <f>IF(B265="","",IFERROR(_xlfn.XLOOKUP(B265,BILLING!A:A,BILLING!C:C),"Bill not found"))</f>
        <v/>
      </c>
      <c r="D265" s="24" t="str">
        <f>IF(C265="","",IFERROR(_xlfn.XLOOKUP(C265,PT_Master!A:A,PT_Master!C:C),""))</f>
        <v/>
      </c>
      <c r="E265" s="24" t="str">
        <f>IF(C265="","",IFERROR(_xlfn.XLOOKUP(C265,PT_Master!A:A,PT_Master!P:P),""))</f>
        <v/>
      </c>
      <c r="F265" s="24" t="str">
        <f>IF(C265="","",IFERROR(_xlfn.XLOOKUP(C265,PT_Master!A:A,PT_Master!Q:Q),""))</f>
        <v/>
      </c>
      <c r="G265" s="13"/>
      <c r="H265" s="25" t="str">
        <f>IF(B265="","",IFERROR(_xlfn.XLOOKUP(B265,BILLING!A:A,BILLING!N:N),0))</f>
        <v/>
      </c>
      <c r="I265" s="17"/>
      <c r="K265" s="13"/>
      <c r="N265" s="25" t="str">
        <f t="shared" si="9"/>
        <v/>
      </c>
    </row>
    <row r="266" spans="1:14" ht="22" customHeight="1">
      <c r="A266" t="str">
        <f t="shared" si="8"/>
        <v/>
      </c>
      <c r="C266" s="24" t="str">
        <f>IF(B266="","",IFERROR(_xlfn.XLOOKUP(B266,BILLING!A:A,BILLING!C:C),"Bill not found"))</f>
        <v/>
      </c>
      <c r="D266" s="24" t="str">
        <f>IF(C266="","",IFERROR(_xlfn.XLOOKUP(C266,PT_Master!A:A,PT_Master!C:C),""))</f>
        <v/>
      </c>
      <c r="E266" s="24" t="str">
        <f>IF(C266="","",IFERROR(_xlfn.XLOOKUP(C266,PT_Master!A:A,PT_Master!P:P),""))</f>
        <v/>
      </c>
      <c r="F266" s="24" t="str">
        <f>IF(C266="","",IFERROR(_xlfn.XLOOKUP(C266,PT_Master!A:A,PT_Master!Q:Q),""))</f>
        <v/>
      </c>
      <c r="G266" s="13"/>
      <c r="H266" s="25" t="str">
        <f>IF(B266="","",IFERROR(_xlfn.XLOOKUP(B266,BILLING!A:A,BILLING!N:N),0))</f>
        <v/>
      </c>
      <c r="I266" s="17"/>
      <c r="K266" s="13"/>
      <c r="N266" s="25" t="str">
        <f t="shared" si="9"/>
        <v/>
      </c>
    </row>
    <row r="267" spans="1:14" ht="22" customHeight="1">
      <c r="A267" t="str">
        <f t="shared" si="8"/>
        <v/>
      </c>
      <c r="C267" s="24" t="str">
        <f>IF(B267="","",IFERROR(_xlfn.XLOOKUP(B267,BILLING!A:A,BILLING!C:C),"Bill not found"))</f>
        <v/>
      </c>
      <c r="D267" s="24" t="str">
        <f>IF(C267="","",IFERROR(_xlfn.XLOOKUP(C267,PT_Master!A:A,PT_Master!C:C),""))</f>
        <v/>
      </c>
      <c r="E267" s="24" t="str">
        <f>IF(C267="","",IFERROR(_xlfn.XLOOKUP(C267,PT_Master!A:A,PT_Master!P:P),""))</f>
        <v/>
      </c>
      <c r="F267" s="24" t="str">
        <f>IF(C267="","",IFERROR(_xlfn.XLOOKUP(C267,PT_Master!A:A,PT_Master!Q:Q),""))</f>
        <v/>
      </c>
      <c r="G267" s="13"/>
      <c r="H267" s="25" t="str">
        <f>IF(B267="","",IFERROR(_xlfn.XLOOKUP(B267,BILLING!A:A,BILLING!N:N),0))</f>
        <v/>
      </c>
      <c r="I267" s="17"/>
      <c r="K267" s="13"/>
      <c r="N267" s="25" t="str">
        <f t="shared" si="9"/>
        <v/>
      </c>
    </row>
    <row r="268" spans="1:14" ht="22" customHeight="1">
      <c r="A268" t="str">
        <f t="shared" si="8"/>
        <v/>
      </c>
      <c r="C268" s="24" t="str">
        <f>IF(B268="","",IFERROR(_xlfn.XLOOKUP(B268,BILLING!A:A,BILLING!C:C),"Bill not found"))</f>
        <v/>
      </c>
      <c r="D268" s="24" t="str">
        <f>IF(C268="","",IFERROR(_xlfn.XLOOKUP(C268,PT_Master!A:A,PT_Master!C:C),""))</f>
        <v/>
      </c>
      <c r="E268" s="24" t="str">
        <f>IF(C268="","",IFERROR(_xlfn.XLOOKUP(C268,PT_Master!A:A,PT_Master!P:P),""))</f>
        <v/>
      </c>
      <c r="F268" s="24" t="str">
        <f>IF(C268="","",IFERROR(_xlfn.XLOOKUP(C268,PT_Master!A:A,PT_Master!Q:Q),""))</f>
        <v/>
      </c>
      <c r="G268" s="13"/>
      <c r="H268" s="25" t="str">
        <f>IF(B268="","",IFERROR(_xlfn.XLOOKUP(B268,BILLING!A:A,BILLING!N:N),0))</f>
        <v/>
      </c>
      <c r="I268" s="17"/>
      <c r="K268" s="13"/>
      <c r="N268" s="25" t="str">
        <f t="shared" si="9"/>
        <v/>
      </c>
    </row>
    <row r="269" spans="1:14" ht="22" customHeight="1">
      <c r="A269" t="str">
        <f t="shared" si="8"/>
        <v/>
      </c>
      <c r="C269" s="24" t="str">
        <f>IF(B269="","",IFERROR(_xlfn.XLOOKUP(B269,BILLING!A:A,BILLING!C:C),"Bill not found"))</f>
        <v/>
      </c>
      <c r="D269" s="24" t="str">
        <f>IF(C269="","",IFERROR(_xlfn.XLOOKUP(C269,PT_Master!A:A,PT_Master!C:C),""))</f>
        <v/>
      </c>
      <c r="E269" s="24" t="str">
        <f>IF(C269="","",IFERROR(_xlfn.XLOOKUP(C269,PT_Master!A:A,PT_Master!P:P),""))</f>
        <v/>
      </c>
      <c r="F269" s="24" t="str">
        <f>IF(C269="","",IFERROR(_xlfn.XLOOKUP(C269,PT_Master!A:A,PT_Master!Q:Q),""))</f>
        <v/>
      </c>
      <c r="G269" s="13"/>
      <c r="H269" s="25" t="str">
        <f>IF(B269="","",IFERROR(_xlfn.XLOOKUP(B269,BILLING!A:A,BILLING!N:N),0))</f>
        <v/>
      </c>
      <c r="I269" s="17"/>
      <c r="K269" s="13"/>
      <c r="N269" s="25" t="str">
        <f t="shared" si="9"/>
        <v/>
      </c>
    </row>
    <row r="270" spans="1:14" ht="22" customHeight="1">
      <c r="A270" t="str">
        <f t="shared" si="8"/>
        <v/>
      </c>
      <c r="C270" s="24" t="str">
        <f>IF(B270="","",IFERROR(_xlfn.XLOOKUP(B270,BILLING!A:A,BILLING!C:C),"Bill not found"))</f>
        <v/>
      </c>
      <c r="D270" s="24" t="str">
        <f>IF(C270="","",IFERROR(_xlfn.XLOOKUP(C270,PT_Master!A:A,PT_Master!C:C),""))</f>
        <v/>
      </c>
      <c r="E270" s="24" t="str">
        <f>IF(C270="","",IFERROR(_xlfn.XLOOKUP(C270,PT_Master!A:A,PT_Master!P:P),""))</f>
        <v/>
      </c>
      <c r="F270" s="24" t="str">
        <f>IF(C270="","",IFERROR(_xlfn.XLOOKUP(C270,PT_Master!A:A,PT_Master!Q:Q),""))</f>
        <v/>
      </c>
      <c r="G270" s="13"/>
      <c r="H270" s="25" t="str">
        <f>IF(B270="","",IFERROR(_xlfn.XLOOKUP(B270,BILLING!A:A,BILLING!N:N),0))</f>
        <v/>
      </c>
      <c r="I270" s="17"/>
      <c r="K270" s="13"/>
      <c r="N270" s="25" t="str">
        <f t="shared" si="9"/>
        <v/>
      </c>
    </row>
    <row r="271" spans="1:14" ht="22" customHeight="1">
      <c r="A271" t="str">
        <f t="shared" si="8"/>
        <v/>
      </c>
      <c r="C271" s="24" t="str">
        <f>IF(B271="","",IFERROR(_xlfn.XLOOKUP(B271,BILLING!A:A,BILLING!C:C),"Bill not found"))</f>
        <v/>
      </c>
      <c r="D271" s="24" t="str">
        <f>IF(C271="","",IFERROR(_xlfn.XLOOKUP(C271,PT_Master!A:A,PT_Master!C:C),""))</f>
        <v/>
      </c>
      <c r="E271" s="24" t="str">
        <f>IF(C271="","",IFERROR(_xlfn.XLOOKUP(C271,PT_Master!A:A,PT_Master!P:P),""))</f>
        <v/>
      </c>
      <c r="F271" s="24" t="str">
        <f>IF(C271="","",IFERROR(_xlfn.XLOOKUP(C271,PT_Master!A:A,PT_Master!Q:Q),""))</f>
        <v/>
      </c>
      <c r="G271" s="13"/>
      <c r="H271" s="25" t="str">
        <f>IF(B271="","",IFERROR(_xlfn.XLOOKUP(B271,BILLING!A:A,BILLING!N:N),0))</f>
        <v/>
      </c>
      <c r="I271" s="17"/>
      <c r="K271" s="13"/>
      <c r="N271" s="25" t="str">
        <f t="shared" si="9"/>
        <v/>
      </c>
    </row>
    <row r="272" spans="1:14" ht="22" customHeight="1">
      <c r="A272" t="str">
        <f t="shared" si="8"/>
        <v/>
      </c>
      <c r="C272" s="24" t="str">
        <f>IF(B272="","",IFERROR(_xlfn.XLOOKUP(B272,BILLING!A:A,BILLING!C:C),"Bill not found"))</f>
        <v/>
      </c>
      <c r="D272" s="24" t="str">
        <f>IF(C272="","",IFERROR(_xlfn.XLOOKUP(C272,PT_Master!A:A,PT_Master!C:C),""))</f>
        <v/>
      </c>
      <c r="E272" s="24" t="str">
        <f>IF(C272="","",IFERROR(_xlfn.XLOOKUP(C272,PT_Master!A:A,PT_Master!P:P),""))</f>
        <v/>
      </c>
      <c r="F272" s="24" t="str">
        <f>IF(C272="","",IFERROR(_xlfn.XLOOKUP(C272,PT_Master!A:A,PT_Master!Q:Q),""))</f>
        <v/>
      </c>
      <c r="G272" s="13"/>
      <c r="H272" s="25" t="str">
        <f>IF(B272="","",IFERROR(_xlfn.XLOOKUP(B272,BILLING!A:A,BILLING!N:N),0))</f>
        <v/>
      </c>
      <c r="I272" s="17"/>
      <c r="K272" s="13"/>
      <c r="N272" s="25" t="str">
        <f t="shared" si="9"/>
        <v/>
      </c>
    </row>
    <row r="273" spans="1:14" ht="22" customHeight="1">
      <c r="A273" t="str">
        <f t="shared" si="8"/>
        <v/>
      </c>
      <c r="C273" s="24" t="str">
        <f>IF(B273="","",IFERROR(_xlfn.XLOOKUP(B273,BILLING!A:A,BILLING!C:C),"Bill not found"))</f>
        <v/>
      </c>
      <c r="D273" s="24" t="str">
        <f>IF(C273="","",IFERROR(_xlfn.XLOOKUP(C273,PT_Master!A:A,PT_Master!C:C),""))</f>
        <v/>
      </c>
      <c r="E273" s="24" t="str">
        <f>IF(C273="","",IFERROR(_xlfn.XLOOKUP(C273,PT_Master!A:A,PT_Master!P:P),""))</f>
        <v/>
      </c>
      <c r="F273" s="24" t="str">
        <f>IF(C273="","",IFERROR(_xlfn.XLOOKUP(C273,PT_Master!A:A,PT_Master!Q:Q),""))</f>
        <v/>
      </c>
      <c r="G273" s="13"/>
      <c r="H273" s="25" t="str">
        <f>IF(B273="","",IFERROR(_xlfn.XLOOKUP(B273,BILLING!A:A,BILLING!N:N),0))</f>
        <v/>
      </c>
      <c r="I273" s="17"/>
      <c r="K273" s="13"/>
      <c r="N273" s="25" t="str">
        <f t="shared" si="9"/>
        <v/>
      </c>
    </row>
    <row r="274" spans="1:14" ht="22" customHeight="1">
      <c r="A274" t="str">
        <f t="shared" si="8"/>
        <v/>
      </c>
      <c r="C274" s="24" t="str">
        <f>IF(B274="","",IFERROR(_xlfn.XLOOKUP(B274,BILLING!A:A,BILLING!C:C),"Bill not found"))</f>
        <v/>
      </c>
      <c r="D274" s="24" t="str">
        <f>IF(C274="","",IFERROR(_xlfn.XLOOKUP(C274,PT_Master!A:A,PT_Master!C:C),""))</f>
        <v/>
      </c>
      <c r="E274" s="24" t="str">
        <f>IF(C274="","",IFERROR(_xlfn.XLOOKUP(C274,PT_Master!A:A,PT_Master!P:P),""))</f>
        <v/>
      </c>
      <c r="F274" s="24" t="str">
        <f>IF(C274="","",IFERROR(_xlfn.XLOOKUP(C274,PT_Master!A:A,PT_Master!Q:Q),""))</f>
        <v/>
      </c>
      <c r="G274" s="13"/>
      <c r="H274" s="25" t="str">
        <f>IF(B274="","",IFERROR(_xlfn.XLOOKUP(B274,BILLING!A:A,BILLING!N:N),0))</f>
        <v/>
      </c>
      <c r="I274" s="17"/>
      <c r="K274" s="13"/>
      <c r="N274" s="25" t="str">
        <f t="shared" si="9"/>
        <v/>
      </c>
    </row>
    <row r="275" spans="1:14" ht="22" customHeight="1">
      <c r="A275" t="str">
        <f t="shared" si="8"/>
        <v/>
      </c>
      <c r="C275" s="24" t="str">
        <f>IF(B275="","",IFERROR(_xlfn.XLOOKUP(B275,BILLING!A:A,BILLING!C:C),"Bill not found"))</f>
        <v/>
      </c>
      <c r="D275" s="24" t="str">
        <f>IF(C275="","",IFERROR(_xlfn.XLOOKUP(C275,PT_Master!A:A,PT_Master!C:C),""))</f>
        <v/>
      </c>
      <c r="E275" s="24" t="str">
        <f>IF(C275="","",IFERROR(_xlfn.XLOOKUP(C275,PT_Master!A:A,PT_Master!P:P),""))</f>
        <v/>
      </c>
      <c r="F275" s="24" t="str">
        <f>IF(C275="","",IFERROR(_xlfn.XLOOKUP(C275,PT_Master!A:A,PT_Master!Q:Q),""))</f>
        <v/>
      </c>
      <c r="G275" s="13"/>
      <c r="H275" s="25" t="str">
        <f>IF(B275="","",IFERROR(_xlfn.XLOOKUP(B275,BILLING!A:A,BILLING!N:N),0))</f>
        <v/>
      </c>
      <c r="I275" s="17"/>
      <c r="K275" s="13"/>
      <c r="N275" s="25" t="str">
        <f t="shared" si="9"/>
        <v/>
      </c>
    </row>
    <row r="276" spans="1:14" ht="22" customHeight="1">
      <c r="A276" t="str">
        <f t="shared" si="8"/>
        <v/>
      </c>
      <c r="C276" s="24" t="str">
        <f>IF(B276="","",IFERROR(_xlfn.XLOOKUP(B276,BILLING!A:A,BILLING!C:C),"Bill not found"))</f>
        <v/>
      </c>
      <c r="D276" s="24" t="str">
        <f>IF(C276="","",IFERROR(_xlfn.XLOOKUP(C276,PT_Master!A:A,PT_Master!C:C),""))</f>
        <v/>
      </c>
      <c r="E276" s="24" t="str">
        <f>IF(C276="","",IFERROR(_xlfn.XLOOKUP(C276,PT_Master!A:A,PT_Master!P:P),""))</f>
        <v/>
      </c>
      <c r="F276" s="24" t="str">
        <f>IF(C276="","",IFERROR(_xlfn.XLOOKUP(C276,PT_Master!A:A,PT_Master!Q:Q),""))</f>
        <v/>
      </c>
      <c r="G276" s="13"/>
      <c r="H276" s="25" t="str">
        <f>IF(B276="","",IFERROR(_xlfn.XLOOKUP(B276,BILLING!A:A,BILLING!N:N),0))</f>
        <v/>
      </c>
      <c r="I276" s="17"/>
      <c r="K276" s="13"/>
      <c r="N276" s="25" t="str">
        <f t="shared" si="9"/>
        <v/>
      </c>
    </row>
    <row r="277" spans="1:14" ht="22" customHeight="1">
      <c r="A277" t="str">
        <f t="shared" si="8"/>
        <v/>
      </c>
      <c r="C277" s="24" t="str">
        <f>IF(B277="","",IFERROR(_xlfn.XLOOKUP(B277,BILLING!A:A,BILLING!C:C),"Bill not found"))</f>
        <v/>
      </c>
      <c r="D277" s="24" t="str">
        <f>IF(C277="","",IFERROR(_xlfn.XLOOKUP(C277,PT_Master!A:A,PT_Master!C:C),""))</f>
        <v/>
      </c>
      <c r="E277" s="24" t="str">
        <f>IF(C277="","",IFERROR(_xlfn.XLOOKUP(C277,PT_Master!A:A,PT_Master!P:P),""))</f>
        <v/>
      </c>
      <c r="F277" s="24" t="str">
        <f>IF(C277="","",IFERROR(_xlfn.XLOOKUP(C277,PT_Master!A:A,PT_Master!Q:Q),""))</f>
        <v/>
      </c>
      <c r="G277" s="13"/>
      <c r="H277" s="25" t="str">
        <f>IF(B277="","",IFERROR(_xlfn.XLOOKUP(B277,BILLING!A:A,BILLING!N:N),0))</f>
        <v/>
      </c>
      <c r="I277" s="17"/>
      <c r="K277" s="13"/>
      <c r="N277" s="25" t="str">
        <f t="shared" si="9"/>
        <v/>
      </c>
    </row>
    <row r="278" spans="1:14" ht="22" customHeight="1">
      <c r="A278" t="str">
        <f t="shared" si="8"/>
        <v/>
      </c>
      <c r="C278" s="24" t="str">
        <f>IF(B278="","",IFERROR(_xlfn.XLOOKUP(B278,BILLING!A:A,BILLING!C:C),"Bill not found"))</f>
        <v/>
      </c>
      <c r="D278" s="24" t="str">
        <f>IF(C278="","",IFERROR(_xlfn.XLOOKUP(C278,PT_Master!A:A,PT_Master!C:C),""))</f>
        <v/>
      </c>
      <c r="E278" s="24" t="str">
        <f>IF(C278="","",IFERROR(_xlfn.XLOOKUP(C278,PT_Master!A:A,PT_Master!P:P),""))</f>
        <v/>
      </c>
      <c r="F278" s="24" t="str">
        <f>IF(C278="","",IFERROR(_xlfn.XLOOKUP(C278,PT_Master!A:A,PT_Master!Q:Q),""))</f>
        <v/>
      </c>
      <c r="G278" s="13"/>
      <c r="H278" s="25" t="str">
        <f>IF(B278="","",IFERROR(_xlfn.XLOOKUP(B278,BILLING!A:A,BILLING!N:N),0))</f>
        <v/>
      </c>
      <c r="I278" s="17"/>
      <c r="K278" s="13"/>
      <c r="N278" s="25" t="str">
        <f t="shared" si="9"/>
        <v/>
      </c>
    </row>
    <row r="279" spans="1:14" ht="22" customHeight="1">
      <c r="A279" t="str">
        <f t="shared" si="8"/>
        <v/>
      </c>
      <c r="C279" s="24" t="str">
        <f>IF(B279="","",IFERROR(_xlfn.XLOOKUP(B279,BILLING!A:A,BILLING!C:C),"Bill not found"))</f>
        <v/>
      </c>
      <c r="D279" s="24" t="str">
        <f>IF(C279="","",IFERROR(_xlfn.XLOOKUP(C279,PT_Master!A:A,PT_Master!C:C),""))</f>
        <v/>
      </c>
      <c r="E279" s="24" t="str">
        <f>IF(C279="","",IFERROR(_xlfn.XLOOKUP(C279,PT_Master!A:A,PT_Master!P:P),""))</f>
        <v/>
      </c>
      <c r="F279" s="24" t="str">
        <f>IF(C279="","",IFERROR(_xlfn.XLOOKUP(C279,PT_Master!A:A,PT_Master!Q:Q),""))</f>
        <v/>
      </c>
      <c r="G279" s="13"/>
      <c r="H279" s="25" t="str">
        <f>IF(B279="","",IFERROR(_xlfn.XLOOKUP(B279,BILLING!A:A,BILLING!N:N),0))</f>
        <v/>
      </c>
      <c r="I279" s="17"/>
      <c r="K279" s="13"/>
      <c r="N279" s="25" t="str">
        <f t="shared" si="9"/>
        <v/>
      </c>
    </row>
    <row r="280" spans="1:14" ht="22" customHeight="1">
      <c r="A280" t="str">
        <f t="shared" si="8"/>
        <v/>
      </c>
      <c r="C280" s="24" t="str">
        <f>IF(B280="","",IFERROR(_xlfn.XLOOKUP(B280,BILLING!A:A,BILLING!C:C),"Bill not found"))</f>
        <v/>
      </c>
      <c r="D280" s="24" t="str">
        <f>IF(C280="","",IFERROR(_xlfn.XLOOKUP(C280,PT_Master!A:A,PT_Master!C:C),""))</f>
        <v/>
      </c>
      <c r="E280" s="24" t="str">
        <f>IF(C280="","",IFERROR(_xlfn.XLOOKUP(C280,PT_Master!A:A,PT_Master!P:P),""))</f>
        <v/>
      </c>
      <c r="F280" s="24" t="str">
        <f>IF(C280="","",IFERROR(_xlfn.XLOOKUP(C280,PT_Master!A:A,PT_Master!Q:Q),""))</f>
        <v/>
      </c>
      <c r="G280" s="13"/>
      <c r="H280" s="25" t="str">
        <f>IF(B280="","",IFERROR(_xlfn.XLOOKUP(B280,BILLING!A:A,BILLING!N:N),0))</f>
        <v/>
      </c>
      <c r="I280" s="17"/>
      <c r="K280" s="13"/>
      <c r="N280" s="25" t="str">
        <f t="shared" si="9"/>
        <v/>
      </c>
    </row>
    <row r="281" spans="1:14" ht="22" customHeight="1">
      <c r="A281" t="str">
        <f t="shared" si="8"/>
        <v/>
      </c>
      <c r="C281" s="24" t="str">
        <f>IF(B281="","",IFERROR(_xlfn.XLOOKUP(B281,BILLING!A:A,BILLING!C:C),"Bill not found"))</f>
        <v/>
      </c>
      <c r="D281" s="24" t="str">
        <f>IF(C281="","",IFERROR(_xlfn.XLOOKUP(C281,PT_Master!A:A,PT_Master!C:C),""))</f>
        <v/>
      </c>
      <c r="E281" s="24" t="str">
        <f>IF(C281="","",IFERROR(_xlfn.XLOOKUP(C281,PT_Master!A:A,PT_Master!P:P),""))</f>
        <v/>
      </c>
      <c r="F281" s="24" t="str">
        <f>IF(C281="","",IFERROR(_xlfn.XLOOKUP(C281,PT_Master!A:A,PT_Master!Q:Q),""))</f>
        <v/>
      </c>
      <c r="G281" s="13"/>
      <c r="H281" s="25" t="str">
        <f>IF(B281="","",IFERROR(_xlfn.XLOOKUP(B281,BILLING!A:A,BILLING!N:N),0))</f>
        <v/>
      </c>
      <c r="I281" s="17"/>
      <c r="K281" s="13"/>
      <c r="N281" s="25" t="str">
        <f t="shared" si="9"/>
        <v/>
      </c>
    </row>
    <row r="282" spans="1:14" ht="22" customHeight="1">
      <c r="A282" t="str">
        <f t="shared" si="8"/>
        <v/>
      </c>
      <c r="C282" s="24" t="str">
        <f>IF(B282="","",IFERROR(_xlfn.XLOOKUP(B282,BILLING!A:A,BILLING!C:C),"Bill not found"))</f>
        <v/>
      </c>
      <c r="D282" s="24" t="str">
        <f>IF(C282="","",IFERROR(_xlfn.XLOOKUP(C282,PT_Master!A:A,PT_Master!C:C),""))</f>
        <v/>
      </c>
      <c r="E282" s="24" t="str">
        <f>IF(C282="","",IFERROR(_xlfn.XLOOKUP(C282,PT_Master!A:A,PT_Master!P:P),""))</f>
        <v/>
      </c>
      <c r="F282" s="24" t="str">
        <f>IF(C282="","",IFERROR(_xlfn.XLOOKUP(C282,PT_Master!A:A,PT_Master!Q:Q),""))</f>
        <v/>
      </c>
      <c r="G282" s="13"/>
      <c r="H282" s="25" t="str">
        <f>IF(B282="","",IFERROR(_xlfn.XLOOKUP(B282,BILLING!A:A,BILLING!N:N),0))</f>
        <v/>
      </c>
      <c r="I282" s="17"/>
      <c r="K282" s="13"/>
      <c r="N282" s="25" t="str">
        <f t="shared" si="9"/>
        <v/>
      </c>
    </row>
    <row r="283" spans="1:14" ht="22" customHeight="1">
      <c r="A283" t="str">
        <f t="shared" si="8"/>
        <v/>
      </c>
      <c r="C283" s="24" t="str">
        <f>IF(B283="","",IFERROR(_xlfn.XLOOKUP(B283,BILLING!A:A,BILLING!C:C),"Bill not found"))</f>
        <v/>
      </c>
      <c r="D283" s="24" t="str">
        <f>IF(C283="","",IFERROR(_xlfn.XLOOKUP(C283,PT_Master!A:A,PT_Master!C:C),""))</f>
        <v/>
      </c>
      <c r="E283" s="24" t="str">
        <f>IF(C283="","",IFERROR(_xlfn.XLOOKUP(C283,PT_Master!A:A,PT_Master!P:P),""))</f>
        <v/>
      </c>
      <c r="F283" s="24" t="str">
        <f>IF(C283="","",IFERROR(_xlfn.XLOOKUP(C283,PT_Master!A:A,PT_Master!Q:Q),""))</f>
        <v/>
      </c>
      <c r="G283" s="13"/>
      <c r="H283" s="25" t="str">
        <f>IF(B283="","",IFERROR(_xlfn.XLOOKUP(B283,BILLING!A:A,BILLING!N:N),0))</f>
        <v/>
      </c>
      <c r="I283" s="17"/>
      <c r="K283" s="13"/>
      <c r="N283" s="25" t="str">
        <f t="shared" si="9"/>
        <v/>
      </c>
    </row>
    <row r="284" spans="1:14" ht="22" customHeight="1">
      <c r="A284" t="str">
        <f t="shared" si="8"/>
        <v/>
      </c>
      <c r="C284" s="24" t="str">
        <f>IF(B284="","",IFERROR(_xlfn.XLOOKUP(B284,BILLING!A:A,BILLING!C:C),"Bill not found"))</f>
        <v/>
      </c>
      <c r="D284" s="24" t="str">
        <f>IF(C284="","",IFERROR(_xlfn.XLOOKUP(C284,PT_Master!A:A,PT_Master!C:C),""))</f>
        <v/>
      </c>
      <c r="E284" s="24" t="str">
        <f>IF(C284="","",IFERROR(_xlfn.XLOOKUP(C284,PT_Master!A:A,PT_Master!P:P),""))</f>
        <v/>
      </c>
      <c r="F284" s="24" t="str">
        <f>IF(C284="","",IFERROR(_xlfn.XLOOKUP(C284,PT_Master!A:A,PT_Master!Q:Q),""))</f>
        <v/>
      </c>
      <c r="G284" s="13"/>
      <c r="H284" s="25" t="str">
        <f>IF(B284="","",IFERROR(_xlfn.XLOOKUP(B284,BILLING!A:A,BILLING!N:N),0))</f>
        <v/>
      </c>
      <c r="I284" s="17"/>
      <c r="K284" s="13"/>
      <c r="N284" s="25" t="str">
        <f t="shared" si="9"/>
        <v/>
      </c>
    </row>
    <row r="285" spans="1:14" ht="22" customHeight="1">
      <c r="A285" t="str">
        <f t="shared" si="8"/>
        <v/>
      </c>
      <c r="C285" s="24" t="str">
        <f>IF(B285="","",IFERROR(_xlfn.XLOOKUP(B285,BILLING!A:A,BILLING!C:C),"Bill not found"))</f>
        <v/>
      </c>
      <c r="D285" s="24" t="str">
        <f>IF(C285="","",IFERROR(_xlfn.XLOOKUP(C285,PT_Master!A:A,PT_Master!C:C),""))</f>
        <v/>
      </c>
      <c r="E285" s="24" t="str">
        <f>IF(C285="","",IFERROR(_xlfn.XLOOKUP(C285,PT_Master!A:A,PT_Master!P:P),""))</f>
        <v/>
      </c>
      <c r="F285" s="24" t="str">
        <f>IF(C285="","",IFERROR(_xlfn.XLOOKUP(C285,PT_Master!A:A,PT_Master!Q:Q),""))</f>
        <v/>
      </c>
      <c r="G285" s="13"/>
      <c r="H285" s="25" t="str">
        <f>IF(B285="","",IFERROR(_xlfn.XLOOKUP(B285,BILLING!A:A,BILLING!N:N),0))</f>
        <v/>
      </c>
      <c r="I285" s="17"/>
      <c r="K285" s="13"/>
      <c r="N285" s="25" t="str">
        <f t="shared" si="9"/>
        <v/>
      </c>
    </row>
    <row r="286" spans="1:14" ht="22" customHeight="1">
      <c r="A286" t="str">
        <f t="shared" si="8"/>
        <v/>
      </c>
      <c r="C286" s="24" t="str">
        <f>IF(B286="","",IFERROR(_xlfn.XLOOKUP(B286,BILLING!A:A,BILLING!C:C),"Bill not found"))</f>
        <v/>
      </c>
      <c r="D286" s="24" t="str">
        <f>IF(C286="","",IFERROR(_xlfn.XLOOKUP(C286,PT_Master!A:A,PT_Master!C:C),""))</f>
        <v/>
      </c>
      <c r="E286" s="24" t="str">
        <f>IF(C286="","",IFERROR(_xlfn.XLOOKUP(C286,PT_Master!A:A,PT_Master!P:P),""))</f>
        <v/>
      </c>
      <c r="F286" s="24" t="str">
        <f>IF(C286="","",IFERROR(_xlfn.XLOOKUP(C286,PT_Master!A:A,PT_Master!Q:Q),""))</f>
        <v/>
      </c>
      <c r="G286" s="13"/>
      <c r="H286" s="25" t="str">
        <f>IF(B286="","",IFERROR(_xlfn.XLOOKUP(B286,BILLING!A:A,BILLING!N:N),0))</f>
        <v/>
      </c>
      <c r="I286" s="17"/>
      <c r="K286" s="13"/>
      <c r="N286" s="25" t="str">
        <f t="shared" si="9"/>
        <v/>
      </c>
    </row>
    <row r="287" spans="1:14" ht="22" customHeight="1">
      <c r="A287" t="str">
        <f t="shared" si="8"/>
        <v/>
      </c>
      <c r="C287" s="24" t="str">
        <f>IF(B287="","",IFERROR(_xlfn.XLOOKUP(B287,BILLING!A:A,BILLING!C:C),"Bill not found"))</f>
        <v/>
      </c>
      <c r="D287" s="24" t="str">
        <f>IF(C287="","",IFERROR(_xlfn.XLOOKUP(C287,PT_Master!A:A,PT_Master!C:C),""))</f>
        <v/>
      </c>
      <c r="E287" s="24" t="str">
        <f>IF(C287="","",IFERROR(_xlfn.XLOOKUP(C287,PT_Master!A:A,PT_Master!P:P),""))</f>
        <v/>
      </c>
      <c r="F287" s="24" t="str">
        <f>IF(C287="","",IFERROR(_xlfn.XLOOKUP(C287,PT_Master!A:A,PT_Master!Q:Q),""))</f>
        <v/>
      </c>
      <c r="G287" s="13"/>
      <c r="H287" s="25" t="str">
        <f>IF(B287="","",IFERROR(_xlfn.XLOOKUP(B287,BILLING!A:A,BILLING!N:N),0))</f>
        <v/>
      </c>
      <c r="I287" s="17"/>
      <c r="K287" s="13"/>
      <c r="N287" s="25" t="str">
        <f t="shared" si="9"/>
        <v/>
      </c>
    </row>
    <row r="288" spans="1:14" ht="22" customHeight="1">
      <c r="A288" t="str">
        <f t="shared" si="8"/>
        <v/>
      </c>
      <c r="C288" s="24" t="str">
        <f>IF(B288="","",IFERROR(_xlfn.XLOOKUP(B288,BILLING!A:A,BILLING!C:C),"Bill not found"))</f>
        <v/>
      </c>
      <c r="D288" s="24" t="str">
        <f>IF(C288="","",IFERROR(_xlfn.XLOOKUP(C288,PT_Master!A:A,PT_Master!C:C),""))</f>
        <v/>
      </c>
      <c r="E288" s="24" t="str">
        <f>IF(C288="","",IFERROR(_xlfn.XLOOKUP(C288,PT_Master!A:A,PT_Master!P:P),""))</f>
        <v/>
      </c>
      <c r="F288" s="24" t="str">
        <f>IF(C288="","",IFERROR(_xlfn.XLOOKUP(C288,PT_Master!A:A,PT_Master!Q:Q),""))</f>
        <v/>
      </c>
      <c r="G288" s="13"/>
      <c r="H288" s="25" t="str">
        <f>IF(B288="","",IFERROR(_xlfn.XLOOKUP(B288,BILLING!A:A,BILLING!N:N),0))</f>
        <v/>
      </c>
      <c r="I288" s="17"/>
      <c r="K288" s="13"/>
      <c r="N288" s="25" t="str">
        <f t="shared" si="9"/>
        <v/>
      </c>
    </row>
    <row r="289" spans="1:14" ht="22" customHeight="1">
      <c r="A289" t="str">
        <f t="shared" si="8"/>
        <v/>
      </c>
      <c r="C289" s="24" t="str">
        <f>IF(B289="","",IFERROR(_xlfn.XLOOKUP(B289,BILLING!A:A,BILLING!C:C),"Bill not found"))</f>
        <v/>
      </c>
      <c r="D289" s="24" t="str">
        <f>IF(C289="","",IFERROR(_xlfn.XLOOKUP(C289,PT_Master!A:A,PT_Master!C:C),""))</f>
        <v/>
      </c>
      <c r="E289" s="24" t="str">
        <f>IF(C289="","",IFERROR(_xlfn.XLOOKUP(C289,PT_Master!A:A,PT_Master!P:P),""))</f>
        <v/>
      </c>
      <c r="F289" s="24" t="str">
        <f>IF(C289="","",IFERROR(_xlfn.XLOOKUP(C289,PT_Master!A:A,PT_Master!Q:Q),""))</f>
        <v/>
      </c>
      <c r="G289" s="13"/>
      <c r="H289" s="25" t="str">
        <f>IF(B289="","",IFERROR(_xlfn.XLOOKUP(B289,BILLING!A:A,BILLING!N:N),0))</f>
        <v/>
      </c>
      <c r="I289" s="17"/>
      <c r="K289" s="13"/>
      <c r="N289" s="25" t="str">
        <f t="shared" si="9"/>
        <v/>
      </c>
    </row>
    <row r="290" spans="1:14" ht="22" customHeight="1">
      <c r="A290" t="str">
        <f t="shared" si="8"/>
        <v/>
      </c>
      <c r="C290" s="24" t="str">
        <f>IF(B290="","",IFERROR(_xlfn.XLOOKUP(B290,BILLING!A:A,BILLING!C:C),"Bill not found"))</f>
        <v/>
      </c>
      <c r="D290" s="24" t="str">
        <f>IF(C290="","",IFERROR(_xlfn.XLOOKUP(C290,PT_Master!A:A,PT_Master!C:C),""))</f>
        <v/>
      </c>
      <c r="E290" s="24" t="str">
        <f>IF(C290="","",IFERROR(_xlfn.XLOOKUP(C290,PT_Master!A:A,PT_Master!P:P),""))</f>
        <v/>
      </c>
      <c r="F290" s="24" t="str">
        <f>IF(C290="","",IFERROR(_xlfn.XLOOKUP(C290,PT_Master!A:A,PT_Master!Q:Q),""))</f>
        <v/>
      </c>
      <c r="G290" s="13"/>
      <c r="H290" s="25" t="str">
        <f>IF(B290="","",IFERROR(_xlfn.XLOOKUP(B290,BILLING!A:A,BILLING!N:N),0))</f>
        <v/>
      </c>
      <c r="I290" s="17"/>
      <c r="K290" s="13"/>
      <c r="N290" s="25" t="str">
        <f t="shared" si="9"/>
        <v/>
      </c>
    </row>
    <row r="291" spans="1:14" ht="22" customHeight="1">
      <c r="A291" t="str">
        <f t="shared" si="8"/>
        <v/>
      </c>
      <c r="C291" s="24" t="str">
        <f>IF(B291="","",IFERROR(_xlfn.XLOOKUP(B291,BILLING!A:A,BILLING!C:C),"Bill not found"))</f>
        <v/>
      </c>
      <c r="D291" s="24" t="str">
        <f>IF(C291="","",IFERROR(_xlfn.XLOOKUP(C291,PT_Master!A:A,PT_Master!C:C),""))</f>
        <v/>
      </c>
      <c r="E291" s="24" t="str">
        <f>IF(C291="","",IFERROR(_xlfn.XLOOKUP(C291,PT_Master!A:A,PT_Master!P:P),""))</f>
        <v/>
      </c>
      <c r="F291" s="24" t="str">
        <f>IF(C291="","",IFERROR(_xlfn.XLOOKUP(C291,PT_Master!A:A,PT_Master!Q:Q),""))</f>
        <v/>
      </c>
      <c r="G291" s="13"/>
      <c r="H291" s="25" t="str">
        <f>IF(B291="","",IFERROR(_xlfn.XLOOKUP(B291,BILLING!A:A,BILLING!N:N),0))</f>
        <v/>
      </c>
      <c r="I291" s="17"/>
      <c r="K291" s="13"/>
      <c r="N291" s="25" t="str">
        <f t="shared" si="9"/>
        <v/>
      </c>
    </row>
    <row r="292" spans="1:14" ht="22" customHeight="1">
      <c r="A292" t="str">
        <f t="shared" si="8"/>
        <v/>
      </c>
      <c r="C292" s="24" t="str">
        <f>IF(B292="","",IFERROR(_xlfn.XLOOKUP(B292,BILLING!A:A,BILLING!C:C),"Bill not found"))</f>
        <v/>
      </c>
      <c r="D292" s="24" t="str">
        <f>IF(C292="","",IFERROR(_xlfn.XLOOKUP(C292,PT_Master!A:A,PT_Master!C:C),""))</f>
        <v/>
      </c>
      <c r="E292" s="24" t="str">
        <f>IF(C292="","",IFERROR(_xlfn.XLOOKUP(C292,PT_Master!A:A,PT_Master!P:P),""))</f>
        <v/>
      </c>
      <c r="F292" s="24" t="str">
        <f>IF(C292="","",IFERROR(_xlfn.XLOOKUP(C292,PT_Master!A:A,PT_Master!Q:Q),""))</f>
        <v/>
      </c>
      <c r="G292" s="13"/>
      <c r="H292" s="25" t="str">
        <f>IF(B292="","",IFERROR(_xlfn.XLOOKUP(B292,BILLING!A:A,BILLING!N:N),0))</f>
        <v/>
      </c>
      <c r="I292" s="17"/>
      <c r="K292" s="13"/>
      <c r="N292" s="25" t="str">
        <f t="shared" si="9"/>
        <v/>
      </c>
    </row>
    <row r="293" spans="1:14" ht="22" customHeight="1">
      <c r="A293" t="str">
        <f t="shared" si="8"/>
        <v/>
      </c>
      <c r="C293" s="24" t="str">
        <f>IF(B293="","",IFERROR(_xlfn.XLOOKUP(B293,BILLING!A:A,BILLING!C:C),"Bill not found"))</f>
        <v/>
      </c>
      <c r="D293" s="24" t="str">
        <f>IF(C293="","",IFERROR(_xlfn.XLOOKUP(C293,PT_Master!A:A,PT_Master!C:C),""))</f>
        <v/>
      </c>
      <c r="E293" s="24" t="str">
        <f>IF(C293="","",IFERROR(_xlfn.XLOOKUP(C293,PT_Master!A:A,PT_Master!P:P),""))</f>
        <v/>
      </c>
      <c r="F293" s="24" t="str">
        <f>IF(C293="","",IFERROR(_xlfn.XLOOKUP(C293,PT_Master!A:A,PT_Master!Q:Q),""))</f>
        <v/>
      </c>
      <c r="G293" s="13"/>
      <c r="H293" s="25" t="str">
        <f>IF(B293="","",IFERROR(_xlfn.XLOOKUP(B293,BILLING!A:A,BILLING!N:N),0))</f>
        <v/>
      </c>
      <c r="I293" s="17"/>
      <c r="K293" s="13"/>
      <c r="N293" s="25" t="str">
        <f t="shared" si="9"/>
        <v/>
      </c>
    </row>
    <row r="294" spans="1:14" ht="22" customHeight="1">
      <c r="A294" t="str">
        <f t="shared" si="8"/>
        <v/>
      </c>
      <c r="C294" s="24" t="str">
        <f>IF(B294="","",IFERROR(_xlfn.XLOOKUP(B294,BILLING!A:A,BILLING!C:C),"Bill not found"))</f>
        <v/>
      </c>
      <c r="D294" s="24" t="str">
        <f>IF(C294="","",IFERROR(_xlfn.XLOOKUP(C294,PT_Master!A:A,PT_Master!C:C),""))</f>
        <v/>
      </c>
      <c r="E294" s="24" t="str">
        <f>IF(C294="","",IFERROR(_xlfn.XLOOKUP(C294,PT_Master!A:A,PT_Master!P:P),""))</f>
        <v/>
      </c>
      <c r="F294" s="24" t="str">
        <f>IF(C294="","",IFERROR(_xlfn.XLOOKUP(C294,PT_Master!A:A,PT_Master!Q:Q),""))</f>
        <v/>
      </c>
      <c r="G294" s="13"/>
      <c r="H294" s="25" t="str">
        <f>IF(B294="","",IFERROR(_xlfn.XLOOKUP(B294,BILLING!A:A,BILLING!N:N),0))</f>
        <v/>
      </c>
      <c r="I294" s="17"/>
      <c r="K294" s="13"/>
      <c r="N294" s="25" t="str">
        <f t="shared" si="9"/>
        <v/>
      </c>
    </row>
    <row r="295" spans="1:14" ht="22" customHeight="1">
      <c r="A295" t="str">
        <f t="shared" si="8"/>
        <v/>
      </c>
      <c r="C295" s="24" t="str">
        <f>IF(B295="","",IFERROR(_xlfn.XLOOKUP(B295,BILLING!A:A,BILLING!C:C),"Bill not found"))</f>
        <v/>
      </c>
      <c r="D295" s="24" t="str">
        <f>IF(C295="","",IFERROR(_xlfn.XLOOKUP(C295,PT_Master!A:A,PT_Master!C:C),""))</f>
        <v/>
      </c>
      <c r="E295" s="24" t="str">
        <f>IF(C295="","",IFERROR(_xlfn.XLOOKUP(C295,PT_Master!A:A,PT_Master!P:P),""))</f>
        <v/>
      </c>
      <c r="F295" s="24" t="str">
        <f>IF(C295="","",IFERROR(_xlfn.XLOOKUP(C295,PT_Master!A:A,PT_Master!Q:Q),""))</f>
        <v/>
      </c>
      <c r="G295" s="13"/>
      <c r="H295" s="25" t="str">
        <f>IF(B295="","",IFERROR(_xlfn.XLOOKUP(B295,BILLING!A:A,BILLING!N:N),0))</f>
        <v/>
      </c>
      <c r="I295" s="17"/>
      <c r="K295" s="13"/>
      <c r="N295" s="25" t="str">
        <f t="shared" si="9"/>
        <v/>
      </c>
    </row>
    <row r="296" spans="1:14" ht="22" customHeight="1">
      <c r="A296" t="str">
        <f t="shared" si="8"/>
        <v/>
      </c>
      <c r="C296" s="24" t="str">
        <f>IF(B296="","",IFERROR(_xlfn.XLOOKUP(B296,BILLING!A:A,BILLING!C:C),"Bill not found"))</f>
        <v/>
      </c>
      <c r="D296" s="24" t="str">
        <f>IF(C296="","",IFERROR(_xlfn.XLOOKUP(C296,PT_Master!A:A,PT_Master!C:C),""))</f>
        <v/>
      </c>
      <c r="E296" s="24" t="str">
        <f>IF(C296="","",IFERROR(_xlfn.XLOOKUP(C296,PT_Master!A:A,PT_Master!P:P),""))</f>
        <v/>
      </c>
      <c r="F296" s="24" t="str">
        <f>IF(C296="","",IFERROR(_xlfn.XLOOKUP(C296,PT_Master!A:A,PT_Master!Q:Q),""))</f>
        <v/>
      </c>
      <c r="G296" s="13"/>
      <c r="H296" s="25" t="str">
        <f>IF(B296="","",IFERROR(_xlfn.XLOOKUP(B296,BILLING!A:A,BILLING!N:N),0))</f>
        <v/>
      </c>
      <c r="I296" s="17"/>
      <c r="K296" s="13"/>
      <c r="N296" s="25" t="str">
        <f t="shared" si="9"/>
        <v/>
      </c>
    </row>
    <row r="297" spans="1:14" ht="22" customHeight="1">
      <c r="A297" t="str">
        <f t="shared" si="8"/>
        <v/>
      </c>
      <c r="C297" s="24" t="str">
        <f>IF(B297="","",IFERROR(_xlfn.XLOOKUP(B297,BILLING!A:A,BILLING!C:C),"Bill not found"))</f>
        <v/>
      </c>
      <c r="D297" s="24" t="str">
        <f>IF(C297="","",IFERROR(_xlfn.XLOOKUP(C297,PT_Master!A:A,PT_Master!C:C),""))</f>
        <v/>
      </c>
      <c r="E297" s="24" t="str">
        <f>IF(C297="","",IFERROR(_xlfn.XLOOKUP(C297,PT_Master!A:A,PT_Master!P:P),""))</f>
        <v/>
      </c>
      <c r="F297" s="24" t="str">
        <f>IF(C297="","",IFERROR(_xlfn.XLOOKUP(C297,PT_Master!A:A,PT_Master!Q:Q),""))</f>
        <v/>
      </c>
      <c r="G297" s="13"/>
      <c r="H297" s="25" t="str">
        <f>IF(B297="","",IFERROR(_xlfn.XLOOKUP(B297,BILLING!A:A,BILLING!N:N),0))</f>
        <v/>
      </c>
      <c r="I297" s="17"/>
      <c r="K297" s="13"/>
      <c r="N297" s="25" t="str">
        <f t="shared" si="9"/>
        <v/>
      </c>
    </row>
    <row r="298" spans="1:14" ht="22" customHeight="1">
      <c r="A298" t="str">
        <f t="shared" si="8"/>
        <v/>
      </c>
      <c r="C298" s="24" t="str">
        <f>IF(B298="","",IFERROR(_xlfn.XLOOKUP(B298,BILLING!A:A,BILLING!C:C),"Bill not found"))</f>
        <v/>
      </c>
      <c r="D298" s="24" t="str">
        <f>IF(C298="","",IFERROR(_xlfn.XLOOKUP(C298,PT_Master!A:A,PT_Master!C:C),""))</f>
        <v/>
      </c>
      <c r="E298" s="24" t="str">
        <f>IF(C298="","",IFERROR(_xlfn.XLOOKUP(C298,PT_Master!A:A,PT_Master!P:P),""))</f>
        <v/>
      </c>
      <c r="F298" s="24" t="str">
        <f>IF(C298="","",IFERROR(_xlfn.XLOOKUP(C298,PT_Master!A:A,PT_Master!Q:Q),""))</f>
        <v/>
      </c>
      <c r="G298" s="13"/>
      <c r="H298" s="25" t="str">
        <f>IF(B298="","",IFERROR(_xlfn.XLOOKUP(B298,BILLING!A:A,BILLING!N:N),0))</f>
        <v/>
      </c>
      <c r="I298" s="17"/>
      <c r="K298" s="13"/>
      <c r="N298" s="25" t="str">
        <f t="shared" si="9"/>
        <v/>
      </c>
    </row>
    <row r="299" spans="1:14" ht="22" customHeight="1">
      <c r="A299" t="str">
        <f t="shared" si="8"/>
        <v/>
      </c>
      <c r="C299" s="24" t="str">
        <f>IF(B299="","",IFERROR(_xlfn.XLOOKUP(B299,BILLING!A:A,BILLING!C:C),"Bill not found"))</f>
        <v/>
      </c>
      <c r="D299" s="24" t="str">
        <f>IF(C299="","",IFERROR(_xlfn.XLOOKUP(C299,PT_Master!A:A,PT_Master!C:C),""))</f>
        <v/>
      </c>
      <c r="E299" s="24" t="str">
        <f>IF(C299="","",IFERROR(_xlfn.XLOOKUP(C299,PT_Master!A:A,PT_Master!P:P),""))</f>
        <v/>
      </c>
      <c r="F299" s="24" t="str">
        <f>IF(C299="","",IFERROR(_xlfn.XLOOKUP(C299,PT_Master!A:A,PT_Master!Q:Q),""))</f>
        <v/>
      </c>
      <c r="G299" s="13"/>
      <c r="H299" s="25" t="str">
        <f>IF(B299="","",IFERROR(_xlfn.XLOOKUP(B299,BILLING!A:A,BILLING!N:N),0))</f>
        <v/>
      </c>
      <c r="I299" s="17"/>
      <c r="K299" s="13"/>
      <c r="N299" s="25" t="str">
        <f t="shared" si="9"/>
        <v/>
      </c>
    </row>
    <row r="300" spans="1:14" ht="22" customHeight="1">
      <c r="A300" t="str">
        <f t="shared" si="8"/>
        <v/>
      </c>
      <c r="C300" s="24" t="str">
        <f>IF(B300="","",IFERROR(_xlfn.XLOOKUP(B300,BILLING!A:A,BILLING!C:C),"Bill not found"))</f>
        <v/>
      </c>
      <c r="D300" s="24" t="str">
        <f>IF(C300="","",IFERROR(_xlfn.XLOOKUP(C300,PT_Master!A:A,PT_Master!C:C),""))</f>
        <v/>
      </c>
      <c r="E300" s="24" t="str">
        <f>IF(C300="","",IFERROR(_xlfn.XLOOKUP(C300,PT_Master!A:A,PT_Master!P:P),""))</f>
        <v/>
      </c>
      <c r="F300" s="24" t="str">
        <f>IF(C300="","",IFERROR(_xlfn.XLOOKUP(C300,PT_Master!A:A,PT_Master!Q:Q),""))</f>
        <v/>
      </c>
      <c r="G300" s="13"/>
      <c r="H300" s="25" t="str">
        <f>IF(B300="","",IFERROR(_xlfn.XLOOKUP(B300,BILLING!A:A,BILLING!N:N),0))</f>
        <v/>
      </c>
      <c r="I300" s="17"/>
      <c r="K300" s="13"/>
      <c r="N300" s="25" t="str">
        <f t="shared" si="9"/>
        <v/>
      </c>
    </row>
    <row r="301" spans="1:14" ht="22" customHeight="1">
      <c r="A301" t="str">
        <f t="shared" si="8"/>
        <v/>
      </c>
      <c r="C301" s="24" t="str">
        <f>IF(B301="","",IFERROR(_xlfn.XLOOKUP(B301,BILLING!A:A,BILLING!C:C),"Bill not found"))</f>
        <v/>
      </c>
      <c r="D301" s="24" t="str">
        <f>IF(C301="","",IFERROR(_xlfn.XLOOKUP(C301,PT_Master!A:A,PT_Master!C:C),""))</f>
        <v/>
      </c>
      <c r="E301" s="24" t="str">
        <f>IF(C301="","",IFERROR(_xlfn.XLOOKUP(C301,PT_Master!A:A,PT_Master!P:P),""))</f>
        <v/>
      </c>
      <c r="F301" s="24" t="str">
        <f>IF(C301="","",IFERROR(_xlfn.XLOOKUP(C301,PT_Master!A:A,PT_Master!Q:Q),""))</f>
        <v/>
      </c>
      <c r="G301" s="13"/>
      <c r="H301" s="25" t="str">
        <f>IF(B301="","",IFERROR(_xlfn.XLOOKUP(B301,BILLING!A:A,BILLING!N:N),0))</f>
        <v/>
      </c>
      <c r="I301" s="17"/>
      <c r="K301" s="13"/>
      <c r="N301" s="25" t="str">
        <f t="shared" si="9"/>
        <v/>
      </c>
    </row>
    <row r="302" spans="1:14" ht="22" customHeight="1">
      <c r="A302" t="str">
        <f t="shared" si="8"/>
        <v/>
      </c>
      <c r="C302" s="24" t="str">
        <f>IF(B302="","",IFERROR(_xlfn.XLOOKUP(B302,BILLING!A:A,BILLING!C:C),"Bill not found"))</f>
        <v/>
      </c>
      <c r="D302" s="24" t="str">
        <f>IF(C302="","",IFERROR(_xlfn.XLOOKUP(C302,PT_Master!A:A,PT_Master!C:C),""))</f>
        <v/>
      </c>
      <c r="E302" s="24" t="str">
        <f>IF(C302="","",IFERROR(_xlfn.XLOOKUP(C302,PT_Master!A:A,PT_Master!P:P),""))</f>
        <v/>
      </c>
      <c r="F302" s="24" t="str">
        <f>IF(C302="","",IFERROR(_xlfn.XLOOKUP(C302,PT_Master!A:A,PT_Master!Q:Q),""))</f>
        <v/>
      </c>
      <c r="G302" s="13"/>
      <c r="H302" s="25" t="str">
        <f>IF(B302="","",IFERROR(_xlfn.XLOOKUP(B302,BILLING!A:A,BILLING!N:N),0))</f>
        <v/>
      </c>
      <c r="I302" s="17"/>
      <c r="K302" s="13"/>
      <c r="N302" s="25" t="str">
        <f t="shared" si="9"/>
        <v/>
      </c>
    </row>
    <row r="303" spans="1:14" ht="22" customHeight="1">
      <c r="A303" t="str">
        <f t="shared" si="8"/>
        <v/>
      </c>
      <c r="C303" s="24" t="str">
        <f>IF(B303="","",IFERROR(_xlfn.XLOOKUP(B303,BILLING!A:A,BILLING!C:C),"Bill not found"))</f>
        <v/>
      </c>
      <c r="D303" s="24" t="str">
        <f>IF(C303="","",IFERROR(_xlfn.XLOOKUP(C303,PT_Master!A:A,PT_Master!C:C),""))</f>
        <v/>
      </c>
      <c r="E303" s="24" t="str">
        <f>IF(C303="","",IFERROR(_xlfn.XLOOKUP(C303,PT_Master!A:A,PT_Master!P:P),""))</f>
        <v/>
      </c>
      <c r="F303" s="24" t="str">
        <f>IF(C303="","",IFERROR(_xlfn.XLOOKUP(C303,PT_Master!A:A,PT_Master!Q:Q),""))</f>
        <v/>
      </c>
      <c r="G303" s="13"/>
      <c r="H303" s="25" t="str">
        <f>IF(B303="","",IFERROR(_xlfn.XLOOKUP(B303,BILLING!A:A,BILLING!N:N),0))</f>
        <v/>
      </c>
      <c r="I303" s="17"/>
      <c r="K303" s="13"/>
      <c r="N303" s="25" t="str">
        <f t="shared" si="9"/>
        <v/>
      </c>
    </row>
    <row r="304" spans="1:14" ht="22" customHeight="1">
      <c r="A304" t="str">
        <f t="shared" si="8"/>
        <v/>
      </c>
      <c r="C304" s="24" t="str">
        <f>IF(B304="","",IFERROR(_xlfn.XLOOKUP(B304,BILLING!A:A,BILLING!C:C),"Bill not found"))</f>
        <v/>
      </c>
      <c r="D304" s="24" t="str">
        <f>IF(C304="","",IFERROR(_xlfn.XLOOKUP(C304,PT_Master!A:A,PT_Master!C:C),""))</f>
        <v/>
      </c>
      <c r="E304" s="24" t="str">
        <f>IF(C304="","",IFERROR(_xlfn.XLOOKUP(C304,PT_Master!A:A,PT_Master!P:P),""))</f>
        <v/>
      </c>
      <c r="F304" s="24" t="str">
        <f>IF(C304="","",IFERROR(_xlfn.XLOOKUP(C304,PT_Master!A:A,PT_Master!Q:Q),""))</f>
        <v/>
      </c>
      <c r="G304" s="13"/>
      <c r="H304" s="25" t="str">
        <f>IF(B304="","",IFERROR(_xlfn.XLOOKUP(B304,BILLING!A:A,BILLING!N:N),0))</f>
        <v/>
      </c>
      <c r="I304" s="17"/>
      <c r="K304" s="13"/>
      <c r="N304" s="25" t="str">
        <f t="shared" si="9"/>
        <v/>
      </c>
    </row>
    <row r="305" spans="1:14" ht="22" customHeight="1">
      <c r="A305" t="str">
        <f t="shared" si="8"/>
        <v/>
      </c>
      <c r="C305" s="24" t="str">
        <f>IF(B305="","",IFERROR(_xlfn.XLOOKUP(B305,BILLING!A:A,BILLING!C:C),"Bill not found"))</f>
        <v/>
      </c>
      <c r="D305" s="24" t="str">
        <f>IF(C305="","",IFERROR(_xlfn.XLOOKUP(C305,PT_Master!A:A,PT_Master!C:C),""))</f>
        <v/>
      </c>
      <c r="E305" s="24" t="str">
        <f>IF(C305="","",IFERROR(_xlfn.XLOOKUP(C305,PT_Master!A:A,PT_Master!P:P),""))</f>
        <v/>
      </c>
      <c r="F305" s="24" t="str">
        <f>IF(C305="","",IFERROR(_xlfn.XLOOKUP(C305,PT_Master!A:A,PT_Master!Q:Q),""))</f>
        <v/>
      </c>
      <c r="G305" s="13"/>
      <c r="H305" s="25" t="str">
        <f>IF(B305="","",IFERROR(_xlfn.XLOOKUP(B305,BILLING!A:A,BILLING!N:N),0))</f>
        <v/>
      </c>
      <c r="I305" s="17"/>
      <c r="K305" s="13"/>
      <c r="N305" s="25" t="str">
        <f t="shared" si="9"/>
        <v/>
      </c>
    </row>
    <row r="306" spans="1:14" ht="22" customHeight="1">
      <c r="A306" t="str">
        <f t="shared" si="8"/>
        <v/>
      </c>
      <c r="C306" s="24" t="str">
        <f>IF(B306="","",IFERROR(_xlfn.XLOOKUP(B306,BILLING!A:A,BILLING!C:C),"Bill not found"))</f>
        <v/>
      </c>
      <c r="D306" s="24" t="str">
        <f>IF(C306="","",IFERROR(_xlfn.XLOOKUP(C306,PT_Master!A:A,PT_Master!C:C),""))</f>
        <v/>
      </c>
      <c r="E306" s="24" t="str">
        <f>IF(C306="","",IFERROR(_xlfn.XLOOKUP(C306,PT_Master!A:A,PT_Master!P:P),""))</f>
        <v/>
      </c>
      <c r="F306" s="24" t="str">
        <f>IF(C306="","",IFERROR(_xlfn.XLOOKUP(C306,PT_Master!A:A,PT_Master!Q:Q),""))</f>
        <v/>
      </c>
      <c r="G306" s="13"/>
      <c r="H306" s="25" t="str">
        <f>IF(B306="","",IFERROR(_xlfn.XLOOKUP(B306,BILLING!A:A,BILLING!N:N),0))</f>
        <v/>
      </c>
      <c r="I306" s="17"/>
      <c r="K306" s="13"/>
      <c r="N306" s="25" t="str">
        <f t="shared" si="9"/>
        <v/>
      </c>
    </row>
    <row r="307" spans="1:14" ht="22" customHeight="1">
      <c r="A307" t="str">
        <f t="shared" si="8"/>
        <v/>
      </c>
      <c r="C307" s="24" t="str">
        <f>IF(B307="","",IFERROR(_xlfn.XLOOKUP(B307,BILLING!A:A,BILLING!C:C),"Bill not found"))</f>
        <v/>
      </c>
      <c r="D307" s="24" t="str">
        <f>IF(C307="","",IFERROR(_xlfn.XLOOKUP(C307,PT_Master!A:A,PT_Master!C:C),""))</f>
        <v/>
      </c>
      <c r="E307" s="24" t="str">
        <f>IF(C307="","",IFERROR(_xlfn.XLOOKUP(C307,PT_Master!A:A,PT_Master!P:P),""))</f>
        <v/>
      </c>
      <c r="F307" s="24" t="str">
        <f>IF(C307="","",IFERROR(_xlfn.XLOOKUP(C307,PT_Master!A:A,PT_Master!Q:Q),""))</f>
        <v/>
      </c>
      <c r="G307" s="13"/>
      <c r="H307" s="25" t="str">
        <f>IF(B307="","",IFERROR(_xlfn.XLOOKUP(B307,BILLING!A:A,BILLING!N:N),0))</f>
        <v/>
      </c>
      <c r="I307" s="17"/>
      <c r="K307" s="13"/>
      <c r="N307" s="25" t="str">
        <f t="shared" si="9"/>
        <v/>
      </c>
    </row>
    <row r="308" spans="1:14" ht="22" customHeight="1">
      <c r="A308" t="str">
        <f t="shared" si="8"/>
        <v/>
      </c>
      <c r="C308" s="24" t="str">
        <f>IF(B308="","",IFERROR(_xlfn.XLOOKUP(B308,BILLING!A:A,BILLING!C:C),"Bill not found"))</f>
        <v/>
      </c>
      <c r="D308" s="24" t="str">
        <f>IF(C308="","",IFERROR(_xlfn.XLOOKUP(C308,PT_Master!A:A,PT_Master!C:C),""))</f>
        <v/>
      </c>
      <c r="E308" s="24" t="str">
        <f>IF(C308="","",IFERROR(_xlfn.XLOOKUP(C308,PT_Master!A:A,PT_Master!P:P),""))</f>
        <v/>
      </c>
      <c r="F308" s="24" t="str">
        <f>IF(C308="","",IFERROR(_xlfn.XLOOKUP(C308,PT_Master!A:A,PT_Master!Q:Q),""))</f>
        <v/>
      </c>
      <c r="G308" s="13"/>
      <c r="H308" s="25" t="str">
        <f>IF(B308="","",IFERROR(_xlfn.XLOOKUP(B308,BILLING!A:A,BILLING!N:N),0))</f>
        <v/>
      </c>
      <c r="I308" s="17"/>
      <c r="K308" s="13"/>
      <c r="N308" s="25" t="str">
        <f t="shared" si="9"/>
        <v/>
      </c>
    </row>
    <row r="309" spans="1:14" ht="22" customHeight="1">
      <c r="A309" t="str">
        <f t="shared" si="8"/>
        <v/>
      </c>
      <c r="C309" s="24" t="str">
        <f>IF(B309="","",IFERROR(_xlfn.XLOOKUP(B309,BILLING!A:A,BILLING!C:C),"Bill not found"))</f>
        <v/>
      </c>
      <c r="D309" s="24" t="str">
        <f>IF(C309="","",IFERROR(_xlfn.XLOOKUP(C309,PT_Master!A:A,PT_Master!C:C),""))</f>
        <v/>
      </c>
      <c r="E309" s="24" t="str">
        <f>IF(C309="","",IFERROR(_xlfn.XLOOKUP(C309,PT_Master!A:A,PT_Master!P:P),""))</f>
        <v/>
      </c>
      <c r="F309" s="24" t="str">
        <f>IF(C309="","",IFERROR(_xlfn.XLOOKUP(C309,PT_Master!A:A,PT_Master!Q:Q),""))</f>
        <v/>
      </c>
      <c r="G309" s="13"/>
      <c r="H309" s="25" t="str">
        <f>IF(B309="","",IFERROR(_xlfn.XLOOKUP(B309,BILLING!A:A,BILLING!N:N),0))</f>
        <v/>
      </c>
      <c r="I309" s="17"/>
      <c r="K309" s="13"/>
      <c r="N309" s="25" t="str">
        <f t="shared" si="9"/>
        <v/>
      </c>
    </row>
    <row r="310" spans="1:14" ht="22" customHeight="1">
      <c r="A310" t="str">
        <f t="shared" si="8"/>
        <v/>
      </c>
      <c r="C310" s="24" t="str">
        <f>IF(B310="","",IFERROR(_xlfn.XLOOKUP(B310,BILLING!A:A,BILLING!C:C),"Bill not found"))</f>
        <v/>
      </c>
      <c r="D310" s="24" t="str">
        <f>IF(C310="","",IFERROR(_xlfn.XLOOKUP(C310,PT_Master!A:A,PT_Master!C:C),""))</f>
        <v/>
      </c>
      <c r="E310" s="24" t="str">
        <f>IF(C310="","",IFERROR(_xlfn.XLOOKUP(C310,PT_Master!A:A,PT_Master!P:P),""))</f>
        <v/>
      </c>
      <c r="F310" s="24" t="str">
        <f>IF(C310="","",IFERROR(_xlfn.XLOOKUP(C310,PT_Master!A:A,PT_Master!Q:Q),""))</f>
        <v/>
      </c>
      <c r="G310" s="13"/>
      <c r="H310" s="25" t="str">
        <f>IF(B310="","",IFERROR(_xlfn.XLOOKUP(B310,BILLING!A:A,BILLING!N:N),0))</f>
        <v/>
      </c>
      <c r="I310" s="17"/>
      <c r="K310" s="13"/>
      <c r="N310" s="25" t="str">
        <f t="shared" si="9"/>
        <v/>
      </c>
    </row>
    <row r="311" spans="1:14" ht="22" customHeight="1">
      <c r="A311" t="str">
        <f t="shared" si="8"/>
        <v/>
      </c>
      <c r="C311" s="24" t="str">
        <f>IF(B311="","",IFERROR(_xlfn.XLOOKUP(B311,BILLING!A:A,BILLING!C:C),"Bill not found"))</f>
        <v/>
      </c>
      <c r="D311" s="24" t="str">
        <f>IF(C311="","",IFERROR(_xlfn.XLOOKUP(C311,PT_Master!A:A,PT_Master!C:C),""))</f>
        <v/>
      </c>
      <c r="E311" s="24" t="str">
        <f>IF(C311="","",IFERROR(_xlfn.XLOOKUP(C311,PT_Master!A:A,PT_Master!P:P),""))</f>
        <v/>
      </c>
      <c r="F311" s="24" t="str">
        <f>IF(C311="","",IFERROR(_xlfn.XLOOKUP(C311,PT_Master!A:A,PT_Master!Q:Q),""))</f>
        <v/>
      </c>
      <c r="G311" s="13"/>
      <c r="H311" s="25" t="str">
        <f>IF(B311="","",IFERROR(_xlfn.XLOOKUP(B311,BILLING!A:A,BILLING!N:N),0))</f>
        <v/>
      </c>
      <c r="I311" s="17"/>
      <c r="K311" s="13"/>
      <c r="N311" s="25" t="str">
        <f t="shared" si="9"/>
        <v/>
      </c>
    </row>
    <row r="312" spans="1:14" ht="22" customHeight="1">
      <c r="A312" t="str">
        <f t="shared" si="8"/>
        <v/>
      </c>
      <c r="C312" s="24" t="str">
        <f>IF(B312="","",IFERROR(_xlfn.XLOOKUP(B312,BILLING!A:A,BILLING!C:C),"Bill not found"))</f>
        <v/>
      </c>
      <c r="D312" s="24" t="str">
        <f>IF(C312="","",IFERROR(_xlfn.XLOOKUP(C312,PT_Master!A:A,PT_Master!C:C),""))</f>
        <v/>
      </c>
      <c r="E312" s="24" t="str">
        <f>IF(C312="","",IFERROR(_xlfn.XLOOKUP(C312,PT_Master!A:A,PT_Master!P:P),""))</f>
        <v/>
      </c>
      <c r="F312" s="24" t="str">
        <f>IF(C312="","",IFERROR(_xlfn.XLOOKUP(C312,PT_Master!A:A,PT_Master!Q:Q),""))</f>
        <v/>
      </c>
      <c r="G312" s="13"/>
      <c r="H312" s="25" t="str">
        <f>IF(B312="","",IFERROR(_xlfn.XLOOKUP(B312,BILLING!A:A,BILLING!N:N),0))</f>
        <v/>
      </c>
      <c r="I312" s="17"/>
      <c r="K312" s="13"/>
      <c r="N312" s="25" t="str">
        <f t="shared" si="9"/>
        <v/>
      </c>
    </row>
    <row r="313" spans="1:14" ht="22" customHeight="1">
      <c r="A313" t="str">
        <f t="shared" si="8"/>
        <v/>
      </c>
      <c r="C313" s="24" t="str">
        <f>IF(B313="","",IFERROR(_xlfn.XLOOKUP(B313,BILLING!A:A,BILLING!C:C),"Bill not found"))</f>
        <v/>
      </c>
      <c r="D313" s="24" t="str">
        <f>IF(C313="","",IFERROR(_xlfn.XLOOKUP(C313,PT_Master!A:A,PT_Master!C:C),""))</f>
        <v/>
      </c>
      <c r="E313" s="24" t="str">
        <f>IF(C313="","",IFERROR(_xlfn.XLOOKUP(C313,PT_Master!A:A,PT_Master!P:P),""))</f>
        <v/>
      </c>
      <c r="F313" s="24" t="str">
        <f>IF(C313="","",IFERROR(_xlfn.XLOOKUP(C313,PT_Master!A:A,PT_Master!Q:Q),""))</f>
        <v/>
      </c>
      <c r="G313" s="13"/>
      <c r="H313" s="25" t="str">
        <f>IF(B313="","",IFERROR(_xlfn.XLOOKUP(B313,BILLING!A:A,BILLING!N:N),0))</f>
        <v/>
      </c>
      <c r="I313" s="17"/>
      <c r="K313" s="13"/>
      <c r="N313" s="25" t="str">
        <f t="shared" si="9"/>
        <v/>
      </c>
    </row>
    <row r="314" spans="1:14" ht="22" customHeight="1">
      <c r="A314" t="str">
        <f t="shared" si="8"/>
        <v/>
      </c>
      <c r="C314" s="24" t="str">
        <f>IF(B314="","",IFERROR(_xlfn.XLOOKUP(B314,BILLING!A:A,BILLING!C:C),"Bill not found"))</f>
        <v/>
      </c>
      <c r="D314" s="24" t="str">
        <f>IF(C314="","",IFERROR(_xlfn.XLOOKUP(C314,PT_Master!A:A,PT_Master!C:C),""))</f>
        <v/>
      </c>
      <c r="E314" s="24" t="str">
        <f>IF(C314="","",IFERROR(_xlfn.XLOOKUP(C314,PT_Master!A:A,PT_Master!P:P),""))</f>
        <v/>
      </c>
      <c r="F314" s="24" t="str">
        <f>IF(C314="","",IFERROR(_xlfn.XLOOKUP(C314,PT_Master!A:A,PT_Master!Q:Q),""))</f>
        <v/>
      </c>
      <c r="G314" s="13"/>
      <c r="H314" s="25" t="str">
        <f>IF(B314="","",IFERROR(_xlfn.XLOOKUP(B314,BILLING!A:A,BILLING!N:N),0))</f>
        <v/>
      </c>
      <c r="I314" s="17"/>
      <c r="K314" s="13"/>
      <c r="N314" s="25" t="str">
        <f t="shared" si="9"/>
        <v/>
      </c>
    </row>
    <row r="315" spans="1:14" ht="22" customHeight="1">
      <c r="A315" t="str">
        <f t="shared" si="8"/>
        <v/>
      </c>
      <c r="C315" s="24" t="str">
        <f>IF(B315="","",IFERROR(_xlfn.XLOOKUP(B315,BILLING!A:A,BILLING!C:C),"Bill not found"))</f>
        <v/>
      </c>
      <c r="D315" s="24" t="str">
        <f>IF(C315="","",IFERROR(_xlfn.XLOOKUP(C315,PT_Master!A:A,PT_Master!C:C),""))</f>
        <v/>
      </c>
      <c r="E315" s="24" t="str">
        <f>IF(C315="","",IFERROR(_xlfn.XLOOKUP(C315,PT_Master!A:A,PT_Master!P:P),""))</f>
        <v/>
      </c>
      <c r="F315" s="24" t="str">
        <f>IF(C315="","",IFERROR(_xlfn.XLOOKUP(C315,PT_Master!A:A,PT_Master!Q:Q),""))</f>
        <v/>
      </c>
      <c r="G315" s="13"/>
      <c r="H315" s="25" t="str">
        <f>IF(B315="","",IFERROR(_xlfn.XLOOKUP(B315,BILLING!A:A,BILLING!N:N),0))</f>
        <v/>
      </c>
      <c r="I315" s="17"/>
      <c r="K315" s="13"/>
      <c r="N315" s="25" t="str">
        <f t="shared" si="9"/>
        <v/>
      </c>
    </row>
    <row r="316" spans="1:14" ht="22" customHeight="1">
      <c r="A316" t="str">
        <f t="shared" si="8"/>
        <v/>
      </c>
      <c r="C316" s="24" t="str">
        <f>IF(B316="","",IFERROR(_xlfn.XLOOKUP(B316,BILLING!A:A,BILLING!C:C),"Bill not found"))</f>
        <v/>
      </c>
      <c r="D316" s="24" t="str">
        <f>IF(C316="","",IFERROR(_xlfn.XLOOKUP(C316,PT_Master!A:A,PT_Master!C:C),""))</f>
        <v/>
      </c>
      <c r="E316" s="24" t="str">
        <f>IF(C316="","",IFERROR(_xlfn.XLOOKUP(C316,PT_Master!A:A,PT_Master!P:P),""))</f>
        <v/>
      </c>
      <c r="F316" s="24" t="str">
        <f>IF(C316="","",IFERROR(_xlfn.XLOOKUP(C316,PT_Master!A:A,PT_Master!Q:Q),""))</f>
        <v/>
      </c>
      <c r="G316" s="13"/>
      <c r="H316" s="25" t="str">
        <f>IF(B316="","",IFERROR(_xlfn.XLOOKUP(B316,BILLING!A:A,BILLING!N:N),0))</f>
        <v/>
      </c>
      <c r="I316" s="17"/>
      <c r="K316" s="13"/>
      <c r="N316" s="25" t="str">
        <f t="shared" si="9"/>
        <v/>
      </c>
    </row>
    <row r="317" spans="1:14" ht="22" customHeight="1">
      <c r="A317" t="str">
        <f t="shared" si="8"/>
        <v/>
      </c>
      <c r="C317" s="24" t="str">
        <f>IF(B317="","",IFERROR(_xlfn.XLOOKUP(B317,BILLING!A:A,BILLING!C:C),"Bill not found"))</f>
        <v/>
      </c>
      <c r="D317" s="24" t="str">
        <f>IF(C317="","",IFERROR(_xlfn.XLOOKUP(C317,PT_Master!A:A,PT_Master!C:C),""))</f>
        <v/>
      </c>
      <c r="E317" s="24" t="str">
        <f>IF(C317="","",IFERROR(_xlfn.XLOOKUP(C317,PT_Master!A:A,PT_Master!P:P),""))</f>
        <v/>
      </c>
      <c r="F317" s="24" t="str">
        <f>IF(C317="","",IFERROR(_xlfn.XLOOKUP(C317,PT_Master!A:A,PT_Master!Q:Q),""))</f>
        <v/>
      </c>
      <c r="G317" s="13"/>
      <c r="H317" s="25" t="str">
        <f>IF(B317="","",IFERROR(_xlfn.XLOOKUP(B317,BILLING!A:A,BILLING!N:N),0))</f>
        <v/>
      </c>
      <c r="I317" s="17"/>
      <c r="K317" s="13"/>
      <c r="N317" s="25" t="str">
        <f t="shared" si="9"/>
        <v/>
      </c>
    </row>
    <row r="318" spans="1:14" ht="22" customHeight="1">
      <c r="A318" t="str">
        <f t="shared" si="8"/>
        <v/>
      </c>
      <c r="C318" s="24" t="str">
        <f>IF(B318="","",IFERROR(_xlfn.XLOOKUP(B318,BILLING!A:A,BILLING!C:C),"Bill not found"))</f>
        <v/>
      </c>
      <c r="D318" s="24" t="str">
        <f>IF(C318="","",IFERROR(_xlfn.XLOOKUP(C318,PT_Master!A:A,PT_Master!C:C),""))</f>
        <v/>
      </c>
      <c r="E318" s="24" t="str">
        <f>IF(C318="","",IFERROR(_xlfn.XLOOKUP(C318,PT_Master!A:A,PT_Master!P:P),""))</f>
        <v/>
      </c>
      <c r="F318" s="24" t="str">
        <f>IF(C318="","",IFERROR(_xlfn.XLOOKUP(C318,PT_Master!A:A,PT_Master!Q:Q),""))</f>
        <v/>
      </c>
      <c r="G318" s="13"/>
      <c r="H318" s="25" t="str">
        <f>IF(B318="","",IFERROR(_xlfn.XLOOKUP(B318,BILLING!A:A,BILLING!N:N),0))</f>
        <v/>
      </c>
      <c r="I318" s="17"/>
      <c r="K318" s="13"/>
      <c r="N318" s="25" t="str">
        <f t="shared" si="9"/>
        <v/>
      </c>
    </row>
    <row r="319" spans="1:14" ht="22" customHeight="1">
      <c r="A319" t="str">
        <f t="shared" si="8"/>
        <v/>
      </c>
      <c r="C319" s="24" t="str">
        <f>IF(B319="","",IFERROR(_xlfn.XLOOKUP(B319,BILLING!A:A,BILLING!C:C),"Bill not found"))</f>
        <v/>
      </c>
      <c r="D319" s="24" t="str">
        <f>IF(C319="","",IFERROR(_xlfn.XLOOKUP(C319,PT_Master!A:A,PT_Master!C:C),""))</f>
        <v/>
      </c>
      <c r="E319" s="24" t="str">
        <f>IF(C319="","",IFERROR(_xlfn.XLOOKUP(C319,PT_Master!A:A,PT_Master!P:P),""))</f>
        <v/>
      </c>
      <c r="F319" s="24" t="str">
        <f>IF(C319="","",IFERROR(_xlfn.XLOOKUP(C319,PT_Master!A:A,PT_Master!Q:Q),""))</f>
        <v/>
      </c>
      <c r="G319" s="13"/>
      <c r="H319" s="25" t="str">
        <f>IF(B319="","",IFERROR(_xlfn.XLOOKUP(B319,BILLING!A:A,BILLING!N:N),0))</f>
        <v/>
      </c>
      <c r="I319" s="17"/>
      <c r="K319" s="13"/>
      <c r="N319" s="25" t="str">
        <f t="shared" si="9"/>
        <v/>
      </c>
    </row>
    <row r="320" spans="1:14" ht="22" customHeight="1">
      <c r="A320" t="str">
        <f t="shared" si="8"/>
        <v/>
      </c>
      <c r="C320" s="24" t="str">
        <f>IF(B320="","",IFERROR(_xlfn.XLOOKUP(B320,BILLING!A:A,BILLING!C:C),"Bill not found"))</f>
        <v/>
      </c>
      <c r="D320" s="24" t="str">
        <f>IF(C320="","",IFERROR(_xlfn.XLOOKUP(C320,PT_Master!A:A,PT_Master!C:C),""))</f>
        <v/>
      </c>
      <c r="E320" s="24" t="str">
        <f>IF(C320="","",IFERROR(_xlfn.XLOOKUP(C320,PT_Master!A:A,PT_Master!P:P),""))</f>
        <v/>
      </c>
      <c r="F320" s="24" t="str">
        <f>IF(C320="","",IFERROR(_xlfn.XLOOKUP(C320,PT_Master!A:A,PT_Master!Q:Q),""))</f>
        <v/>
      </c>
      <c r="G320" s="13"/>
      <c r="H320" s="25" t="str">
        <f>IF(B320="","",IFERROR(_xlfn.XLOOKUP(B320,BILLING!A:A,BILLING!N:N),0))</f>
        <v/>
      </c>
      <c r="I320" s="17"/>
      <c r="K320" s="13"/>
      <c r="N320" s="25" t="str">
        <f t="shared" si="9"/>
        <v/>
      </c>
    </row>
    <row r="321" spans="1:14" ht="22" customHeight="1">
      <c r="A321" t="str">
        <f t="shared" si="8"/>
        <v/>
      </c>
      <c r="C321" s="24" t="str">
        <f>IF(B321="","",IFERROR(_xlfn.XLOOKUP(B321,BILLING!A:A,BILLING!C:C),"Bill not found"))</f>
        <v/>
      </c>
      <c r="D321" s="24" t="str">
        <f>IF(C321="","",IFERROR(_xlfn.XLOOKUP(C321,PT_Master!A:A,PT_Master!C:C),""))</f>
        <v/>
      </c>
      <c r="E321" s="24" t="str">
        <f>IF(C321="","",IFERROR(_xlfn.XLOOKUP(C321,PT_Master!A:A,PT_Master!P:P),""))</f>
        <v/>
      </c>
      <c r="F321" s="24" t="str">
        <f>IF(C321="","",IFERROR(_xlfn.XLOOKUP(C321,PT_Master!A:A,PT_Master!Q:Q),""))</f>
        <v/>
      </c>
      <c r="G321" s="13"/>
      <c r="H321" s="25" t="str">
        <f>IF(B321="","",IFERROR(_xlfn.XLOOKUP(B321,BILLING!A:A,BILLING!N:N),0))</f>
        <v/>
      </c>
      <c r="I321" s="17"/>
      <c r="K321" s="13"/>
      <c r="N321" s="25" t="str">
        <f t="shared" si="9"/>
        <v/>
      </c>
    </row>
    <row r="322" spans="1:14" ht="22" customHeight="1">
      <c r="A322" t="str">
        <f t="shared" si="8"/>
        <v/>
      </c>
      <c r="C322" s="24" t="str">
        <f>IF(B322="","",IFERROR(_xlfn.XLOOKUP(B322,BILLING!A:A,BILLING!C:C),"Bill not found"))</f>
        <v/>
      </c>
      <c r="D322" s="24" t="str">
        <f>IF(C322="","",IFERROR(_xlfn.XLOOKUP(C322,PT_Master!A:A,PT_Master!C:C),""))</f>
        <v/>
      </c>
      <c r="E322" s="24" t="str">
        <f>IF(C322="","",IFERROR(_xlfn.XLOOKUP(C322,PT_Master!A:A,PT_Master!P:P),""))</f>
        <v/>
      </c>
      <c r="F322" s="24" t="str">
        <f>IF(C322="","",IFERROR(_xlfn.XLOOKUP(C322,PT_Master!A:A,PT_Master!Q:Q),""))</f>
        <v/>
      </c>
      <c r="G322" s="13"/>
      <c r="H322" s="25" t="str">
        <f>IF(B322="","",IFERROR(_xlfn.XLOOKUP(B322,BILLING!A:A,BILLING!N:N),0))</f>
        <v/>
      </c>
      <c r="I322" s="17"/>
      <c r="K322" s="13"/>
      <c r="N322" s="25" t="str">
        <f t="shared" si="9"/>
        <v/>
      </c>
    </row>
    <row r="323" spans="1:14" ht="22" customHeight="1">
      <c r="A323" t="str">
        <f t="shared" si="8"/>
        <v/>
      </c>
      <c r="C323" s="24" t="str">
        <f>IF(B323="","",IFERROR(_xlfn.XLOOKUP(B323,BILLING!A:A,BILLING!C:C),"Bill not found"))</f>
        <v/>
      </c>
      <c r="D323" s="24" t="str">
        <f>IF(C323="","",IFERROR(_xlfn.XLOOKUP(C323,PT_Master!A:A,PT_Master!C:C),""))</f>
        <v/>
      </c>
      <c r="E323" s="24" t="str">
        <f>IF(C323="","",IFERROR(_xlfn.XLOOKUP(C323,PT_Master!A:A,PT_Master!P:P),""))</f>
        <v/>
      </c>
      <c r="F323" s="24" t="str">
        <f>IF(C323="","",IFERROR(_xlfn.XLOOKUP(C323,PT_Master!A:A,PT_Master!Q:Q),""))</f>
        <v/>
      </c>
      <c r="G323" s="13"/>
      <c r="H323" s="25" t="str">
        <f>IF(B323="","",IFERROR(_xlfn.XLOOKUP(B323,BILLING!A:A,BILLING!N:N),0))</f>
        <v/>
      </c>
      <c r="I323" s="17"/>
      <c r="K323" s="13"/>
      <c r="N323" s="25" t="str">
        <f t="shared" si="9"/>
        <v/>
      </c>
    </row>
    <row r="324" spans="1:14" ht="22" customHeight="1">
      <c r="A324" t="str">
        <f t="shared" si="8"/>
        <v/>
      </c>
      <c r="C324" s="24" t="str">
        <f>IF(B324="","",IFERROR(_xlfn.XLOOKUP(B324,BILLING!A:A,BILLING!C:C),"Bill not found"))</f>
        <v/>
      </c>
      <c r="D324" s="24" t="str">
        <f>IF(C324="","",IFERROR(_xlfn.XLOOKUP(C324,PT_Master!A:A,PT_Master!C:C),""))</f>
        <v/>
      </c>
      <c r="E324" s="24" t="str">
        <f>IF(C324="","",IFERROR(_xlfn.XLOOKUP(C324,PT_Master!A:A,PT_Master!P:P),""))</f>
        <v/>
      </c>
      <c r="F324" s="24" t="str">
        <f>IF(C324="","",IFERROR(_xlfn.XLOOKUP(C324,PT_Master!A:A,PT_Master!Q:Q),""))</f>
        <v/>
      </c>
      <c r="G324" s="13"/>
      <c r="H324" s="25" t="str">
        <f>IF(B324="","",IFERROR(_xlfn.XLOOKUP(B324,BILLING!A:A,BILLING!N:N),0))</f>
        <v/>
      </c>
      <c r="I324" s="17"/>
      <c r="K324" s="13"/>
      <c r="N324" s="25" t="str">
        <f t="shared" si="9"/>
        <v/>
      </c>
    </row>
    <row r="325" spans="1:14" ht="22" customHeight="1">
      <c r="A325" t="str">
        <f t="shared" si="8"/>
        <v/>
      </c>
      <c r="C325" s="24" t="str">
        <f>IF(B325="","",IFERROR(_xlfn.XLOOKUP(B325,BILLING!A:A,BILLING!C:C),"Bill not found"))</f>
        <v/>
      </c>
      <c r="D325" s="24" t="str">
        <f>IF(C325="","",IFERROR(_xlfn.XLOOKUP(C325,PT_Master!A:A,PT_Master!C:C),""))</f>
        <v/>
      </c>
      <c r="E325" s="24" t="str">
        <f>IF(C325="","",IFERROR(_xlfn.XLOOKUP(C325,PT_Master!A:A,PT_Master!P:P),""))</f>
        <v/>
      </c>
      <c r="F325" s="24" t="str">
        <f>IF(C325="","",IFERROR(_xlfn.XLOOKUP(C325,PT_Master!A:A,PT_Master!Q:Q),""))</f>
        <v/>
      </c>
      <c r="G325" s="13"/>
      <c r="H325" s="25" t="str">
        <f>IF(B325="","",IFERROR(_xlfn.XLOOKUP(B325,BILLING!A:A,BILLING!N:N),0))</f>
        <v/>
      </c>
      <c r="I325" s="17"/>
      <c r="K325" s="13"/>
      <c r="N325" s="25" t="str">
        <f t="shared" si="9"/>
        <v/>
      </c>
    </row>
    <row r="326" spans="1:14" ht="22" customHeight="1">
      <c r="A326" t="str">
        <f t="shared" si="8"/>
        <v/>
      </c>
      <c r="C326" s="24" t="str">
        <f>IF(B326="","",IFERROR(_xlfn.XLOOKUP(B326,BILLING!A:A,BILLING!C:C),"Bill not found"))</f>
        <v/>
      </c>
      <c r="D326" s="24" t="str">
        <f>IF(C326="","",IFERROR(_xlfn.XLOOKUP(C326,PT_Master!A:A,PT_Master!C:C),""))</f>
        <v/>
      </c>
      <c r="E326" s="24" t="str">
        <f>IF(C326="","",IFERROR(_xlfn.XLOOKUP(C326,PT_Master!A:A,PT_Master!P:P),""))</f>
        <v/>
      </c>
      <c r="F326" s="24" t="str">
        <f>IF(C326="","",IFERROR(_xlfn.XLOOKUP(C326,PT_Master!A:A,PT_Master!Q:Q),""))</f>
        <v/>
      </c>
      <c r="G326" s="13"/>
      <c r="H326" s="25" t="str">
        <f>IF(B326="","",IFERROR(_xlfn.XLOOKUP(B326,BILLING!A:A,BILLING!N:N),0))</f>
        <v/>
      </c>
      <c r="I326" s="17"/>
      <c r="K326" s="13"/>
      <c r="N326" s="25" t="str">
        <f t="shared" si="9"/>
        <v/>
      </c>
    </row>
    <row r="327" spans="1:14" ht="22" customHeight="1">
      <c r="A327" t="str">
        <f t="shared" ref="A327:A390" si="10">IF(B327="","","INS-"&amp;TEXT(ROW(A323),"00000"))</f>
        <v/>
      </c>
      <c r="C327" s="24" t="str">
        <f>IF(B327="","",IFERROR(_xlfn.XLOOKUP(B327,BILLING!A:A,BILLING!C:C),"Bill not found"))</f>
        <v/>
      </c>
      <c r="D327" s="24" t="str">
        <f>IF(C327="","",IFERROR(_xlfn.XLOOKUP(C327,PT_Master!A:A,PT_Master!C:C),""))</f>
        <v/>
      </c>
      <c r="E327" s="24" t="str">
        <f>IF(C327="","",IFERROR(_xlfn.XLOOKUP(C327,PT_Master!A:A,PT_Master!P:P),""))</f>
        <v/>
      </c>
      <c r="F327" s="24" t="str">
        <f>IF(C327="","",IFERROR(_xlfn.XLOOKUP(C327,PT_Master!A:A,PT_Master!Q:Q),""))</f>
        <v/>
      </c>
      <c r="G327" s="13"/>
      <c r="H327" s="25" t="str">
        <f>IF(B327="","",IFERROR(_xlfn.XLOOKUP(B327,BILLING!A:A,BILLING!N:N),0))</f>
        <v/>
      </c>
      <c r="I327" s="17"/>
      <c r="K327" s="13"/>
      <c r="N327" s="25" t="str">
        <f t="shared" ref="N327:N390" si="11">IF(OR(H327="",I327=""),"",H327-I327)</f>
        <v/>
      </c>
    </row>
    <row r="328" spans="1:14" ht="22" customHeight="1">
      <c r="A328" t="str">
        <f t="shared" si="10"/>
        <v/>
      </c>
      <c r="C328" s="24" t="str">
        <f>IF(B328="","",IFERROR(_xlfn.XLOOKUP(B328,BILLING!A:A,BILLING!C:C),"Bill not found"))</f>
        <v/>
      </c>
      <c r="D328" s="24" t="str">
        <f>IF(C328="","",IFERROR(_xlfn.XLOOKUP(C328,PT_Master!A:A,PT_Master!C:C),""))</f>
        <v/>
      </c>
      <c r="E328" s="24" t="str">
        <f>IF(C328="","",IFERROR(_xlfn.XLOOKUP(C328,PT_Master!A:A,PT_Master!P:P),""))</f>
        <v/>
      </c>
      <c r="F328" s="24" t="str">
        <f>IF(C328="","",IFERROR(_xlfn.XLOOKUP(C328,PT_Master!A:A,PT_Master!Q:Q),""))</f>
        <v/>
      </c>
      <c r="G328" s="13"/>
      <c r="H328" s="25" t="str">
        <f>IF(B328="","",IFERROR(_xlfn.XLOOKUP(B328,BILLING!A:A,BILLING!N:N),0))</f>
        <v/>
      </c>
      <c r="I328" s="17"/>
      <c r="K328" s="13"/>
      <c r="N328" s="25" t="str">
        <f t="shared" si="11"/>
        <v/>
      </c>
    </row>
    <row r="329" spans="1:14" ht="22" customHeight="1">
      <c r="A329" t="str">
        <f t="shared" si="10"/>
        <v/>
      </c>
      <c r="C329" s="24" t="str">
        <f>IF(B329="","",IFERROR(_xlfn.XLOOKUP(B329,BILLING!A:A,BILLING!C:C),"Bill not found"))</f>
        <v/>
      </c>
      <c r="D329" s="24" t="str">
        <f>IF(C329="","",IFERROR(_xlfn.XLOOKUP(C329,PT_Master!A:A,PT_Master!C:C),""))</f>
        <v/>
      </c>
      <c r="E329" s="24" t="str">
        <f>IF(C329="","",IFERROR(_xlfn.XLOOKUP(C329,PT_Master!A:A,PT_Master!P:P),""))</f>
        <v/>
      </c>
      <c r="F329" s="24" t="str">
        <f>IF(C329="","",IFERROR(_xlfn.XLOOKUP(C329,PT_Master!A:A,PT_Master!Q:Q),""))</f>
        <v/>
      </c>
      <c r="G329" s="13"/>
      <c r="H329" s="25" t="str">
        <f>IF(B329="","",IFERROR(_xlfn.XLOOKUP(B329,BILLING!A:A,BILLING!N:N),0))</f>
        <v/>
      </c>
      <c r="I329" s="17"/>
      <c r="K329" s="13"/>
      <c r="N329" s="25" t="str">
        <f t="shared" si="11"/>
        <v/>
      </c>
    </row>
    <row r="330" spans="1:14" ht="22" customHeight="1">
      <c r="A330" t="str">
        <f t="shared" si="10"/>
        <v/>
      </c>
      <c r="C330" s="24" t="str">
        <f>IF(B330="","",IFERROR(_xlfn.XLOOKUP(B330,BILLING!A:A,BILLING!C:C),"Bill not found"))</f>
        <v/>
      </c>
      <c r="D330" s="24" t="str">
        <f>IF(C330="","",IFERROR(_xlfn.XLOOKUP(C330,PT_Master!A:A,PT_Master!C:C),""))</f>
        <v/>
      </c>
      <c r="E330" s="24" t="str">
        <f>IF(C330="","",IFERROR(_xlfn.XLOOKUP(C330,PT_Master!A:A,PT_Master!P:P),""))</f>
        <v/>
      </c>
      <c r="F330" s="24" t="str">
        <f>IF(C330="","",IFERROR(_xlfn.XLOOKUP(C330,PT_Master!A:A,PT_Master!Q:Q),""))</f>
        <v/>
      </c>
      <c r="G330" s="13"/>
      <c r="H330" s="25" t="str">
        <f>IF(B330="","",IFERROR(_xlfn.XLOOKUP(B330,BILLING!A:A,BILLING!N:N),0))</f>
        <v/>
      </c>
      <c r="I330" s="17"/>
      <c r="K330" s="13"/>
      <c r="N330" s="25" t="str">
        <f t="shared" si="11"/>
        <v/>
      </c>
    </row>
    <row r="331" spans="1:14" ht="22" customHeight="1">
      <c r="A331" t="str">
        <f t="shared" si="10"/>
        <v/>
      </c>
      <c r="C331" s="24" t="str">
        <f>IF(B331="","",IFERROR(_xlfn.XLOOKUP(B331,BILLING!A:A,BILLING!C:C),"Bill not found"))</f>
        <v/>
      </c>
      <c r="D331" s="24" t="str">
        <f>IF(C331="","",IFERROR(_xlfn.XLOOKUP(C331,PT_Master!A:A,PT_Master!C:C),""))</f>
        <v/>
      </c>
      <c r="E331" s="24" t="str">
        <f>IF(C331="","",IFERROR(_xlfn.XLOOKUP(C331,PT_Master!A:A,PT_Master!P:P),""))</f>
        <v/>
      </c>
      <c r="F331" s="24" t="str">
        <f>IF(C331="","",IFERROR(_xlfn.XLOOKUP(C331,PT_Master!A:A,PT_Master!Q:Q),""))</f>
        <v/>
      </c>
      <c r="G331" s="13"/>
      <c r="H331" s="25" t="str">
        <f>IF(B331="","",IFERROR(_xlfn.XLOOKUP(B331,BILLING!A:A,BILLING!N:N),0))</f>
        <v/>
      </c>
      <c r="I331" s="17"/>
      <c r="K331" s="13"/>
      <c r="N331" s="25" t="str">
        <f t="shared" si="11"/>
        <v/>
      </c>
    </row>
    <row r="332" spans="1:14" ht="22" customHeight="1">
      <c r="A332" t="str">
        <f t="shared" si="10"/>
        <v/>
      </c>
      <c r="C332" s="24" t="str">
        <f>IF(B332="","",IFERROR(_xlfn.XLOOKUP(B332,BILLING!A:A,BILLING!C:C),"Bill not found"))</f>
        <v/>
      </c>
      <c r="D332" s="24" t="str">
        <f>IF(C332="","",IFERROR(_xlfn.XLOOKUP(C332,PT_Master!A:A,PT_Master!C:C),""))</f>
        <v/>
      </c>
      <c r="E332" s="24" t="str">
        <f>IF(C332="","",IFERROR(_xlfn.XLOOKUP(C332,PT_Master!A:A,PT_Master!P:P),""))</f>
        <v/>
      </c>
      <c r="F332" s="24" t="str">
        <f>IF(C332="","",IFERROR(_xlfn.XLOOKUP(C332,PT_Master!A:A,PT_Master!Q:Q),""))</f>
        <v/>
      </c>
      <c r="G332" s="13"/>
      <c r="H332" s="25" t="str">
        <f>IF(B332="","",IFERROR(_xlfn.XLOOKUP(B332,BILLING!A:A,BILLING!N:N),0))</f>
        <v/>
      </c>
      <c r="I332" s="17"/>
      <c r="K332" s="13"/>
      <c r="N332" s="25" t="str">
        <f t="shared" si="11"/>
        <v/>
      </c>
    </row>
    <row r="333" spans="1:14" ht="22" customHeight="1">
      <c r="A333" t="str">
        <f t="shared" si="10"/>
        <v/>
      </c>
      <c r="C333" s="24" t="str">
        <f>IF(B333="","",IFERROR(_xlfn.XLOOKUP(B333,BILLING!A:A,BILLING!C:C),"Bill not found"))</f>
        <v/>
      </c>
      <c r="D333" s="24" t="str">
        <f>IF(C333="","",IFERROR(_xlfn.XLOOKUP(C333,PT_Master!A:A,PT_Master!C:C),""))</f>
        <v/>
      </c>
      <c r="E333" s="24" t="str">
        <f>IF(C333="","",IFERROR(_xlfn.XLOOKUP(C333,PT_Master!A:A,PT_Master!P:P),""))</f>
        <v/>
      </c>
      <c r="F333" s="24" t="str">
        <f>IF(C333="","",IFERROR(_xlfn.XLOOKUP(C333,PT_Master!A:A,PT_Master!Q:Q),""))</f>
        <v/>
      </c>
      <c r="G333" s="13"/>
      <c r="H333" s="25" t="str">
        <f>IF(B333="","",IFERROR(_xlfn.XLOOKUP(B333,BILLING!A:A,BILLING!N:N),0))</f>
        <v/>
      </c>
      <c r="I333" s="17"/>
      <c r="K333" s="13"/>
      <c r="N333" s="25" t="str">
        <f t="shared" si="11"/>
        <v/>
      </c>
    </row>
    <row r="334" spans="1:14" ht="22" customHeight="1">
      <c r="A334" t="str">
        <f t="shared" si="10"/>
        <v/>
      </c>
      <c r="C334" s="24" t="str">
        <f>IF(B334="","",IFERROR(_xlfn.XLOOKUP(B334,BILLING!A:A,BILLING!C:C),"Bill not found"))</f>
        <v/>
      </c>
      <c r="D334" s="24" t="str">
        <f>IF(C334="","",IFERROR(_xlfn.XLOOKUP(C334,PT_Master!A:A,PT_Master!C:C),""))</f>
        <v/>
      </c>
      <c r="E334" s="24" t="str">
        <f>IF(C334="","",IFERROR(_xlfn.XLOOKUP(C334,PT_Master!A:A,PT_Master!P:P),""))</f>
        <v/>
      </c>
      <c r="F334" s="24" t="str">
        <f>IF(C334="","",IFERROR(_xlfn.XLOOKUP(C334,PT_Master!A:A,PT_Master!Q:Q),""))</f>
        <v/>
      </c>
      <c r="G334" s="13"/>
      <c r="H334" s="25" t="str">
        <f>IF(B334="","",IFERROR(_xlfn.XLOOKUP(B334,BILLING!A:A,BILLING!N:N),0))</f>
        <v/>
      </c>
      <c r="I334" s="17"/>
      <c r="K334" s="13"/>
      <c r="N334" s="25" t="str">
        <f t="shared" si="11"/>
        <v/>
      </c>
    </row>
    <row r="335" spans="1:14" ht="22" customHeight="1">
      <c r="A335" t="str">
        <f t="shared" si="10"/>
        <v/>
      </c>
      <c r="C335" s="24" t="str">
        <f>IF(B335="","",IFERROR(_xlfn.XLOOKUP(B335,BILLING!A:A,BILLING!C:C),"Bill not found"))</f>
        <v/>
      </c>
      <c r="D335" s="24" t="str">
        <f>IF(C335="","",IFERROR(_xlfn.XLOOKUP(C335,PT_Master!A:A,PT_Master!C:C),""))</f>
        <v/>
      </c>
      <c r="E335" s="24" t="str">
        <f>IF(C335="","",IFERROR(_xlfn.XLOOKUP(C335,PT_Master!A:A,PT_Master!P:P),""))</f>
        <v/>
      </c>
      <c r="F335" s="24" t="str">
        <f>IF(C335="","",IFERROR(_xlfn.XLOOKUP(C335,PT_Master!A:A,PT_Master!Q:Q),""))</f>
        <v/>
      </c>
      <c r="G335" s="13"/>
      <c r="H335" s="25" t="str">
        <f>IF(B335="","",IFERROR(_xlfn.XLOOKUP(B335,BILLING!A:A,BILLING!N:N),0))</f>
        <v/>
      </c>
      <c r="I335" s="17"/>
      <c r="K335" s="13"/>
      <c r="N335" s="25" t="str">
        <f t="shared" si="11"/>
        <v/>
      </c>
    </row>
    <row r="336" spans="1:14" ht="22" customHeight="1">
      <c r="A336" t="str">
        <f t="shared" si="10"/>
        <v/>
      </c>
      <c r="C336" s="24" t="str">
        <f>IF(B336="","",IFERROR(_xlfn.XLOOKUP(B336,BILLING!A:A,BILLING!C:C),"Bill not found"))</f>
        <v/>
      </c>
      <c r="D336" s="24" t="str">
        <f>IF(C336="","",IFERROR(_xlfn.XLOOKUP(C336,PT_Master!A:A,PT_Master!C:C),""))</f>
        <v/>
      </c>
      <c r="E336" s="24" t="str">
        <f>IF(C336="","",IFERROR(_xlfn.XLOOKUP(C336,PT_Master!A:A,PT_Master!P:P),""))</f>
        <v/>
      </c>
      <c r="F336" s="24" t="str">
        <f>IF(C336="","",IFERROR(_xlfn.XLOOKUP(C336,PT_Master!A:A,PT_Master!Q:Q),""))</f>
        <v/>
      </c>
      <c r="G336" s="13"/>
      <c r="H336" s="25" t="str">
        <f>IF(B336="","",IFERROR(_xlfn.XLOOKUP(B336,BILLING!A:A,BILLING!N:N),0))</f>
        <v/>
      </c>
      <c r="I336" s="17"/>
      <c r="K336" s="13"/>
      <c r="N336" s="25" t="str">
        <f t="shared" si="11"/>
        <v/>
      </c>
    </row>
    <row r="337" spans="1:14" ht="22" customHeight="1">
      <c r="A337" t="str">
        <f t="shared" si="10"/>
        <v/>
      </c>
      <c r="C337" s="24" t="str">
        <f>IF(B337="","",IFERROR(_xlfn.XLOOKUP(B337,BILLING!A:A,BILLING!C:C),"Bill not found"))</f>
        <v/>
      </c>
      <c r="D337" s="24" t="str">
        <f>IF(C337="","",IFERROR(_xlfn.XLOOKUP(C337,PT_Master!A:A,PT_Master!C:C),""))</f>
        <v/>
      </c>
      <c r="E337" s="24" t="str">
        <f>IF(C337="","",IFERROR(_xlfn.XLOOKUP(C337,PT_Master!A:A,PT_Master!P:P),""))</f>
        <v/>
      </c>
      <c r="F337" s="24" t="str">
        <f>IF(C337="","",IFERROR(_xlfn.XLOOKUP(C337,PT_Master!A:A,PT_Master!Q:Q),""))</f>
        <v/>
      </c>
      <c r="G337" s="13"/>
      <c r="H337" s="25" t="str">
        <f>IF(B337="","",IFERROR(_xlfn.XLOOKUP(B337,BILLING!A:A,BILLING!N:N),0))</f>
        <v/>
      </c>
      <c r="I337" s="17"/>
      <c r="K337" s="13"/>
      <c r="N337" s="25" t="str">
        <f t="shared" si="11"/>
        <v/>
      </c>
    </row>
    <row r="338" spans="1:14" ht="22" customHeight="1">
      <c r="A338" t="str">
        <f t="shared" si="10"/>
        <v/>
      </c>
      <c r="C338" s="24" t="str">
        <f>IF(B338="","",IFERROR(_xlfn.XLOOKUP(B338,BILLING!A:A,BILLING!C:C),"Bill not found"))</f>
        <v/>
      </c>
      <c r="D338" s="24" t="str">
        <f>IF(C338="","",IFERROR(_xlfn.XLOOKUP(C338,PT_Master!A:A,PT_Master!C:C),""))</f>
        <v/>
      </c>
      <c r="E338" s="24" t="str">
        <f>IF(C338="","",IFERROR(_xlfn.XLOOKUP(C338,PT_Master!A:A,PT_Master!P:P),""))</f>
        <v/>
      </c>
      <c r="F338" s="24" t="str">
        <f>IF(C338="","",IFERROR(_xlfn.XLOOKUP(C338,PT_Master!A:A,PT_Master!Q:Q),""))</f>
        <v/>
      </c>
      <c r="G338" s="13"/>
      <c r="H338" s="25" t="str">
        <f>IF(B338="","",IFERROR(_xlfn.XLOOKUP(B338,BILLING!A:A,BILLING!N:N),0))</f>
        <v/>
      </c>
      <c r="I338" s="17"/>
      <c r="K338" s="13"/>
      <c r="N338" s="25" t="str">
        <f t="shared" si="11"/>
        <v/>
      </c>
    </row>
    <row r="339" spans="1:14" ht="22" customHeight="1">
      <c r="A339" t="str">
        <f t="shared" si="10"/>
        <v/>
      </c>
      <c r="C339" s="24" t="str">
        <f>IF(B339="","",IFERROR(_xlfn.XLOOKUP(B339,BILLING!A:A,BILLING!C:C),"Bill not found"))</f>
        <v/>
      </c>
      <c r="D339" s="24" t="str">
        <f>IF(C339="","",IFERROR(_xlfn.XLOOKUP(C339,PT_Master!A:A,PT_Master!C:C),""))</f>
        <v/>
      </c>
      <c r="E339" s="24" t="str">
        <f>IF(C339="","",IFERROR(_xlfn.XLOOKUP(C339,PT_Master!A:A,PT_Master!P:P),""))</f>
        <v/>
      </c>
      <c r="F339" s="24" t="str">
        <f>IF(C339="","",IFERROR(_xlfn.XLOOKUP(C339,PT_Master!A:A,PT_Master!Q:Q),""))</f>
        <v/>
      </c>
      <c r="G339" s="13"/>
      <c r="H339" s="25" t="str">
        <f>IF(B339="","",IFERROR(_xlfn.XLOOKUP(B339,BILLING!A:A,BILLING!N:N),0))</f>
        <v/>
      </c>
      <c r="I339" s="17"/>
      <c r="K339" s="13"/>
      <c r="N339" s="25" t="str">
        <f t="shared" si="11"/>
        <v/>
      </c>
    </row>
    <row r="340" spans="1:14" ht="22" customHeight="1">
      <c r="A340" t="str">
        <f t="shared" si="10"/>
        <v/>
      </c>
      <c r="C340" s="24" t="str">
        <f>IF(B340="","",IFERROR(_xlfn.XLOOKUP(B340,BILLING!A:A,BILLING!C:C),"Bill not found"))</f>
        <v/>
      </c>
      <c r="D340" s="24" t="str">
        <f>IF(C340="","",IFERROR(_xlfn.XLOOKUP(C340,PT_Master!A:A,PT_Master!C:C),""))</f>
        <v/>
      </c>
      <c r="E340" s="24" t="str">
        <f>IF(C340="","",IFERROR(_xlfn.XLOOKUP(C340,PT_Master!A:A,PT_Master!P:P),""))</f>
        <v/>
      </c>
      <c r="F340" s="24" t="str">
        <f>IF(C340="","",IFERROR(_xlfn.XLOOKUP(C340,PT_Master!A:A,PT_Master!Q:Q),""))</f>
        <v/>
      </c>
      <c r="G340" s="13"/>
      <c r="H340" s="25" t="str">
        <f>IF(B340="","",IFERROR(_xlfn.XLOOKUP(B340,BILLING!A:A,BILLING!N:N),0))</f>
        <v/>
      </c>
      <c r="I340" s="17"/>
      <c r="K340" s="13"/>
      <c r="N340" s="25" t="str">
        <f t="shared" si="11"/>
        <v/>
      </c>
    </row>
    <row r="341" spans="1:14" ht="22" customHeight="1">
      <c r="A341" t="str">
        <f t="shared" si="10"/>
        <v/>
      </c>
      <c r="C341" s="24" t="str">
        <f>IF(B341="","",IFERROR(_xlfn.XLOOKUP(B341,BILLING!A:A,BILLING!C:C),"Bill not found"))</f>
        <v/>
      </c>
      <c r="D341" s="24" t="str">
        <f>IF(C341="","",IFERROR(_xlfn.XLOOKUP(C341,PT_Master!A:A,PT_Master!C:C),""))</f>
        <v/>
      </c>
      <c r="E341" s="24" t="str">
        <f>IF(C341="","",IFERROR(_xlfn.XLOOKUP(C341,PT_Master!A:A,PT_Master!P:P),""))</f>
        <v/>
      </c>
      <c r="F341" s="24" t="str">
        <f>IF(C341="","",IFERROR(_xlfn.XLOOKUP(C341,PT_Master!A:A,PT_Master!Q:Q),""))</f>
        <v/>
      </c>
      <c r="G341" s="13"/>
      <c r="H341" s="25" t="str">
        <f>IF(B341="","",IFERROR(_xlfn.XLOOKUP(B341,BILLING!A:A,BILLING!N:N),0))</f>
        <v/>
      </c>
      <c r="I341" s="17"/>
      <c r="K341" s="13"/>
      <c r="N341" s="25" t="str">
        <f t="shared" si="11"/>
        <v/>
      </c>
    </row>
    <row r="342" spans="1:14" ht="22" customHeight="1">
      <c r="A342" t="str">
        <f t="shared" si="10"/>
        <v/>
      </c>
      <c r="C342" s="24" t="str">
        <f>IF(B342="","",IFERROR(_xlfn.XLOOKUP(B342,BILLING!A:A,BILLING!C:C),"Bill not found"))</f>
        <v/>
      </c>
      <c r="D342" s="24" t="str">
        <f>IF(C342="","",IFERROR(_xlfn.XLOOKUP(C342,PT_Master!A:A,PT_Master!C:C),""))</f>
        <v/>
      </c>
      <c r="E342" s="24" t="str">
        <f>IF(C342="","",IFERROR(_xlfn.XLOOKUP(C342,PT_Master!A:A,PT_Master!P:P),""))</f>
        <v/>
      </c>
      <c r="F342" s="24" t="str">
        <f>IF(C342="","",IFERROR(_xlfn.XLOOKUP(C342,PT_Master!A:A,PT_Master!Q:Q),""))</f>
        <v/>
      </c>
      <c r="G342" s="13"/>
      <c r="H342" s="25" t="str">
        <f>IF(B342="","",IFERROR(_xlfn.XLOOKUP(B342,BILLING!A:A,BILLING!N:N),0))</f>
        <v/>
      </c>
      <c r="I342" s="17"/>
      <c r="K342" s="13"/>
      <c r="N342" s="25" t="str">
        <f t="shared" si="11"/>
        <v/>
      </c>
    </row>
    <row r="343" spans="1:14" ht="22" customHeight="1">
      <c r="A343" t="str">
        <f t="shared" si="10"/>
        <v/>
      </c>
      <c r="C343" s="24" t="str">
        <f>IF(B343="","",IFERROR(_xlfn.XLOOKUP(B343,BILLING!A:A,BILLING!C:C),"Bill not found"))</f>
        <v/>
      </c>
      <c r="D343" s="24" t="str">
        <f>IF(C343="","",IFERROR(_xlfn.XLOOKUP(C343,PT_Master!A:A,PT_Master!C:C),""))</f>
        <v/>
      </c>
      <c r="E343" s="24" t="str">
        <f>IF(C343="","",IFERROR(_xlfn.XLOOKUP(C343,PT_Master!A:A,PT_Master!P:P),""))</f>
        <v/>
      </c>
      <c r="F343" s="24" t="str">
        <f>IF(C343="","",IFERROR(_xlfn.XLOOKUP(C343,PT_Master!A:A,PT_Master!Q:Q),""))</f>
        <v/>
      </c>
      <c r="G343" s="13"/>
      <c r="H343" s="25" t="str">
        <f>IF(B343="","",IFERROR(_xlfn.XLOOKUP(B343,BILLING!A:A,BILLING!N:N),0))</f>
        <v/>
      </c>
      <c r="I343" s="17"/>
      <c r="K343" s="13"/>
      <c r="N343" s="25" t="str">
        <f t="shared" si="11"/>
        <v/>
      </c>
    </row>
    <row r="344" spans="1:14" ht="22" customHeight="1">
      <c r="A344" t="str">
        <f t="shared" si="10"/>
        <v/>
      </c>
      <c r="C344" s="24" t="str">
        <f>IF(B344="","",IFERROR(_xlfn.XLOOKUP(B344,BILLING!A:A,BILLING!C:C),"Bill not found"))</f>
        <v/>
      </c>
      <c r="D344" s="24" t="str">
        <f>IF(C344="","",IFERROR(_xlfn.XLOOKUP(C344,PT_Master!A:A,PT_Master!C:C),""))</f>
        <v/>
      </c>
      <c r="E344" s="24" t="str">
        <f>IF(C344="","",IFERROR(_xlfn.XLOOKUP(C344,PT_Master!A:A,PT_Master!P:P),""))</f>
        <v/>
      </c>
      <c r="F344" s="24" t="str">
        <f>IF(C344="","",IFERROR(_xlfn.XLOOKUP(C344,PT_Master!A:A,PT_Master!Q:Q),""))</f>
        <v/>
      </c>
      <c r="G344" s="13"/>
      <c r="H344" s="25" t="str">
        <f>IF(B344="","",IFERROR(_xlfn.XLOOKUP(B344,BILLING!A:A,BILLING!N:N),0))</f>
        <v/>
      </c>
      <c r="I344" s="17"/>
      <c r="K344" s="13"/>
      <c r="N344" s="25" t="str">
        <f t="shared" si="11"/>
        <v/>
      </c>
    </row>
    <row r="345" spans="1:14" ht="22" customHeight="1">
      <c r="A345" t="str">
        <f t="shared" si="10"/>
        <v/>
      </c>
      <c r="C345" s="24" t="str">
        <f>IF(B345="","",IFERROR(_xlfn.XLOOKUP(B345,BILLING!A:A,BILLING!C:C),"Bill not found"))</f>
        <v/>
      </c>
      <c r="D345" s="24" t="str">
        <f>IF(C345="","",IFERROR(_xlfn.XLOOKUP(C345,PT_Master!A:A,PT_Master!C:C),""))</f>
        <v/>
      </c>
      <c r="E345" s="24" t="str">
        <f>IF(C345="","",IFERROR(_xlfn.XLOOKUP(C345,PT_Master!A:A,PT_Master!P:P),""))</f>
        <v/>
      </c>
      <c r="F345" s="24" t="str">
        <f>IF(C345="","",IFERROR(_xlfn.XLOOKUP(C345,PT_Master!A:A,PT_Master!Q:Q),""))</f>
        <v/>
      </c>
      <c r="G345" s="13"/>
      <c r="H345" s="25" t="str">
        <f>IF(B345="","",IFERROR(_xlfn.XLOOKUP(B345,BILLING!A:A,BILLING!N:N),0))</f>
        <v/>
      </c>
      <c r="I345" s="17"/>
      <c r="K345" s="13"/>
      <c r="N345" s="25" t="str">
        <f t="shared" si="11"/>
        <v/>
      </c>
    </row>
    <row r="346" spans="1:14" ht="22" customHeight="1">
      <c r="A346" t="str">
        <f t="shared" si="10"/>
        <v/>
      </c>
      <c r="C346" s="24" t="str">
        <f>IF(B346="","",IFERROR(_xlfn.XLOOKUP(B346,BILLING!A:A,BILLING!C:C),"Bill not found"))</f>
        <v/>
      </c>
      <c r="D346" s="24" t="str">
        <f>IF(C346="","",IFERROR(_xlfn.XLOOKUP(C346,PT_Master!A:A,PT_Master!C:C),""))</f>
        <v/>
      </c>
      <c r="E346" s="24" t="str">
        <f>IF(C346="","",IFERROR(_xlfn.XLOOKUP(C346,PT_Master!A:A,PT_Master!P:P),""))</f>
        <v/>
      </c>
      <c r="F346" s="24" t="str">
        <f>IF(C346="","",IFERROR(_xlfn.XLOOKUP(C346,PT_Master!A:A,PT_Master!Q:Q),""))</f>
        <v/>
      </c>
      <c r="G346" s="13"/>
      <c r="H346" s="25" t="str">
        <f>IF(B346="","",IFERROR(_xlfn.XLOOKUP(B346,BILLING!A:A,BILLING!N:N),0))</f>
        <v/>
      </c>
      <c r="I346" s="17"/>
      <c r="K346" s="13"/>
      <c r="N346" s="25" t="str">
        <f t="shared" si="11"/>
        <v/>
      </c>
    </row>
    <row r="347" spans="1:14" ht="22" customHeight="1">
      <c r="A347" t="str">
        <f t="shared" si="10"/>
        <v/>
      </c>
      <c r="C347" s="24" t="str">
        <f>IF(B347="","",IFERROR(_xlfn.XLOOKUP(B347,BILLING!A:A,BILLING!C:C),"Bill not found"))</f>
        <v/>
      </c>
      <c r="D347" s="24" t="str">
        <f>IF(C347="","",IFERROR(_xlfn.XLOOKUP(C347,PT_Master!A:A,PT_Master!C:C),""))</f>
        <v/>
      </c>
      <c r="E347" s="24" t="str">
        <f>IF(C347="","",IFERROR(_xlfn.XLOOKUP(C347,PT_Master!A:A,PT_Master!P:P),""))</f>
        <v/>
      </c>
      <c r="F347" s="24" t="str">
        <f>IF(C347="","",IFERROR(_xlfn.XLOOKUP(C347,PT_Master!A:A,PT_Master!Q:Q),""))</f>
        <v/>
      </c>
      <c r="G347" s="13"/>
      <c r="H347" s="25" t="str">
        <f>IF(B347="","",IFERROR(_xlfn.XLOOKUP(B347,BILLING!A:A,BILLING!N:N),0))</f>
        <v/>
      </c>
      <c r="I347" s="17"/>
      <c r="K347" s="13"/>
      <c r="N347" s="25" t="str">
        <f t="shared" si="11"/>
        <v/>
      </c>
    </row>
    <row r="348" spans="1:14" ht="22" customHeight="1">
      <c r="A348" t="str">
        <f t="shared" si="10"/>
        <v/>
      </c>
      <c r="C348" s="24" t="str">
        <f>IF(B348="","",IFERROR(_xlfn.XLOOKUP(B348,BILLING!A:A,BILLING!C:C),"Bill not found"))</f>
        <v/>
      </c>
      <c r="D348" s="24" t="str">
        <f>IF(C348="","",IFERROR(_xlfn.XLOOKUP(C348,PT_Master!A:A,PT_Master!C:C),""))</f>
        <v/>
      </c>
      <c r="E348" s="24" t="str">
        <f>IF(C348="","",IFERROR(_xlfn.XLOOKUP(C348,PT_Master!A:A,PT_Master!P:P),""))</f>
        <v/>
      </c>
      <c r="F348" s="24" t="str">
        <f>IF(C348="","",IFERROR(_xlfn.XLOOKUP(C348,PT_Master!A:A,PT_Master!Q:Q),""))</f>
        <v/>
      </c>
      <c r="G348" s="13"/>
      <c r="H348" s="25" t="str">
        <f>IF(B348="","",IFERROR(_xlfn.XLOOKUP(B348,BILLING!A:A,BILLING!N:N),0))</f>
        <v/>
      </c>
      <c r="I348" s="17"/>
      <c r="K348" s="13"/>
      <c r="N348" s="25" t="str">
        <f t="shared" si="11"/>
        <v/>
      </c>
    </row>
    <row r="349" spans="1:14" ht="22" customHeight="1">
      <c r="A349" t="str">
        <f t="shared" si="10"/>
        <v/>
      </c>
      <c r="C349" s="24" t="str">
        <f>IF(B349="","",IFERROR(_xlfn.XLOOKUP(B349,BILLING!A:A,BILLING!C:C),"Bill not found"))</f>
        <v/>
      </c>
      <c r="D349" s="24" t="str">
        <f>IF(C349="","",IFERROR(_xlfn.XLOOKUP(C349,PT_Master!A:A,PT_Master!C:C),""))</f>
        <v/>
      </c>
      <c r="E349" s="24" t="str">
        <f>IF(C349="","",IFERROR(_xlfn.XLOOKUP(C349,PT_Master!A:A,PT_Master!P:P),""))</f>
        <v/>
      </c>
      <c r="F349" s="24" t="str">
        <f>IF(C349="","",IFERROR(_xlfn.XLOOKUP(C349,PT_Master!A:A,PT_Master!Q:Q),""))</f>
        <v/>
      </c>
      <c r="G349" s="13"/>
      <c r="H349" s="25" t="str">
        <f>IF(B349="","",IFERROR(_xlfn.XLOOKUP(B349,BILLING!A:A,BILLING!N:N),0))</f>
        <v/>
      </c>
      <c r="I349" s="17"/>
      <c r="K349" s="13"/>
      <c r="N349" s="25" t="str">
        <f t="shared" si="11"/>
        <v/>
      </c>
    </row>
    <row r="350" spans="1:14" ht="22" customHeight="1">
      <c r="A350" t="str">
        <f t="shared" si="10"/>
        <v/>
      </c>
      <c r="C350" s="24" t="str">
        <f>IF(B350="","",IFERROR(_xlfn.XLOOKUP(B350,BILLING!A:A,BILLING!C:C),"Bill not found"))</f>
        <v/>
      </c>
      <c r="D350" s="24" t="str">
        <f>IF(C350="","",IFERROR(_xlfn.XLOOKUP(C350,PT_Master!A:A,PT_Master!C:C),""))</f>
        <v/>
      </c>
      <c r="E350" s="24" t="str">
        <f>IF(C350="","",IFERROR(_xlfn.XLOOKUP(C350,PT_Master!A:A,PT_Master!P:P),""))</f>
        <v/>
      </c>
      <c r="F350" s="24" t="str">
        <f>IF(C350="","",IFERROR(_xlfn.XLOOKUP(C350,PT_Master!A:A,PT_Master!Q:Q),""))</f>
        <v/>
      </c>
      <c r="G350" s="13"/>
      <c r="H350" s="25" t="str">
        <f>IF(B350="","",IFERROR(_xlfn.XLOOKUP(B350,BILLING!A:A,BILLING!N:N),0))</f>
        <v/>
      </c>
      <c r="I350" s="17"/>
      <c r="K350" s="13"/>
      <c r="N350" s="25" t="str">
        <f t="shared" si="11"/>
        <v/>
      </c>
    </row>
    <row r="351" spans="1:14" ht="22" customHeight="1">
      <c r="A351" t="str">
        <f t="shared" si="10"/>
        <v/>
      </c>
      <c r="C351" s="24" t="str">
        <f>IF(B351="","",IFERROR(_xlfn.XLOOKUP(B351,BILLING!A:A,BILLING!C:C),"Bill not found"))</f>
        <v/>
      </c>
      <c r="D351" s="24" t="str">
        <f>IF(C351="","",IFERROR(_xlfn.XLOOKUP(C351,PT_Master!A:A,PT_Master!C:C),""))</f>
        <v/>
      </c>
      <c r="E351" s="24" t="str">
        <f>IF(C351="","",IFERROR(_xlfn.XLOOKUP(C351,PT_Master!A:A,PT_Master!P:P),""))</f>
        <v/>
      </c>
      <c r="F351" s="24" t="str">
        <f>IF(C351="","",IFERROR(_xlfn.XLOOKUP(C351,PT_Master!A:A,PT_Master!Q:Q),""))</f>
        <v/>
      </c>
      <c r="G351" s="13"/>
      <c r="H351" s="25" t="str">
        <f>IF(B351="","",IFERROR(_xlfn.XLOOKUP(B351,BILLING!A:A,BILLING!N:N),0))</f>
        <v/>
      </c>
      <c r="I351" s="17"/>
      <c r="K351" s="13"/>
      <c r="N351" s="25" t="str">
        <f t="shared" si="11"/>
        <v/>
      </c>
    </row>
    <row r="352" spans="1:14" ht="22" customHeight="1">
      <c r="A352" t="str">
        <f t="shared" si="10"/>
        <v/>
      </c>
      <c r="C352" s="24" t="str">
        <f>IF(B352="","",IFERROR(_xlfn.XLOOKUP(B352,BILLING!A:A,BILLING!C:C),"Bill not found"))</f>
        <v/>
      </c>
      <c r="D352" s="24" t="str">
        <f>IF(C352="","",IFERROR(_xlfn.XLOOKUP(C352,PT_Master!A:A,PT_Master!C:C),""))</f>
        <v/>
      </c>
      <c r="E352" s="24" t="str">
        <f>IF(C352="","",IFERROR(_xlfn.XLOOKUP(C352,PT_Master!A:A,PT_Master!P:P),""))</f>
        <v/>
      </c>
      <c r="F352" s="24" t="str">
        <f>IF(C352="","",IFERROR(_xlfn.XLOOKUP(C352,PT_Master!A:A,PT_Master!Q:Q),""))</f>
        <v/>
      </c>
      <c r="G352" s="13"/>
      <c r="H352" s="25" t="str">
        <f>IF(B352="","",IFERROR(_xlfn.XLOOKUP(B352,BILLING!A:A,BILLING!N:N),0))</f>
        <v/>
      </c>
      <c r="I352" s="17"/>
      <c r="K352" s="13"/>
      <c r="N352" s="25" t="str">
        <f t="shared" si="11"/>
        <v/>
      </c>
    </row>
    <row r="353" spans="1:14" ht="22" customHeight="1">
      <c r="A353" t="str">
        <f t="shared" si="10"/>
        <v/>
      </c>
      <c r="C353" s="24" t="str">
        <f>IF(B353="","",IFERROR(_xlfn.XLOOKUP(B353,BILLING!A:A,BILLING!C:C),"Bill not found"))</f>
        <v/>
      </c>
      <c r="D353" s="24" t="str">
        <f>IF(C353="","",IFERROR(_xlfn.XLOOKUP(C353,PT_Master!A:A,PT_Master!C:C),""))</f>
        <v/>
      </c>
      <c r="E353" s="24" t="str">
        <f>IF(C353="","",IFERROR(_xlfn.XLOOKUP(C353,PT_Master!A:A,PT_Master!P:P),""))</f>
        <v/>
      </c>
      <c r="F353" s="24" t="str">
        <f>IF(C353="","",IFERROR(_xlfn.XLOOKUP(C353,PT_Master!A:A,PT_Master!Q:Q),""))</f>
        <v/>
      </c>
      <c r="G353" s="13"/>
      <c r="H353" s="25" t="str">
        <f>IF(B353="","",IFERROR(_xlfn.XLOOKUP(B353,BILLING!A:A,BILLING!N:N),0))</f>
        <v/>
      </c>
      <c r="I353" s="17"/>
      <c r="K353" s="13"/>
      <c r="N353" s="25" t="str">
        <f t="shared" si="11"/>
        <v/>
      </c>
    </row>
    <row r="354" spans="1:14" ht="22" customHeight="1">
      <c r="A354" t="str">
        <f t="shared" si="10"/>
        <v/>
      </c>
      <c r="C354" s="24" t="str">
        <f>IF(B354="","",IFERROR(_xlfn.XLOOKUP(B354,BILLING!A:A,BILLING!C:C),"Bill not found"))</f>
        <v/>
      </c>
      <c r="D354" s="24" t="str">
        <f>IF(C354="","",IFERROR(_xlfn.XLOOKUP(C354,PT_Master!A:A,PT_Master!C:C),""))</f>
        <v/>
      </c>
      <c r="E354" s="24" t="str">
        <f>IF(C354="","",IFERROR(_xlfn.XLOOKUP(C354,PT_Master!A:A,PT_Master!P:P),""))</f>
        <v/>
      </c>
      <c r="F354" s="24" t="str">
        <f>IF(C354="","",IFERROR(_xlfn.XLOOKUP(C354,PT_Master!A:A,PT_Master!Q:Q),""))</f>
        <v/>
      </c>
      <c r="G354" s="13"/>
      <c r="H354" s="25" t="str">
        <f>IF(B354="","",IFERROR(_xlfn.XLOOKUP(B354,BILLING!A:A,BILLING!N:N),0))</f>
        <v/>
      </c>
      <c r="I354" s="17"/>
      <c r="K354" s="13"/>
      <c r="N354" s="25" t="str">
        <f t="shared" si="11"/>
        <v/>
      </c>
    </row>
    <row r="355" spans="1:14" ht="22" customHeight="1">
      <c r="A355" t="str">
        <f t="shared" si="10"/>
        <v/>
      </c>
      <c r="C355" s="24" t="str">
        <f>IF(B355="","",IFERROR(_xlfn.XLOOKUP(B355,BILLING!A:A,BILLING!C:C),"Bill not found"))</f>
        <v/>
      </c>
      <c r="D355" s="24" t="str">
        <f>IF(C355="","",IFERROR(_xlfn.XLOOKUP(C355,PT_Master!A:A,PT_Master!C:C),""))</f>
        <v/>
      </c>
      <c r="E355" s="24" t="str">
        <f>IF(C355="","",IFERROR(_xlfn.XLOOKUP(C355,PT_Master!A:A,PT_Master!P:P),""))</f>
        <v/>
      </c>
      <c r="F355" s="24" t="str">
        <f>IF(C355="","",IFERROR(_xlfn.XLOOKUP(C355,PT_Master!A:A,PT_Master!Q:Q),""))</f>
        <v/>
      </c>
      <c r="G355" s="13"/>
      <c r="H355" s="25" t="str">
        <f>IF(B355="","",IFERROR(_xlfn.XLOOKUP(B355,BILLING!A:A,BILLING!N:N),0))</f>
        <v/>
      </c>
      <c r="I355" s="17"/>
      <c r="K355" s="13"/>
      <c r="N355" s="25" t="str">
        <f t="shared" si="11"/>
        <v/>
      </c>
    </row>
    <row r="356" spans="1:14" ht="22" customHeight="1">
      <c r="A356" t="str">
        <f t="shared" si="10"/>
        <v/>
      </c>
      <c r="C356" s="24" t="str">
        <f>IF(B356="","",IFERROR(_xlfn.XLOOKUP(B356,BILLING!A:A,BILLING!C:C),"Bill not found"))</f>
        <v/>
      </c>
      <c r="D356" s="24" t="str">
        <f>IF(C356="","",IFERROR(_xlfn.XLOOKUP(C356,PT_Master!A:A,PT_Master!C:C),""))</f>
        <v/>
      </c>
      <c r="E356" s="24" t="str">
        <f>IF(C356="","",IFERROR(_xlfn.XLOOKUP(C356,PT_Master!A:A,PT_Master!P:P),""))</f>
        <v/>
      </c>
      <c r="F356" s="24" t="str">
        <f>IF(C356="","",IFERROR(_xlfn.XLOOKUP(C356,PT_Master!A:A,PT_Master!Q:Q),""))</f>
        <v/>
      </c>
      <c r="G356" s="13"/>
      <c r="H356" s="25" t="str">
        <f>IF(B356="","",IFERROR(_xlfn.XLOOKUP(B356,BILLING!A:A,BILLING!N:N),0))</f>
        <v/>
      </c>
      <c r="I356" s="17"/>
      <c r="K356" s="13"/>
      <c r="N356" s="25" t="str">
        <f t="shared" si="11"/>
        <v/>
      </c>
    </row>
    <row r="357" spans="1:14" ht="22" customHeight="1">
      <c r="A357" t="str">
        <f t="shared" si="10"/>
        <v/>
      </c>
      <c r="C357" s="24" t="str">
        <f>IF(B357="","",IFERROR(_xlfn.XLOOKUP(B357,BILLING!A:A,BILLING!C:C),"Bill not found"))</f>
        <v/>
      </c>
      <c r="D357" s="24" t="str">
        <f>IF(C357="","",IFERROR(_xlfn.XLOOKUP(C357,PT_Master!A:A,PT_Master!C:C),""))</f>
        <v/>
      </c>
      <c r="E357" s="24" t="str">
        <f>IF(C357="","",IFERROR(_xlfn.XLOOKUP(C357,PT_Master!A:A,PT_Master!P:P),""))</f>
        <v/>
      </c>
      <c r="F357" s="24" t="str">
        <f>IF(C357="","",IFERROR(_xlfn.XLOOKUP(C357,PT_Master!A:A,PT_Master!Q:Q),""))</f>
        <v/>
      </c>
      <c r="G357" s="13"/>
      <c r="H357" s="25" t="str">
        <f>IF(B357="","",IFERROR(_xlfn.XLOOKUP(B357,BILLING!A:A,BILLING!N:N),0))</f>
        <v/>
      </c>
      <c r="I357" s="17"/>
      <c r="K357" s="13"/>
      <c r="N357" s="25" t="str">
        <f t="shared" si="11"/>
        <v/>
      </c>
    </row>
    <row r="358" spans="1:14" ht="22" customHeight="1">
      <c r="A358" t="str">
        <f t="shared" si="10"/>
        <v/>
      </c>
      <c r="C358" s="24" t="str">
        <f>IF(B358="","",IFERROR(_xlfn.XLOOKUP(B358,BILLING!A:A,BILLING!C:C),"Bill not found"))</f>
        <v/>
      </c>
      <c r="D358" s="24" t="str">
        <f>IF(C358="","",IFERROR(_xlfn.XLOOKUP(C358,PT_Master!A:A,PT_Master!C:C),""))</f>
        <v/>
      </c>
      <c r="E358" s="24" t="str">
        <f>IF(C358="","",IFERROR(_xlfn.XLOOKUP(C358,PT_Master!A:A,PT_Master!P:P),""))</f>
        <v/>
      </c>
      <c r="F358" s="24" t="str">
        <f>IF(C358="","",IFERROR(_xlfn.XLOOKUP(C358,PT_Master!A:A,PT_Master!Q:Q),""))</f>
        <v/>
      </c>
      <c r="G358" s="13"/>
      <c r="H358" s="25" t="str">
        <f>IF(B358="","",IFERROR(_xlfn.XLOOKUP(B358,BILLING!A:A,BILLING!N:N),0))</f>
        <v/>
      </c>
      <c r="I358" s="17"/>
      <c r="K358" s="13"/>
      <c r="N358" s="25" t="str">
        <f t="shared" si="11"/>
        <v/>
      </c>
    </row>
    <row r="359" spans="1:14" ht="22" customHeight="1">
      <c r="A359" t="str">
        <f t="shared" si="10"/>
        <v/>
      </c>
      <c r="C359" s="24" t="str">
        <f>IF(B359="","",IFERROR(_xlfn.XLOOKUP(B359,BILLING!A:A,BILLING!C:C),"Bill not found"))</f>
        <v/>
      </c>
      <c r="D359" s="24" t="str">
        <f>IF(C359="","",IFERROR(_xlfn.XLOOKUP(C359,PT_Master!A:A,PT_Master!C:C),""))</f>
        <v/>
      </c>
      <c r="E359" s="24" t="str">
        <f>IF(C359="","",IFERROR(_xlfn.XLOOKUP(C359,PT_Master!A:A,PT_Master!P:P),""))</f>
        <v/>
      </c>
      <c r="F359" s="24" t="str">
        <f>IF(C359="","",IFERROR(_xlfn.XLOOKUP(C359,PT_Master!A:A,PT_Master!Q:Q),""))</f>
        <v/>
      </c>
      <c r="G359" s="13"/>
      <c r="H359" s="25" t="str">
        <f>IF(B359="","",IFERROR(_xlfn.XLOOKUP(B359,BILLING!A:A,BILLING!N:N),0))</f>
        <v/>
      </c>
      <c r="I359" s="17"/>
      <c r="K359" s="13"/>
      <c r="N359" s="25" t="str">
        <f t="shared" si="11"/>
        <v/>
      </c>
    </row>
    <row r="360" spans="1:14" ht="22" customHeight="1">
      <c r="A360" t="str">
        <f t="shared" si="10"/>
        <v/>
      </c>
      <c r="C360" s="24" t="str">
        <f>IF(B360="","",IFERROR(_xlfn.XLOOKUP(B360,BILLING!A:A,BILLING!C:C),"Bill not found"))</f>
        <v/>
      </c>
      <c r="D360" s="24" t="str">
        <f>IF(C360="","",IFERROR(_xlfn.XLOOKUP(C360,PT_Master!A:A,PT_Master!C:C),""))</f>
        <v/>
      </c>
      <c r="E360" s="24" t="str">
        <f>IF(C360="","",IFERROR(_xlfn.XLOOKUP(C360,PT_Master!A:A,PT_Master!P:P),""))</f>
        <v/>
      </c>
      <c r="F360" s="24" t="str">
        <f>IF(C360="","",IFERROR(_xlfn.XLOOKUP(C360,PT_Master!A:A,PT_Master!Q:Q),""))</f>
        <v/>
      </c>
      <c r="G360" s="13"/>
      <c r="H360" s="25" t="str">
        <f>IF(B360="","",IFERROR(_xlfn.XLOOKUP(B360,BILLING!A:A,BILLING!N:N),0))</f>
        <v/>
      </c>
      <c r="I360" s="17"/>
      <c r="K360" s="13"/>
      <c r="N360" s="25" t="str">
        <f t="shared" si="11"/>
        <v/>
      </c>
    </row>
    <row r="361" spans="1:14" ht="22" customHeight="1">
      <c r="A361" t="str">
        <f t="shared" si="10"/>
        <v/>
      </c>
      <c r="C361" s="24" t="str">
        <f>IF(B361="","",IFERROR(_xlfn.XLOOKUP(B361,BILLING!A:A,BILLING!C:C),"Bill not found"))</f>
        <v/>
      </c>
      <c r="D361" s="24" t="str">
        <f>IF(C361="","",IFERROR(_xlfn.XLOOKUP(C361,PT_Master!A:A,PT_Master!C:C),""))</f>
        <v/>
      </c>
      <c r="E361" s="24" t="str">
        <f>IF(C361="","",IFERROR(_xlfn.XLOOKUP(C361,PT_Master!A:A,PT_Master!P:P),""))</f>
        <v/>
      </c>
      <c r="F361" s="24" t="str">
        <f>IF(C361="","",IFERROR(_xlfn.XLOOKUP(C361,PT_Master!A:A,PT_Master!Q:Q),""))</f>
        <v/>
      </c>
      <c r="G361" s="13"/>
      <c r="H361" s="25" t="str">
        <f>IF(B361="","",IFERROR(_xlfn.XLOOKUP(B361,BILLING!A:A,BILLING!N:N),0))</f>
        <v/>
      </c>
      <c r="I361" s="17"/>
      <c r="K361" s="13"/>
      <c r="N361" s="25" t="str">
        <f t="shared" si="11"/>
        <v/>
      </c>
    </row>
    <row r="362" spans="1:14" ht="22" customHeight="1">
      <c r="A362" t="str">
        <f t="shared" si="10"/>
        <v/>
      </c>
      <c r="C362" s="24" t="str">
        <f>IF(B362="","",IFERROR(_xlfn.XLOOKUP(B362,BILLING!A:A,BILLING!C:C),"Bill not found"))</f>
        <v/>
      </c>
      <c r="D362" s="24" t="str">
        <f>IF(C362="","",IFERROR(_xlfn.XLOOKUP(C362,PT_Master!A:A,PT_Master!C:C),""))</f>
        <v/>
      </c>
      <c r="E362" s="24" t="str">
        <f>IF(C362="","",IFERROR(_xlfn.XLOOKUP(C362,PT_Master!A:A,PT_Master!P:P),""))</f>
        <v/>
      </c>
      <c r="F362" s="24" t="str">
        <f>IF(C362="","",IFERROR(_xlfn.XLOOKUP(C362,PT_Master!A:A,PT_Master!Q:Q),""))</f>
        <v/>
      </c>
      <c r="G362" s="13"/>
      <c r="H362" s="25" t="str">
        <f>IF(B362="","",IFERROR(_xlfn.XLOOKUP(B362,BILLING!A:A,BILLING!N:N),0))</f>
        <v/>
      </c>
      <c r="I362" s="17"/>
      <c r="K362" s="13"/>
      <c r="N362" s="25" t="str">
        <f t="shared" si="11"/>
        <v/>
      </c>
    </row>
    <row r="363" spans="1:14" ht="22" customHeight="1">
      <c r="A363" t="str">
        <f t="shared" si="10"/>
        <v/>
      </c>
      <c r="C363" s="24" t="str">
        <f>IF(B363="","",IFERROR(_xlfn.XLOOKUP(B363,BILLING!A:A,BILLING!C:C),"Bill not found"))</f>
        <v/>
      </c>
      <c r="D363" s="24" t="str">
        <f>IF(C363="","",IFERROR(_xlfn.XLOOKUP(C363,PT_Master!A:A,PT_Master!C:C),""))</f>
        <v/>
      </c>
      <c r="E363" s="24" t="str">
        <f>IF(C363="","",IFERROR(_xlfn.XLOOKUP(C363,PT_Master!A:A,PT_Master!P:P),""))</f>
        <v/>
      </c>
      <c r="F363" s="24" t="str">
        <f>IF(C363="","",IFERROR(_xlfn.XLOOKUP(C363,PT_Master!A:A,PT_Master!Q:Q),""))</f>
        <v/>
      </c>
      <c r="G363" s="13"/>
      <c r="H363" s="25" t="str">
        <f>IF(B363="","",IFERROR(_xlfn.XLOOKUP(B363,BILLING!A:A,BILLING!N:N),0))</f>
        <v/>
      </c>
      <c r="I363" s="17"/>
      <c r="K363" s="13"/>
      <c r="N363" s="25" t="str">
        <f t="shared" si="11"/>
        <v/>
      </c>
    </row>
    <row r="364" spans="1:14" ht="22" customHeight="1">
      <c r="A364" t="str">
        <f t="shared" si="10"/>
        <v/>
      </c>
      <c r="C364" s="24" t="str">
        <f>IF(B364="","",IFERROR(_xlfn.XLOOKUP(B364,BILLING!A:A,BILLING!C:C),"Bill not found"))</f>
        <v/>
      </c>
      <c r="D364" s="24" t="str">
        <f>IF(C364="","",IFERROR(_xlfn.XLOOKUP(C364,PT_Master!A:A,PT_Master!C:C),""))</f>
        <v/>
      </c>
      <c r="E364" s="24" t="str">
        <f>IF(C364="","",IFERROR(_xlfn.XLOOKUP(C364,PT_Master!A:A,PT_Master!P:P),""))</f>
        <v/>
      </c>
      <c r="F364" s="24" t="str">
        <f>IF(C364="","",IFERROR(_xlfn.XLOOKUP(C364,PT_Master!A:A,PT_Master!Q:Q),""))</f>
        <v/>
      </c>
      <c r="G364" s="13"/>
      <c r="H364" s="25" t="str">
        <f>IF(B364="","",IFERROR(_xlfn.XLOOKUP(B364,BILLING!A:A,BILLING!N:N),0))</f>
        <v/>
      </c>
      <c r="I364" s="17"/>
      <c r="K364" s="13"/>
      <c r="N364" s="25" t="str">
        <f t="shared" si="11"/>
        <v/>
      </c>
    </row>
    <row r="365" spans="1:14" ht="22" customHeight="1">
      <c r="A365" t="str">
        <f t="shared" si="10"/>
        <v/>
      </c>
      <c r="C365" s="24" t="str">
        <f>IF(B365="","",IFERROR(_xlfn.XLOOKUP(B365,BILLING!A:A,BILLING!C:C),"Bill not found"))</f>
        <v/>
      </c>
      <c r="D365" s="24" t="str">
        <f>IF(C365="","",IFERROR(_xlfn.XLOOKUP(C365,PT_Master!A:A,PT_Master!C:C),""))</f>
        <v/>
      </c>
      <c r="E365" s="24" t="str">
        <f>IF(C365="","",IFERROR(_xlfn.XLOOKUP(C365,PT_Master!A:A,PT_Master!P:P),""))</f>
        <v/>
      </c>
      <c r="F365" s="24" t="str">
        <f>IF(C365="","",IFERROR(_xlfn.XLOOKUP(C365,PT_Master!A:A,PT_Master!Q:Q),""))</f>
        <v/>
      </c>
      <c r="G365" s="13"/>
      <c r="H365" s="25" t="str">
        <f>IF(B365="","",IFERROR(_xlfn.XLOOKUP(B365,BILLING!A:A,BILLING!N:N),0))</f>
        <v/>
      </c>
      <c r="I365" s="17"/>
      <c r="K365" s="13"/>
      <c r="N365" s="25" t="str">
        <f t="shared" si="11"/>
        <v/>
      </c>
    </row>
    <row r="366" spans="1:14" ht="22" customHeight="1">
      <c r="A366" t="str">
        <f t="shared" si="10"/>
        <v/>
      </c>
      <c r="C366" s="24" t="str">
        <f>IF(B366="","",IFERROR(_xlfn.XLOOKUP(B366,BILLING!A:A,BILLING!C:C),"Bill not found"))</f>
        <v/>
      </c>
      <c r="D366" s="24" t="str">
        <f>IF(C366="","",IFERROR(_xlfn.XLOOKUP(C366,PT_Master!A:A,PT_Master!C:C),""))</f>
        <v/>
      </c>
      <c r="E366" s="24" t="str">
        <f>IF(C366="","",IFERROR(_xlfn.XLOOKUP(C366,PT_Master!A:A,PT_Master!P:P),""))</f>
        <v/>
      </c>
      <c r="F366" s="24" t="str">
        <f>IF(C366="","",IFERROR(_xlfn.XLOOKUP(C366,PT_Master!A:A,PT_Master!Q:Q),""))</f>
        <v/>
      </c>
      <c r="G366" s="13"/>
      <c r="H366" s="25" t="str">
        <f>IF(B366="","",IFERROR(_xlfn.XLOOKUP(B366,BILLING!A:A,BILLING!N:N),0))</f>
        <v/>
      </c>
      <c r="I366" s="17"/>
      <c r="K366" s="13"/>
      <c r="N366" s="25" t="str">
        <f t="shared" si="11"/>
        <v/>
      </c>
    </row>
    <row r="367" spans="1:14" ht="22" customHeight="1">
      <c r="A367" t="str">
        <f t="shared" si="10"/>
        <v/>
      </c>
      <c r="C367" s="24" t="str">
        <f>IF(B367="","",IFERROR(_xlfn.XLOOKUP(B367,BILLING!A:A,BILLING!C:C),"Bill not found"))</f>
        <v/>
      </c>
      <c r="D367" s="24" t="str">
        <f>IF(C367="","",IFERROR(_xlfn.XLOOKUP(C367,PT_Master!A:A,PT_Master!C:C),""))</f>
        <v/>
      </c>
      <c r="E367" s="24" t="str">
        <f>IF(C367="","",IFERROR(_xlfn.XLOOKUP(C367,PT_Master!A:A,PT_Master!P:P),""))</f>
        <v/>
      </c>
      <c r="F367" s="24" t="str">
        <f>IF(C367="","",IFERROR(_xlfn.XLOOKUP(C367,PT_Master!A:A,PT_Master!Q:Q),""))</f>
        <v/>
      </c>
      <c r="G367" s="13"/>
      <c r="H367" s="25" t="str">
        <f>IF(B367="","",IFERROR(_xlfn.XLOOKUP(B367,BILLING!A:A,BILLING!N:N),0))</f>
        <v/>
      </c>
      <c r="I367" s="17"/>
      <c r="K367" s="13"/>
      <c r="N367" s="25" t="str">
        <f t="shared" si="11"/>
        <v/>
      </c>
    </row>
    <row r="368" spans="1:14" ht="22" customHeight="1">
      <c r="A368" t="str">
        <f t="shared" si="10"/>
        <v/>
      </c>
      <c r="C368" s="24" t="str">
        <f>IF(B368="","",IFERROR(_xlfn.XLOOKUP(B368,BILLING!A:A,BILLING!C:C),"Bill not found"))</f>
        <v/>
      </c>
      <c r="D368" s="24" t="str">
        <f>IF(C368="","",IFERROR(_xlfn.XLOOKUP(C368,PT_Master!A:A,PT_Master!C:C),""))</f>
        <v/>
      </c>
      <c r="E368" s="24" t="str">
        <f>IF(C368="","",IFERROR(_xlfn.XLOOKUP(C368,PT_Master!A:A,PT_Master!P:P),""))</f>
        <v/>
      </c>
      <c r="F368" s="24" t="str">
        <f>IF(C368="","",IFERROR(_xlfn.XLOOKUP(C368,PT_Master!A:A,PT_Master!Q:Q),""))</f>
        <v/>
      </c>
      <c r="G368" s="13"/>
      <c r="H368" s="25" t="str">
        <f>IF(B368="","",IFERROR(_xlfn.XLOOKUP(B368,BILLING!A:A,BILLING!N:N),0))</f>
        <v/>
      </c>
      <c r="I368" s="17"/>
      <c r="K368" s="13"/>
      <c r="N368" s="25" t="str">
        <f t="shared" si="11"/>
        <v/>
      </c>
    </row>
    <row r="369" spans="1:14" ht="22" customHeight="1">
      <c r="A369" t="str">
        <f t="shared" si="10"/>
        <v/>
      </c>
      <c r="C369" s="24" t="str">
        <f>IF(B369="","",IFERROR(_xlfn.XLOOKUP(B369,BILLING!A:A,BILLING!C:C),"Bill not found"))</f>
        <v/>
      </c>
      <c r="D369" s="24" t="str">
        <f>IF(C369="","",IFERROR(_xlfn.XLOOKUP(C369,PT_Master!A:A,PT_Master!C:C),""))</f>
        <v/>
      </c>
      <c r="E369" s="24" t="str">
        <f>IF(C369="","",IFERROR(_xlfn.XLOOKUP(C369,PT_Master!A:A,PT_Master!P:P),""))</f>
        <v/>
      </c>
      <c r="F369" s="24" t="str">
        <f>IF(C369="","",IFERROR(_xlfn.XLOOKUP(C369,PT_Master!A:A,PT_Master!Q:Q),""))</f>
        <v/>
      </c>
      <c r="G369" s="13"/>
      <c r="H369" s="25" t="str">
        <f>IF(B369="","",IFERROR(_xlfn.XLOOKUP(B369,BILLING!A:A,BILLING!N:N),0))</f>
        <v/>
      </c>
      <c r="I369" s="17"/>
      <c r="K369" s="13"/>
      <c r="N369" s="25" t="str">
        <f t="shared" si="11"/>
        <v/>
      </c>
    </row>
    <row r="370" spans="1:14" ht="22" customHeight="1">
      <c r="A370" t="str">
        <f t="shared" si="10"/>
        <v/>
      </c>
      <c r="C370" s="24" t="str">
        <f>IF(B370="","",IFERROR(_xlfn.XLOOKUP(B370,BILLING!A:A,BILLING!C:C),"Bill not found"))</f>
        <v/>
      </c>
      <c r="D370" s="24" t="str">
        <f>IF(C370="","",IFERROR(_xlfn.XLOOKUP(C370,PT_Master!A:A,PT_Master!C:C),""))</f>
        <v/>
      </c>
      <c r="E370" s="24" t="str">
        <f>IF(C370="","",IFERROR(_xlfn.XLOOKUP(C370,PT_Master!A:A,PT_Master!P:P),""))</f>
        <v/>
      </c>
      <c r="F370" s="24" t="str">
        <f>IF(C370="","",IFERROR(_xlfn.XLOOKUP(C370,PT_Master!A:A,PT_Master!Q:Q),""))</f>
        <v/>
      </c>
      <c r="G370" s="13"/>
      <c r="H370" s="25" t="str">
        <f>IF(B370="","",IFERROR(_xlfn.XLOOKUP(B370,BILLING!A:A,BILLING!N:N),0))</f>
        <v/>
      </c>
      <c r="I370" s="17"/>
      <c r="K370" s="13"/>
      <c r="N370" s="25" t="str">
        <f t="shared" si="11"/>
        <v/>
      </c>
    </row>
    <row r="371" spans="1:14" ht="22" customHeight="1">
      <c r="A371" t="str">
        <f t="shared" si="10"/>
        <v/>
      </c>
      <c r="C371" s="24" t="str">
        <f>IF(B371="","",IFERROR(_xlfn.XLOOKUP(B371,BILLING!A:A,BILLING!C:C),"Bill not found"))</f>
        <v/>
      </c>
      <c r="D371" s="24" t="str">
        <f>IF(C371="","",IFERROR(_xlfn.XLOOKUP(C371,PT_Master!A:A,PT_Master!C:C),""))</f>
        <v/>
      </c>
      <c r="E371" s="24" t="str">
        <f>IF(C371="","",IFERROR(_xlfn.XLOOKUP(C371,PT_Master!A:A,PT_Master!P:P),""))</f>
        <v/>
      </c>
      <c r="F371" s="24" t="str">
        <f>IF(C371="","",IFERROR(_xlfn.XLOOKUP(C371,PT_Master!A:A,PT_Master!Q:Q),""))</f>
        <v/>
      </c>
      <c r="G371" s="13"/>
      <c r="H371" s="25" t="str">
        <f>IF(B371="","",IFERROR(_xlfn.XLOOKUP(B371,BILLING!A:A,BILLING!N:N),0))</f>
        <v/>
      </c>
      <c r="I371" s="17"/>
      <c r="K371" s="13"/>
      <c r="N371" s="25" t="str">
        <f t="shared" si="11"/>
        <v/>
      </c>
    </row>
    <row r="372" spans="1:14" ht="22" customHeight="1">
      <c r="A372" t="str">
        <f t="shared" si="10"/>
        <v/>
      </c>
      <c r="C372" s="24" t="str">
        <f>IF(B372="","",IFERROR(_xlfn.XLOOKUP(B372,BILLING!A:A,BILLING!C:C),"Bill not found"))</f>
        <v/>
      </c>
      <c r="D372" s="24" t="str">
        <f>IF(C372="","",IFERROR(_xlfn.XLOOKUP(C372,PT_Master!A:A,PT_Master!C:C),""))</f>
        <v/>
      </c>
      <c r="E372" s="24" t="str">
        <f>IF(C372="","",IFERROR(_xlfn.XLOOKUP(C372,PT_Master!A:A,PT_Master!P:P),""))</f>
        <v/>
      </c>
      <c r="F372" s="24" t="str">
        <f>IF(C372="","",IFERROR(_xlfn.XLOOKUP(C372,PT_Master!A:A,PT_Master!Q:Q),""))</f>
        <v/>
      </c>
      <c r="G372" s="13"/>
      <c r="H372" s="25" t="str">
        <f>IF(B372="","",IFERROR(_xlfn.XLOOKUP(B372,BILLING!A:A,BILLING!N:N),0))</f>
        <v/>
      </c>
      <c r="I372" s="17"/>
      <c r="K372" s="13"/>
      <c r="N372" s="25" t="str">
        <f t="shared" si="11"/>
        <v/>
      </c>
    </row>
    <row r="373" spans="1:14" ht="22" customHeight="1">
      <c r="A373" t="str">
        <f t="shared" si="10"/>
        <v/>
      </c>
      <c r="C373" s="24" t="str">
        <f>IF(B373="","",IFERROR(_xlfn.XLOOKUP(B373,BILLING!A:A,BILLING!C:C),"Bill not found"))</f>
        <v/>
      </c>
      <c r="D373" s="24" t="str">
        <f>IF(C373="","",IFERROR(_xlfn.XLOOKUP(C373,PT_Master!A:A,PT_Master!C:C),""))</f>
        <v/>
      </c>
      <c r="E373" s="24" t="str">
        <f>IF(C373="","",IFERROR(_xlfn.XLOOKUP(C373,PT_Master!A:A,PT_Master!P:P),""))</f>
        <v/>
      </c>
      <c r="F373" s="24" t="str">
        <f>IF(C373="","",IFERROR(_xlfn.XLOOKUP(C373,PT_Master!A:A,PT_Master!Q:Q),""))</f>
        <v/>
      </c>
      <c r="G373" s="13"/>
      <c r="H373" s="25" t="str">
        <f>IF(B373="","",IFERROR(_xlfn.XLOOKUP(B373,BILLING!A:A,BILLING!N:N),0))</f>
        <v/>
      </c>
      <c r="I373" s="17"/>
      <c r="K373" s="13"/>
      <c r="N373" s="25" t="str">
        <f t="shared" si="11"/>
        <v/>
      </c>
    </row>
    <row r="374" spans="1:14" ht="22" customHeight="1">
      <c r="A374" t="str">
        <f t="shared" si="10"/>
        <v/>
      </c>
      <c r="C374" s="24" t="str">
        <f>IF(B374="","",IFERROR(_xlfn.XLOOKUP(B374,BILLING!A:A,BILLING!C:C),"Bill not found"))</f>
        <v/>
      </c>
      <c r="D374" s="24" t="str">
        <f>IF(C374="","",IFERROR(_xlfn.XLOOKUP(C374,PT_Master!A:A,PT_Master!C:C),""))</f>
        <v/>
      </c>
      <c r="E374" s="24" t="str">
        <f>IF(C374="","",IFERROR(_xlfn.XLOOKUP(C374,PT_Master!A:A,PT_Master!P:P),""))</f>
        <v/>
      </c>
      <c r="F374" s="24" t="str">
        <f>IF(C374="","",IFERROR(_xlfn.XLOOKUP(C374,PT_Master!A:A,PT_Master!Q:Q),""))</f>
        <v/>
      </c>
      <c r="G374" s="13"/>
      <c r="H374" s="25" t="str">
        <f>IF(B374="","",IFERROR(_xlfn.XLOOKUP(B374,BILLING!A:A,BILLING!N:N),0))</f>
        <v/>
      </c>
      <c r="I374" s="17"/>
      <c r="K374" s="13"/>
      <c r="N374" s="25" t="str">
        <f t="shared" si="11"/>
        <v/>
      </c>
    </row>
    <row r="375" spans="1:14" ht="22" customHeight="1">
      <c r="A375" t="str">
        <f t="shared" si="10"/>
        <v/>
      </c>
      <c r="C375" s="24" t="str">
        <f>IF(B375="","",IFERROR(_xlfn.XLOOKUP(B375,BILLING!A:A,BILLING!C:C),"Bill not found"))</f>
        <v/>
      </c>
      <c r="D375" s="24" t="str">
        <f>IF(C375="","",IFERROR(_xlfn.XLOOKUP(C375,PT_Master!A:A,PT_Master!C:C),""))</f>
        <v/>
      </c>
      <c r="E375" s="24" t="str">
        <f>IF(C375="","",IFERROR(_xlfn.XLOOKUP(C375,PT_Master!A:A,PT_Master!P:P),""))</f>
        <v/>
      </c>
      <c r="F375" s="24" t="str">
        <f>IF(C375="","",IFERROR(_xlfn.XLOOKUP(C375,PT_Master!A:A,PT_Master!Q:Q),""))</f>
        <v/>
      </c>
      <c r="G375" s="13"/>
      <c r="H375" s="25" t="str">
        <f>IF(B375="","",IFERROR(_xlfn.XLOOKUP(B375,BILLING!A:A,BILLING!N:N),0))</f>
        <v/>
      </c>
      <c r="I375" s="17"/>
      <c r="K375" s="13"/>
      <c r="N375" s="25" t="str">
        <f t="shared" si="11"/>
        <v/>
      </c>
    </row>
    <row r="376" spans="1:14" ht="22" customHeight="1">
      <c r="A376" t="str">
        <f t="shared" si="10"/>
        <v/>
      </c>
      <c r="C376" s="24" t="str">
        <f>IF(B376="","",IFERROR(_xlfn.XLOOKUP(B376,BILLING!A:A,BILLING!C:C),"Bill not found"))</f>
        <v/>
      </c>
      <c r="D376" s="24" t="str">
        <f>IF(C376="","",IFERROR(_xlfn.XLOOKUP(C376,PT_Master!A:A,PT_Master!C:C),""))</f>
        <v/>
      </c>
      <c r="E376" s="24" t="str">
        <f>IF(C376="","",IFERROR(_xlfn.XLOOKUP(C376,PT_Master!A:A,PT_Master!P:P),""))</f>
        <v/>
      </c>
      <c r="F376" s="24" t="str">
        <f>IF(C376="","",IFERROR(_xlfn.XLOOKUP(C376,PT_Master!A:A,PT_Master!Q:Q),""))</f>
        <v/>
      </c>
      <c r="G376" s="13"/>
      <c r="H376" s="25" t="str">
        <f>IF(B376="","",IFERROR(_xlfn.XLOOKUP(B376,BILLING!A:A,BILLING!N:N),0))</f>
        <v/>
      </c>
      <c r="I376" s="17"/>
      <c r="K376" s="13"/>
      <c r="N376" s="25" t="str">
        <f t="shared" si="11"/>
        <v/>
      </c>
    </row>
    <row r="377" spans="1:14" ht="22" customHeight="1">
      <c r="A377" t="str">
        <f t="shared" si="10"/>
        <v/>
      </c>
      <c r="C377" s="24" t="str">
        <f>IF(B377="","",IFERROR(_xlfn.XLOOKUP(B377,BILLING!A:A,BILLING!C:C),"Bill not found"))</f>
        <v/>
      </c>
      <c r="D377" s="24" t="str">
        <f>IF(C377="","",IFERROR(_xlfn.XLOOKUP(C377,PT_Master!A:A,PT_Master!C:C),""))</f>
        <v/>
      </c>
      <c r="E377" s="24" t="str">
        <f>IF(C377="","",IFERROR(_xlfn.XLOOKUP(C377,PT_Master!A:A,PT_Master!P:P),""))</f>
        <v/>
      </c>
      <c r="F377" s="24" t="str">
        <f>IF(C377="","",IFERROR(_xlfn.XLOOKUP(C377,PT_Master!A:A,PT_Master!Q:Q),""))</f>
        <v/>
      </c>
      <c r="G377" s="13"/>
      <c r="H377" s="25" t="str">
        <f>IF(B377="","",IFERROR(_xlfn.XLOOKUP(B377,BILLING!A:A,BILLING!N:N),0))</f>
        <v/>
      </c>
      <c r="I377" s="17"/>
      <c r="K377" s="13"/>
      <c r="N377" s="25" t="str">
        <f t="shared" si="11"/>
        <v/>
      </c>
    </row>
    <row r="378" spans="1:14" ht="22" customHeight="1">
      <c r="A378" t="str">
        <f t="shared" si="10"/>
        <v/>
      </c>
      <c r="C378" s="24" t="str">
        <f>IF(B378="","",IFERROR(_xlfn.XLOOKUP(B378,BILLING!A:A,BILLING!C:C),"Bill not found"))</f>
        <v/>
      </c>
      <c r="D378" s="24" t="str">
        <f>IF(C378="","",IFERROR(_xlfn.XLOOKUP(C378,PT_Master!A:A,PT_Master!C:C),""))</f>
        <v/>
      </c>
      <c r="E378" s="24" t="str">
        <f>IF(C378="","",IFERROR(_xlfn.XLOOKUP(C378,PT_Master!A:A,PT_Master!P:P),""))</f>
        <v/>
      </c>
      <c r="F378" s="24" t="str">
        <f>IF(C378="","",IFERROR(_xlfn.XLOOKUP(C378,PT_Master!A:A,PT_Master!Q:Q),""))</f>
        <v/>
      </c>
      <c r="G378" s="13"/>
      <c r="H378" s="25" t="str">
        <f>IF(B378="","",IFERROR(_xlfn.XLOOKUP(B378,BILLING!A:A,BILLING!N:N),0))</f>
        <v/>
      </c>
      <c r="I378" s="17"/>
      <c r="K378" s="13"/>
      <c r="N378" s="25" t="str">
        <f t="shared" si="11"/>
        <v/>
      </c>
    </row>
    <row r="379" spans="1:14" ht="22" customHeight="1">
      <c r="A379" t="str">
        <f t="shared" si="10"/>
        <v/>
      </c>
      <c r="C379" s="24" t="str">
        <f>IF(B379="","",IFERROR(_xlfn.XLOOKUP(B379,BILLING!A:A,BILLING!C:C),"Bill not found"))</f>
        <v/>
      </c>
      <c r="D379" s="24" t="str">
        <f>IF(C379="","",IFERROR(_xlfn.XLOOKUP(C379,PT_Master!A:A,PT_Master!C:C),""))</f>
        <v/>
      </c>
      <c r="E379" s="24" t="str">
        <f>IF(C379="","",IFERROR(_xlfn.XLOOKUP(C379,PT_Master!A:A,PT_Master!P:P),""))</f>
        <v/>
      </c>
      <c r="F379" s="24" t="str">
        <f>IF(C379="","",IFERROR(_xlfn.XLOOKUP(C379,PT_Master!A:A,PT_Master!Q:Q),""))</f>
        <v/>
      </c>
      <c r="G379" s="13"/>
      <c r="H379" s="25" t="str">
        <f>IF(B379="","",IFERROR(_xlfn.XLOOKUP(B379,BILLING!A:A,BILLING!N:N),0))</f>
        <v/>
      </c>
      <c r="I379" s="17"/>
      <c r="K379" s="13"/>
      <c r="N379" s="25" t="str">
        <f t="shared" si="11"/>
        <v/>
      </c>
    </row>
    <row r="380" spans="1:14" ht="22" customHeight="1">
      <c r="A380" t="str">
        <f t="shared" si="10"/>
        <v/>
      </c>
      <c r="C380" s="24" t="str">
        <f>IF(B380="","",IFERROR(_xlfn.XLOOKUP(B380,BILLING!A:A,BILLING!C:C),"Bill not found"))</f>
        <v/>
      </c>
      <c r="D380" s="24" t="str">
        <f>IF(C380="","",IFERROR(_xlfn.XLOOKUP(C380,PT_Master!A:A,PT_Master!C:C),""))</f>
        <v/>
      </c>
      <c r="E380" s="24" t="str">
        <f>IF(C380="","",IFERROR(_xlfn.XLOOKUP(C380,PT_Master!A:A,PT_Master!P:P),""))</f>
        <v/>
      </c>
      <c r="F380" s="24" t="str">
        <f>IF(C380="","",IFERROR(_xlfn.XLOOKUP(C380,PT_Master!A:A,PT_Master!Q:Q),""))</f>
        <v/>
      </c>
      <c r="G380" s="13"/>
      <c r="H380" s="25" t="str">
        <f>IF(B380="","",IFERROR(_xlfn.XLOOKUP(B380,BILLING!A:A,BILLING!N:N),0))</f>
        <v/>
      </c>
      <c r="I380" s="17"/>
      <c r="K380" s="13"/>
      <c r="N380" s="25" t="str">
        <f t="shared" si="11"/>
        <v/>
      </c>
    </row>
    <row r="381" spans="1:14" ht="22" customHeight="1">
      <c r="A381" t="str">
        <f t="shared" si="10"/>
        <v/>
      </c>
      <c r="C381" s="24" t="str">
        <f>IF(B381="","",IFERROR(_xlfn.XLOOKUP(B381,BILLING!A:A,BILLING!C:C),"Bill not found"))</f>
        <v/>
      </c>
      <c r="D381" s="24" t="str">
        <f>IF(C381="","",IFERROR(_xlfn.XLOOKUP(C381,PT_Master!A:A,PT_Master!C:C),""))</f>
        <v/>
      </c>
      <c r="E381" s="24" t="str">
        <f>IF(C381="","",IFERROR(_xlfn.XLOOKUP(C381,PT_Master!A:A,PT_Master!P:P),""))</f>
        <v/>
      </c>
      <c r="F381" s="24" t="str">
        <f>IF(C381="","",IFERROR(_xlfn.XLOOKUP(C381,PT_Master!A:A,PT_Master!Q:Q),""))</f>
        <v/>
      </c>
      <c r="G381" s="13"/>
      <c r="H381" s="25" t="str">
        <f>IF(B381="","",IFERROR(_xlfn.XLOOKUP(B381,BILLING!A:A,BILLING!N:N),0))</f>
        <v/>
      </c>
      <c r="I381" s="17"/>
      <c r="K381" s="13"/>
      <c r="N381" s="25" t="str">
        <f t="shared" si="11"/>
        <v/>
      </c>
    </row>
    <row r="382" spans="1:14" ht="22" customHeight="1">
      <c r="A382" t="str">
        <f t="shared" si="10"/>
        <v/>
      </c>
      <c r="C382" s="24" t="str">
        <f>IF(B382="","",IFERROR(_xlfn.XLOOKUP(B382,BILLING!A:A,BILLING!C:C),"Bill not found"))</f>
        <v/>
      </c>
      <c r="D382" s="24" t="str">
        <f>IF(C382="","",IFERROR(_xlfn.XLOOKUP(C382,PT_Master!A:A,PT_Master!C:C),""))</f>
        <v/>
      </c>
      <c r="E382" s="24" t="str">
        <f>IF(C382="","",IFERROR(_xlfn.XLOOKUP(C382,PT_Master!A:A,PT_Master!P:P),""))</f>
        <v/>
      </c>
      <c r="F382" s="24" t="str">
        <f>IF(C382="","",IFERROR(_xlfn.XLOOKUP(C382,PT_Master!A:A,PT_Master!Q:Q),""))</f>
        <v/>
      </c>
      <c r="G382" s="13"/>
      <c r="H382" s="25" t="str">
        <f>IF(B382="","",IFERROR(_xlfn.XLOOKUP(B382,BILLING!A:A,BILLING!N:N),0))</f>
        <v/>
      </c>
      <c r="I382" s="17"/>
      <c r="K382" s="13"/>
      <c r="N382" s="25" t="str">
        <f t="shared" si="11"/>
        <v/>
      </c>
    </row>
    <row r="383" spans="1:14" ht="22" customHeight="1">
      <c r="A383" t="str">
        <f t="shared" si="10"/>
        <v/>
      </c>
      <c r="C383" s="24" t="str">
        <f>IF(B383="","",IFERROR(_xlfn.XLOOKUP(B383,BILLING!A:A,BILLING!C:C),"Bill not found"))</f>
        <v/>
      </c>
      <c r="D383" s="24" t="str">
        <f>IF(C383="","",IFERROR(_xlfn.XLOOKUP(C383,PT_Master!A:A,PT_Master!C:C),""))</f>
        <v/>
      </c>
      <c r="E383" s="24" t="str">
        <f>IF(C383="","",IFERROR(_xlfn.XLOOKUP(C383,PT_Master!A:A,PT_Master!P:P),""))</f>
        <v/>
      </c>
      <c r="F383" s="24" t="str">
        <f>IF(C383="","",IFERROR(_xlfn.XLOOKUP(C383,PT_Master!A:A,PT_Master!Q:Q),""))</f>
        <v/>
      </c>
      <c r="G383" s="13"/>
      <c r="H383" s="25" t="str">
        <f>IF(B383="","",IFERROR(_xlfn.XLOOKUP(B383,BILLING!A:A,BILLING!N:N),0))</f>
        <v/>
      </c>
      <c r="I383" s="17"/>
      <c r="K383" s="13"/>
      <c r="N383" s="25" t="str">
        <f t="shared" si="11"/>
        <v/>
      </c>
    </row>
    <row r="384" spans="1:14" ht="22" customHeight="1">
      <c r="A384" t="str">
        <f t="shared" si="10"/>
        <v/>
      </c>
      <c r="C384" s="24" t="str">
        <f>IF(B384="","",IFERROR(_xlfn.XLOOKUP(B384,BILLING!A:A,BILLING!C:C),"Bill not found"))</f>
        <v/>
      </c>
      <c r="D384" s="24" t="str">
        <f>IF(C384="","",IFERROR(_xlfn.XLOOKUP(C384,PT_Master!A:A,PT_Master!C:C),""))</f>
        <v/>
      </c>
      <c r="E384" s="24" t="str">
        <f>IF(C384="","",IFERROR(_xlfn.XLOOKUP(C384,PT_Master!A:A,PT_Master!P:P),""))</f>
        <v/>
      </c>
      <c r="F384" s="24" t="str">
        <f>IF(C384="","",IFERROR(_xlfn.XLOOKUP(C384,PT_Master!A:A,PT_Master!Q:Q),""))</f>
        <v/>
      </c>
      <c r="G384" s="13"/>
      <c r="H384" s="25" t="str">
        <f>IF(B384="","",IFERROR(_xlfn.XLOOKUP(B384,BILLING!A:A,BILLING!N:N),0))</f>
        <v/>
      </c>
      <c r="I384" s="17"/>
      <c r="K384" s="13"/>
      <c r="N384" s="25" t="str">
        <f t="shared" si="11"/>
        <v/>
      </c>
    </row>
    <row r="385" spans="1:14" ht="22" customHeight="1">
      <c r="A385" t="str">
        <f t="shared" si="10"/>
        <v/>
      </c>
      <c r="C385" s="24" t="str">
        <f>IF(B385="","",IFERROR(_xlfn.XLOOKUP(B385,BILLING!A:A,BILLING!C:C),"Bill not found"))</f>
        <v/>
      </c>
      <c r="D385" s="24" t="str">
        <f>IF(C385="","",IFERROR(_xlfn.XLOOKUP(C385,PT_Master!A:A,PT_Master!C:C),""))</f>
        <v/>
      </c>
      <c r="E385" s="24" t="str">
        <f>IF(C385="","",IFERROR(_xlfn.XLOOKUP(C385,PT_Master!A:A,PT_Master!P:P),""))</f>
        <v/>
      </c>
      <c r="F385" s="24" t="str">
        <f>IF(C385="","",IFERROR(_xlfn.XLOOKUP(C385,PT_Master!A:A,PT_Master!Q:Q),""))</f>
        <v/>
      </c>
      <c r="G385" s="13"/>
      <c r="H385" s="25" t="str">
        <f>IF(B385="","",IFERROR(_xlfn.XLOOKUP(B385,BILLING!A:A,BILLING!N:N),0))</f>
        <v/>
      </c>
      <c r="I385" s="17"/>
      <c r="K385" s="13"/>
      <c r="N385" s="25" t="str">
        <f t="shared" si="11"/>
        <v/>
      </c>
    </row>
    <row r="386" spans="1:14" ht="22" customHeight="1">
      <c r="A386" t="str">
        <f t="shared" si="10"/>
        <v/>
      </c>
      <c r="C386" s="24" t="str">
        <f>IF(B386="","",IFERROR(_xlfn.XLOOKUP(B386,BILLING!A:A,BILLING!C:C),"Bill not found"))</f>
        <v/>
      </c>
      <c r="D386" s="24" t="str">
        <f>IF(C386="","",IFERROR(_xlfn.XLOOKUP(C386,PT_Master!A:A,PT_Master!C:C),""))</f>
        <v/>
      </c>
      <c r="E386" s="24" t="str">
        <f>IF(C386="","",IFERROR(_xlfn.XLOOKUP(C386,PT_Master!A:A,PT_Master!P:P),""))</f>
        <v/>
      </c>
      <c r="F386" s="24" t="str">
        <f>IF(C386="","",IFERROR(_xlfn.XLOOKUP(C386,PT_Master!A:A,PT_Master!Q:Q),""))</f>
        <v/>
      </c>
      <c r="G386" s="13"/>
      <c r="H386" s="25" t="str">
        <f>IF(B386="","",IFERROR(_xlfn.XLOOKUP(B386,BILLING!A:A,BILLING!N:N),0))</f>
        <v/>
      </c>
      <c r="I386" s="17"/>
      <c r="K386" s="13"/>
      <c r="N386" s="25" t="str">
        <f t="shared" si="11"/>
        <v/>
      </c>
    </row>
    <row r="387" spans="1:14" ht="22" customHeight="1">
      <c r="A387" t="str">
        <f t="shared" si="10"/>
        <v/>
      </c>
      <c r="C387" s="24" t="str">
        <f>IF(B387="","",IFERROR(_xlfn.XLOOKUP(B387,BILLING!A:A,BILLING!C:C),"Bill not found"))</f>
        <v/>
      </c>
      <c r="D387" s="24" t="str">
        <f>IF(C387="","",IFERROR(_xlfn.XLOOKUP(C387,PT_Master!A:A,PT_Master!C:C),""))</f>
        <v/>
      </c>
      <c r="E387" s="24" t="str">
        <f>IF(C387="","",IFERROR(_xlfn.XLOOKUP(C387,PT_Master!A:A,PT_Master!P:P),""))</f>
        <v/>
      </c>
      <c r="F387" s="24" t="str">
        <f>IF(C387="","",IFERROR(_xlfn.XLOOKUP(C387,PT_Master!A:A,PT_Master!Q:Q),""))</f>
        <v/>
      </c>
      <c r="G387" s="13"/>
      <c r="H387" s="25" t="str">
        <f>IF(B387="","",IFERROR(_xlfn.XLOOKUP(B387,BILLING!A:A,BILLING!N:N),0))</f>
        <v/>
      </c>
      <c r="I387" s="17"/>
      <c r="K387" s="13"/>
      <c r="N387" s="25" t="str">
        <f t="shared" si="11"/>
        <v/>
      </c>
    </row>
    <row r="388" spans="1:14" ht="22" customHeight="1">
      <c r="A388" t="str">
        <f t="shared" si="10"/>
        <v/>
      </c>
      <c r="C388" s="24" t="str">
        <f>IF(B388="","",IFERROR(_xlfn.XLOOKUP(B388,BILLING!A:A,BILLING!C:C),"Bill not found"))</f>
        <v/>
      </c>
      <c r="D388" s="24" t="str">
        <f>IF(C388="","",IFERROR(_xlfn.XLOOKUP(C388,PT_Master!A:A,PT_Master!C:C),""))</f>
        <v/>
      </c>
      <c r="E388" s="24" t="str">
        <f>IF(C388="","",IFERROR(_xlfn.XLOOKUP(C388,PT_Master!A:A,PT_Master!P:P),""))</f>
        <v/>
      </c>
      <c r="F388" s="24" t="str">
        <f>IF(C388="","",IFERROR(_xlfn.XLOOKUP(C388,PT_Master!A:A,PT_Master!Q:Q),""))</f>
        <v/>
      </c>
      <c r="G388" s="13"/>
      <c r="H388" s="25" t="str">
        <f>IF(B388="","",IFERROR(_xlfn.XLOOKUP(B388,BILLING!A:A,BILLING!N:N),0))</f>
        <v/>
      </c>
      <c r="I388" s="17"/>
      <c r="K388" s="13"/>
      <c r="N388" s="25" t="str">
        <f t="shared" si="11"/>
        <v/>
      </c>
    </row>
    <row r="389" spans="1:14" ht="22" customHeight="1">
      <c r="A389" t="str">
        <f t="shared" si="10"/>
        <v/>
      </c>
      <c r="C389" s="24" t="str">
        <f>IF(B389="","",IFERROR(_xlfn.XLOOKUP(B389,BILLING!A:A,BILLING!C:C),"Bill not found"))</f>
        <v/>
      </c>
      <c r="D389" s="24" t="str">
        <f>IF(C389="","",IFERROR(_xlfn.XLOOKUP(C389,PT_Master!A:A,PT_Master!C:C),""))</f>
        <v/>
      </c>
      <c r="E389" s="24" t="str">
        <f>IF(C389="","",IFERROR(_xlfn.XLOOKUP(C389,PT_Master!A:A,PT_Master!P:P),""))</f>
        <v/>
      </c>
      <c r="F389" s="24" t="str">
        <f>IF(C389="","",IFERROR(_xlfn.XLOOKUP(C389,PT_Master!A:A,PT_Master!Q:Q),""))</f>
        <v/>
      </c>
      <c r="G389" s="13"/>
      <c r="H389" s="25" t="str">
        <f>IF(B389="","",IFERROR(_xlfn.XLOOKUP(B389,BILLING!A:A,BILLING!N:N),0))</f>
        <v/>
      </c>
      <c r="I389" s="17"/>
      <c r="K389" s="13"/>
      <c r="N389" s="25" t="str">
        <f t="shared" si="11"/>
        <v/>
      </c>
    </row>
    <row r="390" spans="1:14" ht="22" customHeight="1">
      <c r="A390" t="str">
        <f t="shared" si="10"/>
        <v/>
      </c>
      <c r="C390" s="24" t="str">
        <f>IF(B390="","",IFERROR(_xlfn.XLOOKUP(B390,BILLING!A:A,BILLING!C:C),"Bill not found"))</f>
        <v/>
      </c>
      <c r="D390" s="24" t="str">
        <f>IF(C390="","",IFERROR(_xlfn.XLOOKUP(C390,PT_Master!A:A,PT_Master!C:C),""))</f>
        <v/>
      </c>
      <c r="E390" s="24" t="str">
        <f>IF(C390="","",IFERROR(_xlfn.XLOOKUP(C390,PT_Master!A:A,PT_Master!P:P),""))</f>
        <v/>
      </c>
      <c r="F390" s="24" t="str">
        <f>IF(C390="","",IFERROR(_xlfn.XLOOKUP(C390,PT_Master!A:A,PT_Master!Q:Q),""))</f>
        <v/>
      </c>
      <c r="G390" s="13"/>
      <c r="H390" s="25" t="str">
        <f>IF(B390="","",IFERROR(_xlfn.XLOOKUP(B390,BILLING!A:A,BILLING!N:N),0))</f>
        <v/>
      </c>
      <c r="I390" s="17"/>
      <c r="K390" s="13"/>
      <c r="N390" s="25" t="str">
        <f t="shared" si="11"/>
        <v/>
      </c>
    </row>
    <row r="391" spans="1:14" ht="22" customHeight="1">
      <c r="A391" t="str">
        <f t="shared" ref="A391:A454" si="12">IF(B391="","","INS-"&amp;TEXT(ROW(A387),"00000"))</f>
        <v/>
      </c>
      <c r="C391" s="24" t="str">
        <f>IF(B391="","",IFERROR(_xlfn.XLOOKUP(B391,BILLING!A:A,BILLING!C:C),"Bill not found"))</f>
        <v/>
      </c>
      <c r="D391" s="24" t="str">
        <f>IF(C391="","",IFERROR(_xlfn.XLOOKUP(C391,PT_Master!A:A,PT_Master!C:C),""))</f>
        <v/>
      </c>
      <c r="E391" s="24" t="str">
        <f>IF(C391="","",IFERROR(_xlfn.XLOOKUP(C391,PT_Master!A:A,PT_Master!P:P),""))</f>
        <v/>
      </c>
      <c r="F391" s="24" t="str">
        <f>IF(C391="","",IFERROR(_xlfn.XLOOKUP(C391,PT_Master!A:A,PT_Master!Q:Q),""))</f>
        <v/>
      </c>
      <c r="G391" s="13"/>
      <c r="H391" s="25" t="str">
        <f>IF(B391="","",IFERROR(_xlfn.XLOOKUP(B391,BILLING!A:A,BILLING!N:N),0))</f>
        <v/>
      </c>
      <c r="I391" s="17"/>
      <c r="K391" s="13"/>
      <c r="N391" s="25" t="str">
        <f t="shared" ref="N391:N454" si="13">IF(OR(H391="",I391=""),"",H391-I391)</f>
        <v/>
      </c>
    </row>
    <row r="392" spans="1:14" ht="22" customHeight="1">
      <c r="A392" t="str">
        <f t="shared" si="12"/>
        <v/>
      </c>
      <c r="C392" s="24" t="str">
        <f>IF(B392="","",IFERROR(_xlfn.XLOOKUP(B392,BILLING!A:A,BILLING!C:C),"Bill not found"))</f>
        <v/>
      </c>
      <c r="D392" s="24" t="str">
        <f>IF(C392="","",IFERROR(_xlfn.XLOOKUP(C392,PT_Master!A:A,PT_Master!C:C),""))</f>
        <v/>
      </c>
      <c r="E392" s="24" t="str">
        <f>IF(C392="","",IFERROR(_xlfn.XLOOKUP(C392,PT_Master!A:A,PT_Master!P:P),""))</f>
        <v/>
      </c>
      <c r="F392" s="24" t="str">
        <f>IF(C392="","",IFERROR(_xlfn.XLOOKUP(C392,PT_Master!A:A,PT_Master!Q:Q),""))</f>
        <v/>
      </c>
      <c r="G392" s="13"/>
      <c r="H392" s="25" t="str">
        <f>IF(B392="","",IFERROR(_xlfn.XLOOKUP(B392,BILLING!A:A,BILLING!N:N),0))</f>
        <v/>
      </c>
      <c r="I392" s="17"/>
      <c r="K392" s="13"/>
      <c r="N392" s="25" t="str">
        <f t="shared" si="13"/>
        <v/>
      </c>
    </row>
    <row r="393" spans="1:14" ht="22" customHeight="1">
      <c r="A393" t="str">
        <f t="shared" si="12"/>
        <v/>
      </c>
      <c r="C393" s="24" t="str">
        <f>IF(B393="","",IFERROR(_xlfn.XLOOKUP(B393,BILLING!A:A,BILLING!C:C),"Bill not found"))</f>
        <v/>
      </c>
      <c r="D393" s="24" t="str">
        <f>IF(C393="","",IFERROR(_xlfn.XLOOKUP(C393,PT_Master!A:A,PT_Master!C:C),""))</f>
        <v/>
      </c>
      <c r="E393" s="24" t="str">
        <f>IF(C393="","",IFERROR(_xlfn.XLOOKUP(C393,PT_Master!A:A,PT_Master!P:P),""))</f>
        <v/>
      </c>
      <c r="F393" s="24" t="str">
        <f>IF(C393="","",IFERROR(_xlfn.XLOOKUP(C393,PT_Master!A:A,PT_Master!Q:Q),""))</f>
        <v/>
      </c>
      <c r="G393" s="13"/>
      <c r="H393" s="25" t="str">
        <f>IF(B393="","",IFERROR(_xlfn.XLOOKUP(B393,BILLING!A:A,BILLING!N:N),0))</f>
        <v/>
      </c>
      <c r="I393" s="17"/>
      <c r="K393" s="13"/>
      <c r="N393" s="25" t="str">
        <f t="shared" si="13"/>
        <v/>
      </c>
    </row>
    <row r="394" spans="1:14" ht="22" customHeight="1">
      <c r="A394" t="str">
        <f t="shared" si="12"/>
        <v/>
      </c>
      <c r="C394" s="24" t="str">
        <f>IF(B394="","",IFERROR(_xlfn.XLOOKUP(B394,BILLING!A:A,BILLING!C:C),"Bill not found"))</f>
        <v/>
      </c>
      <c r="D394" s="24" t="str">
        <f>IF(C394="","",IFERROR(_xlfn.XLOOKUP(C394,PT_Master!A:A,PT_Master!C:C),""))</f>
        <v/>
      </c>
      <c r="E394" s="24" t="str">
        <f>IF(C394="","",IFERROR(_xlfn.XLOOKUP(C394,PT_Master!A:A,PT_Master!P:P),""))</f>
        <v/>
      </c>
      <c r="F394" s="24" t="str">
        <f>IF(C394="","",IFERROR(_xlfn.XLOOKUP(C394,PT_Master!A:A,PT_Master!Q:Q),""))</f>
        <v/>
      </c>
      <c r="G394" s="13"/>
      <c r="H394" s="25" t="str">
        <f>IF(B394="","",IFERROR(_xlfn.XLOOKUP(B394,BILLING!A:A,BILLING!N:N),0))</f>
        <v/>
      </c>
      <c r="I394" s="17"/>
      <c r="K394" s="13"/>
      <c r="N394" s="25" t="str">
        <f t="shared" si="13"/>
        <v/>
      </c>
    </row>
    <row r="395" spans="1:14" ht="22" customHeight="1">
      <c r="A395" t="str">
        <f t="shared" si="12"/>
        <v/>
      </c>
      <c r="C395" s="24" t="str">
        <f>IF(B395="","",IFERROR(_xlfn.XLOOKUP(B395,BILLING!A:A,BILLING!C:C),"Bill not found"))</f>
        <v/>
      </c>
      <c r="D395" s="24" t="str">
        <f>IF(C395="","",IFERROR(_xlfn.XLOOKUP(C395,PT_Master!A:A,PT_Master!C:C),""))</f>
        <v/>
      </c>
      <c r="E395" s="24" t="str">
        <f>IF(C395="","",IFERROR(_xlfn.XLOOKUP(C395,PT_Master!A:A,PT_Master!P:P),""))</f>
        <v/>
      </c>
      <c r="F395" s="24" t="str">
        <f>IF(C395="","",IFERROR(_xlfn.XLOOKUP(C395,PT_Master!A:A,PT_Master!Q:Q),""))</f>
        <v/>
      </c>
      <c r="G395" s="13"/>
      <c r="H395" s="25" t="str">
        <f>IF(B395="","",IFERROR(_xlfn.XLOOKUP(B395,BILLING!A:A,BILLING!N:N),0))</f>
        <v/>
      </c>
      <c r="I395" s="17"/>
      <c r="K395" s="13"/>
      <c r="N395" s="25" t="str">
        <f t="shared" si="13"/>
        <v/>
      </c>
    </row>
    <row r="396" spans="1:14" ht="22" customHeight="1">
      <c r="A396" t="str">
        <f t="shared" si="12"/>
        <v/>
      </c>
      <c r="C396" s="24" t="str">
        <f>IF(B396="","",IFERROR(_xlfn.XLOOKUP(B396,BILLING!A:A,BILLING!C:C),"Bill not found"))</f>
        <v/>
      </c>
      <c r="D396" s="24" t="str">
        <f>IF(C396="","",IFERROR(_xlfn.XLOOKUP(C396,PT_Master!A:A,PT_Master!C:C),""))</f>
        <v/>
      </c>
      <c r="E396" s="24" t="str">
        <f>IF(C396="","",IFERROR(_xlfn.XLOOKUP(C396,PT_Master!A:A,PT_Master!P:P),""))</f>
        <v/>
      </c>
      <c r="F396" s="24" t="str">
        <f>IF(C396="","",IFERROR(_xlfn.XLOOKUP(C396,PT_Master!A:A,PT_Master!Q:Q),""))</f>
        <v/>
      </c>
      <c r="G396" s="13"/>
      <c r="H396" s="25" t="str">
        <f>IF(B396="","",IFERROR(_xlfn.XLOOKUP(B396,BILLING!A:A,BILLING!N:N),0))</f>
        <v/>
      </c>
      <c r="I396" s="17"/>
      <c r="K396" s="13"/>
      <c r="N396" s="25" t="str">
        <f t="shared" si="13"/>
        <v/>
      </c>
    </row>
    <row r="397" spans="1:14" ht="22" customHeight="1">
      <c r="A397" t="str">
        <f t="shared" si="12"/>
        <v/>
      </c>
      <c r="C397" s="24" t="str">
        <f>IF(B397="","",IFERROR(_xlfn.XLOOKUP(B397,BILLING!A:A,BILLING!C:C),"Bill not found"))</f>
        <v/>
      </c>
      <c r="D397" s="24" t="str">
        <f>IF(C397="","",IFERROR(_xlfn.XLOOKUP(C397,PT_Master!A:A,PT_Master!C:C),""))</f>
        <v/>
      </c>
      <c r="E397" s="24" t="str">
        <f>IF(C397="","",IFERROR(_xlfn.XLOOKUP(C397,PT_Master!A:A,PT_Master!P:P),""))</f>
        <v/>
      </c>
      <c r="F397" s="24" t="str">
        <f>IF(C397="","",IFERROR(_xlfn.XLOOKUP(C397,PT_Master!A:A,PT_Master!Q:Q),""))</f>
        <v/>
      </c>
      <c r="G397" s="13"/>
      <c r="H397" s="25" t="str">
        <f>IF(B397="","",IFERROR(_xlfn.XLOOKUP(B397,BILLING!A:A,BILLING!N:N),0))</f>
        <v/>
      </c>
      <c r="I397" s="17"/>
      <c r="K397" s="13"/>
      <c r="N397" s="25" t="str">
        <f t="shared" si="13"/>
        <v/>
      </c>
    </row>
    <row r="398" spans="1:14" ht="22" customHeight="1">
      <c r="A398" t="str">
        <f t="shared" si="12"/>
        <v/>
      </c>
      <c r="C398" s="24" t="str">
        <f>IF(B398="","",IFERROR(_xlfn.XLOOKUP(B398,BILLING!A:A,BILLING!C:C),"Bill not found"))</f>
        <v/>
      </c>
      <c r="D398" s="24" t="str">
        <f>IF(C398="","",IFERROR(_xlfn.XLOOKUP(C398,PT_Master!A:A,PT_Master!C:C),""))</f>
        <v/>
      </c>
      <c r="E398" s="24" t="str">
        <f>IF(C398="","",IFERROR(_xlfn.XLOOKUP(C398,PT_Master!A:A,PT_Master!P:P),""))</f>
        <v/>
      </c>
      <c r="F398" s="24" t="str">
        <f>IF(C398="","",IFERROR(_xlfn.XLOOKUP(C398,PT_Master!A:A,PT_Master!Q:Q),""))</f>
        <v/>
      </c>
      <c r="G398" s="13"/>
      <c r="H398" s="25" t="str">
        <f>IF(B398="","",IFERROR(_xlfn.XLOOKUP(B398,BILLING!A:A,BILLING!N:N),0))</f>
        <v/>
      </c>
      <c r="I398" s="17"/>
      <c r="K398" s="13"/>
      <c r="N398" s="25" t="str">
        <f t="shared" si="13"/>
        <v/>
      </c>
    </row>
    <row r="399" spans="1:14" ht="22" customHeight="1">
      <c r="A399" t="str">
        <f t="shared" si="12"/>
        <v/>
      </c>
      <c r="C399" s="24" t="str">
        <f>IF(B399="","",IFERROR(_xlfn.XLOOKUP(B399,BILLING!A:A,BILLING!C:C),"Bill not found"))</f>
        <v/>
      </c>
      <c r="D399" s="24" t="str">
        <f>IF(C399="","",IFERROR(_xlfn.XLOOKUP(C399,PT_Master!A:A,PT_Master!C:C),""))</f>
        <v/>
      </c>
      <c r="E399" s="24" t="str">
        <f>IF(C399="","",IFERROR(_xlfn.XLOOKUP(C399,PT_Master!A:A,PT_Master!P:P),""))</f>
        <v/>
      </c>
      <c r="F399" s="24" t="str">
        <f>IF(C399="","",IFERROR(_xlfn.XLOOKUP(C399,PT_Master!A:A,PT_Master!Q:Q),""))</f>
        <v/>
      </c>
      <c r="G399" s="13"/>
      <c r="H399" s="25" t="str">
        <f>IF(B399="","",IFERROR(_xlfn.XLOOKUP(B399,BILLING!A:A,BILLING!N:N),0))</f>
        <v/>
      </c>
      <c r="I399" s="17"/>
      <c r="K399" s="13"/>
      <c r="N399" s="25" t="str">
        <f t="shared" si="13"/>
        <v/>
      </c>
    </row>
    <row r="400" spans="1:14" ht="22" customHeight="1">
      <c r="A400" t="str">
        <f t="shared" si="12"/>
        <v/>
      </c>
      <c r="C400" s="24" t="str">
        <f>IF(B400="","",IFERROR(_xlfn.XLOOKUP(B400,BILLING!A:A,BILLING!C:C),"Bill not found"))</f>
        <v/>
      </c>
      <c r="D400" s="24" t="str">
        <f>IF(C400="","",IFERROR(_xlfn.XLOOKUP(C400,PT_Master!A:A,PT_Master!C:C),""))</f>
        <v/>
      </c>
      <c r="E400" s="24" t="str">
        <f>IF(C400="","",IFERROR(_xlfn.XLOOKUP(C400,PT_Master!A:A,PT_Master!P:P),""))</f>
        <v/>
      </c>
      <c r="F400" s="24" t="str">
        <f>IF(C400="","",IFERROR(_xlfn.XLOOKUP(C400,PT_Master!A:A,PT_Master!Q:Q),""))</f>
        <v/>
      </c>
      <c r="G400" s="13"/>
      <c r="H400" s="25" t="str">
        <f>IF(B400="","",IFERROR(_xlfn.XLOOKUP(B400,BILLING!A:A,BILLING!N:N),0))</f>
        <v/>
      </c>
      <c r="I400" s="17"/>
      <c r="K400" s="13"/>
      <c r="N400" s="25" t="str">
        <f t="shared" si="13"/>
        <v/>
      </c>
    </row>
    <row r="401" spans="1:14" ht="22" customHeight="1">
      <c r="A401" t="str">
        <f t="shared" si="12"/>
        <v/>
      </c>
      <c r="C401" s="24" t="str">
        <f>IF(B401="","",IFERROR(_xlfn.XLOOKUP(B401,BILLING!A:A,BILLING!C:C),"Bill not found"))</f>
        <v/>
      </c>
      <c r="D401" s="24" t="str">
        <f>IF(C401="","",IFERROR(_xlfn.XLOOKUP(C401,PT_Master!A:A,PT_Master!C:C),""))</f>
        <v/>
      </c>
      <c r="E401" s="24" t="str">
        <f>IF(C401="","",IFERROR(_xlfn.XLOOKUP(C401,PT_Master!A:A,PT_Master!P:P),""))</f>
        <v/>
      </c>
      <c r="F401" s="24" t="str">
        <f>IF(C401="","",IFERROR(_xlfn.XLOOKUP(C401,PT_Master!A:A,PT_Master!Q:Q),""))</f>
        <v/>
      </c>
      <c r="G401" s="13"/>
      <c r="H401" s="25" t="str">
        <f>IF(B401="","",IFERROR(_xlfn.XLOOKUP(B401,BILLING!A:A,BILLING!N:N),0))</f>
        <v/>
      </c>
      <c r="I401" s="17"/>
      <c r="K401" s="13"/>
      <c r="N401" s="25" t="str">
        <f t="shared" si="13"/>
        <v/>
      </c>
    </row>
    <row r="402" spans="1:14" ht="22" customHeight="1">
      <c r="A402" t="str">
        <f t="shared" si="12"/>
        <v/>
      </c>
      <c r="C402" s="24" t="str">
        <f>IF(B402="","",IFERROR(_xlfn.XLOOKUP(B402,BILLING!A:A,BILLING!C:C),"Bill not found"))</f>
        <v/>
      </c>
      <c r="D402" s="24" t="str">
        <f>IF(C402="","",IFERROR(_xlfn.XLOOKUP(C402,PT_Master!A:A,PT_Master!C:C),""))</f>
        <v/>
      </c>
      <c r="E402" s="24" t="str">
        <f>IF(C402="","",IFERROR(_xlfn.XLOOKUP(C402,PT_Master!A:A,PT_Master!P:P),""))</f>
        <v/>
      </c>
      <c r="F402" s="24" t="str">
        <f>IF(C402="","",IFERROR(_xlfn.XLOOKUP(C402,PT_Master!A:A,PT_Master!Q:Q),""))</f>
        <v/>
      </c>
      <c r="G402" s="13"/>
      <c r="H402" s="25" t="str">
        <f>IF(B402="","",IFERROR(_xlfn.XLOOKUP(B402,BILLING!A:A,BILLING!N:N),0))</f>
        <v/>
      </c>
      <c r="I402" s="17"/>
      <c r="K402" s="13"/>
      <c r="N402" s="25" t="str">
        <f t="shared" si="13"/>
        <v/>
      </c>
    </row>
    <row r="403" spans="1:14" ht="22" customHeight="1">
      <c r="A403" t="str">
        <f t="shared" si="12"/>
        <v/>
      </c>
      <c r="C403" s="24" t="str">
        <f>IF(B403="","",IFERROR(_xlfn.XLOOKUP(B403,BILLING!A:A,BILLING!C:C),"Bill not found"))</f>
        <v/>
      </c>
      <c r="D403" s="24" t="str">
        <f>IF(C403="","",IFERROR(_xlfn.XLOOKUP(C403,PT_Master!A:A,PT_Master!C:C),""))</f>
        <v/>
      </c>
      <c r="E403" s="24" t="str">
        <f>IF(C403="","",IFERROR(_xlfn.XLOOKUP(C403,PT_Master!A:A,PT_Master!P:P),""))</f>
        <v/>
      </c>
      <c r="F403" s="24" t="str">
        <f>IF(C403="","",IFERROR(_xlfn.XLOOKUP(C403,PT_Master!A:A,PT_Master!Q:Q),""))</f>
        <v/>
      </c>
      <c r="G403" s="13"/>
      <c r="H403" s="25" t="str">
        <f>IF(B403="","",IFERROR(_xlfn.XLOOKUP(B403,BILLING!A:A,BILLING!N:N),0))</f>
        <v/>
      </c>
      <c r="I403" s="17"/>
      <c r="K403" s="13"/>
      <c r="N403" s="25" t="str">
        <f t="shared" si="13"/>
        <v/>
      </c>
    </row>
    <row r="404" spans="1:14" ht="22" customHeight="1">
      <c r="A404" t="str">
        <f t="shared" si="12"/>
        <v/>
      </c>
      <c r="C404" s="24" t="str">
        <f>IF(B404="","",IFERROR(_xlfn.XLOOKUP(B404,BILLING!A:A,BILLING!C:C),"Bill not found"))</f>
        <v/>
      </c>
      <c r="D404" s="24" t="str">
        <f>IF(C404="","",IFERROR(_xlfn.XLOOKUP(C404,PT_Master!A:A,PT_Master!C:C),""))</f>
        <v/>
      </c>
      <c r="E404" s="24" t="str">
        <f>IF(C404="","",IFERROR(_xlfn.XLOOKUP(C404,PT_Master!A:A,PT_Master!P:P),""))</f>
        <v/>
      </c>
      <c r="F404" s="24" t="str">
        <f>IF(C404="","",IFERROR(_xlfn.XLOOKUP(C404,PT_Master!A:A,PT_Master!Q:Q),""))</f>
        <v/>
      </c>
      <c r="G404" s="13"/>
      <c r="H404" s="25" t="str">
        <f>IF(B404="","",IFERROR(_xlfn.XLOOKUP(B404,BILLING!A:A,BILLING!N:N),0))</f>
        <v/>
      </c>
      <c r="I404" s="17"/>
      <c r="K404" s="13"/>
      <c r="N404" s="25" t="str">
        <f t="shared" si="13"/>
        <v/>
      </c>
    </row>
    <row r="405" spans="1:14" ht="22" customHeight="1">
      <c r="A405" t="str">
        <f t="shared" si="12"/>
        <v/>
      </c>
      <c r="C405" s="24" t="str">
        <f>IF(B405="","",IFERROR(_xlfn.XLOOKUP(B405,BILLING!A:A,BILLING!C:C),"Bill not found"))</f>
        <v/>
      </c>
      <c r="D405" s="24" t="str">
        <f>IF(C405="","",IFERROR(_xlfn.XLOOKUP(C405,PT_Master!A:A,PT_Master!C:C),""))</f>
        <v/>
      </c>
      <c r="E405" s="24" t="str">
        <f>IF(C405="","",IFERROR(_xlfn.XLOOKUP(C405,PT_Master!A:A,PT_Master!P:P),""))</f>
        <v/>
      </c>
      <c r="F405" s="24" t="str">
        <f>IF(C405="","",IFERROR(_xlfn.XLOOKUP(C405,PT_Master!A:A,PT_Master!Q:Q),""))</f>
        <v/>
      </c>
      <c r="G405" s="13"/>
      <c r="H405" s="25" t="str">
        <f>IF(B405="","",IFERROR(_xlfn.XLOOKUP(B405,BILLING!A:A,BILLING!N:N),0))</f>
        <v/>
      </c>
      <c r="I405" s="17"/>
      <c r="K405" s="13"/>
      <c r="N405" s="25" t="str">
        <f t="shared" si="13"/>
        <v/>
      </c>
    </row>
    <row r="406" spans="1:14" ht="22" customHeight="1">
      <c r="A406" t="str">
        <f t="shared" si="12"/>
        <v/>
      </c>
      <c r="C406" s="24" t="str">
        <f>IF(B406="","",IFERROR(_xlfn.XLOOKUP(B406,BILLING!A:A,BILLING!C:C),"Bill not found"))</f>
        <v/>
      </c>
      <c r="D406" s="24" t="str">
        <f>IF(C406="","",IFERROR(_xlfn.XLOOKUP(C406,PT_Master!A:A,PT_Master!C:C),""))</f>
        <v/>
      </c>
      <c r="E406" s="24" t="str">
        <f>IF(C406="","",IFERROR(_xlfn.XLOOKUP(C406,PT_Master!A:A,PT_Master!P:P),""))</f>
        <v/>
      </c>
      <c r="F406" s="24" t="str">
        <f>IF(C406="","",IFERROR(_xlfn.XLOOKUP(C406,PT_Master!A:A,PT_Master!Q:Q),""))</f>
        <v/>
      </c>
      <c r="G406" s="13"/>
      <c r="H406" s="25" t="str">
        <f>IF(B406="","",IFERROR(_xlfn.XLOOKUP(B406,BILLING!A:A,BILLING!N:N),0))</f>
        <v/>
      </c>
      <c r="I406" s="17"/>
      <c r="K406" s="13"/>
      <c r="N406" s="25" t="str">
        <f t="shared" si="13"/>
        <v/>
      </c>
    </row>
    <row r="407" spans="1:14" ht="22" customHeight="1">
      <c r="A407" t="str">
        <f t="shared" si="12"/>
        <v/>
      </c>
      <c r="C407" s="24" t="str">
        <f>IF(B407="","",IFERROR(_xlfn.XLOOKUP(B407,BILLING!A:A,BILLING!C:C),"Bill not found"))</f>
        <v/>
      </c>
      <c r="D407" s="24" t="str">
        <f>IF(C407="","",IFERROR(_xlfn.XLOOKUP(C407,PT_Master!A:A,PT_Master!C:C),""))</f>
        <v/>
      </c>
      <c r="E407" s="24" t="str">
        <f>IF(C407="","",IFERROR(_xlfn.XLOOKUP(C407,PT_Master!A:A,PT_Master!P:P),""))</f>
        <v/>
      </c>
      <c r="F407" s="24" t="str">
        <f>IF(C407="","",IFERROR(_xlfn.XLOOKUP(C407,PT_Master!A:A,PT_Master!Q:Q),""))</f>
        <v/>
      </c>
      <c r="G407" s="13"/>
      <c r="H407" s="25" t="str">
        <f>IF(B407="","",IFERROR(_xlfn.XLOOKUP(B407,BILLING!A:A,BILLING!N:N),0))</f>
        <v/>
      </c>
      <c r="I407" s="17"/>
      <c r="K407" s="13"/>
      <c r="N407" s="25" t="str">
        <f t="shared" si="13"/>
        <v/>
      </c>
    </row>
    <row r="408" spans="1:14" ht="22" customHeight="1">
      <c r="A408" t="str">
        <f t="shared" si="12"/>
        <v/>
      </c>
      <c r="C408" s="24" t="str">
        <f>IF(B408="","",IFERROR(_xlfn.XLOOKUP(B408,BILLING!A:A,BILLING!C:C),"Bill not found"))</f>
        <v/>
      </c>
      <c r="D408" s="24" t="str">
        <f>IF(C408="","",IFERROR(_xlfn.XLOOKUP(C408,PT_Master!A:A,PT_Master!C:C),""))</f>
        <v/>
      </c>
      <c r="E408" s="24" t="str">
        <f>IF(C408="","",IFERROR(_xlfn.XLOOKUP(C408,PT_Master!A:A,PT_Master!P:P),""))</f>
        <v/>
      </c>
      <c r="F408" s="24" t="str">
        <f>IF(C408="","",IFERROR(_xlfn.XLOOKUP(C408,PT_Master!A:A,PT_Master!Q:Q),""))</f>
        <v/>
      </c>
      <c r="G408" s="13"/>
      <c r="H408" s="25" t="str">
        <f>IF(B408="","",IFERROR(_xlfn.XLOOKUP(B408,BILLING!A:A,BILLING!N:N),0))</f>
        <v/>
      </c>
      <c r="I408" s="17"/>
      <c r="K408" s="13"/>
      <c r="N408" s="25" t="str">
        <f t="shared" si="13"/>
        <v/>
      </c>
    </row>
    <row r="409" spans="1:14" ht="22" customHeight="1">
      <c r="A409" t="str">
        <f t="shared" si="12"/>
        <v/>
      </c>
      <c r="C409" s="24" t="str">
        <f>IF(B409="","",IFERROR(_xlfn.XLOOKUP(B409,BILLING!A:A,BILLING!C:C),"Bill not found"))</f>
        <v/>
      </c>
      <c r="D409" s="24" t="str">
        <f>IF(C409="","",IFERROR(_xlfn.XLOOKUP(C409,PT_Master!A:A,PT_Master!C:C),""))</f>
        <v/>
      </c>
      <c r="E409" s="24" t="str">
        <f>IF(C409="","",IFERROR(_xlfn.XLOOKUP(C409,PT_Master!A:A,PT_Master!P:P),""))</f>
        <v/>
      </c>
      <c r="F409" s="24" t="str">
        <f>IF(C409="","",IFERROR(_xlfn.XLOOKUP(C409,PT_Master!A:A,PT_Master!Q:Q),""))</f>
        <v/>
      </c>
      <c r="G409" s="13"/>
      <c r="H409" s="25" t="str">
        <f>IF(B409="","",IFERROR(_xlfn.XLOOKUP(B409,BILLING!A:A,BILLING!N:N),0))</f>
        <v/>
      </c>
      <c r="I409" s="17"/>
      <c r="K409" s="13"/>
      <c r="N409" s="25" t="str">
        <f t="shared" si="13"/>
        <v/>
      </c>
    </row>
    <row r="410" spans="1:14" ht="22" customHeight="1">
      <c r="A410" t="str">
        <f t="shared" si="12"/>
        <v/>
      </c>
      <c r="C410" s="24" t="str">
        <f>IF(B410="","",IFERROR(_xlfn.XLOOKUP(B410,BILLING!A:A,BILLING!C:C),"Bill not found"))</f>
        <v/>
      </c>
      <c r="D410" s="24" t="str">
        <f>IF(C410="","",IFERROR(_xlfn.XLOOKUP(C410,PT_Master!A:A,PT_Master!C:C),""))</f>
        <v/>
      </c>
      <c r="E410" s="24" t="str">
        <f>IF(C410="","",IFERROR(_xlfn.XLOOKUP(C410,PT_Master!A:A,PT_Master!P:P),""))</f>
        <v/>
      </c>
      <c r="F410" s="24" t="str">
        <f>IF(C410="","",IFERROR(_xlfn.XLOOKUP(C410,PT_Master!A:A,PT_Master!Q:Q),""))</f>
        <v/>
      </c>
      <c r="G410" s="13"/>
      <c r="H410" s="25" t="str">
        <f>IF(B410="","",IFERROR(_xlfn.XLOOKUP(B410,BILLING!A:A,BILLING!N:N),0))</f>
        <v/>
      </c>
      <c r="I410" s="17"/>
      <c r="K410" s="13"/>
      <c r="N410" s="25" t="str">
        <f t="shared" si="13"/>
        <v/>
      </c>
    </row>
    <row r="411" spans="1:14" ht="22" customHeight="1">
      <c r="A411" t="str">
        <f t="shared" si="12"/>
        <v/>
      </c>
      <c r="C411" s="24" t="str">
        <f>IF(B411="","",IFERROR(_xlfn.XLOOKUP(B411,BILLING!A:A,BILLING!C:C),"Bill not found"))</f>
        <v/>
      </c>
      <c r="D411" s="24" t="str">
        <f>IF(C411="","",IFERROR(_xlfn.XLOOKUP(C411,PT_Master!A:A,PT_Master!C:C),""))</f>
        <v/>
      </c>
      <c r="E411" s="24" t="str">
        <f>IF(C411="","",IFERROR(_xlfn.XLOOKUP(C411,PT_Master!A:A,PT_Master!P:P),""))</f>
        <v/>
      </c>
      <c r="F411" s="24" t="str">
        <f>IF(C411="","",IFERROR(_xlfn.XLOOKUP(C411,PT_Master!A:A,PT_Master!Q:Q),""))</f>
        <v/>
      </c>
      <c r="G411" s="13"/>
      <c r="H411" s="25" t="str">
        <f>IF(B411="","",IFERROR(_xlfn.XLOOKUP(B411,BILLING!A:A,BILLING!N:N),0))</f>
        <v/>
      </c>
      <c r="I411" s="17"/>
      <c r="K411" s="13"/>
      <c r="N411" s="25" t="str">
        <f t="shared" si="13"/>
        <v/>
      </c>
    </row>
    <row r="412" spans="1:14" ht="22" customHeight="1">
      <c r="A412" t="str">
        <f t="shared" si="12"/>
        <v/>
      </c>
      <c r="C412" s="24" t="str">
        <f>IF(B412="","",IFERROR(_xlfn.XLOOKUP(B412,BILLING!A:A,BILLING!C:C),"Bill not found"))</f>
        <v/>
      </c>
      <c r="D412" s="24" t="str">
        <f>IF(C412="","",IFERROR(_xlfn.XLOOKUP(C412,PT_Master!A:A,PT_Master!C:C),""))</f>
        <v/>
      </c>
      <c r="E412" s="24" t="str">
        <f>IF(C412="","",IFERROR(_xlfn.XLOOKUP(C412,PT_Master!A:A,PT_Master!P:P),""))</f>
        <v/>
      </c>
      <c r="F412" s="24" t="str">
        <f>IF(C412="","",IFERROR(_xlfn.XLOOKUP(C412,PT_Master!A:A,PT_Master!Q:Q),""))</f>
        <v/>
      </c>
      <c r="G412" s="13"/>
      <c r="H412" s="25" t="str">
        <f>IF(B412="","",IFERROR(_xlfn.XLOOKUP(B412,BILLING!A:A,BILLING!N:N),0))</f>
        <v/>
      </c>
      <c r="I412" s="17"/>
      <c r="K412" s="13"/>
      <c r="N412" s="25" t="str">
        <f t="shared" si="13"/>
        <v/>
      </c>
    </row>
    <row r="413" spans="1:14" ht="22" customHeight="1">
      <c r="A413" t="str">
        <f t="shared" si="12"/>
        <v/>
      </c>
      <c r="C413" s="24" t="str">
        <f>IF(B413="","",IFERROR(_xlfn.XLOOKUP(B413,BILLING!A:A,BILLING!C:C),"Bill not found"))</f>
        <v/>
      </c>
      <c r="D413" s="24" t="str">
        <f>IF(C413="","",IFERROR(_xlfn.XLOOKUP(C413,PT_Master!A:A,PT_Master!C:C),""))</f>
        <v/>
      </c>
      <c r="E413" s="24" t="str">
        <f>IF(C413="","",IFERROR(_xlfn.XLOOKUP(C413,PT_Master!A:A,PT_Master!P:P),""))</f>
        <v/>
      </c>
      <c r="F413" s="24" t="str">
        <f>IF(C413="","",IFERROR(_xlfn.XLOOKUP(C413,PT_Master!A:A,PT_Master!Q:Q),""))</f>
        <v/>
      </c>
      <c r="G413" s="13"/>
      <c r="H413" s="25" t="str">
        <f>IF(B413="","",IFERROR(_xlfn.XLOOKUP(B413,BILLING!A:A,BILLING!N:N),0))</f>
        <v/>
      </c>
      <c r="I413" s="17"/>
      <c r="K413" s="13"/>
      <c r="N413" s="25" t="str">
        <f t="shared" si="13"/>
        <v/>
      </c>
    </row>
    <row r="414" spans="1:14" ht="22" customHeight="1">
      <c r="A414" t="str">
        <f t="shared" si="12"/>
        <v/>
      </c>
      <c r="C414" s="24" t="str">
        <f>IF(B414="","",IFERROR(_xlfn.XLOOKUP(B414,BILLING!A:A,BILLING!C:C),"Bill not found"))</f>
        <v/>
      </c>
      <c r="D414" s="24" t="str">
        <f>IF(C414="","",IFERROR(_xlfn.XLOOKUP(C414,PT_Master!A:A,PT_Master!C:C),""))</f>
        <v/>
      </c>
      <c r="E414" s="24" t="str">
        <f>IF(C414="","",IFERROR(_xlfn.XLOOKUP(C414,PT_Master!A:A,PT_Master!P:P),""))</f>
        <v/>
      </c>
      <c r="F414" s="24" t="str">
        <f>IF(C414="","",IFERROR(_xlfn.XLOOKUP(C414,PT_Master!A:A,PT_Master!Q:Q),""))</f>
        <v/>
      </c>
      <c r="G414" s="13"/>
      <c r="H414" s="25" t="str">
        <f>IF(B414="","",IFERROR(_xlfn.XLOOKUP(B414,BILLING!A:A,BILLING!N:N),0))</f>
        <v/>
      </c>
      <c r="I414" s="17"/>
      <c r="K414" s="13"/>
      <c r="N414" s="25" t="str">
        <f t="shared" si="13"/>
        <v/>
      </c>
    </row>
    <row r="415" spans="1:14" ht="22" customHeight="1">
      <c r="A415" t="str">
        <f t="shared" si="12"/>
        <v/>
      </c>
      <c r="C415" s="24" t="str">
        <f>IF(B415="","",IFERROR(_xlfn.XLOOKUP(B415,BILLING!A:A,BILLING!C:C),"Bill not found"))</f>
        <v/>
      </c>
      <c r="D415" s="24" t="str">
        <f>IF(C415="","",IFERROR(_xlfn.XLOOKUP(C415,PT_Master!A:A,PT_Master!C:C),""))</f>
        <v/>
      </c>
      <c r="E415" s="24" t="str">
        <f>IF(C415="","",IFERROR(_xlfn.XLOOKUP(C415,PT_Master!A:A,PT_Master!P:P),""))</f>
        <v/>
      </c>
      <c r="F415" s="24" t="str">
        <f>IF(C415="","",IFERROR(_xlfn.XLOOKUP(C415,PT_Master!A:A,PT_Master!Q:Q),""))</f>
        <v/>
      </c>
      <c r="G415" s="13"/>
      <c r="H415" s="25" t="str">
        <f>IF(B415="","",IFERROR(_xlfn.XLOOKUP(B415,BILLING!A:A,BILLING!N:N),0))</f>
        <v/>
      </c>
      <c r="I415" s="17"/>
      <c r="K415" s="13"/>
      <c r="N415" s="25" t="str">
        <f t="shared" si="13"/>
        <v/>
      </c>
    </row>
    <row r="416" spans="1:14" ht="22" customHeight="1">
      <c r="A416" t="str">
        <f t="shared" si="12"/>
        <v/>
      </c>
      <c r="C416" s="24" t="str">
        <f>IF(B416="","",IFERROR(_xlfn.XLOOKUP(B416,BILLING!A:A,BILLING!C:C),"Bill not found"))</f>
        <v/>
      </c>
      <c r="D416" s="24" t="str">
        <f>IF(C416="","",IFERROR(_xlfn.XLOOKUP(C416,PT_Master!A:A,PT_Master!C:C),""))</f>
        <v/>
      </c>
      <c r="E416" s="24" t="str">
        <f>IF(C416="","",IFERROR(_xlfn.XLOOKUP(C416,PT_Master!A:A,PT_Master!P:P),""))</f>
        <v/>
      </c>
      <c r="F416" s="24" t="str">
        <f>IF(C416="","",IFERROR(_xlfn.XLOOKUP(C416,PT_Master!A:A,PT_Master!Q:Q),""))</f>
        <v/>
      </c>
      <c r="G416" s="13"/>
      <c r="H416" s="25" t="str">
        <f>IF(B416="","",IFERROR(_xlfn.XLOOKUP(B416,BILLING!A:A,BILLING!N:N),0))</f>
        <v/>
      </c>
      <c r="I416" s="17"/>
      <c r="K416" s="13"/>
      <c r="N416" s="25" t="str">
        <f t="shared" si="13"/>
        <v/>
      </c>
    </row>
    <row r="417" spans="1:14" ht="22" customHeight="1">
      <c r="A417" t="str">
        <f t="shared" si="12"/>
        <v/>
      </c>
      <c r="C417" s="24" t="str">
        <f>IF(B417="","",IFERROR(_xlfn.XLOOKUP(B417,BILLING!A:A,BILLING!C:C),"Bill not found"))</f>
        <v/>
      </c>
      <c r="D417" s="24" t="str">
        <f>IF(C417="","",IFERROR(_xlfn.XLOOKUP(C417,PT_Master!A:A,PT_Master!C:C),""))</f>
        <v/>
      </c>
      <c r="E417" s="24" t="str">
        <f>IF(C417="","",IFERROR(_xlfn.XLOOKUP(C417,PT_Master!A:A,PT_Master!P:P),""))</f>
        <v/>
      </c>
      <c r="F417" s="24" t="str">
        <f>IF(C417="","",IFERROR(_xlfn.XLOOKUP(C417,PT_Master!A:A,PT_Master!Q:Q),""))</f>
        <v/>
      </c>
      <c r="G417" s="13"/>
      <c r="H417" s="25" t="str">
        <f>IF(B417="","",IFERROR(_xlfn.XLOOKUP(B417,BILLING!A:A,BILLING!N:N),0))</f>
        <v/>
      </c>
      <c r="I417" s="17"/>
      <c r="K417" s="13"/>
      <c r="N417" s="25" t="str">
        <f t="shared" si="13"/>
        <v/>
      </c>
    </row>
    <row r="418" spans="1:14" ht="22" customHeight="1">
      <c r="A418" t="str">
        <f t="shared" si="12"/>
        <v/>
      </c>
      <c r="C418" s="24" t="str">
        <f>IF(B418="","",IFERROR(_xlfn.XLOOKUP(B418,BILLING!A:A,BILLING!C:C),"Bill not found"))</f>
        <v/>
      </c>
      <c r="D418" s="24" t="str">
        <f>IF(C418="","",IFERROR(_xlfn.XLOOKUP(C418,PT_Master!A:A,PT_Master!C:C),""))</f>
        <v/>
      </c>
      <c r="E418" s="24" t="str">
        <f>IF(C418="","",IFERROR(_xlfn.XLOOKUP(C418,PT_Master!A:A,PT_Master!P:P),""))</f>
        <v/>
      </c>
      <c r="F418" s="24" t="str">
        <f>IF(C418="","",IFERROR(_xlfn.XLOOKUP(C418,PT_Master!A:A,PT_Master!Q:Q),""))</f>
        <v/>
      </c>
      <c r="G418" s="13"/>
      <c r="H418" s="25" t="str">
        <f>IF(B418="","",IFERROR(_xlfn.XLOOKUP(B418,BILLING!A:A,BILLING!N:N),0))</f>
        <v/>
      </c>
      <c r="I418" s="17"/>
      <c r="K418" s="13"/>
      <c r="N418" s="25" t="str">
        <f t="shared" si="13"/>
        <v/>
      </c>
    </row>
    <row r="419" spans="1:14" ht="22" customHeight="1">
      <c r="A419" t="str">
        <f t="shared" si="12"/>
        <v/>
      </c>
      <c r="C419" s="24" t="str">
        <f>IF(B419="","",IFERROR(_xlfn.XLOOKUP(B419,BILLING!A:A,BILLING!C:C),"Bill not found"))</f>
        <v/>
      </c>
      <c r="D419" s="24" t="str">
        <f>IF(C419="","",IFERROR(_xlfn.XLOOKUP(C419,PT_Master!A:A,PT_Master!C:C),""))</f>
        <v/>
      </c>
      <c r="E419" s="24" t="str">
        <f>IF(C419="","",IFERROR(_xlfn.XLOOKUP(C419,PT_Master!A:A,PT_Master!P:P),""))</f>
        <v/>
      </c>
      <c r="F419" s="24" t="str">
        <f>IF(C419="","",IFERROR(_xlfn.XLOOKUP(C419,PT_Master!A:A,PT_Master!Q:Q),""))</f>
        <v/>
      </c>
      <c r="G419" s="13"/>
      <c r="H419" s="25" t="str">
        <f>IF(B419="","",IFERROR(_xlfn.XLOOKUP(B419,BILLING!A:A,BILLING!N:N),0))</f>
        <v/>
      </c>
      <c r="I419" s="17"/>
      <c r="K419" s="13"/>
      <c r="N419" s="25" t="str">
        <f t="shared" si="13"/>
        <v/>
      </c>
    </row>
    <row r="420" spans="1:14" ht="22" customHeight="1">
      <c r="A420" t="str">
        <f t="shared" si="12"/>
        <v/>
      </c>
      <c r="C420" s="24" t="str">
        <f>IF(B420="","",IFERROR(_xlfn.XLOOKUP(B420,BILLING!A:A,BILLING!C:C),"Bill not found"))</f>
        <v/>
      </c>
      <c r="D420" s="24" t="str">
        <f>IF(C420="","",IFERROR(_xlfn.XLOOKUP(C420,PT_Master!A:A,PT_Master!C:C),""))</f>
        <v/>
      </c>
      <c r="E420" s="24" t="str">
        <f>IF(C420="","",IFERROR(_xlfn.XLOOKUP(C420,PT_Master!A:A,PT_Master!P:P),""))</f>
        <v/>
      </c>
      <c r="F420" s="24" t="str">
        <f>IF(C420="","",IFERROR(_xlfn.XLOOKUP(C420,PT_Master!A:A,PT_Master!Q:Q),""))</f>
        <v/>
      </c>
      <c r="G420" s="13"/>
      <c r="H420" s="25" t="str">
        <f>IF(B420="","",IFERROR(_xlfn.XLOOKUP(B420,BILLING!A:A,BILLING!N:N),0))</f>
        <v/>
      </c>
      <c r="I420" s="17"/>
      <c r="K420" s="13"/>
      <c r="N420" s="25" t="str">
        <f t="shared" si="13"/>
        <v/>
      </c>
    </row>
    <row r="421" spans="1:14" ht="22" customHeight="1">
      <c r="A421" t="str">
        <f t="shared" si="12"/>
        <v/>
      </c>
      <c r="C421" s="24" t="str">
        <f>IF(B421="","",IFERROR(_xlfn.XLOOKUP(B421,BILLING!A:A,BILLING!C:C),"Bill not found"))</f>
        <v/>
      </c>
      <c r="D421" s="24" t="str">
        <f>IF(C421="","",IFERROR(_xlfn.XLOOKUP(C421,PT_Master!A:A,PT_Master!C:C),""))</f>
        <v/>
      </c>
      <c r="E421" s="24" t="str">
        <f>IF(C421="","",IFERROR(_xlfn.XLOOKUP(C421,PT_Master!A:A,PT_Master!P:P),""))</f>
        <v/>
      </c>
      <c r="F421" s="24" t="str">
        <f>IF(C421="","",IFERROR(_xlfn.XLOOKUP(C421,PT_Master!A:A,PT_Master!Q:Q),""))</f>
        <v/>
      </c>
      <c r="G421" s="13"/>
      <c r="H421" s="25" t="str">
        <f>IF(B421="","",IFERROR(_xlfn.XLOOKUP(B421,BILLING!A:A,BILLING!N:N),0))</f>
        <v/>
      </c>
      <c r="I421" s="17"/>
      <c r="K421" s="13"/>
      <c r="N421" s="25" t="str">
        <f t="shared" si="13"/>
        <v/>
      </c>
    </row>
    <row r="422" spans="1:14" ht="22" customHeight="1">
      <c r="A422" t="str">
        <f t="shared" si="12"/>
        <v/>
      </c>
      <c r="C422" s="24" t="str">
        <f>IF(B422="","",IFERROR(_xlfn.XLOOKUP(B422,BILLING!A:A,BILLING!C:C),"Bill not found"))</f>
        <v/>
      </c>
      <c r="D422" s="24" t="str">
        <f>IF(C422="","",IFERROR(_xlfn.XLOOKUP(C422,PT_Master!A:A,PT_Master!C:C),""))</f>
        <v/>
      </c>
      <c r="E422" s="24" t="str">
        <f>IF(C422="","",IFERROR(_xlfn.XLOOKUP(C422,PT_Master!A:A,PT_Master!P:P),""))</f>
        <v/>
      </c>
      <c r="F422" s="24" t="str">
        <f>IF(C422="","",IFERROR(_xlfn.XLOOKUP(C422,PT_Master!A:A,PT_Master!Q:Q),""))</f>
        <v/>
      </c>
      <c r="G422" s="13"/>
      <c r="H422" s="25" t="str">
        <f>IF(B422="","",IFERROR(_xlfn.XLOOKUP(B422,BILLING!A:A,BILLING!N:N),0))</f>
        <v/>
      </c>
      <c r="I422" s="17"/>
      <c r="K422" s="13"/>
      <c r="N422" s="25" t="str">
        <f t="shared" si="13"/>
        <v/>
      </c>
    </row>
    <row r="423" spans="1:14" ht="22" customHeight="1">
      <c r="A423" t="str">
        <f t="shared" si="12"/>
        <v/>
      </c>
      <c r="C423" s="24" t="str">
        <f>IF(B423="","",IFERROR(_xlfn.XLOOKUP(B423,BILLING!A:A,BILLING!C:C),"Bill not found"))</f>
        <v/>
      </c>
      <c r="D423" s="24" t="str">
        <f>IF(C423="","",IFERROR(_xlfn.XLOOKUP(C423,PT_Master!A:A,PT_Master!C:C),""))</f>
        <v/>
      </c>
      <c r="E423" s="24" t="str">
        <f>IF(C423="","",IFERROR(_xlfn.XLOOKUP(C423,PT_Master!A:A,PT_Master!P:P),""))</f>
        <v/>
      </c>
      <c r="F423" s="24" t="str">
        <f>IF(C423="","",IFERROR(_xlfn.XLOOKUP(C423,PT_Master!A:A,PT_Master!Q:Q),""))</f>
        <v/>
      </c>
      <c r="G423" s="13"/>
      <c r="H423" s="25" t="str">
        <f>IF(B423="","",IFERROR(_xlfn.XLOOKUP(B423,BILLING!A:A,BILLING!N:N),0))</f>
        <v/>
      </c>
      <c r="I423" s="17"/>
      <c r="K423" s="13"/>
      <c r="N423" s="25" t="str">
        <f t="shared" si="13"/>
        <v/>
      </c>
    </row>
    <row r="424" spans="1:14" ht="22" customHeight="1">
      <c r="A424" t="str">
        <f t="shared" si="12"/>
        <v/>
      </c>
      <c r="C424" s="24" t="str">
        <f>IF(B424="","",IFERROR(_xlfn.XLOOKUP(B424,BILLING!A:A,BILLING!C:C),"Bill not found"))</f>
        <v/>
      </c>
      <c r="D424" s="24" t="str">
        <f>IF(C424="","",IFERROR(_xlfn.XLOOKUP(C424,PT_Master!A:A,PT_Master!C:C),""))</f>
        <v/>
      </c>
      <c r="E424" s="24" t="str">
        <f>IF(C424="","",IFERROR(_xlfn.XLOOKUP(C424,PT_Master!A:A,PT_Master!P:P),""))</f>
        <v/>
      </c>
      <c r="F424" s="24" t="str">
        <f>IF(C424="","",IFERROR(_xlfn.XLOOKUP(C424,PT_Master!A:A,PT_Master!Q:Q),""))</f>
        <v/>
      </c>
      <c r="G424" s="13"/>
      <c r="H424" s="25" t="str">
        <f>IF(B424="","",IFERROR(_xlfn.XLOOKUP(B424,BILLING!A:A,BILLING!N:N),0))</f>
        <v/>
      </c>
      <c r="I424" s="17"/>
      <c r="K424" s="13"/>
      <c r="N424" s="25" t="str">
        <f t="shared" si="13"/>
        <v/>
      </c>
    </row>
    <row r="425" spans="1:14" ht="22" customHeight="1">
      <c r="A425" t="str">
        <f t="shared" si="12"/>
        <v/>
      </c>
      <c r="C425" s="24" t="str">
        <f>IF(B425="","",IFERROR(_xlfn.XLOOKUP(B425,BILLING!A:A,BILLING!C:C),"Bill not found"))</f>
        <v/>
      </c>
      <c r="D425" s="24" t="str">
        <f>IF(C425="","",IFERROR(_xlfn.XLOOKUP(C425,PT_Master!A:A,PT_Master!C:C),""))</f>
        <v/>
      </c>
      <c r="E425" s="24" t="str">
        <f>IF(C425="","",IFERROR(_xlfn.XLOOKUP(C425,PT_Master!A:A,PT_Master!P:P),""))</f>
        <v/>
      </c>
      <c r="F425" s="24" t="str">
        <f>IF(C425="","",IFERROR(_xlfn.XLOOKUP(C425,PT_Master!A:A,PT_Master!Q:Q),""))</f>
        <v/>
      </c>
      <c r="G425" s="13"/>
      <c r="H425" s="25" t="str">
        <f>IF(B425="","",IFERROR(_xlfn.XLOOKUP(B425,BILLING!A:A,BILLING!N:N),0))</f>
        <v/>
      </c>
      <c r="I425" s="17"/>
      <c r="K425" s="13"/>
      <c r="N425" s="25" t="str">
        <f t="shared" si="13"/>
        <v/>
      </c>
    </row>
    <row r="426" spans="1:14" ht="22" customHeight="1">
      <c r="A426" t="str">
        <f t="shared" si="12"/>
        <v/>
      </c>
      <c r="C426" s="24" t="str">
        <f>IF(B426="","",IFERROR(_xlfn.XLOOKUP(B426,BILLING!A:A,BILLING!C:C),"Bill not found"))</f>
        <v/>
      </c>
      <c r="D426" s="24" t="str">
        <f>IF(C426="","",IFERROR(_xlfn.XLOOKUP(C426,PT_Master!A:A,PT_Master!C:C),""))</f>
        <v/>
      </c>
      <c r="E426" s="24" t="str">
        <f>IF(C426="","",IFERROR(_xlfn.XLOOKUP(C426,PT_Master!A:A,PT_Master!P:P),""))</f>
        <v/>
      </c>
      <c r="F426" s="24" t="str">
        <f>IF(C426="","",IFERROR(_xlfn.XLOOKUP(C426,PT_Master!A:A,PT_Master!Q:Q),""))</f>
        <v/>
      </c>
      <c r="G426" s="13"/>
      <c r="H426" s="25" t="str">
        <f>IF(B426="","",IFERROR(_xlfn.XLOOKUP(B426,BILLING!A:A,BILLING!N:N),0))</f>
        <v/>
      </c>
      <c r="I426" s="17"/>
      <c r="K426" s="13"/>
      <c r="N426" s="25" t="str">
        <f t="shared" si="13"/>
        <v/>
      </c>
    </row>
    <row r="427" spans="1:14" ht="22" customHeight="1">
      <c r="A427" t="str">
        <f t="shared" si="12"/>
        <v/>
      </c>
      <c r="C427" s="24" t="str">
        <f>IF(B427="","",IFERROR(_xlfn.XLOOKUP(B427,BILLING!A:A,BILLING!C:C),"Bill not found"))</f>
        <v/>
      </c>
      <c r="D427" s="24" t="str">
        <f>IF(C427="","",IFERROR(_xlfn.XLOOKUP(C427,PT_Master!A:A,PT_Master!C:C),""))</f>
        <v/>
      </c>
      <c r="E427" s="24" t="str">
        <f>IF(C427="","",IFERROR(_xlfn.XLOOKUP(C427,PT_Master!A:A,PT_Master!P:P),""))</f>
        <v/>
      </c>
      <c r="F427" s="24" t="str">
        <f>IF(C427="","",IFERROR(_xlfn.XLOOKUP(C427,PT_Master!A:A,PT_Master!Q:Q),""))</f>
        <v/>
      </c>
      <c r="G427" s="13"/>
      <c r="H427" s="25" t="str">
        <f>IF(B427="","",IFERROR(_xlfn.XLOOKUP(B427,BILLING!A:A,BILLING!N:N),0))</f>
        <v/>
      </c>
      <c r="I427" s="17"/>
      <c r="K427" s="13"/>
      <c r="N427" s="25" t="str">
        <f t="shared" si="13"/>
        <v/>
      </c>
    </row>
    <row r="428" spans="1:14" ht="22" customHeight="1">
      <c r="A428" t="str">
        <f t="shared" si="12"/>
        <v/>
      </c>
      <c r="C428" s="24" t="str">
        <f>IF(B428="","",IFERROR(_xlfn.XLOOKUP(B428,BILLING!A:A,BILLING!C:C),"Bill not found"))</f>
        <v/>
      </c>
      <c r="D428" s="24" t="str">
        <f>IF(C428="","",IFERROR(_xlfn.XLOOKUP(C428,PT_Master!A:A,PT_Master!C:C),""))</f>
        <v/>
      </c>
      <c r="E428" s="24" t="str">
        <f>IF(C428="","",IFERROR(_xlfn.XLOOKUP(C428,PT_Master!A:A,PT_Master!P:P),""))</f>
        <v/>
      </c>
      <c r="F428" s="24" t="str">
        <f>IF(C428="","",IFERROR(_xlfn.XLOOKUP(C428,PT_Master!A:A,PT_Master!Q:Q),""))</f>
        <v/>
      </c>
      <c r="G428" s="13"/>
      <c r="H428" s="25" t="str">
        <f>IF(B428="","",IFERROR(_xlfn.XLOOKUP(B428,BILLING!A:A,BILLING!N:N),0))</f>
        <v/>
      </c>
      <c r="I428" s="17"/>
      <c r="K428" s="13"/>
      <c r="N428" s="25" t="str">
        <f t="shared" si="13"/>
        <v/>
      </c>
    </row>
    <row r="429" spans="1:14" ht="22" customHeight="1">
      <c r="A429" t="str">
        <f t="shared" si="12"/>
        <v/>
      </c>
      <c r="C429" s="24" t="str">
        <f>IF(B429="","",IFERROR(_xlfn.XLOOKUP(B429,BILLING!A:A,BILLING!C:C),"Bill not found"))</f>
        <v/>
      </c>
      <c r="D429" s="24" t="str">
        <f>IF(C429="","",IFERROR(_xlfn.XLOOKUP(C429,PT_Master!A:A,PT_Master!C:C),""))</f>
        <v/>
      </c>
      <c r="E429" s="24" t="str">
        <f>IF(C429="","",IFERROR(_xlfn.XLOOKUP(C429,PT_Master!A:A,PT_Master!P:P),""))</f>
        <v/>
      </c>
      <c r="F429" s="24" t="str">
        <f>IF(C429="","",IFERROR(_xlfn.XLOOKUP(C429,PT_Master!A:A,PT_Master!Q:Q),""))</f>
        <v/>
      </c>
      <c r="G429" s="13"/>
      <c r="H429" s="25" t="str">
        <f>IF(B429="","",IFERROR(_xlfn.XLOOKUP(B429,BILLING!A:A,BILLING!N:N),0))</f>
        <v/>
      </c>
      <c r="I429" s="17"/>
      <c r="K429" s="13"/>
      <c r="N429" s="25" t="str">
        <f t="shared" si="13"/>
        <v/>
      </c>
    </row>
    <row r="430" spans="1:14" ht="22" customHeight="1">
      <c r="A430" t="str">
        <f t="shared" si="12"/>
        <v/>
      </c>
      <c r="C430" s="24" t="str">
        <f>IF(B430="","",IFERROR(_xlfn.XLOOKUP(B430,BILLING!A:A,BILLING!C:C),"Bill not found"))</f>
        <v/>
      </c>
      <c r="D430" s="24" t="str">
        <f>IF(C430="","",IFERROR(_xlfn.XLOOKUP(C430,PT_Master!A:A,PT_Master!C:C),""))</f>
        <v/>
      </c>
      <c r="E430" s="24" t="str">
        <f>IF(C430="","",IFERROR(_xlfn.XLOOKUP(C430,PT_Master!A:A,PT_Master!P:P),""))</f>
        <v/>
      </c>
      <c r="F430" s="24" t="str">
        <f>IF(C430="","",IFERROR(_xlfn.XLOOKUP(C430,PT_Master!A:A,PT_Master!Q:Q),""))</f>
        <v/>
      </c>
      <c r="G430" s="13"/>
      <c r="H430" s="25" t="str">
        <f>IF(B430="","",IFERROR(_xlfn.XLOOKUP(B430,BILLING!A:A,BILLING!N:N),0))</f>
        <v/>
      </c>
      <c r="I430" s="17"/>
      <c r="K430" s="13"/>
      <c r="N430" s="25" t="str">
        <f t="shared" si="13"/>
        <v/>
      </c>
    </row>
    <row r="431" spans="1:14" ht="22" customHeight="1">
      <c r="A431" t="str">
        <f t="shared" si="12"/>
        <v/>
      </c>
      <c r="C431" s="24" t="str">
        <f>IF(B431="","",IFERROR(_xlfn.XLOOKUP(B431,BILLING!A:A,BILLING!C:C),"Bill not found"))</f>
        <v/>
      </c>
      <c r="D431" s="24" t="str">
        <f>IF(C431="","",IFERROR(_xlfn.XLOOKUP(C431,PT_Master!A:A,PT_Master!C:C),""))</f>
        <v/>
      </c>
      <c r="E431" s="24" t="str">
        <f>IF(C431="","",IFERROR(_xlfn.XLOOKUP(C431,PT_Master!A:A,PT_Master!P:P),""))</f>
        <v/>
      </c>
      <c r="F431" s="24" t="str">
        <f>IF(C431="","",IFERROR(_xlfn.XLOOKUP(C431,PT_Master!A:A,PT_Master!Q:Q),""))</f>
        <v/>
      </c>
      <c r="G431" s="13"/>
      <c r="H431" s="25" t="str">
        <f>IF(B431="","",IFERROR(_xlfn.XLOOKUP(B431,BILLING!A:A,BILLING!N:N),0))</f>
        <v/>
      </c>
      <c r="I431" s="17"/>
      <c r="K431" s="13"/>
      <c r="N431" s="25" t="str">
        <f t="shared" si="13"/>
        <v/>
      </c>
    </row>
    <row r="432" spans="1:14" ht="22" customHeight="1">
      <c r="A432" t="str">
        <f t="shared" si="12"/>
        <v/>
      </c>
      <c r="C432" s="24" t="str">
        <f>IF(B432="","",IFERROR(_xlfn.XLOOKUP(B432,BILLING!A:A,BILLING!C:C),"Bill not found"))</f>
        <v/>
      </c>
      <c r="D432" s="24" t="str">
        <f>IF(C432="","",IFERROR(_xlfn.XLOOKUP(C432,PT_Master!A:A,PT_Master!C:C),""))</f>
        <v/>
      </c>
      <c r="E432" s="24" t="str">
        <f>IF(C432="","",IFERROR(_xlfn.XLOOKUP(C432,PT_Master!A:A,PT_Master!P:P),""))</f>
        <v/>
      </c>
      <c r="F432" s="24" t="str">
        <f>IF(C432="","",IFERROR(_xlfn.XLOOKUP(C432,PT_Master!A:A,PT_Master!Q:Q),""))</f>
        <v/>
      </c>
      <c r="G432" s="13"/>
      <c r="H432" s="25" t="str">
        <f>IF(B432="","",IFERROR(_xlfn.XLOOKUP(B432,BILLING!A:A,BILLING!N:N),0))</f>
        <v/>
      </c>
      <c r="I432" s="17"/>
      <c r="K432" s="13"/>
      <c r="N432" s="25" t="str">
        <f t="shared" si="13"/>
        <v/>
      </c>
    </row>
    <row r="433" spans="1:14" ht="22" customHeight="1">
      <c r="A433" t="str">
        <f t="shared" si="12"/>
        <v/>
      </c>
      <c r="C433" s="24" t="str">
        <f>IF(B433="","",IFERROR(_xlfn.XLOOKUP(B433,BILLING!A:A,BILLING!C:C),"Bill not found"))</f>
        <v/>
      </c>
      <c r="D433" s="24" t="str">
        <f>IF(C433="","",IFERROR(_xlfn.XLOOKUP(C433,PT_Master!A:A,PT_Master!C:C),""))</f>
        <v/>
      </c>
      <c r="E433" s="24" t="str">
        <f>IF(C433="","",IFERROR(_xlfn.XLOOKUP(C433,PT_Master!A:A,PT_Master!P:P),""))</f>
        <v/>
      </c>
      <c r="F433" s="24" t="str">
        <f>IF(C433="","",IFERROR(_xlfn.XLOOKUP(C433,PT_Master!A:A,PT_Master!Q:Q),""))</f>
        <v/>
      </c>
      <c r="G433" s="13"/>
      <c r="H433" s="25" t="str">
        <f>IF(B433="","",IFERROR(_xlfn.XLOOKUP(B433,BILLING!A:A,BILLING!N:N),0))</f>
        <v/>
      </c>
      <c r="I433" s="17"/>
      <c r="K433" s="13"/>
      <c r="N433" s="25" t="str">
        <f t="shared" si="13"/>
        <v/>
      </c>
    </row>
    <row r="434" spans="1:14" ht="22" customHeight="1">
      <c r="A434" t="str">
        <f t="shared" si="12"/>
        <v/>
      </c>
      <c r="C434" s="24" t="str">
        <f>IF(B434="","",IFERROR(_xlfn.XLOOKUP(B434,BILLING!A:A,BILLING!C:C),"Bill not found"))</f>
        <v/>
      </c>
      <c r="D434" s="24" t="str">
        <f>IF(C434="","",IFERROR(_xlfn.XLOOKUP(C434,PT_Master!A:A,PT_Master!C:C),""))</f>
        <v/>
      </c>
      <c r="E434" s="24" t="str">
        <f>IF(C434="","",IFERROR(_xlfn.XLOOKUP(C434,PT_Master!A:A,PT_Master!P:P),""))</f>
        <v/>
      </c>
      <c r="F434" s="24" t="str">
        <f>IF(C434="","",IFERROR(_xlfn.XLOOKUP(C434,PT_Master!A:A,PT_Master!Q:Q),""))</f>
        <v/>
      </c>
      <c r="G434" s="13"/>
      <c r="H434" s="25" t="str">
        <f>IF(B434="","",IFERROR(_xlfn.XLOOKUP(B434,BILLING!A:A,BILLING!N:N),0))</f>
        <v/>
      </c>
      <c r="I434" s="17"/>
      <c r="K434" s="13"/>
      <c r="N434" s="25" t="str">
        <f t="shared" si="13"/>
        <v/>
      </c>
    </row>
    <row r="435" spans="1:14" ht="22" customHeight="1">
      <c r="A435" t="str">
        <f t="shared" si="12"/>
        <v/>
      </c>
      <c r="C435" s="24" t="str">
        <f>IF(B435="","",IFERROR(_xlfn.XLOOKUP(B435,BILLING!A:A,BILLING!C:C),"Bill not found"))</f>
        <v/>
      </c>
      <c r="D435" s="24" t="str">
        <f>IF(C435="","",IFERROR(_xlfn.XLOOKUP(C435,PT_Master!A:A,PT_Master!C:C),""))</f>
        <v/>
      </c>
      <c r="E435" s="24" t="str">
        <f>IF(C435="","",IFERROR(_xlfn.XLOOKUP(C435,PT_Master!A:A,PT_Master!P:P),""))</f>
        <v/>
      </c>
      <c r="F435" s="24" t="str">
        <f>IF(C435="","",IFERROR(_xlfn.XLOOKUP(C435,PT_Master!A:A,PT_Master!Q:Q),""))</f>
        <v/>
      </c>
      <c r="G435" s="13"/>
      <c r="H435" s="25" t="str">
        <f>IF(B435="","",IFERROR(_xlfn.XLOOKUP(B435,BILLING!A:A,BILLING!N:N),0))</f>
        <v/>
      </c>
      <c r="I435" s="17"/>
      <c r="K435" s="13"/>
      <c r="N435" s="25" t="str">
        <f t="shared" si="13"/>
        <v/>
      </c>
    </row>
    <row r="436" spans="1:14" ht="22" customHeight="1">
      <c r="A436" t="str">
        <f t="shared" si="12"/>
        <v/>
      </c>
      <c r="C436" s="24" t="str">
        <f>IF(B436="","",IFERROR(_xlfn.XLOOKUP(B436,BILLING!A:A,BILLING!C:C),"Bill not found"))</f>
        <v/>
      </c>
      <c r="D436" s="24" t="str">
        <f>IF(C436="","",IFERROR(_xlfn.XLOOKUP(C436,PT_Master!A:A,PT_Master!C:C),""))</f>
        <v/>
      </c>
      <c r="E436" s="24" t="str">
        <f>IF(C436="","",IFERROR(_xlfn.XLOOKUP(C436,PT_Master!A:A,PT_Master!P:P),""))</f>
        <v/>
      </c>
      <c r="F436" s="24" t="str">
        <f>IF(C436="","",IFERROR(_xlfn.XLOOKUP(C436,PT_Master!A:A,PT_Master!Q:Q),""))</f>
        <v/>
      </c>
      <c r="G436" s="13"/>
      <c r="H436" s="25" t="str">
        <f>IF(B436="","",IFERROR(_xlfn.XLOOKUP(B436,BILLING!A:A,BILLING!N:N),0))</f>
        <v/>
      </c>
      <c r="I436" s="17"/>
      <c r="K436" s="13"/>
      <c r="N436" s="25" t="str">
        <f t="shared" si="13"/>
        <v/>
      </c>
    </row>
    <row r="437" spans="1:14" ht="22" customHeight="1">
      <c r="A437" t="str">
        <f t="shared" si="12"/>
        <v/>
      </c>
      <c r="C437" s="24" t="str">
        <f>IF(B437="","",IFERROR(_xlfn.XLOOKUP(B437,BILLING!A:A,BILLING!C:C),"Bill not found"))</f>
        <v/>
      </c>
      <c r="D437" s="24" t="str">
        <f>IF(C437="","",IFERROR(_xlfn.XLOOKUP(C437,PT_Master!A:A,PT_Master!C:C),""))</f>
        <v/>
      </c>
      <c r="E437" s="24" t="str">
        <f>IF(C437="","",IFERROR(_xlfn.XLOOKUP(C437,PT_Master!A:A,PT_Master!P:P),""))</f>
        <v/>
      </c>
      <c r="F437" s="24" t="str">
        <f>IF(C437="","",IFERROR(_xlfn.XLOOKUP(C437,PT_Master!A:A,PT_Master!Q:Q),""))</f>
        <v/>
      </c>
      <c r="G437" s="13"/>
      <c r="H437" s="25" t="str">
        <f>IF(B437="","",IFERROR(_xlfn.XLOOKUP(B437,BILLING!A:A,BILLING!N:N),0))</f>
        <v/>
      </c>
      <c r="I437" s="17"/>
      <c r="K437" s="13"/>
      <c r="N437" s="25" t="str">
        <f t="shared" si="13"/>
        <v/>
      </c>
    </row>
    <row r="438" spans="1:14" ht="22" customHeight="1">
      <c r="A438" t="str">
        <f t="shared" si="12"/>
        <v/>
      </c>
      <c r="C438" s="24" t="str">
        <f>IF(B438="","",IFERROR(_xlfn.XLOOKUP(B438,BILLING!A:A,BILLING!C:C),"Bill not found"))</f>
        <v/>
      </c>
      <c r="D438" s="24" t="str">
        <f>IF(C438="","",IFERROR(_xlfn.XLOOKUP(C438,PT_Master!A:A,PT_Master!C:C),""))</f>
        <v/>
      </c>
      <c r="E438" s="24" t="str">
        <f>IF(C438="","",IFERROR(_xlfn.XLOOKUP(C438,PT_Master!A:A,PT_Master!P:P),""))</f>
        <v/>
      </c>
      <c r="F438" s="24" t="str">
        <f>IF(C438="","",IFERROR(_xlfn.XLOOKUP(C438,PT_Master!A:A,PT_Master!Q:Q),""))</f>
        <v/>
      </c>
      <c r="G438" s="13"/>
      <c r="H438" s="25" t="str">
        <f>IF(B438="","",IFERROR(_xlfn.XLOOKUP(B438,BILLING!A:A,BILLING!N:N),0))</f>
        <v/>
      </c>
      <c r="I438" s="17"/>
      <c r="K438" s="13"/>
      <c r="N438" s="25" t="str">
        <f t="shared" si="13"/>
        <v/>
      </c>
    </row>
    <row r="439" spans="1:14" ht="22" customHeight="1">
      <c r="A439" t="str">
        <f t="shared" si="12"/>
        <v/>
      </c>
      <c r="C439" s="24" t="str">
        <f>IF(B439="","",IFERROR(_xlfn.XLOOKUP(B439,BILLING!A:A,BILLING!C:C),"Bill not found"))</f>
        <v/>
      </c>
      <c r="D439" s="24" t="str">
        <f>IF(C439="","",IFERROR(_xlfn.XLOOKUP(C439,PT_Master!A:A,PT_Master!C:C),""))</f>
        <v/>
      </c>
      <c r="E439" s="24" t="str">
        <f>IF(C439="","",IFERROR(_xlfn.XLOOKUP(C439,PT_Master!A:A,PT_Master!P:P),""))</f>
        <v/>
      </c>
      <c r="F439" s="24" t="str">
        <f>IF(C439="","",IFERROR(_xlfn.XLOOKUP(C439,PT_Master!A:A,PT_Master!Q:Q),""))</f>
        <v/>
      </c>
      <c r="G439" s="13"/>
      <c r="H439" s="25" t="str">
        <f>IF(B439="","",IFERROR(_xlfn.XLOOKUP(B439,BILLING!A:A,BILLING!N:N),0))</f>
        <v/>
      </c>
      <c r="I439" s="17"/>
      <c r="K439" s="13"/>
      <c r="N439" s="25" t="str">
        <f t="shared" si="13"/>
        <v/>
      </c>
    </row>
    <row r="440" spans="1:14" ht="22" customHeight="1">
      <c r="A440" t="str">
        <f t="shared" si="12"/>
        <v/>
      </c>
      <c r="C440" s="24" t="str">
        <f>IF(B440="","",IFERROR(_xlfn.XLOOKUP(B440,BILLING!A:A,BILLING!C:C),"Bill not found"))</f>
        <v/>
      </c>
      <c r="D440" s="24" t="str">
        <f>IF(C440="","",IFERROR(_xlfn.XLOOKUP(C440,PT_Master!A:A,PT_Master!C:C),""))</f>
        <v/>
      </c>
      <c r="E440" s="24" t="str">
        <f>IF(C440="","",IFERROR(_xlfn.XLOOKUP(C440,PT_Master!A:A,PT_Master!P:P),""))</f>
        <v/>
      </c>
      <c r="F440" s="24" t="str">
        <f>IF(C440="","",IFERROR(_xlfn.XLOOKUP(C440,PT_Master!A:A,PT_Master!Q:Q),""))</f>
        <v/>
      </c>
      <c r="G440" s="13"/>
      <c r="H440" s="25" t="str">
        <f>IF(B440="","",IFERROR(_xlfn.XLOOKUP(B440,BILLING!A:A,BILLING!N:N),0))</f>
        <v/>
      </c>
      <c r="I440" s="17"/>
      <c r="K440" s="13"/>
      <c r="N440" s="25" t="str">
        <f t="shared" si="13"/>
        <v/>
      </c>
    </row>
    <row r="441" spans="1:14" ht="22" customHeight="1">
      <c r="A441" t="str">
        <f t="shared" si="12"/>
        <v/>
      </c>
      <c r="C441" s="24" t="str">
        <f>IF(B441="","",IFERROR(_xlfn.XLOOKUP(B441,BILLING!A:A,BILLING!C:C),"Bill not found"))</f>
        <v/>
      </c>
      <c r="D441" s="24" t="str">
        <f>IF(C441="","",IFERROR(_xlfn.XLOOKUP(C441,PT_Master!A:A,PT_Master!C:C),""))</f>
        <v/>
      </c>
      <c r="E441" s="24" t="str">
        <f>IF(C441="","",IFERROR(_xlfn.XLOOKUP(C441,PT_Master!A:A,PT_Master!P:P),""))</f>
        <v/>
      </c>
      <c r="F441" s="24" t="str">
        <f>IF(C441="","",IFERROR(_xlfn.XLOOKUP(C441,PT_Master!A:A,PT_Master!Q:Q),""))</f>
        <v/>
      </c>
      <c r="G441" s="13"/>
      <c r="H441" s="25" t="str">
        <f>IF(B441="","",IFERROR(_xlfn.XLOOKUP(B441,BILLING!A:A,BILLING!N:N),0))</f>
        <v/>
      </c>
      <c r="I441" s="17"/>
      <c r="K441" s="13"/>
      <c r="N441" s="25" t="str">
        <f t="shared" si="13"/>
        <v/>
      </c>
    </row>
    <row r="442" spans="1:14" ht="22" customHeight="1">
      <c r="A442" t="str">
        <f t="shared" si="12"/>
        <v/>
      </c>
      <c r="C442" s="24" t="str">
        <f>IF(B442="","",IFERROR(_xlfn.XLOOKUP(B442,BILLING!A:A,BILLING!C:C),"Bill not found"))</f>
        <v/>
      </c>
      <c r="D442" s="24" t="str">
        <f>IF(C442="","",IFERROR(_xlfn.XLOOKUP(C442,PT_Master!A:A,PT_Master!C:C),""))</f>
        <v/>
      </c>
      <c r="E442" s="24" t="str">
        <f>IF(C442="","",IFERROR(_xlfn.XLOOKUP(C442,PT_Master!A:A,PT_Master!P:P),""))</f>
        <v/>
      </c>
      <c r="F442" s="24" t="str">
        <f>IF(C442="","",IFERROR(_xlfn.XLOOKUP(C442,PT_Master!A:A,PT_Master!Q:Q),""))</f>
        <v/>
      </c>
      <c r="G442" s="13"/>
      <c r="H442" s="25" t="str">
        <f>IF(B442="","",IFERROR(_xlfn.XLOOKUP(B442,BILLING!A:A,BILLING!N:N),0))</f>
        <v/>
      </c>
      <c r="I442" s="17"/>
      <c r="K442" s="13"/>
      <c r="N442" s="25" t="str">
        <f t="shared" si="13"/>
        <v/>
      </c>
    </row>
    <row r="443" spans="1:14" ht="22" customHeight="1">
      <c r="A443" t="str">
        <f t="shared" si="12"/>
        <v/>
      </c>
      <c r="C443" s="24" t="str">
        <f>IF(B443="","",IFERROR(_xlfn.XLOOKUP(B443,BILLING!A:A,BILLING!C:C),"Bill not found"))</f>
        <v/>
      </c>
      <c r="D443" s="24" t="str">
        <f>IF(C443="","",IFERROR(_xlfn.XLOOKUP(C443,PT_Master!A:A,PT_Master!C:C),""))</f>
        <v/>
      </c>
      <c r="E443" s="24" t="str">
        <f>IF(C443="","",IFERROR(_xlfn.XLOOKUP(C443,PT_Master!A:A,PT_Master!P:P),""))</f>
        <v/>
      </c>
      <c r="F443" s="24" t="str">
        <f>IF(C443="","",IFERROR(_xlfn.XLOOKUP(C443,PT_Master!A:A,PT_Master!Q:Q),""))</f>
        <v/>
      </c>
      <c r="G443" s="13"/>
      <c r="H443" s="25" t="str">
        <f>IF(B443="","",IFERROR(_xlfn.XLOOKUP(B443,BILLING!A:A,BILLING!N:N),0))</f>
        <v/>
      </c>
      <c r="I443" s="17"/>
      <c r="K443" s="13"/>
      <c r="N443" s="25" t="str">
        <f t="shared" si="13"/>
        <v/>
      </c>
    </row>
    <row r="444" spans="1:14" ht="22" customHeight="1">
      <c r="A444" t="str">
        <f t="shared" si="12"/>
        <v/>
      </c>
      <c r="C444" s="24" t="str">
        <f>IF(B444="","",IFERROR(_xlfn.XLOOKUP(B444,BILLING!A:A,BILLING!C:C),"Bill not found"))</f>
        <v/>
      </c>
      <c r="D444" s="24" t="str">
        <f>IF(C444="","",IFERROR(_xlfn.XLOOKUP(C444,PT_Master!A:A,PT_Master!C:C),""))</f>
        <v/>
      </c>
      <c r="E444" s="24" t="str">
        <f>IF(C444="","",IFERROR(_xlfn.XLOOKUP(C444,PT_Master!A:A,PT_Master!P:P),""))</f>
        <v/>
      </c>
      <c r="F444" s="24" t="str">
        <f>IF(C444="","",IFERROR(_xlfn.XLOOKUP(C444,PT_Master!A:A,PT_Master!Q:Q),""))</f>
        <v/>
      </c>
      <c r="G444" s="13"/>
      <c r="H444" s="25" t="str">
        <f>IF(B444="","",IFERROR(_xlfn.XLOOKUP(B444,BILLING!A:A,BILLING!N:N),0))</f>
        <v/>
      </c>
      <c r="I444" s="17"/>
      <c r="K444" s="13"/>
      <c r="N444" s="25" t="str">
        <f t="shared" si="13"/>
        <v/>
      </c>
    </row>
    <row r="445" spans="1:14" ht="22" customHeight="1">
      <c r="A445" t="str">
        <f t="shared" si="12"/>
        <v/>
      </c>
      <c r="C445" s="24" t="str">
        <f>IF(B445="","",IFERROR(_xlfn.XLOOKUP(B445,BILLING!A:A,BILLING!C:C),"Bill not found"))</f>
        <v/>
      </c>
      <c r="D445" s="24" t="str">
        <f>IF(C445="","",IFERROR(_xlfn.XLOOKUP(C445,PT_Master!A:A,PT_Master!C:C),""))</f>
        <v/>
      </c>
      <c r="E445" s="24" t="str">
        <f>IF(C445="","",IFERROR(_xlfn.XLOOKUP(C445,PT_Master!A:A,PT_Master!P:P),""))</f>
        <v/>
      </c>
      <c r="F445" s="24" t="str">
        <f>IF(C445="","",IFERROR(_xlfn.XLOOKUP(C445,PT_Master!A:A,PT_Master!Q:Q),""))</f>
        <v/>
      </c>
      <c r="G445" s="13"/>
      <c r="H445" s="25" t="str">
        <f>IF(B445="","",IFERROR(_xlfn.XLOOKUP(B445,BILLING!A:A,BILLING!N:N),0))</f>
        <v/>
      </c>
      <c r="I445" s="17"/>
      <c r="K445" s="13"/>
      <c r="N445" s="25" t="str">
        <f t="shared" si="13"/>
        <v/>
      </c>
    </row>
    <row r="446" spans="1:14" ht="22" customHeight="1">
      <c r="A446" t="str">
        <f t="shared" si="12"/>
        <v/>
      </c>
      <c r="C446" s="24" t="str">
        <f>IF(B446="","",IFERROR(_xlfn.XLOOKUP(B446,BILLING!A:A,BILLING!C:C),"Bill not found"))</f>
        <v/>
      </c>
      <c r="D446" s="24" t="str">
        <f>IF(C446="","",IFERROR(_xlfn.XLOOKUP(C446,PT_Master!A:A,PT_Master!C:C),""))</f>
        <v/>
      </c>
      <c r="E446" s="24" t="str">
        <f>IF(C446="","",IFERROR(_xlfn.XLOOKUP(C446,PT_Master!A:A,PT_Master!P:P),""))</f>
        <v/>
      </c>
      <c r="F446" s="24" t="str">
        <f>IF(C446="","",IFERROR(_xlfn.XLOOKUP(C446,PT_Master!A:A,PT_Master!Q:Q),""))</f>
        <v/>
      </c>
      <c r="G446" s="13"/>
      <c r="H446" s="25" t="str">
        <f>IF(B446="","",IFERROR(_xlfn.XLOOKUP(B446,BILLING!A:A,BILLING!N:N),0))</f>
        <v/>
      </c>
      <c r="I446" s="17"/>
      <c r="K446" s="13"/>
      <c r="N446" s="25" t="str">
        <f t="shared" si="13"/>
        <v/>
      </c>
    </row>
    <row r="447" spans="1:14" ht="22" customHeight="1">
      <c r="A447" t="str">
        <f t="shared" si="12"/>
        <v/>
      </c>
      <c r="C447" s="24" t="str">
        <f>IF(B447="","",IFERROR(_xlfn.XLOOKUP(B447,BILLING!A:A,BILLING!C:C),"Bill not found"))</f>
        <v/>
      </c>
      <c r="D447" s="24" t="str">
        <f>IF(C447="","",IFERROR(_xlfn.XLOOKUP(C447,PT_Master!A:A,PT_Master!C:C),""))</f>
        <v/>
      </c>
      <c r="E447" s="24" t="str">
        <f>IF(C447="","",IFERROR(_xlfn.XLOOKUP(C447,PT_Master!A:A,PT_Master!P:P),""))</f>
        <v/>
      </c>
      <c r="F447" s="24" t="str">
        <f>IF(C447="","",IFERROR(_xlfn.XLOOKUP(C447,PT_Master!A:A,PT_Master!Q:Q),""))</f>
        <v/>
      </c>
      <c r="G447" s="13"/>
      <c r="H447" s="25" t="str">
        <f>IF(B447="","",IFERROR(_xlfn.XLOOKUP(B447,BILLING!A:A,BILLING!N:N),0))</f>
        <v/>
      </c>
      <c r="I447" s="17"/>
      <c r="K447" s="13"/>
      <c r="N447" s="25" t="str">
        <f t="shared" si="13"/>
        <v/>
      </c>
    </row>
    <row r="448" spans="1:14" ht="22" customHeight="1">
      <c r="A448" t="str">
        <f t="shared" si="12"/>
        <v/>
      </c>
      <c r="C448" s="24" t="str">
        <f>IF(B448="","",IFERROR(_xlfn.XLOOKUP(B448,BILLING!A:A,BILLING!C:C),"Bill not found"))</f>
        <v/>
      </c>
      <c r="D448" s="24" t="str">
        <f>IF(C448="","",IFERROR(_xlfn.XLOOKUP(C448,PT_Master!A:A,PT_Master!C:C),""))</f>
        <v/>
      </c>
      <c r="E448" s="24" t="str">
        <f>IF(C448="","",IFERROR(_xlfn.XLOOKUP(C448,PT_Master!A:A,PT_Master!P:P),""))</f>
        <v/>
      </c>
      <c r="F448" s="24" t="str">
        <f>IF(C448="","",IFERROR(_xlfn.XLOOKUP(C448,PT_Master!A:A,PT_Master!Q:Q),""))</f>
        <v/>
      </c>
      <c r="G448" s="13"/>
      <c r="H448" s="25" t="str">
        <f>IF(B448="","",IFERROR(_xlfn.XLOOKUP(B448,BILLING!A:A,BILLING!N:N),0))</f>
        <v/>
      </c>
      <c r="I448" s="17"/>
      <c r="K448" s="13"/>
      <c r="N448" s="25" t="str">
        <f t="shared" si="13"/>
        <v/>
      </c>
    </row>
    <row r="449" spans="1:14" ht="22" customHeight="1">
      <c r="A449" t="str">
        <f t="shared" si="12"/>
        <v/>
      </c>
      <c r="C449" s="24" t="str">
        <f>IF(B449="","",IFERROR(_xlfn.XLOOKUP(B449,BILLING!A:A,BILLING!C:C),"Bill not found"))</f>
        <v/>
      </c>
      <c r="D449" s="24" t="str">
        <f>IF(C449="","",IFERROR(_xlfn.XLOOKUP(C449,PT_Master!A:A,PT_Master!C:C),""))</f>
        <v/>
      </c>
      <c r="E449" s="24" t="str">
        <f>IF(C449="","",IFERROR(_xlfn.XLOOKUP(C449,PT_Master!A:A,PT_Master!P:P),""))</f>
        <v/>
      </c>
      <c r="F449" s="24" t="str">
        <f>IF(C449="","",IFERROR(_xlfn.XLOOKUP(C449,PT_Master!A:A,PT_Master!Q:Q),""))</f>
        <v/>
      </c>
      <c r="G449" s="13"/>
      <c r="H449" s="25" t="str">
        <f>IF(B449="","",IFERROR(_xlfn.XLOOKUP(B449,BILLING!A:A,BILLING!N:N),0))</f>
        <v/>
      </c>
      <c r="I449" s="17"/>
      <c r="K449" s="13"/>
      <c r="N449" s="25" t="str">
        <f t="shared" si="13"/>
        <v/>
      </c>
    </row>
    <row r="450" spans="1:14" ht="22" customHeight="1">
      <c r="A450" t="str">
        <f t="shared" si="12"/>
        <v/>
      </c>
      <c r="C450" s="24" t="str">
        <f>IF(B450="","",IFERROR(_xlfn.XLOOKUP(B450,BILLING!A:A,BILLING!C:C),"Bill not found"))</f>
        <v/>
      </c>
      <c r="D450" s="24" t="str">
        <f>IF(C450="","",IFERROR(_xlfn.XLOOKUP(C450,PT_Master!A:A,PT_Master!C:C),""))</f>
        <v/>
      </c>
      <c r="E450" s="24" t="str">
        <f>IF(C450="","",IFERROR(_xlfn.XLOOKUP(C450,PT_Master!A:A,PT_Master!P:P),""))</f>
        <v/>
      </c>
      <c r="F450" s="24" t="str">
        <f>IF(C450="","",IFERROR(_xlfn.XLOOKUP(C450,PT_Master!A:A,PT_Master!Q:Q),""))</f>
        <v/>
      </c>
      <c r="G450" s="13"/>
      <c r="H450" s="25" t="str">
        <f>IF(B450="","",IFERROR(_xlfn.XLOOKUP(B450,BILLING!A:A,BILLING!N:N),0))</f>
        <v/>
      </c>
      <c r="I450" s="17"/>
      <c r="K450" s="13"/>
      <c r="N450" s="25" t="str">
        <f t="shared" si="13"/>
        <v/>
      </c>
    </row>
    <row r="451" spans="1:14" ht="22" customHeight="1">
      <c r="A451" t="str">
        <f t="shared" si="12"/>
        <v/>
      </c>
      <c r="C451" s="24" t="str">
        <f>IF(B451="","",IFERROR(_xlfn.XLOOKUP(B451,BILLING!A:A,BILLING!C:C),"Bill not found"))</f>
        <v/>
      </c>
      <c r="D451" s="24" t="str">
        <f>IF(C451="","",IFERROR(_xlfn.XLOOKUP(C451,PT_Master!A:A,PT_Master!C:C),""))</f>
        <v/>
      </c>
      <c r="E451" s="24" t="str">
        <f>IF(C451="","",IFERROR(_xlfn.XLOOKUP(C451,PT_Master!A:A,PT_Master!P:P),""))</f>
        <v/>
      </c>
      <c r="F451" s="24" t="str">
        <f>IF(C451="","",IFERROR(_xlfn.XLOOKUP(C451,PT_Master!A:A,PT_Master!Q:Q),""))</f>
        <v/>
      </c>
      <c r="G451" s="13"/>
      <c r="H451" s="25" t="str">
        <f>IF(B451="","",IFERROR(_xlfn.XLOOKUP(B451,BILLING!A:A,BILLING!N:N),0))</f>
        <v/>
      </c>
      <c r="I451" s="17"/>
      <c r="K451" s="13"/>
      <c r="N451" s="25" t="str">
        <f t="shared" si="13"/>
        <v/>
      </c>
    </row>
    <row r="452" spans="1:14" ht="22" customHeight="1">
      <c r="A452" t="str">
        <f t="shared" si="12"/>
        <v/>
      </c>
      <c r="C452" s="24" t="str">
        <f>IF(B452="","",IFERROR(_xlfn.XLOOKUP(B452,BILLING!A:A,BILLING!C:C),"Bill not found"))</f>
        <v/>
      </c>
      <c r="D452" s="24" t="str">
        <f>IF(C452="","",IFERROR(_xlfn.XLOOKUP(C452,PT_Master!A:A,PT_Master!C:C),""))</f>
        <v/>
      </c>
      <c r="E452" s="24" t="str">
        <f>IF(C452="","",IFERROR(_xlfn.XLOOKUP(C452,PT_Master!A:A,PT_Master!P:P),""))</f>
        <v/>
      </c>
      <c r="F452" s="24" t="str">
        <f>IF(C452="","",IFERROR(_xlfn.XLOOKUP(C452,PT_Master!A:A,PT_Master!Q:Q),""))</f>
        <v/>
      </c>
      <c r="G452" s="13"/>
      <c r="H452" s="25" t="str">
        <f>IF(B452="","",IFERROR(_xlfn.XLOOKUP(B452,BILLING!A:A,BILLING!N:N),0))</f>
        <v/>
      </c>
      <c r="I452" s="17"/>
      <c r="K452" s="13"/>
      <c r="N452" s="25" t="str">
        <f t="shared" si="13"/>
        <v/>
      </c>
    </row>
    <row r="453" spans="1:14" ht="22" customHeight="1">
      <c r="A453" t="str">
        <f t="shared" si="12"/>
        <v/>
      </c>
      <c r="C453" s="24" t="str">
        <f>IF(B453="","",IFERROR(_xlfn.XLOOKUP(B453,BILLING!A:A,BILLING!C:C),"Bill not found"))</f>
        <v/>
      </c>
      <c r="D453" s="24" t="str">
        <f>IF(C453="","",IFERROR(_xlfn.XLOOKUP(C453,PT_Master!A:A,PT_Master!C:C),""))</f>
        <v/>
      </c>
      <c r="E453" s="24" t="str">
        <f>IF(C453="","",IFERROR(_xlfn.XLOOKUP(C453,PT_Master!A:A,PT_Master!P:P),""))</f>
        <v/>
      </c>
      <c r="F453" s="24" t="str">
        <f>IF(C453="","",IFERROR(_xlfn.XLOOKUP(C453,PT_Master!A:A,PT_Master!Q:Q),""))</f>
        <v/>
      </c>
      <c r="G453" s="13"/>
      <c r="H453" s="25" t="str">
        <f>IF(B453="","",IFERROR(_xlfn.XLOOKUP(B453,BILLING!A:A,BILLING!N:N),0))</f>
        <v/>
      </c>
      <c r="I453" s="17"/>
      <c r="K453" s="13"/>
      <c r="N453" s="25" t="str">
        <f t="shared" si="13"/>
        <v/>
      </c>
    </row>
    <row r="454" spans="1:14" ht="22" customHeight="1">
      <c r="A454" t="str">
        <f t="shared" si="12"/>
        <v/>
      </c>
      <c r="C454" s="24" t="str">
        <f>IF(B454="","",IFERROR(_xlfn.XLOOKUP(B454,BILLING!A:A,BILLING!C:C),"Bill not found"))</f>
        <v/>
      </c>
      <c r="D454" s="24" t="str">
        <f>IF(C454="","",IFERROR(_xlfn.XLOOKUP(C454,PT_Master!A:A,PT_Master!C:C),""))</f>
        <v/>
      </c>
      <c r="E454" s="24" t="str">
        <f>IF(C454="","",IFERROR(_xlfn.XLOOKUP(C454,PT_Master!A:A,PT_Master!P:P),""))</f>
        <v/>
      </c>
      <c r="F454" s="24" t="str">
        <f>IF(C454="","",IFERROR(_xlfn.XLOOKUP(C454,PT_Master!A:A,PT_Master!Q:Q),""))</f>
        <v/>
      </c>
      <c r="G454" s="13"/>
      <c r="H454" s="25" t="str">
        <f>IF(B454="","",IFERROR(_xlfn.XLOOKUP(B454,BILLING!A:A,BILLING!N:N),0))</f>
        <v/>
      </c>
      <c r="I454" s="17"/>
      <c r="K454" s="13"/>
      <c r="N454" s="25" t="str">
        <f t="shared" si="13"/>
        <v/>
      </c>
    </row>
    <row r="455" spans="1:14" ht="22" customHeight="1">
      <c r="A455" t="str">
        <f t="shared" ref="A455:A518" si="14">IF(B455="","","INS-"&amp;TEXT(ROW(A451),"00000"))</f>
        <v/>
      </c>
      <c r="C455" s="24" t="str">
        <f>IF(B455="","",IFERROR(_xlfn.XLOOKUP(B455,BILLING!A:A,BILLING!C:C),"Bill not found"))</f>
        <v/>
      </c>
      <c r="D455" s="24" t="str">
        <f>IF(C455="","",IFERROR(_xlfn.XLOOKUP(C455,PT_Master!A:A,PT_Master!C:C),""))</f>
        <v/>
      </c>
      <c r="E455" s="24" t="str">
        <f>IF(C455="","",IFERROR(_xlfn.XLOOKUP(C455,PT_Master!A:A,PT_Master!P:P),""))</f>
        <v/>
      </c>
      <c r="F455" s="24" t="str">
        <f>IF(C455="","",IFERROR(_xlfn.XLOOKUP(C455,PT_Master!A:A,PT_Master!Q:Q),""))</f>
        <v/>
      </c>
      <c r="G455" s="13"/>
      <c r="H455" s="25" t="str">
        <f>IF(B455="","",IFERROR(_xlfn.XLOOKUP(B455,BILLING!A:A,BILLING!N:N),0))</f>
        <v/>
      </c>
      <c r="I455" s="17"/>
      <c r="K455" s="13"/>
      <c r="N455" s="25" t="str">
        <f t="shared" ref="N455:N518" si="15">IF(OR(H455="",I455=""),"",H455-I455)</f>
        <v/>
      </c>
    </row>
    <row r="456" spans="1:14" ht="22" customHeight="1">
      <c r="A456" t="str">
        <f t="shared" si="14"/>
        <v/>
      </c>
      <c r="C456" s="24" t="str">
        <f>IF(B456="","",IFERROR(_xlfn.XLOOKUP(B456,BILLING!A:A,BILLING!C:C),"Bill not found"))</f>
        <v/>
      </c>
      <c r="D456" s="24" t="str">
        <f>IF(C456="","",IFERROR(_xlfn.XLOOKUP(C456,PT_Master!A:A,PT_Master!C:C),""))</f>
        <v/>
      </c>
      <c r="E456" s="24" t="str">
        <f>IF(C456="","",IFERROR(_xlfn.XLOOKUP(C456,PT_Master!A:A,PT_Master!P:P),""))</f>
        <v/>
      </c>
      <c r="F456" s="24" t="str">
        <f>IF(C456="","",IFERROR(_xlfn.XLOOKUP(C456,PT_Master!A:A,PT_Master!Q:Q),""))</f>
        <v/>
      </c>
      <c r="G456" s="13"/>
      <c r="H456" s="25" t="str">
        <f>IF(B456="","",IFERROR(_xlfn.XLOOKUP(B456,BILLING!A:A,BILLING!N:N),0))</f>
        <v/>
      </c>
      <c r="I456" s="17"/>
      <c r="K456" s="13"/>
      <c r="N456" s="25" t="str">
        <f t="shared" si="15"/>
        <v/>
      </c>
    </row>
    <row r="457" spans="1:14" ht="22" customHeight="1">
      <c r="A457" t="str">
        <f t="shared" si="14"/>
        <v/>
      </c>
      <c r="C457" s="24" t="str">
        <f>IF(B457="","",IFERROR(_xlfn.XLOOKUP(B457,BILLING!A:A,BILLING!C:C),"Bill not found"))</f>
        <v/>
      </c>
      <c r="D457" s="24" t="str">
        <f>IF(C457="","",IFERROR(_xlfn.XLOOKUP(C457,PT_Master!A:A,PT_Master!C:C),""))</f>
        <v/>
      </c>
      <c r="E457" s="24" t="str">
        <f>IF(C457="","",IFERROR(_xlfn.XLOOKUP(C457,PT_Master!A:A,PT_Master!P:P),""))</f>
        <v/>
      </c>
      <c r="F457" s="24" t="str">
        <f>IF(C457="","",IFERROR(_xlfn.XLOOKUP(C457,PT_Master!A:A,PT_Master!Q:Q),""))</f>
        <v/>
      </c>
      <c r="G457" s="13"/>
      <c r="H457" s="25" t="str">
        <f>IF(B457="","",IFERROR(_xlfn.XLOOKUP(B457,BILLING!A:A,BILLING!N:N),0))</f>
        <v/>
      </c>
      <c r="I457" s="17"/>
      <c r="K457" s="13"/>
      <c r="N457" s="25" t="str">
        <f t="shared" si="15"/>
        <v/>
      </c>
    </row>
    <row r="458" spans="1:14" ht="22" customHeight="1">
      <c r="A458" t="str">
        <f t="shared" si="14"/>
        <v/>
      </c>
      <c r="C458" s="24" t="str">
        <f>IF(B458="","",IFERROR(_xlfn.XLOOKUP(B458,BILLING!A:A,BILLING!C:C),"Bill not found"))</f>
        <v/>
      </c>
      <c r="D458" s="24" t="str">
        <f>IF(C458="","",IFERROR(_xlfn.XLOOKUP(C458,PT_Master!A:A,PT_Master!C:C),""))</f>
        <v/>
      </c>
      <c r="E458" s="24" t="str">
        <f>IF(C458="","",IFERROR(_xlfn.XLOOKUP(C458,PT_Master!A:A,PT_Master!P:P),""))</f>
        <v/>
      </c>
      <c r="F458" s="24" t="str">
        <f>IF(C458="","",IFERROR(_xlfn.XLOOKUP(C458,PT_Master!A:A,PT_Master!Q:Q),""))</f>
        <v/>
      </c>
      <c r="G458" s="13"/>
      <c r="H458" s="25" t="str">
        <f>IF(B458="","",IFERROR(_xlfn.XLOOKUP(B458,BILLING!A:A,BILLING!N:N),0))</f>
        <v/>
      </c>
      <c r="I458" s="17"/>
      <c r="K458" s="13"/>
      <c r="N458" s="25" t="str">
        <f t="shared" si="15"/>
        <v/>
      </c>
    </row>
    <row r="459" spans="1:14" ht="22" customHeight="1">
      <c r="A459" t="str">
        <f t="shared" si="14"/>
        <v/>
      </c>
      <c r="C459" s="24" t="str">
        <f>IF(B459="","",IFERROR(_xlfn.XLOOKUP(B459,BILLING!A:A,BILLING!C:C),"Bill not found"))</f>
        <v/>
      </c>
      <c r="D459" s="24" t="str">
        <f>IF(C459="","",IFERROR(_xlfn.XLOOKUP(C459,PT_Master!A:A,PT_Master!C:C),""))</f>
        <v/>
      </c>
      <c r="E459" s="24" t="str">
        <f>IF(C459="","",IFERROR(_xlfn.XLOOKUP(C459,PT_Master!A:A,PT_Master!P:P),""))</f>
        <v/>
      </c>
      <c r="F459" s="24" t="str">
        <f>IF(C459="","",IFERROR(_xlfn.XLOOKUP(C459,PT_Master!A:A,PT_Master!Q:Q),""))</f>
        <v/>
      </c>
      <c r="G459" s="13"/>
      <c r="H459" s="25" t="str">
        <f>IF(B459="","",IFERROR(_xlfn.XLOOKUP(B459,BILLING!A:A,BILLING!N:N),0))</f>
        <v/>
      </c>
      <c r="I459" s="17"/>
      <c r="K459" s="13"/>
      <c r="N459" s="25" t="str">
        <f t="shared" si="15"/>
        <v/>
      </c>
    </row>
    <row r="460" spans="1:14" ht="22" customHeight="1">
      <c r="A460" t="str">
        <f t="shared" si="14"/>
        <v/>
      </c>
      <c r="C460" s="24" t="str">
        <f>IF(B460="","",IFERROR(_xlfn.XLOOKUP(B460,BILLING!A:A,BILLING!C:C),"Bill not found"))</f>
        <v/>
      </c>
      <c r="D460" s="24" t="str">
        <f>IF(C460="","",IFERROR(_xlfn.XLOOKUP(C460,PT_Master!A:A,PT_Master!C:C),""))</f>
        <v/>
      </c>
      <c r="E460" s="24" t="str">
        <f>IF(C460="","",IFERROR(_xlfn.XLOOKUP(C460,PT_Master!A:A,PT_Master!P:P),""))</f>
        <v/>
      </c>
      <c r="F460" s="24" t="str">
        <f>IF(C460="","",IFERROR(_xlfn.XLOOKUP(C460,PT_Master!A:A,PT_Master!Q:Q),""))</f>
        <v/>
      </c>
      <c r="G460" s="13"/>
      <c r="H460" s="25" t="str">
        <f>IF(B460="","",IFERROR(_xlfn.XLOOKUP(B460,BILLING!A:A,BILLING!N:N),0))</f>
        <v/>
      </c>
      <c r="I460" s="17"/>
      <c r="K460" s="13"/>
      <c r="N460" s="25" t="str">
        <f t="shared" si="15"/>
        <v/>
      </c>
    </row>
    <row r="461" spans="1:14" ht="22" customHeight="1">
      <c r="A461" t="str">
        <f t="shared" si="14"/>
        <v/>
      </c>
      <c r="C461" s="24" t="str">
        <f>IF(B461="","",IFERROR(_xlfn.XLOOKUP(B461,BILLING!A:A,BILLING!C:C),"Bill not found"))</f>
        <v/>
      </c>
      <c r="D461" s="24" t="str">
        <f>IF(C461="","",IFERROR(_xlfn.XLOOKUP(C461,PT_Master!A:A,PT_Master!C:C),""))</f>
        <v/>
      </c>
      <c r="E461" s="24" t="str">
        <f>IF(C461="","",IFERROR(_xlfn.XLOOKUP(C461,PT_Master!A:A,PT_Master!P:P),""))</f>
        <v/>
      </c>
      <c r="F461" s="24" t="str">
        <f>IF(C461="","",IFERROR(_xlfn.XLOOKUP(C461,PT_Master!A:A,PT_Master!Q:Q),""))</f>
        <v/>
      </c>
      <c r="G461" s="13"/>
      <c r="H461" s="25" t="str">
        <f>IF(B461="","",IFERROR(_xlfn.XLOOKUP(B461,BILLING!A:A,BILLING!N:N),0))</f>
        <v/>
      </c>
      <c r="I461" s="17"/>
      <c r="K461" s="13"/>
      <c r="N461" s="25" t="str">
        <f t="shared" si="15"/>
        <v/>
      </c>
    </row>
    <row r="462" spans="1:14" ht="22" customHeight="1">
      <c r="A462" t="str">
        <f t="shared" si="14"/>
        <v/>
      </c>
      <c r="C462" s="24" t="str">
        <f>IF(B462="","",IFERROR(_xlfn.XLOOKUP(B462,BILLING!A:A,BILLING!C:C),"Bill not found"))</f>
        <v/>
      </c>
      <c r="D462" s="24" t="str">
        <f>IF(C462="","",IFERROR(_xlfn.XLOOKUP(C462,PT_Master!A:A,PT_Master!C:C),""))</f>
        <v/>
      </c>
      <c r="E462" s="24" t="str">
        <f>IF(C462="","",IFERROR(_xlfn.XLOOKUP(C462,PT_Master!A:A,PT_Master!P:P),""))</f>
        <v/>
      </c>
      <c r="F462" s="24" t="str">
        <f>IF(C462="","",IFERROR(_xlfn.XLOOKUP(C462,PT_Master!A:A,PT_Master!Q:Q),""))</f>
        <v/>
      </c>
      <c r="G462" s="13"/>
      <c r="H462" s="25" t="str">
        <f>IF(B462="","",IFERROR(_xlfn.XLOOKUP(B462,BILLING!A:A,BILLING!N:N),0))</f>
        <v/>
      </c>
      <c r="I462" s="17"/>
      <c r="K462" s="13"/>
      <c r="N462" s="25" t="str">
        <f t="shared" si="15"/>
        <v/>
      </c>
    </row>
    <row r="463" spans="1:14" ht="22" customHeight="1">
      <c r="A463" t="str">
        <f t="shared" si="14"/>
        <v/>
      </c>
      <c r="C463" s="24" t="str">
        <f>IF(B463="","",IFERROR(_xlfn.XLOOKUP(B463,BILLING!A:A,BILLING!C:C),"Bill not found"))</f>
        <v/>
      </c>
      <c r="D463" s="24" t="str">
        <f>IF(C463="","",IFERROR(_xlfn.XLOOKUP(C463,PT_Master!A:A,PT_Master!C:C),""))</f>
        <v/>
      </c>
      <c r="E463" s="24" t="str">
        <f>IF(C463="","",IFERROR(_xlfn.XLOOKUP(C463,PT_Master!A:A,PT_Master!P:P),""))</f>
        <v/>
      </c>
      <c r="F463" s="24" t="str">
        <f>IF(C463="","",IFERROR(_xlfn.XLOOKUP(C463,PT_Master!A:A,PT_Master!Q:Q),""))</f>
        <v/>
      </c>
      <c r="G463" s="13"/>
      <c r="H463" s="25" t="str">
        <f>IF(B463="","",IFERROR(_xlfn.XLOOKUP(B463,BILLING!A:A,BILLING!N:N),0))</f>
        <v/>
      </c>
      <c r="I463" s="17"/>
      <c r="K463" s="13"/>
      <c r="N463" s="25" t="str">
        <f t="shared" si="15"/>
        <v/>
      </c>
    </row>
    <row r="464" spans="1:14" ht="22" customHeight="1">
      <c r="A464" t="str">
        <f t="shared" si="14"/>
        <v/>
      </c>
      <c r="C464" s="24" t="str">
        <f>IF(B464="","",IFERROR(_xlfn.XLOOKUP(B464,BILLING!A:A,BILLING!C:C),"Bill not found"))</f>
        <v/>
      </c>
      <c r="D464" s="24" t="str">
        <f>IF(C464="","",IFERROR(_xlfn.XLOOKUP(C464,PT_Master!A:A,PT_Master!C:C),""))</f>
        <v/>
      </c>
      <c r="E464" s="24" t="str">
        <f>IF(C464="","",IFERROR(_xlfn.XLOOKUP(C464,PT_Master!A:A,PT_Master!P:P),""))</f>
        <v/>
      </c>
      <c r="F464" s="24" t="str">
        <f>IF(C464="","",IFERROR(_xlfn.XLOOKUP(C464,PT_Master!A:A,PT_Master!Q:Q),""))</f>
        <v/>
      </c>
      <c r="G464" s="13"/>
      <c r="H464" s="25" t="str">
        <f>IF(B464="","",IFERROR(_xlfn.XLOOKUP(B464,BILLING!A:A,BILLING!N:N),0))</f>
        <v/>
      </c>
      <c r="I464" s="17"/>
      <c r="K464" s="13"/>
      <c r="N464" s="25" t="str">
        <f t="shared" si="15"/>
        <v/>
      </c>
    </row>
    <row r="465" spans="1:14" ht="22" customHeight="1">
      <c r="A465" t="str">
        <f t="shared" si="14"/>
        <v/>
      </c>
      <c r="C465" s="24" t="str">
        <f>IF(B465="","",IFERROR(_xlfn.XLOOKUP(B465,BILLING!A:A,BILLING!C:C),"Bill not found"))</f>
        <v/>
      </c>
      <c r="D465" s="24" t="str">
        <f>IF(C465="","",IFERROR(_xlfn.XLOOKUP(C465,PT_Master!A:A,PT_Master!C:C),""))</f>
        <v/>
      </c>
      <c r="E465" s="24" t="str">
        <f>IF(C465="","",IFERROR(_xlfn.XLOOKUP(C465,PT_Master!A:A,PT_Master!P:P),""))</f>
        <v/>
      </c>
      <c r="F465" s="24" t="str">
        <f>IF(C465="","",IFERROR(_xlfn.XLOOKUP(C465,PT_Master!A:A,PT_Master!Q:Q),""))</f>
        <v/>
      </c>
      <c r="G465" s="13"/>
      <c r="H465" s="25" t="str">
        <f>IF(B465="","",IFERROR(_xlfn.XLOOKUP(B465,BILLING!A:A,BILLING!N:N),0))</f>
        <v/>
      </c>
      <c r="I465" s="17"/>
      <c r="K465" s="13"/>
      <c r="N465" s="25" t="str">
        <f t="shared" si="15"/>
        <v/>
      </c>
    </row>
    <row r="466" spans="1:14" ht="22" customHeight="1">
      <c r="A466" t="str">
        <f t="shared" si="14"/>
        <v/>
      </c>
      <c r="C466" s="24" t="str">
        <f>IF(B466="","",IFERROR(_xlfn.XLOOKUP(B466,BILLING!A:A,BILLING!C:C),"Bill not found"))</f>
        <v/>
      </c>
      <c r="D466" s="24" t="str">
        <f>IF(C466="","",IFERROR(_xlfn.XLOOKUP(C466,PT_Master!A:A,PT_Master!C:C),""))</f>
        <v/>
      </c>
      <c r="E466" s="24" t="str">
        <f>IF(C466="","",IFERROR(_xlfn.XLOOKUP(C466,PT_Master!A:A,PT_Master!P:P),""))</f>
        <v/>
      </c>
      <c r="F466" s="24" t="str">
        <f>IF(C466="","",IFERROR(_xlfn.XLOOKUP(C466,PT_Master!A:A,PT_Master!Q:Q),""))</f>
        <v/>
      </c>
      <c r="G466" s="13"/>
      <c r="H466" s="25" t="str">
        <f>IF(B466="","",IFERROR(_xlfn.XLOOKUP(B466,BILLING!A:A,BILLING!N:N),0))</f>
        <v/>
      </c>
      <c r="I466" s="17"/>
      <c r="K466" s="13"/>
      <c r="N466" s="25" t="str">
        <f t="shared" si="15"/>
        <v/>
      </c>
    </row>
    <row r="467" spans="1:14" ht="22" customHeight="1">
      <c r="A467" t="str">
        <f t="shared" si="14"/>
        <v/>
      </c>
      <c r="C467" s="24" t="str">
        <f>IF(B467="","",IFERROR(_xlfn.XLOOKUP(B467,BILLING!A:A,BILLING!C:C),"Bill not found"))</f>
        <v/>
      </c>
      <c r="D467" s="24" t="str">
        <f>IF(C467="","",IFERROR(_xlfn.XLOOKUP(C467,PT_Master!A:A,PT_Master!C:C),""))</f>
        <v/>
      </c>
      <c r="E467" s="24" t="str">
        <f>IF(C467="","",IFERROR(_xlfn.XLOOKUP(C467,PT_Master!A:A,PT_Master!P:P),""))</f>
        <v/>
      </c>
      <c r="F467" s="24" t="str">
        <f>IF(C467="","",IFERROR(_xlfn.XLOOKUP(C467,PT_Master!A:A,PT_Master!Q:Q),""))</f>
        <v/>
      </c>
      <c r="G467" s="13"/>
      <c r="H467" s="25" t="str">
        <f>IF(B467="","",IFERROR(_xlfn.XLOOKUP(B467,BILLING!A:A,BILLING!N:N),0))</f>
        <v/>
      </c>
      <c r="I467" s="17"/>
      <c r="K467" s="13"/>
      <c r="N467" s="25" t="str">
        <f t="shared" si="15"/>
        <v/>
      </c>
    </row>
    <row r="468" spans="1:14" ht="22" customHeight="1">
      <c r="A468" t="str">
        <f t="shared" si="14"/>
        <v/>
      </c>
      <c r="C468" s="24" t="str">
        <f>IF(B468="","",IFERROR(_xlfn.XLOOKUP(B468,BILLING!A:A,BILLING!C:C),"Bill not found"))</f>
        <v/>
      </c>
      <c r="D468" s="24" t="str">
        <f>IF(C468="","",IFERROR(_xlfn.XLOOKUP(C468,PT_Master!A:A,PT_Master!C:C),""))</f>
        <v/>
      </c>
      <c r="E468" s="24" t="str">
        <f>IF(C468="","",IFERROR(_xlfn.XLOOKUP(C468,PT_Master!A:A,PT_Master!P:P),""))</f>
        <v/>
      </c>
      <c r="F468" s="24" t="str">
        <f>IF(C468="","",IFERROR(_xlfn.XLOOKUP(C468,PT_Master!A:A,PT_Master!Q:Q),""))</f>
        <v/>
      </c>
      <c r="G468" s="13"/>
      <c r="H468" s="25" t="str">
        <f>IF(B468="","",IFERROR(_xlfn.XLOOKUP(B468,BILLING!A:A,BILLING!N:N),0))</f>
        <v/>
      </c>
      <c r="I468" s="17"/>
      <c r="K468" s="13"/>
      <c r="N468" s="25" t="str">
        <f t="shared" si="15"/>
        <v/>
      </c>
    </row>
    <row r="469" spans="1:14" ht="22" customHeight="1">
      <c r="A469" t="str">
        <f t="shared" si="14"/>
        <v/>
      </c>
      <c r="C469" s="24" t="str">
        <f>IF(B469="","",IFERROR(_xlfn.XLOOKUP(B469,BILLING!A:A,BILLING!C:C),"Bill not found"))</f>
        <v/>
      </c>
      <c r="D469" s="24" t="str">
        <f>IF(C469="","",IFERROR(_xlfn.XLOOKUP(C469,PT_Master!A:A,PT_Master!C:C),""))</f>
        <v/>
      </c>
      <c r="E469" s="24" t="str">
        <f>IF(C469="","",IFERROR(_xlfn.XLOOKUP(C469,PT_Master!A:A,PT_Master!P:P),""))</f>
        <v/>
      </c>
      <c r="F469" s="24" t="str">
        <f>IF(C469="","",IFERROR(_xlfn.XLOOKUP(C469,PT_Master!A:A,PT_Master!Q:Q),""))</f>
        <v/>
      </c>
      <c r="G469" s="13"/>
      <c r="H469" s="25" t="str">
        <f>IF(B469="","",IFERROR(_xlfn.XLOOKUP(B469,BILLING!A:A,BILLING!N:N),0))</f>
        <v/>
      </c>
      <c r="I469" s="17"/>
      <c r="K469" s="13"/>
      <c r="N469" s="25" t="str">
        <f t="shared" si="15"/>
        <v/>
      </c>
    </row>
    <row r="470" spans="1:14" ht="22" customHeight="1">
      <c r="A470" t="str">
        <f t="shared" si="14"/>
        <v/>
      </c>
      <c r="C470" s="24" t="str">
        <f>IF(B470="","",IFERROR(_xlfn.XLOOKUP(B470,BILLING!A:A,BILLING!C:C),"Bill not found"))</f>
        <v/>
      </c>
      <c r="D470" s="24" t="str">
        <f>IF(C470="","",IFERROR(_xlfn.XLOOKUP(C470,PT_Master!A:A,PT_Master!C:C),""))</f>
        <v/>
      </c>
      <c r="E470" s="24" t="str">
        <f>IF(C470="","",IFERROR(_xlfn.XLOOKUP(C470,PT_Master!A:A,PT_Master!P:P),""))</f>
        <v/>
      </c>
      <c r="F470" s="24" t="str">
        <f>IF(C470="","",IFERROR(_xlfn.XLOOKUP(C470,PT_Master!A:A,PT_Master!Q:Q),""))</f>
        <v/>
      </c>
      <c r="G470" s="13"/>
      <c r="H470" s="25" t="str">
        <f>IF(B470="","",IFERROR(_xlfn.XLOOKUP(B470,BILLING!A:A,BILLING!N:N),0))</f>
        <v/>
      </c>
      <c r="I470" s="17"/>
      <c r="K470" s="13"/>
      <c r="N470" s="25" t="str">
        <f t="shared" si="15"/>
        <v/>
      </c>
    </row>
    <row r="471" spans="1:14" ht="22" customHeight="1">
      <c r="A471" t="str">
        <f t="shared" si="14"/>
        <v/>
      </c>
      <c r="C471" s="24" t="str">
        <f>IF(B471="","",IFERROR(_xlfn.XLOOKUP(B471,BILLING!A:A,BILLING!C:C),"Bill not found"))</f>
        <v/>
      </c>
      <c r="D471" s="24" t="str">
        <f>IF(C471="","",IFERROR(_xlfn.XLOOKUP(C471,PT_Master!A:A,PT_Master!C:C),""))</f>
        <v/>
      </c>
      <c r="E471" s="24" t="str">
        <f>IF(C471="","",IFERROR(_xlfn.XLOOKUP(C471,PT_Master!A:A,PT_Master!P:P),""))</f>
        <v/>
      </c>
      <c r="F471" s="24" t="str">
        <f>IF(C471="","",IFERROR(_xlfn.XLOOKUP(C471,PT_Master!A:A,PT_Master!Q:Q),""))</f>
        <v/>
      </c>
      <c r="G471" s="13"/>
      <c r="H471" s="25" t="str">
        <f>IF(B471="","",IFERROR(_xlfn.XLOOKUP(B471,BILLING!A:A,BILLING!N:N),0))</f>
        <v/>
      </c>
      <c r="I471" s="17"/>
      <c r="K471" s="13"/>
      <c r="N471" s="25" t="str">
        <f t="shared" si="15"/>
        <v/>
      </c>
    </row>
    <row r="472" spans="1:14" ht="22" customHeight="1">
      <c r="A472" t="str">
        <f t="shared" si="14"/>
        <v/>
      </c>
      <c r="C472" s="24" t="str">
        <f>IF(B472="","",IFERROR(_xlfn.XLOOKUP(B472,BILLING!A:A,BILLING!C:C),"Bill not found"))</f>
        <v/>
      </c>
      <c r="D472" s="24" t="str">
        <f>IF(C472="","",IFERROR(_xlfn.XLOOKUP(C472,PT_Master!A:A,PT_Master!C:C),""))</f>
        <v/>
      </c>
      <c r="E472" s="24" t="str">
        <f>IF(C472="","",IFERROR(_xlfn.XLOOKUP(C472,PT_Master!A:A,PT_Master!P:P),""))</f>
        <v/>
      </c>
      <c r="F472" s="24" t="str">
        <f>IF(C472="","",IFERROR(_xlfn.XLOOKUP(C472,PT_Master!A:A,PT_Master!Q:Q),""))</f>
        <v/>
      </c>
      <c r="G472" s="13"/>
      <c r="H472" s="25" t="str">
        <f>IF(B472="","",IFERROR(_xlfn.XLOOKUP(B472,BILLING!A:A,BILLING!N:N),0))</f>
        <v/>
      </c>
      <c r="I472" s="17"/>
      <c r="K472" s="13"/>
      <c r="N472" s="25" t="str">
        <f t="shared" si="15"/>
        <v/>
      </c>
    </row>
    <row r="473" spans="1:14" ht="22" customHeight="1">
      <c r="A473" t="str">
        <f t="shared" si="14"/>
        <v/>
      </c>
      <c r="C473" s="24" t="str">
        <f>IF(B473="","",IFERROR(_xlfn.XLOOKUP(B473,BILLING!A:A,BILLING!C:C),"Bill not found"))</f>
        <v/>
      </c>
      <c r="D473" s="24" t="str">
        <f>IF(C473="","",IFERROR(_xlfn.XLOOKUP(C473,PT_Master!A:A,PT_Master!C:C),""))</f>
        <v/>
      </c>
      <c r="E473" s="24" t="str">
        <f>IF(C473="","",IFERROR(_xlfn.XLOOKUP(C473,PT_Master!A:A,PT_Master!P:P),""))</f>
        <v/>
      </c>
      <c r="F473" s="24" t="str">
        <f>IF(C473="","",IFERROR(_xlfn.XLOOKUP(C473,PT_Master!A:A,PT_Master!Q:Q),""))</f>
        <v/>
      </c>
      <c r="G473" s="13"/>
      <c r="H473" s="25" t="str">
        <f>IF(B473="","",IFERROR(_xlfn.XLOOKUP(B473,BILLING!A:A,BILLING!N:N),0))</f>
        <v/>
      </c>
      <c r="I473" s="17"/>
      <c r="K473" s="13"/>
      <c r="N473" s="25" t="str">
        <f t="shared" si="15"/>
        <v/>
      </c>
    </row>
    <row r="474" spans="1:14" ht="22" customHeight="1">
      <c r="A474" t="str">
        <f t="shared" si="14"/>
        <v/>
      </c>
      <c r="C474" s="24" t="str">
        <f>IF(B474="","",IFERROR(_xlfn.XLOOKUP(B474,BILLING!A:A,BILLING!C:C),"Bill not found"))</f>
        <v/>
      </c>
      <c r="D474" s="24" t="str">
        <f>IF(C474="","",IFERROR(_xlfn.XLOOKUP(C474,PT_Master!A:A,PT_Master!C:C),""))</f>
        <v/>
      </c>
      <c r="E474" s="24" t="str">
        <f>IF(C474="","",IFERROR(_xlfn.XLOOKUP(C474,PT_Master!A:A,PT_Master!P:P),""))</f>
        <v/>
      </c>
      <c r="F474" s="24" t="str">
        <f>IF(C474="","",IFERROR(_xlfn.XLOOKUP(C474,PT_Master!A:A,PT_Master!Q:Q),""))</f>
        <v/>
      </c>
      <c r="G474" s="13"/>
      <c r="H474" s="25" t="str">
        <f>IF(B474="","",IFERROR(_xlfn.XLOOKUP(B474,BILLING!A:A,BILLING!N:N),0))</f>
        <v/>
      </c>
      <c r="I474" s="17"/>
      <c r="K474" s="13"/>
      <c r="N474" s="25" t="str">
        <f t="shared" si="15"/>
        <v/>
      </c>
    </row>
    <row r="475" spans="1:14" ht="22" customHeight="1">
      <c r="A475" t="str">
        <f t="shared" si="14"/>
        <v/>
      </c>
      <c r="C475" s="24" t="str">
        <f>IF(B475="","",IFERROR(_xlfn.XLOOKUP(B475,BILLING!A:A,BILLING!C:C),"Bill not found"))</f>
        <v/>
      </c>
      <c r="D475" s="24" t="str">
        <f>IF(C475="","",IFERROR(_xlfn.XLOOKUP(C475,PT_Master!A:A,PT_Master!C:C),""))</f>
        <v/>
      </c>
      <c r="E475" s="24" t="str">
        <f>IF(C475="","",IFERROR(_xlfn.XLOOKUP(C475,PT_Master!A:A,PT_Master!P:P),""))</f>
        <v/>
      </c>
      <c r="F475" s="24" t="str">
        <f>IF(C475="","",IFERROR(_xlfn.XLOOKUP(C475,PT_Master!A:A,PT_Master!Q:Q),""))</f>
        <v/>
      </c>
      <c r="G475" s="13"/>
      <c r="H475" s="25" t="str">
        <f>IF(B475="","",IFERROR(_xlfn.XLOOKUP(B475,BILLING!A:A,BILLING!N:N),0))</f>
        <v/>
      </c>
      <c r="I475" s="17"/>
      <c r="K475" s="13"/>
      <c r="N475" s="25" t="str">
        <f t="shared" si="15"/>
        <v/>
      </c>
    </row>
    <row r="476" spans="1:14" ht="22" customHeight="1">
      <c r="A476" t="str">
        <f t="shared" si="14"/>
        <v/>
      </c>
      <c r="C476" s="24" t="str">
        <f>IF(B476="","",IFERROR(_xlfn.XLOOKUP(B476,BILLING!A:A,BILLING!C:C),"Bill not found"))</f>
        <v/>
      </c>
      <c r="D476" s="24" t="str">
        <f>IF(C476="","",IFERROR(_xlfn.XLOOKUP(C476,PT_Master!A:A,PT_Master!C:C),""))</f>
        <v/>
      </c>
      <c r="E476" s="24" t="str">
        <f>IF(C476="","",IFERROR(_xlfn.XLOOKUP(C476,PT_Master!A:A,PT_Master!P:P),""))</f>
        <v/>
      </c>
      <c r="F476" s="24" t="str">
        <f>IF(C476="","",IFERROR(_xlfn.XLOOKUP(C476,PT_Master!A:A,PT_Master!Q:Q),""))</f>
        <v/>
      </c>
      <c r="G476" s="13"/>
      <c r="H476" s="25" t="str">
        <f>IF(B476="","",IFERROR(_xlfn.XLOOKUP(B476,BILLING!A:A,BILLING!N:N),0))</f>
        <v/>
      </c>
      <c r="I476" s="17"/>
      <c r="K476" s="13"/>
      <c r="N476" s="25" t="str">
        <f t="shared" si="15"/>
        <v/>
      </c>
    </row>
    <row r="477" spans="1:14" ht="22" customHeight="1">
      <c r="A477" t="str">
        <f t="shared" si="14"/>
        <v/>
      </c>
      <c r="C477" s="24" t="str">
        <f>IF(B477="","",IFERROR(_xlfn.XLOOKUP(B477,BILLING!A:A,BILLING!C:C),"Bill not found"))</f>
        <v/>
      </c>
      <c r="D477" s="24" t="str">
        <f>IF(C477="","",IFERROR(_xlfn.XLOOKUP(C477,PT_Master!A:A,PT_Master!C:C),""))</f>
        <v/>
      </c>
      <c r="E477" s="24" t="str">
        <f>IF(C477="","",IFERROR(_xlfn.XLOOKUP(C477,PT_Master!A:A,PT_Master!P:P),""))</f>
        <v/>
      </c>
      <c r="F477" s="24" t="str">
        <f>IF(C477="","",IFERROR(_xlfn.XLOOKUP(C477,PT_Master!A:A,PT_Master!Q:Q),""))</f>
        <v/>
      </c>
      <c r="G477" s="13"/>
      <c r="H477" s="25" t="str">
        <f>IF(B477="","",IFERROR(_xlfn.XLOOKUP(B477,BILLING!A:A,BILLING!N:N),0))</f>
        <v/>
      </c>
      <c r="I477" s="17"/>
      <c r="K477" s="13"/>
      <c r="N477" s="25" t="str">
        <f t="shared" si="15"/>
        <v/>
      </c>
    </row>
    <row r="478" spans="1:14" ht="22" customHeight="1">
      <c r="A478" t="str">
        <f t="shared" si="14"/>
        <v/>
      </c>
      <c r="C478" s="24" t="str">
        <f>IF(B478="","",IFERROR(_xlfn.XLOOKUP(B478,BILLING!A:A,BILLING!C:C),"Bill not found"))</f>
        <v/>
      </c>
      <c r="D478" s="24" t="str">
        <f>IF(C478="","",IFERROR(_xlfn.XLOOKUP(C478,PT_Master!A:A,PT_Master!C:C),""))</f>
        <v/>
      </c>
      <c r="E478" s="24" t="str">
        <f>IF(C478="","",IFERROR(_xlfn.XLOOKUP(C478,PT_Master!A:A,PT_Master!P:P),""))</f>
        <v/>
      </c>
      <c r="F478" s="24" t="str">
        <f>IF(C478="","",IFERROR(_xlfn.XLOOKUP(C478,PT_Master!A:A,PT_Master!Q:Q),""))</f>
        <v/>
      </c>
      <c r="G478" s="13"/>
      <c r="H478" s="25" t="str">
        <f>IF(B478="","",IFERROR(_xlfn.XLOOKUP(B478,BILLING!A:A,BILLING!N:N),0))</f>
        <v/>
      </c>
      <c r="I478" s="17"/>
      <c r="K478" s="13"/>
      <c r="N478" s="25" t="str">
        <f t="shared" si="15"/>
        <v/>
      </c>
    </row>
    <row r="479" spans="1:14" ht="22" customHeight="1">
      <c r="A479" t="str">
        <f t="shared" si="14"/>
        <v/>
      </c>
      <c r="C479" s="24" t="str">
        <f>IF(B479="","",IFERROR(_xlfn.XLOOKUP(B479,BILLING!A:A,BILLING!C:C),"Bill not found"))</f>
        <v/>
      </c>
      <c r="D479" s="24" t="str">
        <f>IF(C479="","",IFERROR(_xlfn.XLOOKUP(C479,PT_Master!A:A,PT_Master!C:C),""))</f>
        <v/>
      </c>
      <c r="E479" s="24" t="str">
        <f>IF(C479="","",IFERROR(_xlfn.XLOOKUP(C479,PT_Master!A:A,PT_Master!P:P),""))</f>
        <v/>
      </c>
      <c r="F479" s="24" t="str">
        <f>IF(C479="","",IFERROR(_xlfn.XLOOKUP(C479,PT_Master!A:A,PT_Master!Q:Q),""))</f>
        <v/>
      </c>
      <c r="G479" s="13"/>
      <c r="H479" s="25" t="str">
        <f>IF(B479="","",IFERROR(_xlfn.XLOOKUP(B479,BILLING!A:A,BILLING!N:N),0))</f>
        <v/>
      </c>
      <c r="I479" s="17"/>
      <c r="K479" s="13"/>
      <c r="N479" s="25" t="str">
        <f t="shared" si="15"/>
        <v/>
      </c>
    </row>
    <row r="480" spans="1:14" ht="22" customHeight="1">
      <c r="A480" t="str">
        <f t="shared" si="14"/>
        <v/>
      </c>
      <c r="C480" s="24" t="str">
        <f>IF(B480="","",IFERROR(_xlfn.XLOOKUP(B480,BILLING!A:A,BILLING!C:C),"Bill not found"))</f>
        <v/>
      </c>
      <c r="D480" s="24" t="str">
        <f>IF(C480="","",IFERROR(_xlfn.XLOOKUP(C480,PT_Master!A:A,PT_Master!C:C),""))</f>
        <v/>
      </c>
      <c r="E480" s="24" t="str">
        <f>IF(C480="","",IFERROR(_xlfn.XLOOKUP(C480,PT_Master!A:A,PT_Master!P:P),""))</f>
        <v/>
      </c>
      <c r="F480" s="24" t="str">
        <f>IF(C480="","",IFERROR(_xlfn.XLOOKUP(C480,PT_Master!A:A,PT_Master!Q:Q),""))</f>
        <v/>
      </c>
      <c r="G480" s="13"/>
      <c r="H480" s="25" t="str">
        <f>IF(B480="","",IFERROR(_xlfn.XLOOKUP(B480,BILLING!A:A,BILLING!N:N),0))</f>
        <v/>
      </c>
      <c r="I480" s="17"/>
      <c r="K480" s="13"/>
      <c r="N480" s="25" t="str">
        <f t="shared" si="15"/>
        <v/>
      </c>
    </row>
    <row r="481" spans="1:14" ht="22" customHeight="1">
      <c r="A481" t="str">
        <f t="shared" si="14"/>
        <v/>
      </c>
      <c r="C481" s="24" t="str">
        <f>IF(B481="","",IFERROR(_xlfn.XLOOKUP(B481,BILLING!A:A,BILLING!C:C),"Bill not found"))</f>
        <v/>
      </c>
      <c r="D481" s="24" t="str">
        <f>IF(C481="","",IFERROR(_xlfn.XLOOKUP(C481,PT_Master!A:A,PT_Master!C:C),""))</f>
        <v/>
      </c>
      <c r="E481" s="24" t="str">
        <f>IF(C481="","",IFERROR(_xlfn.XLOOKUP(C481,PT_Master!A:A,PT_Master!P:P),""))</f>
        <v/>
      </c>
      <c r="F481" s="24" t="str">
        <f>IF(C481="","",IFERROR(_xlfn.XLOOKUP(C481,PT_Master!A:A,PT_Master!Q:Q),""))</f>
        <v/>
      </c>
      <c r="G481" s="13"/>
      <c r="H481" s="25" t="str">
        <f>IF(B481="","",IFERROR(_xlfn.XLOOKUP(B481,BILLING!A:A,BILLING!N:N),0))</f>
        <v/>
      </c>
      <c r="I481" s="17"/>
      <c r="K481" s="13"/>
      <c r="N481" s="25" t="str">
        <f t="shared" si="15"/>
        <v/>
      </c>
    </row>
    <row r="482" spans="1:14" ht="22" customHeight="1">
      <c r="A482" t="str">
        <f t="shared" si="14"/>
        <v/>
      </c>
      <c r="C482" s="24" t="str">
        <f>IF(B482="","",IFERROR(_xlfn.XLOOKUP(B482,BILLING!A:A,BILLING!C:C),"Bill not found"))</f>
        <v/>
      </c>
      <c r="D482" s="24" t="str">
        <f>IF(C482="","",IFERROR(_xlfn.XLOOKUP(C482,PT_Master!A:A,PT_Master!C:C),""))</f>
        <v/>
      </c>
      <c r="E482" s="24" t="str">
        <f>IF(C482="","",IFERROR(_xlfn.XLOOKUP(C482,PT_Master!A:A,PT_Master!P:P),""))</f>
        <v/>
      </c>
      <c r="F482" s="24" t="str">
        <f>IF(C482="","",IFERROR(_xlfn.XLOOKUP(C482,PT_Master!A:A,PT_Master!Q:Q),""))</f>
        <v/>
      </c>
      <c r="G482" s="13"/>
      <c r="H482" s="25" t="str">
        <f>IF(B482="","",IFERROR(_xlfn.XLOOKUP(B482,BILLING!A:A,BILLING!N:N),0))</f>
        <v/>
      </c>
      <c r="I482" s="17"/>
      <c r="K482" s="13"/>
      <c r="N482" s="25" t="str">
        <f t="shared" si="15"/>
        <v/>
      </c>
    </row>
    <row r="483" spans="1:14" ht="22" customHeight="1">
      <c r="A483" t="str">
        <f t="shared" si="14"/>
        <v/>
      </c>
      <c r="C483" s="24" t="str">
        <f>IF(B483="","",IFERROR(_xlfn.XLOOKUP(B483,BILLING!A:A,BILLING!C:C),"Bill not found"))</f>
        <v/>
      </c>
      <c r="D483" s="24" t="str">
        <f>IF(C483="","",IFERROR(_xlfn.XLOOKUP(C483,PT_Master!A:A,PT_Master!C:C),""))</f>
        <v/>
      </c>
      <c r="E483" s="24" t="str">
        <f>IF(C483="","",IFERROR(_xlfn.XLOOKUP(C483,PT_Master!A:A,PT_Master!P:P),""))</f>
        <v/>
      </c>
      <c r="F483" s="24" t="str">
        <f>IF(C483="","",IFERROR(_xlfn.XLOOKUP(C483,PT_Master!A:A,PT_Master!Q:Q),""))</f>
        <v/>
      </c>
      <c r="G483" s="13"/>
      <c r="H483" s="25" t="str">
        <f>IF(B483="","",IFERROR(_xlfn.XLOOKUP(B483,BILLING!A:A,BILLING!N:N),0))</f>
        <v/>
      </c>
      <c r="I483" s="17"/>
      <c r="K483" s="13"/>
      <c r="N483" s="25" t="str">
        <f t="shared" si="15"/>
        <v/>
      </c>
    </row>
    <row r="484" spans="1:14" ht="22" customHeight="1">
      <c r="A484" t="str">
        <f t="shared" si="14"/>
        <v/>
      </c>
      <c r="C484" s="24" t="str">
        <f>IF(B484="","",IFERROR(_xlfn.XLOOKUP(B484,BILLING!A:A,BILLING!C:C),"Bill not found"))</f>
        <v/>
      </c>
      <c r="D484" s="24" t="str">
        <f>IF(C484="","",IFERROR(_xlfn.XLOOKUP(C484,PT_Master!A:A,PT_Master!C:C),""))</f>
        <v/>
      </c>
      <c r="E484" s="24" t="str">
        <f>IF(C484="","",IFERROR(_xlfn.XLOOKUP(C484,PT_Master!A:A,PT_Master!P:P),""))</f>
        <v/>
      </c>
      <c r="F484" s="24" t="str">
        <f>IF(C484="","",IFERROR(_xlfn.XLOOKUP(C484,PT_Master!A:A,PT_Master!Q:Q),""))</f>
        <v/>
      </c>
      <c r="G484" s="13"/>
      <c r="H484" s="25" t="str">
        <f>IF(B484="","",IFERROR(_xlfn.XLOOKUP(B484,BILLING!A:A,BILLING!N:N),0))</f>
        <v/>
      </c>
      <c r="I484" s="17"/>
      <c r="K484" s="13"/>
      <c r="N484" s="25" t="str">
        <f t="shared" si="15"/>
        <v/>
      </c>
    </row>
    <row r="485" spans="1:14" ht="22" customHeight="1">
      <c r="A485" t="str">
        <f t="shared" si="14"/>
        <v/>
      </c>
      <c r="C485" s="24" t="str">
        <f>IF(B485="","",IFERROR(_xlfn.XLOOKUP(B485,BILLING!A:A,BILLING!C:C),"Bill not found"))</f>
        <v/>
      </c>
      <c r="D485" s="24" t="str">
        <f>IF(C485="","",IFERROR(_xlfn.XLOOKUP(C485,PT_Master!A:A,PT_Master!C:C),""))</f>
        <v/>
      </c>
      <c r="E485" s="24" t="str">
        <f>IF(C485="","",IFERROR(_xlfn.XLOOKUP(C485,PT_Master!A:A,PT_Master!P:P),""))</f>
        <v/>
      </c>
      <c r="F485" s="24" t="str">
        <f>IF(C485="","",IFERROR(_xlfn.XLOOKUP(C485,PT_Master!A:A,PT_Master!Q:Q),""))</f>
        <v/>
      </c>
      <c r="G485" s="13"/>
      <c r="H485" s="25" t="str">
        <f>IF(B485="","",IFERROR(_xlfn.XLOOKUP(B485,BILLING!A:A,BILLING!N:N),0))</f>
        <v/>
      </c>
      <c r="I485" s="17"/>
      <c r="K485" s="13"/>
      <c r="N485" s="25" t="str">
        <f t="shared" si="15"/>
        <v/>
      </c>
    </row>
    <row r="486" spans="1:14" ht="22" customHeight="1">
      <c r="A486" t="str">
        <f t="shared" si="14"/>
        <v/>
      </c>
      <c r="C486" s="24" t="str">
        <f>IF(B486="","",IFERROR(_xlfn.XLOOKUP(B486,BILLING!A:A,BILLING!C:C),"Bill not found"))</f>
        <v/>
      </c>
      <c r="D486" s="24" t="str">
        <f>IF(C486="","",IFERROR(_xlfn.XLOOKUP(C486,PT_Master!A:A,PT_Master!C:C),""))</f>
        <v/>
      </c>
      <c r="E486" s="24" t="str">
        <f>IF(C486="","",IFERROR(_xlfn.XLOOKUP(C486,PT_Master!A:A,PT_Master!P:P),""))</f>
        <v/>
      </c>
      <c r="F486" s="24" t="str">
        <f>IF(C486="","",IFERROR(_xlfn.XLOOKUP(C486,PT_Master!A:A,PT_Master!Q:Q),""))</f>
        <v/>
      </c>
      <c r="G486" s="13"/>
      <c r="H486" s="25" t="str">
        <f>IF(B486="","",IFERROR(_xlfn.XLOOKUP(B486,BILLING!A:A,BILLING!N:N),0))</f>
        <v/>
      </c>
      <c r="I486" s="17"/>
      <c r="K486" s="13"/>
      <c r="N486" s="25" t="str">
        <f t="shared" si="15"/>
        <v/>
      </c>
    </row>
    <row r="487" spans="1:14" ht="22" customHeight="1">
      <c r="A487" t="str">
        <f t="shared" si="14"/>
        <v/>
      </c>
      <c r="C487" s="24" t="str">
        <f>IF(B487="","",IFERROR(_xlfn.XLOOKUP(B487,BILLING!A:A,BILLING!C:C),"Bill not found"))</f>
        <v/>
      </c>
      <c r="D487" s="24" t="str">
        <f>IF(C487="","",IFERROR(_xlfn.XLOOKUP(C487,PT_Master!A:A,PT_Master!C:C),""))</f>
        <v/>
      </c>
      <c r="E487" s="24" t="str">
        <f>IF(C487="","",IFERROR(_xlfn.XLOOKUP(C487,PT_Master!A:A,PT_Master!P:P),""))</f>
        <v/>
      </c>
      <c r="F487" s="24" t="str">
        <f>IF(C487="","",IFERROR(_xlfn.XLOOKUP(C487,PT_Master!A:A,PT_Master!Q:Q),""))</f>
        <v/>
      </c>
      <c r="G487" s="13"/>
      <c r="H487" s="25" t="str">
        <f>IF(B487="","",IFERROR(_xlfn.XLOOKUP(B487,BILLING!A:A,BILLING!N:N),0))</f>
        <v/>
      </c>
      <c r="I487" s="17"/>
      <c r="K487" s="13"/>
      <c r="N487" s="25" t="str">
        <f t="shared" si="15"/>
        <v/>
      </c>
    </row>
    <row r="488" spans="1:14" ht="22" customHeight="1">
      <c r="A488" t="str">
        <f t="shared" si="14"/>
        <v/>
      </c>
      <c r="C488" s="24" t="str">
        <f>IF(B488="","",IFERROR(_xlfn.XLOOKUP(B488,BILLING!A:A,BILLING!C:C),"Bill not found"))</f>
        <v/>
      </c>
      <c r="D488" s="24" t="str">
        <f>IF(C488="","",IFERROR(_xlfn.XLOOKUP(C488,PT_Master!A:A,PT_Master!C:C),""))</f>
        <v/>
      </c>
      <c r="E488" s="24" t="str">
        <f>IF(C488="","",IFERROR(_xlfn.XLOOKUP(C488,PT_Master!A:A,PT_Master!P:P),""))</f>
        <v/>
      </c>
      <c r="F488" s="24" t="str">
        <f>IF(C488="","",IFERROR(_xlfn.XLOOKUP(C488,PT_Master!A:A,PT_Master!Q:Q),""))</f>
        <v/>
      </c>
      <c r="G488" s="13"/>
      <c r="H488" s="25" t="str">
        <f>IF(B488="","",IFERROR(_xlfn.XLOOKUP(B488,BILLING!A:A,BILLING!N:N),0))</f>
        <v/>
      </c>
      <c r="I488" s="17"/>
      <c r="K488" s="13"/>
      <c r="N488" s="25" t="str">
        <f t="shared" si="15"/>
        <v/>
      </c>
    </row>
    <row r="489" spans="1:14" ht="22" customHeight="1">
      <c r="A489" t="str">
        <f t="shared" si="14"/>
        <v/>
      </c>
      <c r="C489" s="24" t="str">
        <f>IF(B489="","",IFERROR(_xlfn.XLOOKUP(B489,BILLING!A:A,BILLING!C:C),"Bill not found"))</f>
        <v/>
      </c>
      <c r="D489" s="24" t="str">
        <f>IF(C489="","",IFERROR(_xlfn.XLOOKUP(C489,PT_Master!A:A,PT_Master!C:C),""))</f>
        <v/>
      </c>
      <c r="E489" s="24" t="str">
        <f>IF(C489="","",IFERROR(_xlfn.XLOOKUP(C489,PT_Master!A:A,PT_Master!P:P),""))</f>
        <v/>
      </c>
      <c r="F489" s="24" t="str">
        <f>IF(C489="","",IFERROR(_xlfn.XLOOKUP(C489,PT_Master!A:A,PT_Master!Q:Q),""))</f>
        <v/>
      </c>
      <c r="G489" s="13"/>
      <c r="H489" s="25" t="str">
        <f>IF(B489="","",IFERROR(_xlfn.XLOOKUP(B489,BILLING!A:A,BILLING!N:N),0))</f>
        <v/>
      </c>
      <c r="I489" s="17"/>
      <c r="K489" s="13"/>
      <c r="N489" s="25" t="str">
        <f t="shared" si="15"/>
        <v/>
      </c>
    </row>
    <row r="490" spans="1:14" ht="22" customHeight="1">
      <c r="A490" t="str">
        <f t="shared" si="14"/>
        <v/>
      </c>
      <c r="C490" s="24" t="str">
        <f>IF(B490="","",IFERROR(_xlfn.XLOOKUP(B490,BILLING!A:A,BILLING!C:C),"Bill not found"))</f>
        <v/>
      </c>
      <c r="D490" s="24" t="str">
        <f>IF(C490="","",IFERROR(_xlfn.XLOOKUP(C490,PT_Master!A:A,PT_Master!C:C),""))</f>
        <v/>
      </c>
      <c r="E490" s="24" t="str">
        <f>IF(C490="","",IFERROR(_xlfn.XLOOKUP(C490,PT_Master!A:A,PT_Master!P:P),""))</f>
        <v/>
      </c>
      <c r="F490" s="24" t="str">
        <f>IF(C490="","",IFERROR(_xlfn.XLOOKUP(C490,PT_Master!A:A,PT_Master!Q:Q),""))</f>
        <v/>
      </c>
      <c r="G490" s="13"/>
      <c r="H490" s="25" t="str">
        <f>IF(B490="","",IFERROR(_xlfn.XLOOKUP(B490,BILLING!A:A,BILLING!N:N),0))</f>
        <v/>
      </c>
      <c r="I490" s="17"/>
      <c r="K490" s="13"/>
      <c r="N490" s="25" t="str">
        <f t="shared" si="15"/>
        <v/>
      </c>
    </row>
    <row r="491" spans="1:14" ht="22" customHeight="1">
      <c r="A491" t="str">
        <f t="shared" si="14"/>
        <v/>
      </c>
      <c r="C491" s="24" t="str">
        <f>IF(B491="","",IFERROR(_xlfn.XLOOKUP(B491,BILLING!A:A,BILLING!C:C),"Bill not found"))</f>
        <v/>
      </c>
      <c r="D491" s="24" t="str">
        <f>IF(C491="","",IFERROR(_xlfn.XLOOKUP(C491,PT_Master!A:A,PT_Master!C:C),""))</f>
        <v/>
      </c>
      <c r="E491" s="24" t="str">
        <f>IF(C491="","",IFERROR(_xlfn.XLOOKUP(C491,PT_Master!A:A,PT_Master!P:P),""))</f>
        <v/>
      </c>
      <c r="F491" s="24" t="str">
        <f>IF(C491="","",IFERROR(_xlfn.XLOOKUP(C491,PT_Master!A:A,PT_Master!Q:Q),""))</f>
        <v/>
      </c>
      <c r="G491" s="13"/>
      <c r="H491" s="25" t="str">
        <f>IF(B491="","",IFERROR(_xlfn.XLOOKUP(B491,BILLING!A:A,BILLING!N:N),0))</f>
        <v/>
      </c>
      <c r="I491" s="17"/>
      <c r="K491" s="13"/>
      <c r="N491" s="25" t="str">
        <f t="shared" si="15"/>
        <v/>
      </c>
    </row>
    <row r="492" spans="1:14" ht="22" customHeight="1">
      <c r="A492" t="str">
        <f t="shared" si="14"/>
        <v/>
      </c>
      <c r="C492" s="24" t="str">
        <f>IF(B492="","",IFERROR(_xlfn.XLOOKUP(B492,BILLING!A:A,BILLING!C:C),"Bill not found"))</f>
        <v/>
      </c>
      <c r="D492" s="24" t="str">
        <f>IF(C492="","",IFERROR(_xlfn.XLOOKUP(C492,PT_Master!A:A,PT_Master!C:C),""))</f>
        <v/>
      </c>
      <c r="E492" s="24" t="str">
        <f>IF(C492="","",IFERROR(_xlfn.XLOOKUP(C492,PT_Master!A:A,PT_Master!P:P),""))</f>
        <v/>
      </c>
      <c r="F492" s="24" t="str">
        <f>IF(C492="","",IFERROR(_xlfn.XLOOKUP(C492,PT_Master!A:A,PT_Master!Q:Q),""))</f>
        <v/>
      </c>
      <c r="G492" s="13"/>
      <c r="H492" s="25" t="str">
        <f>IF(B492="","",IFERROR(_xlfn.XLOOKUP(B492,BILLING!A:A,BILLING!N:N),0))</f>
        <v/>
      </c>
      <c r="I492" s="17"/>
      <c r="K492" s="13"/>
      <c r="N492" s="25" t="str">
        <f t="shared" si="15"/>
        <v/>
      </c>
    </row>
    <row r="493" spans="1:14" ht="22" customHeight="1">
      <c r="A493" t="str">
        <f t="shared" si="14"/>
        <v/>
      </c>
      <c r="C493" s="24" t="str">
        <f>IF(B493="","",IFERROR(_xlfn.XLOOKUP(B493,BILLING!A:A,BILLING!C:C),"Bill not found"))</f>
        <v/>
      </c>
      <c r="D493" s="24" t="str">
        <f>IF(C493="","",IFERROR(_xlfn.XLOOKUP(C493,PT_Master!A:A,PT_Master!C:C),""))</f>
        <v/>
      </c>
      <c r="E493" s="24" t="str">
        <f>IF(C493="","",IFERROR(_xlfn.XLOOKUP(C493,PT_Master!A:A,PT_Master!P:P),""))</f>
        <v/>
      </c>
      <c r="F493" s="24" t="str">
        <f>IF(C493="","",IFERROR(_xlfn.XLOOKUP(C493,PT_Master!A:A,PT_Master!Q:Q),""))</f>
        <v/>
      </c>
      <c r="G493" s="13"/>
      <c r="H493" s="25" t="str">
        <f>IF(B493="","",IFERROR(_xlfn.XLOOKUP(B493,BILLING!A:A,BILLING!N:N),0))</f>
        <v/>
      </c>
      <c r="I493" s="17"/>
      <c r="K493" s="13"/>
      <c r="N493" s="25" t="str">
        <f t="shared" si="15"/>
        <v/>
      </c>
    </row>
    <row r="494" spans="1:14" ht="22" customHeight="1">
      <c r="A494" t="str">
        <f t="shared" si="14"/>
        <v/>
      </c>
      <c r="C494" s="24" t="str">
        <f>IF(B494="","",IFERROR(_xlfn.XLOOKUP(B494,BILLING!A:A,BILLING!C:C),"Bill not found"))</f>
        <v/>
      </c>
      <c r="D494" s="24" t="str">
        <f>IF(C494="","",IFERROR(_xlfn.XLOOKUP(C494,PT_Master!A:A,PT_Master!C:C),""))</f>
        <v/>
      </c>
      <c r="E494" s="24" t="str">
        <f>IF(C494="","",IFERROR(_xlfn.XLOOKUP(C494,PT_Master!A:A,PT_Master!P:P),""))</f>
        <v/>
      </c>
      <c r="F494" s="24" t="str">
        <f>IF(C494="","",IFERROR(_xlfn.XLOOKUP(C494,PT_Master!A:A,PT_Master!Q:Q),""))</f>
        <v/>
      </c>
      <c r="G494" s="13"/>
      <c r="H494" s="25" t="str">
        <f>IF(B494="","",IFERROR(_xlfn.XLOOKUP(B494,BILLING!A:A,BILLING!N:N),0))</f>
        <v/>
      </c>
      <c r="I494" s="17"/>
      <c r="K494" s="13"/>
      <c r="N494" s="25" t="str">
        <f t="shared" si="15"/>
        <v/>
      </c>
    </row>
    <row r="495" spans="1:14" ht="22" customHeight="1">
      <c r="A495" t="str">
        <f t="shared" si="14"/>
        <v/>
      </c>
      <c r="C495" s="24" t="str">
        <f>IF(B495="","",IFERROR(_xlfn.XLOOKUP(B495,BILLING!A:A,BILLING!C:C),"Bill not found"))</f>
        <v/>
      </c>
      <c r="D495" s="24" t="str">
        <f>IF(C495="","",IFERROR(_xlfn.XLOOKUP(C495,PT_Master!A:A,PT_Master!C:C),""))</f>
        <v/>
      </c>
      <c r="E495" s="24" t="str">
        <f>IF(C495="","",IFERROR(_xlfn.XLOOKUP(C495,PT_Master!A:A,PT_Master!P:P),""))</f>
        <v/>
      </c>
      <c r="F495" s="24" t="str">
        <f>IF(C495="","",IFERROR(_xlfn.XLOOKUP(C495,PT_Master!A:A,PT_Master!Q:Q),""))</f>
        <v/>
      </c>
      <c r="G495" s="13"/>
      <c r="H495" s="25" t="str">
        <f>IF(B495="","",IFERROR(_xlfn.XLOOKUP(B495,BILLING!A:A,BILLING!N:N),0))</f>
        <v/>
      </c>
      <c r="I495" s="17"/>
      <c r="K495" s="13"/>
      <c r="N495" s="25" t="str">
        <f t="shared" si="15"/>
        <v/>
      </c>
    </row>
    <row r="496" spans="1:14" ht="22" customHeight="1">
      <c r="A496" t="str">
        <f t="shared" si="14"/>
        <v/>
      </c>
      <c r="C496" s="24" t="str">
        <f>IF(B496="","",IFERROR(_xlfn.XLOOKUP(B496,BILLING!A:A,BILLING!C:C),"Bill not found"))</f>
        <v/>
      </c>
      <c r="D496" s="24" t="str">
        <f>IF(C496="","",IFERROR(_xlfn.XLOOKUP(C496,PT_Master!A:A,PT_Master!C:C),""))</f>
        <v/>
      </c>
      <c r="E496" s="24" t="str">
        <f>IF(C496="","",IFERROR(_xlfn.XLOOKUP(C496,PT_Master!A:A,PT_Master!P:P),""))</f>
        <v/>
      </c>
      <c r="F496" s="24" t="str">
        <f>IF(C496="","",IFERROR(_xlfn.XLOOKUP(C496,PT_Master!A:A,PT_Master!Q:Q),""))</f>
        <v/>
      </c>
      <c r="G496" s="13"/>
      <c r="H496" s="25" t="str">
        <f>IF(B496="","",IFERROR(_xlfn.XLOOKUP(B496,BILLING!A:A,BILLING!N:N),0))</f>
        <v/>
      </c>
      <c r="I496" s="17"/>
      <c r="K496" s="13"/>
      <c r="N496" s="25" t="str">
        <f t="shared" si="15"/>
        <v/>
      </c>
    </row>
    <row r="497" spans="1:14" ht="22" customHeight="1">
      <c r="A497" t="str">
        <f t="shared" si="14"/>
        <v/>
      </c>
      <c r="C497" s="24" t="str">
        <f>IF(B497="","",IFERROR(_xlfn.XLOOKUP(B497,BILLING!A:A,BILLING!C:C),"Bill not found"))</f>
        <v/>
      </c>
      <c r="D497" s="24" t="str">
        <f>IF(C497="","",IFERROR(_xlfn.XLOOKUP(C497,PT_Master!A:A,PT_Master!C:C),""))</f>
        <v/>
      </c>
      <c r="E497" s="24" t="str">
        <f>IF(C497="","",IFERROR(_xlfn.XLOOKUP(C497,PT_Master!A:A,PT_Master!P:P),""))</f>
        <v/>
      </c>
      <c r="F497" s="24" t="str">
        <f>IF(C497="","",IFERROR(_xlfn.XLOOKUP(C497,PT_Master!A:A,PT_Master!Q:Q),""))</f>
        <v/>
      </c>
      <c r="G497" s="13"/>
      <c r="H497" s="25" t="str">
        <f>IF(B497="","",IFERROR(_xlfn.XLOOKUP(B497,BILLING!A:A,BILLING!N:N),0))</f>
        <v/>
      </c>
      <c r="I497" s="17"/>
      <c r="K497" s="13"/>
      <c r="N497" s="25" t="str">
        <f t="shared" si="15"/>
        <v/>
      </c>
    </row>
    <row r="498" spans="1:14" ht="22" customHeight="1">
      <c r="A498" t="str">
        <f t="shared" si="14"/>
        <v/>
      </c>
      <c r="C498" s="24" t="str">
        <f>IF(B498="","",IFERROR(_xlfn.XLOOKUP(B498,BILLING!A:A,BILLING!C:C),"Bill not found"))</f>
        <v/>
      </c>
      <c r="D498" s="24" t="str">
        <f>IF(C498="","",IFERROR(_xlfn.XLOOKUP(C498,PT_Master!A:A,PT_Master!C:C),""))</f>
        <v/>
      </c>
      <c r="E498" s="24" t="str">
        <f>IF(C498="","",IFERROR(_xlfn.XLOOKUP(C498,PT_Master!A:A,PT_Master!P:P),""))</f>
        <v/>
      </c>
      <c r="F498" s="24" t="str">
        <f>IF(C498="","",IFERROR(_xlfn.XLOOKUP(C498,PT_Master!A:A,PT_Master!Q:Q),""))</f>
        <v/>
      </c>
      <c r="G498" s="13"/>
      <c r="H498" s="25" t="str">
        <f>IF(B498="","",IFERROR(_xlfn.XLOOKUP(B498,BILLING!A:A,BILLING!N:N),0))</f>
        <v/>
      </c>
      <c r="I498" s="17"/>
      <c r="K498" s="13"/>
      <c r="N498" s="25" t="str">
        <f t="shared" si="15"/>
        <v/>
      </c>
    </row>
    <row r="499" spans="1:14" ht="22" customHeight="1">
      <c r="A499" t="str">
        <f t="shared" si="14"/>
        <v/>
      </c>
      <c r="C499" s="24" t="str">
        <f>IF(B499="","",IFERROR(_xlfn.XLOOKUP(B499,BILLING!A:A,BILLING!C:C),"Bill not found"))</f>
        <v/>
      </c>
      <c r="D499" s="24" t="str">
        <f>IF(C499="","",IFERROR(_xlfn.XLOOKUP(C499,PT_Master!A:A,PT_Master!C:C),""))</f>
        <v/>
      </c>
      <c r="E499" s="24" t="str">
        <f>IF(C499="","",IFERROR(_xlfn.XLOOKUP(C499,PT_Master!A:A,PT_Master!P:P),""))</f>
        <v/>
      </c>
      <c r="F499" s="24" t="str">
        <f>IF(C499="","",IFERROR(_xlfn.XLOOKUP(C499,PT_Master!A:A,PT_Master!Q:Q),""))</f>
        <v/>
      </c>
      <c r="G499" s="13"/>
      <c r="H499" s="25" t="str">
        <f>IF(B499="","",IFERROR(_xlfn.XLOOKUP(B499,BILLING!A:A,BILLING!N:N),0))</f>
        <v/>
      </c>
      <c r="I499" s="17"/>
      <c r="K499" s="13"/>
      <c r="N499" s="25" t="str">
        <f t="shared" si="15"/>
        <v/>
      </c>
    </row>
    <row r="500" spans="1:14" ht="22" customHeight="1">
      <c r="A500" t="str">
        <f t="shared" si="14"/>
        <v/>
      </c>
      <c r="C500" s="24" t="str">
        <f>IF(B500="","",IFERROR(_xlfn.XLOOKUP(B500,BILLING!A:A,BILLING!C:C),"Bill not found"))</f>
        <v/>
      </c>
      <c r="D500" s="24" t="str">
        <f>IF(C500="","",IFERROR(_xlfn.XLOOKUP(C500,PT_Master!A:A,PT_Master!C:C),""))</f>
        <v/>
      </c>
      <c r="E500" s="24" t="str">
        <f>IF(C500="","",IFERROR(_xlfn.XLOOKUP(C500,PT_Master!A:A,PT_Master!P:P),""))</f>
        <v/>
      </c>
      <c r="F500" s="24" t="str">
        <f>IF(C500="","",IFERROR(_xlfn.XLOOKUP(C500,PT_Master!A:A,PT_Master!Q:Q),""))</f>
        <v/>
      </c>
      <c r="G500" s="13"/>
      <c r="H500" s="25" t="str">
        <f>IF(B500="","",IFERROR(_xlfn.XLOOKUP(B500,BILLING!A:A,BILLING!N:N),0))</f>
        <v/>
      </c>
      <c r="I500" s="17"/>
      <c r="K500" s="13"/>
      <c r="N500" s="25" t="str">
        <f t="shared" si="15"/>
        <v/>
      </c>
    </row>
    <row r="501" spans="1:14" ht="22" customHeight="1">
      <c r="A501" t="str">
        <f t="shared" si="14"/>
        <v/>
      </c>
      <c r="C501" s="24" t="str">
        <f>IF(B501="","",IFERROR(_xlfn.XLOOKUP(B501,BILLING!A:A,BILLING!C:C),"Bill not found"))</f>
        <v/>
      </c>
      <c r="D501" s="24" t="str">
        <f>IF(C501="","",IFERROR(_xlfn.XLOOKUP(C501,PT_Master!A:A,PT_Master!C:C),""))</f>
        <v/>
      </c>
      <c r="E501" s="24" t="str">
        <f>IF(C501="","",IFERROR(_xlfn.XLOOKUP(C501,PT_Master!A:A,PT_Master!P:P),""))</f>
        <v/>
      </c>
      <c r="F501" s="24" t="str">
        <f>IF(C501="","",IFERROR(_xlfn.XLOOKUP(C501,PT_Master!A:A,PT_Master!Q:Q),""))</f>
        <v/>
      </c>
      <c r="G501" s="13"/>
      <c r="H501" s="25" t="str">
        <f>IF(B501="","",IFERROR(_xlfn.XLOOKUP(B501,BILLING!A:A,BILLING!N:N),0))</f>
        <v/>
      </c>
      <c r="I501" s="17"/>
      <c r="K501" s="13"/>
      <c r="N501" s="25" t="str">
        <f t="shared" si="15"/>
        <v/>
      </c>
    </row>
    <row r="502" spans="1:14" ht="22" customHeight="1">
      <c r="A502" t="str">
        <f t="shared" si="14"/>
        <v/>
      </c>
      <c r="C502" s="24" t="str">
        <f>IF(B502="","",IFERROR(_xlfn.XLOOKUP(B502,BILLING!A:A,BILLING!C:C),"Bill not found"))</f>
        <v/>
      </c>
      <c r="D502" s="24" t="str">
        <f>IF(C502="","",IFERROR(_xlfn.XLOOKUP(C502,PT_Master!A:A,PT_Master!C:C),""))</f>
        <v/>
      </c>
      <c r="E502" s="24" t="str">
        <f>IF(C502="","",IFERROR(_xlfn.XLOOKUP(C502,PT_Master!A:A,PT_Master!P:P),""))</f>
        <v/>
      </c>
      <c r="F502" s="24" t="str">
        <f>IF(C502="","",IFERROR(_xlfn.XLOOKUP(C502,PT_Master!A:A,PT_Master!Q:Q),""))</f>
        <v/>
      </c>
      <c r="G502" s="13"/>
      <c r="H502" s="25" t="str">
        <f>IF(B502="","",IFERROR(_xlfn.XLOOKUP(B502,BILLING!A:A,BILLING!N:N),0))</f>
        <v/>
      </c>
      <c r="I502" s="17"/>
      <c r="K502" s="13"/>
      <c r="N502" s="25" t="str">
        <f t="shared" si="15"/>
        <v/>
      </c>
    </row>
    <row r="503" spans="1:14" ht="22" customHeight="1">
      <c r="A503" t="str">
        <f t="shared" si="14"/>
        <v/>
      </c>
      <c r="C503" s="24" t="str">
        <f>IF(B503="","",IFERROR(_xlfn.XLOOKUP(B503,BILLING!A:A,BILLING!C:C),"Bill not found"))</f>
        <v/>
      </c>
      <c r="D503" s="24" t="str">
        <f>IF(C503="","",IFERROR(_xlfn.XLOOKUP(C503,PT_Master!A:A,PT_Master!C:C),""))</f>
        <v/>
      </c>
      <c r="E503" s="24" t="str">
        <f>IF(C503="","",IFERROR(_xlfn.XLOOKUP(C503,PT_Master!A:A,PT_Master!P:P),""))</f>
        <v/>
      </c>
      <c r="F503" s="24" t="str">
        <f>IF(C503="","",IFERROR(_xlfn.XLOOKUP(C503,PT_Master!A:A,PT_Master!Q:Q),""))</f>
        <v/>
      </c>
      <c r="G503" s="13"/>
      <c r="H503" s="25" t="str">
        <f>IF(B503="","",IFERROR(_xlfn.XLOOKUP(B503,BILLING!A:A,BILLING!N:N),0))</f>
        <v/>
      </c>
      <c r="I503" s="17"/>
      <c r="K503" s="13"/>
      <c r="N503" s="25" t="str">
        <f t="shared" si="15"/>
        <v/>
      </c>
    </row>
    <row r="504" spans="1:14" ht="22" customHeight="1">
      <c r="A504" t="str">
        <f t="shared" si="14"/>
        <v/>
      </c>
      <c r="C504" s="24" t="str">
        <f>IF(B504="","",IFERROR(_xlfn.XLOOKUP(B504,BILLING!A:A,BILLING!C:C),"Bill not found"))</f>
        <v/>
      </c>
      <c r="D504" s="24" t="str">
        <f>IF(C504="","",IFERROR(_xlfn.XLOOKUP(C504,PT_Master!A:A,PT_Master!C:C),""))</f>
        <v/>
      </c>
      <c r="E504" s="24" t="str">
        <f>IF(C504="","",IFERROR(_xlfn.XLOOKUP(C504,PT_Master!A:A,PT_Master!P:P),""))</f>
        <v/>
      </c>
      <c r="F504" s="24" t="str">
        <f>IF(C504="","",IFERROR(_xlfn.XLOOKUP(C504,PT_Master!A:A,PT_Master!Q:Q),""))</f>
        <v/>
      </c>
      <c r="G504" s="13"/>
      <c r="H504" s="25" t="str">
        <f>IF(B504="","",IFERROR(_xlfn.XLOOKUP(B504,BILLING!A:A,BILLING!N:N),0))</f>
        <v/>
      </c>
      <c r="I504" s="17"/>
      <c r="K504" s="13"/>
      <c r="N504" s="25" t="str">
        <f t="shared" si="15"/>
        <v/>
      </c>
    </row>
    <row r="505" spans="1:14" ht="22" customHeight="1">
      <c r="A505" t="str">
        <f t="shared" si="14"/>
        <v/>
      </c>
      <c r="C505" s="24" t="str">
        <f>IF(B505="","",IFERROR(_xlfn.XLOOKUP(B505,BILLING!A:A,BILLING!C:C),"Bill not found"))</f>
        <v/>
      </c>
      <c r="D505" s="24" t="str">
        <f>IF(C505="","",IFERROR(_xlfn.XLOOKUP(C505,PT_Master!A:A,PT_Master!C:C),""))</f>
        <v/>
      </c>
      <c r="E505" s="24" t="str">
        <f>IF(C505="","",IFERROR(_xlfn.XLOOKUP(C505,PT_Master!A:A,PT_Master!P:P),""))</f>
        <v/>
      </c>
      <c r="F505" s="24" t="str">
        <f>IF(C505="","",IFERROR(_xlfn.XLOOKUP(C505,PT_Master!A:A,PT_Master!Q:Q),""))</f>
        <v/>
      </c>
      <c r="G505" s="13"/>
      <c r="H505" s="25" t="str">
        <f>IF(B505="","",IFERROR(_xlfn.XLOOKUP(B505,BILLING!A:A,BILLING!N:N),0))</f>
        <v/>
      </c>
      <c r="I505" s="17"/>
      <c r="K505" s="13"/>
      <c r="N505" s="25" t="str">
        <f t="shared" si="15"/>
        <v/>
      </c>
    </row>
    <row r="506" spans="1:14" ht="22" customHeight="1">
      <c r="A506" t="str">
        <f t="shared" si="14"/>
        <v/>
      </c>
      <c r="C506" s="24" t="str">
        <f>IF(B506="","",IFERROR(_xlfn.XLOOKUP(B506,BILLING!A:A,BILLING!C:C),"Bill not found"))</f>
        <v/>
      </c>
      <c r="D506" s="24" t="str">
        <f>IF(C506="","",IFERROR(_xlfn.XLOOKUP(C506,PT_Master!A:A,PT_Master!C:C),""))</f>
        <v/>
      </c>
      <c r="E506" s="24" t="str">
        <f>IF(C506="","",IFERROR(_xlfn.XLOOKUP(C506,PT_Master!A:A,PT_Master!P:P),""))</f>
        <v/>
      </c>
      <c r="F506" s="24" t="str">
        <f>IF(C506="","",IFERROR(_xlfn.XLOOKUP(C506,PT_Master!A:A,PT_Master!Q:Q),""))</f>
        <v/>
      </c>
      <c r="G506" s="13"/>
      <c r="H506" s="25" t="str">
        <f>IF(B506="","",IFERROR(_xlfn.XLOOKUP(B506,BILLING!A:A,BILLING!N:N),0))</f>
        <v/>
      </c>
      <c r="I506" s="17"/>
      <c r="K506" s="13"/>
      <c r="N506" s="25" t="str">
        <f t="shared" si="15"/>
        <v/>
      </c>
    </row>
    <row r="507" spans="1:14" ht="22" customHeight="1">
      <c r="A507" t="str">
        <f t="shared" si="14"/>
        <v/>
      </c>
      <c r="C507" s="24" t="str">
        <f>IF(B507="","",IFERROR(_xlfn.XLOOKUP(B507,BILLING!A:A,BILLING!C:C),"Bill not found"))</f>
        <v/>
      </c>
      <c r="D507" s="24" t="str">
        <f>IF(C507="","",IFERROR(_xlfn.XLOOKUP(C507,PT_Master!A:A,PT_Master!C:C),""))</f>
        <v/>
      </c>
      <c r="E507" s="24" t="str">
        <f>IF(C507="","",IFERROR(_xlfn.XLOOKUP(C507,PT_Master!A:A,PT_Master!P:P),""))</f>
        <v/>
      </c>
      <c r="F507" s="24" t="str">
        <f>IF(C507="","",IFERROR(_xlfn.XLOOKUP(C507,PT_Master!A:A,PT_Master!Q:Q),""))</f>
        <v/>
      </c>
      <c r="G507" s="13"/>
      <c r="H507" s="25" t="str">
        <f>IF(B507="","",IFERROR(_xlfn.XLOOKUP(B507,BILLING!A:A,BILLING!N:N),0))</f>
        <v/>
      </c>
      <c r="I507" s="17"/>
      <c r="K507" s="13"/>
      <c r="N507" s="25" t="str">
        <f t="shared" si="15"/>
        <v/>
      </c>
    </row>
    <row r="508" spans="1:14" ht="22" customHeight="1">
      <c r="A508" t="str">
        <f t="shared" si="14"/>
        <v/>
      </c>
      <c r="C508" s="24" t="str">
        <f>IF(B508="","",IFERROR(_xlfn.XLOOKUP(B508,BILLING!A:A,BILLING!C:C),"Bill not found"))</f>
        <v/>
      </c>
      <c r="D508" s="24" t="str">
        <f>IF(C508="","",IFERROR(_xlfn.XLOOKUP(C508,PT_Master!A:A,PT_Master!C:C),""))</f>
        <v/>
      </c>
      <c r="E508" s="24" t="str">
        <f>IF(C508="","",IFERROR(_xlfn.XLOOKUP(C508,PT_Master!A:A,PT_Master!P:P),""))</f>
        <v/>
      </c>
      <c r="F508" s="24" t="str">
        <f>IF(C508="","",IFERROR(_xlfn.XLOOKUP(C508,PT_Master!A:A,PT_Master!Q:Q),""))</f>
        <v/>
      </c>
      <c r="G508" s="13"/>
      <c r="H508" s="25" t="str">
        <f>IF(B508="","",IFERROR(_xlfn.XLOOKUP(B508,BILLING!A:A,BILLING!N:N),0))</f>
        <v/>
      </c>
      <c r="I508" s="17"/>
      <c r="K508" s="13"/>
      <c r="N508" s="25" t="str">
        <f t="shared" si="15"/>
        <v/>
      </c>
    </row>
    <row r="509" spans="1:14" ht="22" customHeight="1">
      <c r="A509" t="str">
        <f t="shared" si="14"/>
        <v/>
      </c>
      <c r="C509" s="24" t="str">
        <f>IF(B509="","",IFERROR(_xlfn.XLOOKUP(B509,BILLING!A:A,BILLING!C:C),"Bill not found"))</f>
        <v/>
      </c>
      <c r="D509" s="24" t="str">
        <f>IF(C509="","",IFERROR(_xlfn.XLOOKUP(C509,PT_Master!A:A,PT_Master!C:C),""))</f>
        <v/>
      </c>
      <c r="E509" s="24" t="str">
        <f>IF(C509="","",IFERROR(_xlfn.XLOOKUP(C509,PT_Master!A:A,PT_Master!P:P),""))</f>
        <v/>
      </c>
      <c r="F509" s="24" t="str">
        <f>IF(C509="","",IFERROR(_xlfn.XLOOKUP(C509,PT_Master!A:A,PT_Master!Q:Q),""))</f>
        <v/>
      </c>
      <c r="G509" s="13"/>
      <c r="H509" s="25" t="str">
        <f>IF(B509="","",IFERROR(_xlfn.XLOOKUP(B509,BILLING!A:A,BILLING!N:N),0))</f>
        <v/>
      </c>
      <c r="I509" s="17"/>
      <c r="K509" s="13"/>
      <c r="N509" s="25" t="str">
        <f t="shared" si="15"/>
        <v/>
      </c>
    </row>
    <row r="510" spans="1:14" ht="22" customHeight="1">
      <c r="A510" t="str">
        <f t="shared" si="14"/>
        <v/>
      </c>
      <c r="C510" s="24" t="str">
        <f>IF(B510="","",IFERROR(_xlfn.XLOOKUP(B510,BILLING!A:A,BILLING!C:C),"Bill not found"))</f>
        <v/>
      </c>
      <c r="D510" s="24" t="str">
        <f>IF(C510="","",IFERROR(_xlfn.XLOOKUP(C510,PT_Master!A:A,PT_Master!C:C),""))</f>
        <v/>
      </c>
      <c r="E510" s="24" t="str">
        <f>IF(C510="","",IFERROR(_xlfn.XLOOKUP(C510,PT_Master!A:A,PT_Master!P:P),""))</f>
        <v/>
      </c>
      <c r="F510" s="24" t="str">
        <f>IF(C510="","",IFERROR(_xlfn.XLOOKUP(C510,PT_Master!A:A,PT_Master!Q:Q),""))</f>
        <v/>
      </c>
      <c r="G510" s="13"/>
      <c r="H510" s="25" t="str">
        <f>IF(B510="","",IFERROR(_xlfn.XLOOKUP(B510,BILLING!A:A,BILLING!N:N),0))</f>
        <v/>
      </c>
      <c r="I510" s="17"/>
      <c r="K510" s="13"/>
      <c r="N510" s="25" t="str">
        <f t="shared" si="15"/>
        <v/>
      </c>
    </row>
    <row r="511" spans="1:14" ht="22" customHeight="1">
      <c r="A511" t="str">
        <f t="shared" si="14"/>
        <v/>
      </c>
      <c r="C511" s="24" t="str">
        <f>IF(B511="","",IFERROR(_xlfn.XLOOKUP(B511,BILLING!A:A,BILLING!C:C),"Bill not found"))</f>
        <v/>
      </c>
      <c r="D511" s="24" t="str">
        <f>IF(C511="","",IFERROR(_xlfn.XLOOKUP(C511,PT_Master!A:A,PT_Master!C:C),""))</f>
        <v/>
      </c>
      <c r="E511" s="24" t="str">
        <f>IF(C511="","",IFERROR(_xlfn.XLOOKUP(C511,PT_Master!A:A,PT_Master!P:P),""))</f>
        <v/>
      </c>
      <c r="F511" s="24" t="str">
        <f>IF(C511="","",IFERROR(_xlfn.XLOOKUP(C511,PT_Master!A:A,PT_Master!Q:Q),""))</f>
        <v/>
      </c>
      <c r="G511" s="13"/>
      <c r="H511" s="25" t="str">
        <f>IF(B511="","",IFERROR(_xlfn.XLOOKUP(B511,BILLING!A:A,BILLING!N:N),0))</f>
        <v/>
      </c>
      <c r="I511" s="17"/>
      <c r="K511" s="13"/>
      <c r="N511" s="25" t="str">
        <f t="shared" si="15"/>
        <v/>
      </c>
    </row>
    <row r="512" spans="1:14" ht="22" customHeight="1">
      <c r="A512" t="str">
        <f t="shared" si="14"/>
        <v/>
      </c>
      <c r="C512" s="24" t="str">
        <f>IF(B512="","",IFERROR(_xlfn.XLOOKUP(B512,BILLING!A:A,BILLING!C:C),"Bill not found"))</f>
        <v/>
      </c>
      <c r="D512" s="24" t="str">
        <f>IF(C512="","",IFERROR(_xlfn.XLOOKUP(C512,PT_Master!A:A,PT_Master!C:C),""))</f>
        <v/>
      </c>
      <c r="E512" s="24" t="str">
        <f>IF(C512="","",IFERROR(_xlfn.XLOOKUP(C512,PT_Master!A:A,PT_Master!P:P),""))</f>
        <v/>
      </c>
      <c r="F512" s="24" t="str">
        <f>IF(C512="","",IFERROR(_xlfn.XLOOKUP(C512,PT_Master!A:A,PT_Master!Q:Q),""))</f>
        <v/>
      </c>
      <c r="G512" s="13"/>
      <c r="H512" s="25" t="str">
        <f>IF(B512="","",IFERROR(_xlfn.XLOOKUP(B512,BILLING!A:A,BILLING!N:N),0))</f>
        <v/>
      </c>
      <c r="I512" s="17"/>
      <c r="K512" s="13"/>
      <c r="N512" s="25" t="str">
        <f t="shared" si="15"/>
        <v/>
      </c>
    </row>
    <row r="513" spans="1:14" ht="22" customHeight="1">
      <c r="A513" t="str">
        <f t="shared" si="14"/>
        <v/>
      </c>
      <c r="C513" s="24" t="str">
        <f>IF(B513="","",IFERROR(_xlfn.XLOOKUP(B513,BILLING!A:A,BILLING!C:C),"Bill not found"))</f>
        <v/>
      </c>
      <c r="D513" s="24" t="str">
        <f>IF(C513="","",IFERROR(_xlfn.XLOOKUP(C513,PT_Master!A:A,PT_Master!C:C),""))</f>
        <v/>
      </c>
      <c r="E513" s="24" t="str">
        <f>IF(C513="","",IFERROR(_xlfn.XLOOKUP(C513,PT_Master!A:A,PT_Master!P:P),""))</f>
        <v/>
      </c>
      <c r="F513" s="24" t="str">
        <f>IF(C513="","",IFERROR(_xlfn.XLOOKUP(C513,PT_Master!A:A,PT_Master!Q:Q),""))</f>
        <v/>
      </c>
      <c r="G513" s="13"/>
      <c r="H513" s="25" t="str">
        <f>IF(B513="","",IFERROR(_xlfn.XLOOKUP(B513,BILLING!A:A,BILLING!N:N),0))</f>
        <v/>
      </c>
      <c r="I513" s="17"/>
      <c r="K513" s="13"/>
      <c r="N513" s="25" t="str">
        <f t="shared" si="15"/>
        <v/>
      </c>
    </row>
    <row r="514" spans="1:14" ht="22" customHeight="1">
      <c r="A514" t="str">
        <f t="shared" si="14"/>
        <v/>
      </c>
      <c r="C514" s="24" t="str">
        <f>IF(B514="","",IFERROR(_xlfn.XLOOKUP(B514,BILLING!A:A,BILLING!C:C),"Bill not found"))</f>
        <v/>
      </c>
      <c r="D514" s="24" t="str">
        <f>IF(C514="","",IFERROR(_xlfn.XLOOKUP(C514,PT_Master!A:A,PT_Master!C:C),""))</f>
        <v/>
      </c>
      <c r="E514" s="24" t="str">
        <f>IF(C514="","",IFERROR(_xlfn.XLOOKUP(C514,PT_Master!A:A,PT_Master!P:P),""))</f>
        <v/>
      </c>
      <c r="F514" s="24" t="str">
        <f>IF(C514="","",IFERROR(_xlfn.XLOOKUP(C514,PT_Master!A:A,PT_Master!Q:Q),""))</f>
        <v/>
      </c>
      <c r="G514" s="13"/>
      <c r="H514" s="25" t="str">
        <f>IF(B514="","",IFERROR(_xlfn.XLOOKUP(B514,BILLING!A:A,BILLING!N:N),0))</f>
        <v/>
      </c>
      <c r="I514" s="17"/>
      <c r="K514" s="13"/>
      <c r="N514" s="25" t="str">
        <f t="shared" si="15"/>
        <v/>
      </c>
    </row>
    <row r="515" spans="1:14" ht="22" customHeight="1">
      <c r="A515" t="str">
        <f t="shared" si="14"/>
        <v/>
      </c>
      <c r="C515" s="24" t="str">
        <f>IF(B515="","",IFERROR(_xlfn.XLOOKUP(B515,BILLING!A:A,BILLING!C:C),"Bill not found"))</f>
        <v/>
      </c>
      <c r="D515" s="24" t="str">
        <f>IF(C515="","",IFERROR(_xlfn.XLOOKUP(C515,PT_Master!A:A,PT_Master!C:C),""))</f>
        <v/>
      </c>
      <c r="E515" s="24" t="str">
        <f>IF(C515="","",IFERROR(_xlfn.XLOOKUP(C515,PT_Master!A:A,PT_Master!P:P),""))</f>
        <v/>
      </c>
      <c r="F515" s="24" t="str">
        <f>IF(C515="","",IFERROR(_xlfn.XLOOKUP(C515,PT_Master!A:A,PT_Master!Q:Q),""))</f>
        <v/>
      </c>
      <c r="G515" s="13"/>
      <c r="H515" s="25" t="str">
        <f>IF(B515="","",IFERROR(_xlfn.XLOOKUP(B515,BILLING!A:A,BILLING!N:N),0))</f>
        <v/>
      </c>
      <c r="I515" s="17"/>
      <c r="K515" s="13"/>
      <c r="N515" s="25" t="str">
        <f t="shared" si="15"/>
        <v/>
      </c>
    </row>
    <row r="516" spans="1:14" ht="22" customHeight="1">
      <c r="A516" t="str">
        <f t="shared" si="14"/>
        <v/>
      </c>
      <c r="C516" s="24" t="str">
        <f>IF(B516="","",IFERROR(_xlfn.XLOOKUP(B516,BILLING!A:A,BILLING!C:C),"Bill not found"))</f>
        <v/>
      </c>
      <c r="D516" s="24" t="str">
        <f>IF(C516="","",IFERROR(_xlfn.XLOOKUP(C516,PT_Master!A:A,PT_Master!C:C),""))</f>
        <v/>
      </c>
      <c r="E516" s="24" t="str">
        <f>IF(C516="","",IFERROR(_xlfn.XLOOKUP(C516,PT_Master!A:A,PT_Master!P:P),""))</f>
        <v/>
      </c>
      <c r="F516" s="24" t="str">
        <f>IF(C516="","",IFERROR(_xlfn.XLOOKUP(C516,PT_Master!A:A,PT_Master!Q:Q),""))</f>
        <v/>
      </c>
      <c r="G516" s="13"/>
      <c r="H516" s="25" t="str">
        <f>IF(B516="","",IFERROR(_xlfn.XLOOKUP(B516,BILLING!A:A,BILLING!N:N),0))</f>
        <v/>
      </c>
      <c r="I516" s="17"/>
      <c r="K516" s="13"/>
      <c r="N516" s="25" t="str">
        <f t="shared" si="15"/>
        <v/>
      </c>
    </row>
    <row r="517" spans="1:14" ht="22" customHeight="1">
      <c r="A517" t="str">
        <f t="shared" si="14"/>
        <v/>
      </c>
      <c r="C517" s="24" t="str">
        <f>IF(B517="","",IFERROR(_xlfn.XLOOKUP(B517,BILLING!A:A,BILLING!C:C),"Bill not found"))</f>
        <v/>
      </c>
      <c r="D517" s="24" t="str">
        <f>IF(C517="","",IFERROR(_xlfn.XLOOKUP(C517,PT_Master!A:A,PT_Master!C:C),""))</f>
        <v/>
      </c>
      <c r="E517" s="24" t="str">
        <f>IF(C517="","",IFERROR(_xlfn.XLOOKUP(C517,PT_Master!A:A,PT_Master!P:P),""))</f>
        <v/>
      </c>
      <c r="F517" s="24" t="str">
        <f>IF(C517="","",IFERROR(_xlfn.XLOOKUP(C517,PT_Master!A:A,PT_Master!Q:Q),""))</f>
        <v/>
      </c>
      <c r="G517" s="13"/>
      <c r="H517" s="25" t="str">
        <f>IF(B517="","",IFERROR(_xlfn.XLOOKUP(B517,BILLING!A:A,BILLING!N:N),0))</f>
        <v/>
      </c>
      <c r="I517" s="17"/>
      <c r="K517" s="13"/>
      <c r="N517" s="25" t="str">
        <f t="shared" si="15"/>
        <v/>
      </c>
    </row>
    <row r="518" spans="1:14" ht="22" customHeight="1">
      <c r="A518" t="str">
        <f t="shared" si="14"/>
        <v/>
      </c>
      <c r="C518" s="24" t="str">
        <f>IF(B518="","",IFERROR(_xlfn.XLOOKUP(B518,BILLING!A:A,BILLING!C:C),"Bill not found"))</f>
        <v/>
      </c>
      <c r="D518" s="24" t="str">
        <f>IF(C518="","",IFERROR(_xlfn.XLOOKUP(C518,PT_Master!A:A,PT_Master!C:C),""))</f>
        <v/>
      </c>
      <c r="E518" s="24" t="str">
        <f>IF(C518="","",IFERROR(_xlfn.XLOOKUP(C518,PT_Master!A:A,PT_Master!P:P),""))</f>
        <v/>
      </c>
      <c r="F518" s="24" t="str">
        <f>IF(C518="","",IFERROR(_xlfn.XLOOKUP(C518,PT_Master!A:A,PT_Master!Q:Q),""))</f>
        <v/>
      </c>
      <c r="G518" s="13"/>
      <c r="H518" s="25" t="str">
        <f>IF(B518="","",IFERROR(_xlfn.XLOOKUP(B518,BILLING!A:A,BILLING!N:N),0))</f>
        <v/>
      </c>
      <c r="I518" s="17"/>
      <c r="K518" s="13"/>
      <c r="N518" s="25" t="str">
        <f t="shared" si="15"/>
        <v/>
      </c>
    </row>
    <row r="519" spans="1:14" ht="22" customHeight="1">
      <c r="A519" t="str">
        <f t="shared" ref="A519:A582" si="16">IF(B519="","","INS-"&amp;TEXT(ROW(A515),"00000"))</f>
        <v/>
      </c>
      <c r="C519" s="24" t="str">
        <f>IF(B519="","",IFERROR(_xlfn.XLOOKUP(B519,BILLING!A:A,BILLING!C:C),"Bill not found"))</f>
        <v/>
      </c>
      <c r="D519" s="24" t="str">
        <f>IF(C519="","",IFERROR(_xlfn.XLOOKUP(C519,PT_Master!A:A,PT_Master!C:C),""))</f>
        <v/>
      </c>
      <c r="E519" s="24" t="str">
        <f>IF(C519="","",IFERROR(_xlfn.XLOOKUP(C519,PT_Master!A:A,PT_Master!P:P),""))</f>
        <v/>
      </c>
      <c r="F519" s="24" t="str">
        <f>IF(C519="","",IFERROR(_xlfn.XLOOKUP(C519,PT_Master!A:A,PT_Master!Q:Q),""))</f>
        <v/>
      </c>
      <c r="G519" s="13"/>
      <c r="H519" s="25" t="str">
        <f>IF(B519="","",IFERROR(_xlfn.XLOOKUP(B519,BILLING!A:A,BILLING!N:N),0))</f>
        <v/>
      </c>
      <c r="I519" s="17"/>
      <c r="K519" s="13"/>
      <c r="N519" s="25" t="str">
        <f t="shared" ref="N519:N582" si="17">IF(OR(H519="",I519=""),"",H519-I519)</f>
        <v/>
      </c>
    </row>
    <row r="520" spans="1:14" ht="22" customHeight="1">
      <c r="A520" t="str">
        <f t="shared" si="16"/>
        <v/>
      </c>
      <c r="C520" s="24" t="str">
        <f>IF(B520="","",IFERROR(_xlfn.XLOOKUP(B520,BILLING!A:A,BILLING!C:C),"Bill not found"))</f>
        <v/>
      </c>
      <c r="D520" s="24" t="str">
        <f>IF(C520="","",IFERROR(_xlfn.XLOOKUP(C520,PT_Master!A:A,PT_Master!C:C),""))</f>
        <v/>
      </c>
      <c r="E520" s="24" t="str">
        <f>IF(C520="","",IFERROR(_xlfn.XLOOKUP(C520,PT_Master!A:A,PT_Master!P:P),""))</f>
        <v/>
      </c>
      <c r="F520" s="24" t="str">
        <f>IF(C520="","",IFERROR(_xlfn.XLOOKUP(C520,PT_Master!A:A,PT_Master!Q:Q),""))</f>
        <v/>
      </c>
      <c r="G520" s="13"/>
      <c r="H520" s="25" t="str">
        <f>IF(B520="","",IFERROR(_xlfn.XLOOKUP(B520,BILLING!A:A,BILLING!N:N),0))</f>
        <v/>
      </c>
      <c r="I520" s="17"/>
      <c r="K520" s="13"/>
      <c r="N520" s="25" t="str">
        <f t="shared" si="17"/>
        <v/>
      </c>
    </row>
    <row r="521" spans="1:14" ht="22" customHeight="1">
      <c r="A521" t="str">
        <f t="shared" si="16"/>
        <v/>
      </c>
      <c r="C521" s="24" t="str">
        <f>IF(B521="","",IFERROR(_xlfn.XLOOKUP(B521,BILLING!A:A,BILLING!C:C),"Bill not found"))</f>
        <v/>
      </c>
      <c r="D521" s="24" t="str">
        <f>IF(C521="","",IFERROR(_xlfn.XLOOKUP(C521,PT_Master!A:A,PT_Master!C:C),""))</f>
        <v/>
      </c>
      <c r="E521" s="24" t="str">
        <f>IF(C521="","",IFERROR(_xlfn.XLOOKUP(C521,PT_Master!A:A,PT_Master!P:P),""))</f>
        <v/>
      </c>
      <c r="F521" s="24" t="str">
        <f>IF(C521="","",IFERROR(_xlfn.XLOOKUP(C521,PT_Master!A:A,PT_Master!Q:Q),""))</f>
        <v/>
      </c>
      <c r="G521" s="13"/>
      <c r="H521" s="25" t="str">
        <f>IF(B521="","",IFERROR(_xlfn.XLOOKUP(B521,BILLING!A:A,BILLING!N:N),0))</f>
        <v/>
      </c>
      <c r="I521" s="17"/>
      <c r="K521" s="13"/>
      <c r="N521" s="25" t="str">
        <f t="shared" si="17"/>
        <v/>
      </c>
    </row>
    <row r="522" spans="1:14" ht="22" customHeight="1">
      <c r="A522" t="str">
        <f t="shared" si="16"/>
        <v/>
      </c>
      <c r="C522" s="24" t="str">
        <f>IF(B522="","",IFERROR(_xlfn.XLOOKUP(B522,BILLING!A:A,BILLING!C:C),"Bill not found"))</f>
        <v/>
      </c>
      <c r="D522" s="24" t="str">
        <f>IF(C522="","",IFERROR(_xlfn.XLOOKUP(C522,PT_Master!A:A,PT_Master!C:C),""))</f>
        <v/>
      </c>
      <c r="E522" s="24" t="str">
        <f>IF(C522="","",IFERROR(_xlfn.XLOOKUP(C522,PT_Master!A:A,PT_Master!P:P),""))</f>
        <v/>
      </c>
      <c r="F522" s="24" t="str">
        <f>IF(C522="","",IFERROR(_xlfn.XLOOKUP(C522,PT_Master!A:A,PT_Master!Q:Q),""))</f>
        <v/>
      </c>
      <c r="G522" s="13"/>
      <c r="H522" s="25" t="str">
        <f>IF(B522="","",IFERROR(_xlfn.XLOOKUP(B522,BILLING!A:A,BILLING!N:N),0))</f>
        <v/>
      </c>
      <c r="I522" s="17"/>
      <c r="K522" s="13"/>
      <c r="N522" s="25" t="str">
        <f t="shared" si="17"/>
        <v/>
      </c>
    </row>
    <row r="523" spans="1:14" ht="22" customHeight="1">
      <c r="A523" t="str">
        <f t="shared" si="16"/>
        <v/>
      </c>
      <c r="C523" s="24" t="str">
        <f>IF(B523="","",IFERROR(_xlfn.XLOOKUP(B523,BILLING!A:A,BILLING!C:C),"Bill not found"))</f>
        <v/>
      </c>
      <c r="D523" s="24" t="str">
        <f>IF(C523="","",IFERROR(_xlfn.XLOOKUP(C523,PT_Master!A:A,PT_Master!C:C),""))</f>
        <v/>
      </c>
      <c r="E523" s="24" t="str">
        <f>IF(C523="","",IFERROR(_xlfn.XLOOKUP(C523,PT_Master!A:A,PT_Master!P:P),""))</f>
        <v/>
      </c>
      <c r="F523" s="24" t="str">
        <f>IF(C523="","",IFERROR(_xlfn.XLOOKUP(C523,PT_Master!A:A,PT_Master!Q:Q),""))</f>
        <v/>
      </c>
      <c r="G523" s="13"/>
      <c r="H523" s="25" t="str">
        <f>IF(B523="","",IFERROR(_xlfn.XLOOKUP(B523,BILLING!A:A,BILLING!N:N),0))</f>
        <v/>
      </c>
      <c r="I523" s="17"/>
      <c r="K523" s="13"/>
      <c r="N523" s="25" t="str">
        <f t="shared" si="17"/>
        <v/>
      </c>
    </row>
    <row r="524" spans="1:14" ht="22" customHeight="1">
      <c r="A524" t="str">
        <f t="shared" si="16"/>
        <v/>
      </c>
      <c r="C524" s="24" t="str">
        <f>IF(B524="","",IFERROR(_xlfn.XLOOKUP(B524,BILLING!A:A,BILLING!C:C),"Bill not found"))</f>
        <v/>
      </c>
      <c r="D524" s="24" t="str">
        <f>IF(C524="","",IFERROR(_xlfn.XLOOKUP(C524,PT_Master!A:A,PT_Master!C:C),""))</f>
        <v/>
      </c>
      <c r="E524" s="24" t="str">
        <f>IF(C524="","",IFERROR(_xlfn.XLOOKUP(C524,PT_Master!A:A,PT_Master!P:P),""))</f>
        <v/>
      </c>
      <c r="F524" s="24" t="str">
        <f>IF(C524="","",IFERROR(_xlfn.XLOOKUP(C524,PT_Master!A:A,PT_Master!Q:Q),""))</f>
        <v/>
      </c>
      <c r="G524" s="13"/>
      <c r="H524" s="25" t="str">
        <f>IF(B524="","",IFERROR(_xlfn.XLOOKUP(B524,BILLING!A:A,BILLING!N:N),0))</f>
        <v/>
      </c>
      <c r="I524" s="17"/>
      <c r="K524" s="13"/>
      <c r="N524" s="25" t="str">
        <f t="shared" si="17"/>
        <v/>
      </c>
    </row>
    <row r="525" spans="1:14" ht="22" customHeight="1">
      <c r="A525" t="str">
        <f t="shared" si="16"/>
        <v/>
      </c>
      <c r="C525" s="24" t="str">
        <f>IF(B525="","",IFERROR(_xlfn.XLOOKUP(B525,BILLING!A:A,BILLING!C:C),"Bill not found"))</f>
        <v/>
      </c>
      <c r="D525" s="24" t="str">
        <f>IF(C525="","",IFERROR(_xlfn.XLOOKUP(C525,PT_Master!A:A,PT_Master!C:C),""))</f>
        <v/>
      </c>
      <c r="E525" s="24" t="str">
        <f>IF(C525="","",IFERROR(_xlfn.XLOOKUP(C525,PT_Master!A:A,PT_Master!P:P),""))</f>
        <v/>
      </c>
      <c r="F525" s="24" t="str">
        <f>IF(C525="","",IFERROR(_xlfn.XLOOKUP(C525,PT_Master!A:A,PT_Master!Q:Q),""))</f>
        <v/>
      </c>
      <c r="G525" s="13"/>
      <c r="H525" s="25" t="str">
        <f>IF(B525="","",IFERROR(_xlfn.XLOOKUP(B525,BILLING!A:A,BILLING!N:N),0))</f>
        <v/>
      </c>
      <c r="I525" s="17"/>
      <c r="K525" s="13"/>
      <c r="N525" s="25" t="str">
        <f t="shared" si="17"/>
        <v/>
      </c>
    </row>
    <row r="526" spans="1:14" ht="22" customHeight="1">
      <c r="A526" t="str">
        <f t="shared" si="16"/>
        <v/>
      </c>
      <c r="C526" s="24" t="str">
        <f>IF(B526="","",IFERROR(_xlfn.XLOOKUP(B526,BILLING!A:A,BILLING!C:C),"Bill not found"))</f>
        <v/>
      </c>
      <c r="D526" s="24" t="str">
        <f>IF(C526="","",IFERROR(_xlfn.XLOOKUP(C526,PT_Master!A:A,PT_Master!C:C),""))</f>
        <v/>
      </c>
      <c r="E526" s="24" t="str">
        <f>IF(C526="","",IFERROR(_xlfn.XLOOKUP(C526,PT_Master!A:A,PT_Master!P:P),""))</f>
        <v/>
      </c>
      <c r="F526" s="24" t="str">
        <f>IF(C526="","",IFERROR(_xlfn.XLOOKUP(C526,PT_Master!A:A,PT_Master!Q:Q),""))</f>
        <v/>
      </c>
      <c r="G526" s="13"/>
      <c r="H526" s="25" t="str">
        <f>IF(B526="","",IFERROR(_xlfn.XLOOKUP(B526,BILLING!A:A,BILLING!N:N),0))</f>
        <v/>
      </c>
      <c r="I526" s="17"/>
      <c r="K526" s="13"/>
      <c r="N526" s="25" t="str">
        <f t="shared" si="17"/>
        <v/>
      </c>
    </row>
    <row r="527" spans="1:14" ht="22" customHeight="1">
      <c r="A527" t="str">
        <f t="shared" si="16"/>
        <v/>
      </c>
      <c r="C527" s="24" t="str">
        <f>IF(B527="","",IFERROR(_xlfn.XLOOKUP(B527,BILLING!A:A,BILLING!C:C),"Bill not found"))</f>
        <v/>
      </c>
      <c r="D527" s="24" t="str">
        <f>IF(C527="","",IFERROR(_xlfn.XLOOKUP(C527,PT_Master!A:A,PT_Master!C:C),""))</f>
        <v/>
      </c>
      <c r="E527" s="24" t="str">
        <f>IF(C527="","",IFERROR(_xlfn.XLOOKUP(C527,PT_Master!A:A,PT_Master!P:P),""))</f>
        <v/>
      </c>
      <c r="F527" s="24" t="str">
        <f>IF(C527="","",IFERROR(_xlfn.XLOOKUP(C527,PT_Master!A:A,PT_Master!Q:Q),""))</f>
        <v/>
      </c>
      <c r="G527" s="13"/>
      <c r="H527" s="25" t="str">
        <f>IF(B527="","",IFERROR(_xlfn.XLOOKUP(B527,BILLING!A:A,BILLING!N:N),0))</f>
        <v/>
      </c>
      <c r="I527" s="17"/>
      <c r="K527" s="13"/>
      <c r="N527" s="25" t="str">
        <f t="shared" si="17"/>
        <v/>
      </c>
    </row>
    <row r="528" spans="1:14" ht="22" customHeight="1">
      <c r="A528" t="str">
        <f t="shared" si="16"/>
        <v/>
      </c>
      <c r="C528" s="24" t="str">
        <f>IF(B528="","",IFERROR(_xlfn.XLOOKUP(B528,BILLING!A:A,BILLING!C:C),"Bill not found"))</f>
        <v/>
      </c>
      <c r="D528" s="24" t="str">
        <f>IF(C528="","",IFERROR(_xlfn.XLOOKUP(C528,PT_Master!A:A,PT_Master!C:C),""))</f>
        <v/>
      </c>
      <c r="E528" s="24" t="str">
        <f>IF(C528="","",IFERROR(_xlfn.XLOOKUP(C528,PT_Master!A:A,PT_Master!P:P),""))</f>
        <v/>
      </c>
      <c r="F528" s="24" t="str">
        <f>IF(C528="","",IFERROR(_xlfn.XLOOKUP(C528,PT_Master!A:A,PT_Master!Q:Q),""))</f>
        <v/>
      </c>
      <c r="G528" s="13"/>
      <c r="H528" s="25" t="str">
        <f>IF(B528="","",IFERROR(_xlfn.XLOOKUP(B528,BILLING!A:A,BILLING!N:N),0))</f>
        <v/>
      </c>
      <c r="I528" s="17"/>
      <c r="K528" s="13"/>
      <c r="N528" s="25" t="str">
        <f t="shared" si="17"/>
        <v/>
      </c>
    </row>
    <row r="529" spans="1:14" ht="22" customHeight="1">
      <c r="A529" t="str">
        <f t="shared" si="16"/>
        <v/>
      </c>
      <c r="C529" s="24" t="str">
        <f>IF(B529="","",IFERROR(_xlfn.XLOOKUP(B529,BILLING!A:A,BILLING!C:C),"Bill not found"))</f>
        <v/>
      </c>
      <c r="D529" s="24" t="str">
        <f>IF(C529="","",IFERROR(_xlfn.XLOOKUP(C529,PT_Master!A:A,PT_Master!C:C),""))</f>
        <v/>
      </c>
      <c r="E529" s="24" t="str">
        <f>IF(C529="","",IFERROR(_xlfn.XLOOKUP(C529,PT_Master!A:A,PT_Master!P:P),""))</f>
        <v/>
      </c>
      <c r="F529" s="24" t="str">
        <f>IF(C529="","",IFERROR(_xlfn.XLOOKUP(C529,PT_Master!A:A,PT_Master!Q:Q),""))</f>
        <v/>
      </c>
      <c r="G529" s="13"/>
      <c r="H529" s="25" t="str">
        <f>IF(B529="","",IFERROR(_xlfn.XLOOKUP(B529,BILLING!A:A,BILLING!N:N),0))</f>
        <v/>
      </c>
      <c r="I529" s="17"/>
      <c r="K529" s="13"/>
      <c r="N529" s="25" t="str">
        <f t="shared" si="17"/>
        <v/>
      </c>
    </row>
    <row r="530" spans="1:14" ht="22" customHeight="1">
      <c r="A530" t="str">
        <f t="shared" si="16"/>
        <v/>
      </c>
      <c r="C530" s="24" t="str">
        <f>IF(B530="","",IFERROR(_xlfn.XLOOKUP(B530,BILLING!A:A,BILLING!C:C),"Bill not found"))</f>
        <v/>
      </c>
      <c r="D530" s="24" t="str">
        <f>IF(C530="","",IFERROR(_xlfn.XLOOKUP(C530,PT_Master!A:A,PT_Master!C:C),""))</f>
        <v/>
      </c>
      <c r="E530" s="24" t="str">
        <f>IF(C530="","",IFERROR(_xlfn.XLOOKUP(C530,PT_Master!A:A,PT_Master!P:P),""))</f>
        <v/>
      </c>
      <c r="F530" s="24" t="str">
        <f>IF(C530="","",IFERROR(_xlfn.XLOOKUP(C530,PT_Master!A:A,PT_Master!Q:Q),""))</f>
        <v/>
      </c>
      <c r="G530" s="13"/>
      <c r="H530" s="25" t="str">
        <f>IF(B530="","",IFERROR(_xlfn.XLOOKUP(B530,BILLING!A:A,BILLING!N:N),0))</f>
        <v/>
      </c>
      <c r="I530" s="17"/>
      <c r="K530" s="13"/>
      <c r="N530" s="25" t="str">
        <f t="shared" si="17"/>
        <v/>
      </c>
    </row>
    <row r="531" spans="1:14" ht="22" customHeight="1">
      <c r="A531" t="str">
        <f t="shared" si="16"/>
        <v/>
      </c>
      <c r="C531" s="24" t="str">
        <f>IF(B531="","",IFERROR(_xlfn.XLOOKUP(B531,BILLING!A:A,BILLING!C:C),"Bill not found"))</f>
        <v/>
      </c>
      <c r="D531" s="24" t="str">
        <f>IF(C531="","",IFERROR(_xlfn.XLOOKUP(C531,PT_Master!A:A,PT_Master!C:C),""))</f>
        <v/>
      </c>
      <c r="E531" s="24" t="str">
        <f>IF(C531="","",IFERROR(_xlfn.XLOOKUP(C531,PT_Master!A:A,PT_Master!P:P),""))</f>
        <v/>
      </c>
      <c r="F531" s="24" t="str">
        <f>IF(C531="","",IFERROR(_xlfn.XLOOKUP(C531,PT_Master!A:A,PT_Master!Q:Q),""))</f>
        <v/>
      </c>
      <c r="G531" s="13"/>
      <c r="H531" s="25" t="str">
        <f>IF(B531="","",IFERROR(_xlfn.XLOOKUP(B531,BILLING!A:A,BILLING!N:N),0))</f>
        <v/>
      </c>
      <c r="I531" s="17"/>
      <c r="K531" s="13"/>
      <c r="N531" s="25" t="str">
        <f t="shared" si="17"/>
        <v/>
      </c>
    </row>
    <row r="532" spans="1:14" ht="22" customHeight="1">
      <c r="A532" t="str">
        <f t="shared" si="16"/>
        <v/>
      </c>
      <c r="C532" s="24" t="str">
        <f>IF(B532="","",IFERROR(_xlfn.XLOOKUP(B532,BILLING!A:A,BILLING!C:C),"Bill not found"))</f>
        <v/>
      </c>
      <c r="D532" s="24" t="str">
        <f>IF(C532="","",IFERROR(_xlfn.XLOOKUP(C532,PT_Master!A:A,PT_Master!C:C),""))</f>
        <v/>
      </c>
      <c r="E532" s="24" t="str">
        <f>IF(C532="","",IFERROR(_xlfn.XLOOKUP(C532,PT_Master!A:A,PT_Master!P:P),""))</f>
        <v/>
      </c>
      <c r="F532" s="24" t="str">
        <f>IF(C532="","",IFERROR(_xlfn.XLOOKUP(C532,PT_Master!A:A,PT_Master!Q:Q),""))</f>
        <v/>
      </c>
      <c r="G532" s="13"/>
      <c r="H532" s="25" t="str">
        <f>IF(B532="","",IFERROR(_xlfn.XLOOKUP(B532,BILLING!A:A,BILLING!N:N),0))</f>
        <v/>
      </c>
      <c r="I532" s="17"/>
      <c r="K532" s="13"/>
      <c r="N532" s="25" t="str">
        <f t="shared" si="17"/>
        <v/>
      </c>
    </row>
    <row r="533" spans="1:14" ht="22" customHeight="1">
      <c r="A533" t="str">
        <f t="shared" si="16"/>
        <v/>
      </c>
      <c r="C533" s="24" t="str">
        <f>IF(B533="","",IFERROR(_xlfn.XLOOKUP(B533,BILLING!A:A,BILLING!C:C),"Bill not found"))</f>
        <v/>
      </c>
      <c r="D533" s="24" t="str">
        <f>IF(C533="","",IFERROR(_xlfn.XLOOKUP(C533,PT_Master!A:A,PT_Master!C:C),""))</f>
        <v/>
      </c>
      <c r="E533" s="24" t="str">
        <f>IF(C533="","",IFERROR(_xlfn.XLOOKUP(C533,PT_Master!A:A,PT_Master!P:P),""))</f>
        <v/>
      </c>
      <c r="F533" s="24" t="str">
        <f>IF(C533="","",IFERROR(_xlfn.XLOOKUP(C533,PT_Master!A:A,PT_Master!Q:Q),""))</f>
        <v/>
      </c>
      <c r="G533" s="13"/>
      <c r="H533" s="25" t="str">
        <f>IF(B533="","",IFERROR(_xlfn.XLOOKUP(B533,BILLING!A:A,BILLING!N:N),0))</f>
        <v/>
      </c>
      <c r="I533" s="17"/>
      <c r="K533" s="13"/>
      <c r="N533" s="25" t="str">
        <f t="shared" si="17"/>
        <v/>
      </c>
    </row>
    <row r="534" spans="1:14" ht="22" customHeight="1">
      <c r="A534" t="str">
        <f t="shared" si="16"/>
        <v/>
      </c>
      <c r="C534" s="24" t="str">
        <f>IF(B534="","",IFERROR(_xlfn.XLOOKUP(B534,BILLING!A:A,BILLING!C:C),"Bill not found"))</f>
        <v/>
      </c>
      <c r="D534" s="24" t="str">
        <f>IF(C534="","",IFERROR(_xlfn.XLOOKUP(C534,PT_Master!A:A,PT_Master!C:C),""))</f>
        <v/>
      </c>
      <c r="E534" s="24" t="str">
        <f>IF(C534="","",IFERROR(_xlfn.XLOOKUP(C534,PT_Master!A:A,PT_Master!P:P),""))</f>
        <v/>
      </c>
      <c r="F534" s="24" t="str">
        <f>IF(C534="","",IFERROR(_xlfn.XLOOKUP(C534,PT_Master!A:A,PT_Master!Q:Q),""))</f>
        <v/>
      </c>
      <c r="G534" s="13"/>
      <c r="H534" s="25" t="str">
        <f>IF(B534="","",IFERROR(_xlfn.XLOOKUP(B534,BILLING!A:A,BILLING!N:N),0))</f>
        <v/>
      </c>
      <c r="I534" s="17"/>
      <c r="K534" s="13"/>
      <c r="N534" s="25" t="str">
        <f t="shared" si="17"/>
        <v/>
      </c>
    </row>
    <row r="535" spans="1:14" ht="22" customHeight="1">
      <c r="A535" t="str">
        <f t="shared" si="16"/>
        <v/>
      </c>
      <c r="C535" s="24" t="str">
        <f>IF(B535="","",IFERROR(_xlfn.XLOOKUP(B535,BILLING!A:A,BILLING!C:C),"Bill not found"))</f>
        <v/>
      </c>
      <c r="D535" s="24" t="str">
        <f>IF(C535="","",IFERROR(_xlfn.XLOOKUP(C535,PT_Master!A:A,PT_Master!C:C),""))</f>
        <v/>
      </c>
      <c r="E535" s="24" t="str">
        <f>IF(C535="","",IFERROR(_xlfn.XLOOKUP(C535,PT_Master!A:A,PT_Master!P:P),""))</f>
        <v/>
      </c>
      <c r="F535" s="24" t="str">
        <f>IF(C535="","",IFERROR(_xlfn.XLOOKUP(C535,PT_Master!A:A,PT_Master!Q:Q),""))</f>
        <v/>
      </c>
      <c r="G535" s="13"/>
      <c r="H535" s="25" t="str">
        <f>IF(B535="","",IFERROR(_xlfn.XLOOKUP(B535,BILLING!A:A,BILLING!N:N),0))</f>
        <v/>
      </c>
      <c r="I535" s="17"/>
      <c r="K535" s="13"/>
      <c r="N535" s="25" t="str">
        <f t="shared" si="17"/>
        <v/>
      </c>
    </row>
    <row r="536" spans="1:14" ht="22" customHeight="1">
      <c r="A536" t="str">
        <f t="shared" si="16"/>
        <v/>
      </c>
      <c r="C536" s="24" t="str">
        <f>IF(B536="","",IFERROR(_xlfn.XLOOKUP(B536,BILLING!A:A,BILLING!C:C),"Bill not found"))</f>
        <v/>
      </c>
      <c r="D536" s="24" t="str">
        <f>IF(C536="","",IFERROR(_xlfn.XLOOKUP(C536,PT_Master!A:A,PT_Master!C:C),""))</f>
        <v/>
      </c>
      <c r="E536" s="24" t="str">
        <f>IF(C536="","",IFERROR(_xlfn.XLOOKUP(C536,PT_Master!A:A,PT_Master!P:P),""))</f>
        <v/>
      </c>
      <c r="F536" s="24" t="str">
        <f>IF(C536="","",IFERROR(_xlfn.XLOOKUP(C536,PT_Master!A:A,PT_Master!Q:Q),""))</f>
        <v/>
      </c>
      <c r="G536" s="13"/>
      <c r="H536" s="25" t="str">
        <f>IF(B536="","",IFERROR(_xlfn.XLOOKUP(B536,BILLING!A:A,BILLING!N:N),0))</f>
        <v/>
      </c>
      <c r="I536" s="17"/>
      <c r="K536" s="13"/>
      <c r="N536" s="25" t="str">
        <f t="shared" si="17"/>
        <v/>
      </c>
    </row>
    <row r="537" spans="1:14" ht="22" customHeight="1">
      <c r="A537" t="str">
        <f t="shared" si="16"/>
        <v/>
      </c>
      <c r="C537" s="24" t="str">
        <f>IF(B537="","",IFERROR(_xlfn.XLOOKUP(B537,BILLING!A:A,BILLING!C:C),"Bill not found"))</f>
        <v/>
      </c>
      <c r="D537" s="24" t="str">
        <f>IF(C537="","",IFERROR(_xlfn.XLOOKUP(C537,PT_Master!A:A,PT_Master!C:C),""))</f>
        <v/>
      </c>
      <c r="E537" s="24" t="str">
        <f>IF(C537="","",IFERROR(_xlfn.XLOOKUP(C537,PT_Master!A:A,PT_Master!P:P),""))</f>
        <v/>
      </c>
      <c r="F537" s="24" t="str">
        <f>IF(C537="","",IFERROR(_xlfn.XLOOKUP(C537,PT_Master!A:A,PT_Master!Q:Q),""))</f>
        <v/>
      </c>
      <c r="G537" s="13"/>
      <c r="H537" s="25" t="str">
        <f>IF(B537="","",IFERROR(_xlfn.XLOOKUP(B537,BILLING!A:A,BILLING!N:N),0))</f>
        <v/>
      </c>
      <c r="I537" s="17"/>
      <c r="K537" s="13"/>
      <c r="N537" s="25" t="str">
        <f t="shared" si="17"/>
        <v/>
      </c>
    </row>
    <row r="538" spans="1:14" ht="22" customHeight="1">
      <c r="A538" t="str">
        <f t="shared" si="16"/>
        <v/>
      </c>
      <c r="C538" s="24" t="str">
        <f>IF(B538="","",IFERROR(_xlfn.XLOOKUP(B538,BILLING!A:A,BILLING!C:C),"Bill not found"))</f>
        <v/>
      </c>
      <c r="D538" s="24" t="str">
        <f>IF(C538="","",IFERROR(_xlfn.XLOOKUP(C538,PT_Master!A:A,PT_Master!C:C),""))</f>
        <v/>
      </c>
      <c r="E538" s="24" t="str">
        <f>IF(C538="","",IFERROR(_xlfn.XLOOKUP(C538,PT_Master!A:A,PT_Master!P:P),""))</f>
        <v/>
      </c>
      <c r="F538" s="24" t="str">
        <f>IF(C538="","",IFERROR(_xlfn.XLOOKUP(C538,PT_Master!A:A,PT_Master!Q:Q),""))</f>
        <v/>
      </c>
      <c r="G538" s="13"/>
      <c r="H538" s="25" t="str">
        <f>IF(B538="","",IFERROR(_xlfn.XLOOKUP(B538,BILLING!A:A,BILLING!N:N),0))</f>
        <v/>
      </c>
      <c r="I538" s="17"/>
      <c r="K538" s="13"/>
      <c r="N538" s="25" t="str">
        <f t="shared" si="17"/>
        <v/>
      </c>
    </row>
    <row r="539" spans="1:14" ht="22" customHeight="1">
      <c r="A539" t="str">
        <f t="shared" si="16"/>
        <v/>
      </c>
      <c r="C539" s="24" t="str">
        <f>IF(B539="","",IFERROR(_xlfn.XLOOKUP(B539,BILLING!A:A,BILLING!C:C),"Bill not found"))</f>
        <v/>
      </c>
      <c r="D539" s="24" t="str">
        <f>IF(C539="","",IFERROR(_xlfn.XLOOKUP(C539,PT_Master!A:A,PT_Master!C:C),""))</f>
        <v/>
      </c>
      <c r="E539" s="24" t="str">
        <f>IF(C539="","",IFERROR(_xlfn.XLOOKUP(C539,PT_Master!A:A,PT_Master!P:P),""))</f>
        <v/>
      </c>
      <c r="F539" s="24" t="str">
        <f>IF(C539="","",IFERROR(_xlfn.XLOOKUP(C539,PT_Master!A:A,PT_Master!Q:Q),""))</f>
        <v/>
      </c>
      <c r="G539" s="13"/>
      <c r="H539" s="25" t="str">
        <f>IF(B539="","",IFERROR(_xlfn.XLOOKUP(B539,BILLING!A:A,BILLING!N:N),0))</f>
        <v/>
      </c>
      <c r="I539" s="17"/>
      <c r="K539" s="13"/>
      <c r="N539" s="25" t="str">
        <f t="shared" si="17"/>
        <v/>
      </c>
    </row>
    <row r="540" spans="1:14" ht="22" customHeight="1">
      <c r="A540" t="str">
        <f t="shared" si="16"/>
        <v/>
      </c>
      <c r="C540" s="24" t="str">
        <f>IF(B540="","",IFERROR(_xlfn.XLOOKUP(B540,BILLING!A:A,BILLING!C:C),"Bill not found"))</f>
        <v/>
      </c>
      <c r="D540" s="24" t="str">
        <f>IF(C540="","",IFERROR(_xlfn.XLOOKUP(C540,PT_Master!A:A,PT_Master!C:C),""))</f>
        <v/>
      </c>
      <c r="E540" s="24" t="str">
        <f>IF(C540="","",IFERROR(_xlfn.XLOOKUP(C540,PT_Master!A:A,PT_Master!P:P),""))</f>
        <v/>
      </c>
      <c r="F540" s="24" t="str">
        <f>IF(C540="","",IFERROR(_xlfn.XLOOKUP(C540,PT_Master!A:A,PT_Master!Q:Q),""))</f>
        <v/>
      </c>
      <c r="G540" s="13"/>
      <c r="H540" s="25" t="str">
        <f>IF(B540="","",IFERROR(_xlfn.XLOOKUP(B540,BILLING!A:A,BILLING!N:N),0))</f>
        <v/>
      </c>
      <c r="I540" s="17"/>
      <c r="K540" s="13"/>
      <c r="N540" s="25" t="str">
        <f t="shared" si="17"/>
        <v/>
      </c>
    </row>
    <row r="541" spans="1:14" ht="22" customHeight="1">
      <c r="A541" t="str">
        <f t="shared" si="16"/>
        <v/>
      </c>
      <c r="C541" s="24" t="str">
        <f>IF(B541="","",IFERROR(_xlfn.XLOOKUP(B541,BILLING!A:A,BILLING!C:C),"Bill not found"))</f>
        <v/>
      </c>
      <c r="D541" s="24" t="str">
        <f>IF(C541="","",IFERROR(_xlfn.XLOOKUP(C541,PT_Master!A:A,PT_Master!C:C),""))</f>
        <v/>
      </c>
      <c r="E541" s="24" t="str">
        <f>IF(C541="","",IFERROR(_xlfn.XLOOKUP(C541,PT_Master!A:A,PT_Master!P:P),""))</f>
        <v/>
      </c>
      <c r="F541" s="24" t="str">
        <f>IF(C541="","",IFERROR(_xlfn.XLOOKUP(C541,PT_Master!A:A,PT_Master!Q:Q),""))</f>
        <v/>
      </c>
      <c r="G541" s="13"/>
      <c r="H541" s="25" t="str">
        <f>IF(B541="","",IFERROR(_xlfn.XLOOKUP(B541,BILLING!A:A,BILLING!N:N),0))</f>
        <v/>
      </c>
      <c r="I541" s="17"/>
      <c r="K541" s="13"/>
      <c r="N541" s="25" t="str">
        <f t="shared" si="17"/>
        <v/>
      </c>
    </row>
    <row r="542" spans="1:14" ht="22" customHeight="1">
      <c r="A542" t="str">
        <f t="shared" si="16"/>
        <v/>
      </c>
      <c r="C542" s="24" t="str">
        <f>IF(B542="","",IFERROR(_xlfn.XLOOKUP(B542,BILLING!A:A,BILLING!C:C),"Bill not found"))</f>
        <v/>
      </c>
      <c r="D542" s="24" t="str">
        <f>IF(C542="","",IFERROR(_xlfn.XLOOKUP(C542,PT_Master!A:A,PT_Master!C:C),""))</f>
        <v/>
      </c>
      <c r="E542" s="24" t="str">
        <f>IF(C542="","",IFERROR(_xlfn.XLOOKUP(C542,PT_Master!A:A,PT_Master!P:P),""))</f>
        <v/>
      </c>
      <c r="F542" s="24" t="str">
        <f>IF(C542="","",IFERROR(_xlfn.XLOOKUP(C542,PT_Master!A:A,PT_Master!Q:Q),""))</f>
        <v/>
      </c>
      <c r="G542" s="13"/>
      <c r="H542" s="25" t="str">
        <f>IF(B542="","",IFERROR(_xlfn.XLOOKUP(B542,BILLING!A:A,BILLING!N:N),0))</f>
        <v/>
      </c>
      <c r="I542" s="17"/>
      <c r="K542" s="13"/>
      <c r="N542" s="25" t="str">
        <f t="shared" si="17"/>
        <v/>
      </c>
    </row>
    <row r="543" spans="1:14" ht="22" customHeight="1">
      <c r="A543" t="str">
        <f t="shared" si="16"/>
        <v/>
      </c>
      <c r="C543" s="24" t="str">
        <f>IF(B543="","",IFERROR(_xlfn.XLOOKUP(B543,BILLING!A:A,BILLING!C:C),"Bill not found"))</f>
        <v/>
      </c>
      <c r="D543" s="24" t="str">
        <f>IF(C543="","",IFERROR(_xlfn.XLOOKUP(C543,PT_Master!A:A,PT_Master!C:C),""))</f>
        <v/>
      </c>
      <c r="E543" s="24" t="str">
        <f>IF(C543="","",IFERROR(_xlfn.XLOOKUP(C543,PT_Master!A:A,PT_Master!P:P),""))</f>
        <v/>
      </c>
      <c r="F543" s="24" t="str">
        <f>IF(C543="","",IFERROR(_xlfn.XLOOKUP(C543,PT_Master!A:A,PT_Master!Q:Q),""))</f>
        <v/>
      </c>
      <c r="G543" s="13"/>
      <c r="H543" s="25" t="str">
        <f>IF(B543="","",IFERROR(_xlfn.XLOOKUP(B543,BILLING!A:A,BILLING!N:N),0))</f>
        <v/>
      </c>
      <c r="I543" s="17"/>
      <c r="K543" s="13"/>
      <c r="N543" s="25" t="str">
        <f t="shared" si="17"/>
        <v/>
      </c>
    </row>
    <row r="544" spans="1:14" ht="22" customHeight="1">
      <c r="A544" t="str">
        <f t="shared" si="16"/>
        <v/>
      </c>
      <c r="C544" s="24" t="str">
        <f>IF(B544="","",IFERROR(_xlfn.XLOOKUP(B544,BILLING!A:A,BILLING!C:C),"Bill not found"))</f>
        <v/>
      </c>
      <c r="D544" s="24" t="str">
        <f>IF(C544="","",IFERROR(_xlfn.XLOOKUP(C544,PT_Master!A:A,PT_Master!C:C),""))</f>
        <v/>
      </c>
      <c r="E544" s="24" t="str">
        <f>IF(C544="","",IFERROR(_xlfn.XLOOKUP(C544,PT_Master!A:A,PT_Master!P:P),""))</f>
        <v/>
      </c>
      <c r="F544" s="24" t="str">
        <f>IF(C544="","",IFERROR(_xlfn.XLOOKUP(C544,PT_Master!A:A,PT_Master!Q:Q),""))</f>
        <v/>
      </c>
      <c r="G544" s="13"/>
      <c r="H544" s="25" t="str">
        <f>IF(B544="","",IFERROR(_xlfn.XLOOKUP(B544,BILLING!A:A,BILLING!N:N),0))</f>
        <v/>
      </c>
      <c r="I544" s="17"/>
      <c r="K544" s="13"/>
      <c r="N544" s="25" t="str">
        <f t="shared" si="17"/>
        <v/>
      </c>
    </row>
    <row r="545" spans="1:14" ht="22" customHeight="1">
      <c r="A545" t="str">
        <f t="shared" si="16"/>
        <v/>
      </c>
      <c r="C545" s="24" t="str">
        <f>IF(B545="","",IFERROR(_xlfn.XLOOKUP(B545,BILLING!A:A,BILLING!C:C),"Bill not found"))</f>
        <v/>
      </c>
      <c r="D545" s="24" t="str">
        <f>IF(C545="","",IFERROR(_xlfn.XLOOKUP(C545,PT_Master!A:A,PT_Master!C:C),""))</f>
        <v/>
      </c>
      <c r="E545" s="24" t="str">
        <f>IF(C545="","",IFERROR(_xlfn.XLOOKUP(C545,PT_Master!A:A,PT_Master!P:P),""))</f>
        <v/>
      </c>
      <c r="F545" s="24" t="str">
        <f>IF(C545="","",IFERROR(_xlfn.XLOOKUP(C545,PT_Master!A:A,PT_Master!Q:Q),""))</f>
        <v/>
      </c>
      <c r="G545" s="13"/>
      <c r="H545" s="25" t="str">
        <f>IF(B545="","",IFERROR(_xlfn.XLOOKUP(B545,BILLING!A:A,BILLING!N:N),0))</f>
        <v/>
      </c>
      <c r="I545" s="17"/>
      <c r="K545" s="13"/>
      <c r="N545" s="25" t="str">
        <f t="shared" si="17"/>
        <v/>
      </c>
    </row>
    <row r="546" spans="1:14" ht="22" customHeight="1">
      <c r="A546" t="str">
        <f t="shared" si="16"/>
        <v/>
      </c>
      <c r="C546" s="24" t="str">
        <f>IF(B546="","",IFERROR(_xlfn.XLOOKUP(B546,BILLING!A:A,BILLING!C:C),"Bill not found"))</f>
        <v/>
      </c>
      <c r="D546" s="24" t="str">
        <f>IF(C546="","",IFERROR(_xlfn.XLOOKUP(C546,PT_Master!A:A,PT_Master!C:C),""))</f>
        <v/>
      </c>
      <c r="E546" s="24" t="str">
        <f>IF(C546="","",IFERROR(_xlfn.XLOOKUP(C546,PT_Master!A:A,PT_Master!P:P),""))</f>
        <v/>
      </c>
      <c r="F546" s="24" t="str">
        <f>IF(C546="","",IFERROR(_xlfn.XLOOKUP(C546,PT_Master!A:A,PT_Master!Q:Q),""))</f>
        <v/>
      </c>
      <c r="G546" s="13"/>
      <c r="H546" s="25" t="str">
        <f>IF(B546="","",IFERROR(_xlfn.XLOOKUP(B546,BILLING!A:A,BILLING!N:N),0))</f>
        <v/>
      </c>
      <c r="I546" s="17"/>
      <c r="K546" s="13"/>
      <c r="N546" s="25" t="str">
        <f t="shared" si="17"/>
        <v/>
      </c>
    </row>
    <row r="547" spans="1:14" ht="22" customHeight="1">
      <c r="A547" t="str">
        <f t="shared" si="16"/>
        <v/>
      </c>
      <c r="C547" s="24" t="str">
        <f>IF(B547="","",IFERROR(_xlfn.XLOOKUP(B547,BILLING!A:A,BILLING!C:C),"Bill not found"))</f>
        <v/>
      </c>
      <c r="D547" s="24" t="str">
        <f>IF(C547="","",IFERROR(_xlfn.XLOOKUP(C547,PT_Master!A:A,PT_Master!C:C),""))</f>
        <v/>
      </c>
      <c r="E547" s="24" t="str">
        <f>IF(C547="","",IFERROR(_xlfn.XLOOKUP(C547,PT_Master!A:A,PT_Master!P:P),""))</f>
        <v/>
      </c>
      <c r="F547" s="24" t="str">
        <f>IF(C547="","",IFERROR(_xlfn.XLOOKUP(C547,PT_Master!A:A,PT_Master!Q:Q),""))</f>
        <v/>
      </c>
      <c r="G547" s="13"/>
      <c r="H547" s="25" t="str">
        <f>IF(B547="","",IFERROR(_xlfn.XLOOKUP(B547,BILLING!A:A,BILLING!N:N),0))</f>
        <v/>
      </c>
      <c r="I547" s="17"/>
      <c r="K547" s="13"/>
      <c r="N547" s="25" t="str">
        <f t="shared" si="17"/>
        <v/>
      </c>
    </row>
    <row r="548" spans="1:14" ht="22" customHeight="1">
      <c r="A548" t="str">
        <f t="shared" si="16"/>
        <v/>
      </c>
      <c r="C548" s="24" t="str">
        <f>IF(B548="","",IFERROR(_xlfn.XLOOKUP(B548,BILLING!A:A,BILLING!C:C),"Bill not found"))</f>
        <v/>
      </c>
      <c r="D548" s="24" t="str">
        <f>IF(C548="","",IFERROR(_xlfn.XLOOKUP(C548,PT_Master!A:A,PT_Master!C:C),""))</f>
        <v/>
      </c>
      <c r="E548" s="24" t="str">
        <f>IF(C548="","",IFERROR(_xlfn.XLOOKUP(C548,PT_Master!A:A,PT_Master!P:P),""))</f>
        <v/>
      </c>
      <c r="F548" s="24" t="str">
        <f>IF(C548="","",IFERROR(_xlfn.XLOOKUP(C548,PT_Master!A:A,PT_Master!Q:Q),""))</f>
        <v/>
      </c>
      <c r="G548" s="13"/>
      <c r="H548" s="25" t="str">
        <f>IF(B548="","",IFERROR(_xlfn.XLOOKUP(B548,BILLING!A:A,BILLING!N:N),0))</f>
        <v/>
      </c>
      <c r="I548" s="17"/>
      <c r="K548" s="13"/>
      <c r="N548" s="25" t="str">
        <f t="shared" si="17"/>
        <v/>
      </c>
    </row>
    <row r="549" spans="1:14" ht="22" customHeight="1">
      <c r="A549" t="str">
        <f t="shared" si="16"/>
        <v/>
      </c>
      <c r="C549" s="24" t="str">
        <f>IF(B549="","",IFERROR(_xlfn.XLOOKUP(B549,BILLING!A:A,BILLING!C:C),"Bill not found"))</f>
        <v/>
      </c>
      <c r="D549" s="24" t="str">
        <f>IF(C549="","",IFERROR(_xlfn.XLOOKUP(C549,PT_Master!A:A,PT_Master!C:C),""))</f>
        <v/>
      </c>
      <c r="E549" s="24" t="str">
        <f>IF(C549="","",IFERROR(_xlfn.XLOOKUP(C549,PT_Master!A:A,PT_Master!P:P),""))</f>
        <v/>
      </c>
      <c r="F549" s="24" t="str">
        <f>IF(C549="","",IFERROR(_xlfn.XLOOKUP(C549,PT_Master!A:A,PT_Master!Q:Q),""))</f>
        <v/>
      </c>
      <c r="G549" s="13"/>
      <c r="H549" s="25" t="str">
        <f>IF(B549="","",IFERROR(_xlfn.XLOOKUP(B549,BILLING!A:A,BILLING!N:N),0))</f>
        <v/>
      </c>
      <c r="I549" s="17"/>
      <c r="K549" s="13"/>
      <c r="N549" s="25" t="str">
        <f t="shared" si="17"/>
        <v/>
      </c>
    </row>
    <row r="550" spans="1:14" ht="22" customHeight="1">
      <c r="A550" t="str">
        <f t="shared" si="16"/>
        <v/>
      </c>
      <c r="C550" s="24" t="str">
        <f>IF(B550="","",IFERROR(_xlfn.XLOOKUP(B550,BILLING!A:A,BILLING!C:C),"Bill not found"))</f>
        <v/>
      </c>
      <c r="D550" s="24" t="str">
        <f>IF(C550="","",IFERROR(_xlfn.XLOOKUP(C550,PT_Master!A:A,PT_Master!C:C),""))</f>
        <v/>
      </c>
      <c r="E550" s="24" t="str">
        <f>IF(C550="","",IFERROR(_xlfn.XLOOKUP(C550,PT_Master!A:A,PT_Master!P:P),""))</f>
        <v/>
      </c>
      <c r="F550" s="24" t="str">
        <f>IF(C550="","",IFERROR(_xlfn.XLOOKUP(C550,PT_Master!A:A,PT_Master!Q:Q),""))</f>
        <v/>
      </c>
      <c r="G550" s="13"/>
      <c r="H550" s="25" t="str">
        <f>IF(B550="","",IFERROR(_xlfn.XLOOKUP(B550,BILLING!A:A,BILLING!N:N),0))</f>
        <v/>
      </c>
      <c r="I550" s="17"/>
      <c r="K550" s="13"/>
      <c r="N550" s="25" t="str">
        <f t="shared" si="17"/>
        <v/>
      </c>
    </row>
    <row r="551" spans="1:14" ht="22" customHeight="1">
      <c r="A551" t="str">
        <f t="shared" si="16"/>
        <v/>
      </c>
      <c r="C551" s="24" t="str">
        <f>IF(B551="","",IFERROR(_xlfn.XLOOKUP(B551,BILLING!A:A,BILLING!C:C),"Bill not found"))</f>
        <v/>
      </c>
      <c r="D551" s="24" t="str">
        <f>IF(C551="","",IFERROR(_xlfn.XLOOKUP(C551,PT_Master!A:A,PT_Master!C:C),""))</f>
        <v/>
      </c>
      <c r="E551" s="24" t="str">
        <f>IF(C551="","",IFERROR(_xlfn.XLOOKUP(C551,PT_Master!A:A,PT_Master!P:P),""))</f>
        <v/>
      </c>
      <c r="F551" s="24" t="str">
        <f>IF(C551="","",IFERROR(_xlfn.XLOOKUP(C551,PT_Master!A:A,PT_Master!Q:Q),""))</f>
        <v/>
      </c>
      <c r="G551" s="13"/>
      <c r="H551" s="25" t="str">
        <f>IF(B551="","",IFERROR(_xlfn.XLOOKUP(B551,BILLING!A:A,BILLING!N:N),0))</f>
        <v/>
      </c>
      <c r="I551" s="17"/>
      <c r="K551" s="13"/>
      <c r="N551" s="25" t="str">
        <f t="shared" si="17"/>
        <v/>
      </c>
    </row>
    <row r="552" spans="1:14" ht="22" customHeight="1">
      <c r="A552" t="str">
        <f t="shared" si="16"/>
        <v/>
      </c>
      <c r="C552" s="24" t="str">
        <f>IF(B552="","",IFERROR(_xlfn.XLOOKUP(B552,BILLING!A:A,BILLING!C:C),"Bill not found"))</f>
        <v/>
      </c>
      <c r="D552" s="24" t="str">
        <f>IF(C552="","",IFERROR(_xlfn.XLOOKUP(C552,PT_Master!A:A,PT_Master!C:C),""))</f>
        <v/>
      </c>
      <c r="E552" s="24" t="str">
        <f>IF(C552="","",IFERROR(_xlfn.XLOOKUP(C552,PT_Master!A:A,PT_Master!P:P),""))</f>
        <v/>
      </c>
      <c r="F552" s="24" t="str">
        <f>IF(C552="","",IFERROR(_xlfn.XLOOKUP(C552,PT_Master!A:A,PT_Master!Q:Q),""))</f>
        <v/>
      </c>
      <c r="G552" s="13"/>
      <c r="H552" s="25" t="str">
        <f>IF(B552="","",IFERROR(_xlfn.XLOOKUP(B552,BILLING!A:A,BILLING!N:N),0))</f>
        <v/>
      </c>
      <c r="I552" s="17"/>
      <c r="K552" s="13"/>
      <c r="N552" s="25" t="str">
        <f t="shared" si="17"/>
        <v/>
      </c>
    </row>
    <row r="553" spans="1:14" ht="22" customHeight="1">
      <c r="A553" t="str">
        <f t="shared" si="16"/>
        <v/>
      </c>
      <c r="C553" s="24" t="str">
        <f>IF(B553="","",IFERROR(_xlfn.XLOOKUP(B553,BILLING!A:A,BILLING!C:C),"Bill not found"))</f>
        <v/>
      </c>
      <c r="D553" s="24" t="str">
        <f>IF(C553="","",IFERROR(_xlfn.XLOOKUP(C553,PT_Master!A:A,PT_Master!C:C),""))</f>
        <v/>
      </c>
      <c r="E553" s="24" t="str">
        <f>IF(C553="","",IFERROR(_xlfn.XLOOKUP(C553,PT_Master!A:A,PT_Master!P:P),""))</f>
        <v/>
      </c>
      <c r="F553" s="24" t="str">
        <f>IF(C553="","",IFERROR(_xlfn.XLOOKUP(C553,PT_Master!A:A,PT_Master!Q:Q),""))</f>
        <v/>
      </c>
      <c r="G553" s="13"/>
      <c r="H553" s="25" t="str">
        <f>IF(B553="","",IFERROR(_xlfn.XLOOKUP(B553,BILLING!A:A,BILLING!N:N),0))</f>
        <v/>
      </c>
      <c r="I553" s="17"/>
      <c r="K553" s="13"/>
      <c r="N553" s="25" t="str">
        <f t="shared" si="17"/>
        <v/>
      </c>
    </row>
    <row r="554" spans="1:14" ht="22" customHeight="1">
      <c r="A554" t="str">
        <f t="shared" si="16"/>
        <v/>
      </c>
      <c r="C554" s="24" t="str">
        <f>IF(B554="","",IFERROR(_xlfn.XLOOKUP(B554,BILLING!A:A,BILLING!C:C),"Bill not found"))</f>
        <v/>
      </c>
      <c r="D554" s="24" t="str">
        <f>IF(C554="","",IFERROR(_xlfn.XLOOKUP(C554,PT_Master!A:A,PT_Master!C:C),""))</f>
        <v/>
      </c>
      <c r="E554" s="24" t="str">
        <f>IF(C554="","",IFERROR(_xlfn.XLOOKUP(C554,PT_Master!A:A,PT_Master!P:P),""))</f>
        <v/>
      </c>
      <c r="F554" s="24" t="str">
        <f>IF(C554="","",IFERROR(_xlfn.XLOOKUP(C554,PT_Master!A:A,PT_Master!Q:Q),""))</f>
        <v/>
      </c>
      <c r="G554" s="13"/>
      <c r="H554" s="25" t="str">
        <f>IF(B554="","",IFERROR(_xlfn.XLOOKUP(B554,BILLING!A:A,BILLING!N:N),0))</f>
        <v/>
      </c>
      <c r="I554" s="17"/>
      <c r="K554" s="13"/>
      <c r="N554" s="25" t="str">
        <f t="shared" si="17"/>
        <v/>
      </c>
    </row>
    <row r="555" spans="1:14" ht="22" customHeight="1">
      <c r="A555" t="str">
        <f t="shared" si="16"/>
        <v/>
      </c>
      <c r="C555" s="24" t="str">
        <f>IF(B555="","",IFERROR(_xlfn.XLOOKUP(B555,BILLING!A:A,BILLING!C:C),"Bill not found"))</f>
        <v/>
      </c>
      <c r="D555" s="24" t="str">
        <f>IF(C555="","",IFERROR(_xlfn.XLOOKUP(C555,PT_Master!A:A,PT_Master!C:C),""))</f>
        <v/>
      </c>
      <c r="E555" s="24" t="str">
        <f>IF(C555="","",IFERROR(_xlfn.XLOOKUP(C555,PT_Master!A:A,PT_Master!P:P),""))</f>
        <v/>
      </c>
      <c r="F555" s="24" t="str">
        <f>IF(C555="","",IFERROR(_xlfn.XLOOKUP(C555,PT_Master!A:A,PT_Master!Q:Q),""))</f>
        <v/>
      </c>
      <c r="G555" s="13"/>
      <c r="H555" s="25" t="str">
        <f>IF(B555="","",IFERROR(_xlfn.XLOOKUP(B555,BILLING!A:A,BILLING!N:N),0))</f>
        <v/>
      </c>
      <c r="I555" s="17"/>
      <c r="K555" s="13"/>
      <c r="N555" s="25" t="str">
        <f t="shared" si="17"/>
        <v/>
      </c>
    </row>
    <row r="556" spans="1:14" ht="22" customHeight="1">
      <c r="A556" t="str">
        <f t="shared" si="16"/>
        <v/>
      </c>
      <c r="C556" s="24" t="str">
        <f>IF(B556="","",IFERROR(_xlfn.XLOOKUP(B556,BILLING!A:A,BILLING!C:C),"Bill not found"))</f>
        <v/>
      </c>
      <c r="D556" s="24" t="str">
        <f>IF(C556="","",IFERROR(_xlfn.XLOOKUP(C556,PT_Master!A:A,PT_Master!C:C),""))</f>
        <v/>
      </c>
      <c r="E556" s="24" t="str">
        <f>IF(C556="","",IFERROR(_xlfn.XLOOKUP(C556,PT_Master!A:A,PT_Master!P:P),""))</f>
        <v/>
      </c>
      <c r="F556" s="24" t="str">
        <f>IF(C556="","",IFERROR(_xlfn.XLOOKUP(C556,PT_Master!A:A,PT_Master!Q:Q),""))</f>
        <v/>
      </c>
      <c r="G556" s="13"/>
      <c r="H556" s="25" t="str">
        <f>IF(B556="","",IFERROR(_xlfn.XLOOKUP(B556,BILLING!A:A,BILLING!N:N),0))</f>
        <v/>
      </c>
      <c r="I556" s="17"/>
      <c r="K556" s="13"/>
      <c r="N556" s="25" t="str">
        <f t="shared" si="17"/>
        <v/>
      </c>
    </row>
    <row r="557" spans="1:14" ht="22" customHeight="1">
      <c r="A557" t="str">
        <f t="shared" si="16"/>
        <v/>
      </c>
      <c r="C557" s="24" t="str">
        <f>IF(B557="","",IFERROR(_xlfn.XLOOKUP(B557,BILLING!A:A,BILLING!C:C),"Bill not found"))</f>
        <v/>
      </c>
      <c r="D557" s="24" t="str">
        <f>IF(C557="","",IFERROR(_xlfn.XLOOKUP(C557,PT_Master!A:A,PT_Master!C:C),""))</f>
        <v/>
      </c>
      <c r="E557" s="24" t="str">
        <f>IF(C557="","",IFERROR(_xlfn.XLOOKUP(C557,PT_Master!A:A,PT_Master!P:P),""))</f>
        <v/>
      </c>
      <c r="F557" s="24" t="str">
        <f>IF(C557="","",IFERROR(_xlfn.XLOOKUP(C557,PT_Master!A:A,PT_Master!Q:Q),""))</f>
        <v/>
      </c>
      <c r="G557" s="13"/>
      <c r="H557" s="25" t="str">
        <f>IF(B557="","",IFERROR(_xlfn.XLOOKUP(B557,BILLING!A:A,BILLING!N:N),0))</f>
        <v/>
      </c>
      <c r="I557" s="17"/>
      <c r="K557" s="13"/>
      <c r="N557" s="25" t="str">
        <f t="shared" si="17"/>
        <v/>
      </c>
    </row>
    <row r="558" spans="1:14" ht="22" customHeight="1">
      <c r="A558" t="str">
        <f t="shared" si="16"/>
        <v/>
      </c>
      <c r="C558" s="24" t="str">
        <f>IF(B558="","",IFERROR(_xlfn.XLOOKUP(B558,BILLING!A:A,BILLING!C:C),"Bill not found"))</f>
        <v/>
      </c>
      <c r="D558" s="24" t="str">
        <f>IF(C558="","",IFERROR(_xlfn.XLOOKUP(C558,PT_Master!A:A,PT_Master!C:C),""))</f>
        <v/>
      </c>
      <c r="E558" s="24" t="str">
        <f>IF(C558="","",IFERROR(_xlfn.XLOOKUP(C558,PT_Master!A:A,PT_Master!P:P),""))</f>
        <v/>
      </c>
      <c r="F558" s="24" t="str">
        <f>IF(C558="","",IFERROR(_xlfn.XLOOKUP(C558,PT_Master!A:A,PT_Master!Q:Q),""))</f>
        <v/>
      </c>
      <c r="G558" s="13"/>
      <c r="H558" s="25" t="str">
        <f>IF(B558="","",IFERROR(_xlfn.XLOOKUP(B558,BILLING!A:A,BILLING!N:N),0))</f>
        <v/>
      </c>
      <c r="I558" s="17"/>
      <c r="K558" s="13"/>
      <c r="N558" s="25" t="str">
        <f t="shared" si="17"/>
        <v/>
      </c>
    </row>
    <row r="559" spans="1:14" ht="22" customHeight="1">
      <c r="A559" t="str">
        <f t="shared" si="16"/>
        <v/>
      </c>
      <c r="C559" s="24" t="str">
        <f>IF(B559="","",IFERROR(_xlfn.XLOOKUP(B559,BILLING!A:A,BILLING!C:C),"Bill not found"))</f>
        <v/>
      </c>
      <c r="D559" s="24" t="str">
        <f>IF(C559="","",IFERROR(_xlfn.XLOOKUP(C559,PT_Master!A:A,PT_Master!C:C),""))</f>
        <v/>
      </c>
      <c r="E559" s="24" t="str">
        <f>IF(C559="","",IFERROR(_xlfn.XLOOKUP(C559,PT_Master!A:A,PT_Master!P:P),""))</f>
        <v/>
      </c>
      <c r="F559" s="24" t="str">
        <f>IF(C559="","",IFERROR(_xlfn.XLOOKUP(C559,PT_Master!A:A,PT_Master!Q:Q),""))</f>
        <v/>
      </c>
      <c r="G559" s="13"/>
      <c r="H559" s="25" t="str">
        <f>IF(B559="","",IFERROR(_xlfn.XLOOKUP(B559,BILLING!A:A,BILLING!N:N),0))</f>
        <v/>
      </c>
      <c r="I559" s="17"/>
      <c r="K559" s="13"/>
      <c r="N559" s="25" t="str">
        <f t="shared" si="17"/>
        <v/>
      </c>
    </row>
    <row r="560" spans="1:14" ht="22" customHeight="1">
      <c r="A560" t="str">
        <f t="shared" si="16"/>
        <v/>
      </c>
      <c r="C560" s="24" t="str">
        <f>IF(B560="","",IFERROR(_xlfn.XLOOKUP(B560,BILLING!A:A,BILLING!C:C),"Bill not found"))</f>
        <v/>
      </c>
      <c r="D560" s="24" t="str">
        <f>IF(C560="","",IFERROR(_xlfn.XLOOKUP(C560,PT_Master!A:A,PT_Master!C:C),""))</f>
        <v/>
      </c>
      <c r="E560" s="24" t="str">
        <f>IF(C560="","",IFERROR(_xlfn.XLOOKUP(C560,PT_Master!A:A,PT_Master!P:P),""))</f>
        <v/>
      </c>
      <c r="F560" s="24" t="str">
        <f>IF(C560="","",IFERROR(_xlfn.XLOOKUP(C560,PT_Master!A:A,PT_Master!Q:Q),""))</f>
        <v/>
      </c>
      <c r="G560" s="13"/>
      <c r="H560" s="25" t="str">
        <f>IF(B560="","",IFERROR(_xlfn.XLOOKUP(B560,BILLING!A:A,BILLING!N:N),0))</f>
        <v/>
      </c>
      <c r="I560" s="17"/>
      <c r="K560" s="13"/>
      <c r="N560" s="25" t="str">
        <f t="shared" si="17"/>
        <v/>
      </c>
    </row>
    <row r="561" spans="1:14" ht="22" customHeight="1">
      <c r="A561" t="str">
        <f t="shared" si="16"/>
        <v/>
      </c>
      <c r="C561" s="24" t="str">
        <f>IF(B561="","",IFERROR(_xlfn.XLOOKUP(B561,BILLING!A:A,BILLING!C:C),"Bill not found"))</f>
        <v/>
      </c>
      <c r="D561" s="24" t="str">
        <f>IF(C561="","",IFERROR(_xlfn.XLOOKUP(C561,PT_Master!A:A,PT_Master!C:C),""))</f>
        <v/>
      </c>
      <c r="E561" s="24" t="str">
        <f>IF(C561="","",IFERROR(_xlfn.XLOOKUP(C561,PT_Master!A:A,PT_Master!P:P),""))</f>
        <v/>
      </c>
      <c r="F561" s="24" t="str">
        <f>IF(C561="","",IFERROR(_xlfn.XLOOKUP(C561,PT_Master!A:A,PT_Master!Q:Q),""))</f>
        <v/>
      </c>
      <c r="G561" s="13"/>
      <c r="H561" s="25" t="str">
        <f>IF(B561="","",IFERROR(_xlfn.XLOOKUP(B561,BILLING!A:A,BILLING!N:N),0))</f>
        <v/>
      </c>
      <c r="I561" s="17"/>
      <c r="K561" s="13"/>
      <c r="N561" s="25" t="str">
        <f t="shared" si="17"/>
        <v/>
      </c>
    </row>
    <row r="562" spans="1:14" ht="22" customHeight="1">
      <c r="A562" t="str">
        <f t="shared" si="16"/>
        <v/>
      </c>
      <c r="C562" s="24" t="str">
        <f>IF(B562="","",IFERROR(_xlfn.XLOOKUP(B562,BILLING!A:A,BILLING!C:C),"Bill not found"))</f>
        <v/>
      </c>
      <c r="D562" s="24" t="str">
        <f>IF(C562="","",IFERROR(_xlfn.XLOOKUP(C562,PT_Master!A:A,PT_Master!C:C),""))</f>
        <v/>
      </c>
      <c r="E562" s="24" t="str">
        <f>IF(C562="","",IFERROR(_xlfn.XLOOKUP(C562,PT_Master!A:A,PT_Master!P:P),""))</f>
        <v/>
      </c>
      <c r="F562" s="24" t="str">
        <f>IF(C562="","",IFERROR(_xlfn.XLOOKUP(C562,PT_Master!A:A,PT_Master!Q:Q),""))</f>
        <v/>
      </c>
      <c r="G562" s="13"/>
      <c r="H562" s="25" t="str">
        <f>IF(B562="","",IFERROR(_xlfn.XLOOKUP(B562,BILLING!A:A,BILLING!N:N),0))</f>
        <v/>
      </c>
      <c r="I562" s="17"/>
      <c r="K562" s="13"/>
      <c r="N562" s="25" t="str">
        <f t="shared" si="17"/>
        <v/>
      </c>
    </row>
    <row r="563" spans="1:14" ht="22" customHeight="1">
      <c r="A563" t="str">
        <f t="shared" si="16"/>
        <v/>
      </c>
      <c r="C563" s="24" t="str">
        <f>IF(B563="","",IFERROR(_xlfn.XLOOKUP(B563,BILLING!A:A,BILLING!C:C),"Bill not found"))</f>
        <v/>
      </c>
      <c r="D563" s="24" t="str">
        <f>IF(C563="","",IFERROR(_xlfn.XLOOKUP(C563,PT_Master!A:A,PT_Master!C:C),""))</f>
        <v/>
      </c>
      <c r="E563" s="24" t="str">
        <f>IF(C563="","",IFERROR(_xlfn.XLOOKUP(C563,PT_Master!A:A,PT_Master!P:P),""))</f>
        <v/>
      </c>
      <c r="F563" s="24" t="str">
        <f>IF(C563="","",IFERROR(_xlfn.XLOOKUP(C563,PT_Master!A:A,PT_Master!Q:Q),""))</f>
        <v/>
      </c>
      <c r="G563" s="13"/>
      <c r="H563" s="25" t="str">
        <f>IF(B563="","",IFERROR(_xlfn.XLOOKUP(B563,BILLING!A:A,BILLING!N:N),0))</f>
        <v/>
      </c>
      <c r="I563" s="17"/>
      <c r="K563" s="13"/>
      <c r="N563" s="25" t="str">
        <f t="shared" si="17"/>
        <v/>
      </c>
    </row>
    <row r="564" spans="1:14" ht="22" customHeight="1">
      <c r="A564" t="str">
        <f t="shared" si="16"/>
        <v/>
      </c>
      <c r="C564" s="24" t="str">
        <f>IF(B564="","",IFERROR(_xlfn.XLOOKUP(B564,BILLING!A:A,BILLING!C:C),"Bill not found"))</f>
        <v/>
      </c>
      <c r="D564" s="24" t="str">
        <f>IF(C564="","",IFERROR(_xlfn.XLOOKUP(C564,PT_Master!A:A,PT_Master!C:C),""))</f>
        <v/>
      </c>
      <c r="E564" s="24" t="str">
        <f>IF(C564="","",IFERROR(_xlfn.XLOOKUP(C564,PT_Master!A:A,PT_Master!P:P),""))</f>
        <v/>
      </c>
      <c r="F564" s="24" t="str">
        <f>IF(C564="","",IFERROR(_xlfn.XLOOKUP(C564,PT_Master!A:A,PT_Master!Q:Q),""))</f>
        <v/>
      </c>
      <c r="G564" s="13"/>
      <c r="H564" s="25" t="str">
        <f>IF(B564="","",IFERROR(_xlfn.XLOOKUP(B564,BILLING!A:A,BILLING!N:N),0))</f>
        <v/>
      </c>
      <c r="I564" s="17"/>
      <c r="K564" s="13"/>
      <c r="N564" s="25" t="str">
        <f t="shared" si="17"/>
        <v/>
      </c>
    </row>
    <row r="565" spans="1:14" ht="22" customHeight="1">
      <c r="A565" t="str">
        <f t="shared" si="16"/>
        <v/>
      </c>
      <c r="C565" s="24" t="str">
        <f>IF(B565="","",IFERROR(_xlfn.XLOOKUP(B565,BILLING!A:A,BILLING!C:C),"Bill not found"))</f>
        <v/>
      </c>
      <c r="D565" s="24" t="str">
        <f>IF(C565="","",IFERROR(_xlfn.XLOOKUP(C565,PT_Master!A:A,PT_Master!C:C),""))</f>
        <v/>
      </c>
      <c r="E565" s="24" t="str">
        <f>IF(C565="","",IFERROR(_xlfn.XLOOKUP(C565,PT_Master!A:A,PT_Master!P:P),""))</f>
        <v/>
      </c>
      <c r="F565" s="24" t="str">
        <f>IF(C565="","",IFERROR(_xlfn.XLOOKUP(C565,PT_Master!A:A,PT_Master!Q:Q),""))</f>
        <v/>
      </c>
      <c r="G565" s="13"/>
      <c r="H565" s="25" t="str">
        <f>IF(B565="","",IFERROR(_xlfn.XLOOKUP(B565,BILLING!A:A,BILLING!N:N),0))</f>
        <v/>
      </c>
      <c r="I565" s="17"/>
      <c r="K565" s="13"/>
      <c r="N565" s="25" t="str">
        <f t="shared" si="17"/>
        <v/>
      </c>
    </row>
    <row r="566" spans="1:14" ht="22" customHeight="1">
      <c r="A566" t="str">
        <f t="shared" si="16"/>
        <v/>
      </c>
      <c r="C566" s="24" t="str">
        <f>IF(B566="","",IFERROR(_xlfn.XLOOKUP(B566,BILLING!A:A,BILLING!C:C),"Bill not found"))</f>
        <v/>
      </c>
      <c r="D566" s="24" t="str">
        <f>IF(C566="","",IFERROR(_xlfn.XLOOKUP(C566,PT_Master!A:A,PT_Master!C:C),""))</f>
        <v/>
      </c>
      <c r="E566" s="24" t="str">
        <f>IF(C566="","",IFERROR(_xlfn.XLOOKUP(C566,PT_Master!A:A,PT_Master!P:P),""))</f>
        <v/>
      </c>
      <c r="F566" s="24" t="str">
        <f>IF(C566="","",IFERROR(_xlfn.XLOOKUP(C566,PT_Master!A:A,PT_Master!Q:Q),""))</f>
        <v/>
      </c>
      <c r="G566" s="13"/>
      <c r="H566" s="25" t="str">
        <f>IF(B566="","",IFERROR(_xlfn.XLOOKUP(B566,BILLING!A:A,BILLING!N:N),0))</f>
        <v/>
      </c>
      <c r="I566" s="17"/>
      <c r="K566" s="13"/>
      <c r="N566" s="25" t="str">
        <f t="shared" si="17"/>
        <v/>
      </c>
    </row>
    <row r="567" spans="1:14" ht="22" customHeight="1">
      <c r="A567" t="str">
        <f t="shared" si="16"/>
        <v/>
      </c>
      <c r="C567" s="24" t="str">
        <f>IF(B567="","",IFERROR(_xlfn.XLOOKUP(B567,BILLING!A:A,BILLING!C:C),"Bill not found"))</f>
        <v/>
      </c>
      <c r="D567" s="24" t="str">
        <f>IF(C567="","",IFERROR(_xlfn.XLOOKUP(C567,PT_Master!A:A,PT_Master!C:C),""))</f>
        <v/>
      </c>
      <c r="E567" s="24" t="str">
        <f>IF(C567="","",IFERROR(_xlfn.XLOOKUP(C567,PT_Master!A:A,PT_Master!P:P),""))</f>
        <v/>
      </c>
      <c r="F567" s="24" t="str">
        <f>IF(C567="","",IFERROR(_xlfn.XLOOKUP(C567,PT_Master!A:A,PT_Master!Q:Q),""))</f>
        <v/>
      </c>
      <c r="G567" s="13"/>
      <c r="H567" s="25" t="str">
        <f>IF(B567="","",IFERROR(_xlfn.XLOOKUP(B567,BILLING!A:A,BILLING!N:N),0))</f>
        <v/>
      </c>
      <c r="I567" s="17"/>
      <c r="K567" s="13"/>
      <c r="N567" s="25" t="str">
        <f t="shared" si="17"/>
        <v/>
      </c>
    </row>
    <row r="568" spans="1:14" ht="22" customHeight="1">
      <c r="A568" t="str">
        <f t="shared" si="16"/>
        <v/>
      </c>
      <c r="C568" s="24" t="str">
        <f>IF(B568="","",IFERROR(_xlfn.XLOOKUP(B568,BILLING!A:A,BILLING!C:C),"Bill not found"))</f>
        <v/>
      </c>
      <c r="D568" s="24" t="str">
        <f>IF(C568="","",IFERROR(_xlfn.XLOOKUP(C568,PT_Master!A:A,PT_Master!C:C),""))</f>
        <v/>
      </c>
      <c r="E568" s="24" t="str">
        <f>IF(C568="","",IFERROR(_xlfn.XLOOKUP(C568,PT_Master!A:A,PT_Master!P:P),""))</f>
        <v/>
      </c>
      <c r="F568" s="24" t="str">
        <f>IF(C568="","",IFERROR(_xlfn.XLOOKUP(C568,PT_Master!A:A,PT_Master!Q:Q),""))</f>
        <v/>
      </c>
      <c r="G568" s="13"/>
      <c r="H568" s="25" t="str">
        <f>IF(B568="","",IFERROR(_xlfn.XLOOKUP(B568,BILLING!A:A,BILLING!N:N),0))</f>
        <v/>
      </c>
      <c r="I568" s="17"/>
      <c r="K568" s="13"/>
      <c r="N568" s="25" t="str">
        <f t="shared" si="17"/>
        <v/>
      </c>
    </row>
    <row r="569" spans="1:14" ht="22" customHeight="1">
      <c r="A569" t="str">
        <f t="shared" si="16"/>
        <v/>
      </c>
      <c r="C569" s="24" t="str">
        <f>IF(B569="","",IFERROR(_xlfn.XLOOKUP(B569,BILLING!A:A,BILLING!C:C),"Bill not found"))</f>
        <v/>
      </c>
      <c r="D569" s="24" t="str">
        <f>IF(C569="","",IFERROR(_xlfn.XLOOKUP(C569,PT_Master!A:A,PT_Master!C:C),""))</f>
        <v/>
      </c>
      <c r="E569" s="24" t="str">
        <f>IF(C569="","",IFERROR(_xlfn.XLOOKUP(C569,PT_Master!A:A,PT_Master!P:P),""))</f>
        <v/>
      </c>
      <c r="F569" s="24" t="str">
        <f>IF(C569="","",IFERROR(_xlfn.XLOOKUP(C569,PT_Master!A:A,PT_Master!Q:Q),""))</f>
        <v/>
      </c>
      <c r="G569" s="13"/>
      <c r="H569" s="25" t="str">
        <f>IF(B569="","",IFERROR(_xlfn.XLOOKUP(B569,BILLING!A:A,BILLING!N:N),0))</f>
        <v/>
      </c>
      <c r="I569" s="17"/>
      <c r="K569" s="13"/>
      <c r="N569" s="25" t="str">
        <f t="shared" si="17"/>
        <v/>
      </c>
    </row>
    <row r="570" spans="1:14" ht="22" customHeight="1">
      <c r="A570" t="str">
        <f t="shared" si="16"/>
        <v/>
      </c>
      <c r="C570" s="24" t="str">
        <f>IF(B570="","",IFERROR(_xlfn.XLOOKUP(B570,BILLING!A:A,BILLING!C:C),"Bill not found"))</f>
        <v/>
      </c>
      <c r="D570" s="24" t="str">
        <f>IF(C570="","",IFERROR(_xlfn.XLOOKUP(C570,PT_Master!A:A,PT_Master!C:C),""))</f>
        <v/>
      </c>
      <c r="E570" s="24" t="str">
        <f>IF(C570="","",IFERROR(_xlfn.XLOOKUP(C570,PT_Master!A:A,PT_Master!P:P),""))</f>
        <v/>
      </c>
      <c r="F570" s="24" t="str">
        <f>IF(C570="","",IFERROR(_xlfn.XLOOKUP(C570,PT_Master!A:A,PT_Master!Q:Q),""))</f>
        <v/>
      </c>
      <c r="G570" s="13"/>
      <c r="H570" s="25" t="str">
        <f>IF(B570="","",IFERROR(_xlfn.XLOOKUP(B570,BILLING!A:A,BILLING!N:N),0))</f>
        <v/>
      </c>
      <c r="I570" s="17"/>
      <c r="K570" s="13"/>
      <c r="N570" s="25" t="str">
        <f t="shared" si="17"/>
        <v/>
      </c>
    </row>
    <row r="571" spans="1:14" ht="22" customHeight="1">
      <c r="A571" t="str">
        <f t="shared" si="16"/>
        <v/>
      </c>
      <c r="C571" s="24" t="str">
        <f>IF(B571="","",IFERROR(_xlfn.XLOOKUP(B571,BILLING!A:A,BILLING!C:C),"Bill not found"))</f>
        <v/>
      </c>
      <c r="D571" s="24" t="str">
        <f>IF(C571="","",IFERROR(_xlfn.XLOOKUP(C571,PT_Master!A:A,PT_Master!C:C),""))</f>
        <v/>
      </c>
      <c r="E571" s="24" t="str">
        <f>IF(C571="","",IFERROR(_xlfn.XLOOKUP(C571,PT_Master!A:A,PT_Master!P:P),""))</f>
        <v/>
      </c>
      <c r="F571" s="24" t="str">
        <f>IF(C571="","",IFERROR(_xlfn.XLOOKUP(C571,PT_Master!A:A,PT_Master!Q:Q),""))</f>
        <v/>
      </c>
      <c r="G571" s="13"/>
      <c r="H571" s="25" t="str">
        <f>IF(B571="","",IFERROR(_xlfn.XLOOKUP(B571,BILLING!A:A,BILLING!N:N),0))</f>
        <v/>
      </c>
      <c r="I571" s="17"/>
      <c r="K571" s="13"/>
      <c r="N571" s="25" t="str">
        <f t="shared" si="17"/>
        <v/>
      </c>
    </row>
    <row r="572" spans="1:14" ht="22" customHeight="1">
      <c r="A572" t="str">
        <f t="shared" si="16"/>
        <v/>
      </c>
      <c r="C572" s="24" t="str">
        <f>IF(B572="","",IFERROR(_xlfn.XLOOKUP(B572,BILLING!A:A,BILLING!C:C),"Bill not found"))</f>
        <v/>
      </c>
      <c r="D572" s="24" t="str">
        <f>IF(C572="","",IFERROR(_xlfn.XLOOKUP(C572,PT_Master!A:A,PT_Master!C:C),""))</f>
        <v/>
      </c>
      <c r="E572" s="24" t="str">
        <f>IF(C572="","",IFERROR(_xlfn.XLOOKUP(C572,PT_Master!A:A,PT_Master!P:P),""))</f>
        <v/>
      </c>
      <c r="F572" s="24" t="str">
        <f>IF(C572="","",IFERROR(_xlfn.XLOOKUP(C572,PT_Master!A:A,PT_Master!Q:Q),""))</f>
        <v/>
      </c>
      <c r="G572" s="13"/>
      <c r="H572" s="25" t="str">
        <f>IF(B572="","",IFERROR(_xlfn.XLOOKUP(B572,BILLING!A:A,BILLING!N:N),0))</f>
        <v/>
      </c>
      <c r="I572" s="17"/>
      <c r="K572" s="13"/>
      <c r="N572" s="25" t="str">
        <f t="shared" si="17"/>
        <v/>
      </c>
    </row>
    <row r="573" spans="1:14" ht="22" customHeight="1">
      <c r="A573" t="str">
        <f t="shared" si="16"/>
        <v/>
      </c>
      <c r="C573" s="24" t="str">
        <f>IF(B573="","",IFERROR(_xlfn.XLOOKUP(B573,BILLING!A:A,BILLING!C:C),"Bill not found"))</f>
        <v/>
      </c>
      <c r="D573" s="24" t="str">
        <f>IF(C573="","",IFERROR(_xlfn.XLOOKUP(C573,PT_Master!A:A,PT_Master!C:C),""))</f>
        <v/>
      </c>
      <c r="E573" s="24" t="str">
        <f>IF(C573="","",IFERROR(_xlfn.XLOOKUP(C573,PT_Master!A:A,PT_Master!P:P),""))</f>
        <v/>
      </c>
      <c r="F573" s="24" t="str">
        <f>IF(C573="","",IFERROR(_xlfn.XLOOKUP(C573,PT_Master!A:A,PT_Master!Q:Q),""))</f>
        <v/>
      </c>
      <c r="G573" s="13"/>
      <c r="H573" s="25" t="str">
        <f>IF(B573="","",IFERROR(_xlfn.XLOOKUP(B573,BILLING!A:A,BILLING!N:N),0))</f>
        <v/>
      </c>
      <c r="I573" s="17"/>
      <c r="K573" s="13"/>
      <c r="N573" s="25" t="str">
        <f t="shared" si="17"/>
        <v/>
      </c>
    </row>
    <row r="574" spans="1:14" ht="22" customHeight="1">
      <c r="A574" t="str">
        <f t="shared" si="16"/>
        <v/>
      </c>
      <c r="C574" s="24" t="str">
        <f>IF(B574="","",IFERROR(_xlfn.XLOOKUP(B574,BILLING!A:A,BILLING!C:C),"Bill not found"))</f>
        <v/>
      </c>
      <c r="D574" s="24" t="str">
        <f>IF(C574="","",IFERROR(_xlfn.XLOOKUP(C574,PT_Master!A:A,PT_Master!C:C),""))</f>
        <v/>
      </c>
      <c r="E574" s="24" t="str">
        <f>IF(C574="","",IFERROR(_xlfn.XLOOKUP(C574,PT_Master!A:A,PT_Master!P:P),""))</f>
        <v/>
      </c>
      <c r="F574" s="24" t="str">
        <f>IF(C574="","",IFERROR(_xlfn.XLOOKUP(C574,PT_Master!A:A,PT_Master!Q:Q),""))</f>
        <v/>
      </c>
      <c r="G574" s="13"/>
      <c r="H574" s="25" t="str">
        <f>IF(B574="","",IFERROR(_xlfn.XLOOKUP(B574,BILLING!A:A,BILLING!N:N),0))</f>
        <v/>
      </c>
      <c r="I574" s="17"/>
      <c r="K574" s="13"/>
      <c r="N574" s="25" t="str">
        <f t="shared" si="17"/>
        <v/>
      </c>
    </row>
    <row r="575" spans="1:14" ht="22" customHeight="1">
      <c r="A575" t="str">
        <f t="shared" si="16"/>
        <v/>
      </c>
      <c r="C575" s="24" t="str">
        <f>IF(B575="","",IFERROR(_xlfn.XLOOKUP(B575,BILLING!A:A,BILLING!C:C),"Bill not found"))</f>
        <v/>
      </c>
      <c r="D575" s="24" t="str">
        <f>IF(C575="","",IFERROR(_xlfn.XLOOKUP(C575,PT_Master!A:A,PT_Master!C:C),""))</f>
        <v/>
      </c>
      <c r="E575" s="24" t="str">
        <f>IF(C575="","",IFERROR(_xlfn.XLOOKUP(C575,PT_Master!A:A,PT_Master!P:P),""))</f>
        <v/>
      </c>
      <c r="F575" s="24" t="str">
        <f>IF(C575="","",IFERROR(_xlfn.XLOOKUP(C575,PT_Master!A:A,PT_Master!Q:Q),""))</f>
        <v/>
      </c>
      <c r="G575" s="13"/>
      <c r="H575" s="25" t="str">
        <f>IF(B575="","",IFERROR(_xlfn.XLOOKUP(B575,BILLING!A:A,BILLING!N:N),0))</f>
        <v/>
      </c>
      <c r="I575" s="17"/>
      <c r="K575" s="13"/>
      <c r="N575" s="25" t="str">
        <f t="shared" si="17"/>
        <v/>
      </c>
    </row>
    <row r="576" spans="1:14" ht="22" customHeight="1">
      <c r="A576" t="str">
        <f t="shared" si="16"/>
        <v/>
      </c>
      <c r="C576" s="24" t="str">
        <f>IF(B576="","",IFERROR(_xlfn.XLOOKUP(B576,BILLING!A:A,BILLING!C:C),"Bill not found"))</f>
        <v/>
      </c>
      <c r="D576" s="24" t="str">
        <f>IF(C576="","",IFERROR(_xlfn.XLOOKUP(C576,PT_Master!A:A,PT_Master!C:C),""))</f>
        <v/>
      </c>
      <c r="E576" s="24" t="str">
        <f>IF(C576="","",IFERROR(_xlfn.XLOOKUP(C576,PT_Master!A:A,PT_Master!P:P),""))</f>
        <v/>
      </c>
      <c r="F576" s="24" t="str">
        <f>IF(C576="","",IFERROR(_xlfn.XLOOKUP(C576,PT_Master!A:A,PT_Master!Q:Q),""))</f>
        <v/>
      </c>
      <c r="G576" s="13"/>
      <c r="H576" s="25" t="str">
        <f>IF(B576="","",IFERROR(_xlfn.XLOOKUP(B576,BILLING!A:A,BILLING!N:N),0))</f>
        <v/>
      </c>
      <c r="I576" s="17"/>
      <c r="K576" s="13"/>
      <c r="N576" s="25" t="str">
        <f t="shared" si="17"/>
        <v/>
      </c>
    </row>
    <row r="577" spans="1:14" ht="22" customHeight="1">
      <c r="A577" t="str">
        <f t="shared" si="16"/>
        <v/>
      </c>
      <c r="C577" s="24" t="str">
        <f>IF(B577="","",IFERROR(_xlfn.XLOOKUP(B577,BILLING!A:A,BILLING!C:C),"Bill not found"))</f>
        <v/>
      </c>
      <c r="D577" s="24" t="str">
        <f>IF(C577="","",IFERROR(_xlfn.XLOOKUP(C577,PT_Master!A:A,PT_Master!C:C),""))</f>
        <v/>
      </c>
      <c r="E577" s="24" t="str">
        <f>IF(C577="","",IFERROR(_xlfn.XLOOKUP(C577,PT_Master!A:A,PT_Master!P:P),""))</f>
        <v/>
      </c>
      <c r="F577" s="24" t="str">
        <f>IF(C577="","",IFERROR(_xlfn.XLOOKUP(C577,PT_Master!A:A,PT_Master!Q:Q),""))</f>
        <v/>
      </c>
      <c r="G577" s="13"/>
      <c r="H577" s="25" t="str">
        <f>IF(B577="","",IFERROR(_xlfn.XLOOKUP(B577,BILLING!A:A,BILLING!N:N),0))</f>
        <v/>
      </c>
      <c r="I577" s="17"/>
      <c r="K577" s="13"/>
      <c r="N577" s="25" t="str">
        <f t="shared" si="17"/>
        <v/>
      </c>
    </row>
    <row r="578" spans="1:14" ht="22" customHeight="1">
      <c r="A578" t="str">
        <f t="shared" si="16"/>
        <v/>
      </c>
      <c r="C578" s="24" t="str">
        <f>IF(B578="","",IFERROR(_xlfn.XLOOKUP(B578,BILLING!A:A,BILLING!C:C),"Bill not found"))</f>
        <v/>
      </c>
      <c r="D578" s="24" t="str">
        <f>IF(C578="","",IFERROR(_xlfn.XLOOKUP(C578,PT_Master!A:A,PT_Master!C:C),""))</f>
        <v/>
      </c>
      <c r="E578" s="24" t="str">
        <f>IF(C578="","",IFERROR(_xlfn.XLOOKUP(C578,PT_Master!A:A,PT_Master!P:P),""))</f>
        <v/>
      </c>
      <c r="F578" s="24" t="str">
        <f>IF(C578="","",IFERROR(_xlfn.XLOOKUP(C578,PT_Master!A:A,PT_Master!Q:Q),""))</f>
        <v/>
      </c>
      <c r="G578" s="13"/>
      <c r="H578" s="25" t="str">
        <f>IF(B578="","",IFERROR(_xlfn.XLOOKUP(B578,BILLING!A:A,BILLING!N:N),0))</f>
        <v/>
      </c>
      <c r="I578" s="17"/>
      <c r="K578" s="13"/>
      <c r="N578" s="25" t="str">
        <f t="shared" si="17"/>
        <v/>
      </c>
    </row>
    <row r="579" spans="1:14" ht="22" customHeight="1">
      <c r="A579" t="str">
        <f t="shared" si="16"/>
        <v/>
      </c>
      <c r="C579" s="24" t="str">
        <f>IF(B579="","",IFERROR(_xlfn.XLOOKUP(B579,BILLING!A:A,BILLING!C:C),"Bill not found"))</f>
        <v/>
      </c>
      <c r="D579" s="24" t="str">
        <f>IF(C579="","",IFERROR(_xlfn.XLOOKUP(C579,PT_Master!A:A,PT_Master!C:C),""))</f>
        <v/>
      </c>
      <c r="E579" s="24" t="str">
        <f>IF(C579="","",IFERROR(_xlfn.XLOOKUP(C579,PT_Master!A:A,PT_Master!P:P),""))</f>
        <v/>
      </c>
      <c r="F579" s="24" t="str">
        <f>IF(C579="","",IFERROR(_xlfn.XLOOKUP(C579,PT_Master!A:A,PT_Master!Q:Q),""))</f>
        <v/>
      </c>
      <c r="G579" s="13"/>
      <c r="H579" s="25" t="str">
        <f>IF(B579="","",IFERROR(_xlfn.XLOOKUP(B579,BILLING!A:A,BILLING!N:N),0))</f>
        <v/>
      </c>
      <c r="I579" s="17"/>
      <c r="K579" s="13"/>
      <c r="N579" s="25" t="str">
        <f t="shared" si="17"/>
        <v/>
      </c>
    </row>
    <row r="580" spans="1:14" ht="22" customHeight="1">
      <c r="A580" t="str">
        <f t="shared" si="16"/>
        <v/>
      </c>
      <c r="C580" s="24" t="str">
        <f>IF(B580="","",IFERROR(_xlfn.XLOOKUP(B580,BILLING!A:A,BILLING!C:C),"Bill not found"))</f>
        <v/>
      </c>
      <c r="D580" s="24" t="str">
        <f>IF(C580="","",IFERROR(_xlfn.XLOOKUP(C580,PT_Master!A:A,PT_Master!C:C),""))</f>
        <v/>
      </c>
      <c r="E580" s="24" t="str">
        <f>IF(C580="","",IFERROR(_xlfn.XLOOKUP(C580,PT_Master!A:A,PT_Master!P:P),""))</f>
        <v/>
      </c>
      <c r="F580" s="24" t="str">
        <f>IF(C580="","",IFERROR(_xlfn.XLOOKUP(C580,PT_Master!A:A,PT_Master!Q:Q),""))</f>
        <v/>
      </c>
      <c r="G580" s="13"/>
      <c r="H580" s="25" t="str">
        <f>IF(B580="","",IFERROR(_xlfn.XLOOKUP(B580,BILLING!A:A,BILLING!N:N),0))</f>
        <v/>
      </c>
      <c r="I580" s="17"/>
      <c r="K580" s="13"/>
      <c r="N580" s="25" t="str">
        <f t="shared" si="17"/>
        <v/>
      </c>
    </row>
    <row r="581" spans="1:14" ht="22" customHeight="1">
      <c r="A581" t="str">
        <f t="shared" si="16"/>
        <v/>
      </c>
      <c r="C581" s="24" t="str">
        <f>IF(B581="","",IFERROR(_xlfn.XLOOKUP(B581,BILLING!A:A,BILLING!C:C),"Bill not found"))</f>
        <v/>
      </c>
      <c r="D581" s="24" t="str">
        <f>IF(C581="","",IFERROR(_xlfn.XLOOKUP(C581,PT_Master!A:A,PT_Master!C:C),""))</f>
        <v/>
      </c>
      <c r="E581" s="24" t="str">
        <f>IF(C581="","",IFERROR(_xlfn.XLOOKUP(C581,PT_Master!A:A,PT_Master!P:P),""))</f>
        <v/>
      </c>
      <c r="F581" s="24" t="str">
        <f>IF(C581="","",IFERROR(_xlfn.XLOOKUP(C581,PT_Master!A:A,PT_Master!Q:Q),""))</f>
        <v/>
      </c>
      <c r="G581" s="13"/>
      <c r="H581" s="25" t="str">
        <f>IF(B581="","",IFERROR(_xlfn.XLOOKUP(B581,BILLING!A:A,BILLING!N:N),0))</f>
        <v/>
      </c>
      <c r="I581" s="17"/>
      <c r="K581" s="13"/>
      <c r="N581" s="25" t="str">
        <f t="shared" si="17"/>
        <v/>
      </c>
    </row>
    <row r="582" spans="1:14" ht="22" customHeight="1">
      <c r="A582" t="str">
        <f t="shared" si="16"/>
        <v/>
      </c>
      <c r="C582" s="24" t="str">
        <f>IF(B582="","",IFERROR(_xlfn.XLOOKUP(B582,BILLING!A:A,BILLING!C:C),"Bill not found"))</f>
        <v/>
      </c>
      <c r="D582" s="24" t="str">
        <f>IF(C582="","",IFERROR(_xlfn.XLOOKUP(C582,PT_Master!A:A,PT_Master!C:C),""))</f>
        <v/>
      </c>
      <c r="E582" s="24" t="str">
        <f>IF(C582="","",IFERROR(_xlfn.XLOOKUP(C582,PT_Master!A:A,PT_Master!P:P),""))</f>
        <v/>
      </c>
      <c r="F582" s="24" t="str">
        <f>IF(C582="","",IFERROR(_xlfn.XLOOKUP(C582,PT_Master!A:A,PT_Master!Q:Q),""))</f>
        <v/>
      </c>
      <c r="G582" s="13"/>
      <c r="H582" s="25" t="str">
        <f>IF(B582="","",IFERROR(_xlfn.XLOOKUP(B582,BILLING!A:A,BILLING!N:N),0))</f>
        <v/>
      </c>
      <c r="I582" s="17"/>
      <c r="K582" s="13"/>
      <c r="N582" s="25" t="str">
        <f t="shared" si="17"/>
        <v/>
      </c>
    </row>
    <row r="583" spans="1:14" ht="22" customHeight="1">
      <c r="A583" t="str">
        <f t="shared" ref="A583:A646" si="18">IF(B583="","","INS-"&amp;TEXT(ROW(A579),"00000"))</f>
        <v/>
      </c>
      <c r="C583" s="24" t="str">
        <f>IF(B583="","",IFERROR(_xlfn.XLOOKUP(B583,BILLING!A:A,BILLING!C:C),"Bill not found"))</f>
        <v/>
      </c>
      <c r="D583" s="24" t="str">
        <f>IF(C583="","",IFERROR(_xlfn.XLOOKUP(C583,PT_Master!A:A,PT_Master!C:C),""))</f>
        <v/>
      </c>
      <c r="E583" s="24" t="str">
        <f>IF(C583="","",IFERROR(_xlfn.XLOOKUP(C583,PT_Master!A:A,PT_Master!P:P),""))</f>
        <v/>
      </c>
      <c r="F583" s="24" t="str">
        <f>IF(C583="","",IFERROR(_xlfn.XLOOKUP(C583,PT_Master!A:A,PT_Master!Q:Q),""))</f>
        <v/>
      </c>
      <c r="G583" s="13"/>
      <c r="H583" s="25" t="str">
        <f>IF(B583="","",IFERROR(_xlfn.XLOOKUP(B583,BILLING!A:A,BILLING!N:N),0))</f>
        <v/>
      </c>
      <c r="I583" s="17"/>
      <c r="K583" s="13"/>
      <c r="N583" s="25" t="str">
        <f t="shared" ref="N583:N646" si="19">IF(OR(H583="",I583=""),"",H583-I583)</f>
        <v/>
      </c>
    </row>
    <row r="584" spans="1:14" ht="22" customHeight="1">
      <c r="A584" t="str">
        <f t="shared" si="18"/>
        <v/>
      </c>
      <c r="C584" s="24" t="str">
        <f>IF(B584="","",IFERROR(_xlfn.XLOOKUP(B584,BILLING!A:A,BILLING!C:C),"Bill not found"))</f>
        <v/>
      </c>
      <c r="D584" s="24" t="str">
        <f>IF(C584="","",IFERROR(_xlfn.XLOOKUP(C584,PT_Master!A:A,PT_Master!C:C),""))</f>
        <v/>
      </c>
      <c r="E584" s="24" t="str">
        <f>IF(C584="","",IFERROR(_xlfn.XLOOKUP(C584,PT_Master!A:A,PT_Master!P:P),""))</f>
        <v/>
      </c>
      <c r="F584" s="24" t="str">
        <f>IF(C584="","",IFERROR(_xlfn.XLOOKUP(C584,PT_Master!A:A,PT_Master!Q:Q),""))</f>
        <v/>
      </c>
      <c r="G584" s="13"/>
      <c r="H584" s="25" t="str">
        <f>IF(B584="","",IFERROR(_xlfn.XLOOKUP(B584,BILLING!A:A,BILLING!N:N),0))</f>
        <v/>
      </c>
      <c r="I584" s="17"/>
      <c r="K584" s="13"/>
      <c r="N584" s="25" t="str">
        <f t="shared" si="19"/>
        <v/>
      </c>
    </row>
    <row r="585" spans="1:14" ht="22" customHeight="1">
      <c r="A585" t="str">
        <f t="shared" si="18"/>
        <v/>
      </c>
      <c r="C585" s="24" t="str">
        <f>IF(B585="","",IFERROR(_xlfn.XLOOKUP(B585,BILLING!A:A,BILLING!C:C),"Bill not found"))</f>
        <v/>
      </c>
      <c r="D585" s="24" t="str">
        <f>IF(C585="","",IFERROR(_xlfn.XLOOKUP(C585,PT_Master!A:A,PT_Master!C:C),""))</f>
        <v/>
      </c>
      <c r="E585" s="24" t="str">
        <f>IF(C585="","",IFERROR(_xlfn.XLOOKUP(C585,PT_Master!A:A,PT_Master!P:P),""))</f>
        <v/>
      </c>
      <c r="F585" s="24" t="str">
        <f>IF(C585="","",IFERROR(_xlfn.XLOOKUP(C585,PT_Master!A:A,PT_Master!Q:Q),""))</f>
        <v/>
      </c>
      <c r="G585" s="13"/>
      <c r="H585" s="25" t="str">
        <f>IF(B585="","",IFERROR(_xlfn.XLOOKUP(B585,BILLING!A:A,BILLING!N:N),0))</f>
        <v/>
      </c>
      <c r="I585" s="17"/>
      <c r="K585" s="13"/>
      <c r="N585" s="25" t="str">
        <f t="shared" si="19"/>
        <v/>
      </c>
    </row>
    <row r="586" spans="1:14" ht="22" customHeight="1">
      <c r="A586" t="str">
        <f t="shared" si="18"/>
        <v/>
      </c>
      <c r="C586" s="24" t="str">
        <f>IF(B586="","",IFERROR(_xlfn.XLOOKUP(B586,BILLING!A:A,BILLING!C:C),"Bill not found"))</f>
        <v/>
      </c>
      <c r="D586" s="24" t="str">
        <f>IF(C586="","",IFERROR(_xlfn.XLOOKUP(C586,PT_Master!A:A,PT_Master!C:C),""))</f>
        <v/>
      </c>
      <c r="E586" s="24" t="str">
        <f>IF(C586="","",IFERROR(_xlfn.XLOOKUP(C586,PT_Master!A:A,PT_Master!P:P),""))</f>
        <v/>
      </c>
      <c r="F586" s="24" t="str">
        <f>IF(C586="","",IFERROR(_xlfn.XLOOKUP(C586,PT_Master!A:A,PT_Master!Q:Q),""))</f>
        <v/>
      </c>
      <c r="G586" s="13"/>
      <c r="H586" s="25" t="str">
        <f>IF(B586="","",IFERROR(_xlfn.XLOOKUP(B586,BILLING!A:A,BILLING!N:N),0))</f>
        <v/>
      </c>
      <c r="I586" s="17"/>
      <c r="K586" s="13"/>
      <c r="N586" s="25" t="str">
        <f t="shared" si="19"/>
        <v/>
      </c>
    </row>
    <row r="587" spans="1:14" ht="22" customHeight="1">
      <c r="A587" t="str">
        <f t="shared" si="18"/>
        <v/>
      </c>
      <c r="C587" s="24" t="str">
        <f>IF(B587="","",IFERROR(_xlfn.XLOOKUP(B587,BILLING!A:A,BILLING!C:C),"Bill not found"))</f>
        <v/>
      </c>
      <c r="D587" s="24" t="str">
        <f>IF(C587="","",IFERROR(_xlfn.XLOOKUP(C587,PT_Master!A:A,PT_Master!C:C),""))</f>
        <v/>
      </c>
      <c r="E587" s="24" t="str">
        <f>IF(C587="","",IFERROR(_xlfn.XLOOKUP(C587,PT_Master!A:A,PT_Master!P:P),""))</f>
        <v/>
      </c>
      <c r="F587" s="24" t="str">
        <f>IF(C587="","",IFERROR(_xlfn.XLOOKUP(C587,PT_Master!A:A,PT_Master!Q:Q),""))</f>
        <v/>
      </c>
      <c r="G587" s="13"/>
      <c r="H587" s="25" t="str">
        <f>IF(B587="","",IFERROR(_xlfn.XLOOKUP(B587,BILLING!A:A,BILLING!N:N),0))</f>
        <v/>
      </c>
      <c r="I587" s="17"/>
      <c r="K587" s="13"/>
      <c r="N587" s="25" t="str">
        <f t="shared" si="19"/>
        <v/>
      </c>
    </row>
    <row r="588" spans="1:14" ht="22" customHeight="1">
      <c r="A588" t="str">
        <f t="shared" si="18"/>
        <v/>
      </c>
      <c r="C588" s="24" t="str">
        <f>IF(B588="","",IFERROR(_xlfn.XLOOKUP(B588,BILLING!A:A,BILLING!C:C),"Bill not found"))</f>
        <v/>
      </c>
      <c r="D588" s="24" t="str">
        <f>IF(C588="","",IFERROR(_xlfn.XLOOKUP(C588,PT_Master!A:A,PT_Master!C:C),""))</f>
        <v/>
      </c>
      <c r="E588" s="24" t="str">
        <f>IF(C588="","",IFERROR(_xlfn.XLOOKUP(C588,PT_Master!A:A,PT_Master!P:P),""))</f>
        <v/>
      </c>
      <c r="F588" s="24" t="str">
        <f>IF(C588="","",IFERROR(_xlfn.XLOOKUP(C588,PT_Master!A:A,PT_Master!Q:Q),""))</f>
        <v/>
      </c>
      <c r="G588" s="13"/>
      <c r="H588" s="25" t="str">
        <f>IF(B588="","",IFERROR(_xlfn.XLOOKUP(B588,BILLING!A:A,BILLING!N:N),0))</f>
        <v/>
      </c>
      <c r="I588" s="17"/>
      <c r="K588" s="13"/>
      <c r="N588" s="25" t="str">
        <f t="shared" si="19"/>
        <v/>
      </c>
    </row>
    <row r="589" spans="1:14" ht="22" customHeight="1">
      <c r="A589" t="str">
        <f t="shared" si="18"/>
        <v/>
      </c>
      <c r="C589" s="24" t="str">
        <f>IF(B589="","",IFERROR(_xlfn.XLOOKUP(B589,BILLING!A:A,BILLING!C:C),"Bill not found"))</f>
        <v/>
      </c>
      <c r="D589" s="24" t="str">
        <f>IF(C589="","",IFERROR(_xlfn.XLOOKUP(C589,PT_Master!A:A,PT_Master!C:C),""))</f>
        <v/>
      </c>
      <c r="E589" s="24" t="str">
        <f>IF(C589="","",IFERROR(_xlfn.XLOOKUP(C589,PT_Master!A:A,PT_Master!P:P),""))</f>
        <v/>
      </c>
      <c r="F589" s="24" t="str">
        <f>IF(C589="","",IFERROR(_xlfn.XLOOKUP(C589,PT_Master!A:A,PT_Master!Q:Q),""))</f>
        <v/>
      </c>
      <c r="G589" s="13"/>
      <c r="H589" s="25" t="str">
        <f>IF(B589="","",IFERROR(_xlfn.XLOOKUP(B589,BILLING!A:A,BILLING!N:N),0))</f>
        <v/>
      </c>
      <c r="I589" s="17"/>
      <c r="K589" s="13"/>
      <c r="N589" s="25" t="str">
        <f t="shared" si="19"/>
        <v/>
      </c>
    </row>
    <row r="590" spans="1:14" ht="22" customHeight="1">
      <c r="A590" t="str">
        <f t="shared" si="18"/>
        <v/>
      </c>
      <c r="C590" s="24" t="str">
        <f>IF(B590="","",IFERROR(_xlfn.XLOOKUP(B590,BILLING!A:A,BILLING!C:C),"Bill not found"))</f>
        <v/>
      </c>
      <c r="D590" s="24" t="str">
        <f>IF(C590="","",IFERROR(_xlfn.XLOOKUP(C590,PT_Master!A:A,PT_Master!C:C),""))</f>
        <v/>
      </c>
      <c r="E590" s="24" t="str">
        <f>IF(C590="","",IFERROR(_xlfn.XLOOKUP(C590,PT_Master!A:A,PT_Master!P:P),""))</f>
        <v/>
      </c>
      <c r="F590" s="24" t="str">
        <f>IF(C590="","",IFERROR(_xlfn.XLOOKUP(C590,PT_Master!A:A,PT_Master!Q:Q),""))</f>
        <v/>
      </c>
      <c r="G590" s="13"/>
      <c r="H590" s="25" t="str">
        <f>IF(B590="","",IFERROR(_xlfn.XLOOKUP(B590,BILLING!A:A,BILLING!N:N),0))</f>
        <v/>
      </c>
      <c r="I590" s="17"/>
      <c r="K590" s="13"/>
      <c r="N590" s="25" t="str">
        <f t="shared" si="19"/>
        <v/>
      </c>
    </row>
    <row r="591" spans="1:14" ht="22" customHeight="1">
      <c r="A591" t="str">
        <f t="shared" si="18"/>
        <v/>
      </c>
      <c r="C591" s="24" t="str">
        <f>IF(B591="","",IFERROR(_xlfn.XLOOKUP(B591,BILLING!A:A,BILLING!C:C),"Bill not found"))</f>
        <v/>
      </c>
      <c r="D591" s="24" t="str">
        <f>IF(C591="","",IFERROR(_xlfn.XLOOKUP(C591,PT_Master!A:A,PT_Master!C:C),""))</f>
        <v/>
      </c>
      <c r="E591" s="24" t="str">
        <f>IF(C591="","",IFERROR(_xlfn.XLOOKUP(C591,PT_Master!A:A,PT_Master!P:P),""))</f>
        <v/>
      </c>
      <c r="F591" s="24" t="str">
        <f>IF(C591="","",IFERROR(_xlfn.XLOOKUP(C591,PT_Master!A:A,PT_Master!Q:Q),""))</f>
        <v/>
      </c>
      <c r="G591" s="13"/>
      <c r="H591" s="25" t="str">
        <f>IF(B591="","",IFERROR(_xlfn.XLOOKUP(B591,BILLING!A:A,BILLING!N:N),0))</f>
        <v/>
      </c>
      <c r="I591" s="17"/>
      <c r="K591" s="13"/>
      <c r="N591" s="25" t="str">
        <f t="shared" si="19"/>
        <v/>
      </c>
    </row>
    <row r="592" spans="1:14" ht="22" customHeight="1">
      <c r="A592" t="str">
        <f t="shared" si="18"/>
        <v/>
      </c>
      <c r="C592" s="24" t="str">
        <f>IF(B592="","",IFERROR(_xlfn.XLOOKUP(B592,BILLING!A:A,BILLING!C:C),"Bill not found"))</f>
        <v/>
      </c>
      <c r="D592" s="24" t="str">
        <f>IF(C592="","",IFERROR(_xlfn.XLOOKUP(C592,PT_Master!A:A,PT_Master!C:C),""))</f>
        <v/>
      </c>
      <c r="E592" s="24" t="str">
        <f>IF(C592="","",IFERROR(_xlfn.XLOOKUP(C592,PT_Master!A:A,PT_Master!P:P),""))</f>
        <v/>
      </c>
      <c r="F592" s="24" t="str">
        <f>IF(C592="","",IFERROR(_xlfn.XLOOKUP(C592,PT_Master!A:A,PT_Master!Q:Q),""))</f>
        <v/>
      </c>
      <c r="G592" s="13"/>
      <c r="H592" s="25" t="str">
        <f>IF(B592="","",IFERROR(_xlfn.XLOOKUP(B592,BILLING!A:A,BILLING!N:N),0))</f>
        <v/>
      </c>
      <c r="I592" s="17"/>
      <c r="K592" s="13"/>
      <c r="N592" s="25" t="str">
        <f t="shared" si="19"/>
        <v/>
      </c>
    </row>
    <row r="593" spans="1:14" ht="22" customHeight="1">
      <c r="A593" t="str">
        <f t="shared" si="18"/>
        <v/>
      </c>
      <c r="C593" s="24" t="str">
        <f>IF(B593="","",IFERROR(_xlfn.XLOOKUP(B593,BILLING!A:A,BILLING!C:C),"Bill not found"))</f>
        <v/>
      </c>
      <c r="D593" s="24" t="str">
        <f>IF(C593="","",IFERROR(_xlfn.XLOOKUP(C593,PT_Master!A:A,PT_Master!C:C),""))</f>
        <v/>
      </c>
      <c r="E593" s="24" t="str">
        <f>IF(C593="","",IFERROR(_xlfn.XLOOKUP(C593,PT_Master!A:A,PT_Master!P:P),""))</f>
        <v/>
      </c>
      <c r="F593" s="24" t="str">
        <f>IF(C593="","",IFERROR(_xlfn.XLOOKUP(C593,PT_Master!A:A,PT_Master!Q:Q),""))</f>
        <v/>
      </c>
      <c r="G593" s="13"/>
      <c r="H593" s="25" t="str">
        <f>IF(B593="","",IFERROR(_xlfn.XLOOKUP(B593,BILLING!A:A,BILLING!N:N),0))</f>
        <v/>
      </c>
      <c r="I593" s="17"/>
      <c r="K593" s="13"/>
      <c r="N593" s="25" t="str">
        <f t="shared" si="19"/>
        <v/>
      </c>
    </row>
    <row r="594" spans="1:14" ht="22" customHeight="1">
      <c r="A594" t="str">
        <f t="shared" si="18"/>
        <v/>
      </c>
      <c r="C594" s="24" t="str">
        <f>IF(B594="","",IFERROR(_xlfn.XLOOKUP(B594,BILLING!A:A,BILLING!C:C),"Bill not found"))</f>
        <v/>
      </c>
      <c r="D594" s="24" t="str">
        <f>IF(C594="","",IFERROR(_xlfn.XLOOKUP(C594,PT_Master!A:A,PT_Master!C:C),""))</f>
        <v/>
      </c>
      <c r="E594" s="24" t="str">
        <f>IF(C594="","",IFERROR(_xlfn.XLOOKUP(C594,PT_Master!A:A,PT_Master!P:P),""))</f>
        <v/>
      </c>
      <c r="F594" s="24" t="str">
        <f>IF(C594="","",IFERROR(_xlfn.XLOOKUP(C594,PT_Master!A:A,PT_Master!Q:Q),""))</f>
        <v/>
      </c>
      <c r="G594" s="13"/>
      <c r="H594" s="25" t="str">
        <f>IF(B594="","",IFERROR(_xlfn.XLOOKUP(B594,BILLING!A:A,BILLING!N:N),0))</f>
        <v/>
      </c>
      <c r="I594" s="17"/>
      <c r="K594" s="13"/>
      <c r="N594" s="25" t="str">
        <f t="shared" si="19"/>
        <v/>
      </c>
    </row>
    <row r="595" spans="1:14" ht="22" customHeight="1">
      <c r="A595" t="str">
        <f t="shared" si="18"/>
        <v/>
      </c>
      <c r="C595" s="24" t="str">
        <f>IF(B595="","",IFERROR(_xlfn.XLOOKUP(B595,BILLING!A:A,BILLING!C:C),"Bill not found"))</f>
        <v/>
      </c>
      <c r="D595" s="24" t="str">
        <f>IF(C595="","",IFERROR(_xlfn.XLOOKUP(C595,PT_Master!A:A,PT_Master!C:C),""))</f>
        <v/>
      </c>
      <c r="E595" s="24" t="str">
        <f>IF(C595="","",IFERROR(_xlfn.XLOOKUP(C595,PT_Master!A:A,PT_Master!P:P),""))</f>
        <v/>
      </c>
      <c r="F595" s="24" t="str">
        <f>IF(C595="","",IFERROR(_xlfn.XLOOKUP(C595,PT_Master!A:A,PT_Master!Q:Q),""))</f>
        <v/>
      </c>
      <c r="G595" s="13"/>
      <c r="H595" s="25" t="str">
        <f>IF(B595="","",IFERROR(_xlfn.XLOOKUP(B595,BILLING!A:A,BILLING!N:N),0))</f>
        <v/>
      </c>
      <c r="I595" s="17"/>
      <c r="K595" s="13"/>
      <c r="N595" s="25" t="str">
        <f t="shared" si="19"/>
        <v/>
      </c>
    </row>
    <row r="596" spans="1:14" ht="22" customHeight="1">
      <c r="A596" t="str">
        <f t="shared" si="18"/>
        <v/>
      </c>
      <c r="C596" s="24" t="str">
        <f>IF(B596="","",IFERROR(_xlfn.XLOOKUP(B596,BILLING!A:A,BILLING!C:C),"Bill not found"))</f>
        <v/>
      </c>
      <c r="D596" s="24" t="str">
        <f>IF(C596="","",IFERROR(_xlfn.XLOOKUP(C596,PT_Master!A:A,PT_Master!C:C),""))</f>
        <v/>
      </c>
      <c r="E596" s="24" t="str">
        <f>IF(C596="","",IFERROR(_xlfn.XLOOKUP(C596,PT_Master!A:A,PT_Master!P:P),""))</f>
        <v/>
      </c>
      <c r="F596" s="24" t="str">
        <f>IF(C596="","",IFERROR(_xlfn.XLOOKUP(C596,PT_Master!A:A,PT_Master!Q:Q),""))</f>
        <v/>
      </c>
      <c r="G596" s="13"/>
      <c r="H596" s="25" t="str">
        <f>IF(B596="","",IFERROR(_xlfn.XLOOKUP(B596,BILLING!A:A,BILLING!N:N),0))</f>
        <v/>
      </c>
      <c r="I596" s="17"/>
      <c r="K596" s="13"/>
      <c r="N596" s="25" t="str">
        <f t="shared" si="19"/>
        <v/>
      </c>
    </row>
    <row r="597" spans="1:14" ht="22" customHeight="1">
      <c r="A597" t="str">
        <f t="shared" si="18"/>
        <v/>
      </c>
      <c r="C597" s="24" t="str">
        <f>IF(B597="","",IFERROR(_xlfn.XLOOKUP(B597,BILLING!A:A,BILLING!C:C),"Bill not found"))</f>
        <v/>
      </c>
      <c r="D597" s="24" t="str">
        <f>IF(C597="","",IFERROR(_xlfn.XLOOKUP(C597,PT_Master!A:A,PT_Master!C:C),""))</f>
        <v/>
      </c>
      <c r="E597" s="24" t="str">
        <f>IF(C597="","",IFERROR(_xlfn.XLOOKUP(C597,PT_Master!A:A,PT_Master!P:P),""))</f>
        <v/>
      </c>
      <c r="F597" s="24" t="str">
        <f>IF(C597="","",IFERROR(_xlfn.XLOOKUP(C597,PT_Master!A:A,PT_Master!Q:Q),""))</f>
        <v/>
      </c>
      <c r="G597" s="13"/>
      <c r="H597" s="25" t="str">
        <f>IF(B597="","",IFERROR(_xlfn.XLOOKUP(B597,BILLING!A:A,BILLING!N:N),0))</f>
        <v/>
      </c>
      <c r="I597" s="17"/>
      <c r="K597" s="13"/>
      <c r="N597" s="25" t="str">
        <f t="shared" si="19"/>
        <v/>
      </c>
    </row>
    <row r="598" spans="1:14" ht="22" customHeight="1">
      <c r="A598" t="str">
        <f t="shared" si="18"/>
        <v/>
      </c>
      <c r="C598" s="24" t="str">
        <f>IF(B598="","",IFERROR(_xlfn.XLOOKUP(B598,BILLING!A:A,BILLING!C:C),"Bill not found"))</f>
        <v/>
      </c>
      <c r="D598" s="24" t="str">
        <f>IF(C598="","",IFERROR(_xlfn.XLOOKUP(C598,PT_Master!A:A,PT_Master!C:C),""))</f>
        <v/>
      </c>
      <c r="E598" s="24" t="str">
        <f>IF(C598="","",IFERROR(_xlfn.XLOOKUP(C598,PT_Master!A:A,PT_Master!P:P),""))</f>
        <v/>
      </c>
      <c r="F598" s="24" t="str">
        <f>IF(C598="","",IFERROR(_xlfn.XLOOKUP(C598,PT_Master!A:A,PT_Master!Q:Q),""))</f>
        <v/>
      </c>
      <c r="G598" s="13"/>
      <c r="H598" s="25" t="str">
        <f>IF(B598="","",IFERROR(_xlfn.XLOOKUP(B598,BILLING!A:A,BILLING!N:N),0))</f>
        <v/>
      </c>
      <c r="I598" s="17"/>
      <c r="K598" s="13"/>
      <c r="N598" s="25" t="str">
        <f t="shared" si="19"/>
        <v/>
      </c>
    </row>
    <row r="599" spans="1:14" ht="22" customHeight="1">
      <c r="A599" t="str">
        <f t="shared" si="18"/>
        <v/>
      </c>
      <c r="C599" s="24" t="str">
        <f>IF(B599="","",IFERROR(_xlfn.XLOOKUP(B599,BILLING!A:A,BILLING!C:C),"Bill not found"))</f>
        <v/>
      </c>
      <c r="D599" s="24" t="str">
        <f>IF(C599="","",IFERROR(_xlfn.XLOOKUP(C599,PT_Master!A:A,PT_Master!C:C),""))</f>
        <v/>
      </c>
      <c r="E599" s="24" t="str">
        <f>IF(C599="","",IFERROR(_xlfn.XLOOKUP(C599,PT_Master!A:A,PT_Master!P:P),""))</f>
        <v/>
      </c>
      <c r="F599" s="24" t="str">
        <f>IF(C599="","",IFERROR(_xlfn.XLOOKUP(C599,PT_Master!A:A,PT_Master!Q:Q),""))</f>
        <v/>
      </c>
      <c r="G599" s="13"/>
      <c r="H599" s="25" t="str">
        <f>IF(B599="","",IFERROR(_xlfn.XLOOKUP(B599,BILLING!A:A,BILLING!N:N),0))</f>
        <v/>
      </c>
      <c r="I599" s="17"/>
      <c r="K599" s="13"/>
      <c r="N599" s="25" t="str">
        <f t="shared" si="19"/>
        <v/>
      </c>
    </row>
    <row r="600" spans="1:14" ht="22" customHeight="1">
      <c r="A600" t="str">
        <f t="shared" si="18"/>
        <v/>
      </c>
      <c r="C600" s="24" t="str">
        <f>IF(B600="","",IFERROR(_xlfn.XLOOKUP(B600,BILLING!A:A,BILLING!C:C),"Bill not found"))</f>
        <v/>
      </c>
      <c r="D600" s="24" t="str">
        <f>IF(C600="","",IFERROR(_xlfn.XLOOKUP(C600,PT_Master!A:A,PT_Master!C:C),""))</f>
        <v/>
      </c>
      <c r="E600" s="24" t="str">
        <f>IF(C600="","",IFERROR(_xlfn.XLOOKUP(C600,PT_Master!A:A,PT_Master!P:P),""))</f>
        <v/>
      </c>
      <c r="F600" s="24" t="str">
        <f>IF(C600="","",IFERROR(_xlfn.XLOOKUP(C600,PT_Master!A:A,PT_Master!Q:Q),""))</f>
        <v/>
      </c>
      <c r="G600" s="13"/>
      <c r="H600" s="25" t="str">
        <f>IF(B600="","",IFERROR(_xlfn.XLOOKUP(B600,BILLING!A:A,BILLING!N:N),0))</f>
        <v/>
      </c>
      <c r="I600" s="17"/>
      <c r="K600" s="13"/>
      <c r="N600" s="25" t="str">
        <f t="shared" si="19"/>
        <v/>
      </c>
    </row>
    <row r="601" spans="1:14" ht="22" customHeight="1">
      <c r="A601" t="str">
        <f t="shared" si="18"/>
        <v/>
      </c>
      <c r="C601" s="24" t="str">
        <f>IF(B601="","",IFERROR(_xlfn.XLOOKUP(B601,BILLING!A:A,BILLING!C:C),"Bill not found"))</f>
        <v/>
      </c>
      <c r="D601" s="24" t="str">
        <f>IF(C601="","",IFERROR(_xlfn.XLOOKUP(C601,PT_Master!A:A,PT_Master!C:C),""))</f>
        <v/>
      </c>
      <c r="E601" s="24" t="str">
        <f>IF(C601="","",IFERROR(_xlfn.XLOOKUP(C601,PT_Master!A:A,PT_Master!P:P),""))</f>
        <v/>
      </c>
      <c r="F601" s="24" t="str">
        <f>IF(C601="","",IFERROR(_xlfn.XLOOKUP(C601,PT_Master!A:A,PT_Master!Q:Q),""))</f>
        <v/>
      </c>
      <c r="G601" s="13"/>
      <c r="H601" s="25" t="str">
        <f>IF(B601="","",IFERROR(_xlfn.XLOOKUP(B601,BILLING!A:A,BILLING!N:N),0))</f>
        <v/>
      </c>
      <c r="I601" s="17"/>
      <c r="K601" s="13"/>
      <c r="N601" s="25" t="str">
        <f t="shared" si="19"/>
        <v/>
      </c>
    </row>
    <row r="602" spans="1:14" ht="22" customHeight="1">
      <c r="A602" t="str">
        <f t="shared" si="18"/>
        <v/>
      </c>
      <c r="C602" s="24" t="str">
        <f>IF(B602="","",IFERROR(_xlfn.XLOOKUP(B602,BILLING!A:A,BILLING!C:C),"Bill not found"))</f>
        <v/>
      </c>
      <c r="D602" s="24" t="str">
        <f>IF(C602="","",IFERROR(_xlfn.XLOOKUP(C602,PT_Master!A:A,PT_Master!C:C),""))</f>
        <v/>
      </c>
      <c r="E602" s="24" t="str">
        <f>IF(C602="","",IFERROR(_xlfn.XLOOKUP(C602,PT_Master!A:A,PT_Master!P:P),""))</f>
        <v/>
      </c>
      <c r="F602" s="24" t="str">
        <f>IF(C602="","",IFERROR(_xlfn.XLOOKUP(C602,PT_Master!A:A,PT_Master!Q:Q),""))</f>
        <v/>
      </c>
      <c r="G602" s="13"/>
      <c r="H602" s="25" t="str">
        <f>IF(B602="","",IFERROR(_xlfn.XLOOKUP(B602,BILLING!A:A,BILLING!N:N),0))</f>
        <v/>
      </c>
      <c r="I602" s="17"/>
      <c r="K602" s="13"/>
      <c r="N602" s="25" t="str">
        <f t="shared" si="19"/>
        <v/>
      </c>
    </row>
    <row r="603" spans="1:14" ht="22" customHeight="1">
      <c r="A603" t="str">
        <f t="shared" si="18"/>
        <v/>
      </c>
      <c r="C603" s="24" t="str">
        <f>IF(B603="","",IFERROR(_xlfn.XLOOKUP(B603,BILLING!A:A,BILLING!C:C),"Bill not found"))</f>
        <v/>
      </c>
      <c r="D603" s="24" t="str">
        <f>IF(C603="","",IFERROR(_xlfn.XLOOKUP(C603,PT_Master!A:A,PT_Master!C:C),""))</f>
        <v/>
      </c>
      <c r="E603" s="24" t="str">
        <f>IF(C603="","",IFERROR(_xlfn.XLOOKUP(C603,PT_Master!A:A,PT_Master!P:P),""))</f>
        <v/>
      </c>
      <c r="F603" s="24" t="str">
        <f>IF(C603="","",IFERROR(_xlfn.XLOOKUP(C603,PT_Master!A:A,PT_Master!Q:Q),""))</f>
        <v/>
      </c>
      <c r="G603" s="13"/>
      <c r="H603" s="25" t="str">
        <f>IF(B603="","",IFERROR(_xlfn.XLOOKUP(B603,BILLING!A:A,BILLING!N:N),0))</f>
        <v/>
      </c>
      <c r="I603" s="17"/>
      <c r="K603" s="13"/>
      <c r="N603" s="25" t="str">
        <f t="shared" si="19"/>
        <v/>
      </c>
    </row>
    <row r="604" spans="1:14" ht="22" customHeight="1">
      <c r="A604" t="str">
        <f t="shared" si="18"/>
        <v/>
      </c>
      <c r="C604" s="24" t="str">
        <f>IF(B604="","",IFERROR(_xlfn.XLOOKUP(B604,BILLING!A:A,BILLING!C:C),"Bill not found"))</f>
        <v/>
      </c>
      <c r="D604" s="24" t="str">
        <f>IF(C604="","",IFERROR(_xlfn.XLOOKUP(C604,PT_Master!A:A,PT_Master!C:C),""))</f>
        <v/>
      </c>
      <c r="E604" s="24" t="str">
        <f>IF(C604="","",IFERROR(_xlfn.XLOOKUP(C604,PT_Master!A:A,PT_Master!P:P),""))</f>
        <v/>
      </c>
      <c r="F604" s="24" t="str">
        <f>IF(C604="","",IFERROR(_xlfn.XLOOKUP(C604,PT_Master!A:A,PT_Master!Q:Q),""))</f>
        <v/>
      </c>
      <c r="G604" s="13"/>
      <c r="H604" s="25" t="str">
        <f>IF(B604="","",IFERROR(_xlfn.XLOOKUP(B604,BILLING!A:A,BILLING!N:N),0))</f>
        <v/>
      </c>
      <c r="I604" s="17"/>
      <c r="K604" s="13"/>
      <c r="N604" s="25" t="str">
        <f t="shared" si="19"/>
        <v/>
      </c>
    </row>
    <row r="605" spans="1:14" ht="22" customHeight="1">
      <c r="A605" t="str">
        <f t="shared" si="18"/>
        <v/>
      </c>
      <c r="C605" s="24" t="str">
        <f>IF(B605="","",IFERROR(_xlfn.XLOOKUP(B605,BILLING!A:A,BILLING!C:C),"Bill not found"))</f>
        <v/>
      </c>
      <c r="D605" s="24" t="str">
        <f>IF(C605="","",IFERROR(_xlfn.XLOOKUP(C605,PT_Master!A:A,PT_Master!C:C),""))</f>
        <v/>
      </c>
      <c r="E605" s="24" t="str">
        <f>IF(C605="","",IFERROR(_xlfn.XLOOKUP(C605,PT_Master!A:A,PT_Master!P:P),""))</f>
        <v/>
      </c>
      <c r="F605" s="24" t="str">
        <f>IF(C605="","",IFERROR(_xlfn.XLOOKUP(C605,PT_Master!A:A,PT_Master!Q:Q),""))</f>
        <v/>
      </c>
      <c r="G605" s="13"/>
      <c r="H605" s="25" t="str">
        <f>IF(B605="","",IFERROR(_xlfn.XLOOKUP(B605,BILLING!A:A,BILLING!N:N),0))</f>
        <v/>
      </c>
      <c r="I605" s="17"/>
      <c r="K605" s="13"/>
      <c r="N605" s="25" t="str">
        <f t="shared" si="19"/>
        <v/>
      </c>
    </row>
    <row r="606" spans="1:14" ht="22" customHeight="1">
      <c r="A606" t="str">
        <f t="shared" si="18"/>
        <v/>
      </c>
      <c r="C606" s="24" t="str">
        <f>IF(B606="","",IFERROR(_xlfn.XLOOKUP(B606,BILLING!A:A,BILLING!C:C),"Bill not found"))</f>
        <v/>
      </c>
      <c r="D606" s="24" t="str">
        <f>IF(C606="","",IFERROR(_xlfn.XLOOKUP(C606,PT_Master!A:A,PT_Master!C:C),""))</f>
        <v/>
      </c>
      <c r="E606" s="24" t="str">
        <f>IF(C606="","",IFERROR(_xlfn.XLOOKUP(C606,PT_Master!A:A,PT_Master!P:P),""))</f>
        <v/>
      </c>
      <c r="F606" s="24" t="str">
        <f>IF(C606="","",IFERROR(_xlfn.XLOOKUP(C606,PT_Master!A:A,PT_Master!Q:Q),""))</f>
        <v/>
      </c>
      <c r="G606" s="13"/>
      <c r="H606" s="25" t="str">
        <f>IF(B606="","",IFERROR(_xlfn.XLOOKUP(B606,BILLING!A:A,BILLING!N:N),0))</f>
        <v/>
      </c>
      <c r="I606" s="17"/>
      <c r="K606" s="13"/>
      <c r="N606" s="25" t="str">
        <f t="shared" si="19"/>
        <v/>
      </c>
    </row>
    <row r="607" spans="1:14" ht="22" customHeight="1">
      <c r="A607" t="str">
        <f t="shared" si="18"/>
        <v/>
      </c>
      <c r="C607" s="24" t="str">
        <f>IF(B607="","",IFERROR(_xlfn.XLOOKUP(B607,BILLING!A:A,BILLING!C:C),"Bill not found"))</f>
        <v/>
      </c>
      <c r="D607" s="24" t="str">
        <f>IF(C607="","",IFERROR(_xlfn.XLOOKUP(C607,PT_Master!A:A,PT_Master!C:C),""))</f>
        <v/>
      </c>
      <c r="E607" s="24" t="str">
        <f>IF(C607="","",IFERROR(_xlfn.XLOOKUP(C607,PT_Master!A:A,PT_Master!P:P),""))</f>
        <v/>
      </c>
      <c r="F607" s="24" t="str">
        <f>IF(C607="","",IFERROR(_xlfn.XLOOKUP(C607,PT_Master!A:A,PT_Master!Q:Q),""))</f>
        <v/>
      </c>
      <c r="G607" s="13"/>
      <c r="H607" s="25" t="str">
        <f>IF(B607="","",IFERROR(_xlfn.XLOOKUP(B607,BILLING!A:A,BILLING!N:N),0))</f>
        <v/>
      </c>
      <c r="I607" s="17"/>
      <c r="K607" s="13"/>
      <c r="N607" s="25" t="str">
        <f t="shared" si="19"/>
        <v/>
      </c>
    </row>
    <row r="608" spans="1:14" ht="22" customHeight="1">
      <c r="A608" t="str">
        <f t="shared" si="18"/>
        <v/>
      </c>
      <c r="C608" s="24" t="str">
        <f>IF(B608="","",IFERROR(_xlfn.XLOOKUP(B608,BILLING!A:A,BILLING!C:C),"Bill not found"))</f>
        <v/>
      </c>
      <c r="D608" s="24" t="str">
        <f>IF(C608="","",IFERROR(_xlfn.XLOOKUP(C608,PT_Master!A:A,PT_Master!C:C),""))</f>
        <v/>
      </c>
      <c r="E608" s="24" t="str">
        <f>IF(C608="","",IFERROR(_xlfn.XLOOKUP(C608,PT_Master!A:A,PT_Master!P:P),""))</f>
        <v/>
      </c>
      <c r="F608" s="24" t="str">
        <f>IF(C608="","",IFERROR(_xlfn.XLOOKUP(C608,PT_Master!A:A,PT_Master!Q:Q),""))</f>
        <v/>
      </c>
      <c r="G608" s="13"/>
      <c r="H608" s="25" t="str">
        <f>IF(B608="","",IFERROR(_xlfn.XLOOKUP(B608,BILLING!A:A,BILLING!N:N),0))</f>
        <v/>
      </c>
      <c r="I608" s="17"/>
      <c r="K608" s="13"/>
      <c r="N608" s="25" t="str">
        <f t="shared" si="19"/>
        <v/>
      </c>
    </row>
    <row r="609" spans="1:14" ht="22" customHeight="1">
      <c r="A609" t="str">
        <f t="shared" si="18"/>
        <v/>
      </c>
      <c r="C609" s="24" t="str">
        <f>IF(B609="","",IFERROR(_xlfn.XLOOKUP(B609,BILLING!A:A,BILLING!C:C),"Bill not found"))</f>
        <v/>
      </c>
      <c r="D609" s="24" t="str">
        <f>IF(C609="","",IFERROR(_xlfn.XLOOKUP(C609,PT_Master!A:A,PT_Master!C:C),""))</f>
        <v/>
      </c>
      <c r="E609" s="24" t="str">
        <f>IF(C609="","",IFERROR(_xlfn.XLOOKUP(C609,PT_Master!A:A,PT_Master!P:P),""))</f>
        <v/>
      </c>
      <c r="F609" s="24" t="str">
        <f>IF(C609="","",IFERROR(_xlfn.XLOOKUP(C609,PT_Master!A:A,PT_Master!Q:Q),""))</f>
        <v/>
      </c>
      <c r="G609" s="13"/>
      <c r="H609" s="25" t="str">
        <f>IF(B609="","",IFERROR(_xlfn.XLOOKUP(B609,BILLING!A:A,BILLING!N:N),0))</f>
        <v/>
      </c>
      <c r="I609" s="17"/>
      <c r="K609" s="13"/>
      <c r="N609" s="25" t="str">
        <f t="shared" si="19"/>
        <v/>
      </c>
    </row>
    <row r="610" spans="1:14" ht="22" customHeight="1">
      <c r="A610" t="str">
        <f t="shared" si="18"/>
        <v/>
      </c>
      <c r="C610" s="24" t="str">
        <f>IF(B610="","",IFERROR(_xlfn.XLOOKUP(B610,BILLING!A:A,BILLING!C:C),"Bill not found"))</f>
        <v/>
      </c>
      <c r="D610" s="24" t="str">
        <f>IF(C610="","",IFERROR(_xlfn.XLOOKUP(C610,PT_Master!A:A,PT_Master!C:C),""))</f>
        <v/>
      </c>
      <c r="E610" s="24" t="str">
        <f>IF(C610="","",IFERROR(_xlfn.XLOOKUP(C610,PT_Master!A:A,PT_Master!P:P),""))</f>
        <v/>
      </c>
      <c r="F610" s="24" t="str">
        <f>IF(C610="","",IFERROR(_xlfn.XLOOKUP(C610,PT_Master!A:A,PT_Master!Q:Q),""))</f>
        <v/>
      </c>
      <c r="G610" s="13"/>
      <c r="H610" s="25" t="str">
        <f>IF(B610="","",IFERROR(_xlfn.XLOOKUP(B610,BILLING!A:A,BILLING!N:N),0))</f>
        <v/>
      </c>
      <c r="I610" s="17"/>
      <c r="K610" s="13"/>
      <c r="N610" s="25" t="str">
        <f t="shared" si="19"/>
        <v/>
      </c>
    </row>
    <row r="611" spans="1:14" ht="22" customHeight="1">
      <c r="A611" t="str">
        <f t="shared" si="18"/>
        <v/>
      </c>
      <c r="C611" s="24" t="str">
        <f>IF(B611="","",IFERROR(_xlfn.XLOOKUP(B611,BILLING!A:A,BILLING!C:C),"Bill not found"))</f>
        <v/>
      </c>
      <c r="D611" s="24" t="str">
        <f>IF(C611="","",IFERROR(_xlfn.XLOOKUP(C611,PT_Master!A:A,PT_Master!C:C),""))</f>
        <v/>
      </c>
      <c r="E611" s="24" t="str">
        <f>IF(C611="","",IFERROR(_xlfn.XLOOKUP(C611,PT_Master!A:A,PT_Master!P:P),""))</f>
        <v/>
      </c>
      <c r="F611" s="24" t="str">
        <f>IF(C611="","",IFERROR(_xlfn.XLOOKUP(C611,PT_Master!A:A,PT_Master!Q:Q),""))</f>
        <v/>
      </c>
      <c r="G611" s="13"/>
      <c r="H611" s="25" t="str">
        <f>IF(B611="","",IFERROR(_xlfn.XLOOKUP(B611,BILLING!A:A,BILLING!N:N),0))</f>
        <v/>
      </c>
      <c r="I611" s="17"/>
      <c r="K611" s="13"/>
      <c r="N611" s="25" t="str">
        <f t="shared" si="19"/>
        <v/>
      </c>
    </row>
    <row r="612" spans="1:14" ht="22" customHeight="1">
      <c r="A612" t="str">
        <f t="shared" si="18"/>
        <v/>
      </c>
      <c r="C612" s="24" t="str">
        <f>IF(B612="","",IFERROR(_xlfn.XLOOKUP(B612,BILLING!A:A,BILLING!C:C),"Bill not found"))</f>
        <v/>
      </c>
      <c r="D612" s="24" t="str">
        <f>IF(C612="","",IFERROR(_xlfn.XLOOKUP(C612,PT_Master!A:A,PT_Master!C:C),""))</f>
        <v/>
      </c>
      <c r="E612" s="24" t="str">
        <f>IF(C612="","",IFERROR(_xlfn.XLOOKUP(C612,PT_Master!A:A,PT_Master!P:P),""))</f>
        <v/>
      </c>
      <c r="F612" s="24" t="str">
        <f>IF(C612="","",IFERROR(_xlfn.XLOOKUP(C612,PT_Master!A:A,PT_Master!Q:Q),""))</f>
        <v/>
      </c>
      <c r="G612" s="13"/>
      <c r="H612" s="25" t="str">
        <f>IF(B612="","",IFERROR(_xlfn.XLOOKUP(B612,BILLING!A:A,BILLING!N:N),0))</f>
        <v/>
      </c>
      <c r="I612" s="17"/>
      <c r="K612" s="13"/>
      <c r="N612" s="25" t="str">
        <f t="shared" si="19"/>
        <v/>
      </c>
    </row>
    <row r="613" spans="1:14" ht="22" customHeight="1">
      <c r="A613" t="str">
        <f t="shared" si="18"/>
        <v/>
      </c>
      <c r="C613" s="24" t="str">
        <f>IF(B613="","",IFERROR(_xlfn.XLOOKUP(B613,BILLING!A:A,BILLING!C:C),"Bill not found"))</f>
        <v/>
      </c>
      <c r="D613" s="24" t="str">
        <f>IF(C613="","",IFERROR(_xlfn.XLOOKUP(C613,PT_Master!A:A,PT_Master!C:C),""))</f>
        <v/>
      </c>
      <c r="E613" s="24" t="str">
        <f>IF(C613="","",IFERROR(_xlfn.XLOOKUP(C613,PT_Master!A:A,PT_Master!P:P),""))</f>
        <v/>
      </c>
      <c r="F613" s="24" t="str">
        <f>IF(C613="","",IFERROR(_xlfn.XLOOKUP(C613,PT_Master!A:A,PT_Master!Q:Q),""))</f>
        <v/>
      </c>
      <c r="G613" s="13"/>
      <c r="H613" s="25" t="str">
        <f>IF(B613="","",IFERROR(_xlfn.XLOOKUP(B613,BILLING!A:A,BILLING!N:N),0))</f>
        <v/>
      </c>
      <c r="I613" s="17"/>
      <c r="K613" s="13"/>
      <c r="N613" s="25" t="str">
        <f t="shared" si="19"/>
        <v/>
      </c>
    </row>
    <row r="614" spans="1:14" ht="22" customHeight="1">
      <c r="A614" t="str">
        <f t="shared" si="18"/>
        <v/>
      </c>
      <c r="C614" s="24" t="str">
        <f>IF(B614="","",IFERROR(_xlfn.XLOOKUP(B614,BILLING!A:A,BILLING!C:C),"Bill not found"))</f>
        <v/>
      </c>
      <c r="D614" s="24" t="str">
        <f>IF(C614="","",IFERROR(_xlfn.XLOOKUP(C614,PT_Master!A:A,PT_Master!C:C),""))</f>
        <v/>
      </c>
      <c r="E614" s="24" t="str">
        <f>IF(C614="","",IFERROR(_xlfn.XLOOKUP(C614,PT_Master!A:A,PT_Master!P:P),""))</f>
        <v/>
      </c>
      <c r="F614" s="24" t="str">
        <f>IF(C614="","",IFERROR(_xlfn.XLOOKUP(C614,PT_Master!A:A,PT_Master!Q:Q),""))</f>
        <v/>
      </c>
      <c r="G614" s="13"/>
      <c r="H614" s="25" t="str">
        <f>IF(B614="","",IFERROR(_xlfn.XLOOKUP(B614,BILLING!A:A,BILLING!N:N),0))</f>
        <v/>
      </c>
      <c r="I614" s="17"/>
      <c r="K614" s="13"/>
      <c r="N614" s="25" t="str">
        <f t="shared" si="19"/>
        <v/>
      </c>
    </row>
    <row r="615" spans="1:14" ht="22" customHeight="1">
      <c r="A615" t="str">
        <f t="shared" si="18"/>
        <v/>
      </c>
      <c r="C615" s="24" t="str">
        <f>IF(B615="","",IFERROR(_xlfn.XLOOKUP(B615,BILLING!A:A,BILLING!C:C),"Bill not found"))</f>
        <v/>
      </c>
      <c r="D615" s="24" t="str">
        <f>IF(C615="","",IFERROR(_xlfn.XLOOKUP(C615,PT_Master!A:A,PT_Master!C:C),""))</f>
        <v/>
      </c>
      <c r="E615" s="24" t="str">
        <f>IF(C615="","",IFERROR(_xlfn.XLOOKUP(C615,PT_Master!A:A,PT_Master!P:P),""))</f>
        <v/>
      </c>
      <c r="F615" s="24" t="str">
        <f>IF(C615="","",IFERROR(_xlfn.XLOOKUP(C615,PT_Master!A:A,PT_Master!Q:Q),""))</f>
        <v/>
      </c>
      <c r="G615" s="13"/>
      <c r="H615" s="25" t="str">
        <f>IF(B615="","",IFERROR(_xlfn.XLOOKUP(B615,BILLING!A:A,BILLING!N:N),0))</f>
        <v/>
      </c>
      <c r="I615" s="17"/>
      <c r="K615" s="13"/>
      <c r="N615" s="25" t="str">
        <f t="shared" si="19"/>
        <v/>
      </c>
    </row>
    <row r="616" spans="1:14" ht="22" customHeight="1">
      <c r="A616" t="str">
        <f t="shared" si="18"/>
        <v/>
      </c>
      <c r="C616" s="24" t="str">
        <f>IF(B616="","",IFERROR(_xlfn.XLOOKUP(B616,BILLING!A:A,BILLING!C:C),"Bill not found"))</f>
        <v/>
      </c>
      <c r="D616" s="24" t="str">
        <f>IF(C616="","",IFERROR(_xlfn.XLOOKUP(C616,PT_Master!A:A,PT_Master!C:C),""))</f>
        <v/>
      </c>
      <c r="E616" s="24" t="str">
        <f>IF(C616="","",IFERROR(_xlfn.XLOOKUP(C616,PT_Master!A:A,PT_Master!P:P),""))</f>
        <v/>
      </c>
      <c r="F616" s="24" t="str">
        <f>IF(C616="","",IFERROR(_xlfn.XLOOKUP(C616,PT_Master!A:A,PT_Master!Q:Q),""))</f>
        <v/>
      </c>
      <c r="G616" s="13"/>
      <c r="H616" s="25" t="str">
        <f>IF(B616="","",IFERROR(_xlfn.XLOOKUP(B616,BILLING!A:A,BILLING!N:N),0))</f>
        <v/>
      </c>
      <c r="I616" s="17"/>
      <c r="K616" s="13"/>
      <c r="N616" s="25" t="str">
        <f t="shared" si="19"/>
        <v/>
      </c>
    </row>
    <row r="617" spans="1:14" ht="22" customHeight="1">
      <c r="A617" t="str">
        <f t="shared" si="18"/>
        <v/>
      </c>
      <c r="C617" s="24" t="str">
        <f>IF(B617="","",IFERROR(_xlfn.XLOOKUP(B617,BILLING!A:A,BILLING!C:C),"Bill not found"))</f>
        <v/>
      </c>
      <c r="D617" s="24" t="str">
        <f>IF(C617="","",IFERROR(_xlfn.XLOOKUP(C617,PT_Master!A:A,PT_Master!C:C),""))</f>
        <v/>
      </c>
      <c r="E617" s="24" t="str">
        <f>IF(C617="","",IFERROR(_xlfn.XLOOKUP(C617,PT_Master!A:A,PT_Master!P:P),""))</f>
        <v/>
      </c>
      <c r="F617" s="24" t="str">
        <f>IF(C617="","",IFERROR(_xlfn.XLOOKUP(C617,PT_Master!A:A,PT_Master!Q:Q),""))</f>
        <v/>
      </c>
      <c r="G617" s="13"/>
      <c r="H617" s="25" t="str">
        <f>IF(B617="","",IFERROR(_xlfn.XLOOKUP(B617,BILLING!A:A,BILLING!N:N),0))</f>
        <v/>
      </c>
      <c r="I617" s="17"/>
      <c r="K617" s="13"/>
      <c r="N617" s="25" t="str">
        <f t="shared" si="19"/>
        <v/>
      </c>
    </row>
    <row r="618" spans="1:14" ht="22" customHeight="1">
      <c r="A618" t="str">
        <f t="shared" si="18"/>
        <v/>
      </c>
      <c r="C618" s="24" t="str">
        <f>IF(B618="","",IFERROR(_xlfn.XLOOKUP(B618,BILLING!A:A,BILLING!C:C),"Bill not found"))</f>
        <v/>
      </c>
      <c r="D618" s="24" t="str">
        <f>IF(C618="","",IFERROR(_xlfn.XLOOKUP(C618,PT_Master!A:A,PT_Master!C:C),""))</f>
        <v/>
      </c>
      <c r="E618" s="24" t="str">
        <f>IF(C618="","",IFERROR(_xlfn.XLOOKUP(C618,PT_Master!A:A,PT_Master!P:P),""))</f>
        <v/>
      </c>
      <c r="F618" s="24" t="str">
        <f>IF(C618="","",IFERROR(_xlfn.XLOOKUP(C618,PT_Master!A:A,PT_Master!Q:Q),""))</f>
        <v/>
      </c>
      <c r="G618" s="13"/>
      <c r="H618" s="25" t="str">
        <f>IF(B618="","",IFERROR(_xlfn.XLOOKUP(B618,BILLING!A:A,BILLING!N:N),0))</f>
        <v/>
      </c>
      <c r="I618" s="17"/>
      <c r="K618" s="13"/>
      <c r="N618" s="25" t="str">
        <f t="shared" si="19"/>
        <v/>
      </c>
    </row>
    <row r="619" spans="1:14" ht="22" customHeight="1">
      <c r="A619" t="str">
        <f t="shared" si="18"/>
        <v/>
      </c>
      <c r="C619" s="24" t="str">
        <f>IF(B619="","",IFERROR(_xlfn.XLOOKUP(B619,BILLING!A:A,BILLING!C:C),"Bill not found"))</f>
        <v/>
      </c>
      <c r="D619" s="24" t="str">
        <f>IF(C619="","",IFERROR(_xlfn.XLOOKUP(C619,PT_Master!A:A,PT_Master!C:C),""))</f>
        <v/>
      </c>
      <c r="E619" s="24" t="str">
        <f>IF(C619="","",IFERROR(_xlfn.XLOOKUP(C619,PT_Master!A:A,PT_Master!P:P),""))</f>
        <v/>
      </c>
      <c r="F619" s="24" t="str">
        <f>IF(C619="","",IFERROR(_xlfn.XLOOKUP(C619,PT_Master!A:A,PT_Master!Q:Q),""))</f>
        <v/>
      </c>
      <c r="G619" s="13"/>
      <c r="H619" s="25" t="str">
        <f>IF(B619="","",IFERROR(_xlfn.XLOOKUP(B619,BILLING!A:A,BILLING!N:N),0))</f>
        <v/>
      </c>
      <c r="I619" s="17"/>
      <c r="K619" s="13"/>
      <c r="N619" s="25" t="str">
        <f t="shared" si="19"/>
        <v/>
      </c>
    </row>
    <row r="620" spans="1:14" ht="22" customHeight="1">
      <c r="A620" t="str">
        <f t="shared" si="18"/>
        <v/>
      </c>
      <c r="C620" s="24" t="str">
        <f>IF(B620="","",IFERROR(_xlfn.XLOOKUP(B620,BILLING!A:A,BILLING!C:C),"Bill not found"))</f>
        <v/>
      </c>
      <c r="D620" s="24" t="str">
        <f>IF(C620="","",IFERROR(_xlfn.XLOOKUP(C620,PT_Master!A:A,PT_Master!C:C),""))</f>
        <v/>
      </c>
      <c r="E620" s="24" t="str">
        <f>IF(C620="","",IFERROR(_xlfn.XLOOKUP(C620,PT_Master!A:A,PT_Master!P:P),""))</f>
        <v/>
      </c>
      <c r="F620" s="24" t="str">
        <f>IF(C620="","",IFERROR(_xlfn.XLOOKUP(C620,PT_Master!A:A,PT_Master!Q:Q),""))</f>
        <v/>
      </c>
      <c r="G620" s="13"/>
      <c r="H620" s="25" t="str">
        <f>IF(B620="","",IFERROR(_xlfn.XLOOKUP(B620,BILLING!A:A,BILLING!N:N),0))</f>
        <v/>
      </c>
      <c r="I620" s="17"/>
      <c r="K620" s="13"/>
      <c r="N620" s="25" t="str">
        <f t="shared" si="19"/>
        <v/>
      </c>
    </row>
    <row r="621" spans="1:14" ht="22" customHeight="1">
      <c r="A621" t="str">
        <f t="shared" si="18"/>
        <v/>
      </c>
      <c r="C621" s="24" t="str">
        <f>IF(B621="","",IFERROR(_xlfn.XLOOKUP(B621,BILLING!A:A,BILLING!C:C),"Bill not found"))</f>
        <v/>
      </c>
      <c r="D621" s="24" t="str">
        <f>IF(C621="","",IFERROR(_xlfn.XLOOKUP(C621,PT_Master!A:A,PT_Master!C:C),""))</f>
        <v/>
      </c>
      <c r="E621" s="24" t="str">
        <f>IF(C621="","",IFERROR(_xlfn.XLOOKUP(C621,PT_Master!A:A,PT_Master!P:P),""))</f>
        <v/>
      </c>
      <c r="F621" s="24" t="str">
        <f>IF(C621="","",IFERROR(_xlfn.XLOOKUP(C621,PT_Master!A:A,PT_Master!Q:Q),""))</f>
        <v/>
      </c>
      <c r="G621" s="13"/>
      <c r="H621" s="25" t="str">
        <f>IF(B621="","",IFERROR(_xlfn.XLOOKUP(B621,BILLING!A:A,BILLING!N:N),0))</f>
        <v/>
      </c>
      <c r="I621" s="17"/>
      <c r="K621" s="13"/>
      <c r="N621" s="25" t="str">
        <f t="shared" si="19"/>
        <v/>
      </c>
    </row>
    <row r="622" spans="1:14" ht="22" customHeight="1">
      <c r="A622" t="str">
        <f t="shared" si="18"/>
        <v/>
      </c>
      <c r="C622" s="24" t="str">
        <f>IF(B622="","",IFERROR(_xlfn.XLOOKUP(B622,BILLING!A:A,BILLING!C:C),"Bill not found"))</f>
        <v/>
      </c>
      <c r="D622" s="24" t="str">
        <f>IF(C622="","",IFERROR(_xlfn.XLOOKUP(C622,PT_Master!A:A,PT_Master!C:C),""))</f>
        <v/>
      </c>
      <c r="E622" s="24" t="str">
        <f>IF(C622="","",IFERROR(_xlfn.XLOOKUP(C622,PT_Master!A:A,PT_Master!P:P),""))</f>
        <v/>
      </c>
      <c r="F622" s="24" t="str">
        <f>IF(C622="","",IFERROR(_xlfn.XLOOKUP(C622,PT_Master!A:A,PT_Master!Q:Q),""))</f>
        <v/>
      </c>
      <c r="G622" s="13"/>
      <c r="H622" s="25" t="str">
        <f>IF(B622="","",IFERROR(_xlfn.XLOOKUP(B622,BILLING!A:A,BILLING!N:N),0))</f>
        <v/>
      </c>
      <c r="I622" s="17"/>
      <c r="K622" s="13"/>
      <c r="N622" s="25" t="str">
        <f t="shared" si="19"/>
        <v/>
      </c>
    </row>
    <row r="623" spans="1:14" ht="22" customHeight="1">
      <c r="A623" t="str">
        <f t="shared" si="18"/>
        <v/>
      </c>
      <c r="C623" s="24" t="str">
        <f>IF(B623="","",IFERROR(_xlfn.XLOOKUP(B623,BILLING!A:A,BILLING!C:C),"Bill not found"))</f>
        <v/>
      </c>
      <c r="D623" s="24" t="str">
        <f>IF(C623="","",IFERROR(_xlfn.XLOOKUP(C623,PT_Master!A:A,PT_Master!C:C),""))</f>
        <v/>
      </c>
      <c r="E623" s="24" t="str">
        <f>IF(C623="","",IFERROR(_xlfn.XLOOKUP(C623,PT_Master!A:A,PT_Master!P:P),""))</f>
        <v/>
      </c>
      <c r="F623" s="24" t="str">
        <f>IF(C623="","",IFERROR(_xlfn.XLOOKUP(C623,PT_Master!A:A,PT_Master!Q:Q),""))</f>
        <v/>
      </c>
      <c r="G623" s="13"/>
      <c r="H623" s="25" t="str">
        <f>IF(B623="","",IFERROR(_xlfn.XLOOKUP(B623,BILLING!A:A,BILLING!N:N),0))</f>
        <v/>
      </c>
      <c r="I623" s="17"/>
      <c r="K623" s="13"/>
      <c r="N623" s="25" t="str">
        <f t="shared" si="19"/>
        <v/>
      </c>
    </row>
    <row r="624" spans="1:14" ht="22" customHeight="1">
      <c r="A624" t="str">
        <f t="shared" si="18"/>
        <v/>
      </c>
      <c r="C624" s="24" t="str">
        <f>IF(B624="","",IFERROR(_xlfn.XLOOKUP(B624,BILLING!A:A,BILLING!C:C),"Bill not found"))</f>
        <v/>
      </c>
      <c r="D624" s="24" t="str">
        <f>IF(C624="","",IFERROR(_xlfn.XLOOKUP(C624,PT_Master!A:A,PT_Master!C:C),""))</f>
        <v/>
      </c>
      <c r="E624" s="24" t="str">
        <f>IF(C624="","",IFERROR(_xlfn.XLOOKUP(C624,PT_Master!A:A,PT_Master!P:P),""))</f>
        <v/>
      </c>
      <c r="F624" s="24" t="str">
        <f>IF(C624="","",IFERROR(_xlfn.XLOOKUP(C624,PT_Master!A:A,PT_Master!Q:Q),""))</f>
        <v/>
      </c>
      <c r="G624" s="13"/>
      <c r="H624" s="25" t="str">
        <f>IF(B624="","",IFERROR(_xlfn.XLOOKUP(B624,BILLING!A:A,BILLING!N:N),0))</f>
        <v/>
      </c>
      <c r="I624" s="17"/>
      <c r="K624" s="13"/>
      <c r="N624" s="25" t="str">
        <f t="shared" si="19"/>
        <v/>
      </c>
    </row>
    <row r="625" spans="1:14" ht="22" customHeight="1">
      <c r="A625" t="str">
        <f t="shared" si="18"/>
        <v/>
      </c>
      <c r="C625" s="24" t="str">
        <f>IF(B625="","",IFERROR(_xlfn.XLOOKUP(B625,BILLING!A:A,BILLING!C:C),"Bill not found"))</f>
        <v/>
      </c>
      <c r="D625" s="24" t="str">
        <f>IF(C625="","",IFERROR(_xlfn.XLOOKUP(C625,PT_Master!A:A,PT_Master!C:C),""))</f>
        <v/>
      </c>
      <c r="E625" s="24" t="str">
        <f>IF(C625="","",IFERROR(_xlfn.XLOOKUP(C625,PT_Master!A:A,PT_Master!P:P),""))</f>
        <v/>
      </c>
      <c r="F625" s="24" t="str">
        <f>IF(C625="","",IFERROR(_xlfn.XLOOKUP(C625,PT_Master!A:A,PT_Master!Q:Q),""))</f>
        <v/>
      </c>
      <c r="G625" s="13"/>
      <c r="H625" s="25" t="str">
        <f>IF(B625="","",IFERROR(_xlfn.XLOOKUP(B625,BILLING!A:A,BILLING!N:N),0))</f>
        <v/>
      </c>
      <c r="I625" s="17"/>
      <c r="K625" s="13"/>
      <c r="N625" s="25" t="str">
        <f t="shared" si="19"/>
        <v/>
      </c>
    </row>
    <row r="626" spans="1:14" ht="22" customHeight="1">
      <c r="A626" t="str">
        <f t="shared" si="18"/>
        <v/>
      </c>
      <c r="C626" s="24" t="str">
        <f>IF(B626="","",IFERROR(_xlfn.XLOOKUP(B626,BILLING!A:A,BILLING!C:C),"Bill not found"))</f>
        <v/>
      </c>
      <c r="D626" s="24" t="str">
        <f>IF(C626="","",IFERROR(_xlfn.XLOOKUP(C626,PT_Master!A:A,PT_Master!C:C),""))</f>
        <v/>
      </c>
      <c r="E626" s="24" t="str">
        <f>IF(C626="","",IFERROR(_xlfn.XLOOKUP(C626,PT_Master!A:A,PT_Master!P:P),""))</f>
        <v/>
      </c>
      <c r="F626" s="24" t="str">
        <f>IF(C626="","",IFERROR(_xlfn.XLOOKUP(C626,PT_Master!A:A,PT_Master!Q:Q),""))</f>
        <v/>
      </c>
      <c r="G626" s="13"/>
      <c r="H626" s="25" t="str">
        <f>IF(B626="","",IFERROR(_xlfn.XLOOKUP(B626,BILLING!A:A,BILLING!N:N),0))</f>
        <v/>
      </c>
      <c r="I626" s="17"/>
      <c r="K626" s="13"/>
      <c r="N626" s="25" t="str">
        <f t="shared" si="19"/>
        <v/>
      </c>
    </row>
    <row r="627" spans="1:14" ht="22" customHeight="1">
      <c r="A627" t="str">
        <f t="shared" si="18"/>
        <v/>
      </c>
      <c r="C627" s="24" t="str">
        <f>IF(B627="","",IFERROR(_xlfn.XLOOKUP(B627,BILLING!A:A,BILLING!C:C),"Bill not found"))</f>
        <v/>
      </c>
      <c r="D627" s="24" t="str">
        <f>IF(C627="","",IFERROR(_xlfn.XLOOKUP(C627,PT_Master!A:A,PT_Master!C:C),""))</f>
        <v/>
      </c>
      <c r="E627" s="24" t="str">
        <f>IF(C627="","",IFERROR(_xlfn.XLOOKUP(C627,PT_Master!A:A,PT_Master!P:P),""))</f>
        <v/>
      </c>
      <c r="F627" s="24" t="str">
        <f>IF(C627="","",IFERROR(_xlfn.XLOOKUP(C627,PT_Master!A:A,PT_Master!Q:Q),""))</f>
        <v/>
      </c>
      <c r="G627" s="13"/>
      <c r="H627" s="25" t="str">
        <f>IF(B627="","",IFERROR(_xlfn.XLOOKUP(B627,BILLING!A:A,BILLING!N:N),0))</f>
        <v/>
      </c>
      <c r="I627" s="17"/>
      <c r="K627" s="13"/>
      <c r="N627" s="25" t="str">
        <f t="shared" si="19"/>
        <v/>
      </c>
    </row>
    <row r="628" spans="1:14" ht="22" customHeight="1">
      <c r="A628" t="str">
        <f t="shared" si="18"/>
        <v/>
      </c>
      <c r="C628" s="24" t="str">
        <f>IF(B628="","",IFERROR(_xlfn.XLOOKUP(B628,BILLING!A:A,BILLING!C:C),"Bill not found"))</f>
        <v/>
      </c>
      <c r="D628" s="24" t="str">
        <f>IF(C628="","",IFERROR(_xlfn.XLOOKUP(C628,PT_Master!A:A,PT_Master!C:C),""))</f>
        <v/>
      </c>
      <c r="E628" s="24" t="str">
        <f>IF(C628="","",IFERROR(_xlfn.XLOOKUP(C628,PT_Master!A:A,PT_Master!P:P),""))</f>
        <v/>
      </c>
      <c r="F628" s="24" t="str">
        <f>IF(C628="","",IFERROR(_xlfn.XLOOKUP(C628,PT_Master!A:A,PT_Master!Q:Q),""))</f>
        <v/>
      </c>
      <c r="G628" s="13"/>
      <c r="H628" s="25" t="str">
        <f>IF(B628="","",IFERROR(_xlfn.XLOOKUP(B628,BILLING!A:A,BILLING!N:N),0))</f>
        <v/>
      </c>
      <c r="I628" s="17"/>
      <c r="K628" s="13"/>
      <c r="N628" s="25" t="str">
        <f t="shared" si="19"/>
        <v/>
      </c>
    </row>
    <row r="629" spans="1:14" ht="22" customHeight="1">
      <c r="A629" t="str">
        <f t="shared" si="18"/>
        <v/>
      </c>
      <c r="C629" s="24" t="str">
        <f>IF(B629="","",IFERROR(_xlfn.XLOOKUP(B629,BILLING!A:A,BILLING!C:C),"Bill not found"))</f>
        <v/>
      </c>
      <c r="D629" s="24" t="str">
        <f>IF(C629="","",IFERROR(_xlfn.XLOOKUP(C629,PT_Master!A:A,PT_Master!C:C),""))</f>
        <v/>
      </c>
      <c r="E629" s="24" t="str">
        <f>IF(C629="","",IFERROR(_xlfn.XLOOKUP(C629,PT_Master!A:A,PT_Master!P:P),""))</f>
        <v/>
      </c>
      <c r="F629" s="24" t="str">
        <f>IF(C629="","",IFERROR(_xlfn.XLOOKUP(C629,PT_Master!A:A,PT_Master!Q:Q),""))</f>
        <v/>
      </c>
      <c r="G629" s="13"/>
      <c r="H629" s="25" t="str">
        <f>IF(B629="","",IFERROR(_xlfn.XLOOKUP(B629,BILLING!A:A,BILLING!N:N),0))</f>
        <v/>
      </c>
      <c r="I629" s="17"/>
      <c r="K629" s="13"/>
      <c r="N629" s="25" t="str">
        <f t="shared" si="19"/>
        <v/>
      </c>
    </row>
    <row r="630" spans="1:14" ht="22" customHeight="1">
      <c r="A630" t="str">
        <f t="shared" si="18"/>
        <v/>
      </c>
      <c r="C630" s="24" t="str">
        <f>IF(B630="","",IFERROR(_xlfn.XLOOKUP(B630,BILLING!A:A,BILLING!C:C),"Bill not found"))</f>
        <v/>
      </c>
      <c r="D630" s="24" t="str">
        <f>IF(C630="","",IFERROR(_xlfn.XLOOKUP(C630,PT_Master!A:A,PT_Master!C:C),""))</f>
        <v/>
      </c>
      <c r="E630" s="24" t="str">
        <f>IF(C630="","",IFERROR(_xlfn.XLOOKUP(C630,PT_Master!A:A,PT_Master!P:P),""))</f>
        <v/>
      </c>
      <c r="F630" s="24" t="str">
        <f>IF(C630="","",IFERROR(_xlfn.XLOOKUP(C630,PT_Master!A:A,PT_Master!Q:Q),""))</f>
        <v/>
      </c>
      <c r="G630" s="13"/>
      <c r="H630" s="25" t="str">
        <f>IF(B630="","",IFERROR(_xlfn.XLOOKUP(B630,BILLING!A:A,BILLING!N:N),0))</f>
        <v/>
      </c>
      <c r="I630" s="17"/>
      <c r="K630" s="13"/>
      <c r="N630" s="25" t="str">
        <f t="shared" si="19"/>
        <v/>
      </c>
    </row>
    <row r="631" spans="1:14" ht="22" customHeight="1">
      <c r="A631" t="str">
        <f t="shared" si="18"/>
        <v/>
      </c>
      <c r="C631" s="24" t="str">
        <f>IF(B631="","",IFERROR(_xlfn.XLOOKUP(B631,BILLING!A:A,BILLING!C:C),"Bill not found"))</f>
        <v/>
      </c>
      <c r="D631" s="24" t="str">
        <f>IF(C631="","",IFERROR(_xlfn.XLOOKUP(C631,PT_Master!A:A,PT_Master!C:C),""))</f>
        <v/>
      </c>
      <c r="E631" s="24" t="str">
        <f>IF(C631="","",IFERROR(_xlfn.XLOOKUP(C631,PT_Master!A:A,PT_Master!P:P),""))</f>
        <v/>
      </c>
      <c r="F631" s="24" t="str">
        <f>IF(C631="","",IFERROR(_xlfn.XLOOKUP(C631,PT_Master!A:A,PT_Master!Q:Q),""))</f>
        <v/>
      </c>
      <c r="G631" s="13"/>
      <c r="H631" s="25" t="str">
        <f>IF(B631="","",IFERROR(_xlfn.XLOOKUP(B631,BILLING!A:A,BILLING!N:N),0))</f>
        <v/>
      </c>
      <c r="I631" s="17"/>
      <c r="K631" s="13"/>
      <c r="N631" s="25" t="str">
        <f t="shared" si="19"/>
        <v/>
      </c>
    </row>
    <row r="632" spans="1:14" ht="22" customHeight="1">
      <c r="A632" t="str">
        <f t="shared" si="18"/>
        <v/>
      </c>
      <c r="C632" s="24" t="str">
        <f>IF(B632="","",IFERROR(_xlfn.XLOOKUP(B632,BILLING!A:A,BILLING!C:C),"Bill not found"))</f>
        <v/>
      </c>
      <c r="D632" s="24" t="str">
        <f>IF(C632="","",IFERROR(_xlfn.XLOOKUP(C632,PT_Master!A:A,PT_Master!C:C),""))</f>
        <v/>
      </c>
      <c r="E632" s="24" t="str">
        <f>IF(C632="","",IFERROR(_xlfn.XLOOKUP(C632,PT_Master!A:A,PT_Master!P:P),""))</f>
        <v/>
      </c>
      <c r="F632" s="24" t="str">
        <f>IF(C632="","",IFERROR(_xlfn.XLOOKUP(C632,PT_Master!A:A,PT_Master!Q:Q),""))</f>
        <v/>
      </c>
      <c r="G632" s="13"/>
      <c r="H632" s="25" t="str">
        <f>IF(B632="","",IFERROR(_xlfn.XLOOKUP(B632,BILLING!A:A,BILLING!N:N),0))</f>
        <v/>
      </c>
      <c r="I632" s="17"/>
      <c r="K632" s="13"/>
      <c r="N632" s="25" t="str">
        <f t="shared" si="19"/>
        <v/>
      </c>
    </row>
    <row r="633" spans="1:14" ht="22" customHeight="1">
      <c r="A633" t="str">
        <f t="shared" si="18"/>
        <v/>
      </c>
      <c r="C633" s="24" t="str">
        <f>IF(B633="","",IFERROR(_xlfn.XLOOKUP(B633,BILLING!A:A,BILLING!C:C),"Bill not found"))</f>
        <v/>
      </c>
      <c r="D633" s="24" t="str">
        <f>IF(C633="","",IFERROR(_xlfn.XLOOKUP(C633,PT_Master!A:A,PT_Master!C:C),""))</f>
        <v/>
      </c>
      <c r="E633" s="24" t="str">
        <f>IF(C633="","",IFERROR(_xlfn.XLOOKUP(C633,PT_Master!A:A,PT_Master!P:P),""))</f>
        <v/>
      </c>
      <c r="F633" s="24" t="str">
        <f>IF(C633="","",IFERROR(_xlfn.XLOOKUP(C633,PT_Master!A:A,PT_Master!Q:Q),""))</f>
        <v/>
      </c>
      <c r="G633" s="13"/>
      <c r="H633" s="25" t="str">
        <f>IF(B633="","",IFERROR(_xlfn.XLOOKUP(B633,BILLING!A:A,BILLING!N:N),0))</f>
        <v/>
      </c>
      <c r="I633" s="17"/>
      <c r="K633" s="13"/>
      <c r="N633" s="25" t="str">
        <f t="shared" si="19"/>
        <v/>
      </c>
    </row>
    <row r="634" spans="1:14" ht="22" customHeight="1">
      <c r="A634" t="str">
        <f t="shared" si="18"/>
        <v/>
      </c>
      <c r="C634" s="24" t="str">
        <f>IF(B634="","",IFERROR(_xlfn.XLOOKUP(B634,BILLING!A:A,BILLING!C:C),"Bill not found"))</f>
        <v/>
      </c>
      <c r="D634" s="24" t="str">
        <f>IF(C634="","",IFERROR(_xlfn.XLOOKUP(C634,PT_Master!A:A,PT_Master!C:C),""))</f>
        <v/>
      </c>
      <c r="E634" s="24" t="str">
        <f>IF(C634="","",IFERROR(_xlfn.XLOOKUP(C634,PT_Master!A:A,PT_Master!P:P),""))</f>
        <v/>
      </c>
      <c r="F634" s="24" t="str">
        <f>IF(C634="","",IFERROR(_xlfn.XLOOKUP(C634,PT_Master!A:A,PT_Master!Q:Q),""))</f>
        <v/>
      </c>
      <c r="G634" s="13"/>
      <c r="H634" s="25" t="str">
        <f>IF(B634="","",IFERROR(_xlfn.XLOOKUP(B634,BILLING!A:A,BILLING!N:N),0))</f>
        <v/>
      </c>
      <c r="I634" s="17"/>
      <c r="K634" s="13"/>
      <c r="N634" s="25" t="str">
        <f t="shared" si="19"/>
        <v/>
      </c>
    </row>
    <row r="635" spans="1:14" ht="22" customHeight="1">
      <c r="A635" t="str">
        <f t="shared" si="18"/>
        <v/>
      </c>
      <c r="C635" s="24" t="str">
        <f>IF(B635="","",IFERROR(_xlfn.XLOOKUP(B635,BILLING!A:A,BILLING!C:C),"Bill not found"))</f>
        <v/>
      </c>
      <c r="D635" s="24" t="str">
        <f>IF(C635="","",IFERROR(_xlfn.XLOOKUP(C635,PT_Master!A:A,PT_Master!C:C),""))</f>
        <v/>
      </c>
      <c r="E635" s="24" t="str">
        <f>IF(C635="","",IFERROR(_xlfn.XLOOKUP(C635,PT_Master!A:A,PT_Master!P:P),""))</f>
        <v/>
      </c>
      <c r="F635" s="24" t="str">
        <f>IF(C635="","",IFERROR(_xlfn.XLOOKUP(C635,PT_Master!A:A,PT_Master!Q:Q),""))</f>
        <v/>
      </c>
      <c r="G635" s="13"/>
      <c r="H635" s="25" t="str">
        <f>IF(B635="","",IFERROR(_xlfn.XLOOKUP(B635,BILLING!A:A,BILLING!N:N),0))</f>
        <v/>
      </c>
      <c r="I635" s="17"/>
      <c r="K635" s="13"/>
      <c r="N635" s="25" t="str">
        <f t="shared" si="19"/>
        <v/>
      </c>
    </row>
    <row r="636" spans="1:14" ht="22" customHeight="1">
      <c r="A636" t="str">
        <f t="shared" si="18"/>
        <v/>
      </c>
      <c r="C636" s="24" t="str">
        <f>IF(B636="","",IFERROR(_xlfn.XLOOKUP(B636,BILLING!A:A,BILLING!C:C),"Bill not found"))</f>
        <v/>
      </c>
      <c r="D636" s="24" t="str">
        <f>IF(C636="","",IFERROR(_xlfn.XLOOKUP(C636,PT_Master!A:A,PT_Master!C:C),""))</f>
        <v/>
      </c>
      <c r="E636" s="24" t="str">
        <f>IF(C636="","",IFERROR(_xlfn.XLOOKUP(C636,PT_Master!A:A,PT_Master!P:P),""))</f>
        <v/>
      </c>
      <c r="F636" s="24" t="str">
        <f>IF(C636="","",IFERROR(_xlfn.XLOOKUP(C636,PT_Master!A:A,PT_Master!Q:Q),""))</f>
        <v/>
      </c>
      <c r="G636" s="13"/>
      <c r="H636" s="25" t="str">
        <f>IF(B636="","",IFERROR(_xlfn.XLOOKUP(B636,BILLING!A:A,BILLING!N:N),0))</f>
        <v/>
      </c>
      <c r="I636" s="17"/>
      <c r="K636" s="13"/>
      <c r="N636" s="25" t="str">
        <f t="shared" si="19"/>
        <v/>
      </c>
    </row>
    <row r="637" spans="1:14" ht="22" customHeight="1">
      <c r="A637" t="str">
        <f t="shared" si="18"/>
        <v/>
      </c>
      <c r="C637" s="24" t="str">
        <f>IF(B637="","",IFERROR(_xlfn.XLOOKUP(B637,BILLING!A:A,BILLING!C:C),"Bill not found"))</f>
        <v/>
      </c>
      <c r="D637" s="24" t="str">
        <f>IF(C637="","",IFERROR(_xlfn.XLOOKUP(C637,PT_Master!A:A,PT_Master!C:C),""))</f>
        <v/>
      </c>
      <c r="E637" s="24" t="str">
        <f>IF(C637="","",IFERROR(_xlfn.XLOOKUP(C637,PT_Master!A:A,PT_Master!P:P),""))</f>
        <v/>
      </c>
      <c r="F637" s="24" t="str">
        <f>IF(C637="","",IFERROR(_xlfn.XLOOKUP(C637,PT_Master!A:A,PT_Master!Q:Q),""))</f>
        <v/>
      </c>
      <c r="G637" s="13"/>
      <c r="H637" s="25" t="str">
        <f>IF(B637="","",IFERROR(_xlfn.XLOOKUP(B637,BILLING!A:A,BILLING!N:N),0))</f>
        <v/>
      </c>
      <c r="I637" s="17"/>
      <c r="K637" s="13"/>
      <c r="N637" s="25" t="str">
        <f t="shared" si="19"/>
        <v/>
      </c>
    </row>
    <row r="638" spans="1:14" ht="22" customHeight="1">
      <c r="A638" t="str">
        <f t="shared" si="18"/>
        <v/>
      </c>
      <c r="C638" s="24" t="str">
        <f>IF(B638="","",IFERROR(_xlfn.XLOOKUP(B638,BILLING!A:A,BILLING!C:C),"Bill not found"))</f>
        <v/>
      </c>
      <c r="D638" s="24" t="str">
        <f>IF(C638="","",IFERROR(_xlfn.XLOOKUP(C638,PT_Master!A:A,PT_Master!C:C),""))</f>
        <v/>
      </c>
      <c r="E638" s="24" t="str">
        <f>IF(C638="","",IFERROR(_xlfn.XLOOKUP(C638,PT_Master!A:A,PT_Master!P:P),""))</f>
        <v/>
      </c>
      <c r="F638" s="24" t="str">
        <f>IF(C638="","",IFERROR(_xlfn.XLOOKUP(C638,PT_Master!A:A,PT_Master!Q:Q),""))</f>
        <v/>
      </c>
      <c r="G638" s="13"/>
      <c r="H638" s="25" t="str">
        <f>IF(B638="","",IFERROR(_xlfn.XLOOKUP(B638,BILLING!A:A,BILLING!N:N),0))</f>
        <v/>
      </c>
      <c r="I638" s="17"/>
      <c r="K638" s="13"/>
      <c r="N638" s="25" t="str">
        <f t="shared" si="19"/>
        <v/>
      </c>
    </row>
    <row r="639" spans="1:14" ht="22" customHeight="1">
      <c r="A639" t="str">
        <f t="shared" si="18"/>
        <v/>
      </c>
      <c r="C639" s="24" t="str">
        <f>IF(B639="","",IFERROR(_xlfn.XLOOKUP(B639,BILLING!A:A,BILLING!C:C),"Bill not found"))</f>
        <v/>
      </c>
      <c r="D639" s="24" t="str">
        <f>IF(C639="","",IFERROR(_xlfn.XLOOKUP(C639,PT_Master!A:A,PT_Master!C:C),""))</f>
        <v/>
      </c>
      <c r="E639" s="24" t="str">
        <f>IF(C639="","",IFERROR(_xlfn.XLOOKUP(C639,PT_Master!A:A,PT_Master!P:P),""))</f>
        <v/>
      </c>
      <c r="F639" s="24" t="str">
        <f>IF(C639="","",IFERROR(_xlfn.XLOOKUP(C639,PT_Master!A:A,PT_Master!Q:Q),""))</f>
        <v/>
      </c>
      <c r="G639" s="13"/>
      <c r="H639" s="25" t="str">
        <f>IF(B639="","",IFERROR(_xlfn.XLOOKUP(B639,BILLING!A:A,BILLING!N:N),0))</f>
        <v/>
      </c>
      <c r="I639" s="17"/>
      <c r="K639" s="13"/>
      <c r="N639" s="25" t="str">
        <f t="shared" si="19"/>
        <v/>
      </c>
    </row>
    <row r="640" spans="1:14" ht="22" customHeight="1">
      <c r="A640" t="str">
        <f t="shared" si="18"/>
        <v/>
      </c>
      <c r="C640" s="24" t="str">
        <f>IF(B640="","",IFERROR(_xlfn.XLOOKUP(B640,BILLING!A:A,BILLING!C:C),"Bill not found"))</f>
        <v/>
      </c>
      <c r="D640" s="24" t="str">
        <f>IF(C640="","",IFERROR(_xlfn.XLOOKUP(C640,PT_Master!A:A,PT_Master!C:C),""))</f>
        <v/>
      </c>
      <c r="E640" s="24" t="str">
        <f>IF(C640="","",IFERROR(_xlfn.XLOOKUP(C640,PT_Master!A:A,PT_Master!P:P),""))</f>
        <v/>
      </c>
      <c r="F640" s="24" t="str">
        <f>IF(C640="","",IFERROR(_xlfn.XLOOKUP(C640,PT_Master!A:A,PT_Master!Q:Q),""))</f>
        <v/>
      </c>
      <c r="G640" s="13"/>
      <c r="H640" s="25" t="str">
        <f>IF(B640="","",IFERROR(_xlfn.XLOOKUP(B640,BILLING!A:A,BILLING!N:N),0))</f>
        <v/>
      </c>
      <c r="I640" s="17"/>
      <c r="K640" s="13"/>
      <c r="N640" s="25" t="str">
        <f t="shared" si="19"/>
        <v/>
      </c>
    </row>
    <row r="641" spans="1:14" ht="22" customHeight="1">
      <c r="A641" t="str">
        <f t="shared" si="18"/>
        <v/>
      </c>
      <c r="C641" s="24" t="str">
        <f>IF(B641="","",IFERROR(_xlfn.XLOOKUP(B641,BILLING!A:A,BILLING!C:C),"Bill not found"))</f>
        <v/>
      </c>
      <c r="D641" s="24" t="str">
        <f>IF(C641="","",IFERROR(_xlfn.XLOOKUP(C641,PT_Master!A:A,PT_Master!C:C),""))</f>
        <v/>
      </c>
      <c r="E641" s="24" t="str">
        <f>IF(C641="","",IFERROR(_xlfn.XLOOKUP(C641,PT_Master!A:A,PT_Master!P:P),""))</f>
        <v/>
      </c>
      <c r="F641" s="24" t="str">
        <f>IF(C641="","",IFERROR(_xlfn.XLOOKUP(C641,PT_Master!A:A,PT_Master!Q:Q),""))</f>
        <v/>
      </c>
      <c r="G641" s="13"/>
      <c r="H641" s="25" t="str">
        <f>IF(B641="","",IFERROR(_xlfn.XLOOKUP(B641,BILLING!A:A,BILLING!N:N),0))</f>
        <v/>
      </c>
      <c r="I641" s="17"/>
      <c r="K641" s="13"/>
      <c r="N641" s="25" t="str">
        <f t="shared" si="19"/>
        <v/>
      </c>
    </row>
    <row r="642" spans="1:14" ht="22" customHeight="1">
      <c r="A642" t="str">
        <f t="shared" si="18"/>
        <v/>
      </c>
      <c r="C642" s="24" t="str">
        <f>IF(B642="","",IFERROR(_xlfn.XLOOKUP(B642,BILLING!A:A,BILLING!C:C),"Bill not found"))</f>
        <v/>
      </c>
      <c r="D642" s="24" t="str">
        <f>IF(C642="","",IFERROR(_xlfn.XLOOKUP(C642,PT_Master!A:A,PT_Master!C:C),""))</f>
        <v/>
      </c>
      <c r="E642" s="24" t="str">
        <f>IF(C642="","",IFERROR(_xlfn.XLOOKUP(C642,PT_Master!A:A,PT_Master!P:P),""))</f>
        <v/>
      </c>
      <c r="F642" s="24" t="str">
        <f>IF(C642="","",IFERROR(_xlfn.XLOOKUP(C642,PT_Master!A:A,PT_Master!Q:Q),""))</f>
        <v/>
      </c>
      <c r="G642" s="13"/>
      <c r="H642" s="25" t="str">
        <f>IF(B642="","",IFERROR(_xlfn.XLOOKUP(B642,BILLING!A:A,BILLING!N:N),0))</f>
        <v/>
      </c>
      <c r="I642" s="17"/>
      <c r="K642" s="13"/>
      <c r="N642" s="25" t="str">
        <f t="shared" si="19"/>
        <v/>
      </c>
    </row>
    <row r="643" spans="1:14" ht="22" customHeight="1">
      <c r="A643" t="str">
        <f t="shared" si="18"/>
        <v/>
      </c>
      <c r="C643" s="24" t="str">
        <f>IF(B643="","",IFERROR(_xlfn.XLOOKUP(B643,BILLING!A:A,BILLING!C:C),"Bill not found"))</f>
        <v/>
      </c>
      <c r="D643" s="24" t="str">
        <f>IF(C643="","",IFERROR(_xlfn.XLOOKUP(C643,PT_Master!A:A,PT_Master!C:C),""))</f>
        <v/>
      </c>
      <c r="E643" s="24" t="str">
        <f>IF(C643="","",IFERROR(_xlfn.XLOOKUP(C643,PT_Master!A:A,PT_Master!P:P),""))</f>
        <v/>
      </c>
      <c r="F643" s="24" t="str">
        <f>IF(C643="","",IFERROR(_xlfn.XLOOKUP(C643,PT_Master!A:A,PT_Master!Q:Q),""))</f>
        <v/>
      </c>
      <c r="G643" s="13"/>
      <c r="H643" s="25" t="str">
        <f>IF(B643="","",IFERROR(_xlfn.XLOOKUP(B643,BILLING!A:A,BILLING!N:N),0))</f>
        <v/>
      </c>
      <c r="I643" s="17"/>
      <c r="K643" s="13"/>
      <c r="N643" s="25" t="str">
        <f t="shared" si="19"/>
        <v/>
      </c>
    </row>
    <row r="644" spans="1:14" ht="22" customHeight="1">
      <c r="A644" t="str">
        <f t="shared" si="18"/>
        <v/>
      </c>
      <c r="C644" s="24" t="str">
        <f>IF(B644="","",IFERROR(_xlfn.XLOOKUP(B644,BILLING!A:A,BILLING!C:C),"Bill not found"))</f>
        <v/>
      </c>
      <c r="D644" s="24" t="str">
        <f>IF(C644="","",IFERROR(_xlfn.XLOOKUP(C644,PT_Master!A:A,PT_Master!C:C),""))</f>
        <v/>
      </c>
      <c r="E644" s="24" t="str">
        <f>IF(C644="","",IFERROR(_xlfn.XLOOKUP(C644,PT_Master!A:A,PT_Master!P:P),""))</f>
        <v/>
      </c>
      <c r="F644" s="24" t="str">
        <f>IF(C644="","",IFERROR(_xlfn.XLOOKUP(C644,PT_Master!A:A,PT_Master!Q:Q),""))</f>
        <v/>
      </c>
      <c r="G644" s="13"/>
      <c r="H644" s="25" t="str">
        <f>IF(B644="","",IFERROR(_xlfn.XLOOKUP(B644,BILLING!A:A,BILLING!N:N),0))</f>
        <v/>
      </c>
      <c r="I644" s="17"/>
      <c r="K644" s="13"/>
      <c r="N644" s="25" t="str">
        <f t="shared" si="19"/>
        <v/>
      </c>
    </row>
    <row r="645" spans="1:14" ht="22" customHeight="1">
      <c r="A645" t="str">
        <f t="shared" si="18"/>
        <v/>
      </c>
      <c r="C645" s="24" t="str">
        <f>IF(B645="","",IFERROR(_xlfn.XLOOKUP(B645,BILLING!A:A,BILLING!C:C),"Bill not found"))</f>
        <v/>
      </c>
      <c r="D645" s="24" t="str">
        <f>IF(C645="","",IFERROR(_xlfn.XLOOKUP(C645,PT_Master!A:A,PT_Master!C:C),""))</f>
        <v/>
      </c>
      <c r="E645" s="24" t="str">
        <f>IF(C645="","",IFERROR(_xlfn.XLOOKUP(C645,PT_Master!A:A,PT_Master!P:P),""))</f>
        <v/>
      </c>
      <c r="F645" s="24" t="str">
        <f>IF(C645="","",IFERROR(_xlfn.XLOOKUP(C645,PT_Master!A:A,PT_Master!Q:Q),""))</f>
        <v/>
      </c>
      <c r="G645" s="13"/>
      <c r="H645" s="25" t="str">
        <f>IF(B645="","",IFERROR(_xlfn.XLOOKUP(B645,BILLING!A:A,BILLING!N:N),0))</f>
        <v/>
      </c>
      <c r="I645" s="17"/>
      <c r="K645" s="13"/>
      <c r="N645" s="25" t="str">
        <f t="shared" si="19"/>
        <v/>
      </c>
    </row>
    <row r="646" spans="1:14" ht="22" customHeight="1">
      <c r="A646" t="str">
        <f t="shared" si="18"/>
        <v/>
      </c>
      <c r="C646" s="24" t="str">
        <f>IF(B646="","",IFERROR(_xlfn.XLOOKUP(B646,BILLING!A:A,BILLING!C:C),"Bill not found"))</f>
        <v/>
      </c>
      <c r="D646" s="24" t="str">
        <f>IF(C646="","",IFERROR(_xlfn.XLOOKUP(C646,PT_Master!A:A,PT_Master!C:C),""))</f>
        <v/>
      </c>
      <c r="E646" s="24" t="str">
        <f>IF(C646="","",IFERROR(_xlfn.XLOOKUP(C646,PT_Master!A:A,PT_Master!P:P),""))</f>
        <v/>
      </c>
      <c r="F646" s="24" t="str">
        <f>IF(C646="","",IFERROR(_xlfn.XLOOKUP(C646,PT_Master!A:A,PT_Master!Q:Q),""))</f>
        <v/>
      </c>
      <c r="G646" s="13"/>
      <c r="H646" s="25" t="str">
        <f>IF(B646="","",IFERROR(_xlfn.XLOOKUP(B646,BILLING!A:A,BILLING!N:N),0))</f>
        <v/>
      </c>
      <c r="I646" s="17"/>
      <c r="K646" s="13"/>
      <c r="N646" s="25" t="str">
        <f t="shared" si="19"/>
        <v/>
      </c>
    </row>
    <row r="647" spans="1:14" ht="22" customHeight="1">
      <c r="A647" t="str">
        <f t="shared" ref="A647:A710" si="20">IF(B647="","","INS-"&amp;TEXT(ROW(A643),"00000"))</f>
        <v/>
      </c>
      <c r="C647" s="24" t="str">
        <f>IF(B647="","",IFERROR(_xlfn.XLOOKUP(B647,BILLING!A:A,BILLING!C:C),"Bill not found"))</f>
        <v/>
      </c>
      <c r="D647" s="24" t="str">
        <f>IF(C647="","",IFERROR(_xlfn.XLOOKUP(C647,PT_Master!A:A,PT_Master!C:C),""))</f>
        <v/>
      </c>
      <c r="E647" s="24" t="str">
        <f>IF(C647="","",IFERROR(_xlfn.XLOOKUP(C647,PT_Master!A:A,PT_Master!P:P),""))</f>
        <v/>
      </c>
      <c r="F647" s="24" t="str">
        <f>IF(C647="","",IFERROR(_xlfn.XLOOKUP(C647,PT_Master!A:A,PT_Master!Q:Q),""))</f>
        <v/>
      </c>
      <c r="G647" s="13"/>
      <c r="H647" s="25" t="str">
        <f>IF(B647="","",IFERROR(_xlfn.XLOOKUP(B647,BILLING!A:A,BILLING!N:N),0))</f>
        <v/>
      </c>
      <c r="I647" s="17"/>
      <c r="K647" s="13"/>
      <c r="N647" s="25" t="str">
        <f t="shared" ref="N647:N710" si="21">IF(OR(H647="",I647=""),"",H647-I647)</f>
        <v/>
      </c>
    </row>
    <row r="648" spans="1:14" ht="22" customHeight="1">
      <c r="A648" t="str">
        <f t="shared" si="20"/>
        <v/>
      </c>
      <c r="C648" s="24" t="str">
        <f>IF(B648="","",IFERROR(_xlfn.XLOOKUP(B648,BILLING!A:A,BILLING!C:C),"Bill not found"))</f>
        <v/>
      </c>
      <c r="D648" s="24" t="str">
        <f>IF(C648="","",IFERROR(_xlfn.XLOOKUP(C648,PT_Master!A:A,PT_Master!C:C),""))</f>
        <v/>
      </c>
      <c r="E648" s="24" t="str">
        <f>IF(C648="","",IFERROR(_xlfn.XLOOKUP(C648,PT_Master!A:A,PT_Master!P:P),""))</f>
        <v/>
      </c>
      <c r="F648" s="24" t="str">
        <f>IF(C648="","",IFERROR(_xlfn.XLOOKUP(C648,PT_Master!A:A,PT_Master!Q:Q),""))</f>
        <v/>
      </c>
      <c r="G648" s="13"/>
      <c r="H648" s="25" t="str">
        <f>IF(B648="","",IFERROR(_xlfn.XLOOKUP(B648,BILLING!A:A,BILLING!N:N),0))</f>
        <v/>
      </c>
      <c r="I648" s="17"/>
      <c r="K648" s="13"/>
      <c r="N648" s="25" t="str">
        <f t="shared" si="21"/>
        <v/>
      </c>
    </row>
    <row r="649" spans="1:14" ht="22" customHeight="1">
      <c r="A649" t="str">
        <f t="shared" si="20"/>
        <v/>
      </c>
      <c r="C649" s="24" t="str">
        <f>IF(B649="","",IFERROR(_xlfn.XLOOKUP(B649,BILLING!A:A,BILLING!C:C),"Bill not found"))</f>
        <v/>
      </c>
      <c r="D649" s="24" t="str">
        <f>IF(C649="","",IFERROR(_xlfn.XLOOKUP(C649,PT_Master!A:A,PT_Master!C:C),""))</f>
        <v/>
      </c>
      <c r="E649" s="24" t="str">
        <f>IF(C649="","",IFERROR(_xlfn.XLOOKUP(C649,PT_Master!A:A,PT_Master!P:P),""))</f>
        <v/>
      </c>
      <c r="F649" s="24" t="str">
        <f>IF(C649="","",IFERROR(_xlfn.XLOOKUP(C649,PT_Master!A:A,PT_Master!Q:Q),""))</f>
        <v/>
      </c>
      <c r="G649" s="13"/>
      <c r="H649" s="25" t="str">
        <f>IF(B649="","",IFERROR(_xlfn.XLOOKUP(B649,BILLING!A:A,BILLING!N:N),0))</f>
        <v/>
      </c>
      <c r="I649" s="17"/>
      <c r="K649" s="13"/>
      <c r="N649" s="25" t="str">
        <f t="shared" si="21"/>
        <v/>
      </c>
    </row>
    <row r="650" spans="1:14" ht="22" customHeight="1">
      <c r="A650" t="str">
        <f t="shared" si="20"/>
        <v/>
      </c>
      <c r="C650" s="24" t="str">
        <f>IF(B650="","",IFERROR(_xlfn.XLOOKUP(B650,BILLING!A:A,BILLING!C:C),"Bill not found"))</f>
        <v/>
      </c>
      <c r="D650" s="24" t="str">
        <f>IF(C650="","",IFERROR(_xlfn.XLOOKUP(C650,PT_Master!A:A,PT_Master!C:C),""))</f>
        <v/>
      </c>
      <c r="E650" s="24" t="str">
        <f>IF(C650="","",IFERROR(_xlfn.XLOOKUP(C650,PT_Master!A:A,PT_Master!P:P),""))</f>
        <v/>
      </c>
      <c r="F650" s="24" t="str">
        <f>IF(C650="","",IFERROR(_xlfn.XLOOKUP(C650,PT_Master!A:A,PT_Master!Q:Q),""))</f>
        <v/>
      </c>
      <c r="G650" s="13"/>
      <c r="H650" s="25" t="str">
        <f>IF(B650="","",IFERROR(_xlfn.XLOOKUP(B650,BILLING!A:A,BILLING!N:N),0))</f>
        <v/>
      </c>
      <c r="I650" s="17"/>
      <c r="K650" s="13"/>
      <c r="N650" s="25" t="str">
        <f t="shared" si="21"/>
        <v/>
      </c>
    </row>
    <row r="651" spans="1:14" ht="22" customHeight="1">
      <c r="A651" t="str">
        <f t="shared" si="20"/>
        <v/>
      </c>
      <c r="C651" s="24" t="str">
        <f>IF(B651="","",IFERROR(_xlfn.XLOOKUP(B651,BILLING!A:A,BILLING!C:C),"Bill not found"))</f>
        <v/>
      </c>
      <c r="D651" s="24" t="str">
        <f>IF(C651="","",IFERROR(_xlfn.XLOOKUP(C651,PT_Master!A:A,PT_Master!C:C),""))</f>
        <v/>
      </c>
      <c r="E651" s="24" t="str">
        <f>IF(C651="","",IFERROR(_xlfn.XLOOKUP(C651,PT_Master!A:A,PT_Master!P:P),""))</f>
        <v/>
      </c>
      <c r="F651" s="24" t="str">
        <f>IF(C651="","",IFERROR(_xlfn.XLOOKUP(C651,PT_Master!A:A,PT_Master!Q:Q),""))</f>
        <v/>
      </c>
      <c r="G651" s="13"/>
      <c r="H651" s="25" t="str">
        <f>IF(B651="","",IFERROR(_xlfn.XLOOKUP(B651,BILLING!A:A,BILLING!N:N),0))</f>
        <v/>
      </c>
      <c r="I651" s="17"/>
      <c r="K651" s="13"/>
      <c r="N651" s="25" t="str">
        <f t="shared" si="21"/>
        <v/>
      </c>
    </row>
    <row r="652" spans="1:14" ht="22" customHeight="1">
      <c r="A652" t="str">
        <f t="shared" si="20"/>
        <v/>
      </c>
      <c r="C652" s="24" t="str">
        <f>IF(B652="","",IFERROR(_xlfn.XLOOKUP(B652,BILLING!A:A,BILLING!C:C),"Bill not found"))</f>
        <v/>
      </c>
      <c r="D652" s="24" t="str">
        <f>IF(C652="","",IFERROR(_xlfn.XLOOKUP(C652,PT_Master!A:A,PT_Master!C:C),""))</f>
        <v/>
      </c>
      <c r="E652" s="24" t="str">
        <f>IF(C652="","",IFERROR(_xlfn.XLOOKUP(C652,PT_Master!A:A,PT_Master!P:P),""))</f>
        <v/>
      </c>
      <c r="F652" s="24" t="str">
        <f>IF(C652="","",IFERROR(_xlfn.XLOOKUP(C652,PT_Master!A:A,PT_Master!Q:Q),""))</f>
        <v/>
      </c>
      <c r="G652" s="13"/>
      <c r="H652" s="25" t="str">
        <f>IF(B652="","",IFERROR(_xlfn.XLOOKUP(B652,BILLING!A:A,BILLING!N:N),0))</f>
        <v/>
      </c>
      <c r="I652" s="17"/>
      <c r="K652" s="13"/>
      <c r="N652" s="25" t="str">
        <f t="shared" si="21"/>
        <v/>
      </c>
    </row>
    <row r="653" spans="1:14" ht="22" customHeight="1">
      <c r="A653" t="str">
        <f t="shared" si="20"/>
        <v/>
      </c>
      <c r="C653" s="24" t="str">
        <f>IF(B653="","",IFERROR(_xlfn.XLOOKUP(B653,BILLING!A:A,BILLING!C:C),"Bill not found"))</f>
        <v/>
      </c>
      <c r="D653" s="24" t="str">
        <f>IF(C653="","",IFERROR(_xlfn.XLOOKUP(C653,PT_Master!A:A,PT_Master!C:C),""))</f>
        <v/>
      </c>
      <c r="E653" s="24" t="str">
        <f>IF(C653="","",IFERROR(_xlfn.XLOOKUP(C653,PT_Master!A:A,PT_Master!P:P),""))</f>
        <v/>
      </c>
      <c r="F653" s="24" t="str">
        <f>IF(C653="","",IFERROR(_xlfn.XLOOKUP(C653,PT_Master!A:A,PT_Master!Q:Q),""))</f>
        <v/>
      </c>
      <c r="G653" s="13"/>
      <c r="H653" s="25" t="str">
        <f>IF(B653="","",IFERROR(_xlfn.XLOOKUP(B653,BILLING!A:A,BILLING!N:N),0))</f>
        <v/>
      </c>
      <c r="I653" s="17"/>
      <c r="K653" s="13"/>
      <c r="N653" s="25" t="str">
        <f t="shared" si="21"/>
        <v/>
      </c>
    </row>
    <row r="654" spans="1:14" ht="22" customHeight="1">
      <c r="A654" t="str">
        <f t="shared" si="20"/>
        <v/>
      </c>
      <c r="C654" s="24" t="str">
        <f>IF(B654="","",IFERROR(_xlfn.XLOOKUP(B654,BILLING!A:A,BILLING!C:C),"Bill not found"))</f>
        <v/>
      </c>
      <c r="D654" s="24" t="str">
        <f>IF(C654="","",IFERROR(_xlfn.XLOOKUP(C654,PT_Master!A:A,PT_Master!C:C),""))</f>
        <v/>
      </c>
      <c r="E654" s="24" t="str">
        <f>IF(C654="","",IFERROR(_xlfn.XLOOKUP(C654,PT_Master!A:A,PT_Master!P:P),""))</f>
        <v/>
      </c>
      <c r="F654" s="24" t="str">
        <f>IF(C654="","",IFERROR(_xlfn.XLOOKUP(C654,PT_Master!A:A,PT_Master!Q:Q),""))</f>
        <v/>
      </c>
      <c r="G654" s="13"/>
      <c r="H654" s="25" t="str">
        <f>IF(B654="","",IFERROR(_xlfn.XLOOKUP(B654,BILLING!A:A,BILLING!N:N),0))</f>
        <v/>
      </c>
      <c r="I654" s="17"/>
      <c r="K654" s="13"/>
      <c r="N654" s="25" t="str">
        <f t="shared" si="21"/>
        <v/>
      </c>
    </row>
    <row r="655" spans="1:14" ht="22" customHeight="1">
      <c r="A655" t="str">
        <f t="shared" si="20"/>
        <v/>
      </c>
      <c r="C655" s="24" t="str">
        <f>IF(B655="","",IFERROR(_xlfn.XLOOKUP(B655,BILLING!A:A,BILLING!C:C),"Bill not found"))</f>
        <v/>
      </c>
      <c r="D655" s="24" t="str">
        <f>IF(C655="","",IFERROR(_xlfn.XLOOKUP(C655,PT_Master!A:A,PT_Master!C:C),""))</f>
        <v/>
      </c>
      <c r="E655" s="24" t="str">
        <f>IF(C655="","",IFERROR(_xlfn.XLOOKUP(C655,PT_Master!A:A,PT_Master!P:P),""))</f>
        <v/>
      </c>
      <c r="F655" s="24" t="str">
        <f>IF(C655="","",IFERROR(_xlfn.XLOOKUP(C655,PT_Master!A:A,PT_Master!Q:Q),""))</f>
        <v/>
      </c>
      <c r="G655" s="13"/>
      <c r="H655" s="25" t="str">
        <f>IF(B655="","",IFERROR(_xlfn.XLOOKUP(B655,BILLING!A:A,BILLING!N:N),0))</f>
        <v/>
      </c>
      <c r="I655" s="17"/>
      <c r="K655" s="13"/>
      <c r="N655" s="25" t="str">
        <f t="shared" si="21"/>
        <v/>
      </c>
    </row>
    <row r="656" spans="1:14" ht="22" customHeight="1">
      <c r="A656" t="str">
        <f t="shared" si="20"/>
        <v/>
      </c>
      <c r="C656" s="24" t="str">
        <f>IF(B656="","",IFERROR(_xlfn.XLOOKUP(B656,BILLING!A:A,BILLING!C:C),"Bill not found"))</f>
        <v/>
      </c>
      <c r="D656" s="24" t="str">
        <f>IF(C656="","",IFERROR(_xlfn.XLOOKUP(C656,PT_Master!A:A,PT_Master!C:C),""))</f>
        <v/>
      </c>
      <c r="E656" s="24" t="str">
        <f>IF(C656="","",IFERROR(_xlfn.XLOOKUP(C656,PT_Master!A:A,PT_Master!P:P),""))</f>
        <v/>
      </c>
      <c r="F656" s="24" t="str">
        <f>IF(C656="","",IFERROR(_xlfn.XLOOKUP(C656,PT_Master!A:A,PT_Master!Q:Q),""))</f>
        <v/>
      </c>
      <c r="G656" s="13"/>
      <c r="H656" s="25" t="str">
        <f>IF(B656="","",IFERROR(_xlfn.XLOOKUP(B656,BILLING!A:A,BILLING!N:N),0))</f>
        <v/>
      </c>
      <c r="I656" s="17"/>
      <c r="K656" s="13"/>
      <c r="N656" s="25" t="str">
        <f t="shared" si="21"/>
        <v/>
      </c>
    </row>
    <row r="657" spans="1:14" ht="22" customHeight="1">
      <c r="A657" t="str">
        <f t="shared" si="20"/>
        <v/>
      </c>
      <c r="C657" s="24" t="str">
        <f>IF(B657="","",IFERROR(_xlfn.XLOOKUP(B657,BILLING!A:A,BILLING!C:C),"Bill not found"))</f>
        <v/>
      </c>
      <c r="D657" s="24" t="str">
        <f>IF(C657="","",IFERROR(_xlfn.XLOOKUP(C657,PT_Master!A:A,PT_Master!C:C),""))</f>
        <v/>
      </c>
      <c r="E657" s="24" t="str">
        <f>IF(C657="","",IFERROR(_xlfn.XLOOKUP(C657,PT_Master!A:A,PT_Master!P:P),""))</f>
        <v/>
      </c>
      <c r="F657" s="24" t="str">
        <f>IF(C657="","",IFERROR(_xlfn.XLOOKUP(C657,PT_Master!A:A,PT_Master!Q:Q),""))</f>
        <v/>
      </c>
      <c r="G657" s="13"/>
      <c r="H657" s="25" t="str">
        <f>IF(B657="","",IFERROR(_xlfn.XLOOKUP(B657,BILLING!A:A,BILLING!N:N),0))</f>
        <v/>
      </c>
      <c r="I657" s="17"/>
      <c r="K657" s="13"/>
      <c r="N657" s="25" t="str">
        <f t="shared" si="21"/>
        <v/>
      </c>
    </row>
    <row r="658" spans="1:14" ht="22" customHeight="1">
      <c r="A658" t="str">
        <f t="shared" si="20"/>
        <v/>
      </c>
      <c r="C658" s="24" t="str">
        <f>IF(B658="","",IFERROR(_xlfn.XLOOKUP(B658,BILLING!A:A,BILLING!C:C),"Bill not found"))</f>
        <v/>
      </c>
      <c r="D658" s="24" t="str">
        <f>IF(C658="","",IFERROR(_xlfn.XLOOKUP(C658,PT_Master!A:A,PT_Master!C:C),""))</f>
        <v/>
      </c>
      <c r="E658" s="24" t="str">
        <f>IF(C658="","",IFERROR(_xlfn.XLOOKUP(C658,PT_Master!A:A,PT_Master!P:P),""))</f>
        <v/>
      </c>
      <c r="F658" s="24" t="str">
        <f>IF(C658="","",IFERROR(_xlfn.XLOOKUP(C658,PT_Master!A:A,PT_Master!Q:Q),""))</f>
        <v/>
      </c>
      <c r="G658" s="13"/>
      <c r="H658" s="25" t="str">
        <f>IF(B658="","",IFERROR(_xlfn.XLOOKUP(B658,BILLING!A:A,BILLING!N:N),0))</f>
        <v/>
      </c>
      <c r="I658" s="17"/>
      <c r="K658" s="13"/>
      <c r="N658" s="25" t="str">
        <f t="shared" si="21"/>
        <v/>
      </c>
    </row>
    <row r="659" spans="1:14" ht="22" customHeight="1">
      <c r="A659" t="str">
        <f t="shared" si="20"/>
        <v/>
      </c>
      <c r="C659" s="24" t="str">
        <f>IF(B659="","",IFERROR(_xlfn.XLOOKUP(B659,BILLING!A:A,BILLING!C:C),"Bill not found"))</f>
        <v/>
      </c>
      <c r="D659" s="24" t="str">
        <f>IF(C659="","",IFERROR(_xlfn.XLOOKUP(C659,PT_Master!A:A,PT_Master!C:C),""))</f>
        <v/>
      </c>
      <c r="E659" s="24" t="str">
        <f>IF(C659="","",IFERROR(_xlfn.XLOOKUP(C659,PT_Master!A:A,PT_Master!P:P),""))</f>
        <v/>
      </c>
      <c r="F659" s="24" t="str">
        <f>IF(C659="","",IFERROR(_xlfn.XLOOKUP(C659,PT_Master!A:A,PT_Master!Q:Q),""))</f>
        <v/>
      </c>
      <c r="G659" s="13"/>
      <c r="H659" s="25" t="str">
        <f>IF(B659="","",IFERROR(_xlfn.XLOOKUP(B659,BILLING!A:A,BILLING!N:N),0))</f>
        <v/>
      </c>
      <c r="I659" s="17"/>
      <c r="K659" s="13"/>
      <c r="N659" s="25" t="str">
        <f t="shared" si="21"/>
        <v/>
      </c>
    </row>
    <row r="660" spans="1:14" ht="22" customHeight="1">
      <c r="A660" t="str">
        <f t="shared" si="20"/>
        <v/>
      </c>
      <c r="C660" s="24" t="str">
        <f>IF(B660="","",IFERROR(_xlfn.XLOOKUP(B660,BILLING!A:A,BILLING!C:C),"Bill not found"))</f>
        <v/>
      </c>
      <c r="D660" s="24" t="str">
        <f>IF(C660="","",IFERROR(_xlfn.XLOOKUP(C660,PT_Master!A:A,PT_Master!C:C),""))</f>
        <v/>
      </c>
      <c r="E660" s="24" t="str">
        <f>IF(C660="","",IFERROR(_xlfn.XLOOKUP(C660,PT_Master!A:A,PT_Master!P:P),""))</f>
        <v/>
      </c>
      <c r="F660" s="24" t="str">
        <f>IF(C660="","",IFERROR(_xlfn.XLOOKUP(C660,PT_Master!A:A,PT_Master!Q:Q),""))</f>
        <v/>
      </c>
      <c r="G660" s="13"/>
      <c r="H660" s="25" t="str">
        <f>IF(B660="","",IFERROR(_xlfn.XLOOKUP(B660,BILLING!A:A,BILLING!N:N),0))</f>
        <v/>
      </c>
      <c r="I660" s="17"/>
      <c r="K660" s="13"/>
      <c r="N660" s="25" t="str">
        <f t="shared" si="21"/>
        <v/>
      </c>
    </row>
    <row r="661" spans="1:14" ht="22" customHeight="1">
      <c r="A661" t="str">
        <f t="shared" si="20"/>
        <v/>
      </c>
      <c r="C661" s="24" t="str">
        <f>IF(B661="","",IFERROR(_xlfn.XLOOKUP(B661,BILLING!A:A,BILLING!C:C),"Bill not found"))</f>
        <v/>
      </c>
      <c r="D661" s="24" t="str">
        <f>IF(C661="","",IFERROR(_xlfn.XLOOKUP(C661,PT_Master!A:A,PT_Master!C:C),""))</f>
        <v/>
      </c>
      <c r="E661" s="24" t="str">
        <f>IF(C661="","",IFERROR(_xlfn.XLOOKUP(C661,PT_Master!A:A,PT_Master!P:P),""))</f>
        <v/>
      </c>
      <c r="F661" s="24" t="str">
        <f>IF(C661="","",IFERROR(_xlfn.XLOOKUP(C661,PT_Master!A:A,PT_Master!Q:Q),""))</f>
        <v/>
      </c>
      <c r="G661" s="13"/>
      <c r="H661" s="25" t="str">
        <f>IF(B661="","",IFERROR(_xlfn.XLOOKUP(B661,BILLING!A:A,BILLING!N:N),0))</f>
        <v/>
      </c>
      <c r="I661" s="17"/>
      <c r="K661" s="13"/>
      <c r="N661" s="25" t="str">
        <f t="shared" si="21"/>
        <v/>
      </c>
    </row>
    <row r="662" spans="1:14" ht="22" customHeight="1">
      <c r="A662" t="str">
        <f t="shared" si="20"/>
        <v/>
      </c>
      <c r="C662" s="24" t="str">
        <f>IF(B662="","",IFERROR(_xlfn.XLOOKUP(B662,BILLING!A:A,BILLING!C:C),"Bill not found"))</f>
        <v/>
      </c>
      <c r="D662" s="24" t="str">
        <f>IF(C662="","",IFERROR(_xlfn.XLOOKUP(C662,PT_Master!A:A,PT_Master!C:C),""))</f>
        <v/>
      </c>
      <c r="E662" s="24" t="str">
        <f>IF(C662="","",IFERROR(_xlfn.XLOOKUP(C662,PT_Master!A:A,PT_Master!P:P),""))</f>
        <v/>
      </c>
      <c r="F662" s="24" t="str">
        <f>IF(C662="","",IFERROR(_xlfn.XLOOKUP(C662,PT_Master!A:A,PT_Master!Q:Q),""))</f>
        <v/>
      </c>
      <c r="G662" s="13"/>
      <c r="H662" s="25" t="str">
        <f>IF(B662="","",IFERROR(_xlfn.XLOOKUP(B662,BILLING!A:A,BILLING!N:N),0))</f>
        <v/>
      </c>
      <c r="I662" s="17"/>
      <c r="K662" s="13"/>
      <c r="N662" s="25" t="str">
        <f t="shared" si="21"/>
        <v/>
      </c>
    </row>
    <row r="663" spans="1:14" ht="22" customHeight="1">
      <c r="A663" t="str">
        <f t="shared" si="20"/>
        <v/>
      </c>
      <c r="C663" s="24" t="str">
        <f>IF(B663="","",IFERROR(_xlfn.XLOOKUP(B663,BILLING!A:A,BILLING!C:C),"Bill not found"))</f>
        <v/>
      </c>
      <c r="D663" s="24" t="str">
        <f>IF(C663="","",IFERROR(_xlfn.XLOOKUP(C663,PT_Master!A:A,PT_Master!C:C),""))</f>
        <v/>
      </c>
      <c r="E663" s="24" t="str">
        <f>IF(C663="","",IFERROR(_xlfn.XLOOKUP(C663,PT_Master!A:A,PT_Master!P:P),""))</f>
        <v/>
      </c>
      <c r="F663" s="24" t="str">
        <f>IF(C663="","",IFERROR(_xlfn.XLOOKUP(C663,PT_Master!A:A,PT_Master!Q:Q),""))</f>
        <v/>
      </c>
      <c r="G663" s="13"/>
      <c r="H663" s="25" t="str">
        <f>IF(B663="","",IFERROR(_xlfn.XLOOKUP(B663,BILLING!A:A,BILLING!N:N),0))</f>
        <v/>
      </c>
      <c r="I663" s="17"/>
      <c r="K663" s="13"/>
      <c r="N663" s="25" t="str">
        <f t="shared" si="21"/>
        <v/>
      </c>
    </row>
    <row r="664" spans="1:14" ht="22" customHeight="1">
      <c r="A664" t="str">
        <f t="shared" si="20"/>
        <v/>
      </c>
      <c r="C664" s="24" t="str">
        <f>IF(B664="","",IFERROR(_xlfn.XLOOKUP(B664,BILLING!A:A,BILLING!C:C),"Bill not found"))</f>
        <v/>
      </c>
      <c r="D664" s="24" t="str">
        <f>IF(C664="","",IFERROR(_xlfn.XLOOKUP(C664,PT_Master!A:A,PT_Master!C:C),""))</f>
        <v/>
      </c>
      <c r="E664" s="24" t="str">
        <f>IF(C664="","",IFERROR(_xlfn.XLOOKUP(C664,PT_Master!A:A,PT_Master!P:P),""))</f>
        <v/>
      </c>
      <c r="F664" s="24" t="str">
        <f>IF(C664="","",IFERROR(_xlfn.XLOOKUP(C664,PT_Master!A:A,PT_Master!Q:Q),""))</f>
        <v/>
      </c>
      <c r="G664" s="13"/>
      <c r="H664" s="25" t="str">
        <f>IF(B664="","",IFERROR(_xlfn.XLOOKUP(B664,BILLING!A:A,BILLING!N:N),0))</f>
        <v/>
      </c>
      <c r="I664" s="17"/>
      <c r="K664" s="13"/>
      <c r="N664" s="25" t="str">
        <f t="shared" si="21"/>
        <v/>
      </c>
    </row>
    <row r="665" spans="1:14" ht="22" customHeight="1">
      <c r="A665" t="str">
        <f t="shared" si="20"/>
        <v/>
      </c>
      <c r="C665" s="24" t="str">
        <f>IF(B665="","",IFERROR(_xlfn.XLOOKUP(B665,BILLING!A:A,BILLING!C:C),"Bill not found"))</f>
        <v/>
      </c>
      <c r="D665" s="24" t="str">
        <f>IF(C665="","",IFERROR(_xlfn.XLOOKUP(C665,PT_Master!A:A,PT_Master!C:C),""))</f>
        <v/>
      </c>
      <c r="E665" s="24" t="str">
        <f>IF(C665="","",IFERROR(_xlfn.XLOOKUP(C665,PT_Master!A:A,PT_Master!P:P),""))</f>
        <v/>
      </c>
      <c r="F665" s="24" t="str">
        <f>IF(C665="","",IFERROR(_xlfn.XLOOKUP(C665,PT_Master!A:A,PT_Master!Q:Q),""))</f>
        <v/>
      </c>
      <c r="G665" s="13"/>
      <c r="H665" s="25" t="str">
        <f>IF(B665="","",IFERROR(_xlfn.XLOOKUP(B665,BILLING!A:A,BILLING!N:N),0))</f>
        <v/>
      </c>
      <c r="I665" s="17"/>
      <c r="K665" s="13"/>
      <c r="N665" s="25" t="str">
        <f t="shared" si="21"/>
        <v/>
      </c>
    </row>
    <row r="666" spans="1:14" ht="22" customHeight="1">
      <c r="A666" t="str">
        <f t="shared" si="20"/>
        <v/>
      </c>
      <c r="C666" s="24" t="str">
        <f>IF(B666="","",IFERROR(_xlfn.XLOOKUP(B666,BILLING!A:A,BILLING!C:C),"Bill not found"))</f>
        <v/>
      </c>
      <c r="D666" s="24" t="str">
        <f>IF(C666="","",IFERROR(_xlfn.XLOOKUP(C666,PT_Master!A:A,PT_Master!C:C),""))</f>
        <v/>
      </c>
      <c r="E666" s="24" t="str">
        <f>IF(C666="","",IFERROR(_xlfn.XLOOKUP(C666,PT_Master!A:A,PT_Master!P:P),""))</f>
        <v/>
      </c>
      <c r="F666" s="24" t="str">
        <f>IF(C666="","",IFERROR(_xlfn.XLOOKUP(C666,PT_Master!A:A,PT_Master!Q:Q),""))</f>
        <v/>
      </c>
      <c r="G666" s="13"/>
      <c r="H666" s="25" t="str">
        <f>IF(B666="","",IFERROR(_xlfn.XLOOKUP(B666,BILLING!A:A,BILLING!N:N),0))</f>
        <v/>
      </c>
      <c r="I666" s="17"/>
      <c r="K666" s="13"/>
      <c r="N666" s="25" t="str">
        <f t="shared" si="21"/>
        <v/>
      </c>
    </row>
    <row r="667" spans="1:14" ht="22" customHeight="1">
      <c r="A667" t="str">
        <f t="shared" si="20"/>
        <v/>
      </c>
      <c r="C667" s="24" t="str">
        <f>IF(B667="","",IFERROR(_xlfn.XLOOKUP(B667,BILLING!A:A,BILLING!C:C),"Bill not found"))</f>
        <v/>
      </c>
      <c r="D667" s="24" t="str">
        <f>IF(C667="","",IFERROR(_xlfn.XLOOKUP(C667,PT_Master!A:A,PT_Master!C:C),""))</f>
        <v/>
      </c>
      <c r="E667" s="24" t="str">
        <f>IF(C667="","",IFERROR(_xlfn.XLOOKUP(C667,PT_Master!A:A,PT_Master!P:P),""))</f>
        <v/>
      </c>
      <c r="F667" s="24" t="str">
        <f>IF(C667="","",IFERROR(_xlfn.XLOOKUP(C667,PT_Master!A:A,PT_Master!Q:Q),""))</f>
        <v/>
      </c>
      <c r="G667" s="13"/>
      <c r="H667" s="25" t="str">
        <f>IF(B667="","",IFERROR(_xlfn.XLOOKUP(B667,BILLING!A:A,BILLING!N:N),0))</f>
        <v/>
      </c>
      <c r="I667" s="17"/>
      <c r="K667" s="13"/>
      <c r="N667" s="25" t="str">
        <f t="shared" si="21"/>
        <v/>
      </c>
    </row>
    <row r="668" spans="1:14" ht="22" customHeight="1">
      <c r="A668" t="str">
        <f t="shared" si="20"/>
        <v/>
      </c>
      <c r="C668" s="24" t="str">
        <f>IF(B668="","",IFERROR(_xlfn.XLOOKUP(B668,BILLING!A:A,BILLING!C:C),"Bill not found"))</f>
        <v/>
      </c>
      <c r="D668" s="24" t="str">
        <f>IF(C668="","",IFERROR(_xlfn.XLOOKUP(C668,PT_Master!A:A,PT_Master!C:C),""))</f>
        <v/>
      </c>
      <c r="E668" s="24" t="str">
        <f>IF(C668="","",IFERROR(_xlfn.XLOOKUP(C668,PT_Master!A:A,PT_Master!P:P),""))</f>
        <v/>
      </c>
      <c r="F668" s="24" t="str">
        <f>IF(C668="","",IFERROR(_xlfn.XLOOKUP(C668,PT_Master!A:A,PT_Master!Q:Q),""))</f>
        <v/>
      </c>
      <c r="G668" s="13"/>
      <c r="H668" s="25" t="str">
        <f>IF(B668="","",IFERROR(_xlfn.XLOOKUP(B668,BILLING!A:A,BILLING!N:N),0))</f>
        <v/>
      </c>
      <c r="I668" s="17"/>
      <c r="K668" s="13"/>
      <c r="N668" s="25" t="str">
        <f t="shared" si="21"/>
        <v/>
      </c>
    </row>
    <row r="669" spans="1:14" ht="22" customHeight="1">
      <c r="A669" t="str">
        <f t="shared" si="20"/>
        <v/>
      </c>
      <c r="C669" s="24" t="str">
        <f>IF(B669="","",IFERROR(_xlfn.XLOOKUP(B669,BILLING!A:A,BILLING!C:C),"Bill not found"))</f>
        <v/>
      </c>
      <c r="D669" s="24" t="str">
        <f>IF(C669="","",IFERROR(_xlfn.XLOOKUP(C669,PT_Master!A:A,PT_Master!C:C),""))</f>
        <v/>
      </c>
      <c r="E669" s="24" t="str">
        <f>IF(C669="","",IFERROR(_xlfn.XLOOKUP(C669,PT_Master!A:A,PT_Master!P:P),""))</f>
        <v/>
      </c>
      <c r="F669" s="24" t="str">
        <f>IF(C669="","",IFERROR(_xlfn.XLOOKUP(C669,PT_Master!A:A,PT_Master!Q:Q),""))</f>
        <v/>
      </c>
      <c r="G669" s="13"/>
      <c r="H669" s="25" t="str">
        <f>IF(B669="","",IFERROR(_xlfn.XLOOKUP(B669,BILLING!A:A,BILLING!N:N),0))</f>
        <v/>
      </c>
      <c r="I669" s="17"/>
      <c r="K669" s="13"/>
      <c r="N669" s="25" t="str">
        <f t="shared" si="21"/>
        <v/>
      </c>
    </row>
    <row r="670" spans="1:14" ht="22" customHeight="1">
      <c r="A670" t="str">
        <f t="shared" si="20"/>
        <v/>
      </c>
      <c r="C670" s="24" t="str">
        <f>IF(B670="","",IFERROR(_xlfn.XLOOKUP(B670,BILLING!A:A,BILLING!C:C),"Bill not found"))</f>
        <v/>
      </c>
      <c r="D670" s="24" t="str">
        <f>IF(C670="","",IFERROR(_xlfn.XLOOKUP(C670,PT_Master!A:A,PT_Master!C:C),""))</f>
        <v/>
      </c>
      <c r="E670" s="24" t="str">
        <f>IF(C670="","",IFERROR(_xlfn.XLOOKUP(C670,PT_Master!A:A,PT_Master!P:P),""))</f>
        <v/>
      </c>
      <c r="F670" s="24" t="str">
        <f>IF(C670="","",IFERROR(_xlfn.XLOOKUP(C670,PT_Master!A:A,PT_Master!Q:Q),""))</f>
        <v/>
      </c>
      <c r="G670" s="13"/>
      <c r="H670" s="25" t="str">
        <f>IF(B670="","",IFERROR(_xlfn.XLOOKUP(B670,BILLING!A:A,BILLING!N:N),0))</f>
        <v/>
      </c>
      <c r="I670" s="17"/>
      <c r="K670" s="13"/>
      <c r="N670" s="25" t="str">
        <f t="shared" si="21"/>
        <v/>
      </c>
    </row>
    <row r="671" spans="1:14" ht="22" customHeight="1">
      <c r="A671" t="str">
        <f t="shared" si="20"/>
        <v/>
      </c>
      <c r="C671" s="24" t="str">
        <f>IF(B671="","",IFERROR(_xlfn.XLOOKUP(B671,BILLING!A:A,BILLING!C:C),"Bill not found"))</f>
        <v/>
      </c>
      <c r="D671" s="24" t="str">
        <f>IF(C671="","",IFERROR(_xlfn.XLOOKUP(C671,PT_Master!A:A,PT_Master!C:C),""))</f>
        <v/>
      </c>
      <c r="E671" s="24" t="str">
        <f>IF(C671="","",IFERROR(_xlfn.XLOOKUP(C671,PT_Master!A:A,PT_Master!P:P),""))</f>
        <v/>
      </c>
      <c r="F671" s="24" t="str">
        <f>IF(C671="","",IFERROR(_xlfn.XLOOKUP(C671,PT_Master!A:A,PT_Master!Q:Q),""))</f>
        <v/>
      </c>
      <c r="G671" s="13"/>
      <c r="H671" s="25" t="str">
        <f>IF(B671="","",IFERROR(_xlfn.XLOOKUP(B671,BILLING!A:A,BILLING!N:N),0))</f>
        <v/>
      </c>
      <c r="I671" s="17"/>
      <c r="K671" s="13"/>
      <c r="N671" s="25" t="str">
        <f t="shared" si="21"/>
        <v/>
      </c>
    </row>
    <row r="672" spans="1:14" ht="22" customHeight="1">
      <c r="A672" t="str">
        <f t="shared" si="20"/>
        <v/>
      </c>
      <c r="C672" s="24" t="str">
        <f>IF(B672="","",IFERROR(_xlfn.XLOOKUP(B672,BILLING!A:A,BILLING!C:C),"Bill not found"))</f>
        <v/>
      </c>
      <c r="D672" s="24" t="str">
        <f>IF(C672="","",IFERROR(_xlfn.XLOOKUP(C672,PT_Master!A:A,PT_Master!C:C),""))</f>
        <v/>
      </c>
      <c r="E672" s="24" t="str">
        <f>IF(C672="","",IFERROR(_xlfn.XLOOKUP(C672,PT_Master!A:A,PT_Master!P:P),""))</f>
        <v/>
      </c>
      <c r="F672" s="24" t="str">
        <f>IF(C672="","",IFERROR(_xlfn.XLOOKUP(C672,PT_Master!A:A,PT_Master!Q:Q),""))</f>
        <v/>
      </c>
      <c r="G672" s="13"/>
      <c r="H672" s="25" t="str">
        <f>IF(B672="","",IFERROR(_xlfn.XLOOKUP(B672,BILLING!A:A,BILLING!N:N),0))</f>
        <v/>
      </c>
      <c r="I672" s="17"/>
      <c r="K672" s="13"/>
      <c r="N672" s="25" t="str">
        <f t="shared" si="21"/>
        <v/>
      </c>
    </row>
    <row r="673" spans="1:14" ht="22" customHeight="1">
      <c r="A673" t="str">
        <f t="shared" si="20"/>
        <v/>
      </c>
      <c r="C673" s="24" t="str">
        <f>IF(B673="","",IFERROR(_xlfn.XLOOKUP(B673,BILLING!A:A,BILLING!C:C),"Bill not found"))</f>
        <v/>
      </c>
      <c r="D673" s="24" t="str">
        <f>IF(C673="","",IFERROR(_xlfn.XLOOKUP(C673,PT_Master!A:A,PT_Master!C:C),""))</f>
        <v/>
      </c>
      <c r="E673" s="24" t="str">
        <f>IF(C673="","",IFERROR(_xlfn.XLOOKUP(C673,PT_Master!A:A,PT_Master!P:P),""))</f>
        <v/>
      </c>
      <c r="F673" s="24" t="str">
        <f>IF(C673="","",IFERROR(_xlfn.XLOOKUP(C673,PT_Master!A:A,PT_Master!Q:Q),""))</f>
        <v/>
      </c>
      <c r="G673" s="13"/>
      <c r="H673" s="25" t="str">
        <f>IF(B673="","",IFERROR(_xlfn.XLOOKUP(B673,BILLING!A:A,BILLING!N:N),0))</f>
        <v/>
      </c>
      <c r="I673" s="17"/>
      <c r="K673" s="13"/>
      <c r="N673" s="25" t="str">
        <f t="shared" si="21"/>
        <v/>
      </c>
    </row>
    <row r="674" spans="1:14" ht="22" customHeight="1">
      <c r="A674" t="str">
        <f t="shared" si="20"/>
        <v/>
      </c>
      <c r="C674" s="24" t="str">
        <f>IF(B674="","",IFERROR(_xlfn.XLOOKUP(B674,BILLING!A:A,BILLING!C:C),"Bill not found"))</f>
        <v/>
      </c>
      <c r="D674" s="24" t="str">
        <f>IF(C674="","",IFERROR(_xlfn.XLOOKUP(C674,PT_Master!A:A,PT_Master!C:C),""))</f>
        <v/>
      </c>
      <c r="E674" s="24" t="str">
        <f>IF(C674="","",IFERROR(_xlfn.XLOOKUP(C674,PT_Master!A:A,PT_Master!P:P),""))</f>
        <v/>
      </c>
      <c r="F674" s="24" t="str">
        <f>IF(C674="","",IFERROR(_xlfn.XLOOKUP(C674,PT_Master!A:A,PT_Master!Q:Q),""))</f>
        <v/>
      </c>
      <c r="G674" s="13"/>
      <c r="H674" s="25" t="str">
        <f>IF(B674="","",IFERROR(_xlfn.XLOOKUP(B674,BILLING!A:A,BILLING!N:N),0))</f>
        <v/>
      </c>
      <c r="I674" s="17"/>
      <c r="K674" s="13"/>
      <c r="N674" s="25" t="str">
        <f t="shared" si="21"/>
        <v/>
      </c>
    </row>
    <row r="675" spans="1:14" ht="22" customHeight="1">
      <c r="A675" t="str">
        <f t="shared" si="20"/>
        <v/>
      </c>
      <c r="C675" s="24" t="str">
        <f>IF(B675="","",IFERROR(_xlfn.XLOOKUP(B675,BILLING!A:A,BILLING!C:C),"Bill not found"))</f>
        <v/>
      </c>
      <c r="D675" s="24" t="str">
        <f>IF(C675="","",IFERROR(_xlfn.XLOOKUP(C675,PT_Master!A:A,PT_Master!C:C),""))</f>
        <v/>
      </c>
      <c r="E675" s="24" t="str">
        <f>IF(C675="","",IFERROR(_xlfn.XLOOKUP(C675,PT_Master!A:A,PT_Master!P:P),""))</f>
        <v/>
      </c>
      <c r="F675" s="24" t="str">
        <f>IF(C675="","",IFERROR(_xlfn.XLOOKUP(C675,PT_Master!A:A,PT_Master!Q:Q),""))</f>
        <v/>
      </c>
      <c r="G675" s="13"/>
      <c r="H675" s="25" t="str">
        <f>IF(B675="","",IFERROR(_xlfn.XLOOKUP(B675,BILLING!A:A,BILLING!N:N),0))</f>
        <v/>
      </c>
      <c r="I675" s="17"/>
      <c r="K675" s="13"/>
      <c r="N675" s="25" t="str">
        <f t="shared" si="21"/>
        <v/>
      </c>
    </row>
    <row r="676" spans="1:14" ht="22" customHeight="1">
      <c r="A676" t="str">
        <f t="shared" si="20"/>
        <v/>
      </c>
      <c r="C676" s="24" t="str">
        <f>IF(B676="","",IFERROR(_xlfn.XLOOKUP(B676,BILLING!A:A,BILLING!C:C),"Bill not found"))</f>
        <v/>
      </c>
      <c r="D676" s="24" t="str">
        <f>IF(C676="","",IFERROR(_xlfn.XLOOKUP(C676,PT_Master!A:A,PT_Master!C:C),""))</f>
        <v/>
      </c>
      <c r="E676" s="24" t="str">
        <f>IF(C676="","",IFERROR(_xlfn.XLOOKUP(C676,PT_Master!A:A,PT_Master!P:P),""))</f>
        <v/>
      </c>
      <c r="F676" s="24" t="str">
        <f>IF(C676="","",IFERROR(_xlfn.XLOOKUP(C676,PT_Master!A:A,PT_Master!Q:Q),""))</f>
        <v/>
      </c>
      <c r="G676" s="13"/>
      <c r="H676" s="25" t="str">
        <f>IF(B676="","",IFERROR(_xlfn.XLOOKUP(B676,BILLING!A:A,BILLING!N:N),0))</f>
        <v/>
      </c>
      <c r="I676" s="17"/>
      <c r="K676" s="13"/>
      <c r="N676" s="25" t="str">
        <f t="shared" si="21"/>
        <v/>
      </c>
    </row>
    <row r="677" spans="1:14" ht="22" customHeight="1">
      <c r="A677" t="str">
        <f t="shared" si="20"/>
        <v/>
      </c>
      <c r="C677" s="24" t="str">
        <f>IF(B677="","",IFERROR(_xlfn.XLOOKUP(B677,BILLING!A:A,BILLING!C:C),"Bill not found"))</f>
        <v/>
      </c>
      <c r="D677" s="24" t="str">
        <f>IF(C677="","",IFERROR(_xlfn.XLOOKUP(C677,PT_Master!A:A,PT_Master!C:C),""))</f>
        <v/>
      </c>
      <c r="E677" s="24" t="str">
        <f>IF(C677="","",IFERROR(_xlfn.XLOOKUP(C677,PT_Master!A:A,PT_Master!P:P),""))</f>
        <v/>
      </c>
      <c r="F677" s="24" t="str">
        <f>IF(C677="","",IFERROR(_xlfn.XLOOKUP(C677,PT_Master!A:A,PT_Master!Q:Q),""))</f>
        <v/>
      </c>
      <c r="G677" s="13"/>
      <c r="H677" s="25" t="str">
        <f>IF(B677="","",IFERROR(_xlfn.XLOOKUP(B677,BILLING!A:A,BILLING!N:N),0))</f>
        <v/>
      </c>
      <c r="I677" s="17"/>
      <c r="K677" s="13"/>
      <c r="N677" s="25" t="str">
        <f t="shared" si="21"/>
        <v/>
      </c>
    </row>
    <row r="678" spans="1:14" ht="22" customHeight="1">
      <c r="A678" t="str">
        <f t="shared" si="20"/>
        <v/>
      </c>
      <c r="C678" s="24" t="str">
        <f>IF(B678="","",IFERROR(_xlfn.XLOOKUP(B678,BILLING!A:A,BILLING!C:C),"Bill not found"))</f>
        <v/>
      </c>
      <c r="D678" s="24" t="str">
        <f>IF(C678="","",IFERROR(_xlfn.XLOOKUP(C678,PT_Master!A:A,PT_Master!C:C),""))</f>
        <v/>
      </c>
      <c r="E678" s="24" t="str">
        <f>IF(C678="","",IFERROR(_xlfn.XLOOKUP(C678,PT_Master!A:A,PT_Master!P:P),""))</f>
        <v/>
      </c>
      <c r="F678" s="24" t="str">
        <f>IF(C678="","",IFERROR(_xlfn.XLOOKUP(C678,PT_Master!A:A,PT_Master!Q:Q),""))</f>
        <v/>
      </c>
      <c r="G678" s="13"/>
      <c r="H678" s="25" t="str">
        <f>IF(B678="","",IFERROR(_xlfn.XLOOKUP(B678,BILLING!A:A,BILLING!N:N),0))</f>
        <v/>
      </c>
      <c r="I678" s="17"/>
      <c r="K678" s="13"/>
      <c r="N678" s="25" t="str">
        <f t="shared" si="21"/>
        <v/>
      </c>
    </row>
    <row r="679" spans="1:14" ht="22" customHeight="1">
      <c r="A679" t="str">
        <f t="shared" si="20"/>
        <v/>
      </c>
      <c r="C679" s="24" t="str">
        <f>IF(B679="","",IFERROR(_xlfn.XLOOKUP(B679,BILLING!A:A,BILLING!C:C),"Bill not found"))</f>
        <v/>
      </c>
      <c r="D679" s="24" t="str">
        <f>IF(C679="","",IFERROR(_xlfn.XLOOKUP(C679,PT_Master!A:A,PT_Master!C:C),""))</f>
        <v/>
      </c>
      <c r="E679" s="24" t="str">
        <f>IF(C679="","",IFERROR(_xlfn.XLOOKUP(C679,PT_Master!A:A,PT_Master!P:P),""))</f>
        <v/>
      </c>
      <c r="F679" s="24" t="str">
        <f>IF(C679="","",IFERROR(_xlfn.XLOOKUP(C679,PT_Master!A:A,PT_Master!Q:Q),""))</f>
        <v/>
      </c>
      <c r="G679" s="13"/>
      <c r="H679" s="25" t="str">
        <f>IF(B679="","",IFERROR(_xlfn.XLOOKUP(B679,BILLING!A:A,BILLING!N:N),0))</f>
        <v/>
      </c>
      <c r="I679" s="17"/>
      <c r="K679" s="13"/>
      <c r="N679" s="25" t="str">
        <f t="shared" si="21"/>
        <v/>
      </c>
    </row>
    <row r="680" spans="1:14" ht="22" customHeight="1">
      <c r="A680" t="str">
        <f t="shared" si="20"/>
        <v/>
      </c>
      <c r="C680" s="24" t="str">
        <f>IF(B680="","",IFERROR(_xlfn.XLOOKUP(B680,BILLING!A:A,BILLING!C:C),"Bill not found"))</f>
        <v/>
      </c>
      <c r="D680" s="24" t="str">
        <f>IF(C680="","",IFERROR(_xlfn.XLOOKUP(C680,PT_Master!A:A,PT_Master!C:C),""))</f>
        <v/>
      </c>
      <c r="E680" s="24" t="str">
        <f>IF(C680="","",IFERROR(_xlfn.XLOOKUP(C680,PT_Master!A:A,PT_Master!P:P),""))</f>
        <v/>
      </c>
      <c r="F680" s="24" t="str">
        <f>IF(C680="","",IFERROR(_xlfn.XLOOKUP(C680,PT_Master!A:A,PT_Master!Q:Q),""))</f>
        <v/>
      </c>
      <c r="G680" s="13"/>
      <c r="H680" s="25" t="str">
        <f>IF(B680="","",IFERROR(_xlfn.XLOOKUP(B680,BILLING!A:A,BILLING!N:N),0))</f>
        <v/>
      </c>
      <c r="I680" s="17"/>
      <c r="K680" s="13"/>
      <c r="N680" s="25" t="str">
        <f t="shared" si="21"/>
        <v/>
      </c>
    </row>
    <row r="681" spans="1:14" ht="22" customHeight="1">
      <c r="A681" t="str">
        <f t="shared" si="20"/>
        <v/>
      </c>
      <c r="C681" s="24" t="str">
        <f>IF(B681="","",IFERROR(_xlfn.XLOOKUP(B681,BILLING!A:A,BILLING!C:C),"Bill not found"))</f>
        <v/>
      </c>
      <c r="D681" s="24" t="str">
        <f>IF(C681="","",IFERROR(_xlfn.XLOOKUP(C681,PT_Master!A:A,PT_Master!C:C),""))</f>
        <v/>
      </c>
      <c r="E681" s="24" t="str">
        <f>IF(C681="","",IFERROR(_xlfn.XLOOKUP(C681,PT_Master!A:A,PT_Master!P:P),""))</f>
        <v/>
      </c>
      <c r="F681" s="24" t="str">
        <f>IF(C681="","",IFERROR(_xlfn.XLOOKUP(C681,PT_Master!A:A,PT_Master!Q:Q),""))</f>
        <v/>
      </c>
      <c r="G681" s="13"/>
      <c r="H681" s="25" t="str">
        <f>IF(B681="","",IFERROR(_xlfn.XLOOKUP(B681,BILLING!A:A,BILLING!N:N),0))</f>
        <v/>
      </c>
      <c r="I681" s="17"/>
      <c r="K681" s="13"/>
      <c r="N681" s="25" t="str">
        <f t="shared" si="21"/>
        <v/>
      </c>
    </row>
    <row r="682" spans="1:14" ht="22" customHeight="1">
      <c r="A682" t="str">
        <f t="shared" si="20"/>
        <v/>
      </c>
      <c r="C682" s="24" t="str">
        <f>IF(B682="","",IFERROR(_xlfn.XLOOKUP(B682,BILLING!A:A,BILLING!C:C),"Bill not found"))</f>
        <v/>
      </c>
      <c r="D682" s="24" t="str">
        <f>IF(C682="","",IFERROR(_xlfn.XLOOKUP(C682,PT_Master!A:A,PT_Master!C:C),""))</f>
        <v/>
      </c>
      <c r="E682" s="24" t="str">
        <f>IF(C682="","",IFERROR(_xlfn.XLOOKUP(C682,PT_Master!A:A,PT_Master!P:P),""))</f>
        <v/>
      </c>
      <c r="F682" s="24" t="str">
        <f>IF(C682="","",IFERROR(_xlfn.XLOOKUP(C682,PT_Master!A:A,PT_Master!Q:Q),""))</f>
        <v/>
      </c>
      <c r="G682" s="13"/>
      <c r="H682" s="25" t="str">
        <f>IF(B682="","",IFERROR(_xlfn.XLOOKUP(B682,BILLING!A:A,BILLING!N:N),0))</f>
        <v/>
      </c>
      <c r="I682" s="17"/>
      <c r="K682" s="13"/>
      <c r="N682" s="25" t="str">
        <f t="shared" si="21"/>
        <v/>
      </c>
    </row>
    <row r="683" spans="1:14" ht="22" customHeight="1">
      <c r="A683" t="str">
        <f t="shared" si="20"/>
        <v/>
      </c>
      <c r="C683" s="24" t="str">
        <f>IF(B683="","",IFERROR(_xlfn.XLOOKUP(B683,BILLING!A:A,BILLING!C:C),"Bill not found"))</f>
        <v/>
      </c>
      <c r="D683" s="24" t="str">
        <f>IF(C683="","",IFERROR(_xlfn.XLOOKUP(C683,PT_Master!A:A,PT_Master!C:C),""))</f>
        <v/>
      </c>
      <c r="E683" s="24" t="str">
        <f>IF(C683="","",IFERROR(_xlfn.XLOOKUP(C683,PT_Master!A:A,PT_Master!P:P),""))</f>
        <v/>
      </c>
      <c r="F683" s="24" t="str">
        <f>IF(C683="","",IFERROR(_xlfn.XLOOKUP(C683,PT_Master!A:A,PT_Master!Q:Q),""))</f>
        <v/>
      </c>
      <c r="G683" s="13"/>
      <c r="H683" s="25" t="str">
        <f>IF(B683="","",IFERROR(_xlfn.XLOOKUP(B683,BILLING!A:A,BILLING!N:N),0))</f>
        <v/>
      </c>
      <c r="I683" s="17"/>
      <c r="K683" s="13"/>
      <c r="N683" s="25" t="str">
        <f t="shared" si="21"/>
        <v/>
      </c>
    </row>
    <row r="684" spans="1:14" ht="22" customHeight="1">
      <c r="A684" t="str">
        <f t="shared" si="20"/>
        <v/>
      </c>
      <c r="C684" s="24" t="str">
        <f>IF(B684="","",IFERROR(_xlfn.XLOOKUP(B684,BILLING!A:A,BILLING!C:C),"Bill not found"))</f>
        <v/>
      </c>
      <c r="D684" s="24" t="str">
        <f>IF(C684="","",IFERROR(_xlfn.XLOOKUP(C684,PT_Master!A:A,PT_Master!C:C),""))</f>
        <v/>
      </c>
      <c r="E684" s="24" t="str">
        <f>IF(C684="","",IFERROR(_xlfn.XLOOKUP(C684,PT_Master!A:A,PT_Master!P:P),""))</f>
        <v/>
      </c>
      <c r="F684" s="24" t="str">
        <f>IF(C684="","",IFERROR(_xlfn.XLOOKUP(C684,PT_Master!A:A,PT_Master!Q:Q),""))</f>
        <v/>
      </c>
      <c r="G684" s="13"/>
      <c r="H684" s="25" t="str">
        <f>IF(B684="","",IFERROR(_xlfn.XLOOKUP(B684,BILLING!A:A,BILLING!N:N),0))</f>
        <v/>
      </c>
      <c r="I684" s="17"/>
      <c r="K684" s="13"/>
      <c r="N684" s="25" t="str">
        <f t="shared" si="21"/>
        <v/>
      </c>
    </row>
    <row r="685" spans="1:14" ht="22" customHeight="1">
      <c r="A685" t="str">
        <f t="shared" si="20"/>
        <v/>
      </c>
      <c r="C685" s="24" t="str">
        <f>IF(B685="","",IFERROR(_xlfn.XLOOKUP(B685,BILLING!A:A,BILLING!C:C),"Bill not found"))</f>
        <v/>
      </c>
      <c r="D685" s="24" t="str">
        <f>IF(C685="","",IFERROR(_xlfn.XLOOKUP(C685,PT_Master!A:A,PT_Master!C:C),""))</f>
        <v/>
      </c>
      <c r="E685" s="24" t="str">
        <f>IF(C685="","",IFERROR(_xlfn.XLOOKUP(C685,PT_Master!A:A,PT_Master!P:P),""))</f>
        <v/>
      </c>
      <c r="F685" s="24" t="str">
        <f>IF(C685="","",IFERROR(_xlfn.XLOOKUP(C685,PT_Master!A:A,PT_Master!Q:Q),""))</f>
        <v/>
      </c>
      <c r="G685" s="13"/>
      <c r="H685" s="25" t="str">
        <f>IF(B685="","",IFERROR(_xlfn.XLOOKUP(B685,BILLING!A:A,BILLING!N:N),0))</f>
        <v/>
      </c>
      <c r="I685" s="17"/>
      <c r="K685" s="13"/>
      <c r="N685" s="25" t="str">
        <f t="shared" si="21"/>
        <v/>
      </c>
    </row>
    <row r="686" spans="1:14" ht="22" customHeight="1">
      <c r="A686" t="str">
        <f t="shared" si="20"/>
        <v/>
      </c>
      <c r="C686" s="24" t="str">
        <f>IF(B686="","",IFERROR(_xlfn.XLOOKUP(B686,BILLING!A:A,BILLING!C:C),"Bill not found"))</f>
        <v/>
      </c>
      <c r="D686" s="24" t="str">
        <f>IF(C686="","",IFERROR(_xlfn.XLOOKUP(C686,PT_Master!A:A,PT_Master!C:C),""))</f>
        <v/>
      </c>
      <c r="E686" s="24" t="str">
        <f>IF(C686="","",IFERROR(_xlfn.XLOOKUP(C686,PT_Master!A:A,PT_Master!P:P),""))</f>
        <v/>
      </c>
      <c r="F686" s="24" t="str">
        <f>IF(C686="","",IFERROR(_xlfn.XLOOKUP(C686,PT_Master!A:A,PT_Master!Q:Q),""))</f>
        <v/>
      </c>
      <c r="G686" s="13"/>
      <c r="H686" s="25" t="str">
        <f>IF(B686="","",IFERROR(_xlfn.XLOOKUP(B686,BILLING!A:A,BILLING!N:N),0))</f>
        <v/>
      </c>
      <c r="I686" s="17"/>
      <c r="K686" s="13"/>
      <c r="N686" s="25" t="str">
        <f t="shared" si="21"/>
        <v/>
      </c>
    </row>
    <row r="687" spans="1:14" ht="22" customHeight="1">
      <c r="A687" t="str">
        <f t="shared" si="20"/>
        <v/>
      </c>
      <c r="C687" s="24" t="str">
        <f>IF(B687="","",IFERROR(_xlfn.XLOOKUP(B687,BILLING!A:A,BILLING!C:C),"Bill not found"))</f>
        <v/>
      </c>
      <c r="D687" s="24" t="str">
        <f>IF(C687="","",IFERROR(_xlfn.XLOOKUP(C687,PT_Master!A:A,PT_Master!C:C),""))</f>
        <v/>
      </c>
      <c r="E687" s="24" t="str">
        <f>IF(C687="","",IFERROR(_xlfn.XLOOKUP(C687,PT_Master!A:A,PT_Master!P:P),""))</f>
        <v/>
      </c>
      <c r="F687" s="24" t="str">
        <f>IF(C687="","",IFERROR(_xlfn.XLOOKUP(C687,PT_Master!A:A,PT_Master!Q:Q),""))</f>
        <v/>
      </c>
      <c r="G687" s="13"/>
      <c r="H687" s="25" t="str">
        <f>IF(B687="","",IFERROR(_xlfn.XLOOKUP(B687,BILLING!A:A,BILLING!N:N),0))</f>
        <v/>
      </c>
      <c r="I687" s="17"/>
      <c r="K687" s="13"/>
      <c r="N687" s="25" t="str">
        <f t="shared" si="21"/>
        <v/>
      </c>
    </row>
    <row r="688" spans="1:14" ht="22" customHeight="1">
      <c r="A688" t="str">
        <f t="shared" si="20"/>
        <v/>
      </c>
      <c r="C688" s="24" t="str">
        <f>IF(B688="","",IFERROR(_xlfn.XLOOKUP(B688,BILLING!A:A,BILLING!C:C),"Bill not found"))</f>
        <v/>
      </c>
      <c r="D688" s="24" t="str">
        <f>IF(C688="","",IFERROR(_xlfn.XLOOKUP(C688,PT_Master!A:A,PT_Master!C:C),""))</f>
        <v/>
      </c>
      <c r="E688" s="24" t="str">
        <f>IF(C688="","",IFERROR(_xlfn.XLOOKUP(C688,PT_Master!A:A,PT_Master!P:P),""))</f>
        <v/>
      </c>
      <c r="F688" s="24" t="str">
        <f>IF(C688="","",IFERROR(_xlfn.XLOOKUP(C688,PT_Master!A:A,PT_Master!Q:Q),""))</f>
        <v/>
      </c>
      <c r="G688" s="13"/>
      <c r="H688" s="25" t="str">
        <f>IF(B688="","",IFERROR(_xlfn.XLOOKUP(B688,BILLING!A:A,BILLING!N:N),0))</f>
        <v/>
      </c>
      <c r="I688" s="17"/>
      <c r="K688" s="13"/>
      <c r="N688" s="25" t="str">
        <f t="shared" si="21"/>
        <v/>
      </c>
    </row>
    <row r="689" spans="1:14" ht="22" customHeight="1">
      <c r="A689" t="str">
        <f t="shared" si="20"/>
        <v/>
      </c>
      <c r="C689" s="24" t="str">
        <f>IF(B689="","",IFERROR(_xlfn.XLOOKUP(B689,BILLING!A:A,BILLING!C:C),"Bill not found"))</f>
        <v/>
      </c>
      <c r="D689" s="24" t="str">
        <f>IF(C689="","",IFERROR(_xlfn.XLOOKUP(C689,PT_Master!A:A,PT_Master!C:C),""))</f>
        <v/>
      </c>
      <c r="E689" s="24" t="str">
        <f>IF(C689="","",IFERROR(_xlfn.XLOOKUP(C689,PT_Master!A:A,PT_Master!P:P),""))</f>
        <v/>
      </c>
      <c r="F689" s="24" t="str">
        <f>IF(C689="","",IFERROR(_xlfn.XLOOKUP(C689,PT_Master!A:A,PT_Master!Q:Q),""))</f>
        <v/>
      </c>
      <c r="G689" s="13"/>
      <c r="H689" s="25" t="str">
        <f>IF(B689="","",IFERROR(_xlfn.XLOOKUP(B689,BILLING!A:A,BILLING!N:N),0))</f>
        <v/>
      </c>
      <c r="I689" s="17"/>
      <c r="K689" s="13"/>
      <c r="N689" s="25" t="str">
        <f t="shared" si="21"/>
        <v/>
      </c>
    </row>
    <row r="690" spans="1:14" ht="22" customHeight="1">
      <c r="A690" t="str">
        <f t="shared" si="20"/>
        <v/>
      </c>
      <c r="C690" s="24" t="str">
        <f>IF(B690="","",IFERROR(_xlfn.XLOOKUP(B690,BILLING!A:A,BILLING!C:C),"Bill not found"))</f>
        <v/>
      </c>
      <c r="D690" s="24" t="str">
        <f>IF(C690="","",IFERROR(_xlfn.XLOOKUP(C690,PT_Master!A:A,PT_Master!C:C),""))</f>
        <v/>
      </c>
      <c r="E690" s="24" t="str">
        <f>IF(C690="","",IFERROR(_xlfn.XLOOKUP(C690,PT_Master!A:A,PT_Master!P:P),""))</f>
        <v/>
      </c>
      <c r="F690" s="24" t="str">
        <f>IF(C690="","",IFERROR(_xlfn.XLOOKUP(C690,PT_Master!A:A,PT_Master!Q:Q),""))</f>
        <v/>
      </c>
      <c r="G690" s="13"/>
      <c r="H690" s="25" t="str">
        <f>IF(B690="","",IFERROR(_xlfn.XLOOKUP(B690,BILLING!A:A,BILLING!N:N),0))</f>
        <v/>
      </c>
      <c r="I690" s="17"/>
      <c r="K690" s="13"/>
      <c r="N690" s="25" t="str">
        <f t="shared" si="21"/>
        <v/>
      </c>
    </row>
    <row r="691" spans="1:14" ht="22" customHeight="1">
      <c r="A691" t="str">
        <f t="shared" si="20"/>
        <v/>
      </c>
      <c r="C691" s="24" t="str">
        <f>IF(B691="","",IFERROR(_xlfn.XLOOKUP(B691,BILLING!A:A,BILLING!C:C),"Bill not found"))</f>
        <v/>
      </c>
      <c r="D691" s="24" t="str">
        <f>IF(C691="","",IFERROR(_xlfn.XLOOKUP(C691,PT_Master!A:A,PT_Master!C:C),""))</f>
        <v/>
      </c>
      <c r="E691" s="24" t="str">
        <f>IF(C691="","",IFERROR(_xlfn.XLOOKUP(C691,PT_Master!A:A,PT_Master!P:P),""))</f>
        <v/>
      </c>
      <c r="F691" s="24" t="str">
        <f>IF(C691="","",IFERROR(_xlfn.XLOOKUP(C691,PT_Master!A:A,PT_Master!Q:Q),""))</f>
        <v/>
      </c>
      <c r="G691" s="13"/>
      <c r="H691" s="25" t="str">
        <f>IF(B691="","",IFERROR(_xlfn.XLOOKUP(B691,BILLING!A:A,BILLING!N:N),0))</f>
        <v/>
      </c>
      <c r="I691" s="17"/>
      <c r="K691" s="13"/>
      <c r="N691" s="25" t="str">
        <f t="shared" si="21"/>
        <v/>
      </c>
    </row>
    <row r="692" spans="1:14" ht="22" customHeight="1">
      <c r="A692" t="str">
        <f t="shared" si="20"/>
        <v/>
      </c>
      <c r="C692" s="24" t="str">
        <f>IF(B692="","",IFERROR(_xlfn.XLOOKUP(B692,BILLING!A:A,BILLING!C:C),"Bill not found"))</f>
        <v/>
      </c>
      <c r="D692" s="24" t="str">
        <f>IF(C692="","",IFERROR(_xlfn.XLOOKUP(C692,PT_Master!A:A,PT_Master!C:C),""))</f>
        <v/>
      </c>
      <c r="E692" s="24" t="str">
        <f>IF(C692="","",IFERROR(_xlfn.XLOOKUP(C692,PT_Master!A:A,PT_Master!P:P),""))</f>
        <v/>
      </c>
      <c r="F692" s="24" t="str">
        <f>IF(C692="","",IFERROR(_xlfn.XLOOKUP(C692,PT_Master!A:A,PT_Master!Q:Q),""))</f>
        <v/>
      </c>
      <c r="G692" s="13"/>
      <c r="H692" s="25" t="str">
        <f>IF(B692="","",IFERROR(_xlfn.XLOOKUP(B692,BILLING!A:A,BILLING!N:N),0))</f>
        <v/>
      </c>
      <c r="I692" s="17"/>
      <c r="K692" s="13"/>
      <c r="N692" s="25" t="str">
        <f t="shared" si="21"/>
        <v/>
      </c>
    </row>
    <row r="693" spans="1:14" ht="22" customHeight="1">
      <c r="A693" t="str">
        <f t="shared" si="20"/>
        <v/>
      </c>
      <c r="C693" s="24" t="str">
        <f>IF(B693="","",IFERROR(_xlfn.XLOOKUP(B693,BILLING!A:A,BILLING!C:C),"Bill not found"))</f>
        <v/>
      </c>
      <c r="D693" s="24" t="str">
        <f>IF(C693="","",IFERROR(_xlfn.XLOOKUP(C693,PT_Master!A:A,PT_Master!C:C),""))</f>
        <v/>
      </c>
      <c r="E693" s="24" t="str">
        <f>IF(C693="","",IFERROR(_xlfn.XLOOKUP(C693,PT_Master!A:A,PT_Master!P:P),""))</f>
        <v/>
      </c>
      <c r="F693" s="24" t="str">
        <f>IF(C693="","",IFERROR(_xlfn.XLOOKUP(C693,PT_Master!A:A,PT_Master!Q:Q),""))</f>
        <v/>
      </c>
      <c r="G693" s="13"/>
      <c r="H693" s="25" t="str">
        <f>IF(B693="","",IFERROR(_xlfn.XLOOKUP(B693,BILLING!A:A,BILLING!N:N),0))</f>
        <v/>
      </c>
      <c r="I693" s="17"/>
      <c r="K693" s="13"/>
      <c r="N693" s="25" t="str">
        <f t="shared" si="21"/>
        <v/>
      </c>
    </row>
    <row r="694" spans="1:14" ht="22" customHeight="1">
      <c r="A694" t="str">
        <f t="shared" si="20"/>
        <v/>
      </c>
      <c r="C694" s="24" t="str">
        <f>IF(B694="","",IFERROR(_xlfn.XLOOKUP(B694,BILLING!A:A,BILLING!C:C),"Bill not found"))</f>
        <v/>
      </c>
      <c r="D694" s="24" t="str">
        <f>IF(C694="","",IFERROR(_xlfn.XLOOKUP(C694,PT_Master!A:A,PT_Master!C:C),""))</f>
        <v/>
      </c>
      <c r="E694" s="24" t="str">
        <f>IF(C694="","",IFERROR(_xlfn.XLOOKUP(C694,PT_Master!A:A,PT_Master!P:P),""))</f>
        <v/>
      </c>
      <c r="F694" s="24" t="str">
        <f>IF(C694="","",IFERROR(_xlfn.XLOOKUP(C694,PT_Master!A:A,PT_Master!Q:Q),""))</f>
        <v/>
      </c>
      <c r="G694" s="13"/>
      <c r="H694" s="25" t="str">
        <f>IF(B694="","",IFERROR(_xlfn.XLOOKUP(B694,BILLING!A:A,BILLING!N:N),0))</f>
        <v/>
      </c>
      <c r="I694" s="17"/>
      <c r="K694" s="13"/>
      <c r="N694" s="25" t="str">
        <f t="shared" si="21"/>
        <v/>
      </c>
    </row>
    <row r="695" spans="1:14" ht="22" customHeight="1">
      <c r="A695" t="str">
        <f t="shared" si="20"/>
        <v/>
      </c>
      <c r="C695" s="24" t="str">
        <f>IF(B695="","",IFERROR(_xlfn.XLOOKUP(B695,BILLING!A:A,BILLING!C:C),"Bill not found"))</f>
        <v/>
      </c>
      <c r="D695" s="24" t="str">
        <f>IF(C695="","",IFERROR(_xlfn.XLOOKUP(C695,PT_Master!A:A,PT_Master!C:C),""))</f>
        <v/>
      </c>
      <c r="E695" s="24" t="str">
        <f>IF(C695="","",IFERROR(_xlfn.XLOOKUP(C695,PT_Master!A:A,PT_Master!P:P),""))</f>
        <v/>
      </c>
      <c r="F695" s="24" t="str">
        <f>IF(C695="","",IFERROR(_xlfn.XLOOKUP(C695,PT_Master!A:A,PT_Master!Q:Q),""))</f>
        <v/>
      </c>
      <c r="G695" s="13"/>
      <c r="H695" s="25" t="str">
        <f>IF(B695="","",IFERROR(_xlfn.XLOOKUP(B695,BILLING!A:A,BILLING!N:N),0))</f>
        <v/>
      </c>
      <c r="I695" s="17"/>
      <c r="K695" s="13"/>
      <c r="N695" s="25" t="str">
        <f t="shared" si="21"/>
        <v/>
      </c>
    </row>
    <row r="696" spans="1:14" ht="22" customHeight="1">
      <c r="A696" t="str">
        <f t="shared" si="20"/>
        <v/>
      </c>
      <c r="C696" s="24" t="str">
        <f>IF(B696="","",IFERROR(_xlfn.XLOOKUP(B696,BILLING!A:A,BILLING!C:C),"Bill not found"))</f>
        <v/>
      </c>
      <c r="D696" s="24" t="str">
        <f>IF(C696="","",IFERROR(_xlfn.XLOOKUP(C696,PT_Master!A:A,PT_Master!C:C),""))</f>
        <v/>
      </c>
      <c r="E696" s="24" t="str">
        <f>IF(C696="","",IFERROR(_xlfn.XLOOKUP(C696,PT_Master!A:A,PT_Master!P:P),""))</f>
        <v/>
      </c>
      <c r="F696" s="24" t="str">
        <f>IF(C696="","",IFERROR(_xlfn.XLOOKUP(C696,PT_Master!A:A,PT_Master!Q:Q),""))</f>
        <v/>
      </c>
      <c r="G696" s="13"/>
      <c r="H696" s="25" t="str">
        <f>IF(B696="","",IFERROR(_xlfn.XLOOKUP(B696,BILLING!A:A,BILLING!N:N),0))</f>
        <v/>
      </c>
      <c r="I696" s="17"/>
      <c r="K696" s="13"/>
      <c r="N696" s="25" t="str">
        <f t="shared" si="21"/>
        <v/>
      </c>
    </row>
    <row r="697" spans="1:14" ht="22" customHeight="1">
      <c r="A697" t="str">
        <f t="shared" si="20"/>
        <v/>
      </c>
      <c r="C697" s="24" t="str">
        <f>IF(B697="","",IFERROR(_xlfn.XLOOKUP(B697,BILLING!A:A,BILLING!C:C),"Bill not found"))</f>
        <v/>
      </c>
      <c r="D697" s="24" t="str">
        <f>IF(C697="","",IFERROR(_xlfn.XLOOKUP(C697,PT_Master!A:A,PT_Master!C:C),""))</f>
        <v/>
      </c>
      <c r="E697" s="24" t="str">
        <f>IF(C697="","",IFERROR(_xlfn.XLOOKUP(C697,PT_Master!A:A,PT_Master!P:P),""))</f>
        <v/>
      </c>
      <c r="F697" s="24" t="str">
        <f>IF(C697="","",IFERROR(_xlfn.XLOOKUP(C697,PT_Master!A:A,PT_Master!Q:Q),""))</f>
        <v/>
      </c>
      <c r="G697" s="13"/>
      <c r="H697" s="25" t="str">
        <f>IF(B697="","",IFERROR(_xlfn.XLOOKUP(B697,BILLING!A:A,BILLING!N:N),0))</f>
        <v/>
      </c>
      <c r="I697" s="17"/>
      <c r="K697" s="13"/>
      <c r="N697" s="25" t="str">
        <f t="shared" si="21"/>
        <v/>
      </c>
    </row>
    <row r="698" spans="1:14" ht="22" customHeight="1">
      <c r="A698" t="str">
        <f t="shared" si="20"/>
        <v/>
      </c>
      <c r="C698" s="24" t="str">
        <f>IF(B698="","",IFERROR(_xlfn.XLOOKUP(B698,BILLING!A:A,BILLING!C:C),"Bill not found"))</f>
        <v/>
      </c>
      <c r="D698" s="24" t="str">
        <f>IF(C698="","",IFERROR(_xlfn.XLOOKUP(C698,PT_Master!A:A,PT_Master!C:C),""))</f>
        <v/>
      </c>
      <c r="E698" s="24" t="str">
        <f>IF(C698="","",IFERROR(_xlfn.XLOOKUP(C698,PT_Master!A:A,PT_Master!P:P),""))</f>
        <v/>
      </c>
      <c r="F698" s="24" t="str">
        <f>IF(C698="","",IFERROR(_xlfn.XLOOKUP(C698,PT_Master!A:A,PT_Master!Q:Q),""))</f>
        <v/>
      </c>
      <c r="G698" s="13"/>
      <c r="H698" s="25" t="str">
        <f>IF(B698="","",IFERROR(_xlfn.XLOOKUP(B698,BILLING!A:A,BILLING!N:N),0))</f>
        <v/>
      </c>
      <c r="I698" s="17"/>
      <c r="K698" s="13"/>
      <c r="N698" s="25" t="str">
        <f t="shared" si="21"/>
        <v/>
      </c>
    </row>
    <row r="699" spans="1:14" ht="22" customHeight="1">
      <c r="A699" t="str">
        <f t="shared" si="20"/>
        <v/>
      </c>
      <c r="C699" s="24" t="str">
        <f>IF(B699="","",IFERROR(_xlfn.XLOOKUP(B699,BILLING!A:A,BILLING!C:C),"Bill not found"))</f>
        <v/>
      </c>
      <c r="D699" s="24" t="str">
        <f>IF(C699="","",IFERROR(_xlfn.XLOOKUP(C699,PT_Master!A:A,PT_Master!C:C),""))</f>
        <v/>
      </c>
      <c r="E699" s="24" t="str">
        <f>IF(C699="","",IFERROR(_xlfn.XLOOKUP(C699,PT_Master!A:A,PT_Master!P:P),""))</f>
        <v/>
      </c>
      <c r="F699" s="24" t="str">
        <f>IF(C699="","",IFERROR(_xlfn.XLOOKUP(C699,PT_Master!A:A,PT_Master!Q:Q),""))</f>
        <v/>
      </c>
      <c r="G699" s="13"/>
      <c r="H699" s="25" t="str">
        <f>IF(B699="","",IFERROR(_xlfn.XLOOKUP(B699,BILLING!A:A,BILLING!N:N),0))</f>
        <v/>
      </c>
      <c r="I699" s="17"/>
      <c r="K699" s="13"/>
      <c r="N699" s="25" t="str">
        <f t="shared" si="21"/>
        <v/>
      </c>
    </row>
    <row r="700" spans="1:14" ht="22" customHeight="1">
      <c r="A700" t="str">
        <f t="shared" si="20"/>
        <v/>
      </c>
      <c r="C700" s="24" t="str">
        <f>IF(B700="","",IFERROR(_xlfn.XLOOKUP(B700,BILLING!A:A,BILLING!C:C),"Bill not found"))</f>
        <v/>
      </c>
      <c r="D700" s="24" t="str">
        <f>IF(C700="","",IFERROR(_xlfn.XLOOKUP(C700,PT_Master!A:A,PT_Master!C:C),""))</f>
        <v/>
      </c>
      <c r="E700" s="24" t="str">
        <f>IF(C700="","",IFERROR(_xlfn.XLOOKUP(C700,PT_Master!A:A,PT_Master!P:P),""))</f>
        <v/>
      </c>
      <c r="F700" s="24" t="str">
        <f>IF(C700="","",IFERROR(_xlfn.XLOOKUP(C700,PT_Master!A:A,PT_Master!Q:Q),""))</f>
        <v/>
      </c>
      <c r="G700" s="13"/>
      <c r="H700" s="25" t="str">
        <f>IF(B700="","",IFERROR(_xlfn.XLOOKUP(B700,BILLING!A:A,BILLING!N:N),0))</f>
        <v/>
      </c>
      <c r="I700" s="17"/>
      <c r="K700" s="13"/>
      <c r="N700" s="25" t="str">
        <f t="shared" si="21"/>
        <v/>
      </c>
    </row>
    <row r="701" spans="1:14" ht="22" customHeight="1">
      <c r="A701" t="str">
        <f t="shared" si="20"/>
        <v/>
      </c>
      <c r="C701" s="24" t="str">
        <f>IF(B701="","",IFERROR(_xlfn.XLOOKUP(B701,BILLING!A:A,BILLING!C:C),"Bill not found"))</f>
        <v/>
      </c>
      <c r="D701" s="24" t="str">
        <f>IF(C701="","",IFERROR(_xlfn.XLOOKUP(C701,PT_Master!A:A,PT_Master!C:C),""))</f>
        <v/>
      </c>
      <c r="E701" s="24" t="str">
        <f>IF(C701="","",IFERROR(_xlfn.XLOOKUP(C701,PT_Master!A:A,PT_Master!P:P),""))</f>
        <v/>
      </c>
      <c r="F701" s="24" t="str">
        <f>IF(C701="","",IFERROR(_xlfn.XLOOKUP(C701,PT_Master!A:A,PT_Master!Q:Q),""))</f>
        <v/>
      </c>
      <c r="G701" s="13"/>
      <c r="H701" s="25" t="str">
        <f>IF(B701="","",IFERROR(_xlfn.XLOOKUP(B701,BILLING!A:A,BILLING!N:N),0))</f>
        <v/>
      </c>
      <c r="I701" s="17"/>
      <c r="K701" s="13"/>
      <c r="N701" s="25" t="str">
        <f t="shared" si="21"/>
        <v/>
      </c>
    </row>
    <row r="702" spans="1:14" ht="22" customHeight="1">
      <c r="A702" t="str">
        <f t="shared" si="20"/>
        <v/>
      </c>
      <c r="C702" s="24" t="str">
        <f>IF(B702="","",IFERROR(_xlfn.XLOOKUP(B702,BILLING!A:A,BILLING!C:C),"Bill not found"))</f>
        <v/>
      </c>
      <c r="D702" s="24" t="str">
        <f>IF(C702="","",IFERROR(_xlfn.XLOOKUP(C702,PT_Master!A:A,PT_Master!C:C),""))</f>
        <v/>
      </c>
      <c r="E702" s="24" t="str">
        <f>IF(C702="","",IFERROR(_xlfn.XLOOKUP(C702,PT_Master!A:A,PT_Master!P:P),""))</f>
        <v/>
      </c>
      <c r="F702" s="24" t="str">
        <f>IF(C702="","",IFERROR(_xlfn.XLOOKUP(C702,PT_Master!A:A,PT_Master!Q:Q),""))</f>
        <v/>
      </c>
      <c r="G702" s="13"/>
      <c r="H702" s="25" t="str">
        <f>IF(B702="","",IFERROR(_xlfn.XLOOKUP(B702,BILLING!A:A,BILLING!N:N),0))</f>
        <v/>
      </c>
      <c r="I702" s="17"/>
      <c r="K702" s="13"/>
      <c r="N702" s="25" t="str">
        <f t="shared" si="21"/>
        <v/>
      </c>
    </row>
    <row r="703" spans="1:14" ht="22" customHeight="1">
      <c r="A703" t="str">
        <f t="shared" si="20"/>
        <v/>
      </c>
      <c r="C703" s="24" t="str">
        <f>IF(B703="","",IFERROR(_xlfn.XLOOKUP(B703,BILLING!A:A,BILLING!C:C),"Bill not found"))</f>
        <v/>
      </c>
      <c r="D703" s="24" t="str">
        <f>IF(C703="","",IFERROR(_xlfn.XLOOKUP(C703,PT_Master!A:A,PT_Master!C:C),""))</f>
        <v/>
      </c>
      <c r="E703" s="24" t="str">
        <f>IF(C703="","",IFERROR(_xlfn.XLOOKUP(C703,PT_Master!A:A,PT_Master!P:P),""))</f>
        <v/>
      </c>
      <c r="F703" s="24" t="str">
        <f>IF(C703="","",IFERROR(_xlfn.XLOOKUP(C703,PT_Master!A:A,PT_Master!Q:Q),""))</f>
        <v/>
      </c>
      <c r="G703" s="13"/>
      <c r="H703" s="25" t="str">
        <f>IF(B703="","",IFERROR(_xlfn.XLOOKUP(B703,BILLING!A:A,BILLING!N:N),0))</f>
        <v/>
      </c>
      <c r="I703" s="17"/>
      <c r="K703" s="13"/>
      <c r="N703" s="25" t="str">
        <f t="shared" si="21"/>
        <v/>
      </c>
    </row>
    <row r="704" spans="1:14" ht="22" customHeight="1">
      <c r="A704" t="str">
        <f t="shared" si="20"/>
        <v/>
      </c>
      <c r="C704" s="24" t="str">
        <f>IF(B704="","",IFERROR(_xlfn.XLOOKUP(B704,BILLING!A:A,BILLING!C:C),"Bill not found"))</f>
        <v/>
      </c>
      <c r="D704" s="24" t="str">
        <f>IF(C704="","",IFERROR(_xlfn.XLOOKUP(C704,PT_Master!A:A,PT_Master!C:C),""))</f>
        <v/>
      </c>
      <c r="E704" s="24" t="str">
        <f>IF(C704="","",IFERROR(_xlfn.XLOOKUP(C704,PT_Master!A:A,PT_Master!P:P),""))</f>
        <v/>
      </c>
      <c r="F704" s="24" t="str">
        <f>IF(C704="","",IFERROR(_xlfn.XLOOKUP(C704,PT_Master!A:A,PT_Master!Q:Q),""))</f>
        <v/>
      </c>
      <c r="G704" s="13"/>
      <c r="H704" s="25" t="str">
        <f>IF(B704="","",IFERROR(_xlfn.XLOOKUP(B704,BILLING!A:A,BILLING!N:N),0))</f>
        <v/>
      </c>
      <c r="I704" s="17"/>
      <c r="K704" s="13"/>
      <c r="N704" s="25" t="str">
        <f t="shared" si="21"/>
        <v/>
      </c>
    </row>
    <row r="705" spans="1:14" ht="22" customHeight="1">
      <c r="A705" t="str">
        <f t="shared" si="20"/>
        <v/>
      </c>
      <c r="C705" s="24" t="str">
        <f>IF(B705="","",IFERROR(_xlfn.XLOOKUP(B705,BILLING!A:A,BILLING!C:C),"Bill not found"))</f>
        <v/>
      </c>
      <c r="D705" s="24" t="str">
        <f>IF(C705="","",IFERROR(_xlfn.XLOOKUP(C705,PT_Master!A:A,PT_Master!C:C),""))</f>
        <v/>
      </c>
      <c r="E705" s="24" t="str">
        <f>IF(C705="","",IFERROR(_xlfn.XLOOKUP(C705,PT_Master!A:A,PT_Master!P:P),""))</f>
        <v/>
      </c>
      <c r="F705" s="24" t="str">
        <f>IF(C705="","",IFERROR(_xlfn.XLOOKUP(C705,PT_Master!A:A,PT_Master!Q:Q),""))</f>
        <v/>
      </c>
      <c r="G705" s="13"/>
      <c r="H705" s="25" t="str">
        <f>IF(B705="","",IFERROR(_xlfn.XLOOKUP(B705,BILLING!A:A,BILLING!N:N),0))</f>
        <v/>
      </c>
      <c r="I705" s="17"/>
      <c r="K705" s="13"/>
      <c r="N705" s="25" t="str">
        <f t="shared" si="21"/>
        <v/>
      </c>
    </row>
    <row r="706" spans="1:14" ht="22" customHeight="1">
      <c r="A706" t="str">
        <f t="shared" si="20"/>
        <v/>
      </c>
      <c r="C706" s="24" t="str">
        <f>IF(B706="","",IFERROR(_xlfn.XLOOKUP(B706,BILLING!A:A,BILLING!C:C),"Bill not found"))</f>
        <v/>
      </c>
      <c r="D706" s="24" t="str">
        <f>IF(C706="","",IFERROR(_xlfn.XLOOKUP(C706,PT_Master!A:A,PT_Master!C:C),""))</f>
        <v/>
      </c>
      <c r="E706" s="24" t="str">
        <f>IF(C706="","",IFERROR(_xlfn.XLOOKUP(C706,PT_Master!A:A,PT_Master!P:P),""))</f>
        <v/>
      </c>
      <c r="F706" s="24" t="str">
        <f>IF(C706="","",IFERROR(_xlfn.XLOOKUP(C706,PT_Master!A:A,PT_Master!Q:Q),""))</f>
        <v/>
      </c>
      <c r="G706" s="13"/>
      <c r="H706" s="25" t="str">
        <f>IF(B706="","",IFERROR(_xlfn.XLOOKUP(B706,BILLING!A:A,BILLING!N:N),0))</f>
        <v/>
      </c>
      <c r="I706" s="17"/>
      <c r="K706" s="13"/>
      <c r="N706" s="25" t="str">
        <f t="shared" si="21"/>
        <v/>
      </c>
    </row>
    <row r="707" spans="1:14" ht="22" customHeight="1">
      <c r="A707" t="str">
        <f t="shared" si="20"/>
        <v/>
      </c>
      <c r="C707" s="24" t="str">
        <f>IF(B707="","",IFERROR(_xlfn.XLOOKUP(B707,BILLING!A:A,BILLING!C:C),"Bill not found"))</f>
        <v/>
      </c>
      <c r="D707" s="24" t="str">
        <f>IF(C707="","",IFERROR(_xlfn.XLOOKUP(C707,PT_Master!A:A,PT_Master!C:C),""))</f>
        <v/>
      </c>
      <c r="E707" s="24" t="str">
        <f>IF(C707="","",IFERROR(_xlfn.XLOOKUP(C707,PT_Master!A:A,PT_Master!P:P),""))</f>
        <v/>
      </c>
      <c r="F707" s="24" t="str">
        <f>IF(C707="","",IFERROR(_xlfn.XLOOKUP(C707,PT_Master!A:A,PT_Master!Q:Q),""))</f>
        <v/>
      </c>
      <c r="G707" s="13"/>
      <c r="H707" s="25" t="str">
        <f>IF(B707="","",IFERROR(_xlfn.XLOOKUP(B707,BILLING!A:A,BILLING!N:N),0))</f>
        <v/>
      </c>
      <c r="I707" s="17"/>
      <c r="K707" s="13"/>
      <c r="N707" s="25" t="str">
        <f t="shared" si="21"/>
        <v/>
      </c>
    </row>
    <row r="708" spans="1:14" ht="22" customHeight="1">
      <c r="A708" t="str">
        <f t="shared" si="20"/>
        <v/>
      </c>
      <c r="C708" s="24" t="str">
        <f>IF(B708="","",IFERROR(_xlfn.XLOOKUP(B708,BILLING!A:A,BILLING!C:C),"Bill not found"))</f>
        <v/>
      </c>
      <c r="D708" s="24" t="str">
        <f>IF(C708="","",IFERROR(_xlfn.XLOOKUP(C708,PT_Master!A:A,PT_Master!C:C),""))</f>
        <v/>
      </c>
      <c r="E708" s="24" t="str">
        <f>IF(C708="","",IFERROR(_xlfn.XLOOKUP(C708,PT_Master!A:A,PT_Master!P:P),""))</f>
        <v/>
      </c>
      <c r="F708" s="24" t="str">
        <f>IF(C708="","",IFERROR(_xlfn.XLOOKUP(C708,PT_Master!A:A,PT_Master!Q:Q),""))</f>
        <v/>
      </c>
      <c r="G708" s="13"/>
      <c r="H708" s="25" t="str">
        <f>IF(B708="","",IFERROR(_xlfn.XLOOKUP(B708,BILLING!A:A,BILLING!N:N),0))</f>
        <v/>
      </c>
      <c r="I708" s="17"/>
      <c r="K708" s="13"/>
      <c r="N708" s="25" t="str">
        <f t="shared" si="21"/>
        <v/>
      </c>
    </row>
    <row r="709" spans="1:14" ht="22" customHeight="1">
      <c r="A709" t="str">
        <f t="shared" si="20"/>
        <v/>
      </c>
      <c r="C709" s="24" t="str">
        <f>IF(B709="","",IFERROR(_xlfn.XLOOKUP(B709,BILLING!A:A,BILLING!C:C),"Bill not found"))</f>
        <v/>
      </c>
      <c r="D709" s="24" t="str">
        <f>IF(C709="","",IFERROR(_xlfn.XLOOKUP(C709,PT_Master!A:A,PT_Master!C:C),""))</f>
        <v/>
      </c>
      <c r="E709" s="24" t="str">
        <f>IF(C709="","",IFERROR(_xlfn.XLOOKUP(C709,PT_Master!A:A,PT_Master!P:P),""))</f>
        <v/>
      </c>
      <c r="F709" s="24" t="str">
        <f>IF(C709="","",IFERROR(_xlfn.XLOOKUP(C709,PT_Master!A:A,PT_Master!Q:Q),""))</f>
        <v/>
      </c>
      <c r="G709" s="13"/>
      <c r="H709" s="25" t="str">
        <f>IF(B709="","",IFERROR(_xlfn.XLOOKUP(B709,BILLING!A:A,BILLING!N:N),0))</f>
        <v/>
      </c>
      <c r="I709" s="17"/>
      <c r="K709" s="13"/>
      <c r="N709" s="25" t="str">
        <f t="shared" si="21"/>
        <v/>
      </c>
    </row>
    <row r="710" spans="1:14" ht="22" customHeight="1">
      <c r="A710" t="str">
        <f t="shared" si="20"/>
        <v/>
      </c>
      <c r="C710" s="24" t="str">
        <f>IF(B710="","",IFERROR(_xlfn.XLOOKUP(B710,BILLING!A:A,BILLING!C:C),"Bill not found"))</f>
        <v/>
      </c>
      <c r="D710" s="24" t="str">
        <f>IF(C710="","",IFERROR(_xlfn.XLOOKUP(C710,PT_Master!A:A,PT_Master!C:C),""))</f>
        <v/>
      </c>
      <c r="E710" s="24" t="str">
        <f>IF(C710="","",IFERROR(_xlfn.XLOOKUP(C710,PT_Master!A:A,PT_Master!P:P),""))</f>
        <v/>
      </c>
      <c r="F710" s="24" t="str">
        <f>IF(C710="","",IFERROR(_xlfn.XLOOKUP(C710,PT_Master!A:A,PT_Master!Q:Q),""))</f>
        <v/>
      </c>
      <c r="G710" s="13"/>
      <c r="H710" s="25" t="str">
        <f>IF(B710="","",IFERROR(_xlfn.XLOOKUP(B710,BILLING!A:A,BILLING!N:N),0))</f>
        <v/>
      </c>
      <c r="I710" s="17"/>
      <c r="K710" s="13"/>
      <c r="N710" s="25" t="str">
        <f t="shared" si="21"/>
        <v/>
      </c>
    </row>
    <row r="711" spans="1:14" ht="22" customHeight="1">
      <c r="A711" t="str">
        <f t="shared" ref="A711:A774" si="22">IF(B711="","","INS-"&amp;TEXT(ROW(A707),"00000"))</f>
        <v/>
      </c>
      <c r="C711" s="24" t="str">
        <f>IF(B711="","",IFERROR(_xlfn.XLOOKUP(B711,BILLING!A:A,BILLING!C:C),"Bill not found"))</f>
        <v/>
      </c>
      <c r="D711" s="24" t="str">
        <f>IF(C711="","",IFERROR(_xlfn.XLOOKUP(C711,PT_Master!A:A,PT_Master!C:C),""))</f>
        <v/>
      </c>
      <c r="E711" s="24" t="str">
        <f>IF(C711="","",IFERROR(_xlfn.XLOOKUP(C711,PT_Master!A:A,PT_Master!P:P),""))</f>
        <v/>
      </c>
      <c r="F711" s="24" t="str">
        <f>IF(C711="","",IFERROR(_xlfn.XLOOKUP(C711,PT_Master!A:A,PT_Master!Q:Q),""))</f>
        <v/>
      </c>
      <c r="G711" s="13"/>
      <c r="H711" s="25" t="str">
        <f>IF(B711="","",IFERROR(_xlfn.XLOOKUP(B711,BILLING!A:A,BILLING!N:N),0))</f>
        <v/>
      </c>
      <c r="I711" s="17"/>
      <c r="K711" s="13"/>
      <c r="N711" s="25" t="str">
        <f t="shared" ref="N711:N774" si="23">IF(OR(H711="",I711=""),"",H711-I711)</f>
        <v/>
      </c>
    </row>
    <row r="712" spans="1:14" ht="22" customHeight="1">
      <c r="A712" t="str">
        <f t="shared" si="22"/>
        <v/>
      </c>
      <c r="C712" s="24" t="str">
        <f>IF(B712="","",IFERROR(_xlfn.XLOOKUP(B712,BILLING!A:A,BILLING!C:C),"Bill not found"))</f>
        <v/>
      </c>
      <c r="D712" s="24" t="str">
        <f>IF(C712="","",IFERROR(_xlfn.XLOOKUP(C712,PT_Master!A:A,PT_Master!C:C),""))</f>
        <v/>
      </c>
      <c r="E712" s="24" t="str">
        <f>IF(C712="","",IFERROR(_xlfn.XLOOKUP(C712,PT_Master!A:A,PT_Master!P:P),""))</f>
        <v/>
      </c>
      <c r="F712" s="24" t="str">
        <f>IF(C712="","",IFERROR(_xlfn.XLOOKUP(C712,PT_Master!A:A,PT_Master!Q:Q),""))</f>
        <v/>
      </c>
      <c r="G712" s="13"/>
      <c r="H712" s="25" t="str">
        <f>IF(B712="","",IFERROR(_xlfn.XLOOKUP(B712,BILLING!A:A,BILLING!N:N),0))</f>
        <v/>
      </c>
      <c r="I712" s="17"/>
      <c r="K712" s="13"/>
      <c r="N712" s="25" t="str">
        <f t="shared" si="23"/>
        <v/>
      </c>
    </row>
    <row r="713" spans="1:14" ht="22" customHeight="1">
      <c r="A713" t="str">
        <f t="shared" si="22"/>
        <v/>
      </c>
      <c r="C713" s="24" t="str">
        <f>IF(B713="","",IFERROR(_xlfn.XLOOKUP(B713,BILLING!A:A,BILLING!C:C),"Bill not found"))</f>
        <v/>
      </c>
      <c r="D713" s="24" t="str">
        <f>IF(C713="","",IFERROR(_xlfn.XLOOKUP(C713,PT_Master!A:A,PT_Master!C:C),""))</f>
        <v/>
      </c>
      <c r="E713" s="24" t="str">
        <f>IF(C713="","",IFERROR(_xlfn.XLOOKUP(C713,PT_Master!A:A,PT_Master!P:P),""))</f>
        <v/>
      </c>
      <c r="F713" s="24" t="str">
        <f>IF(C713="","",IFERROR(_xlfn.XLOOKUP(C713,PT_Master!A:A,PT_Master!Q:Q),""))</f>
        <v/>
      </c>
      <c r="G713" s="13"/>
      <c r="H713" s="25" t="str">
        <f>IF(B713="","",IFERROR(_xlfn.XLOOKUP(B713,BILLING!A:A,BILLING!N:N),0))</f>
        <v/>
      </c>
      <c r="I713" s="17"/>
      <c r="K713" s="13"/>
      <c r="N713" s="25" t="str">
        <f t="shared" si="23"/>
        <v/>
      </c>
    </row>
    <row r="714" spans="1:14" ht="22" customHeight="1">
      <c r="A714" t="str">
        <f t="shared" si="22"/>
        <v/>
      </c>
      <c r="C714" s="24" t="str">
        <f>IF(B714="","",IFERROR(_xlfn.XLOOKUP(B714,BILLING!A:A,BILLING!C:C),"Bill not found"))</f>
        <v/>
      </c>
      <c r="D714" s="24" t="str">
        <f>IF(C714="","",IFERROR(_xlfn.XLOOKUP(C714,PT_Master!A:A,PT_Master!C:C),""))</f>
        <v/>
      </c>
      <c r="E714" s="24" t="str">
        <f>IF(C714="","",IFERROR(_xlfn.XLOOKUP(C714,PT_Master!A:A,PT_Master!P:P),""))</f>
        <v/>
      </c>
      <c r="F714" s="24" t="str">
        <f>IF(C714="","",IFERROR(_xlfn.XLOOKUP(C714,PT_Master!A:A,PT_Master!Q:Q),""))</f>
        <v/>
      </c>
      <c r="G714" s="13"/>
      <c r="H714" s="25" t="str">
        <f>IF(B714="","",IFERROR(_xlfn.XLOOKUP(B714,BILLING!A:A,BILLING!N:N),0))</f>
        <v/>
      </c>
      <c r="I714" s="17"/>
      <c r="K714" s="13"/>
      <c r="N714" s="25" t="str">
        <f t="shared" si="23"/>
        <v/>
      </c>
    </row>
    <row r="715" spans="1:14" ht="22" customHeight="1">
      <c r="A715" t="str">
        <f t="shared" si="22"/>
        <v/>
      </c>
      <c r="C715" s="24" t="str">
        <f>IF(B715="","",IFERROR(_xlfn.XLOOKUP(B715,BILLING!A:A,BILLING!C:C),"Bill not found"))</f>
        <v/>
      </c>
      <c r="D715" s="24" t="str">
        <f>IF(C715="","",IFERROR(_xlfn.XLOOKUP(C715,PT_Master!A:A,PT_Master!C:C),""))</f>
        <v/>
      </c>
      <c r="E715" s="24" t="str">
        <f>IF(C715="","",IFERROR(_xlfn.XLOOKUP(C715,PT_Master!A:A,PT_Master!P:P),""))</f>
        <v/>
      </c>
      <c r="F715" s="24" t="str">
        <f>IF(C715="","",IFERROR(_xlfn.XLOOKUP(C715,PT_Master!A:A,PT_Master!Q:Q),""))</f>
        <v/>
      </c>
      <c r="G715" s="13"/>
      <c r="H715" s="25" t="str">
        <f>IF(B715="","",IFERROR(_xlfn.XLOOKUP(B715,BILLING!A:A,BILLING!N:N),0))</f>
        <v/>
      </c>
      <c r="I715" s="17"/>
      <c r="K715" s="13"/>
      <c r="N715" s="25" t="str">
        <f t="shared" si="23"/>
        <v/>
      </c>
    </row>
    <row r="716" spans="1:14" ht="22" customHeight="1">
      <c r="A716" t="str">
        <f t="shared" si="22"/>
        <v/>
      </c>
      <c r="C716" s="24" t="str">
        <f>IF(B716="","",IFERROR(_xlfn.XLOOKUP(B716,BILLING!A:A,BILLING!C:C),"Bill not found"))</f>
        <v/>
      </c>
      <c r="D716" s="24" t="str">
        <f>IF(C716="","",IFERROR(_xlfn.XLOOKUP(C716,PT_Master!A:A,PT_Master!C:C),""))</f>
        <v/>
      </c>
      <c r="E716" s="24" t="str">
        <f>IF(C716="","",IFERROR(_xlfn.XLOOKUP(C716,PT_Master!A:A,PT_Master!P:P),""))</f>
        <v/>
      </c>
      <c r="F716" s="24" t="str">
        <f>IF(C716="","",IFERROR(_xlfn.XLOOKUP(C716,PT_Master!A:A,PT_Master!Q:Q),""))</f>
        <v/>
      </c>
      <c r="G716" s="13"/>
      <c r="H716" s="25" t="str">
        <f>IF(B716="","",IFERROR(_xlfn.XLOOKUP(B716,BILLING!A:A,BILLING!N:N),0))</f>
        <v/>
      </c>
      <c r="I716" s="17"/>
      <c r="K716" s="13"/>
      <c r="N716" s="25" t="str">
        <f t="shared" si="23"/>
        <v/>
      </c>
    </row>
    <row r="717" spans="1:14" ht="22" customHeight="1">
      <c r="A717" t="str">
        <f t="shared" si="22"/>
        <v/>
      </c>
      <c r="C717" s="24" t="str">
        <f>IF(B717="","",IFERROR(_xlfn.XLOOKUP(B717,BILLING!A:A,BILLING!C:C),"Bill not found"))</f>
        <v/>
      </c>
      <c r="D717" s="24" t="str">
        <f>IF(C717="","",IFERROR(_xlfn.XLOOKUP(C717,PT_Master!A:A,PT_Master!C:C),""))</f>
        <v/>
      </c>
      <c r="E717" s="24" t="str">
        <f>IF(C717="","",IFERROR(_xlfn.XLOOKUP(C717,PT_Master!A:A,PT_Master!P:P),""))</f>
        <v/>
      </c>
      <c r="F717" s="24" t="str">
        <f>IF(C717="","",IFERROR(_xlfn.XLOOKUP(C717,PT_Master!A:A,PT_Master!Q:Q),""))</f>
        <v/>
      </c>
      <c r="G717" s="13"/>
      <c r="H717" s="25" t="str">
        <f>IF(B717="","",IFERROR(_xlfn.XLOOKUP(B717,BILLING!A:A,BILLING!N:N),0))</f>
        <v/>
      </c>
      <c r="I717" s="17"/>
      <c r="K717" s="13"/>
      <c r="N717" s="25" t="str">
        <f t="shared" si="23"/>
        <v/>
      </c>
    </row>
    <row r="718" spans="1:14" ht="22" customHeight="1">
      <c r="A718" t="str">
        <f t="shared" si="22"/>
        <v/>
      </c>
      <c r="C718" s="24" t="str">
        <f>IF(B718="","",IFERROR(_xlfn.XLOOKUP(B718,BILLING!A:A,BILLING!C:C),"Bill not found"))</f>
        <v/>
      </c>
      <c r="D718" s="24" t="str">
        <f>IF(C718="","",IFERROR(_xlfn.XLOOKUP(C718,PT_Master!A:A,PT_Master!C:C),""))</f>
        <v/>
      </c>
      <c r="E718" s="24" t="str">
        <f>IF(C718="","",IFERROR(_xlfn.XLOOKUP(C718,PT_Master!A:A,PT_Master!P:P),""))</f>
        <v/>
      </c>
      <c r="F718" s="24" t="str">
        <f>IF(C718="","",IFERROR(_xlfn.XLOOKUP(C718,PT_Master!A:A,PT_Master!Q:Q),""))</f>
        <v/>
      </c>
      <c r="G718" s="13"/>
      <c r="H718" s="25" t="str">
        <f>IF(B718="","",IFERROR(_xlfn.XLOOKUP(B718,BILLING!A:A,BILLING!N:N),0))</f>
        <v/>
      </c>
      <c r="I718" s="17"/>
      <c r="K718" s="13"/>
      <c r="N718" s="25" t="str">
        <f t="shared" si="23"/>
        <v/>
      </c>
    </row>
    <row r="719" spans="1:14" ht="22" customHeight="1">
      <c r="A719" t="str">
        <f t="shared" si="22"/>
        <v/>
      </c>
      <c r="C719" s="24" t="str">
        <f>IF(B719="","",IFERROR(_xlfn.XLOOKUP(B719,BILLING!A:A,BILLING!C:C),"Bill not found"))</f>
        <v/>
      </c>
      <c r="D719" s="24" t="str">
        <f>IF(C719="","",IFERROR(_xlfn.XLOOKUP(C719,PT_Master!A:A,PT_Master!C:C),""))</f>
        <v/>
      </c>
      <c r="E719" s="24" t="str">
        <f>IF(C719="","",IFERROR(_xlfn.XLOOKUP(C719,PT_Master!A:A,PT_Master!P:P),""))</f>
        <v/>
      </c>
      <c r="F719" s="24" t="str">
        <f>IF(C719="","",IFERROR(_xlfn.XLOOKUP(C719,PT_Master!A:A,PT_Master!Q:Q),""))</f>
        <v/>
      </c>
      <c r="G719" s="13"/>
      <c r="H719" s="25" t="str">
        <f>IF(B719="","",IFERROR(_xlfn.XLOOKUP(B719,BILLING!A:A,BILLING!N:N),0))</f>
        <v/>
      </c>
      <c r="I719" s="17"/>
      <c r="K719" s="13"/>
      <c r="N719" s="25" t="str">
        <f t="shared" si="23"/>
        <v/>
      </c>
    </row>
    <row r="720" spans="1:14" ht="22" customHeight="1">
      <c r="A720" t="str">
        <f t="shared" si="22"/>
        <v/>
      </c>
      <c r="C720" s="24" t="str">
        <f>IF(B720="","",IFERROR(_xlfn.XLOOKUP(B720,BILLING!A:A,BILLING!C:C),"Bill not found"))</f>
        <v/>
      </c>
      <c r="D720" s="24" t="str">
        <f>IF(C720="","",IFERROR(_xlfn.XLOOKUP(C720,PT_Master!A:A,PT_Master!C:C),""))</f>
        <v/>
      </c>
      <c r="E720" s="24" t="str">
        <f>IF(C720="","",IFERROR(_xlfn.XLOOKUP(C720,PT_Master!A:A,PT_Master!P:P),""))</f>
        <v/>
      </c>
      <c r="F720" s="24" t="str">
        <f>IF(C720="","",IFERROR(_xlfn.XLOOKUP(C720,PT_Master!A:A,PT_Master!Q:Q),""))</f>
        <v/>
      </c>
      <c r="G720" s="13"/>
      <c r="H720" s="25" t="str">
        <f>IF(B720="","",IFERROR(_xlfn.XLOOKUP(B720,BILLING!A:A,BILLING!N:N),0))</f>
        <v/>
      </c>
      <c r="I720" s="17"/>
      <c r="K720" s="13"/>
      <c r="N720" s="25" t="str">
        <f t="shared" si="23"/>
        <v/>
      </c>
    </row>
    <row r="721" spans="1:14" ht="22" customHeight="1">
      <c r="A721" t="str">
        <f t="shared" si="22"/>
        <v/>
      </c>
      <c r="C721" s="24" t="str">
        <f>IF(B721="","",IFERROR(_xlfn.XLOOKUP(B721,BILLING!A:A,BILLING!C:C),"Bill not found"))</f>
        <v/>
      </c>
      <c r="D721" s="24" t="str">
        <f>IF(C721="","",IFERROR(_xlfn.XLOOKUP(C721,PT_Master!A:A,PT_Master!C:C),""))</f>
        <v/>
      </c>
      <c r="E721" s="24" t="str">
        <f>IF(C721="","",IFERROR(_xlfn.XLOOKUP(C721,PT_Master!A:A,PT_Master!P:P),""))</f>
        <v/>
      </c>
      <c r="F721" s="24" t="str">
        <f>IF(C721="","",IFERROR(_xlfn.XLOOKUP(C721,PT_Master!A:A,PT_Master!Q:Q),""))</f>
        <v/>
      </c>
      <c r="G721" s="13"/>
      <c r="H721" s="25" t="str">
        <f>IF(B721="","",IFERROR(_xlfn.XLOOKUP(B721,BILLING!A:A,BILLING!N:N),0))</f>
        <v/>
      </c>
      <c r="I721" s="17"/>
      <c r="K721" s="13"/>
      <c r="N721" s="25" t="str">
        <f t="shared" si="23"/>
        <v/>
      </c>
    </row>
    <row r="722" spans="1:14" ht="22" customHeight="1">
      <c r="A722" t="str">
        <f t="shared" si="22"/>
        <v/>
      </c>
      <c r="C722" s="24" t="str">
        <f>IF(B722="","",IFERROR(_xlfn.XLOOKUP(B722,BILLING!A:A,BILLING!C:C),"Bill not found"))</f>
        <v/>
      </c>
      <c r="D722" s="24" t="str">
        <f>IF(C722="","",IFERROR(_xlfn.XLOOKUP(C722,PT_Master!A:A,PT_Master!C:C),""))</f>
        <v/>
      </c>
      <c r="E722" s="24" t="str">
        <f>IF(C722="","",IFERROR(_xlfn.XLOOKUP(C722,PT_Master!A:A,PT_Master!P:P),""))</f>
        <v/>
      </c>
      <c r="F722" s="24" t="str">
        <f>IF(C722="","",IFERROR(_xlfn.XLOOKUP(C722,PT_Master!A:A,PT_Master!Q:Q),""))</f>
        <v/>
      </c>
      <c r="G722" s="13"/>
      <c r="H722" s="25" t="str">
        <f>IF(B722="","",IFERROR(_xlfn.XLOOKUP(B722,BILLING!A:A,BILLING!N:N),0))</f>
        <v/>
      </c>
      <c r="I722" s="17"/>
      <c r="K722" s="13"/>
      <c r="N722" s="25" t="str">
        <f t="shared" si="23"/>
        <v/>
      </c>
    </row>
    <row r="723" spans="1:14" ht="22" customHeight="1">
      <c r="A723" t="str">
        <f t="shared" si="22"/>
        <v/>
      </c>
      <c r="C723" s="24" t="str">
        <f>IF(B723="","",IFERROR(_xlfn.XLOOKUP(B723,BILLING!A:A,BILLING!C:C),"Bill not found"))</f>
        <v/>
      </c>
      <c r="D723" s="24" t="str">
        <f>IF(C723="","",IFERROR(_xlfn.XLOOKUP(C723,PT_Master!A:A,PT_Master!C:C),""))</f>
        <v/>
      </c>
      <c r="E723" s="24" t="str">
        <f>IF(C723="","",IFERROR(_xlfn.XLOOKUP(C723,PT_Master!A:A,PT_Master!P:P),""))</f>
        <v/>
      </c>
      <c r="F723" s="24" t="str">
        <f>IF(C723="","",IFERROR(_xlfn.XLOOKUP(C723,PT_Master!A:A,PT_Master!Q:Q),""))</f>
        <v/>
      </c>
      <c r="G723" s="13"/>
      <c r="H723" s="25" t="str">
        <f>IF(B723="","",IFERROR(_xlfn.XLOOKUP(B723,BILLING!A:A,BILLING!N:N),0))</f>
        <v/>
      </c>
      <c r="I723" s="17"/>
      <c r="K723" s="13"/>
      <c r="N723" s="25" t="str">
        <f t="shared" si="23"/>
        <v/>
      </c>
    </row>
    <row r="724" spans="1:14" ht="22" customHeight="1">
      <c r="A724" t="str">
        <f t="shared" si="22"/>
        <v/>
      </c>
      <c r="C724" s="24" t="str">
        <f>IF(B724="","",IFERROR(_xlfn.XLOOKUP(B724,BILLING!A:A,BILLING!C:C),"Bill not found"))</f>
        <v/>
      </c>
      <c r="D724" s="24" t="str">
        <f>IF(C724="","",IFERROR(_xlfn.XLOOKUP(C724,PT_Master!A:A,PT_Master!C:C),""))</f>
        <v/>
      </c>
      <c r="E724" s="24" t="str">
        <f>IF(C724="","",IFERROR(_xlfn.XLOOKUP(C724,PT_Master!A:A,PT_Master!P:P),""))</f>
        <v/>
      </c>
      <c r="F724" s="24" t="str">
        <f>IF(C724="","",IFERROR(_xlfn.XLOOKUP(C724,PT_Master!A:A,PT_Master!Q:Q),""))</f>
        <v/>
      </c>
      <c r="G724" s="13"/>
      <c r="H724" s="25" t="str">
        <f>IF(B724="","",IFERROR(_xlfn.XLOOKUP(B724,BILLING!A:A,BILLING!N:N),0))</f>
        <v/>
      </c>
      <c r="I724" s="17"/>
      <c r="K724" s="13"/>
      <c r="N724" s="25" t="str">
        <f t="shared" si="23"/>
        <v/>
      </c>
    </row>
    <row r="725" spans="1:14" ht="22" customHeight="1">
      <c r="A725" t="str">
        <f t="shared" si="22"/>
        <v/>
      </c>
      <c r="C725" s="24" t="str">
        <f>IF(B725="","",IFERROR(_xlfn.XLOOKUP(B725,BILLING!A:A,BILLING!C:C),"Bill not found"))</f>
        <v/>
      </c>
      <c r="D725" s="24" t="str">
        <f>IF(C725="","",IFERROR(_xlfn.XLOOKUP(C725,PT_Master!A:A,PT_Master!C:C),""))</f>
        <v/>
      </c>
      <c r="E725" s="24" t="str">
        <f>IF(C725="","",IFERROR(_xlfn.XLOOKUP(C725,PT_Master!A:A,PT_Master!P:P),""))</f>
        <v/>
      </c>
      <c r="F725" s="24" t="str">
        <f>IF(C725="","",IFERROR(_xlfn.XLOOKUP(C725,PT_Master!A:A,PT_Master!Q:Q),""))</f>
        <v/>
      </c>
      <c r="G725" s="13"/>
      <c r="H725" s="25" t="str">
        <f>IF(B725="","",IFERROR(_xlfn.XLOOKUP(B725,BILLING!A:A,BILLING!N:N),0))</f>
        <v/>
      </c>
      <c r="I725" s="17"/>
      <c r="K725" s="13"/>
      <c r="N725" s="25" t="str">
        <f t="shared" si="23"/>
        <v/>
      </c>
    </row>
    <row r="726" spans="1:14" ht="22" customHeight="1">
      <c r="A726" t="str">
        <f t="shared" si="22"/>
        <v/>
      </c>
      <c r="C726" s="24" t="str">
        <f>IF(B726="","",IFERROR(_xlfn.XLOOKUP(B726,BILLING!A:A,BILLING!C:C),"Bill not found"))</f>
        <v/>
      </c>
      <c r="D726" s="24" t="str">
        <f>IF(C726="","",IFERROR(_xlfn.XLOOKUP(C726,PT_Master!A:A,PT_Master!C:C),""))</f>
        <v/>
      </c>
      <c r="E726" s="24" t="str">
        <f>IF(C726="","",IFERROR(_xlfn.XLOOKUP(C726,PT_Master!A:A,PT_Master!P:P),""))</f>
        <v/>
      </c>
      <c r="F726" s="24" t="str">
        <f>IF(C726="","",IFERROR(_xlfn.XLOOKUP(C726,PT_Master!A:A,PT_Master!Q:Q),""))</f>
        <v/>
      </c>
      <c r="G726" s="13"/>
      <c r="H726" s="25" t="str">
        <f>IF(B726="","",IFERROR(_xlfn.XLOOKUP(B726,BILLING!A:A,BILLING!N:N),0))</f>
        <v/>
      </c>
      <c r="I726" s="17"/>
      <c r="K726" s="13"/>
      <c r="N726" s="25" t="str">
        <f t="shared" si="23"/>
        <v/>
      </c>
    </row>
    <row r="727" spans="1:14" ht="22" customHeight="1">
      <c r="A727" t="str">
        <f t="shared" si="22"/>
        <v/>
      </c>
      <c r="C727" s="24" t="str">
        <f>IF(B727="","",IFERROR(_xlfn.XLOOKUP(B727,BILLING!A:A,BILLING!C:C),"Bill not found"))</f>
        <v/>
      </c>
      <c r="D727" s="24" t="str">
        <f>IF(C727="","",IFERROR(_xlfn.XLOOKUP(C727,PT_Master!A:A,PT_Master!C:C),""))</f>
        <v/>
      </c>
      <c r="E727" s="24" t="str">
        <f>IF(C727="","",IFERROR(_xlfn.XLOOKUP(C727,PT_Master!A:A,PT_Master!P:P),""))</f>
        <v/>
      </c>
      <c r="F727" s="24" t="str">
        <f>IF(C727="","",IFERROR(_xlfn.XLOOKUP(C727,PT_Master!A:A,PT_Master!Q:Q),""))</f>
        <v/>
      </c>
      <c r="G727" s="13"/>
      <c r="H727" s="25" t="str">
        <f>IF(B727="","",IFERROR(_xlfn.XLOOKUP(B727,BILLING!A:A,BILLING!N:N),0))</f>
        <v/>
      </c>
      <c r="I727" s="17"/>
      <c r="K727" s="13"/>
      <c r="N727" s="25" t="str">
        <f t="shared" si="23"/>
        <v/>
      </c>
    </row>
    <row r="728" spans="1:14" ht="22" customHeight="1">
      <c r="A728" t="str">
        <f t="shared" si="22"/>
        <v/>
      </c>
      <c r="C728" s="24" t="str">
        <f>IF(B728="","",IFERROR(_xlfn.XLOOKUP(B728,BILLING!A:A,BILLING!C:C),"Bill not found"))</f>
        <v/>
      </c>
      <c r="D728" s="24" t="str">
        <f>IF(C728="","",IFERROR(_xlfn.XLOOKUP(C728,PT_Master!A:A,PT_Master!C:C),""))</f>
        <v/>
      </c>
      <c r="E728" s="24" t="str">
        <f>IF(C728="","",IFERROR(_xlfn.XLOOKUP(C728,PT_Master!A:A,PT_Master!P:P),""))</f>
        <v/>
      </c>
      <c r="F728" s="24" t="str">
        <f>IF(C728="","",IFERROR(_xlfn.XLOOKUP(C728,PT_Master!A:A,PT_Master!Q:Q),""))</f>
        <v/>
      </c>
      <c r="G728" s="13"/>
      <c r="H728" s="25" t="str">
        <f>IF(B728="","",IFERROR(_xlfn.XLOOKUP(B728,BILLING!A:A,BILLING!N:N),0))</f>
        <v/>
      </c>
      <c r="I728" s="17"/>
      <c r="K728" s="13"/>
      <c r="N728" s="25" t="str">
        <f t="shared" si="23"/>
        <v/>
      </c>
    </row>
    <row r="729" spans="1:14" ht="22" customHeight="1">
      <c r="A729" t="str">
        <f t="shared" si="22"/>
        <v/>
      </c>
      <c r="C729" s="24" t="str">
        <f>IF(B729="","",IFERROR(_xlfn.XLOOKUP(B729,BILLING!A:A,BILLING!C:C),"Bill not found"))</f>
        <v/>
      </c>
      <c r="D729" s="24" t="str">
        <f>IF(C729="","",IFERROR(_xlfn.XLOOKUP(C729,PT_Master!A:A,PT_Master!C:C),""))</f>
        <v/>
      </c>
      <c r="E729" s="24" t="str">
        <f>IF(C729="","",IFERROR(_xlfn.XLOOKUP(C729,PT_Master!A:A,PT_Master!P:P),""))</f>
        <v/>
      </c>
      <c r="F729" s="24" t="str">
        <f>IF(C729="","",IFERROR(_xlfn.XLOOKUP(C729,PT_Master!A:A,PT_Master!Q:Q),""))</f>
        <v/>
      </c>
      <c r="G729" s="13"/>
      <c r="H729" s="25" t="str">
        <f>IF(B729="","",IFERROR(_xlfn.XLOOKUP(B729,BILLING!A:A,BILLING!N:N),0))</f>
        <v/>
      </c>
      <c r="I729" s="17"/>
      <c r="K729" s="13"/>
      <c r="N729" s="25" t="str">
        <f t="shared" si="23"/>
        <v/>
      </c>
    </row>
    <row r="730" spans="1:14" ht="22" customHeight="1">
      <c r="A730" t="str">
        <f t="shared" si="22"/>
        <v/>
      </c>
      <c r="C730" s="24" t="str">
        <f>IF(B730="","",IFERROR(_xlfn.XLOOKUP(B730,BILLING!A:A,BILLING!C:C),"Bill not found"))</f>
        <v/>
      </c>
      <c r="D730" s="24" t="str">
        <f>IF(C730="","",IFERROR(_xlfn.XLOOKUP(C730,PT_Master!A:A,PT_Master!C:C),""))</f>
        <v/>
      </c>
      <c r="E730" s="24" t="str">
        <f>IF(C730="","",IFERROR(_xlfn.XLOOKUP(C730,PT_Master!A:A,PT_Master!P:P),""))</f>
        <v/>
      </c>
      <c r="F730" s="24" t="str">
        <f>IF(C730="","",IFERROR(_xlfn.XLOOKUP(C730,PT_Master!A:A,PT_Master!Q:Q),""))</f>
        <v/>
      </c>
      <c r="G730" s="13"/>
      <c r="H730" s="25" t="str">
        <f>IF(B730="","",IFERROR(_xlfn.XLOOKUP(B730,BILLING!A:A,BILLING!N:N),0))</f>
        <v/>
      </c>
      <c r="I730" s="17"/>
      <c r="K730" s="13"/>
      <c r="N730" s="25" t="str">
        <f t="shared" si="23"/>
        <v/>
      </c>
    </row>
    <row r="731" spans="1:14" ht="22" customHeight="1">
      <c r="A731" t="str">
        <f t="shared" si="22"/>
        <v/>
      </c>
      <c r="C731" s="24" t="str">
        <f>IF(B731="","",IFERROR(_xlfn.XLOOKUP(B731,BILLING!A:A,BILLING!C:C),"Bill not found"))</f>
        <v/>
      </c>
      <c r="D731" s="24" t="str">
        <f>IF(C731="","",IFERROR(_xlfn.XLOOKUP(C731,PT_Master!A:A,PT_Master!C:C),""))</f>
        <v/>
      </c>
      <c r="E731" s="24" t="str">
        <f>IF(C731="","",IFERROR(_xlfn.XLOOKUP(C731,PT_Master!A:A,PT_Master!P:P),""))</f>
        <v/>
      </c>
      <c r="F731" s="24" t="str">
        <f>IF(C731="","",IFERROR(_xlfn.XLOOKUP(C731,PT_Master!A:A,PT_Master!Q:Q),""))</f>
        <v/>
      </c>
      <c r="G731" s="13"/>
      <c r="H731" s="25" t="str">
        <f>IF(B731="","",IFERROR(_xlfn.XLOOKUP(B731,BILLING!A:A,BILLING!N:N),0))</f>
        <v/>
      </c>
      <c r="I731" s="17"/>
      <c r="K731" s="13"/>
      <c r="N731" s="25" t="str">
        <f t="shared" si="23"/>
        <v/>
      </c>
    </row>
    <row r="732" spans="1:14" ht="22" customHeight="1">
      <c r="A732" t="str">
        <f t="shared" si="22"/>
        <v/>
      </c>
      <c r="C732" s="24" t="str">
        <f>IF(B732="","",IFERROR(_xlfn.XLOOKUP(B732,BILLING!A:A,BILLING!C:C),"Bill not found"))</f>
        <v/>
      </c>
      <c r="D732" s="24" t="str">
        <f>IF(C732="","",IFERROR(_xlfn.XLOOKUP(C732,PT_Master!A:A,PT_Master!C:C),""))</f>
        <v/>
      </c>
      <c r="E732" s="24" t="str">
        <f>IF(C732="","",IFERROR(_xlfn.XLOOKUP(C732,PT_Master!A:A,PT_Master!P:P),""))</f>
        <v/>
      </c>
      <c r="F732" s="24" t="str">
        <f>IF(C732="","",IFERROR(_xlfn.XLOOKUP(C732,PT_Master!A:A,PT_Master!Q:Q),""))</f>
        <v/>
      </c>
      <c r="G732" s="13"/>
      <c r="H732" s="25" t="str">
        <f>IF(B732="","",IFERROR(_xlfn.XLOOKUP(B732,BILLING!A:A,BILLING!N:N),0))</f>
        <v/>
      </c>
      <c r="I732" s="17"/>
      <c r="K732" s="13"/>
      <c r="N732" s="25" t="str">
        <f t="shared" si="23"/>
        <v/>
      </c>
    </row>
    <row r="733" spans="1:14" ht="22" customHeight="1">
      <c r="A733" t="str">
        <f t="shared" si="22"/>
        <v/>
      </c>
      <c r="C733" s="24" t="str">
        <f>IF(B733="","",IFERROR(_xlfn.XLOOKUP(B733,BILLING!A:A,BILLING!C:C),"Bill not found"))</f>
        <v/>
      </c>
      <c r="D733" s="24" t="str">
        <f>IF(C733="","",IFERROR(_xlfn.XLOOKUP(C733,PT_Master!A:A,PT_Master!C:C),""))</f>
        <v/>
      </c>
      <c r="E733" s="24" t="str">
        <f>IF(C733="","",IFERROR(_xlfn.XLOOKUP(C733,PT_Master!A:A,PT_Master!P:P),""))</f>
        <v/>
      </c>
      <c r="F733" s="24" t="str">
        <f>IF(C733="","",IFERROR(_xlfn.XLOOKUP(C733,PT_Master!A:A,PT_Master!Q:Q),""))</f>
        <v/>
      </c>
      <c r="G733" s="13"/>
      <c r="H733" s="25" t="str">
        <f>IF(B733="","",IFERROR(_xlfn.XLOOKUP(B733,BILLING!A:A,BILLING!N:N),0))</f>
        <v/>
      </c>
      <c r="I733" s="17"/>
      <c r="K733" s="13"/>
      <c r="N733" s="25" t="str">
        <f t="shared" si="23"/>
        <v/>
      </c>
    </row>
    <row r="734" spans="1:14" ht="22" customHeight="1">
      <c r="A734" t="str">
        <f t="shared" si="22"/>
        <v/>
      </c>
      <c r="C734" s="24" t="str">
        <f>IF(B734="","",IFERROR(_xlfn.XLOOKUP(B734,BILLING!A:A,BILLING!C:C),"Bill not found"))</f>
        <v/>
      </c>
      <c r="D734" s="24" t="str">
        <f>IF(C734="","",IFERROR(_xlfn.XLOOKUP(C734,PT_Master!A:A,PT_Master!C:C),""))</f>
        <v/>
      </c>
      <c r="E734" s="24" t="str">
        <f>IF(C734="","",IFERROR(_xlfn.XLOOKUP(C734,PT_Master!A:A,PT_Master!P:P),""))</f>
        <v/>
      </c>
      <c r="F734" s="24" t="str">
        <f>IF(C734="","",IFERROR(_xlfn.XLOOKUP(C734,PT_Master!A:A,PT_Master!Q:Q),""))</f>
        <v/>
      </c>
      <c r="G734" s="13"/>
      <c r="H734" s="25" t="str">
        <f>IF(B734="","",IFERROR(_xlfn.XLOOKUP(B734,BILLING!A:A,BILLING!N:N),0))</f>
        <v/>
      </c>
      <c r="I734" s="17"/>
      <c r="K734" s="13"/>
      <c r="N734" s="25" t="str">
        <f t="shared" si="23"/>
        <v/>
      </c>
    </row>
    <row r="735" spans="1:14" ht="22" customHeight="1">
      <c r="A735" t="str">
        <f t="shared" si="22"/>
        <v/>
      </c>
      <c r="C735" s="24" t="str">
        <f>IF(B735="","",IFERROR(_xlfn.XLOOKUP(B735,BILLING!A:A,BILLING!C:C),"Bill not found"))</f>
        <v/>
      </c>
      <c r="D735" s="24" t="str">
        <f>IF(C735="","",IFERROR(_xlfn.XLOOKUP(C735,PT_Master!A:A,PT_Master!C:C),""))</f>
        <v/>
      </c>
      <c r="E735" s="24" t="str">
        <f>IF(C735="","",IFERROR(_xlfn.XLOOKUP(C735,PT_Master!A:A,PT_Master!P:P),""))</f>
        <v/>
      </c>
      <c r="F735" s="24" t="str">
        <f>IF(C735="","",IFERROR(_xlfn.XLOOKUP(C735,PT_Master!A:A,PT_Master!Q:Q),""))</f>
        <v/>
      </c>
      <c r="G735" s="13"/>
      <c r="H735" s="25" t="str">
        <f>IF(B735="","",IFERROR(_xlfn.XLOOKUP(B735,BILLING!A:A,BILLING!N:N),0))</f>
        <v/>
      </c>
      <c r="I735" s="17"/>
      <c r="K735" s="13"/>
      <c r="N735" s="25" t="str">
        <f t="shared" si="23"/>
        <v/>
      </c>
    </row>
    <row r="736" spans="1:14" ht="22" customHeight="1">
      <c r="A736" t="str">
        <f t="shared" si="22"/>
        <v/>
      </c>
      <c r="C736" s="24" t="str">
        <f>IF(B736="","",IFERROR(_xlfn.XLOOKUP(B736,BILLING!A:A,BILLING!C:C),"Bill not found"))</f>
        <v/>
      </c>
      <c r="D736" s="24" t="str">
        <f>IF(C736="","",IFERROR(_xlfn.XLOOKUP(C736,PT_Master!A:A,PT_Master!C:C),""))</f>
        <v/>
      </c>
      <c r="E736" s="24" t="str">
        <f>IF(C736="","",IFERROR(_xlfn.XLOOKUP(C736,PT_Master!A:A,PT_Master!P:P),""))</f>
        <v/>
      </c>
      <c r="F736" s="24" t="str">
        <f>IF(C736="","",IFERROR(_xlfn.XLOOKUP(C736,PT_Master!A:A,PT_Master!Q:Q),""))</f>
        <v/>
      </c>
      <c r="G736" s="13"/>
      <c r="H736" s="25" t="str">
        <f>IF(B736="","",IFERROR(_xlfn.XLOOKUP(B736,BILLING!A:A,BILLING!N:N),0))</f>
        <v/>
      </c>
      <c r="I736" s="17"/>
      <c r="K736" s="13"/>
      <c r="N736" s="25" t="str">
        <f t="shared" si="23"/>
        <v/>
      </c>
    </row>
    <row r="737" spans="1:14" ht="22" customHeight="1">
      <c r="A737" t="str">
        <f t="shared" si="22"/>
        <v/>
      </c>
      <c r="C737" s="24" t="str">
        <f>IF(B737="","",IFERROR(_xlfn.XLOOKUP(B737,BILLING!A:A,BILLING!C:C),"Bill not found"))</f>
        <v/>
      </c>
      <c r="D737" s="24" t="str">
        <f>IF(C737="","",IFERROR(_xlfn.XLOOKUP(C737,PT_Master!A:A,PT_Master!C:C),""))</f>
        <v/>
      </c>
      <c r="E737" s="24" t="str">
        <f>IF(C737="","",IFERROR(_xlfn.XLOOKUP(C737,PT_Master!A:A,PT_Master!P:P),""))</f>
        <v/>
      </c>
      <c r="F737" s="24" t="str">
        <f>IF(C737="","",IFERROR(_xlfn.XLOOKUP(C737,PT_Master!A:A,PT_Master!Q:Q),""))</f>
        <v/>
      </c>
      <c r="G737" s="13"/>
      <c r="H737" s="25" t="str">
        <f>IF(B737="","",IFERROR(_xlfn.XLOOKUP(B737,BILLING!A:A,BILLING!N:N),0))</f>
        <v/>
      </c>
      <c r="I737" s="17"/>
      <c r="K737" s="13"/>
      <c r="N737" s="25" t="str">
        <f t="shared" si="23"/>
        <v/>
      </c>
    </row>
    <row r="738" spans="1:14" ht="22" customHeight="1">
      <c r="A738" t="str">
        <f t="shared" si="22"/>
        <v/>
      </c>
      <c r="C738" s="24" t="str">
        <f>IF(B738="","",IFERROR(_xlfn.XLOOKUP(B738,BILLING!A:A,BILLING!C:C),"Bill not found"))</f>
        <v/>
      </c>
      <c r="D738" s="24" t="str">
        <f>IF(C738="","",IFERROR(_xlfn.XLOOKUP(C738,PT_Master!A:A,PT_Master!C:C),""))</f>
        <v/>
      </c>
      <c r="E738" s="24" t="str">
        <f>IF(C738="","",IFERROR(_xlfn.XLOOKUP(C738,PT_Master!A:A,PT_Master!P:P),""))</f>
        <v/>
      </c>
      <c r="F738" s="24" t="str">
        <f>IF(C738="","",IFERROR(_xlfn.XLOOKUP(C738,PT_Master!A:A,PT_Master!Q:Q),""))</f>
        <v/>
      </c>
      <c r="G738" s="13"/>
      <c r="H738" s="25" t="str">
        <f>IF(B738="","",IFERROR(_xlfn.XLOOKUP(B738,BILLING!A:A,BILLING!N:N),0))</f>
        <v/>
      </c>
      <c r="I738" s="17"/>
      <c r="K738" s="13"/>
      <c r="N738" s="25" t="str">
        <f t="shared" si="23"/>
        <v/>
      </c>
    </row>
    <row r="739" spans="1:14" ht="22" customHeight="1">
      <c r="A739" t="str">
        <f t="shared" si="22"/>
        <v/>
      </c>
      <c r="C739" s="24" t="str">
        <f>IF(B739="","",IFERROR(_xlfn.XLOOKUP(B739,BILLING!A:A,BILLING!C:C),"Bill not found"))</f>
        <v/>
      </c>
      <c r="D739" s="24" t="str">
        <f>IF(C739="","",IFERROR(_xlfn.XLOOKUP(C739,PT_Master!A:A,PT_Master!C:C),""))</f>
        <v/>
      </c>
      <c r="E739" s="24" t="str">
        <f>IF(C739="","",IFERROR(_xlfn.XLOOKUP(C739,PT_Master!A:A,PT_Master!P:P),""))</f>
        <v/>
      </c>
      <c r="F739" s="24" t="str">
        <f>IF(C739="","",IFERROR(_xlfn.XLOOKUP(C739,PT_Master!A:A,PT_Master!Q:Q),""))</f>
        <v/>
      </c>
      <c r="G739" s="13"/>
      <c r="H739" s="25" t="str">
        <f>IF(B739="","",IFERROR(_xlfn.XLOOKUP(B739,BILLING!A:A,BILLING!N:N),0))</f>
        <v/>
      </c>
      <c r="I739" s="17"/>
      <c r="K739" s="13"/>
      <c r="N739" s="25" t="str">
        <f t="shared" si="23"/>
        <v/>
      </c>
    </row>
    <row r="740" spans="1:14" ht="22" customHeight="1">
      <c r="A740" t="str">
        <f t="shared" si="22"/>
        <v/>
      </c>
      <c r="C740" s="24" t="str">
        <f>IF(B740="","",IFERROR(_xlfn.XLOOKUP(B740,BILLING!A:A,BILLING!C:C),"Bill not found"))</f>
        <v/>
      </c>
      <c r="D740" s="24" t="str">
        <f>IF(C740="","",IFERROR(_xlfn.XLOOKUP(C740,PT_Master!A:A,PT_Master!C:C),""))</f>
        <v/>
      </c>
      <c r="E740" s="24" t="str">
        <f>IF(C740="","",IFERROR(_xlfn.XLOOKUP(C740,PT_Master!A:A,PT_Master!P:P),""))</f>
        <v/>
      </c>
      <c r="F740" s="24" t="str">
        <f>IF(C740="","",IFERROR(_xlfn.XLOOKUP(C740,PT_Master!A:A,PT_Master!Q:Q),""))</f>
        <v/>
      </c>
      <c r="G740" s="13"/>
      <c r="H740" s="25" t="str">
        <f>IF(B740="","",IFERROR(_xlfn.XLOOKUP(B740,BILLING!A:A,BILLING!N:N),0))</f>
        <v/>
      </c>
      <c r="I740" s="17"/>
      <c r="K740" s="13"/>
      <c r="N740" s="25" t="str">
        <f t="shared" si="23"/>
        <v/>
      </c>
    </row>
    <row r="741" spans="1:14" ht="22" customHeight="1">
      <c r="A741" t="str">
        <f t="shared" si="22"/>
        <v/>
      </c>
      <c r="C741" s="24" t="str">
        <f>IF(B741="","",IFERROR(_xlfn.XLOOKUP(B741,BILLING!A:A,BILLING!C:C),"Bill not found"))</f>
        <v/>
      </c>
      <c r="D741" s="24" t="str">
        <f>IF(C741="","",IFERROR(_xlfn.XLOOKUP(C741,PT_Master!A:A,PT_Master!C:C),""))</f>
        <v/>
      </c>
      <c r="E741" s="24" t="str">
        <f>IF(C741="","",IFERROR(_xlfn.XLOOKUP(C741,PT_Master!A:A,PT_Master!P:P),""))</f>
        <v/>
      </c>
      <c r="F741" s="24" t="str">
        <f>IF(C741="","",IFERROR(_xlfn.XLOOKUP(C741,PT_Master!A:A,PT_Master!Q:Q),""))</f>
        <v/>
      </c>
      <c r="G741" s="13"/>
      <c r="H741" s="25" t="str">
        <f>IF(B741="","",IFERROR(_xlfn.XLOOKUP(B741,BILLING!A:A,BILLING!N:N),0))</f>
        <v/>
      </c>
      <c r="I741" s="17"/>
      <c r="K741" s="13"/>
      <c r="N741" s="25" t="str">
        <f t="shared" si="23"/>
        <v/>
      </c>
    </row>
    <row r="742" spans="1:14" ht="22" customHeight="1">
      <c r="A742" t="str">
        <f t="shared" si="22"/>
        <v/>
      </c>
      <c r="C742" s="24" t="str">
        <f>IF(B742="","",IFERROR(_xlfn.XLOOKUP(B742,BILLING!A:A,BILLING!C:C),"Bill not found"))</f>
        <v/>
      </c>
      <c r="D742" s="24" t="str">
        <f>IF(C742="","",IFERROR(_xlfn.XLOOKUP(C742,PT_Master!A:A,PT_Master!C:C),""))</f>
        <v/>
      </c>
      <c r="E742" s="24" t="str">
        <f>IF(C742="","",IFERROR(_xlfn.XLOOKUP(C742,PT_Master!A:A,PT_Master!P:P),""))</f>
        <v/>
      </c>
      <c r="F742" s="24" t="str">
        <f>IF(C742="","",IFERROR(_xlfn.XLOOKUP(C742,PT_Master!A:A,PT_Master!Q:Q),""))</f>
        <v/>
      </c>
      <c r="G742" s="13"/>
      <c r="H742" s="25" t="str">
        <f>IF(B742="","",IFERROR(_xlfn.XLOOKUP(B742,BILLING!A:A,BILLING!N:N),0))</f>
        <v/>
      </c>
      <c r="I742" s="17"/>
      <c r="K742" s="13"/>
      <c r="N742" s="25" t="str">
        <f t="shared" si="23"/>
        <v/>
      </c>
    </row>
    <row r="743" spans="1:14" ht="22" customHeight="1">
      <c r="A743" t="str">
        <f t="shared" si="22"/>
        <v/>
      </c>
      <c r="C743" s="24" t="str">
        <f>IF(B743="","",IFERROR(_xlfn.XLOOKUP(B743,BILLING!A:A,BILLING!C:C),"Bill not found"))</f>
        <v/>
      </c>
      <c r="D743" s="24" t="str">
        <f>IF(C743="","",IFERROR(_xlfn.XLOOKUP(C743,PT_Master!A:A,PT_Master!C:C),""))</f>
        <v/>
      </c>
      <c r="E743" s="24" t="str">
        <f>IF(C743="","",IFERROR(_xlfn.XLOOKUP(C743,PT_Master!A:A,PT_Master!P:P),""))</f>
        <v/>
      </c>
      <c r="F743" s="24" t="str">
        <f>IF(C743="","",IFERROR(_xlfn.XLOOKUP(C743,PT_Master!A:A,PT_Master!Q:Q),""))</f>
        <v/>
      </c>
      <c r="G743" s="13"/>
      <c r="H743" s="25" t="str">
        <f>IF(B743="","",IFERROR(_xlfn.XLOOKUP(B743,BILLING!A:A,BILLING!N:N),0))</f>
        <v/>
      </c>
      <c r="I743" s="17"/>
      <c r="K743" s="13"/>
      <c r="N743" s="25" t="str">
        <f t="shared" si="23"/>
        <v/>
      </c>
    </row>
    <row r="744" spans="1:14" ht="22" customHeight="1">
      <c r="A744" t="str">
        <f t="shared" si="22"/>
        <v/>
      </c>
      <c r="C744" s="24" t="str">
        <f>IF(B744="","",IFERROR(_xlfn.XLOOKUP(B744,BILLING!A:A,BILLING!C:C),"Bill not found"))</f>
        <v/>
      </c>
      <c r="D744" s="24" t="str">
        <f>IF(C744="","",IFERROR(_xlfn.XLOOKUP(C744,PT_Master!A:A,PT_Master!C:C),""))</f>
        <v/>
      </c>
      <c r="E744" s="24" t="str">
        <f>IF(C744="","",IFERROR(_xlfn.XLOOKUP(C744,PT_Master!A:A,PT_Master!P:P),""))</f>
        <v/>
      </c>
      <c r="F744" s="24" t="str">
        <f>IF(C744="","",IFERROR(_xlfn.XLOOKUP(C744,PT_Master!A:A,PT_Master!Q:Q),""))</f>
        <v/>
      </c>
      <c r="G744" s="13"/>
      <c r="H744" s="25" t="str">
        <f>IF(B744="","",IFERROR(_xlfn.XLOOKUP(B744,BILLING!A:A,BILLING!N:N),0))</f>
        <v/>
      </c>
      <c r="I744" s="17"/>
      <c r="K744" s="13"/>
      <c r="N744" s="25" t="str">
        <f t="shared" si="23"/>
        <v/>
      </c>
    </row>
    <row r="745" spans="1:14" ht="22" customHeight="1">
      <c r="A745" t="str">
        <f t="shared" si="22"/>
        <v/>
      </c>
      <c r="C745" s="24" t="str">
        <f>IF(B745="","",IFERROR(_xlfn.XLOOKUP(B745,BILLING!A:A,BILLING!C:C),"Bill not found"))</f>
        <v/>
      </c>
      <c r="D745" s="24" t="str">
        <f>IF(C745="","",IFERROR(_xlfn.XLOOKUP(C745,PT_Master!A:A,PT_Master!C:C),""))</f>
        <v/>
      </c>
      <c r="E745" s="24" t="str">
        <f>IF(C745="","",IFERROR(_xlfn.XLOOKUP(C745,PT_Master!A:A,PT_Master!P:P),""))</f>
        <v/>
      </c>
      <c r="F745" s="24" t="str">
        <f>IF(C745="","",IFERROR(_xlfn.XLOOKUP(C745,PT_Master!A:A,PT_Master!Q:Q),""))</f>
        <v/>
      </c>
      <c r="G745" s="13"/>
      <c r="H745" s="25" t="str">
        <f>IF(B745="","",IFERROR(_xlfn.XLOOKUP(B745,BILLING!A:A,BILLING!N:N),0))</f>
        <v/>
      </c>
      <c r="I745" s="17"/>
      <c r="K745" s="13"/>
      <c r="N745" s="25" t="str">
        <f t="shared" si="23"/>
        <v/>
      </c>
    </row>
    <row r="746" spans="1:14" ht="22" customHeight="1">
      <c r="A746" t="str">
        <f t="shared" si="22"/>
        <v/>
      </c>
      <c r="C746" s="24" t="str">
        <f>IF(B746="","",IFERROR(_xlfn.XLOOKUP(B746,BILLING!A:A,BILLING!C:C),"Bill not found"))</f>
        <v/>
      </c>
      <c r="D746" s="24" t="str">
        <f>IF(C746="","",IFERROR(_xlfn.XLOOKUP(C746,PT_Master!A:A,PT_Master!C:C),""))</f>
        <v/>
      </c>
      <c r="E746" s="24" t="str">
        <f>IF(C746="","",IFERROR(_xlfn.XLOOKUP(C746,PT_Master!A:A,PT_Master!P:P),""))</f>
        <v/>
      </c>
      <c r="F746" s="24" t="str">
        <f>IF(C746="","",IFERROR(_xlfn.XLOOKUP(C746,PT_Master!A:A,PT_Master!Q:Q),""))</f>
        <v/>
      </c>
      <c r="G746" s="13"/>
      <c r="H746" s="25" t="str">
        <f>IF(B746="","",IFERROR(_xlfn.XLOOKUP(B746,BILLING!A:A,BILLING!N:N),0))</f>
        <v/>
      </c>
      <c r="I746" s="17"/>
      <c r="K746" s="13"/>
      <c r="N746" s="25" t="str">
        <f t="shared" si="23"/>
        <v/>
      </c>
    </row>
    <row r="747" spans="1:14" ht="22" customHeight="1">
      <c r="A747" t="str">
        <f t="shared" si="22"/>
        <v/>
      </c>
      <c r="C747" s="24" t="str">
        <f>IF(B747="","",IFERROR(_xlfn.XLOOKUP(B747,BILLING!A:A,BILLING!C:C),"Bill not found"))</f>
        <v/>
      </c>
      <c r="D747" s="24" t="str">
        <f>IF(C747="","",IFERROR(_xlfn.XLOOKUP(C747,PT_Master!A:A,PT_Master!C:C),""))</f>
        <v/>
      </c>
      <c r="E747" s="24" t="str">
        <f>IF(C747="","",IFERROR(_xlfn.XLOOKUP(C747,PT_Master!A:A,PT_Master!P:P),""))</f>
        <v/>
      </c>
      <c r="F747" s="24" t="str">
        <f>IF(C747="","",IFERROR(_xlfn.XLOOKUP(C747,PT_Master!A:A,PT_Master!Q:Q),""))</f>
        <v/>
      </c>
      <c r="G747" s="13"/>
      <c r="H747" s="25" t="str">
        <f>IF(B747="","",IFERROR(_xlfn.XLOOKUP(B747,BILLING!A:A,BILLING!N:N),0))</f>
        <v/>
      </c>
      <c r="I747" s="17"/>
      <c r="K747" s="13"/>
      <c r="N747" s="25" t="str">
        <f t="shared" si="23"/>
        <v/>
      </c>
    </row>
    <row r="748" spans="1:14" ht="22" customHeight="1">
      <c r="A748" t="str">
        <f t="shared" si="22"/>
        <v/>
      </c>
      <c r="C748" s="24" t="str">
        <f>IF(B748="","",IFERROR(_xlfn.XLOOKUP(B748,BILLING!A:A,BILLING!C:C),"Bill not found"))</f>
        <v/>
      </c>
      <c r="D748" s="24" t="str">
        <f>IF(C748="","",IFERROR(_xlfn.XLOOKUP(C748,PT_Master!A:A,PT_Master!C:C),""))</f>
        <v/>
      </c>
      <c r="E748" s="24" t="str">
        <f>IF(C748="","",IFERROR(_xlfn.XLOOKUP(C748,PT_Master!A:A,PT_Master!P:P),""))</f>
        <v/>
      </c>
      <c r="F748" s="24" t="str">
        <f>IF(C748="","",IFERROR(_xlfn.XLOOKUP(C748,PT_Master!A:A,PT_Master!Q:Q),""))</f>
        <v/>
      </c>
      <c r="G748" s="13"/>
      <c r="H748" s="25" t="str">
        <f>IF(B748="","",IFERROR(_xlfn.XLOOKUP(B748,BILLING!A:A,BILLING!N:N),0))</f>
        <v/>
      </c>
      <c r="I748" s="17"/>
      <c r="K748" s="13"/>
      <c r="N748" s="25" t="str">
        <f t="shared" si="23"/>
        <v/>
      </c>
    </row>
    <row r="749" spans="1:14" ht="22" customHeight="1">
      <c r="A749" t="str">
        <f t="shared" si="22"/>
        <v/>
      </c>
      <c r="C749" s="24" t="str">
        <f>IF(B749="","",IFERROR(_xlfn.XLOOKUP(B749,BILLING!A:A,BILLING!C:C),"Bill not found"))</f>
        <v/>
      </c>
      <c r="D749" s="24" t="str">
        <f>IF(C749="","",IFERROR(_xlfn.XLOOKUP(C749,PT_Master!A:A,PT_Master!C:C),""))</f>
        <v/>
      </c>
      <c r="E749" s="24" t="str">
        <f>IF(C749="","",IFERROR(_xlfn.XLOOKUP(C749,PT_Master!A:A,PT_Master!P:P),""))</f>
        <v/>
      </c>
      <c r="F749" s="24" t="str">
        <f>IF(C749="","",IFERROR(_xlfn.XLOOKUP(C749,PT_Master!A:A,PT_Master!Q:Q),""))</f>
        <v/>
      </c>
      <c r="G749" s="13"/>
      <c r="H749" s="25" t="str">
        <f>IF(B749="","",IFERROR(_xlfn.XLOOKUP(B749,BILLING!A:A,BILLING!N:N),0))</f>
        <v/>
      </c>
      <c r="I749" s="17"/>
      <c r="K749" s="13"/>
      <c r="N749" s="25" t="str">
        <f t="shared" si="23"/>
        <v/>
      </c>
    </row>
    <row r="750" spans="1:14" ht="22" customHeight="1">
      <c r="A750" t="str">
        <f t="shared" si="22"/>
        <v/>
      </c>
      <c r="C750" s="24" t="str">
        <f>IF(B750="","",IFERROR(_xlfn.XLOOKUP(B750,BILLING!A:A,BILLING!C:C),"Bill not found"))</f>
        <v/>
      </c>
      <c r="D750" s="24" t="str">
        <f>IF(C750="","",IFERROR(_xlfn.XLOOKUP(C750,PT_Master!A:A,PT_Master!C:C),""))</f>
        <v/>
      </c>
      <c r="E750" s="24" t="str">
        <f>IF(C750="","",IFERROR(_xlfn.XLOOKUP(C750,PT_Master!A:A,PT_Master!P:P),""))</f>
        <v/>
      </c>
      <c r="F750" s="24" t="str">
        <f>IF(C750="","",IFERROR(_xlfn.XLOOKUP(C750,PT_Master!A:A,PT_Master!Q:Q),""))</f>
        <v/>
      </c>
      <c r="G750" s="13"/>
      <c r="H750" s="25" t="str">
        <f>IF(B750="","",IFERROR(_xlfn.XLOOKUP(B750,BILLING!A:A,BILLING!N:N),0))</f>
        <v/>
      </c>
      <c r="I750" s="17"/>
      <c r="K750" s="13"/>
      <c r="N750" s="25" t="str">
        <f t="shared" si="23"/>
        <v/>
      </c>
    </row>
    <row r="751" spans="1:14" ht="22" customHeight="1">
      <c r="A751" t="str">
        <f t="shared" si="22"/>
        <v/>
      </c>
      <c r="C751" s="24" t="str">
        <f>IF(B751="","",IFERROR(_xlfn.XLOOKUP(B751,BILLING!A:A,BILLING!C:C),"Bill not found"))</f>
        <v/>
      </c>
      <c r="D751" s="24" t="str">
        <f>IF(C751="","",IFERROR(_xlfn.XLOOKUP(C751,PT_Master!A:A,PT_Master!C:C),""))</f>
        <v/>
      </c>
      <c r="E751" s="24" t="str">
        <f>IF(C751="","",IFERROR(_xlfn.XLOOKUP(C751,PT_Master!A:A,PT_Master!P:P),""))</f>
        <v/>
      </c>
      <c r="F751" s="24" t="str">
        <f>IF(C751="","",IFERROR(_xlfn.XLOOKUP(C751,PT_Master!A:A,PT_Master!Q:Q),""))</f>
        <v/>
      </c>
      <c r="G751" s="13"/>
      <c r="H751" s="25" t="str">
        <f>IF(B751="","",IFERROR(_xlfn.XLOOKUP(B751,BILLING!A:A,BILLING!N:N),0))</f>
        <v/>
      </c>
      <c r="I751" s="17"/>
      <c r="K751" s="13"/>
      <c r="N751" s="25" t="str">
        <f t="shared" si="23"/>
        <v/>
      </c>
    </row>
    <row r="752" spans="1:14" ht="22" customHeight="1">
      <c r="A752" t="str">
        <f t="shared" si="22"/>
        <v/>
      </c>
      <c r="C752" s="24" t="str">
        <f>IF(B752="","",IFERROR(_xlfn.XLOOKUP(B752,BILLING!A:A,BILLING!C:C),"Bill not found"))</f>
        <v/>
      </c>
      <c r="D752" s="24" t="str">
        <f>IF(C752="","",IFERROR(_xlfn.XLOOKUP(C752,PT_Master!A:A,PT_Master!C:C),""))</f>
        <v/>
      </c>
      <c r="E752" s="24" t="str">
        <f>IF(C752="","",IFERROR(_xlfn.XLOOKUP(C752,PT_Master!A:A,PT_Master!P:P),""))</f>
        <v/>
      </c>
      <c r="F752" s="24" t="str">
        <f>IF(C752="","",IFERROR(_xlfn.XLOOKUP(C752,PT_Master!A:A,PT_Master!Q:Q),""))</f>
        <v/>
      </c>
      <c r="G752" s="13"/>
      <c r="H752" s="25" t="str">
        <f>IF(B752="","",IFERROR(_xlfn.XLOOKUP(B752,BILLING!A:A,BILLING!N:N),0))</f>
        <v/>
      </c>
      <c r="I752" s="17"/>
      <c r="K752" s="13"/>
      <c r="N752" s="25" t="str">
        <f t="shared" si="23"/>
        <v/>
      </c>
    </row>
    <row r="753" spans="1:14" ht="22" customHeight="1">
      <c r="A753" t="str">
        <f t="shared" si="22"/>
        <v/>
      </c>
      <c r="C753" s="24" t="str">
        <f>IF(B753="","",IFERROR(_xlfn.XLOOKUP(B753,BILLING!A:A,BILLING!C:C),"Bill not found"))</f>
        <v/>
      </c>
      <c r="D753" s="24" t="str">
        <f>IF(C753="","",IFERROR(_xlfn.XLOOKUP(C753,PT_Master!A:A,PT_Master!C:C),""))</f>
        <v/>
      </c>
      <c r="E753" s="24" t="str">
        <f>IF(C753="","",IFERROR(_xlfn.XLOOKUP(C753,PT_Master!A:A,PT_Master!P:P),""))</f>
        <v/>
      </c>
      <c r="F753" s="24" t="str">
        <f>IF(C753="","",IFERROR(_xlfn.XLOOKUP(C753,PT_Master!A:A,PT_Master!Q:Q),""))</f>
        <v/>
      </c>
      <c r="G753" s="13"/>
      <c r="H753" s="25" t="str">
        <f>IF(B753="","",IFERROR(_xlfn.XLOOKUP(B753,BILLING!A:A,BILLING!N:N),0))</f>
        <v/>
      </c>
      <c r="I753" s="17"/>
      <c r="K753" s="13"/>
      <c r="N753" s="25" t="str">
        <f t="shared" si="23"/>
        <v/>
      </c>
    </row>
    <row r="754" spans="1:14" ht="22" customHeight="1">
      <c r="A754" t="str">
        <f t="shared" si="22"/>
        <v/>
      </c>
      <c r="C754" s="24" t="str">
        <f>IF(B754="","",IFERROR(_xlfn.XLOOKUP(B754,BILLING!A:A,BILLING!C:C),"Bill not found"))</f>
        <v/>
      </c>
      <c r="D754" s="24" t="str">
        <f>IF(C754="","",IFERROR(_xlfn.XLOOKUP(C754,PT_Master!A:A,PT_Master!C:C),""))</f>
        <v/>
      </c>
      <c r="E754" s="24" t="str">
        <f>IF(C754="","",IFERROR(_xlfn.XLOOKUP(C754,PT_Master!A:A,PT_Master!P:P),""))</f>
        <v/>
      </c>
      <c r="F754" s="24" t="str">
        <f>IF(C754="","",IFERROR(_xlfn.XLOOKUP(C754,PT_Master!A:A,PT_Master!Q:Q),""))</f>
        <v/>
      </c>
      <c r="G754" s="13"/>
      <c r="H754" s="25" t="str">
        <f>IF(B754="","",IFERROR(_xlfn.XLOOKUP(B754,BILLING!A:A,BILLING!N:N),0))</f>
        <v/>
      </c>
      <c r="I754" s="17"/>
      <c r="K754" s="13"/>
      <c r="N754" s="25" t="str">
        <f t="shared" si="23"/>
        <v/>
      </c>
    </row>
    <row r="755" spans="1:14" ht="22" customHeight="1">
      <c r="A755" t="str">
        <f t="shared" si="22"/>
        <v/>
      </c>
      <c r="C755" s="24" t="str">
        <f>IF(B755="","",IFERROR(_xlfn.XLOOKUP(B755,BILLING!A:A,BILLING!C:C),"Bill not found"))</f>
        <v/>
      </c>
      <c r="D755" s="24" t="str">
        <f>IF(C755="","",IFERROR(_xlfn.XLOOKUP(C755,PT_Master!A:A,PT_Master!C:C),""))</f>
        <v/>
      </c>
      <c r="E755" s="24" t="str">
        <f>IF(C755="","",IFERROR(_xlfn.XLOOKUP(C755,PT_Master!A:A,PT_Master!P:P),""))</f>
        <v/>
      </c>
      <c r="F755" s="24" t="str">
        <f>IF(C755="","",IFERROR(_xlfn.XLOOKUP(C755,PT_Master!A:A,PT_Master!Q:Q),""))</f>
        <v/>
      </c>
      <c r="G755" s="13"/>
      <c r="H755" s="25" t="str">
        <f>IF(B755="","",IFERROR(_xlfn.XLOOKUP(B755,BILLING!A:A,BILLING!N:N),0))</f>
        <v/>
      </c>
      <c r="I755" s="17"/>
      <c r="K755" s="13"/>
      <c r="N755" s="25" t="str">
        <f t="shared" si="23"/>
        <v/>
      </c>
    </row>
    <row r="756" spans="1:14" ht="22" customHeight="1">
      <c r="A756" t="str">
        <f t="shared" si="22"/>
        <v/>
      </c>
      <c r="C756" s="24" t="str">
        <f>IF(B756="","",IFERROR(_xlfn.XLOOKUP(B756,BILLING!A:A,BILLING!C:C),"Bill not found"))</f>
        <v/>
      </c>
      <c r="D756" s="24" t="str">
        <f>IF(C756="","",IFERROR(_xlfn.XLOOKUP(C756,PT_Master!A:A,PT_Master!C:C),""))</f>
        <v/>
      </c>
      <c r="E756" s="24" t="str">
        <f>IF(C756="","",IFERROR(_xlfn.XLOOKUP(C756,PT_Master!A:A,PT_Master!P:P),""))</f>
        <v/>
      </c>
      <c r="F756" s="24" t="str">
        <f>IF(C756="","",IFERROR(_xlfn.XLOOKUP(C756,PT_Master!A:A,PT_Master!Q:Q),""))</f>
        <v/>
      </c>
      <c r="G756" s="13"/>
      <c r="H756" s="25" t="str">
        <f>IF(B756="","",IFERROR(_xlfn.XLOOKUP(B756,BILLING!A:A,BILLING!N:N),0))</f>
        <v/>
      </c>
      <c r="I756" s="17"/>
      <c r="K756" s="13"/>
      <c r="N756" s="25" t="str">
        <f t="shared" si="23"/>
        <v/>
      </c>
    </row>
    <row r="757" spans="1:14" ht="22" customHeight="1">
      <c r="A757" t="str">
        <f t="shared" si="22"/>
        <v/>
      </c>
      <c r="C757" s="24" t="str">
        <f>IF(B757="","",IFERROR(_xlfn.XLOOKUP(B757,BILLING!A:A,BILLING!C:C),"Bill not found"))</f>
        <v/>
      </c>
      <c r="D757" s="24" t="str">
        <f>IF(C757="","",IFERROR(_xlfn.XLOOKUP(C757,PT_Master!A:A,PT_Master!C:C),""))</f>
        <v/>
      </c>
      <c r="E757" s="24" t="str">
        <f>IF(C757="","",IFERROR(_xlfn.XLOOKUP(C757,PT_Master!A:A,PT_Master!P:P),""))</f>
        <v/>
      </c>
      <c r="F757" s="24" t="str">
        <f>IF(C757="","",IFERROR(_xlfn.XLOOKUP(C757,PT_Master!A:A,PT_Master!Q:Q),""))</f>
        <v/>
      </c>
      <c r="G757" s="13"/>
      <c r="H757" s="25" t="str">
        <f>IF(B757="","",IFERROR(_xlfn.XLOOKUP(B757,BILLING!A:A,BILLING!N:N),0))</f>
        <v/>
      </c>
      <c r="I757" s="17"/>
      <c r="K757" s="13"/>
      <c r="N757" s="25" t="str">
        <f t="shared" si="23"/>
        <v/>
      </c>
    </row>
    <row r="758" spans="1:14" ht="22" customHeight="1">
      <c r="A758" t="str">
        <f t="shared" si="22"/>
        <v/>
      </c>
      <c r="C758" s="24" t="str">
        <f>IF(B758="","",IFERROR(_xlfn.XLOOKUP(B758,BILLING!A:A,BILLING!C:C),"Bill not found"))</f>
        <v/>
      </c>
      <c r="D758" s="24" t="str">
        <f>IF(C758="","",IFERROR(_xlfn.XLOOKUP(C758,PT_Master!A:A,PT_Master!C:C),""))</f>
        <v/>
      </c>
      <c r="E758" s="24" t="str">
        <f>IF(C758="","",IFERROR(_xlfn.XLOOKUP(C758,PT_Master!A:A,PT_Master!P:P),""))</f>
        <v/>
      </c>
      <c r="F758" s="24" t="str">
        <f>IF(C758="","",IFERROR(_xlfn.XLOOKUP(C758,PT_Master!A:A,PT_Master!Q:Q),""))</f>
        <v/>
      </c>
      <c r="G758" s="13"/>
      <c r="H758" s="25" t="str">
        <f>IF(B758="","",IFERROR(_xlfn.XLOOKUP(B758,BILLING!A:A,BILLING!N:N),0))</f>
        <v/>
      </c>
      <c r="I758" s="17"/>
      <c r="K758" s="13"/>
      <c r="N758" s="25" t="str">
        <f t="shared" si="23"/>
        <v/>
      </c>
    </row>
    <row r="759" spans="1:14" ht="22" customHeight="1">
      <c r="A759" t="str">
        <f t="shared" si="22"/>
        <v/>
      </c>
      <c r="C759" s="24" t="str">
        <f>IF(B759="","",IFERROR(_xlfn.XLOOKUP(B759,BILLING!A:A,BILLING!C:C),"Bill not found"))</f>
        <v/>
      </c>
      <c r="D759" s="24" t="str">
        <f>IF(C759="","",IFERROR(_xlfn.XLOOKUP(C759,PT_Master!A:A,PT_Master!C:C),""))</f>
        <v/>
      </c>
      <c r="E759" s="24" t="str">
        <f>IF(C759="","",IFERROR(_xlfn.XLOOKUP(C759,PT_Master!A:A,PT_Master!P:P),""))</f>
        <v/>
      </c>
      <c r="F759" s="24" t="str">
        <f>IF(C759="","",IFERROR(_xlfn.XLOOKUP(C759,PT_Master!A:A,PT_Master!Q:Q),""))</f>
        <v/>
      </c>
      <c r="G759" s="13"/>
      <c r="H759" s="25" t="str">
        <f>IF(B759="","",IFERROR(_xlfn.XLOOKUP(B759,BILLING!A:A,BILLING!N:N),0))</f>
        <v/>
      </c>
      <c r="I759" s="17"/>
      <c r="K759" s="13"/>
      <c r="N759" s="25" t="str">
        <f t="shared" si="23"/>
        <v/>
      </c>
    </row>
    <row r="760" spans="1:14" ht="22" customHeight="1">
      <c r="A760" t="str">
        <f t="shared" si="22"/>
        <v/>
      </c>
      <c r="C760" s="24" t="str">
        <f>IF(B760="","",IFERROR(_xlfn.XLOOKUP(B760,BILLING!A:A,BILLING!C:C),"Bill not found"))</f>
        <v/>
      </c>
      <c r="D760" s="24" t="str">
        <f>IF(C760="","",IFERROR(_xlfn.XLOOKUP(C760,PT_Master!A:A,PT_Master!C:C),""))</f>
        <v/>
      </c>
      <c r="E760" s="24" t="str">
        <f>IF(C760="","",IFERROR(_xlfn.XLOOKUP(C760,PT_Master!A:A,PT_Master!P:P),""))</f>
        <v/>
      </c>
      <c r="F760" s="24" t="str">
        <f>IF(C760="","",IFERROR(_xlfn.XLOOKUP(C760,PT_Master!A:A,PT_Master!Q:Q),""))</f>
        <v/>
      </c>
      <c r="G760" s="13"/>
      <c r="H760" s="25" t="str">
        <f>IF(B760="","",IFERROR(_xlfn.XLOOKUP(B760,BILLING!A:A,BILLING!N:N),0))</f>
        <v/>
      </c>
      <c r="I760" s="17"/>
      <c r="K760" s="13"/>
      <c r="N760" s="25" t="str">
        <f t="shared" si="23"/>
        <v/>
      </c>
    </row>
    <row r="761" spans="1:14" ht="22" customHeight="1">
      <c r="A761" t="str">
        <f t="shared" si="22"/>
        <v/>
      </c>
      <c r="C761" s="24" t="str">
        <f>IF(B761="","",IFERROR(_xlfn.XLOOKUP(B761,BILLING!A:A,BILLING!C:C),"Bill not found"))</f>
        <v/>
      </c>
      <c r="D761" s="24" t="str">
        <f>IF(C761="","",IFERROR(_xlfn.XLOOKUP(C761,PT_Master!A:A,PT_Master!C:C),""))</f>
        <v/>
      </c>
      <c r="E761" s="24" t="str">
        <f>IF(C761="","",IFERROR(_xlfn.XLOOKUP(C761,PT_Master!A:A,PT_Master!P:P),""))</f>
        <v/>
      </c>
      <c r="F761" s="24" t="str">
        <f>IF(C761="","",IFERROR(_xlfn.XLOOKUP(C761,PT_Master!A:A,PT_Master!Q:Q),""))</f>
        <v/>
      </c>
      <c r="G761" s="13"/>
      <c r="H761" s="25" t="str">
        <f>IF(B761="","",IFERROR(_xlfn.XLOOKUP(B761,BILLING!A:A,BILLING!N:N),0))</f>
        <v/>
      </c>
      <c r="I761" s="17"/>
      <c r="K761" s="13"/>
      <c r="N761" s="25" t="str">
        <f t="shared" si="23"/>
        <v/>
      </c>
    </row>
    <row r="762" spans="1:14" ht="22" customHeight="1">
      <c r="A762" t="str">
        <f t="shared" si="22"/>
        <v/>
      </c>
      <c r="C762" s="24" t="str">
        <f>IF(B762="","",IFERROR(_xlfn.XLOOKUP(B762,BILLING!A:A,BILLING!C:C),"Bill not found"))</f>
        <v/>
      </c>
      <c r="D762" s="24" t="str">
        <f>IF(C762="","",IFERROR(_xlfn.XLOOKUP(C762,PT_Master!A:A,PT_Master!C:C),""))</f>
        <v/>
      </c>
      <c r="E762" s="24" t="str">
        <f>IF(C762="","",IFERROR(_xlfn.XLOOKUP(C762,PT_Master!A:A,PT_Master!P:P),""))</f>
        <v/>
      </c>
      <c r="F762" s="24" t="str">
        <f>IF(C762="","",IFERROR(_xlfn.XLOOKUP(C762,PT_Master!A:A,PT_Master!Q:Q),""))</f>
        <v/>
      </c>
      <c r="G762" s="13"/>
      <c r="H762" s="25" t="str">
        <f>IF(B762="","",IFERROR(_xlfn.XLOOKUP(B762,BILLING!A:A,BILLING!N:N),0))</f>
        <v/>
      </c>
      <c r="I762" s="17"/>
      <c r="K762" s="13"/>
      <c r="N762" s="25" t="str">
        <f t="shared" si="23"/>
        <v/>
      </c>
    </row>
    <row r="763" spans="1:14" ht="22" customHeight="1">
      <c r="A763" t="str">
        <f t="shared" si="22"/>
        <v/>
      </c>
      <c r="C763" s="24" t="str">
        <f>IF(B763="","",IFERROR(_xlfn.XLOOKUP(B763,BILLING!A:A,BILLING!C:C),"Bill not found"))</f>
        <v/>
      </c>
      <c r="D763" s="24" t="str">
        <f>IF(C763="","",IFERROR(_xlfn.XLOOKUP(C763,PT_Master!A:A,PT_Master!C:C),""))</f>
        <v/>
      </c>
      <c r="E763" s="24" t="str">
        <f>IF(C763="","",IFERROR(_xlfn.XLOOKUP(C763,PT_Master!A:A,PT_Master!P:P),""))</f>
        <v/>
      </c>
      <c r="F763" s="24" t="str">
        <f>IF(C763="","",IFERROR(_xlfn.XLOOKUP(C763,PT_Master!A:A,PT_Master!Q:Q),""))</f>
        <v/>
      </c>
      <c r="G763" s="13"/>
      <c r="H763" s="25" t="str">
        <f>IF(B763="","",IFERROR(_xlfn.XLOOKUP(B763,BILLING!A:A,BILLING!N:N),0))</f>
        <v/>
      </c>
      <c r="I763" s="17"/>
      <c r="K763" s="13"/>
      <c r="N763" s="25" t="str">
        <f t="shared" si="23"/>
        <v/>
      </c>
    </row>
    <row r="764" spans="1:14" ht="22" customHeight="1">
      <c r="A764" t="str">
        <f t="shared" si="22"/>
        <v/>
      </c>
      <c r="C764" s="24" t="str">
        <f>IF(B764="","",IFERROR(_xlfn.XLOOKUP(B764,BILLING!A:A,BILLING!C:C),"Bill not found"))</f>
        <v/>
      </c>
      <c r="D764" s="24" t="str">
        <f>IF(C764="","",IFERROR(_xlfn.XLOOKUP(C764,PT_Master!A:A,PT_Master!C:C),""))</f>
        <v/>
      </c>
      <c r="E764" s="24" t="str">
        <f>IF(C764="","",IFERROR(_xlfn.XLOOKUP(C764,PT_Master!A:A,PT_Master!P:P),""))</f>
        <v/>
      </c>
      <c r="F764" s="24" t="str">
        <f>IF(C764="","",IFERROR(_xlfn.XLOOKUP(C764,PT_Master!A:A,PT_Master!Q:Q),""))</f>
        <v/>
      </c>
      <c r="G764" s="13"/>
      <c r="H764" s="25" t="str">
        <f>IF(B764="","",IFERROR(_xlfn.XLOOKUP(B764,BILLING!A:A,BILLING!N:N),0))</f>
        <v/>
      </c>
      <c r="I764" s="17"/>
      <c r="K764" s="13"/>
      <c r="N764" s="25" t="str">
        <f t="shared" si="23"/>
        <v/>
      </c>
    </row>
    <row r="765" spans="1:14" ht="22" customHeight="1">
      <c r="A765" t="str">
        <f t="shared" si="22"/>
        <v/>
      </c>
      <c r="C765" s="24" t="str">
        <f>IF(B765="","",IFERROR(_xlfn.XLOOKUP(B765,BILLING!A:A,BILLING!C:C),"Bill not found"))</f>
        <v/>
      </c>
      <c r="D765" s="24" t="str">
        <f>IF(C765="","",IFERROR(_xlfn.XLOOKUP(C765,PT_Master!A:A,PT_Master!C:C),""))</f>
        <v/>
      </c>
      <c r="E765" s="24" t="str">
        <f>IF(C765="","",IFERROR(_xlfn.XLOOKUP(C765,PT_Master!A:A,PT_Master!P:P),""))</f>
        <v/>
      </c>
      <c r="F765" s="24" t="str">
        <f>IF(C765="","",IFERROR(_xlfn.XLOOKUP(C765,PT_Master!A:A,PT_Master!Q:Q),""))</f>
        <v/>
      </c>
      <c r="G765" s="13"/>
      <c r="H765" s="25" t="str">
        <f>IF(B765="","",IFERROR(_xlfn.XLOOKUP(B765,BILLING!A:A,BILLING!N:N),0))</f>
        <v/>
      </c>
      <c r="I765" s="17"/>
      <c r="K765" s="13"/>
      <c r="N765" s="25" t="str">
        <f t="shared" si="23"/>
        <v/>
      </c>
    </row>
    <row r="766" spans="1:14" ht="22" customHeight="1">
      <c r="A766" t="str">
        <f t="shared" si="22"/>
        <v/>
      </c>
      <c r="C766" s="24" t="str">
        <f>IF(B766="","",IFERROR(_xlfn.XLOOKUP(B766,BILLING!A:A,BILLING!C:C),"Bill not found"))</f>
        <v/>
      </c>
      <c r="D766" s="24" t="str">
        <f>IF(C766="","",IFERROR(_xlfn.XLOOKUP(C766,PT_Master!A:A,PT_Master!C:C),""))</f>
        <v/>
      </c>
      <c r="E766" s="24" t="str">
        <f>IF(C766="","",IFERROR(_xlfn.XLOOKUP(C766,PT_Master!A:A,PT_Master!P:P),""))</f>
        <v/>
      </c>
      <c r="F766" s="24" t="str">
        <f>IF(C766="","",IFERROR(_xlfn.XLOOKUP(C766,PT_Master!A:A,PT_Master!Q:Q),""))</f>
        <v/>
      </c>
      <c r="G766" s="13"/>
      <c r="H766" s="25" t="str">
        <f>IF(B766="","",IFERROR(_xlfn.XLOOKUP(B766,BILLING!A:A,BILLING!N:N),0))</f>
        <v/>
      </c>
      <c r="I766" s="17"/>
      <c r="K766" s="13"/>
      <c r="N766" s="25" t="str">
        <f t="shared" si="23"/>
        <v/>
      </c>
    </row>
    <row r="767" spans="1:14" ht="22" customHeight="1">
      <c r="A767" t="str">
        <f t="shared" si="22"/>
        <v/>
      </c>
      <c r="C767" s="24" t="str">
        <f>IF(B767="","",IFERROR(_xlfn.XLOOKUP(B767,BILLING!A:A,BILLING!C:C),"Bill not found"))</f>
        <v/>
      </c>
      <c r="D767" s="24" t="str">
        <f>IF(C767="","",IFERROR(_xlfn.XLOOKUP(C767,PT_Master!A:A,PT_Master!C:C),""))</f>
        <v/>
      </c>
      <c r="E767" s="24" t="str">
        <f>IF(C767="","",IFERROR(_xlfn.XLOOKUP(C767,PT_Master!A:A,PT_Master!P:P),""))</f>
        <v/>
      </c>
      <c r="F767" s="24" t="str">
        <f>IF(C767="","",IFERROR(_xlfn.XLOOKUP(C767,PT_Master!A:A,PT_Master!Q:Q),""))</f>
        <v/>
      </c>
      <c r="G767" s="13"/>
      <c r="H767" s="25" t="str">
        <f>IF(B767="","",IFERROR(_xlfn.XLOOKUP(B767,BILLING!A:A,BILLING!N:N),0))</f>
        <v/>
      </c>
      <c r="I767" s="17"/>
      <c r="K767" s="13"/>
      <c r="N767" s="25" t="str">
        <f t="shared" si="23"/>
        <v/>
      </c>
    </row>
    <row r="768" spans="1:14" ht="22" customHeight="1">
      <c r="A768" t="str">
        <f t="shared" si="22"/>
        <v/>
      </c>
      <c r="C768" s="24" t="str">
        <f>IF(B768="","",IFERROR(_xlfn.XLOOKUP(B768,BILLING!A:A,BILLING!C:C),"Bill not found"))</f>
        <v/>
      </c>
      <c r="D768" s="24" t="str">
        <f>IF(C768="","",IFERROR(_xlfn.XLOOKUP(C768,PT_Master!A:A,PT_Master!C:C),""))</f>
        <v/>
      </c>
      <c r="E768" s="24" t="str">
        <f>IF(C768="","",IFERROR(_xlfn.XLOOKUP(C768,PT_Master!A:A,PT_Master!P:P),""))</f>
        <v/>
      </c>
      <c r="F768" s="24" t="str">
        <f>IF(C768="","",IFERROR(_xlfn.XLOOKUP(C768,PT_Master!A:A,PT_Master!Q:Q),""))</f>
        <v/>
      </c>
      <c r="G768" s="13"/>
      <c r="H768" s="25" t="str">
        <f>IF(B768="","",IFERROR(_xlfn.XLOOKUP(B768,BILLING!A:A,BILLING!N:N),0))</f>
        <v/>
      </c>
      <c r="I768" s="17"/>
      <c r="K768" s="13"/>
      <c r="N768" s="25" t="str">
        <f t="shared" si="23"/>
        <v/>
      </c>
    </row>
    <row r="769" spans="1:14" ht="22" customHeight="1">
      <c r="A769" t="str">
        <f t="shared" si="22"/>
        <v/>
      </c>
      <c r="C769" s="24" t="str">
        <f>IF(B769="","",IFERROR(_xlfn.XLOOKUP(B769,BILLING!A:A,BILLING!C:C),"Bill not found"))</f>
        <v/>
      </c>
      <c r="D769" s="24" t="str">
        <f>IF(C769="","",IFERROR(_xlfn.XLOOKUP(C769,PT_Master!A:A,PT_Master!C:C),""))</f>
        <v/>
      </c>
      <c r="E769" s="24" t="str">
        <f>IF(C769="","",IFERROR(_xlfn.XLOOKUP(C769,PT_Master!A:A,PT_Master!P:P),""))</f>
        <v/>
      </c>
      <c r="F769" s="24" t="str">
        <f>IF(C769="","",IFERROR(_xlfn.XLOOKUP(C769,PT_Master!A:A,PT_Master!Q:Q),""))</f>
        <v/>
      </c>
      <c r="G769" s="13"/>
      <c r="H769" s="25" t="str">
        <f>IF(B769="","",IFERROR(_xlfn.XLOOKUP(B769,BILLING!A:A,BILLING!N:N),0))</f>
        <v/>
      </c>
      <c r="I769" s="17"/>
      <c r="K769" s="13"/>
      <c r="N769" s="25" t="str">
        <f t="shared" si="23"/>
        <v/>
      </c>
    </row>
    <row r="770" spans="1:14" ht="22" customHeight="1">
      <c r="A770" t="str">
        <f t="shared" si="22"/>
        <v/>
      </c>
      <c r="C770" s="24" t="str">
        <f>IF(B770="","",IFERROR(_xlfn.XLOOKUP(B770,BILLING!A:A,BILLING!C:C),"Bill not found"))</f>
        <v/>
      </c>
      <c r="D770" s="24" t="str">
        <f>IF(C770="","",IFERROR(_xlfn.XLOOKUP(C770,PT_Master!A:A,PT_Master!C:C),""))</f>
        <v/>
      </c>
      <c r="E770" s="24" t="str">
        <f>IF(C770="","",IFERROR(_xlfn.XLOOKUP(C770,PT_Master!A:A,PT_Master!P:P),""))</f>
        <v/>
      </c>
      <c r="F770" s="24" t="str">
        <f>IF(C770="","",IFERROR(_xlfn.XLOOKUP(C770,PT_Master!A:A,PT_Master!Q:Q),""))</f>
        <v/>
      </c>
      <c r="G770" s="13"/>
      <c r="H770" s="25" t="str">
        <f>IF(B770="","",IFERROR(_xlfn.XLOOKUP(B770,BILLING!A:A,BILLING!N:N),0))</f>
        <v/>
      </c>
      <c r="I770" s="17"/>
      <c r="K770" s="13"/>
      <c r="N770" s="25" t="str">
        <f t="shared" si="23"/>
        <v/>
      </c>
    </row>
    <row r="771" spans="1:14" ht="22" customHeight="1">
      <c r="A771" t="str">
        <f t="shared" si="22"/>
        <v/>
      </c>
      <c r="C771" s="24" t="str">
        <f>IF(B771="","",IFERROR(_xlfn.XLOOKUP(B771,BILLING!A:A,BILLING!C:C),"Bill not found"))</f>
        <v/>
      </c>
      <c r="D771" s="24" t="str">
        <f>IF(C771="","",IFERROR(_xlfn.XLOOKUP(C771,PT_Master!A:A,PT_Master!C:C),""))</f>
        <v/>
      </c>
      <c r="E771" s="24" t="str">
        <f>IF(C771="","",IFERROR(_xlfn.XLOOKUP(C771,PT_Master!A:A,PT_Master!P:P),""))</f>
        <v/>
      </c>
      <c r="F771" s="24" t="str">
        <f>IF(C771="","",IFERROR(_xlfn.XLOOKUP(C771,PT_Master!A:A,PT_Master!Q:Q),""))</f>
        <v/>
      </c>
      <c r="G771" s="13"/>
      <c r="H771" s="25" t="str">
        <f>IF(B771="","",IFERROR(_xlfn.XLOOKUP(B771,BILLING!A:A,BILLING!N:N),0))</f>
        <v/>
      </c>
      <c r="I771" s="17"/>
      <c r="K771" s="13"/>
      <c r="N771" s="25" t="str">
        <f t="shared" si="23"/>
        <v/>
      </c>
    </row>
    <row r="772" spans="1:14" ht="22" customHeight="1">
      <c r="A772" t="str">
        <f t="shared" si="22"/>
        <v/>
      </c>
      <c r="C772" s="24" t="str">
        <f>IF(B772="","",IFERROR(_xlfn.XLOOKUP(B772,BILLING!A:A,BILLING!C:C),"Bill not found"))</f>
        <v/>
      </c>
      <c r="D772" s="24" t="str">
        <f>IF(C772="","",IFERROR(_xlfn.XLOOKUP(C772,PT_Master!A:A,PT_Master!C:C),""))</f>
        <v/>
      </c>
      <c r="E772" s="24" t="str">
        <f>IF(C772="","",IFERROR(_xlfn.XLOOKUP(C772,PT_Master!A:A,PT_Master!P:P),""))</f>
        <v/>
      </c>
      <c r="F772" s="24" t="str">
        <f>IF(C772="","",IFERROR(_xlfn.XLOOKUP(C772,PT_Master!A:A,PT_Master!Q:Q),""))</f>
        <v/>
      </c>
      <c r="G772" s="13"/>
      <c r="H772" s="25" t="str">
        <f>IF(B772="","",IFERROR(_xlfn.XLOOKUP(B772,BILLING!A:A,BILLING!N:N),0))</f>
        <v/>
      </c>
      <c r="I772" s="17"/>
      <c r="K772" s="13"/>
      <c r="N772" s="25" t="str">
        <f t="shared" si="23"/>
        <v/>
      </c>
    </row>
    <row r="773" spans="1:14" ht="22" customHeight="1">
      <c r="A773" t="str">
        <f t="shared" si="22"/>
        <v/>
      </c>
      <c r="C773" s="24" t="str">
        <f>IF(B773="","",IFERROR(_xlfn.XLOOKUP(B773,BILLING!A:A,BILLING!C:C),"Bill not found"))</f>
        <v/>
      </c>
      <c r="D773" s="24" t="str">
        <f>IF(C773="","",IFERROR(_xlfn.XLOOKUP(C773,PT_Master!A:A,PT_Master!C:C),""))</f>
        <v/>
      </c>
      <c r="E773" s="24" t="str">
        <f>IF(C773="","",IFERROR(_xlfn.XLOOKUP(C773,PT_Master!A:A,PT_Master!P:P),""))</f>
        <v/>
      </c>
      <c r="F773" s="24" t="str">
        <f>IF(C773="","",IFERROR(_xlfn.XLOOKUP(C773,PT_Master!A:A,PT_Master!Q:Q),""))</f>
        <v/>
      </c>
      <c r="G773" s="13"/>
      <c r="H773" s="25" t="str">
        <f>IF(B773="","",IFERROR(_xlfn.XLOOKUP(B773,BILLING!A:A,BILLING!N:N),0))</f>
        <v/>
      </c>
      <c r="I773" s="17"/>
      <c r="K773" s="13"/>
      <c r="N773" s="25" t="str">
        <f t="shared" si="23"/>
        <v/>
      </c>
    </row>
    <row r="774" spans="1:14" ht="22" customHeight="1">
      <c r="A774" t="str">
        <f t="shared" si="22"/>
        <v/>
      </c>
      <c r="C774" s="24" t="str">
        <f>IF(B774="","",IFERROR(_xlfn.XLOOKUP(B774,BILLING!A:A,BILLING!C:C),"Bill not found"))</f>
        <v/>
      </c>
      <c r="D774" s="24" t="str">
        <f>IF(C774="","",IFERROR(_xlfn.XLOOKUP(C774,PT_Master!A:A,PT_Master!C:C),""))</f>
        <v/>
      </c>
      <c r="E774" s="24" t="str">
        <f>IF(C774="","",IFERROR(_xlfn.XLOOKUP(C774,PT_Master!A:A,PT_Master!P:P),""))</f>
        <v/>
      </c>
      <c r="F774" s="24" t="str">
        <f>IF(C774="","",IFERROR(_xlfn.XLOOKUP(C774,PT_Master!A:A,PT_Master!Q:Q),""))</f>
        <v/>
      </c>
      <c r="G774" s="13"/>
      <c r="H774" s="25" t="str">
        <f>IF(B774="","",IFERROR(_xlfn.XLOOKUP(B774,BILLING!A:A,BILLING!N:N),0))</f>
        <v/>
      </c>
      <c r="I774" s="17"/>
      <c r="K774" s="13"/>
      <c r="N774" s="25" t="str">
        <f t="shared" si="23"/>
        <v/>
      </c>
    </row>
    <row r="775" spans="1:14" ht="22" customHeight="1">
      <c r="A775" t="str">
        <f t="shared" ref="A775:A838" si="24">IF(B775="","","INS-"&amp;TEXT(ROW(A771),"00000"))</f>
        <v/>
      </c>
      <c r="C775" s="24" t="str">
        <f>IF(B775="","",IFERROR(_xlfn.XLOOKUP(B775,BILLING!A:A,BILLING!C:C),"Bill not found"))</f>
        <v/>
      </c>
      <c r="D775" s="24" t="str">
        <f>IF(C775="","",IFERROR(_xlfn.XLOOKUP(C775,PT_Master!A:A,PT_Master!C:C),""))</f>
        <v/>
      </c>
      <c r="E775" s="24" t="str">
        <f>IF(C775="","",IFERROR(_xlfn.XLOOKUP(C775,PT_Master!A:A,PT_Master!P:P),""))</f>
        <v/>
      </c>
      <c r="F775" s="24" t="str">
        <f>IF(C775="","",IFERROR(_xlfn.XLOOKUP(C775,PT_Master!A:A,PT_Master!Q:Q),""))</f>
        <v/>
      </c>
      <c r="G775" s="13"/>
      <c r="H775" s="25" t="str">
        <f>IF(B775="","",IFERROR(_xlfn.XLOOKUP(B775,BILLING!A:A,BILLING!N:N),0))</f>
        <v/>
      </c>
      <c r="I775" s="17"/>
      <c r="K775" s="13"/>
      <c r="N775" s="25" t="str">
        <f t="shared" ref="N775:N838" si="25">IF(OR(H775="",I775=""),"",H775-I775)</f>
        <v/>
      </c>
    </row>
    <row r="776" spans="1:14" ht="22" customHeight="1">
      <c r="A776" t="str">
        <f t="shared" si="24"/>
        <v/>
      </c>
      <c r="C776" s="24" t="str">
        <f>IF(B776="","",IFERROR(_xlfn.XLOOKUP(B776,BILLING!A:A,BILLING!C:C),"Bill not found"))</f>
        <v/>
      </c>
      <c r="D776" s="24" t="str">
        <f>IF(C776="","",IFERROR(_xlfn.XLOOKUP(C776,PT_Master!A:A,PT_Master!C:C),""))</f>
        <v/>
      </c>
      <c r="E776" s="24" t="str">
        <f>IF(C776="","",IFERROR(_xlfn.XLOOKUP(C776,PT_Master!A:A,PT_Master!P:P),""))</f>
        <v/>
      </c>
      <c r="F776" s="24" t="str">
        <f>IF(C776="","",IFERROR(_xlfn.XLOOKUP(C776,PT_Master!A:A,PT_Master!Q:Q),""))</f>
        <v/>
      </c>
      <c r="G776" s="13"/>
      <c r="H776" s="25" t="str">
        <f>IF(B776="","",IFERROR(_xlfn.XLOOKUP(B776,BILLING!A:A,BILLING!N:N),0))</f>
        <v/>
      </c>
      <c r="I776" s="17"/>
      <c r="K776" s="13"/>
      <c r="N776" s="25" t="str">
        <f t="shared" si="25"/>
        <v/>
      </c>
    </row>
    <row r="777" spans="1:14" ht="22" customHeight="1">
      <c r="A777" t="str">
        <f t="shared" si="24"/>
        <v/>
      </c>
      <c r="C777" s="24" t="str">
        <f>IF(B777="","",IFERROR(_xlfn.XLOOKUP(B777,BILLING!A:A,BILLING!C:C),"Bill not found"))</f>
        <v/>
      </c>
      <c r="D777" s="24" t="str">
        <f>IF(C777="","",IFERROR(_xlfn.XLOOKUP(C777,PT_Master!A:A,PT_Master!C:C),""))</f>
        <v/>
      </c>
      <c r="E777" s="24" t="str">
        <f>IF(C777="","",IFERROR(_xlfn.XLOOKUP(C777,PT_Master!A:A,PT_Master!P:P),""))</f>
        <v/>
      </c>
      <c r="F777" s="24" t="str">
        <f>IF(C777="","",IFERROR(_xlfn.XLOOKUP(C777,PT_Master!A:A,PT_Master!Q:Q),""))</f>
        <v/>
      </c>
      <c r="G777" s="13"/>
      <c r="H777" s="25" t="str">
        <f>IF(B777="","",IFERROR(_xlfn.XLOOKUP(B777,BILLING!A:A,BILLING!N:N),0))</f>
        <v/>
      </c>
      <c r="I777" s="17"/>
      <c r="K777" s="13"/>
      <c r="N777" s="25" t="str">
        <f t="shared" si="25"/>
        <v/>
      </c>
    </row>
    <row r="778" spans="1:14" ht="22" customHeight="1">
      <c r="A778" t="str">
        <f t="shared" si="24"/>
        <v/>
      </c>
      <c r="C778" s="24" t="str">
        <f>IF(B778="","",IFERROR(_xlfn.XLOOKUP(B778,BILLING!A:A,BILLING!C:C),"Bill not found"))</f>
        <v/>
      </c>
      <c r="D778" s="24" t="str">
        <f>IF(C778="","",IFERROR(_xlfn.XLOOKUP(C778,PT_Master!A:A,PT_Master!C:C),""))</f>
        <v/>
      </c>
      <c r="E778" s="24" t="str">
        <f>IF(C778="","",IFERROR(_xlfn.XLOOKUP(C778,PT_Master!A:A,PT_Master!P:P),""))</f>
        <v/>
      </c>
      <c r="F778" s="24" t="str">
        <f>IF(C778="","",IFERROR(_xlfn.XLOOKUP(C778,PT_Master!A:A,PT_Master!Q:Q),""))</f>
        <v/>
      </c>
      <c r="G778" s="13"/>
      <c r="H778" s="25" t="str">
        <f>IF(B778="","",IFERROR(_xlfn.XLOOKUP(B778,BILLING!A:A,BILLING!N:N),0))</f>
        <v/>
      </c>
      <c r="I778" s="17"/>
      <c r="K778" s="13"/>
      <c r="N778" s="25" t="str">
        <f t="shared" si="25"/>
        <v/>
      </c>
    </row>
    <row r="779" spans="1:14" ht="22" customHeight="1">
      <c r="A779" t="str">
        <f t="shared" si="24"/>
        <v/>
      </c>
      <c r="C779" s="24" t="str">
        <f>IF(B779="","",IFERROR(_xlfn.XLOOKUP(B779,BILLING!A:A,BILLING!C:C),"Bill not found"))</f>
        <v/>
      </c>
      <c r="D779" s="24" t="str">
        <f>IF(C779="","",IFERROR(_xlfn.XLOOKUP(C779,PT_Master!A:A,PT_Master!C:C),""))</f>
        <v/>
      </c>
      <c r="E779" s="24" t="str">
        <f>IF(C779="","",IFERROR(_xlfn.XLOOKUP(C779,PT_Master!A:A,PT_Master!P:P),""))</f>
        <v/>
      </c>
      <c r="F779" s="24" t="str">
        <f>IF(C779="","",IFERROR(_xlfn.XLOOKUP(C779,PT_Master!A:A,PT_Master!Q:Q),""))</f>
        <v/>
      </c>
      <c r="G779" s="13"/>
      <c r="H779" s="25" t="str">
        <f>IF(B779="","",IFERROR(_xlfn.XLOOKUP(B779,BILLING!A:A,BILLING!N:N),0))</f>
        <v/>
      </c>
      <c r="I779" s="17"/>
      <c r="K779" s="13"/>
      <c r="N779" s="25" t="str">
        <f t="shared" si="25"/>
        <v/>
      </c>
    </row>
    <row r="780" spans="1:14" ht="22" customHeight="1">
      <c r="A780" t="str">
        <f t="shared" si="24"/>
        <v/>
      </c>
      <c r="C780" s="24" t="str">
        <f>IF(B780="","",IFERROR(_xlfn.XLOOKUP(B780,BILLING!A:A,BILLING!C:C),"Bill not found"))</f>
        <v/>
      </c>
      <c r="D780" s="24" t="str">
        <f>IF(C780="","",IFERROR(_xlfn.XLOOKUP(C780,PT_Master!A:A,PT_Master!C:C),""))</f>
        <v/>
      </c>
      <c r="E780" s="24" t="str">
        <f>IF(C780="","",IFERROR(_xlfn.XLOOKUP(C780,PT_Master!A:A,PT_Master!P:P),""))</f>
        <v/>
      </c>
      <c r="F780" s="24" t="str">
        <f>IF(C780="","",IFERROR(_xlfn.XLOOKUP(C780,PT_Master!A:A,PT_Master!Q:Q),""))</f>
        <v/>
      </c>
      <c r="G780" s="13"/>
      <c r="H780" s="25" t="str">
        <f>IF(B780="","",IFERROR(_xlfn.XLOOKUP(B780,BILLING!A:A,BILLING!N:N),0))</f>
        <v/>
      </c>
      <c r="I780" s="17"/>
      <c r="K780" s="13"/>
      <c r="N780" s="25" t="str">
        <f t="shared" si="25"/>
        <v/>
      </c>
    </row>
    <row r="781" spans="1:14" ht="22" customHeight="1">
      <c r="A781" t="str">
        <f t="shared" si="24"/>
        <v/>
      </c>
      <c r="C781" s="24" t="str">
        <f>IF(B781="","",IFERROR(_xlfn.XLOOKUP(B781,BILLING!A:A,BILLING!C:C),"Bill not found"))</f>
        <v/>
      </c>
      <c r="D781" s="24" t="str">
        <f>IF(C781="","",IFERROR(_xlfn.XLOOKUP(C781,PT_Master!A:A,PT_Master!C:C),""))</f>
        <v/>
      </c>
      <c r="E781" s="24" t="str">
        <f>IF(C781="","",IFERROR(_xlfn.XLOOKUP(C781,PT_Master!A:A,PT_Master!P:P),""))</f>
        <v/>
      </c>
      <c r="F781" s="24" t="str">
        <f>IF(C781="","",IFERROR(_xlfn.XLOOKUP(C781,PT_Master!A:A,PT_Master!Q:Q),""))</f>
        <v/>
      </c>
      <c r="G781" s="13"/>
      <c r="H781" s="25" t="str">
        <f>IF(B781="","",IFERROR(_xlfn.XLOOKUP(B781,BILLING!A:A,BILLING!N:N),0))</f>
        <v/>
      </c>
      <c r="I781" s="17"/>
      <c r="K781" s="13"/>
      <c r="N781" s="25" t="str">
        <f t="shared" si="25"/>
        <v/>
      </c>
    </row>
    <row r="782" spans="1:14" ht="22" customHeight="1">
      <c r="A782" t="str">
        <f t="shared" si="24"/>
        <v/>
      </c>
      <c r="C782" s="24" t="str">
        <f>IF(B782="","",IFERROR(_xlfn.XLOOKUP(B782,BILLING!A:A,BILLING!C:C),"Bill not found"))</f>
        <v/>
      </c>
      <c r="D782" s="24" t="str">
        <f>IF(C782="","",IFERROR(_xlfn.XLOOKUP(C782,PT_Master!A:A,PT_Master!C:C),""))</f>
        <v/>
      </c>
      <c r="E782" s="24" t="str">
        <f>IF(C782="","",IFERROR(_xlfn.XLOOKUP(C782,PT_Master!A:A,PT_Master!P:P),""))</f>
        <v/>
      </c>
      <c r="F782" s="24" t="str">
        <f>IF(C782="","",IFERROR(_xlfn.XLOOKUP(C782,PT_Master!A:A,PT_Master!Q:Q),""))</f>
        <v/>
      </c>
      <c r="G782" s="13"/>
      <c r="H782" s="25" t="str">
        <f>IF(B782="","",IFERROR(_xlfn.XLOOKUP(B782,BILLING!A:A,BILLING!N:N),0))</f>
        <v/>
      </c>
      <c r="I782" s="17"/>
      <c r="K782" s="13"/>
      <c r="N782" s="25" t="str">
        <f t="shared" si="25"/>
        <v/>
      </c>
    </row>
    <row r="783" spans="1:14" ht="22" customHeight="1">
      <c r="A783" t="str">
        <f t="shared" si="24"/>
        <v/>
      </c>
      <c r="C783" s="24" t="str">
        <f>IF(B783="","",IFERROR(_xlfn.XLOOKUP(B783,BILLING!A:A,BILLING!C:C),"Bill not found"))</f>
        <v/>
      </c>
      <c r="D783" s="24" t="str">
        <f>IF(C783="","",IFERROR(_xlfn.XLOOKUP(C783,PT_Master!A:A,PT_Master!C:C),""))</f>
        <v/>
      </c>
      <c r="E783" s="24" t="str">
        <f>IF(C783="","",IFERROR(_xlfn.XLOOKUP(C783,PT_Master!A:A,PT_Master!P:P),""))</f>
        <v/>
      </c>
      <c r="F783" s="24" t="str">
        <f>IF(C783="","",IFERROR(_xlfn.XLOOKUP(C783,PT_Master!A:A,PT_Master!Q:Q),""))</f>
        <v/>
      </c>
      <c r="G783" s="13"/>
      <c r="H783" s="25" t="str">
        <f>IF(B783="","",IFERROR(_xlfn.XLOOKUP(B783,BILLING!A:A,BILLING!N:N),0))</f>
        <v/>
      </c>
      <c r="I783" s="17"/>
      <c r="K783" s="13"/>
      <c r="N783" s="25" t="str">
        <f t="shared" si="25"/>
        <v/>
      </c>
    </row>
    <row r="784" spans="1:14" ht="22" customHeight="1">
      <c r="A784" t="str">
        <f t="shared" si="24"/>
        <v/>
      </c>
      <c r="C784" s="24" t="str">
        <f>IF(B784="","",IFERROR(_xlfn.XLOOKUP(B784,BILLING!A:A,BILLING!C:C),"Bill not found"))</f>
        <v/>
      </c>
      <c r="D784" s="24" t="str">
        <f>IF(C784="","",IFERROR(_xlfn.XLOOKUP(C784,PT_Master!A:A,PT_Master!C:C),""))</f>
        <v/>
      </c>
      <c r="E784" s="24" t="str">
        <f>IF(C784="","",IFERROR(_xlfn.XLOOKUP(C784,PT_Master!A:A,PT_Master!P:P),""))</f>
        <v/>
      </c>
      <c r="F784" s="24" t="str">
        <f>IF(C784="","",IFERROR(_xlfn.XLOOKUP(C784,PT_Master!A:A,PT_Master!Q:Q),""))</f>
        <v/>
      </c>
      <c r="G784" s="13"/>
      <c r="H784" s="25" t="str">
        <f>IF(B784="","",IFERROR(_xlfn.XLOOKUP(B784,BILLING!A:A,BILLING!N:N),0))</f>
        <v/>
      </c>
      <c r="I784" s="17"/>
      <c r="K784" s="13"/>
      <c r="N784" s="25" t="str">
        <f t="shared" si="25"/>
        <v/>
      </c>
    </row>
    <row r="785" spans="1:14" ht="22" customHeight="1">
      <c r="A785" t="str">
        <f t="shared" si="24"/>
        <v/>
      </c>
      <c r="C785" s="24" t="str">
        <f>IF(B785="","",IFERROR(_xlfn.XLOOKUP(B785,BILLING!A:A,BILLING!C:C),"Bill not found"))</f>
        <v/>
      </c>
      <c r="D785" s="24" t="str">
        <f>IF(C785="","",IFERROR(_xlfn.XLOOKUP(C785,PT_Master!A:A,PT_Master!C:C),""))</f>
        <v/>
      </c>
      <c r="E785" s="24" t="str">
        <f>IF(C785="","",IFERROR(_xlfn.XLOOKUP(C785,PT_Master!A:A,PT_Master!P:P),""))</f>
        <v/>
      </c>
      <c r="F785" s="24" t="str">
        <f>IF(C785="","",IFERROR(_xlfn.XLOOKUP(C785,PT_Master!A:A,PT_Master!Q:Q),""))</f>
        <v/>
      </c>
      <c r="G785" s="13"/>
      <c r="H785" s="25" t="str">
        <f>IF(B785="","",IFERROR(_xlfn.XLOOKUP(B785,BILLING!A:A,BILLING!N:N),0))</f>
        <v/>
      </c>
      <c r="I785" s="17"/>
      <c r="K785" s="13"/>
      <c r="N785" s="25" t="str">
        <f t="shared" si="25"/>
        <v/>
      </c>
    </row>
    <row r="786" spans="1:14" ht="22" customHeight="1">
      <c r="A786" t="str">
        <f t="shared" si="24"/>
        <v/>
      </c>
      <c r="C786" s="24" t="str">
        <f>IF(B786="","",IFERROR(_xlfn.XLOOKUP(B786,BILLING!A:A,BILLING!C:C),"Bill not found"))</f>
        <v/>
      </c>
      <c r="D786" s="24" t="str">
        <f>IF(C786="","",IFERROR(_xlfn.XLOOKUP(C786,PT_Master!A:A,PT_Master!C:C),""))</f>
        <v/>
      </c>
      <c r="E786" s="24" t="str">
        <f>IF(C786="","",IFERROR(_xlfn.XLOOKUP(C786,PT_Master!A:A,PT_Master!P:P),""))</f>
        <v/>
      </c>
      <c r="F786" s="24" t="str">
        <f>IF(C786="","",IFERROR(_xlfn.XLOOKUP(C786,PT_Master!A:A,PT_Master!Q:Q),""))</f>
        <v/>
      </c>
      <c r="G786" s="13"/>
      <c r="H786" s="25" t="str">
        <f>IF(B786="","",IFERROR(_xlfn.XLOOKUP(B786,BILLING!A:A,BILLING!N:N),0))</f>
        <v/>
      </c>
      <c r="I786" s="17"/>
      <c r="K786" s="13"/>
      <c r="N786" s="25" t="str">
        <f t="shared" si="25"/>
        <v/>
      </c>
    </row>
    <row r="787" spans="1:14" ht="22" customHeight="1">
      <c r="A787" t="str">
        <f t="shared" si="24"/>
        <v/>
      </c>
      <c r="C787" s="24" t="str">
        <f>IF(B787="","",IFERROR(_xlfn.XLOOKUP(B787,BILLING!A:A,BILLING!C:C),"Bill not found"))</f>
        <v/>
      </c>
      <c r="D787" s="24" t="str">
        <f>IF(C787="","",IFERROR(_xlfn.XLOOKUP(C787,PT_Master!A:A,PT_Master!C:C),""))</f>
        <v/>
      </c>
      <c r="E787" s="24" t="str">
        <f>IF(C787="","",IFERROR(_xlfn.XLOOKUP(C787,PT_Master!A:A,PT_Master!P:P),""))</f>
        <v/>
      </c>
      <c r="F787" s="24" t="str">
        <f>IF(C787="","",IFERROR(_xlfn.XLOOKUP(C787,PT_Master!A:A,PT_Master!Q:Q),""))</f>
        <v/>
      </c>
      <c r="G787" s="13"/>
      <c r="H787" s="25" t="str">
        <f>IF(B787="","",IFERROR(_xlfn.XLOOKUP(B787,BILLING!A:A,BILLING!N:N),0))</f>
        <v/>
      </c>
      <c r="I787" s="17"/>
      <c r="K787" s="13"/>
      <c r="N787" s="25" t="str">
        <f t="shared" si="25"/>
        <v/>
      </c>
    </row>
    <row r="788" spans="1:14" ht="22" customHeight="1">
      <c r="A788" t="str">
        <f t="shared" si="24"/>
        <v/>
      </c>
      <c r="C788" s="24" t="str">
        <f>IF(B788="","",IFERROR(_xlfn.XLOOKUP(B788,BILLING!A:A,BILLING!C:C),"Bill not found"))</f>
        <v/>
      </c>
      <c r="D788" s="24" t="str">
        <f>IF(C788="","",IFERROR(_xlfn.XLOOKUP(C788,PT_Master!A:A,PT_Master!C:C),""))</f>
        <v/>
      </c>
      <c r="E788" s="24" t="str">
        <f>IF(C788="","",IFERROR(_xlfn.XLOOKUP(C788,PT_Master!A:A,PT_Master!P:P),""))</f>
        <v/>
      </c>
      <c r="F788" s="24" t="str">
        <f>IF(C788="","",IFERROR(_xlfn.XLOOKUP(C788,PT_Master!A:A,PT_Master!Q:Q),""))</f>
        <v/>
      </c>
      <c r="G788" s="13"/>
      <c r="H788" s="25" t="str">
        <f>IF(B788="","",IFERROR(_xlfn.XLOOKUP(B788,BILLING!A:A,BILLING!N:N),0))</f>
        <v/>
      </c>
      <c r="I788" s="17"/>
      <c r="K788" s="13"/>
      <c r="N788" s="25" t="str">
        <f t="shared" si="25"/>
        <v/>
      </c>
    </row>
    <row r="789" spans="1:14" ht="22" customHeight="1">
      <c r="A789" t="str">
        <f t="shared" si="24"/>
        <v/>
      </c>
      <c r="C789" s="24" t="str">
        <f>IF(B789="","",IFERROR(_xlfn.XLOOKUP(B789,BILLING!A:A,BILLING!C:C),"Bill not found"))</f>
        <v/>
      </c>
      <c r="D789" s="24" t="str">
        <f>IF(C789="","",IFERROR(_xlfn.XLOOKUP(C789,PT_Master!A:A,PT_Master!C:C),""))</f>
        <v/>
      </c>
      <c r="E789" s="24" t="str">
        <f>IF(C789="","",IFERROR(_xlfn.XLOOKUP(C789,PT_Master!A:A,PT_Master!P:P),""))</f>
        <v/>
      </c>
      <c r="F789" s="24" t="str">
        <f>IF(C789="","",IFERROR(_xlfn.XLOOKUP(C789,PT_Master!A:A,PT_Master!Q:Q),""))</f>
        <v/>
      </c>
      <c r="G789" s="13"/>
      <c r="H789" s="25" t="str">
        <f>IF(B789="","",IFERROR(_xlfn.XLOOKUP(B789,BILLING!A:A,BILLING!N:N),0))</f>
        <v/>
      </c>
      <c r="I789" s="17"/>
      <c r="K789" s="13"/>
      <c r="N789" s="25" t="str">
        <f t="shared" si="25"/>
        <v/>
      </c>
    </row>
    <row r="790" spans="1:14" ht="22" customHeight="1">
      <c r="A790" t="str">
        <f t="shared" si="24"/>
        <v/>
      </c>
      <c r="C790" s="24" t="str">
        <f>IF(B790="","",IFERROR(_xlfn.XLOOKUP(B790,BILLING!A:A,BILLING!C:C),"Bill not found"))</f>
        <v/>
      </c>
      <c r="D790" s="24" t="str">
        <f>IF(C790="","",IFERROR(_xlfn.XLOOKUP(C790,PT_Master!A:A,PT_Master!C:C),""))</f>
        <v/>
      </c>
      <c r="E790" s="24" t="str">
        <f>IF(C790="","",IFERROR(_xlfn.XLOOKUP(C790,PT_Master!A:A,PT_Master!P:P),""))</f>
        <v/>
      </c>
      <c r="F790" s="24" t="str">
        <f>IF(C790="","",IFERROR(_xlfn.XLOOKUP(C790,PT_Master!A:A,PT_Master!Q:Q),""))</f>
        <v/>
      </c>
      <c r="G790" s="13"/>
      <c r="H790" s="25" t="str">
        <f>IF(B790="","",IFERROR(_xlfn.XLOOKUP(B790,BILLING!A:A,BILLING!N:N),0))</f>
        <v/>
      </c>
      <c r="I790" s="17"/>
      <c r="K790" s="13"/>
      <c r="N790" s="25" t="str">
        <f t="shared" si="25"/>
        <v/>
      </c>
    </row>
    <row r="791" spans="1:14" ht="22" customHeight="1">
      <c r="A791" t="str">
        <f t="shared" si="24"/>
        <v/>
      </c>
      <c r="C791" s="24" t="str">
        <f>IF(B791="","",IFERROR(_xlfn.XLOOKUP(B791,BILLING!A:A,BILLING!C:C),"Bill not found"))</f>
        <v/>
      </c>
      <c r="D791" s="24" t="str">
        <f>IF(C791="","",IFERROR(_xlfn.XLOOKUP(C791,PT_Master!A:A,PT_Master!C:C),""))</f>
        <v/>
      </c>
      <c r="E791" s="24" t="str">
        <f>IF(C791="","",IFERROR(_xlfn.XLOOKUP(C791,PT_Master!A:A,PT_Master!P:P),""))</f>
        <v/>
      </c>
      <c r="F791" s="24" t="str">
        <f>IF(C791="","",IFERROR(_xlfn.XLOOKUP(C791,PT_Master!A:A,PT_Master!Q:Q),""))</f>
        <v/>
      </c>
      <c r="G791" s="13"/>
      <c r="H791" s="25" t="str">
        <f>IF(B791="","",IFERROR(_xlfn.XLOOKUP(B791,BILLING!A:A,BILLING!N:N),0))</f>
        <v/>
      </c>
      <c r="I791" s="17"/>
      <c r="K791" s="13"/>
      <c r="N791" s="25" t="str">
        <f t="shared" si="25"/>
        <v/>
      </c>
    </row>
    <row r="792" spans="1:14" ht="22" customHeight="1">
      <c r="A792" t="str">
        <f t="shared" si="24"/>
        <v/>
      </c>
      <c r="C792" s="24" t="str">
        <f>IF(B792="","",IFERROR(_xlfn.XLOOKUP(B792,BILLING!A:A,BILLING!C:C),"Bill not found"))</f>
        <v/>
      </c>
      <c r="D792" s="24" t="str">
        <f>IF(C792="","",IFERROR(_xlfn.XLOOKUP(C792,PT_Master!A:A,PT_Master!C:C),""))</f>
        <v/>
      </c>
      <c r="E792" s="24" t="str">
        <f>IF(C792="","",IFERROR(_xlfn.XLOOKUP(C792,PT_Master!A:A,PT_Master!P:P),""))</f>
        <v/>
      </c>
      <c r="F792" s="24" t="str">
        <f>IF(C792="","",IFERROR(_xlfn.XLOOKUP(C792,PT_Master!A:A,PT_Master!Q:Q),""))</f>
        <v/>
      </c>
      <c r="G792" s="13"/>
      <c r="H792" s="25" t="str">
        <f>IF(B792="","",IFERROR(_xlfn.XLOOKUP(B792,BILLING!A:A,BILLING!N:N),0))</f>
        <v/>
      </c>
      <c r="I792" s="17"/>
      <c r="K792" s="13"/>
      <c r="N792" s="25" t="str">
        <f t="shared" si="25"/>
        <v/>
      </c>
    </row>
    <row r="793" spans="1:14" ht="22" customHeight="1">
      <c r="A793" t="str">
        <f t="shared" si="24"/>
        <v/>
      </c>
      <c r="C793" s="24" t="str">
        <f>IF(B793="","",IFERROR(_xlfn.XLOOKUP(B793,BILLING!A:A,BILLING!C:C),"Bill not found"))</f>
        <v/>
      </c>
      <c r="D793" s="24" t="str">
        <f>IF(C793="","",IFERROR(_xlfn.XLOOKUP(C793,PT_Master!A:A,PT_Master!C:C),""))</f>
        <v/>
      </c>
      <c r="E793" s="24" t="str">
        <f>IF(C793="","",IFERROR(_xlfn.XLOOKUP(C793,PT_Master!A:A,PT_Master!P:P),""))</f>
        <v/>
      </c>
      <c r="F793" s="24" t="str">
        <f>IF(C793="","",IFERROR(_xlfn.XLOOKUP(C793,PT_Master!A:A,PT_Master!Q:Q),""))</f>
        <v/>
      </c>
      <c r="G793" s="13"/>
      <c r="H793" s="25" t="str">
        <f>IF(B793="","",IFERROR(_xlfn.XLOOKUP(B793,BILLING!A:A,BILLING!N:N),0))</f>
        <v/>
      </c>
      <c r="I793" s="17"/>
      <c r="K793" s="13"/>
      <c r="N793" s="25" t="str">
        <f t="shared" si="25"/>
        <v/>
      </c>
    </row>
    <row r="794" spans="1:14" ht="22" customHeight="1">
      <c r="A794" t="str">
        <f t="shared" si="24"/>
        <v/>
      </c>
      <c r="C794" s="24" t="str">
        <f>IF(B794="","",IFERROR(_xlfn.XLOOKUP(B794,BILLING!A:A,BILLING!C:C),"Bill not found"))</f>
        <v/>
      </c>
      <c r="D794" s="24" t="str">
        <f>IF(C794="","",IFERROR(_xlfn.XLOOKUP(C794,PT_Master!A:A,PT_Master!C:C),""))</f>
        <v/>
      </c>
      <c r="E794" s="24" t="str">
        <f>IF(C794="","",IFERROR(_xlfn.XLOOKUP(C794,PT_Master!A:A,PT_Master!P:P),""))</f>
        <v/>
      </c>
      <c r="F794" s="24" t="str">
        <f>IF(C794="","",IFERROR(_xlfn.XLOOKUP(C794,PT_Master!A:A,PT_Master!Q:Q),""))</f>
        <v/>
      </c>
      <c r="G794" s="13"/>
      <c r="H794" s="25" t="str">
        <f>IF(B794="","",IFERROR(_xlfn.XLOOKUP(B794,BILLING!A:A,BILLING!N:N),0))</f>
        <v/>
      </c>
      <c r="I794" s="17"/>
      <c r="K794" s="13"/>
      <c r="N794" s="25" t="str">
        <f t="shared" si="25"/>
        <v/>
      </c>
    </row>
    <row r="795" spans="1:14" ht="22" customHeight="1">
      <c r="A795" t="str">
        <f t="shared" si="24"/>
        <v/>
      </c>
      <c r="C795" s="24" t="str">
        <f>IF(B795="","",IFERROR(_xlfn.XLOOKUP(B795,BILLING!A:A,BILLING!C:C),"Bill not found"))</f>
        <v/>
      </c>
      <c r="D795" s="24" t="str">
        <f>IF(C795="","",IFERROR(_xlfn.XLOOKUP(C795,PT_Master!A:A,PT_Master!C:C),""))</f>
        <v/>
      </c>
      <c r="E795" s="24" t="str">
        <f>IF(C795="","",IFERROR(_xlfn.XLOOKUP(C795,PT_Master!A:A,PT_Master!P:P),""))</f>
        <v/>
      </c>
      <c r="F795" s="24" t="str">
        <f>IF(C795="","",IFERROR(_xlfn.XLOOKUP(C795,PT_Master!A:A,PT_Master!Q:Q),""))</f>
        <v/>
      </c>
      <c r="G795" s="13"/>
      <c r="H795" s="25" t="str">
        <f>IF(B795="","",IFERROR(_xlfn.XLOOKUP(B795,BILLING!A:A,BILLING!N:N),0))</f>
        <v/>
      </c>
      <c r="I795" s="17"/>
      <c r="K795" s="13"/>
      <c r="N795" s="25" t="str">
        <f t="shared" si="25"/>
        <v/>
      </c>
    </row>
    <row r="796" spans="1:14" ht="22" customHeight="1">
      <c r="A796" t="str">
        <f t="shared" si="24"/>
        <v/>
      </c>
      <c r="C796" s="24" t="str">
        <f>IF(B796="","",IFERROR(_xlfn.XLOOKUP(B796,BILLING!A:A,BILLING!C:C),"Bill not found"))</f>
        <v/>
      </c>
      <c r="D796" s="24" t="str">
        <f>IF(C796="","",IFERROR(_xlfn.XLOOKUP(C796,PT_Master!A:A,PT_Master!C:C),""))</f>
        <v/>
      </c>
      <c r="E796" s="24" t="str">
        <f>IF(C796="","",IFERROR(_xlfn.XLOOKUP(C796,PT_Master!A:A,PT_Master!P:P),""))</f>
        <v/>
      </c>
      <c r="F796" s="24" t="str">
        <f>IF(C796="","",IFERROR(_xlfn.XLOOKUP(C796,PT_Master!A:A,PT_Master!Q:Q),""))</f>
        <v/>
      </c>
      <c r="G796" s="13"/>
      <c r="H796" s="25" t="str">
        <f>IF(B796="","",IFERROR(_xlfn.XLOOKUP(B796,BILLING!A:A,BILLING!N:N),0))</f>
        <v/>
      </c>
      <c r="I796" s="17"/>
      <c r="K796" s="13"/>
      <c r="N796" s="25" t="str">
        <f t="shared" si="25"/>
        <v/>
      </c>
    </row>
    <row r="797" spans="1:14" ht="22" customHeight="1">
      <c r="A797" t="str">
        <f t="shared" si="24"/>
        <v/>
      </c>
      <c r="C797" s="24" t="str">
        <f>IF(B797="","",IFERROR(_xlfn.XLOOKUP(B797,BILLING!A:A,BILLING!C:C),"Bill not found"))</f>
        <v/>
      </c>
      <c r="D797" s="24" t="str">
        <f>IF(C797="","",IFERROR(_xlfn.XLOOKUP(C797,PT_Master!A:A,PT_Master!C:C),""))</f>
        <v/>
      </c>
      <c r="E797" s="24" t="str">
        <f>IF(C797="","",IFERROR(_xlfn.XLOOKUP(C797,PT_Master!A:A,PT_Master!P:P),""))</f>
        <v/>
      </c>
      <c r="F797" s="24" t="str">
        <f>IF(C797="","",IFERROR(_xlfn.XLOOKUP(C797,PT_Master!A:A,PT_Master!Q:Q),""))</f>
        <v/>
      </c>
      <c r="G797" s="13"/>
      <c r="H797" s="25" t="str">
        <f>IF(B797="","",IFERROR(_xlfn.XLOOKUP(B797,BILLING!A:A,BILLING!N:N),0))</f>
        <v/>
      </c>
      <c r="I797" s="17"/>
      <c r="K797" s="13"/>
      <c r="N797" s="25" t="str">
        <f t="shared" si="25"/>
        <v/>
      </c>
    </row>
    <row r="798" spans="1:14" ht="22" customHeight="1">
      <c r="A798" t="str">
        <f t="shared" si="24"/>
        <v/>
      </c>
      <c r="C798" s="24" t="str">
        <f>IF(B798="","",IFERROR(_xlfn.XLOOKUP(B798,BILLING!A:A,BILLING!C:C),"Bill not found"))</f>
        <v/>
      </c>
      <c r="D798" s="24" t="str">
        <f>IF(C798="","",IFERROR(_xlfn.XLOOKUP(C798,PT_Master!A:A,PT_Master!C:C),""))</f>
        <v/>
      </c>
      <c r="E798" s="24" t="str">
        <f>IF(C798="","",IFERROR(_xlfn.XLOOKUP(C798,PT_Master!A:A,PT_Master!P:P),""))</f>
        <v/>
      </c>
      <c r="F798" s="24" t="str">
        <f>IF(C798="","",IFERROR(_xlfn.XLOOKUP(C798,PT_Master!A:A,PT_Master!Q:Q),""))</f>
        <v/>
      </c>
      <c r="G798" s="13"/>
      <c r="H798" s="25" t="str">
        <f>IF(B798="","",IFERROR(_xlfn.XLOOKUP(B798,BILLING!A:A,BILLING!N:N),0))</f>
        <v/>
      </c>
      <c r="I798" s="17"/>
      <c r="K798" s="13"/>
      <c r="N798" s="25" t="str">
        <f t="shared" si="25"/>
        <v/>
      </c>
    </row>
    <row r="799" spans="1:14" ht="22" customHeight="1">
      <c r="A799" t="str">
        <f t="shared" si="24"/>
        <v/>
      </c>
      <c r="C799" s="24" t="str">
        <f>IF(B799="","",IFERROR(_xlfn.XLOOKUP(B799,BILLING!A:A,BILLING!C:C),"Bill not found"))</f>
        <v/>
      </c>
      <c r="D799" s="24" t="str">
        <f>IF(C799="","",IFERROR(_xlfn.XLOOKUP(C799,PT_Master!A:A,PT_Master!C:C),""))</f>
        <v/>
      </c>
      <c r="E799" s="24" t="str">
        <f>IF(C799="","",IFERROR(_xlfn.XLOOKUP(C799,PT_Master!A:A,PT_Master!P:P),""))</f>
        <v/>
      </c>
      <c r="F799" s="24" t="str">
        <f>IF(C799="","",IFERROR(_xlfn.XLOOKUP(C799,PT_Master!A:A,PT_Master!Q:Q),""))</f>
        <v/>
      </c>
      <c r="G799" s="13"/>
      <c r="H799" s="25" t="str">
        <f>IF(B799="","",IFERROR(_xlfn.XLOOKUP(B799,BILLING!A:A,BILLING!N:N),0))</f>
        <v/>
      </c>
      <c r="I799" s="17"/>
      <c r="K799" s="13"/>
      <c r="N799" s="25" t="str">
        <f t="shared" si="25"/>
        <v/>
      </c>
    </row>
    <row r="800" spans="1:14" ht="22" customHeight="1">
      <c r="A800" t="str">
        <f t="shared" si="24"/>
        <v/>
      </c>
      <c r="C800" s="24" t="str">
        <f>IF(B800="","",IFERROR(_xlfn.XLOOKUP(B800,BILLING!A:A,BILLING!C:C),"Bill not found"))</f>
        <v/>
      </c>
      <c r="D800" s="24" t="str">
        <f>IF(C800="","",IFERROR(_xlfn.XLOOKUP(C800,PT_Master!A:A,PT_Master!C:C),""))</f>
        <v/>
      </c>
      <c r="E800" s="24" t="str">
        <f>IF(C800="","",IFERROR(_xlfn.XLOOKUP(C800,PT_Master!A:A,PT_Master!P:P),""))</f>
        <v/>
      </c>
      <c r="F800" s="24" t="str">
        <f>IF(C800="","",IFERROR(_xlfn.XLOOKUP(C800,PT_Master!A:A,PT_Master!Q:Q),""))</f>
        <v/>
      </c>
      <c r="G800" s="13"/>
      <c r="H800" s="25" t="str">
        <f>IF(B800="","",IFERROR(_xlfn.XLOOKUP(B800,BILLING!A:A,BILLING!N:N),0))</f>
        <v/>
      </c>
      <c r="I800" s="17"/>
      <c r="K800" s="13"/>
      <c r="N800" s="25" t="str">
        <f t="shared" si="25"/>
        <v/>
      </c>
    </row>
    <row r="801" spans="1:14" ht="22" customHeight="1">
      <c r="A801" t="str">
        <f t="shared" si="24"/>
        <v/>
      </c>
      <c r="C801" s="24" t="str">
        <f>IF(B801="","",IFERROR(_xlfn.XLOOKUP(B801,BILLING!A:A,BILLING!C:C),"Bill not found"))</f>
        <v/>
      </c>
      <c r="D801" s="24" t="str">
        <f>IF(C801="","",IFERROR(_xlfn.XLOOKUP(C801,PT_Master!A:A,PT_Master!C:C),""))</f>
        <v/>
      </c>
      <c r="E801" s="24" t="str">
        <f>IF(C801="","",IFERROR(_xlfn.XLOOKUP(C801,PT_Master!A:A,PT_Master!P:P),""))</f>
        <v/>
      </c>
      <c r="F801" s="24" t="str">
        <f>IF(C801="","",IFERROR(_xlfn.XLOOKUP(C801,PT_Master!A:A,PT_Master!Q:Q),""))</f>
        <v/>
      </c>
      <c r="G801" s="13"/>
      <c r="H801" s="25" t="str">
        <f>IF(B801="","",IFERROR(_xlfn.XLOOKUP(B801,BILLING!A:A,BILLING!N:N),0))</f>
        <v/>
      </c>
      <c r="I801" s="17"/>
      <c r="K801" s="13"/>
      <c r="N801" s="25" t="str">
        <f t="shared" si="25"/>
        <v/>
      </c>
    </row>
    <row r="802" spans="1:14" ht="22" customHeight="1">
      <c r="A802" t="str">
        <f t="shared" si="24"/>
        <v/>
      </c>
      <c r="C802" s="24" t="str">
        <f>IF(B802="","",IFERROR(_xlfn.XLOOKUP(B802,BILLING!A:A,BILLING!C:C),"Bill not found"))</f>
        <v/>
      </c>
      <c r="D802" s="24" t="str">
        <f>IF(C802="","",IFERROR(_xlfn.XLOOKUP(C802,PT_Master!A:A,PT_Master!C:C),""))</f>
        <v/>
      </c>
      <c r="E802" s="24" t="str">
        <f>IF(C802="","",IFERROR(_xlfn.XLOOKUP(C802,PT_Master!A:A,PT_Master!P:P),""))</f>
        <v/>
      </c>
      <c r="F802" s="24" t="str">
        <f>IF(C802="","",IFERROR(_xlfn.XLOOKUP(C802,PT_Master!A:A,PT_Master!Q:Q),""))</f>
        <v/>
      </c>
      <c r="G802" s="13"/>
      <c r="H802" s="25" t="str">
        <f>IF(B802="","",IFERROR(_xlfn.XLOOKUP(B802,BILLING!A:A,BILLING!N:N),0))</f>
        <v/>
      </c>
      <c r="I802" s="17"/>
      <c r="K802" s="13"/>
      <c r="N802" s="25" t="str">
        <f t="shared" si="25"/>
        <v/>
      </c>
    </row>
    <row r="803" spans="1:14" ht="22" customHeight="1">
      <c r="A803" t="str">
        <f t="shared" si="24"/>
        <v/>
      </c>
      <c r="C803" s="24" t="str">
        <f>IF(B803="","",IFERROR(_xlfn.XLOOKUP(B803,BILLING!A:A,BILLING!C:C),"Bill not found"))</f>
        <v/>
      </c>
      <c r="D803" s="24" t="str">
        <f>IF(C803="","",IFERROR(_xlfn.XLOOKUP(C803,PT_Master!A:A,PT_Master!C:C),""))</f>
        <v/>
      </c>
      <c r="E803" s="24" t="str">
        <f>IF(C803="","",IFERROR(_xlfn.XLOOKUP(C803,PT_Master!A:A,PT_Master!P:P),""))</f>
        <v/>
      </c>
      <c r="F803" s="24" t="str">
        <f>IF(C803="","",IFERROR(_xlfn.XLOOKUP(C803,PT_Master!A:A,PT_Master!Q:Q),""))</f>
        <v/>
      </c>
      <c r="G803" s="13"/>
      <c r="H803" s="25" t="str">
        <f>IF(B803="","",IFERROR(_xlfn.XLOOKUP(B803,BILLING!A:A,BILLING!N:N),0))</f>
        <v/>
      </c>
      <c r="I803" s="17"/>
      <c r="K803" s="13"/>
      <c r="N803" s="25" t="str">
        <f t="shared" si="25"/>
        <v/>
      </c>
    </row>
    <row r="804" spans="1:14" ht="22" customHeight="1">
      <c r="A804" t="str">
        <f t="shared" si="24"/>
        <v/>
      </c>
      <c r="C804" s="24" t="str">
        <f>IF(B804="","",IFERROR(_xlfn.XLOOKUP(B804,BILLING!A:A,BILLING!C:C),"Bill not found"))</f>
        <v/>
      </c>
      <c r="D804" s="24" t="str">
        <f>IF(C804="","",IFERROR(_xlfn.XLOOKUP(C804,PT_Master!A:A,PT_Master!C:C),""))</f>
        <v/>
      </c>
      <c r="E804" s="24" t="str">
        <f>IF(C804="","",IFERROR(_xlfn.XLOOKUP(C804,PT_Master!A:A,PT_Master!P:P),""))</f>
        <v/>
      </c>
      <c r="F804" s="24" t="str">
        <f>IF(C804="","",IFERROR(_xlfn.XLOOKUP(C804,PT_Master!A:A,PT_Master!Q:Q),""))</f>
        <v/>
      </c>
      <c r="G804" s="13"/>
      <c r="H804" s="25" t="str">
        <f>IF(B804="","",IFERROR(_xlfn.XLOOKUP(B804,BILLING!A:A,BILLING!N:N),0))</f>
        <v/>
      </c>
      <c r="I804" s="17"/>
      <c r="K804" s="13"/>
      <c r="N804" s="25" t="str">
        <f t="shared" si="25"/>
        <v/>
      </c>
    </row>
    <row r="805" spans="1:14" ht="22" customHeight="1">
      <c r="A805" t="str">
        <f t="shared" si="24"/>
        <v/>
      </c>
      <c r="C805" s="24" t="str">
        <f>IF(B805="","",IFERROR(_xlfn.XLOOKUP(B805,BILLING!A:A,BILLING!C:C),"Bill not found"))</f>
        <v/>
      </c>
      <c r="D805" s="24" t="str">
        <f>IF(C805="","",IFERROR(_xlfn.XLOOKUP(C805,PT_Master!A:A,PT_Master!C:C),""))</f>
        <v/>
      </c>
      <c r="E805" s="24" t="str">
        <f>IF(C805="","",IFERROR(_xlfn.XLOOKUP(C805,PT_Master!A:A,PT_Master!P:P),""))</f>
        <v/>
      </c>
      <c r="F805" s="24" t="str">
        <f>IF(C805="","",IFERROR(_xlfn.XLOOKUP(C805,PT_Master!A:A,PT_Master!Q:Q),""))</f>
        <v/>
      </c>
      <c r="G805" s="13"/>
      <c r="H805" s="25" t="str">
        <f>IF(B805="","",IFERROR(_xlfn.XLOOKUP(B805,BILLING!A:A,BILLING!N:N),0))</f>
        <v/>
      </c>
      <c r="I805" s="17"/>
      <c r="K805" s="13"/>
      <c r="N805" s="25" t="str">
        <f t="shared" si="25"/>
        <v/>
      </c>
    </row>
    <row r="806" spans="1:14" ht="22" customHeight="1">
      <c r="A806" t="str">
        <f t="shared" si="24"/>
        <v/>
      </c>
      <c r="C806" s="24" t="str">
        <f>IF(B806="","",IFERROR(_xlfn.XLOOKUP(B806,BILLING!A:A,BILLING!C:C),"Bill not found"))</f>
        <v/>
      </c>
      <c r="D806" s="24" t="str">
        <f>IF(C806="","",IFERROR(_xlfn.XLOOKUP(C806,PT_Master!A:A,PT_Master!C:C),""))</f>
        <v/>
      </c>
      <c r="E806" s="24" t="str">
        <f>IF(C806="","",IFERROR(_xlfn.XLOOKUP(C806,PT_Master!A:A,PT_Master!P:P),""))</f>
        <v/>
      </c>
      <c r="F806" s="24" t="str">
        <f>IF(C806="","",IFERROR(_xlfn.XLOOKUP(C806,PT_Master!A:A,PT_Master!Q:Q),""))</f>
        <v/>
      </c>
      <c r="G806" s="13"/>
      <c r="H806" s="25" t="str">
        <f>IF(B806="","",IFERROR(_xlfn.XLOOKUP(B806,BILLING!A:A,BILLING!N:N),0))</f>
        <v/>
      </c>
      <c r="I806" s="17"/>
      <c r="K806" s="13"/>
      <c r="N806" s="25" t="str">
        <f t="shared" si="25"/>
        <v/>
      </c>
    </row>
    <row r="807" spans="1:14" ht="22" customHeight="1">
      <c r="A807" t="str">
        <f t="shared" si="24"/>
        <v/>
      </c>
      <c r="C807" s="24" t="str">
        <f>IF(B807="","",IFERROR(_xlfn.XLOOKUP(B807,BILLING!A:A,BILLING!C:C),"Bill not found"))</f>
        <v/>
      </c>
      <c r="D807" s="24" t="str">
        <f>IF(C807="","",IFERROR(_xlfn.XLOOKUP(C807,PT_Master!A:A,PT_Master!C:C),""))</f>
        <v/>
      </c>
      <c r="E807" s="24" t="str">
        <f>IF(C807="","",IFERROR(_xlfn.XLOOKUP(C807,PT_Master!A:A,PT_Master!P:P),""))</f>
        <v/>
      </c>
      <c r="F807" s="24" t="str">
        <f>IF(C807="","",IFERROR(_xlfn.XLOOKUP(C807,PT_Master!A:A,PT_Master!Q:Q),""))</f>
        <v/>
      </c>
      <c r="G807" s="13"/>
      <c r="H807" s="25" t="str">
        <f>IF(B807="","",IFERROR(_xlfn.XLOOKUP(B807,BILLING!A:A,BILLING!N:N),0))</f>
        <v/>
      </c>
      <c r="I807" s="17"/>
      <c r="K807" s="13"/>
      <c r="N807" s="25" t="str">
        <f t="shared" si="25"/>
        <v/>
      </c>
    </row>
    <row r="808" spans="1:14" ht="22" customHeight="1">
      <c r="A808" t="str">
        <f t="shared" si="24"/>
        <v/>
      </c>
      <c r="C808" s="24" t="str">
        <f>IF(B808="","",IFERROR(_xlfn.XLOOKUP(B808,BILLING!A:A,BILLING!C:C),"Bill not found"))</f>
        <v/>
      </c>
      <c r="D808" s="24" t="str">
        <f>IF(C808="","",IFERROR(_xlfn.XLOOKUP(C808,PT_Master!A:A,PT_Master!C:C),""))</f>
        <v/>
      </c>
      <c r="E808" s="24" t="str">
        <f>IF(C808="","",IFERROR(_xlfn.XLOOKUP(C808,PT_Master!A:A,PT_Master!P:P),""))</f>
        <v/>
      </c>
      <c r="F808" s="24" t="str">
        <f>IF(C808="","",IFERROR(_xlfn.XLOOKUP(C808,PT_Master!A:A,PT_Master!Q:Q),""))</f>
        <v/>
      </c>
      <c r="G808" s="13"/>
      <c r="H808" s="25" t="str">
        <f>IF(B808="","",IFERROR(_xlfn.XLOOKUP(B808,BILLING!A:A,BILLING!N:N),0))</f>
        <v/>
      </c>
      <c r="I808" s="17"/>
      <c r="K808" s="13"/>
      <c r="N808" s="25" t="str">
        <f t="shared" si="25"/>
        <v/>
      </c>
    </row>
    <row r="809" spans="1:14" ht="22" customHeight="1">
      <c r="A809" t="str">
        <f t="shared" si="24"/>
        <v/>
      </c>
      <c r="C809" s="24" t="str">
        <f>IF(B809="","",IFERROR(_xlfn.XLOOKUP(B809,BILLING!A:A,BILLING!C:C),"Bill not found"))</f>
        <v/>
      </c>
      <c r="D809" s="24" t="str">
        <f>IF(C809="","",IFERROR(_xlfn.XLOOKUP(C809,PT_Master!A:A,PT_Master!C:C),""))</f>
        <v/>
      </c>
      <c r="E809" s="24" t="str">
        <f>IF(C809="","",IFERROR(_xlfn.XLOOKUP(C809,PT_Master!A:A,PT_Master!P:P),""))</f>
        <v/>
      </c>
      <c r="F809" s="24" t="str">
        <f>IF(C809="","",IFERROR(_xlfn.XLOOKUP(C809,PT_Master!A:A,PT_Master!Q:Q),""))</f>
        <v/>
      </c>
      <c r="G809" s="13"/>
      <c r="H809" s="25" t="str">
        <f>IF(B809="","",IFERROR(_xlfn.XLOOKUP(B809,BILLING!A:A,BILLING!N:N),0))</f>
        <v/>
      </c>
      <c r="I809" s="17"/>
      <c r="K809" s="13"/>
      <c r="N809" s="25" t="str">
        <f t="shared" si="25"/>
        <v/>
      </c>
    </row>
    <row r="810" spans="1:14" ht="22" customHeight="1">
      <c r="A810" t="str">
        <f t="shared" si="24"/>
        <v/>
      </c>
      <c r="C810" s="24" t="str">
        <f>IF(B810="","",IFERROR(_xlfn.XLOOKUP(B810,BILLING!A:A,BILLING!C:C),"Bill not found"))</f>
        <v/>
      </c>
      <c r="D810" s="24" t="str">
        <f>IF(C810="","",IFERROR(_xlfn.XLOOKUP(C810,PT_Master!A:A,PT_Master!C:C),""))</f>
        <v/>
      </c>
      <c r="E810" s="24" t="str">
        <f>IF(C810="","",IFERROR(_xlfn.XLOOKUP(C810,PT_Master!A:A,PT_Master!P:P),""))</f>
        <v/>
      </c>
      <c r="F810" s="24" t="str">
        <f>IF(C810="","",IFERROR(_xlfn.XLOOKUP(C810,PT_Master!A:A,PT_Master!Q:Q),""))</f>
        <v/>
      </c>
      <c r="G810" s="13"/>
      <c r="H810" s="25" t="str">
        <f>IF(B810="","",IFERROR(_xlfn.XLOOKUP(B810,BILLING!A:A,BILLING!N:N),0))</f>
        <v/>
      </c>
      <c r="I810" s="17"/>
      <c r="K810" s="13"/>
      <c r="N810" s="25" t="str">
        <f t="shared" si="25"/>
        <v/>
      </c>
    </row>
    <row r="811" spans="1:14" ht="22" customHeight="1">
      <c r="A811" t="str">
        <f t="shared" si="24"/>
        <v/>
      </c>
      <c r="C811" s="24" t="str">
        <f>IF(B811="","",IFERROR(_xlfn.XLOOKUP(B811,BILLING!A:A,BILLING!C:C),"Bill not found"))</f>
        <v/>
      </c>
      <c r="D811" s="24" t="str">
        <f>IF(C811="","",IFERROR(_xlfn.XLOOKUP(C811,PT_Master!A:A,PT_Master!C:C),""))</f>
        <v/>
      </c>
      <c r="E811" s="24" t="str">
        <f>IF(C811="","",IFERROR(_xlfn.XLOOKUP(C811,PT_Master!A:A,PT_Master!P:P),""))</f>
        <v/>
      </c>
      <c r="F811" s="24" t="str">
        <f>IF(C811="","",IFERROR(_xlfn.XLOOKUP(C811,PT_Master!A:A,PT_Master!Q:Q),""))</f>
        <v/>
      </c>
      <c r="G811" s="13"/>
      <c r="H811" s="25" t="str">
        <f>IF(B811="","",IFERROR(_xlfn.XLOOKUP(B811,BILLING!A:A,BILLING!N:N),0))</f>
        <v/>
      </c>
      <c r="I811" s="17"/>
      <c r="K811" s="13"/>
      <c r="N811" s="25" t="str">
        <f t="shared" si="25"/>
        <v/>
      </c>
    </row>
    <row r="812" spans="1:14" ht="22" customHeight="1">
      <c r="A812" t="str">
        <f t="shared" si="24"/>
        <v/>
      </c>
      <c r="C812" s="24" t="str">
        <f>IF(B812="","",IFERROR(_xlfn.XLOOKUP(B812,BILLING!A:A,BILLING!C:C),"Bill not found"))</f>
        <v/>
      </c>
      <c r="D812" s="24" t="str">
        <f>IF(C812="","",IFERROR(_xlfn.XLOOKUP(C812,PT_Master!A:A,PT_Master!C:C),""))</f>
        <v/>
      </c>
      <c r="E812" s="24" t="str">
        <f>IF(C812="","",IFERROR(_xlfn.XLOOKUP(C812,PT_Master!A:A,PT_Master!P:P),""))</f>
        <v/>
      </c>
      <c r="F812" s="24" t="str">
        <f>IF(C812="","",IFERROR(_xlfn.XLOOKUP(C812,PT_Master!A:A,PT_Master!Q:Q),""))</f>
        <v/>
      </c>
      <c r="G812" s="13"/>
      <c r="H812" s="25" t="str">
        <f>IF(B812="","",IFERROR(_xlfn.XLOOKUP(B812,BILLING!A:A,BILLING!N:N),0))</f>
        <v/>
      </c>
      <c r="I812" s="17"/>
      <c r="K812" s="13"/>
      <c r="N812" s="25" t="str">
        <f t="shared" si="25"/>
        <v/>
      </c>
    </row>
    <row r="813" spans="1:14" ht="22" customHeight="1">
      <c r="A813" t="str">
        <f t="shared" si="24"/>
        <v/>
      </c>
      <c r="C813" s="24" t="str">
        <f>IF(B813="","",IFERROR(_xlfn.XLOOKUP(B813,BILLING!A:A,BILLING!C:C),"Bill not found"))</f>
        <v/>
      </c>
      <c r="D813" s="24" t="str">
        <f>IF(C813="","",IFERROR(_xlfn.XLOOKUP(C813,PT_Master!A:A,PT_Master!C:C),""))</f>
        <v/>
      </c>
      <c r="E813" s="24" t="str">
        <f>IF(C813="","",IFERROR(_xlfn.XLOOKUP(C813,PT_Master!A:A,PT_Master!P:P),""))</f>
        <v/>
      </c>
      <c r="F813" s="24" t="str">
        <f>IF(C813="","",IFERROR(_xlfn.XLOOKUP(C813,PT_Master!A:A,PT_Master!Q:Q),""))</f>
        <v/>
      </c>
      <c r="G813" s="13"/>
      <c r="H813" s="25" t="str">
        <f>IF(B813="","",IFERROR(_xlfn.XLOOKUP(B813,BILLING!A:A,BILLING!N:N),0))</f>
        <v/>
      </c>
      <c r="I813" s="17"/>
      <c r="K813" s="13"/>
      <c r="N813" s="25" t="str">
        <f t="shared" si="25"/>
        <v/>
      </c>
    </row>
    <row r="814" spans="1:14" ht="22" customHeight="1">
      <c r="A814" t="str">
        <f t="shared" si="24"/>
        <v/>
      </c>
      <c r="C814" s="24" t="str">
        <f>IF(B814="","",IFERROR(_xlfn.XLOOKUP(B814,BILLING!A:A,BILLING!C:C),"Bill not found"))</f>
        <v/>
      </c>
      <c r="D814" s="24" t="str">
        <f>IF(C814="","",IFERROR(_xlfn.XLOOKUP(C814,PT_Master!A:A,PT_Master!C:C),""))</f>
        <v/>
      </c>
      <c r="E814" s="24" t="str">
        <f>IF(C814="","",IFERROR(_xlfn.XLOOKUP(C814,PT_Master!A:A,PT_Master!P:P),""))</f>
        <v/>
      </c>
      <c r="F814" s="24" t="str">
        <f>IF(C814="","",IFERROR(_xlfn.XLOOKUP(C814,PT_Master!A:A,PT_Master!Q:Q),""))</f>
        <v/>
      </c>
      <c r="G814" s="13"/>
      <c r="H814" s="25" t="str">
        <f>IF(B814="","",IFERROR(_xlfn.XLOOKUP(B814,BILLING!A:A,BILLING!N:N),0))</f>
        <v/>
      </c>
      <c r="I814" s="17"/>
      <c r="K814" s="13"/>
      <c r="N814" s="25" t="str">
        <f t="shared" si="25"/>
        <v/>
      </c>
    </row>
    <row r="815" spans="1:14" ht="22" customHeight="1">
      <c r="A815" t="str">
        <f t="shared" si="24"/>
        <v/>
      </c>
      <c r="C815" s="24" t="str">
        <f>IF(B815="","",IFERROR(_xlfn.XLOOKUP(B815,BILLING!A:A,BILLING!C:C),"Bill not found"))</f>
        <v/>
      </c>
      <c r="D815" s="24" t="str">
        <f>IF(C815="","",IFERROR(_xlfn.XLOOKUP(C815,PT_Master!A:A,PT_Master!C:C),""))</f>
        <v/>
      </c>
      <c r="E815" s="24" t="str">
        <f>IF(C815="","",IFERROR(_xlfn.XLOOKUP(C815,PT_Master!A:A,PT_Master!P:P),""))</f>
        <v/>
      </c>
      <c r="F815" s="24" t="str">
        <f>IF(C815="","",IFERROR(_xlfn.XLOOKUP(C815,PT_Master!A:A,PT_Master!Q:Q),""))</f>
        <v/>
      </c>
      <c r="G815" s="13"/>
      <c r="H815" s="25" t="str">
        <f>IF(B815="","",IFERROR(_xlfn.XLOOKUP(B815,BILLING!A:A,BILLING!N:N),0))</f>
        <v/>
      </c>
      <c r="I815" s="17"/>
      <c r="K815" s="13"/>
      <c r="N815" s="25" t="str">
        <f t="shared" si="25"/>
        <v/>
      </c>
    </row>
    <row r="816" spans="1:14" ht="22" customHeight="1">
      <c r="A816" t="str">
        <f t="shared" si="24"/>
        <v/>
      </c>
      <c r="C816" s="24" t="str">
        <f>IF(B816="","",IFERROR(_xlfn.XLOOKUP(B816,BILLING!A:A,BILLING!C:C),"Bill not found"))</f>
        <v/>
      </c>
      <c r="D816" s="24" t="str">
        <f>IF(C816="","",IFERROR(_xlfn.XLOOKUP(C816,PT_Master!A:A,PT_Master!C:C),""))</f>
        <v/>
      </c>
      <c r="E816" s="24" t="str">
        <f>IF(C816="","",IFERROR(_xlfn.XLOOKUP(C816,PT_Master!A:A,PT_Master!P:P),""))</f>
        <v/>
      </c>
      <c r="F816" s="24" t="str">
        <f>IF(C816="","",IFERROR(_xlfn.XLOOKUP(C816,PT_Master!A:A,PT_Master!Q:Q),""))</f>
        <v/>
      </c>
      <c r="G816" s="13"/>
      <c r="H816" s="25" t="str">
        <f>IF(B816="","",IFERROR(_xlfn.XLOOKUP(B816,BILLING!A:A,BILLING!N:N),0))</f>
        <v/>
      </c>
      <c r="I816" s="17"/>
      <c r="K816" s="13"/>
      <c r="N816" s="25" t="str">
        <f t="shared" si="25"/>
        <v/>
      </c>
    </row>
    <row r="817" spans="1:14" ht="22" customHeight="1">
      <c r="A817" t="str">
        <f t="shared" si="24"/>
        <v/>
      </c>
      <c r="C817" s="24" t="str">
        <f>IF(B817="","",IFERROR(_xlfn.XLOOKUP(B817,BILLING!A:A,BILLING!C:C),"Bill not found"))</f>
        <v/>
      </c>
      <c r="D817" s="24" t="str">
        <f>IF(C817="","",IFERROR(_xlfn.XLOOKUP(C817,PT_Master!A:A,PT_Master!C:C),""))</f>
        <v/>
      </c>
      <c r="E817" s="24" t="str">
        <f>IF(C817="","",IFERROR(_xlfn.XLOOKUP(C817,PT_Master!A:A,PT_Master!P:P),""))</f>
        <v/>
      </c>
      <c r="F817" s="24" t="str">
        <f>IF(C817="","",IFERROR(_xlfn.XLOOKUP(C817,PT_Master!A:A,PT_Master!Q:Q),""))</f>
        <v/>
      </c>
      <c r="G817" s="13"/>
      <c r="H817" s="25" t="str">
        <f>IF(B817="","",IFERROR(_xlfn.XLOOKUP(B817,BILLING!A:A,BILLING!N:N),0))</f>
        <v/>
      </c>
      <c r="I817" s="17"/>
      <c r="K817" s="13"/>
      <c r="N817" s="25" t="str">
        <f t="shared" si="25"/>
        <v/>
      </c>
    </row>
    <row r="818" spans="1:14" ht="22" customHeight="1">
      <c r="A818" t="str">
        <f t="shared" si="24"/>
        <v/>
      </c>
      <c r="C818" s="24" t="str">
        <f>IF(B818="","",IFERROR(_xlfn.XLOOKUP(B818,BILLING!A:A,BILLING!C:C),"Bill not found"))</f>
        <v/>
      </c>
      <c r="D818" s="24" t="str">
        <f>IF(C818="","",IFERROR(_xlfn.XLOOKUP(C818,PT_Master!A:A,PT_Master!C:C),""))</f>
        <v/>
      </c>
      <c r="E818" s="24" t="str">
        <f>IF(C818="","",IFERROR(_xlfn.XLOOKUP(C818,PT_Master!A:A,PT_Master!P:P),""))</f>
        <v/>
      </c>
      <c r="F818" s="24" t="str">
        <f>IF(C818="","",IFERROR(_xlfn.XLOOKUP(C818,PT_Master!A:A,PT_Master!Q:Q),""))</f>
        <v/>
      </c>
      <c r="G818" s="13"/>
      <c r="H818" s="25" t="str">
        <f>IF(B818="","",IFERROR(_xlfn.XLOOKUP(B818,BILLING!A:A,BILLING!N:N),0))</f>
        <v/>
      </c>
      <c r="I818" s="17"/>
      <c r="K818" s="13"/>
      <c r="N818" s="25" t="str">
        <f t="shared" si="25"/>
        <v/>
      </c>
    </row>
    <row r="819" spans="1:14" ht="22" customHeight="1">
      <c r="A819" t="str">
        <f t="shared" si="24"/>
        <v/>
      </c>
      <c r="C819" s="24" t="str">
        <f>IF(B819="","",IFERROR(_xlfn.XLOOKUP(B819,BILLING!A:A,BILLING!C:C),"Bill not found"))</f>
        <v/>
      </c>
      <c r="D819" s="24" t="str">
        <f>IF(C819="","",IFERROR(_xlfn.XLOOKUP(C819,PT_Master!A:A,PT_Master!C:C),""))</f>
        <v/>
      </c>
      <c r="E819" s="24" t="str">
        <f>IF(C819="","",IFERROR(_xlfn.XLOOKUP(C819,PT_Master!A:A,PT_Master!P:P),""))</f>
        <v/>
      </c>
      <c r="F819" s="24" t="str">
        <f>IF(C819="","",IFERROR(_xlfn.XLOOKUP(C819,PT_Master!A:A,PT_Master!Q:Q),""))</f>
        <v/>
      </c>
      <c r="G819" s="13"/>
      <c r="H819" s="25" t="str">
        <f>IF(B819="","",IFERROR(_xlfn.XLOOKUP(B819,BILLING!A:A,BILLING!N:N),0))</f>
        <v/>
      </c>
      <c r="I819" s="17"/>
      <c r="K819" s="13"/>
      <c r="N819" s="25" t="str">
        <f t="shared" si="25"/>
        <v/>
      </c>
    </row>
    <row r="820" spans="1:14" ht="22" customHeight="1">
      <c r="A820" t="str">
        <f t="shared" si="24"/>
        <v/>
      </c>
      <c r="C820" s="24" t="str">
        <f>IF(B820="","",IFERROR(_xlfn.XLOOKUP(B820,BILLING!A:A,BILLING!C:C),"Bill not found"))</f>
        <v/>
      </c>
      <c r="D820" s="24" t="str">
        <f>IF(C820="","",IFERROR(_xlfn.XLOOKUP(C820,PT_Master!A:A,PT_Master!C:C),""))</f>
        <v/>
      </c>
      <c r="E820" s="24" t="str">
        <f>IF(C820="","",IFERROR(_xlfn.XLOOKUP(C820,PT_Master!A:A,PT_Master!P:P),""))</f>
        <v/>
      </c>
      <c r="F820" s="24" t="str">
        <f>IF(C820="","",IFERROR(_xlfn.XLOOKUP(C820,PT_Master!A:A,PT_Master!Q:Q),""))</f>
        <v/>
      </c>
      <c r="G820" s="13"/>
      <c r="H820" s="25" t="str">
        <f>IF(B820="","",IFERROR(_xlfn.XLOOKUP(B820,BILLING!A:A,BILLING!N:N),0))</f>
        <v/>
      </c>
      <c r="I820" s="17"/>
      <c r="K820" s="13"/>
      <c r="N820" s="25" t="str">
        <f t="shared" si="25"/>
        <v/>
      </c>
    </row>
    <row r="821" spans="1:14" ht="22" customHeight="1">
      <c r="A821" t="str">
        <f t="shared" si="24"/>
        <v/>
      </c>
      <c r="C821" s="24" t="str">
        <f>IF(B821="","",IFERROR(_xlfn.XLOOKUP(B821,BILLING!A:A,BILLING!C:C),"Bill not found"))</f>
        <v/>
      </c>
      <c r="D821" s="24" t="str">
        <f>IF(C821="","",IFERROR(_xlfn.XLOOKUP(C821,PT_Master!A:A,PT_Master!C:C),""))</f>
        <v/>
      </c>
      <c r="E821" s="24" t="str">
        <f>IF(C821="","",IFERROR(_xlfn.XLOOKUP(C821,PT_Master!A:A,PT_Master!P:P),""))</f>
        <v/>
      </c>
      <c r="F821" s="24" t="str">
        <f>IF(C821="","",IFERROR(_xlfn.XLOOKUP(C821,PT_Master!A:A,PT_Master!Q:Q),""))</f>
        <v/>
      </c>
      <c r="G821" s="13"/>
      <c r="H821" s="25" t="str">
        <f>IF(B821="","",IFERROR(_xlfn.XLOOKUP(B821,BILLING!A:A,BILLING!N:N),0))</f>
        <v/>
      </c>
      <c r="I821" s="17"/>
      <c r="K821" s="13"/>
      <c r="N821" s="25" t="str">
        <f t="shared" si="25"/>
        <v/>
      </c>
    </row>
    <row r="822" spans="1:14" ht="22" customHeight="1">
      <c r="A822" t="str">
        <f t="shared" si="24"/>
        <v/>
      </c>
      <c r="C822" s="24" t="str">
        <f>IF(B822="","",IFERROR(_xlfn.XLOOKUP(B822,BILLING!A:A,BILLING!C:C),"Bill not found"))</f>
        <v/>
      </c>
      <c r="D822" s="24" t="str">
        <f>IF(C822="","",IFERROR(_xlfn.XLOOKUP(C822,PT_Master!A:A,PT_Master!C:C),""))</f>
        <v/>
      </c>
      <c r="E822" s="24" t="str">
        <f>IF(C822="","",IFERROR(_xlfn.XLOOKUP(C822,PT_Master!A:A,PT_Master!P:P),""))</f>
        <v/>
      </c>
      <c r="F822" s="24" t="str">
        <f>IF(C822="","",IFERROR(_xlfn.XLOOKUP(C822,PT_Master!A:A,PT_Master!Q:Q),""))</f>
        <v/>
      </c>
      <c r="G822" s="13"/>
      <c r="H822" s="25" t="str">
        <f>IF(B822="","",IFERROR(_xlfn.XLOOKUP(B822,BILLING!A:A,BILLING!N:N),0))</f>
        <v/>
      </c>
      <c r="I822" s="17"/>
      <c r="K822" s="13"/>
      <c r="N822" s="25" t="str">
        <f t="shared" si="25"/>
        <v/>
      </c>
    </row>
    <row r="823" spans="1:14" ht="22" customHeight="1">
      <c r="A823" t="str">
        <f t="shared" si="24"/>
        <v/>
      </c>
      <c r="C823" s="24" t="str">
        <f>IF(B823="","",IFERROR(_xlfn.XLOOKUP(B823,BILLING!A:A,BILLING!C:C),"Bill not found"))</f>
        <v/>
      </c>
      <c r="D823" s="24" t="str">
        <f>IF(C823="","",IFERROR(_xlfn.XLOOKUP(C823,PT_Master!A:A,PT_Master!C:C),""))</f>
        <v/>
      </c>
      <c r="E823" s="24" t="str">
        <f>IF(C823="","",IFERROR(_xlfn.XLOOKUP(C823,PT_Master!A:A,PT_Master!P:P),""))</f>
        <v/>
      </c>
      <c r="F823" s="24" t="str">
        <f>IF(C823="","",IFERROR(_xlfn.XLOOKUP(C823,PT_Master!A:A,PT_Master!Q:Q),""))</f>
        <v/>
      </c>
      <c r="G823" s="13"/>
      <c r="H823" s="25" t="str">
        <f>IF(B823="","",IFERROR(_xlfn.XLOOKUP(B823,BILLING!A:A,BILLING!N:N),0))</f>
        <v/>
      </c>
      <c r="I823" s="17"/>
      <c r="K823" s="13"/>
      <c r="N823" s="25" t="str">
        <f t="shared" si="25"/>
        <v/>
      </c>
    </row>
    <row r="824" spans="1:14" ht="22" customHeight="1">
      <c r="A824" t="str">
        <f t="shared" si="24"/>
        <v/>
      </c>
      <c r="C824" s="24" t="str">
        <f>IF(B824="","",IFERROR(_xlfn.XLOOKUP(B824,BILLING!A:A,BILLING!C:C),"Bill not found"))</f>
        <v/>
      </c>
      <c r="D824" s="24" t="str">
        <f>IF(C824="","",IFERROR(_xlfn.XLOOKUP(C824,PT_Master!A:A,PT_Master!C:C),""))</f>
        <v/>
      </c>
      <c r="E824" s="24" t="str">
        <f>IF(C824="","",IFERROR(_xlfn.XLOOKUP(C824,PT_Master!A:A,PT_Master!P:P),""))</f>
        <v/>
      </c>
      <c r="F824" s="24" t="str">
        <f>IF(C824="","",IFERROR(_xlfn.XLOOKUP(C824,PT_Master!A:A,PT_Master!Q:Q),""))</f>
        <v/>
      </c>
      <c r="G824" s="13"/>
      <c r="H824" s="25" t="str">
        <f>IF(B824="","",IFERROR(_xlfn.XLOOKUP(B824,BILLING!A:A,BILLING!N:N),0))</f>
        <v/>
      </c>
      <c r="I824" s="17"/>
      <c r="K824" s="13"/>
      <c r="N824" s="25" t="str">
        <f t="shared" si="25"/>
        <v/>
      </c>
    </row>
    <row r="825" spans="1:14" ht="22" customHeight="1">
      <c r="A825" t="str">
        <f t="shared" si="24"/>
        <v/>
      </c>
      <c r="C825" s="24" t="str">
        <f>IF(B825="","",IFERROR(_xlfn.XLOOKUP(B825,BILLING!A:A,BILLING!C:C),"Bill not found"))</f>
        <v/>
      </c>
      <c r="D825" s="24" t="str">
        <f>IF(C825="","",IFERROR(_xlfn.XLOOKUP(C825,PT_Master!A:A,PT_Master!C:C),""))</f>
        <v/>
      </c>
      <c r="E825" s="24" t="str">
        <f>IF(C825="","",IFERROR(_xlfn.XLOOKUP(C825,PT_Master!A:A,PT_Master!P:P),""))</f>
        <v/>
      </c>
      <c r="F825" s="24" t="str">
        <f>IF(C825="","",IFERROR(_xlfn.XLOOKUP(C825,PT_Master!A:A,PT_Master!Q:Q),""))</f>
        <v/>
      </c>
      <c r="G825" s="13"/>
      <c r="H825" s="25" t="str">
        <f>IF(B825="","",IFERROR(_xlfn.XLOOKUP(B825,BILLING!A:A,BILLING!N:N),0))</f>
        <v/>
      </c>
      <c r="I825" s="17"/>
      <c r="K825" s="13"/>
      <c r="N825" s="25" t="str">
        <f t="shared" si="25"/>
        <v/>
      </c>
    </row>
    <row r="826" spans="1:14" ht="22" customHeight="1">
      <c r="A826" t="str">
        <f t="shared" si="24"/>
        <v/>
      </c>
      <c r="C826" s="24" t="str">
        <f>IF(B826="","",IFERROR(_xlfn.XLOOKUP(B826,BILLING!A:A,BILLING!C:C),"Bill not found"))</f>
        <v/>
      </c>
      <c r="D826" s="24" t="str">
        <f>IF(C826="","",IFERROR(_xlfn.XLOOKUP(C826,PT_Master!A:A,PT_Master!C:C),""))</f>
        <v/>
      </c>
      <c r="E826" s="24" t="str">
        <f>IF(C826="","",IFERROR(_xlfn.XLOOKUP(C826,PT_Master!A:A,PT_Master!P:P),""))</f>
        <v/>
      </c>
      <c r="F826" s="24" t="str">
        <f>IF(C826="","",IFERROR(_xlfn.XLOOKUP(C826,PT_Master!A:A,PT_Master!Q:Q),""))</f>
        <v/>
      </c>
      <c r="G826" s="13"/>
      <c r="H826" s="25" t="str">
        <f>IF(B826="","",IFERROR(_xlfn.XLOOKUP(B826,BILLING!A:A,BILLING!N:N),0))</f>
        <v/>
      </c>
      <c r="I826" s="17"/>
      <c r="K826" s="13"/>
      <c r="N826" s="25" t="str">
        <f t="shared" si="25"/>
        <v/>
      </c>
    </row>
    <row r="827" spans="1:14" ht="22" customHeight="1">
      <c r="A827" t="str">
        <f t="shared" si="24"/>
        <v/>
      </c>
      <c r="C827" s="24" t="str">
        <f>IF(B827="","",IFERROR(_xlfn.XLOOKUP(B827,BILLING!A:A,BILLING!C:C),"Bill not found"))</f>
        <v/>
      </c>
      <c r="D827" s="24" t="str">
        <f>IF(C827="","",IFERROR(_xlfn.XLOOKUP(C827,PT_Master!A:A,PT_Master!C:C),""))</f>
        <v/>
      </c>
      <c r="E827" s="24" t="str">
        <f>IF(C827="","",IFERROR(_xlfn.XLOOKUP(C827,PT_Master!A:A,PT_Master!P:P),""))</f>
        <v/>
      </c>
      <c r="F827" s="24" t="str">
        <f>IF(C827="","",IFERROR(_xlfn.XLOOKUP(C827,PT_Master!A:A,PT_Master!Q:Q),""))</f>
        <v/>
      </c>
      <c r="G827" s="13"/>
      <c r="H827" s="25" t="str">
        <f>IF(B827="","",IFERROR(_xlfn.XLOOKUP(B827,BILLING!A:A,BILLING!N:N),0))</f>
        <v/>
      </c>
      <c r="I827" s="17"/>
      <c r="K827" s="13"/>
      <c r="N827" s="25" t="str">
        <f t="shared" si="25"/>
        <v/>
      </c>
    </row>
    <row r="828" spans="1:14" ht="22" customHeight="1">
      <c r="A828" t="str">
        <f t="shared" si="24"/>
        <v/>
      </c>
      <c r="C828" s="24" t="str">
        <f>IF(B828="","",IFERROR(_xlfn.XLOOKUP(B828,BILLING!A:A,BILLING!C:C),"Bill not found"))</f>
        <v/>
      </c>
      <c r="D828" s="24" t="str">
        <f>IF(C828="","",IFERROR(_xlfn.XLOOKUP(C828,PT_Master!A:A,PT_Master!C:C),""))</f>
        <v/>
      </c>
      <c r="E828" s="24" t="str">
        <f>IF(C828="","",IFERROR(_xlfn.XLOOKUP(C828,PT_Master!A:A,PT_Master!P:P),""))</f>
        <v/>
      </c>
      <c r="F828" s="24" t="str">
        <f>IF(C828="","",IFERROR(_xlfn.XLOOKUP(C828,PT_Master!A:A,PT_Master!Q:Q),""))</f>
        <v/>
      </c>
      <c r="G828" s="13"/>
      <c r="H828" s="25" t="str">
        <f>IF(B828="","",IFERROR(_xlfn.XLOOKUP(B828,BILLING!A:A,BILLING!N:N),0))</f>
        <v/>
      </c>
      <c r="I828" s="17"/>
      <c r="K828" s="13"/>
      <c r="N828" s="25" t="str">
        <f t="shared" si="25"/>
        <v/>
      </c>
    </row>
    <row r="829" spans="1:14" ht="22" customHeight="1">
      <c r="A829" t="str">
        <f t="shared" si="24"/>
        <v/>
      </c>
      <c r="C829" s="24" t="str">
        <f>IF(B829="","",IFERROR(_xlfn.XLOOKUP(B829,BILLING!A:A,BILLING!C:C),"Bill not found"))</f>
        <v/>
      </c>
      <c r="D829" s="24" t="str">
        <f>IF(C829="","",IFERROR(_xlfn.XLOOKUP(C829,PT_Master!A:A,PT_Master!C:C),""))</f>
        <v/>
      </c>
      <c r="E829" s="24" t="str">
        <f>IF(C829="","",IFERROR(_xlfn.XLOOKUP(C829,PT_Master!A:A,PT_Master!P:P),""))</f>
        <v/>
      </c>
      <c r="F829" s="24" t="str">
        <f>IF(C829="","",IFERROR(_xlfn.XLOOKUP(C829,PT_Master!A:A,PT_Master!Q:Q),""))</f>
        <v/>
      </c>
      <c r="G829" s="13"/>
      <c r="H829" s="25" t="str">
        <f>IF(B829="","",IFERROR(_xlfn.XLOOKUP(B829,BILLING!A:A,BILLING!N:N),0))</f>
        <v/>
      </c>
      <c r="I829" s="17"/>
      <c r="K829" s="13"/>
      <c r="N829" s="25" t="str">
        <f t="shared" si="25"/>
        <v/>
      </c>
    </row>
    <row r="830" spans="1:14" ht="22" customHeight="1">
      <c r="A830" t="str">
        <f t="shared" si="24"/>
        <v/>
      </c>
      <c r="C830" s="24" t="str">
        <f>IF(B830="","",IFERROR(_xlfn.XLOOKUP(B830,BILLING!A:A,BILLING!C:C),"Bill not found"))</f>
        <v/>
      </c>
      <c r="D830" s="24" t="str">
        <f>IF(C830="","",IFERROR(_xlfn.XLOOKUP(C830,PT_Master!A:A,PT_Master!C:C),""))</f>
        <v/>
      </c>
      <c r="E830" s="24" t="str">
        <f>IF(C830="","",IFERROR(_xlfn.XLOOKUP(C830,PT_Master!A:A,PT_Master!P:P),""))</f>
        <v/>
      </c>
      <c r="F830" s="24" t="str">
        <f>IF(C830="","",IFERROR(_xlfn.XLOOKUP(C830,PT_Master!A:A,PT_Master!Q:Q),""))</f>
        <v/>
      </c>
      <c r="G830" s="13"/>
      <c r="H830" s="25" t="str">
        <f>IF(B830="","",IFERROR(_xlfn.XLOOKUP(B830,BILLING!A:A,BILLING!N:N),0))</f>
        <v/>
      </c>
      <c r="I830" s="17"/>
      <c r="K830" s="13"/>
      <c r="N830" s="25" t="str">
        <f t="shared" si="25"/>
        <v/>
      </c>
    </row>
    <row r="831" spans="1:14" ht="22" customHeight="1">
      <c r="A831" t="str">
        <f t="shared" si="24"/>
        <v/>
      </c>
      <c r="C831" s="24" t="str">
        <f>IF(B831="","",IFERROR(_xlfn.XLOOKUP(B831,BILLING!A:A,BILLING!C:C),"Bill not found"))</f>
        <v/>
      </c>
      <c r="D831" s="24" t="str">
        <f>IF(C831="","",IFERROR(_xlfn.XLOOKUP(C831,PT_Master!A:A,PT_Master!C:C),""))</f>
        <v/>
      </c>
      <c r="E831" s="24" t="str">
        <f>IF(C831="","",IFERROR(_xlfn.XLOOKUP(C831,PT_Master!A:A,PT_Master!P:P),""))</f>
        <v/>
      </c>
      <c r="F831" s="24" t="str">
        <f>IF(C831="","",IFERROR(_xlfn.XLOOKUP(C831,PT_Master!A:A,PT_Master!Q:Q),""))</f>
        <v/>
      </c>
      <c r="G831" s="13"/>
      <c r="H831" s="25" t="str">
        <f>IF(B831="","",IFERROR(_xlfn.XLOOKUP(B831,BILLING!A:A,BILLING!N:N),0))</f>
        <v/>
      </c>
      <c r="I831" s="17"/>
      <c r="K831" s="13"/>
      <c r="N831" s="25" t="str">
        <f t="shared" si="25"/>
        <v/>
      </c>
    </row>
    <row r="832" spans="1:14" ht="22" customHeight="1">
      <c r="A832" t="str">
        <f t="shared" si="24"/>
        <v/>
      </c>
      <c r="C832" s="24" t="str">
        <f>IF(B832="","",IFERROR(_xlfn.XLOOKUP(B832,BILLING!A:A,BILLING!C:C),"Bill not found"))</f>
        <v/>
      </c>
      <c r="D832" s="24" t="str">
        <f>IF(C832="","",IFERROR(_xlfn.XLOOKUP(C832,PT_Master!A:A,PT_Master!C:C),""))</f>
        <v/>
      </c>
      <c r="E832" s="24" t="str">
        <f>IF(C832="","",IFERROR(_xlfn.XLOOKUP(C832,PT_Master!A:A,PT_Master!P:P),""))</f>
        <v/>
      </c>
      <c r="F832" s="24" t="str">
        <f>IF(C832="","",IFERROR(_xlfn.XLOOKUP(C832,PT_Master!A:A,PT_Master!Q:Q),""))</f>
        <v/>
      </c>
      <c r="G832" s="13"/>
      <c r="H832" s="25" t="str">
        <f>IF(B832="","",IFERROR(_xlfn.XLOOKUP(B832,BILLING!A:A,BILLING!N:N),0))</f>
        <v/>
      </c>
      <c r="I832" s="17"/>
      <c r="K832" s="13"/>
      <c r="N832" s="25" t="str">
        <f t="shared" si="25"/>
        <v/>
      </c>
    </row>
    <row r="833" spans="1:14" ht="22" customHeight="1">
      <c r="A833" t="str">
        <f t="shared" si="24"/>
        <v/>
      </c>
      <c r="C833" s="24" t="str">
        <f>IF(B833="","",IFERROR(_xlfn.XLOOKUP(B833,BILLING!A:A,BILLING!C:C),"Bill not found"))</f>
        <v/>
      </c>
      <c r="D833" s="24" t="str">
        <f>IF(C833="","",IFERROR(_xlfn.XLOOKUP(C833,PT_Master!A:A,PT_Master!C:C),""))</f>
        <v/>
      </c>
      <c r="E833" s="24" t="str">
        <f>IF(C833="","",IFERROR(_xlfn.XLOOKUP(C833,PT_Master!A:A,PT_Master!P:P),""))</f>
        <v/>
      </c>
      <c r="F833" s="24" t="str">
        <f>IF(C833="","",IFERROR(_xlfn.XLOOKUP(C833,PT_Master!A:A,PT_Master!Q:Q),""))</f>
        <v/>
      </c>
      <c r="G833" s="13"/>
      <c r="H833" s="25" t="str">
        <f>IF(B833="","",IFERROR(_xlfn.XLOOKUP(B833,BILLING!A:A,BILLING!N:N),0))</f>
        <v/>
      </c>
      <c r="I833" s="17"/>
      <c r="K833" s="13"/>
      <c r="N833" s="25" t="str">
        <f t="shared" si="25"/>
        <v/>
      </c>
    </row>
    <row r="834" spans="1:14" ht="22" customHeight="1">
      <c r="A834" t="str">
        <f t="shared" si="24"/>
        <v/>
      </c>
      <c r="C834" s="24" t="str">
        <f>IF(B834="","",IFERROR(_xlfn.XLOOKUP(B834,BILLING!A:A,BILLING!C:C),"Bill not found"))</f>
        <v/>
      </c>
      <c r="D834" s="24" t="str">
        <f>IF(C834="","",IFERROR(_xlfn.XLOOKUP(C834,PT_Master!A:A,PT_Master!C:C),""))</f>
        <v/>
      </c>
      <c r="E834" s="24" t="str">
        <f>IF(C834="","",IFERROR(_xlfn.XLOOKUP(C834,PT_Master!A:A,PT_Master!P:P),""))</f>
        <v/>
      </c>
      <c r="F834" s="24" t="str">
        <f>IF(C834="","",IFERROR(_xlfn.XLOOKUP(C834,PT_Master!A:A,PT_Master!Q:Q),""))</f>
        <v/>
      </c>
      <c r="G834" s="13"/>
      <c r="H834" s="25" t="str">
        <f>IF(B834="","",IFERROR(_xlfn.XLOOKUP(B834,BILLING!A:A,BILLING!N:N),0))</f>
        <v/>
      </c>
      <c r="I834" s="17"/>
      <c r="K834" s="13"/>
      <c r="N834" s="25" t="str">
        <f t="shared" si="25"/>
        <v/>
      </c>
    </row>
    <row r="835" spans="1:14" ht="22" customHeight="1">
      <c r="A835" t="str">
        <f t="shared" si="24"/>
        <v/>
      </c>
      <c r="C835" s="24" t="str">
        <f>IF(B835="","",IFERROR(_xlfn.XLOOKUP(B835,BILLING!A:A,BILLING!C:C),"Bill not found"))</f>
        <v/>
      </c>
      <c r="D835" s="24" t="str">
        <f>IF(C835="","",IFERROR(_xlfn.XLOOKUP(C835,PT_Master!A:A,PT_Master!C:C),""))</f>
        <v/>
      </c>
      <c r="E835" s="24" t="str">
        <f>IF(C835="","",IFERROR(_xlfn.XLOOKUP(C835,PT_Master!A:A,PT_Master!P:P),""))</f>
        <v/>
      </c>
      <c r="F835" s="24" t="str">
        <f>IF(C835="","",IFERROR(_xlfn.XLOOKUP(C835,PT_Master!A:A,PT_Master!Q:Q),""))</f>
        <v/>
      </c>
      <c r="G835" s="13"/>
      <c r="H835" s="25" t="str">
        <f>IF(B835="","",IFERROR(_xlfn.XLOOKUP(B835,BILLING!A:A,BILLING!N:N),0))</f>
        <v/>
      </c>
      <c r="I835" s="17"/>
      <c r="K835" s="13"/>
      <c r="N835" s="25" t="str">
        <f t="shared" si="25"/>
        <v/>
      </c>
    </row>
    <row r="836" spans="1:14" ht="22" customHeight="1">
      <c r="A836" t="str">
        <f t="shared" si="24"/>
        <v/>
      </c>
      <c r="C836" s="24" t="str">
        <f>IF(B836="","",IFERROR(_xlfn.XLOOKUP(B836,BILLING!A:A,BILLING!C:C),"Bill not found"))</f>
        <v/>
      </c>
      <c r="D836" s="24" t="str">
        <f>IF(C836="","",IFERROR(_xlfn.XLOOKUP(C836,PT_Master!A:A,PT_Master!C:C),""))</f>
        <v/>
      </c>
      <c r="E836" s="24" t="str">
        <f>IF(C836="","",IFERROR(_xlfn.XLOOKUP(C836,PT_Master!A:A,PT_Master!P:P),""))</f>
        <v/>
      </c>
      <c r="F836" s="24" t="str">
        <f>IF(C836="","",IFERROR(_xlfn.XLOOKUP(C836,PT_Master!A:A,PT_Master!Q:Q),""))</f>
        <v/>
      </c>
      <c r="G836" s="13"/>
      <c r="H836" s="25" t="str">
        <f>IF(B836="","",IFERROR(_xlfn.XLOOKUP(B836,BILLING!A:A,BILLING!N:N),0))</f>
        <v/>
      </c>
      <c r="I836" s="17"/>
      <c r="K836" s="13"/>
      <c r="N836" s="25" t="str">
        <f t="shared" si="25"/>
        <v/>
      </c>
    </row>
    <row r="837" spans="1:14" ht="22" customHeight="1">
      <c r="A837" t="str">
        <f t="shared" si="24"/>
        <v/>
      </c>
      <c r="C837" s="24" t="str">
        <f>IF(B837="","",IFERROR(_xlfn.XLOOKUP(B837,BILLING!A:A,BILLING!C:C),"Bill not found"))</f>
        <v/>
      </c>
      <c r="D837" s="24" t="str">
        <f>IF(C837="","",IFERROR(_xlfn.XLOOKUP(C837,PT_Master!A:A,PT_Master!C:C),""))</f>
        <v/>
      </c>
      <c r="E837" s="24" t="str">
        <f>IF(C837="","",IFERROR(_xlfn.XLOOKUP(C837,PT_Master!A:A,PT_Master!P:P),""))</f>
        <v/>
      </c>
      <c r="F837" s="24" t="str">
        <f>IF(C837="","",IFERROR(_xlfn.XLOOKUP(C837,PT_Master!A:A,PT_Master!Q:Q),""))</f>
        <v/>
      </c>
      <c r="G837" s="13"/>
      <c r="H837" s="25" t="str">
        <f>IF(B837="","",IFERROR(_xlfn.XLOOKUP(B837,BILLING!A:A,BILLING!N:N),0))</f>
        <v/>
      </c>
      <c r="I837" s="17"/>
      <c r="K837" s="13"/>
      <c r="N837" s="25" t="str">
        <f t="shared" si="25"/>
        <v/>
      </c>
    </row>
    <row r="838" spans="1:14" ht="22" customHeight="1">
      <c r="A838" t="str">
        <f t="shared" si="24"/>
        <v/>
      </c>
      <c r="C838" s="24" t="str">
        <f>IF(B838="","",IFERROR(_xlfn.XLOOKUP(B838,BILLING!A:A,BILLING!C:C),"Bill not found"))</f>
        <v/>
      </c>
      <c r="D838" s="24" t="str">
        <f>IF(C838="","",IFERROR(_xlfn.XLOOKUP(C838,PT_Master!A:A,PT_Master!C:C),""))</f>
        <v/>
      </c>
      <c r="E838" s="24" t="str">
        <f>IF(C838="","",IFERROR(_xlfn.XLOOKUP(C838,PT_Master!A:A,PT_Master!P:P),""))</f>
        <v/>
      </c>
      <c r="F838" s="24" t="str">
        <f>IF(C838="","",IFERROR(_xlfn.XLOOKUP(C838,PT_Master!A:A,PT_Master!Q:Q),""))</f>
        <v/>
      </c>
      <c r="G838" s="13"/>
      <c r="H838" s="25" t="str">
        <f>IF(B838="","",IFERROR(_xlfn.XLOOKUP(B838,BILLING!A:A,BILLING!N:N),0))</f>
        <v/>
      </c>
      <c r="I838" s="17"/>
      <c r="K838" s="13"/>
      <c r="N838" s="25" t="str">
        <f t="shared" si="25"/>
        <v/>
      </c>
    </row>
    <row r="839" spans="1:14" ht="22" customHeight="1">
      <c r="A839" t="str">
        <f t="shared" ref="A839:A902" si="26">IF(B839="","","INS-"&amp;TEXT(ROW(A835),"00000"))</f>
        <v/>
      </c>
      <c r="C839" s="24" t="str">
        <f>IF(B839="","",IFERROR(_xlfn.XLOOKUP(B839,BILLING!A:A,BILLING!C:C),"Bill not found"))</f>
        <v/>
      </c>
      <c r="D839" s="24" t="str">
        <f>IF(C839="","",IFERROR(_xlfn.XLOOKUP(C839,PT_Master!A:A,PT_Master!C:C),""))</f>
        <v/>
      </c>
      <c r="E839" s="24" t="str">
        <f>IF(C839="","",IFERROR(_xlfn.XLOOKUP(C839,PT_Master!A:A,PT_Master!P:P),""))</f>
        <v/>
      </c>
      <c r="F839" s="24" t="str">
        <f>IF(C839="","",IFERROR(_xlfn.XLOOKUP(C839,PT_Master!A:A,PT_Master!Q:Q),""))</f>
        <v/>
      </c>
      <c r="G839" s="13"/>
      <c r="H839" s="25" t="str">
        <f>IF(B839="","",IFERROR(_xlfn.XLOOKUP(B839,BILLING!A:A,BILLING!N:N),0))</f>
        <v/>
      </c>
      <c r="I839" s="17"/>
      <c r="K839" s="13"/>
      <c r="N839" s="25" t="str">
        <f t="shared" ref="N839:N902" si="27">IF(OR(H839="",I839=""),"",H839-I839)</f>
        <v/>
      </c>
    </row>
    <row r="840" spans="1:14" ht="22" customHeight="1">
      <c r="A840" t="str">
        <f t="shared" si="26"/>
        <v/>
      </c>
      <c r="C840" s="24" t="str">
        <f>IF(B840="","",IFERROR(_xlfn.XLOOKUP(B840,BILLING!A:A,BILLING!C:C),"Bill not found"))</f>
        <v/>
      </c>
      <c r="D840" s="24" t="str">
        <f>IF(C840="","",IFERROR(_xlfn.XLOOKUP(C840,PT_Master!A:A,PT_Master!C:C),""))</f>
        <v/>
      </c>
      <c r="E840" s="24" t="str">
        <f>IF(C840="","",IFERROR(_xlfn.XLOOKUP(C840,PT_Master!A:A,PT_Master!P:P),""))</f>
        <v/>
      </c>
      <c r="F840" s="24" t="str">
        <f>IF(C840="","",IFERROR(_xlfn.XLOOKUP(C840,PT_Master!A:A,PT_Master!Q:Q),""))</f>
        <v/>
      </c>
      <c r="G840" s="13"/>
      <c r="H840" s="25" t="str">
        <f>IF(B840="","",IFERROR(_xlfn.XLOOKUP(B840,BILLING!A:A,BILLING!N:N),0))</f>
        <v/>
      </c>
      <c r="I840" s="17"/>
      <c r="K840" s="13"/>
      <c r="N840" s="25" t="str">
        <f t="shared" si="27"/>
        <v/>
      </c>
    </row>
    <row r="841" spans="1:14" ht="22" customHeight="1">
      <c r="A841" t="str">
        <f t="shared" si="26"/>
        <v/>
      </c>
      <c r="C841" s="24" t="str">
        <f>IF(B841="","",IFERROR(_xlfn.XLOOKUP(B841,BILLING!A:A,BILLING!C:C),"Bill not found"))</f>
        <v/>
      </c>
      <c r="D841" s="24" t="str">
        <f>IF(C841="","",IFERROR(_xlfn.XLOOKUP(C841,PT_Master!A:A,PT_Master!C:C),""))</f>
        <v/>
      </c>
      <c r="E841" s="24" t="str">
        <f>IF(C841="","",IFERROR(_xlfn.XLOOKUP(C841,PT_Master!A:A,PT_Master!P:P),""))</f>
        <v/>
      </c>
      <c r="F841" s="24" t="str">
        <f>IF(C841="","",IFERROR(_xlfn.XLOOKUP(C841,PT_Master!A:A,PT_Master!Q:Q),""))</f>
        <v/>
      </c>
      <c r="G841" s="13"/>
      <c r="H841" s="25" t="str">
        <f>IF(B841="","",IFERROR(_xlfn.XLOOKUP(B841,BILLING!A:A,BILLING!N:N),0))</f>
        <v/>
      </c>
      <c r="I841" s="17"/>
      <c r="K841" s="13"/>
      <c r="N841" s="25" t="str">
        <f t="shared" si="27"/>
        <v/>
      </c>
    </row>
    <row r="842" spans="1:14" ht="22" customHeight="1">
      <c r="A842" t="str">
        <f t="shared" si="26"/>
        <v/>
      </c>
      <c r="C842" s="24" t="str">
        <f>IF(B842="","",IFERROR(_xlfn.XLOOKUP(B842,BILLING!A:A,BILLING!C:C),"Bill not found"))</f>
        <v/>
      </c>
      <c r="D842" s="24" t="str">
        <f>IF(C842="","",IFERROR(_xlfn.XLOOKUP(C842,PT_Master!A:A,PT_Master!C:C),""))</f>
        <v/>
      </c>
      <c r="E842" s="24" t="str">
        <f>IF(C842="","",IFERROR(_xlfn.XLOOKUP(C842,PT_Master!A:A,PT_Master!P:P),""))</f>
        <v/>
      </c>
      <c r="F842" s="24" t="str">
        <f>IF(C842="","",IFERROR(_xlfn.XLOOKUP(C842,PT_Master!A:A,PT_Master!Q:Q),""))</f>
        <v/>
      </c>
      <c r="G842" s="13"/>
      <c r="H842" s="25" t="str">
        <f>IF(B842="","",IFERROR(_xlfn.XLOOKUP(B842,BILLING!A:A,BILLING!N:N),0))</f>
        <v/>
      </c>
      <c r="I842" s="17"/>
      <c r="K842" s="13"/>
      <c r="N842" s="25" t="str">
        <f t="shared" si="27"/>
        <v/>
      </c>
    </row>
    <row r="843" spans="1:14" ht="22" customHeight="1">
      <c r="A843" t="str">
        <f t="shared" si="26"/>
        <v/>
      </c>
      <c r="C843" s="24" t="str">
        <f>IF(B843="","",IFERROR(_xlfn.XLOOKUP(B843,BILLING!A:A,BILLING!C:C),"Bill not found"))</f>
        <v/>
      </c>
      <c r="D843" s="24" t="str">
        <f>IF(C843="","",IFERROR(_xlfn.XLOOKUP(C843,PT_Master!A:A,PT_Master!C:C),""))</f>
        <v/>
      </c>
      <c r="E843" s="24" t="str">
        <f>IF(C843="","",IFERROR(_xlfn.XLOOKUP(C843,PT_Master!A:A,PT_Master!P:P),""))</f>
        <v/>
      </c>
      <c r="F843" s="24" t="str">
        <f>IF(C843="","",IFERROR(_xlfn.XLOOKUP(C843,PT_Master!A:A,PT_Master!Q:Q),""))</f>
        <v/>
      </c>
      <c r="G843" s="13"/>
      <c r="H843" s="25" t="str">
        <f>IF(B843="","",IFERROR(_xlfn.XLOOKUP(B843,BILLING!A:A,BILLING!N:N),0))</f>
        <v/>
      </c>
      <c r="I843" s="17"/>
      <c r="K843" s="13"/>
      <c r="N843" s="25" t="str">
        <f t="shared" si="27"/>
        <v/>
      </c>
    </row>
    <row r="844" spans="1:14" ht="22" customHeight="1">
      <c r="A844" t="str">
        <f t="shared" si="26"/>
        <v/>
      </c>
      <c r="C844" s="24" t="str">
        <f>IF(B844="","",IFERROR(_xlfn.XLOOKUP(B844,BILLING!A:A,BILLING!C:C),"Bill not found"))</f>
        <v/>
      </c>
      <c r="D844" s="24" t="str">
        <f>IF(C844="","",IFERROR(_xlfn.XLOOKUP(C844,PT_Master!A:A,PT_Master!C:C),""))</f>
        <v/>
      </c>
      <c r="E844" s="24" t="str">
        <f>IF(C844="","",IFERROR(_xlfn.XLOOKUP(C844,PT_Master!A:A,PT_Master!P:P),""))</f>
        <v/>
      </c>
      <c r="F844" s="24" t="str">
        <f>IF(C844="","",IFERROR(_xlfn.XLOOKUP(C844,PT_Master!A:A,PT_Master!Q:Q),""))</f>
        <v/>
      </c>
      <c r="G844" s="13"/>
      <c r="H844" s="25" t="str">
        <f>IF(B844="","",IFERROR(_xlfn.XLOOKUP(B844,BILLING!A:A,BILLING!N:N),0))</f>
        <v/>
      </c>
      <c r="I844" s="17"/>
      <c r="K844" s="13"/>
      <c r="N844" s="25" t="str">
        <f t="shared" si="27"/>
        <v/>
      </c>
    </row>
    <row r="845" spans="1:14" ht="22" customHeight="1">
      <c r="A845" t="str">
        <f t="shared" si="26"/>
        <v/>
      </c>
      <c r="C845" s="24" t="str">
        <f>IF(B845="","",IFERROR(_xlfn.XLOOKUP(B845,BILLING!A:A,BILLING!C:C),"Bill not found"))</f>
        <v/>
      </c>
      <c r="D845" s="24" t="str">
        <f>IF(C845="","",IFERROR(_xlfn.XLOOKUP(C845,PT_Master!A:A,PT_Master!C:C),""))</f>
        <v/>
      </c>
      <c r="E845" s="24" t="str">
        <f>IF(C845="","",IFERROR(_xlfn.XLOOKUP(C845,PT_Master!A:A,PT_Master!P:P),""))</f>
        <v/>
      </c>
      <c r="F845" s="24" t="str">
        <f>IF(C845="","",IFERROR(_xlfn.XLOOKUP(C845,PT_Master!A:A,PT_Master!Q:Q),""))</f>
        <v/>
      </c>
      <c r="G845" s="13"/>
      <c r="H845" s="25" t="str">
        <f>IF(B845="","",IFERROR(_xlfn.XLOOKUP(B845,BILLING!A:A,BILLING!N:N),0))</f>
        <v/>
      </c>
      <c r="I845" s="17"/>
      <c r="K845" s="13"/>
      <c r="N845" s="25" t="str">
        <f t="shared" si="27"/>
        <v/>
      </c>
    </row>
    <row r="846" spans="1:14" ht="22" customHeight="1">
      <c r="A846" t="str">
        <f t="shared" si="26"/>
        <v/>
      </c>
      <c r="C846" s="24" t="str">
        <f>IF(B846="","",IFERROR(_xlfn.XLOOKUP(B846,BILLING!A:A,BILLING!C:C),"Bill not found"))</f>
        <v/>
      </c>
      <c r="D846" s="24" t="str">
        <f>IF(C846="","",IFERROR(_xlfn.XLOOKUP(C846,PT_Master!A:A,PT_Master!C:C),""))</f>
        <v/>
      </c>
      <c r="E846" s="24" t="str">
        <f>IF(C846="","",IFERROR(_xlfn.XLOOKUP(C846,PT_Master!A:A,PT_Master!P:P),""))</f>
        <v/>
      </c>
      <c r="F846" s="24" t="str">
        <f>IF(C846="","",IFERROR(_xlfn.XLOOKUP(C846,PT_Master!A:A,PT_Master!Q:Q),""))</f>
        <v/>
      </c>
      <c r="G846" s="13"/>
      <c r="H846" s="25" t="str">
        <f>IF(B846="","",IFERROR(_xlfn.XLOOKUP(B846,BILLING!A:A,BILLING!N:N),0))</f>
        <v/>
      </c>
      <c r="I846" s="17"/>
      <c r="K846" s="13"/>
      <c r="N846" s="25" t="str">
        <f t="shared" si="27"/>
        <v/>
      </c>
    </row>
    <row r="847" spans="1:14" ht="22" customHeight="1">
      <c r="A847" t="str">
        <f t="shared" si="26"/>
        <v/>
      </c>
      <c r="C847" s="24" t="str">
        <f>IF(B847="","",IFERROR(_xlfn.XLOOKUP(B847,BILLING!A:A,BILLING!C:C),"Bill not found"))</f>
        <v/>
      </c>
      <c r="D847" s="24" t="str">
        <f>IF(C847="","",IFERROR(_xlfn.XLOOKUP(C847,PT_Master!A:A,PT_Master!C:C),""))</f>
        <v/>
      </c>
      <c r="E847" s="24" t="str">
        <f>IF(C847="","",IFERROR(_xlfn.XLOOKUP(C847,PT_Master!A:A,PT_Master!P:P),""))</f>
        <v/>
      </c>
      <c r="F847" s="24" t="str">
        <f>IF(C847="","",IFERROR(_xlfn.XLOOKUP(C847,PT_Master!A:A,PT_Master!Q:Q),""))</f>
        <v/>
      </c>
      <c r="G847" s="13"/>
      <c r="H847" s="25" t="str">
        <f>IF(B847="","",IFERROR(_xlfn.XLOOKUP(B847,BILLING!A:A,BILLING!N:N),0))</f>
        <v/>
      </c>
      <c r="I847" s="17"/>
      <c r="K847" s="13"/>
      <c r="N847" s="25" t="str">
        <f t="shared" si="27"/>
        <v/>
      </c>
    </row>
    <row r="848" spans="1:14" ht="22" customHeight="1">
      <c r="A848" t="str">
        <f t="shared" si="26"/>
        <v/>
      </c>
      <c r="C848" s="24" t="str">
        <f>IF(B848="","",IFERROR(_xlfn.XLOOKUP(B848,BILLING!A:A,BILLING!C:C),"Bill not found"))</f>
        <v/>
      </c>
      <c r="D848" s="24" t="str">
        <f>IF(C848="","",IFERROR(_xlfn.XLOOKUP(C848,PT_Master!A:A,PT_Master!C:C),""))</f>
        <v/>
      </c>
      <c r="E848" s="24" t="str">
        <f>IF(C848="","",IFERROR(_xlfn.XLOOKUP(C848,PT_Master!A:A,PT_Master!P:P),""))</f>
        <v/>
      </c>
      <c r="F848" s="24" t="str">
        <f>IF(C848="","",IFERROR(_xlfn.XLOOKUP(C848,PT_Master!A:A,PT_Master!Q:Q),""))</f>
        <v/>
      </c>
      <c r="G848" s="13"/>
      <c r="H848" s="25" t="str">
        <f>IF(B848="","",IFERROR(_xlfn.XLOOKUP(B848,BILLING!A:A,BILLING!N:N),0))</f>
        <v/>
      </c>
      <c r="I848" s="17"/>
      <c r="K848" s="13"/>
      <c r="N848" s="25" t="str">
        <f t="shared" si="27"/>
        <v/>
      </c>
    </row>
    <row r="849" spans="1:14" ht="22" customHeight="1">
      <c r="A849" t="str">
        <f t="shared" si="26"/>
        <v/>
      </c>
      <c r="C849" s="24" t="str">
        <f>IF(B849="","",IFERROR(_xlfn.XLOOKUP(B849,BILLING!A:A,BILLING!C:C),"Bill not found"))</f>
        <v/>
      </c>
      <c r="D849" s="24" t="str">
        <f>IF(C849="","",IFERROR(_xlfn.XLOOKUP(C849,PT_Master!A:A,PT_Master!C:C),""))</f>
        <v/>
      </c>
      <c r="E849" s="24" t="str">
        <f>IF(C849="","",IFERROR(_xlfn.XLOOKUP(C849,PT_Master!A:A,PT_Master!P:P),""))</f>
        <v/>
      </c>
      <c r="F849" s="24" t="str">
        <f>IF(C849="","",IFERROR(_xlfn.XLOOKUP(C849,PT_Master!A:A,PT_Master!Q:Q),""))</f>
        <v/>
      </c>
      <c r="G849" s="13"/>
      <c r="H849" s="25" t="str">
        <f>IF(B849="","",IFERROR(_xlfn.XLOOKUP(B849,BILLING!A:A,BILLING!N:N),0))</f>
        <v/>
      </c>
      <c r="I849" s="17"/>
      <c r="K849" s="13"/>
      <c r="N849" s="25" t="str">
        <f t="shared" si="27"/>
        <v/>
      </c>
    </row>
    <row r="850" spans="1:14" ht="22" customHeight="1">
      <c r="A850" t="str">
        <f t="shared" si="26"/>
        <v/>
      </c>
      <c r="C850" s="24" t="str">
        <f>IF(B850="","",IFERROR(_xlfn.XLOOKUP(B850,BILLING!A:A,BILLING!C:C),"Bill not found"))</f>
        <v/>
      </c>
      <c r="D850" s="24" t="str">
        <f>IF(C850="","",IFERROR(_xlfn.XLOOKUP(C850,PT_Master!A:A,PT_Master!C:C),""))</f>
        <v/>
      </c>
      <c r="E850" s="24" t="str">
        <f>IF(C850="","",IFERROR(_xlfn.XLOOKUP(C850,PT_Master!A:A,PT_Master!P:P),""))</f>
        <v/>
      </c>
      <c r="F850" s="24" t="str">
        <f>IF(C850="","",IFERROR(_xlfn.XLOOKUP(C850,PT_Master!A:A,PT_Master!Q:Q),""))</f>
        <v/>
      </c>
      <c r="G850" s="13"/>
      <c r="H850" s="25" t="str">
        <f>IF(B850="","",IFERROR(_xlfn.XLOOKUP(B850,BILLING!A:A,BILLING!N:N),0))</f>
        <v/>
      </c>
      <c r="I850" s="17"/>
      <c r="K850" s="13"/>
      <c r="N850" s="25" t="str">
        <f t="shared" si="27"/>
        <v/>
      </c>
    </row>
    <row r="851" spans="1:14" ht="22" customHeight="1">
      <c r="A851" t="str">
        <f t="shared" si="26"/>
        <v/>
      </c>
      <c r="C851" s="24" t="str">
        <f>IF(B851="","",IFERROR(_xlfn.XLOOKUP(B851,BILLING!A:A,BILLING!C:C),"Bill not found"))</f>
        <v/>
      </c>
      <c r="D851" s="24" t="str">
        <f>IF(C851="","",IFERROR(_xlfn.XLOOKUP(C851,PT_Master!A:A,PT_Master!C:C),""))</f>
        <v/>
      </c>
      <c r="E851" s="24" t="str">
        <f>IF(C851="","",IFERROR(_xlfn.XLOOKUP(C851,PT_Master!A:A,PT_Master!P:P),""))</f>
        <v/>
      </c>
      <c r="F851" s="24" t="str">
        <f>IF(C851="","",IFERROR(_xlfn.XLOOKUP(C851,PT_Master!A:A,PT_Master!Q:Q),""))</f>
        <v/>
      </c>
      <c r="G851" s="13"/>
      <c r="H851" s="25" t="str">
        <f>IF(B851="","",IFERROR(_xlfn.XLOOKUP(B851,BILLING!A:A,BILLING!N:N),0))</f>
        <v/>
      </c>
      <c r="I851" s="17"/>
      <c r="K851" s="13"/>
      <c r="N851" s="25" t="str">
        <f t="shared" si="27"/>
        <v/>
      </c>
    </row>
    <row r="852" spans="1:14" ht="22" customHeight="1">
      <c r="A852" t="str">
        <f t="shared" si="26"/>
        <v/>
      </c>
      <c r="C852" s="24" t="str">
        <f>IF(B852="","",IFERROR(_xlfn.XLOOKUP(B852,BILLING!A:A,BILLING!C:C),"Bill not found"))</f>
        <v/>
      </c>
      <c r="D852" s="24" t="str">
        <f>IF(C852="","",IFERROR(_xlfn.XLOOKUP(C852,PT_Master!A:A,PT_Master!C:C),""))</f>
        <v/>
      </c>
      <c r="E852" s="24" t="str">
        <f>IF(C852="","",IFERROR(_xlfn.XLOOKUP(C852,PT_Master!A:A,PT_Master!P:P),""))</f>
        <v/>
      </c>
      <c r="F852" s="24" t="str">
        <f>IF(C852="","",IFERROR(_xlfn.XLOOKUP(C852,PT_Master!A:A,PT_Master!Q:Q),""))</f>
        <v/>
      </c>
      <c r="G852" s="13"/>
      <c r="H852" s="25" t="str">
        <f>IF(B852="","",IFERROR(_xlfn.XLOOKUP(B852,BILLING!A:A,BILLING!N:N),0))</f>
        <v/>
      </c>
      <c r="I852" s="17"/>
      <c r="K852" s="13"/>
      <c r="N852" s="25" t="str">
        <f t="shared" si="27"/>
        <v/>
      </c>
    </row>
    <row r="853" spans="1:14" ht="22" customHeight="1">
      <c r="A853" t="str">
        <f t="shared" si="26"/>
        <v/>
      </c>
      <c r="C853" s="24" t="str">
        <f>IF(B853="","",IFERROR(_xlfn.XLOOKUP(B853,BILLING!A:A,BILLING!C:C),"Bill not found"))</f>
        <v/>
      </c>
      <c r="D853" s="24" t="str">
        <f>IF(C853="","",IFERROR(_xlfn.XLOOKUP(C853,PT_Master!A:A,PT_Master!C:C),""))</f>
        <v/>
      </c>
      <c r="E853" s="24" t="str">
        <f>IF(C853="","",IFERROR(_xlfn.XLOOKUP(C853,PT_Master!A:A,PT_Master!P:P),""))</f>
        <v/>
      </c>
      <c r="F853" s="24" t="str">
        <f>IF(C853="","",IFERROR(_xlfn.XLOOKUP(C853,PT_Master!A:A,PT_Master!Q:Q),""))</f>
        <v/>
      </c>
      <c r="G853" s="13"/>
      <c r="H853" s="25" t="str">
        <f>IF(B853="","",IFERROR(_xlfn.XLOOKUP(B853,BILLING!A:A,BILLING!N:N),0))</f>
        <v/>
      </c>
      <c r="I853" s="17"/>
      <c r="K853" s="13"/>
      <c r="N853" s="25" t="str">
        <f t="shared" si="27"/>
        <v/>
      </c>
    </row>
    <row r="854" spans="1:14" ht="22" customHeight="1">
      <c r="A854" t="str">
        <f t="shared" si="26"/>
        <v/>
      </c>
      <c r="C854" s="24" t="str">
        <f>IF(B854="","",IFERROR(_xlfn.XLOOKUP(B854,BILLING!A:A,BILLING!C:C),"Bill not found"))</f>
        <v/>
      </c>
      <c r="D854" s="24" t="str">
        <f>IF(C854="","",IFERROR(_xlfn.XLOOKUP(C854,PT_Master!A:A,PT_Master!C:C),""))</f>
        <v/>
      </c>
      <c r="E854" s="24" t="str">
        <f>IF(C854="","",IFERROR(_xlfn.XLOOKUP(C854,PT_Master!A:A,PT_Master!P:P),""))</f>
        <v/>
      </c>
      <c r="F854" s="24" t="str">
        <f>IF(C854="","",IFERROR(_xlfn.XLOOKUP(C854,PT_Master!A:A,PT_Master!Q:Q),""))</f>
        <v/>
      </c>
      <c r="G854" s="13"/>
      <c r="H854" s="25" t="str">
        <f>IF(B854="","",IFERROR(_xlfn.XLOOKUP(B854,BILLING!A:A,BILLING!N:N),0))</f>
        <v/>
      </c>
      <c r="I854" s="17"/>
      <c r="K854" s="13"/>
      <c r="N854" s="25" t="str">
        <f t="shared" si="27"/>
        <v/>
      </c>
    </row>
    <row r="855" spans="1:14" ht="22" customHeight="1">
      <c r="A855" t="str">
        <f t="shared" si="26"/>
        <v/>
      </c>
      <c r="C855" s="24" t="str">
        <f>IF(B855="","",IFERROR(_xlfn.XLOOKUP(B855,BILLING!A:A,BILLING!C:C),"Bill not found"))</f>
        <v/>
      </c>
      <c r="D855" s="24" t="str">
        <f>IF(C855="","",IFERROR(_xlfn.XLOOKUP(C855,PT_Master!A:A,PT_Master!C:C),""))</f>
        <v/>
      </c>
      <c r="E855" s="24" t="str">
        <f>IF(C855="","",IFERROR(_xlfn.XLOOKUP(C855,PT_Master!A:A,PT_Master!P:P),""))</f>
        <v/>
      </c>
      <c r="F855" s="24" t="str">
        <f>IF(C855="","",IFERROR(_xlfn.XLOOKUP(C855,PT_Master!A:A,PT_Master!Q:Q),""))</f>
        <v/>
      </c>
      <c r="G855" s="13"/>
      <c r="H855" s="25" t="str">
        <f>IF(B855="","",IFERROR(_xlfn.XLOOKUP(B855,BILLING!A:A,BILLING!N:N),0))</f>
        <v/>
      </c>
      <c r="I855" s="17"/>
      <c r="K855" s="13"/>
      <c r="N855" s="25" t="str">
        <f t="shared" si="27"/>
        <v/>
      </c>
    </row>
    <row r="856" spans="1:14" ht="22" customHeight="1">
      <c r="A856" t="str">
        <f t="shared" si="26"/>
        <v/>
      </c>
      <c r="C856" s="24" t="str">
        <f>IF(B856="","",IFERROR(_xlfn.XLOOKUP(B856,BILLING!A:A,BILLING!C:C),"Bill not found"))</f>
        <v/>
      </c>
      <c r="D856" s="24" t="str">
        <f>IF(C856="","",IFERROR(_xlfn.XLOOKUP(C856,PT_Master!A:A,PT_Master!C:C),""))</f>
        <v/>
      </c>
      <c r="E856" s="24" t="str">
        <f>IF(C856="","",IFERROR(_xlfn.XLOOKUP(C856,PT_Master!A:A,PT_Master!P:P),""))</f>
        <v/>
      </c>
      <c r="F856" s="24" t="str">
        <f>IF(C856="","",IFERROR(_xlfn.XLOOKUP(C856,PT_Master!A:A,PT_Master!Q:Q),""))</f>
        <v/>
      </c>
      <c r="G856" s="13"/>
      <c r="H856" s="25" t="str">
        <f>IF(B856="","",IFERROR(_xlfn.XLOOKUP(B856,BILLING!A:A,BILLING!N:N),0))</f>
        <v/>
      </c>
      <c r="I856" s="17"/>
      <c r="K856" s="13"/>
      <c r="N856" s="25" t="str">
        <f t="shared" si="27"/>
        <v/>
      </c>
    </row>
    <row r="857" spans="1:14" ht="22" customHeight="1">
      <c r="A857" t="str">
        <f t="shared" si="26"/>
        <v/>
      </c>
      <c r="C857" s="24" t="str">
        <f>IF(B857="","",IFERROR(_xlfn.XLOOKUP(B857,BILLING!A:A,BILLING!C:C),"Bill not found"))</f>
        <v/>
      </c>
      <c r="D857" s="24" t="str">
        <f>IF(C857="","",IFERROR(_xlfn.XLOOKUP(C857,PT_Master!A:A,PT_Master!C:C),""))</f>
        <v/>
      </c>
      <c r="E857" s="24" t="str">
        <f>IF(C857="","",IFERROR(_xlfn.XLOOKUP(C857,PT_Master!A:A,PT_Master!P:P),""))</f>
        <v/>
      </c>
      <c r="F857" s="24" t="str">
        <f>IF(C857="","",IFERROR(_xlfn.XLOOKUP(C857,PT_Master!A:A,PT_Master!Q:Q),""))</f>
        <v/>
      </c>
      <c r="G857" s="13"/>
      <c r="H857" s="25" t="str">
        <f>IF(B857="","",IFERROR(_xlfn.XLOOKUP(B857,BILLING!A:A,BILLING!N:N),0))</f>
        <v/>
      </c>
      <c r="I857" s="17"/>
      <c r="K857" s="13"/>
      <c r="N857" s="25" t="str">
        <f t="shared" si="27"/>
        <v/>
      </c>
    </row>
    <row r="858" spans="1:14" ht="22" customHeight="1">
      <c r="A858" t="str">
        <f t="shared" si="26"/>
        <v/>
      </c>
      <c r="C858" s="24" t="str">
        <f>IF(B858="","",IFERROR(_xlfn.XLOOKUP(B858,BILLING!A:A,BILLING!C:C),"Bill not found"))</f>
        <v/>
      </c>
      <c r="D858" s="24" t="str">
        <f>IF(C858="","",IFERROR(_xlfn.XLOOKUP(C858,PT_Master!A:A,PT_Master!C:C),""))</f>
        <v/>
      </c>
      <c r="E858" s="24" t="str">
        <f>IF(C858="","",IFERROR(_xlfn.XLOOKUP(C858,PT_Master!A:A,PT_Master!P:P),""))</f>
        <v/>
      </c>
      <c r="F858" s="24" t="str">
        <f>IF(C858="","",IFERROR(_xlfn.XLOOKUP(C858,PT_Master!A:A,PT_Master!Q:Q),""))</f>
        <v/>
      </c>
      <c r="G858" s="13"/>
      <c r="H858" s="25" t="str">
        <f>IF(B858="","",IFERROR(_xlfn.XLOOKUP(B858,BILLING!A:A,BILLING!N:N),0))</f>
        <v/>
      </c>
      <c r="I858" s="17"/>
      <c r="K858" s="13"/>
      <c r="N858" s="25" t="str">
        <f t="shared" si="27"/>
        <v/>
      </c>
    </row>
    <row r="859" spans="1:14" ht="22" customHeight="1">
      <c r="A859" t="str">
        <f t="shared" si="26"/>
        <v/>
      </c>
      <c r="C859" s="24" t="str">
        <f>IF(B859="","",IFERROR(_xlfn.XLOOKUP(B859,BILLING!A:A,BILLING!C:C),"Bill not found"))</f>
        <v/>
      </c>
      <c r="D859" s="24" t="str">
        <f>IF(C859="","",IFERROR(_xlfn.XLOOKUP(C859,PT_Master!A:A,PT_Master!C:C),""))</f>
        <v/>
      </c>
      <c r="E859" s="24" t="str">
        <f>IF(C859="","",IFERROR(_xlfn.XLOOKUP(C859,PT_Master!A:A,PT_Master!P:P),""))</f>
        <v/>
      </c>
      <c r="F859" s="24" t="str">
        <f>IF(C859="","",IFERROR(_xlfn.XLOOKUP(C859,PT_Master!A:A,PT_Master!Q:Q),""))</f>
        <v/>
      </c>
      <c r="G859" s="13"/>
      <c r="H859" s="25" t="str">
        <f>IF(B859="","",IFERROR(_xlfn.XLOOKUP(B859,BILLING!A:A,BILLING!N:N),0))</f>
        <v/>
      </c>
      <c r="I859" s="17"/>
      <c r="K859" s="13"/>
      <c r="N859" s="25" t="str">
        <f t="shared" si="27"/>
        <v/>
      </c>
    </row>
    <row r="860" spans="1:14" ht="22" customHeight="1">
      <c r="A860" t="str">
        <f t="shared" si="26"/>
        <v/>
      </c>
      <c r="C860" s="24" t="str">
        <f>IF(B860="","",IFERROR(_xlfn.XLOOKUP(B860,BILLING!A:A,BILLING!C:C),"Bill not found"))</f>
        <v/>
      </c>
      <c r="D860" s="24" t="str">
        <f>IF(C860="","",IFERROR(_xlfn.XLOOKUP(C860,PT_Master!A:A,PT_Master!C:C),""))</f>
        <v/>
      </c>
      <c r="E860" s="24" t="str">
        <f>IF(C860="","",IFERROR(_xlfn.XLOOKUP(C860,PT_Master!A:A,PT_Master!P:P),""))</f>
        <v/>
      </c>
      <c r="F860" s="24" t="str">
        <f>IF(C860="","",IFERROR(_xlfn.XLOOKUP(C860,PT_Master!A:A,PT_Master!Q:Q),""))</f>
        <v/>
      </c>
      <c r="G860" s="13"/>
      <c r="H860" s="25" t="str">
        <f>IF(B860="","",IFERROR(_xlfn.XLOOKUP(B860,BILLING!A:A,BILLING!N:N),0))</f>
        <v/>
      </c>
      <c r="I860" s="17"/>
      <c r="K860" s="13"/>
      <c r="N860" s="25" t="str">
        <f t="shared" si="27"/>
        <v/>
      </c>
    </row>
    <row r="861" spans="1:14" ht="22" customHeight="1">
      <c r="A861" t="str">
        <f t="shared" si="26"/>
        <v/>
      </c>
      <c r="C861" s="24" t="str">
        <f>IF(B861="","",IFERROR(_xlfn.XLOOKUP(B861,BILLING!A:A,BILLING!C:C),"Bill not found"))</f>
        <v/>
      </c>
      <c r="D861" s="24" t="str">
        <f>IF(C861="","",IFERROR(_xlfn.XLOOKUP(C861,PT_Master!A:A,PT_Master!C:C),""))</f>
        <v/>
      </c>
      <c r="E861" s="24" t="str">
        <f>IF(C861="","",IFERROR(_xlfn.XLOOKUP(C861,PT_Master!A:A,PT_Master!P:P),""))</f>
        <v/>
      </c>
      <c r="F861" s="24" t="str">
        <f>IF(C861="","",IFERROR(_xlfn.XLOOKUP(C861,PT_Master!A:A,PT_Master!Q:Q),""))</f>
        <v/>
      </c>
      <c r="G861" s="13"/>
      <c r="H861" s="25" t="str">
        <f>IF(B861="","",IFERROR(_xlfn.XLOOKUP(B861,BILLING!A:A,BILLING!N:N),0))</f>
        <v/>
      </c>
      <c r="I861" s="17"/>
      <c r="K861" s="13"/>
      <c r="N861" s="25" t="str">
        <f t="shared" si="27"/>
        <v/>
      </c>
    </row>
    <row r="862" spans="1:14" ht="22" customHeight="1">
      <c r="A862" t="str">
        <f t="shared" si="26"/>
        <v/>
      </c>
      <c r="C862" s="24" t="str">
        <f>IF(B862="","",IFERROR(_xlfn.XLOOKUP(B862,BILLING!A:A,BILLING!C:C),"Bill not found"))</f>
        <v/>
      </c>
      <c r="D862" s="24" t="str">
        <f>IF(C862="","",IFERROR(_xlfn.XLOOKUP(C862,PT_Master!A:A,PT_Master!C:C),""))</f>
        <v/>
      </c>
      <c r="E862" s="24" t="str">
        <f>IF(C862="","",IFERROR(_xlfn.XLOOKUP(C862,PT_Master!A:A,PT_Master!P:P),""))</f>
        <v/>
      </c>
      <c r="F862" s="24" t="str">
        <f>IF(C862="","",IFERROR(_xlfn.XLOOKUP(C862,PT_Master!A:A,PT_Master!Q:Q),""))</f>
        <v/>
      </c>
      <c r="G862" s="13"/>
      <c r="H862" s="25" t="str">
        <f>IF(B862="","",IFERROR(_xlfn.XLOOKUP(B862,BILLING!A:A,BILLING!N:N),0))</f>
        <v/>
      </c>
      <c r="I862" s="17"/>
      <c r="K862" s="13"/>
      <c r="N862" s="25" t="str">
        <f t="shared" si="27"/>
        <v/>
      </c>
    </row>
    <row r="863" spans="1:14" ht="22" customHeight="1">
      <c r="A863" t="str">
        <f t="shared" si="26"/>
        <v/>
      </c>
      <c r="C863" s="24" t="str">
        <f>IF(B863="","",IFERROR(_xlfn.XLOOKUP(B863,BILLING!A:A,BILLING!C:C),"Bill not found"))</f>
        <v/>
      </c>
      <c r="D863" s="24" t="str">
        <f>IF(C863="","",IFERROR(_xlfn.XLOOKUP(C863,PT_Master!A:A,PT_Master!C:C),""))</f>
        <v/>
      </c>
      <c r="E863" s="24" t="str">
        <f>IF(C863="","",IFERROR(_xlfn.XLOOKUP(C863,PT_Master!A:A,PT_Master!P:P),""))</f>
        <v/>
      </c>
      <c r="F863" s="24" t="str">
        <f>IF(C863="","",IFERROR(_xlfn.XLOOKUP(C863,PT_Master!A:A,PT_Master!Q:Q),""))</f>
        <v/>
      </c>
      <c r="G863" s="13"/>
      <c r="H863" s="25" t="str">
        <f>IF(B863="","",IFERROR(_xlfn.XLOOKUP(B863,BILLING!A:A,BILLING!N:N),0))</f>
        <v/>
      </c>
      <c r="I863" s="17"/>
      <c r="K863" s="13"/>
      <c r="N863" s="25" t="str">
        <f t="shared" si="27"/>
        <v/>
      </c>
    </row>
    <row r="864" spans="1:14" ht="22" customHeight="1">
      <c r="A864" t="str">
        <f t="shared" si="26"/>
        <v/>
      </c>
      <c r="C864" s="24" t="str">
        <f>IF(B864="","",IFERROR(_xlfn.XLOOKUP(B864,BILLING!A:A,BILLING!C:C),"Bill not found"))</f>
        <v/>
      </c>
      <c r="D864" s="24" t="str">
        <f>IF(C864="","",IFERROR(_xlfn.XLOOKUP(C864,PT_Master!A:A,PT_Master!C:C),""))</f>
        <v/>
      </c>
      <c r="E864" s="24" t="str">
        <f>IF(C864="","",IFERROR(_xlfn.XLOOKUP(C864,PT_Master!A:A,PT_Master!P:P),""))</f>
        <v/>
      </c>
      <c r="F864" s="24" t="str">
        <f>IF(C864="","",IFERROR(_xlfn.XLOOKUP(C864,PT_Master!A:A,PT_Master!Q:Q),""))</f>
        <v/>
      </c>
      <c r="G864" s="13"/>
      <c r="H864" s="25" t="str">
        <f>IF(B864="","",IFERROR(_xlfn.XLOOKUP(B864,BILLING!A:A,BILLING!N:N),0))</f>
        <v/>
      </c>
      <c r="I864" s="17"/>
      <c r="K864" s="13"/>
      <c r="N864" s="25" t="str">
        <f t="shared" si="27"/>
        <v/>
      </c>
    </row>
    <row r="865" spans="1:14" ht="22" customHeight="1">
      <c r="A865" t="str">
        <f t="shared" si="26"/>
        <v/>
      </c>
      <c r="C865" s="24" t="str">
        <f>IF(B865="","",IFERROR(_xlfn.XLOOKUP(B865,BILLING!A:A,BILLING!C:C),"Bill not found"))</f>
        <v/>
      </c>
      <c r="D865" s="24" t="str">
        <f>IF(C865="","",IFERROR(_xlfn.XLOOKUP(C865,PT_Master!A:A,PT_Master!C:C),""))</f>
        <v/>
      </c>
      <c r="E865" s="24" t="str">
        <f>IF(C865="","",IFERROR(_xlfn.XLOOKUP(C865,PT_Master!A:A,PT_Master!P:P),""))</f>
        <v/>
      </c>
      <c r="F865" s="24" t="str">
        <f>IF(C865="","",IFERROR(_xlfn.XLOOKUP(C865,PT_Master!A:A,PT_Master!Q:Q),""))</f>
        <v/>
      </c>
      <c r="G865" s="13"/>
      <c r="H865" s="25" t="str">
        <f>IF(B865="","",IFERROR(_xlfn.XLOOKUP(B865,BILLING!A:A,BILLING!N:N),0))</f>
        <v/>
      </c>
      <c r="I865" s="17"/>
      <c r="K865" s="13"/>
      <c r="N865" s="25" t="str">
        <f t="shared" si="27"/>
        <v/>
      </c>
    </row>
    <row r="866" spans="1:14" ht="22" customHeight="1">
      <c r="A866" t="str">
        <f t="shared" si="26"/>
        <v/>
      </c>
      <c r="C866" s="24" t="str">
        <f>IF(B866="","",IFERROR(_xlfn.XLOOKUP(B866,BILLING!A:A,BILLING!C:C),"Bill not found"))</f>
        <v/>
      </c>
      <c r="D866" s="24" t="str">
        <f>IF(C866="","",IFERROR(_xlfn.XLOOKUP(C866,PT_Master!A:A,PT_Master!C:C),""))</f>
        <v/>
      </c>
      <c r="E866" s="24" t="str">
        <f>IF(C866="","",IFERROR(_xlfn.XLOOKUP(C866,PT_Master!A:A,PT_Master!P:P),""))</f>
        <v/>
      </c>
      <c r="F866" s="24" t="str">
        <f>IF(C866="","",IFERROR(_xlfn.XLOOKUP(C866,PT_Master!A:A,PT_Master!Q:Q),""))</f>
        <v/>
      </c>
      <c r="G866" s="13"/>
      <c r="H866" s="25" t="str">
        <f>IF(B866="","",IFERROR(_xlfn.XLOOKUP(B866,BILLING!A:A,BILLING!N:N),0))</f>
        <v/>
      </c>
      <c r="I866" s="17"/>
      <c r="K866" s="13"/>
      <c r="N866" s="25" t="str">
        <f t="shared" si="27"/>
        <v/>
      </c>
    </row>
    <row r="867" spans="1:14" ht="22" customHeight="1">
      <c r="A867" t="str">
        <f t="shared" si="26"/>
        <v/>
      </c>
      <c r="C867" s="24" t="str">
        <f>IF(B867="","",IFERROR(_xlfn.XLOOKUP(B867,BILLING!A:A,BILLING!C:C),"Bill not found"))</f>
        <v/>
      </c>
      <c r="D867" s="24" t="str">
        <f>IF(C867="","",IFERROR(_xlfn.XLOOKUP(C867,PT_Master!A:A,PT_Master!C:C),""))</f>
        <v/>
      </c>
      <c r="E867" s="24" t="str">
        <f>IF(C867="","",IFERROR(_xlfn.XLOOKUP(C867,PT_Master!A:A,PT_Master!P:P),""))</f>
        <v/>
      </c>
      <c r="F867" s="24" t="str">
        <f>IF(C867="","",IFERROR(_xlfn.XLOOKUP(C867,PT_Master!A:A,PT_Master!Q:Q),""))</f>
        <v/>
      </c>
      <c r="G867" s="13"/>
      <c r="H867" s="25" t="str">
        <f>IF(B867="","",IFERROR(_xlfn.XLOOKUP(B867,BILLING!A:A,BILLING!N:N),0))</f>
        <v/>
      </c>
      <c r="I867" s="17"/>
      <c r="K867" s="13"/>
      <c r="N867" s="25" t="str">
        <f t="shared" si="27"/>
        <v/>
      </c>
    </row>
    <row r="868" spans="1:14" ht="22" customHeight="1">
      <c r="A868" t="str">
        <f t="shared" si="26"/>
        <v/>
      </c>
      <c r="C868" s="24" t="str">
        <f>IF(B868="","",IFERROR(_xlfn.XLOOKUP(B868,BILLING!A:A,BILLING!C:C),"Bill not found"))</f>
        <v/>
      </c>
      <c r="D868" s="24" t="str">
        <f>IF(C868="","",IFERROR(_xlfn.XLOOKUP(C868,PT_Master!A:A,PT_Master!C:C),""))</f>
        <v/>
      </c>
      <c r="E868" s="24" t="str">
        <f>IF(C868="","",IFERROR(_xlfn.XLOOKUP(C868,PT_Master!A:A,PT_Master!P:P),""))</f>
        <v/>
      </c>
      <c r="F868" s="24" t="str">
        <f>IF(C868="","",IFERROR(_xlfn.XLOOKUP(C868,PT_Master!A:A,PT_Master!Q:Q),""))</f>
        <v/>
      </c>
      <c r="G868" s="13"/>
      <c r="H868" s="25" t="str">
        <f>IF(B868="","",IFERROR(_xlfn.XLOOKUP(B868,BILLING!A:A,BILLING!N:N),0))</f>
        <v/>
      </c>
      <c r="I868" s="17"/>
      <c r="K868" s="13"/>
      <c r="N868" s="25" t="str">
        <f t="shared" si="27"/>
        <v/>
      </c>
    </row>
    <row r="869" spans="1:14" ht="22" customHeight="1">
      <c r="A869" t="str">
        <f t="shared" si="26"/>
        <v/>
      </c>
      <c r="C869" s="24" t="str">
        <f>IF(B869="","",IFERROR(_xlfn.XLOOKUP(B869,BILLING!A:A,BILLING!C:C),"Bill not found"))</f>
        <v/>
      </c>
      <c r="D869" s="24" t="str">
        <f>IF(C869="","",IFERROR(_xlfn.XLOOKUP(C869,PT_Master!A:A,PT_Master!C:C),""))</f>
        <v/>
      </c>
      <c r="E869" s="24" t="str">
        <f>IF(C869="","",IFERROR(_xlfn.XLOOKUP(C869,PT_Master!A:A,PT_Master!P:P),""))</f>
        <v/>
      </c>
      <c r="F869" s="24" t="str">
        <f>IF(C869="","",IFERROR(_xlfn.XLOOKUP(C869,PT_Master!A:A,PT_Master!Q:Q),""))</f>
        <v/>
      </c>
      <c r="G869" s="13"/>
      <c r="H869" s="25" t="str">
        <f>IF(B869="","",IFERROR(_xlfn.XLOOKUP(B869,BILLING!A:A,BILLING!N:N),0))</f>
        <v/>
      </c>
      <c r="I869" s="17"/>
      <c r="K869" s="13"/>
      <c r="N869" s="25" t="str">
        <f t="shared" si="27"/>
        <v/>
      </c>
    </row>
    <row r="870" spans="1:14" ht="22" customHeight="1">
      <c r="A870" t="str">
        <f t="shared" si="26"/>
        <v/>
      </c>
      <c r="C870" s="24" t="str">
        <f>IF(B870="","",IFERROR(_xlfn.XLOOKUP(B870,BILLING!A:A,BILLING!C:C),"Bill not found"))</f>
        <v/>
      </c>
      <c r="D870" s="24" t="str">
        <f>IF(C870="","",IFERROR(_xlfn.XLOOKUP(C870,PT_Master!A:A,PT_Master!C:C),""))</f>
        <v/>
      </c>
      <c r="E870" s="24" t="str">
        <f>IF(C870="","",IFERROR(_xlfn.XLOOKUP(C870,PT_Master!A:A,PT_Master!P:P),""))</f>
        <v/>
      </c>
      <c r="F870" s="24" t="str">
        <f>IF(C870="","",IFERROR(_xlfn.XLOOKUP(C870,PT_Master!A:A,PT_Master!Q:Q),""))</f>
        <v/>
      </c>
      <c r="G870" s="13"/>
      <c r="H870" s="25" t="str">
        <f>IF(B870="","",IFERROR(_xlfn.XLOOKUP(B870,BILLING!A:A,BILLING!N:N),0))</f>
        <v/>
      </c>
      <c r="I870" s="17"/>
      <c r="K870" s="13"/>
      <c r="N870" s="25" t="str">
        <f t="shared" si="27"/>
        <v/>
      </c>
    </row>
    <row r="871" spans="1:14" ht="22" customHeight="1">
      <c r="A871" t="str">
        <f t="shared" si="26"/>
        <v/>
      </c>
      <c r="C871" s="24" t="str">
        <f>IF(B871="","",IFERROR(_xlfn.XLOOKUP(B871,BILLING!A:A,BILLING!C:C),"Bill not found"))</f>
        <v/>
      </c>
      <c r="D871" s="24" t="str">
        <f>IF(C871="","",IFERROR(_xlfn.XLOOKUP(C871,PT_Master!A:A,PT_Master!C:C),""))</f>
        <v/>
      </c>
      <c r="E871" s="24" t="str">
        <f>IF(C871="","",IFERROR(_xlfn.XLOOKUP(C871,PT_Master!A:A,PT_Master!P:P),""))</f>
        <v/>
      </c>
      <c r="F871" s="24" t="str">
        <f>IF(C871="","",IFERROR(_xlfn.XLOOKUP(C871,PT_Master!A:A,PT_Master!Q:Q),""))</f>
        <v/>
      </c>
      <c r="G871" s="13"/>
      <c r="H871" s="25" t="str">
        <f>IF(B871="","",IFERROR(_xlfn.XLOOKUP(B871,BILLING!A:A,BILLING!N:N),0))</f>
        <v/>
      </c>
      <c r="I871" s="17"/>
      <c r="K871" s="13"/>
      <c r="N871" s="25" t="str">
        <f t="shared" si="27"/>
        <v/>
      </c>
    </row>
    <row r="872" spans="1:14" ht="22" customHeight="1">
      <c r="A872" t="str">
        <f t="shared" si="26"/>
        <v/>
      </c>
      <c r="C872" s="24" t="str">
        <f>IF(B872="","",IFERROR(_xlfn.XLOOKUP(B872,BILLING!A:A,BILLING!C:C),"Bill not found"))</f>
        <v/>
      </c>
      <c r="D872" s="24" t="str">
        <f>IF(C872="","",IFERROR(_xlfn.XLOOKUP(C872,PT_Master!A:A,PT_Master!C:C),""))</f>
        <v/>
      </c>
      <c r="E872" s="24" t="str">
        <f>IF(C872="","",IFERROR(_xlfn.XLOOKUP(C872,PT_Master!A:A,PT_Master!P:P),""))</f>
        <v/>
      </c>
      <c r="F872" s="24" t="str">
        <f>IF(C872="","",IFERROR(_xlfn.XLOOKUP(C872,PT_Master!A:A,PT_Master!Q:Q),""))</f>
        <v/>
      </c>
      <c r="G872" s="13"/>
      <c r="H872" s="25" t="str">
        <f>IF(B872="","",IFERROR(_xlfn.XLOOKUP(B872,BILLING!A:A,BILLING!N:N),0))</f>
        <v/>
      </c>
      <c r="I872" s="17"/>
      <c r="K872" s="13"/>
      <c r="N872" s="25" t="str">
        <f t="shared" si="27"/>
        <v/>
      </c>
    </row>
    <row r="873" spans="1:14" ht="22" customHeight="1">
      <c r="A873" t="str">
        <f t="shared" si="26"/>
        <v/>
      </c>
      <c r="C873" s="24" t="str">
        <f>IF(B873="","",IFERROR(_xlfn.XLOOKUP(B873,BILLING!A:A,BILLING!C:C),"Bill not found"))</f>
        <v/>
      </c>
      <c r="D873" s="24" t="str">
        <f>IF(C873="","",IFERROR(_xlfn.XLOOKUP(C873,PT_Master!A:A,PT_Master!C:C),""))</f>
        <v/>
      </c>
      <c r="E873" s="24" t="str">
        <f>IF(C873="","",IFERROR(_xlfn.XLOOKUP(C873,PT_Master!A:A,PT_Master!P:P),""))</f>
        <v/>
      </c>
      <c r="F873" s="24" t="str">
        <f>IF(C873="","",IFERROR(_xlfn.XLOOKUP(C873,PT_Master!A:A,PT_Master!Q:Q),""))</f>
        <v/>
      </c>
      <c r="G873" s="13"/>
      <c r="H873" s="25" t="str">
        <f>IF(B873="","",IFERROR(_xlfn.XLOOKUP(B873,BILLING!A:A,BILLING!N:N),0))</f>
        <v/>
      </c>
      <c r="I873" s="17"/>
      <c r="K873" s="13"/>
      <c r="N873" s="25" t="str">
        <f t="shared" si="27"/>
        <v/>
      </c>
    </row>
    <row r="874" spans="1:14" ht="22" customHeight="1">
      <c r="A874" t="str">
        <f t="shared" si="26"/>
        <v/>
      </c>
      <c r="C874" s="24" t="str">
        <f>IF(B874="","",IFERROR(_xlfn.XLOOKUP(B874,BILLING!A:A,BILLING!C:C),"Bill not found"))</f>
        <v/>
      </c>
      <c r="D874" s="24" t="str">
        <f>IF(C874="","",IFERROR(_xlfn.XLOOKUP(C874,PT_Master!A:A,PT_Master!C:C),""))</f>
        <v/>
      </c>
      <c r="E874" s="24" t="str">
        <f>IF(C874="","",IFERROR(_xlfn.XLOOKUP(C874,PT_Master!A:A,PT_Master!P:P),""))</f>
        <v/>
      </c>
      <c r="F874" s="24" t="str">
        <f>IF(C874="","",IFERROR(_xlfn.XLOOKUP(C874,PT_Master!A:A,PT_Master!Q:Q),""))</f>
        <v/>
      </c>
      <c r="G874" s="13"/>
      <c r="H874" s="25" t="str">
        <f>IF(B874="","",IFERROR(_xlfn.XLOOKUP(B874,BILLING!A:A,BILLING!N:N),0))</f>
        <v/>
      </c>
      <c r="I874" s="17"/>
      <c r="K874" s="13"/>
      <c r="N874" s="25" t="str">
        <f t="shared" si="27"/>
        <v/>
      </c>
    </row>
    <row r="875" spans="1:14" ht="22" customHeight="1">
      <c r="A875" t="str">
        <f t="shared" si="26"/>
        <v/>
      </c>
      <c r="C875" s="24" t="str">
        <f>IF(B875="","",IFERROR(_xlfn.XLOOKUP(B875,BILLING!A:A,BILLING!C:C),"Bill not found"))</f>
        <v/>
      </c>
      <c r="D875" s="24" t="str">
        <f>IF(C875="","",IFERROR(_xlfn.XLOOKUP(C875,PT_Master!A:A,PT_Master!C:C),""))</f>
        <v/>
      </c>
      <c r="E875" s="24" t="str">
        <f>IF(C875="","",IFERROR(_xlfn.XLOOKUP(C875,PT_Master!A:A,PT_Master!P:P),""))</f>
        <v/>
      </c>
      <c r="F875" s="24" t="str">
        <f>IF(C875="","",IFERROR(_xlfn.XLOOKUP(C875,PT_Master!A:A,PT_Master!Q:Q),""))</f>
        <v/>
      </c>
      <c r="G875" s="13"/>
      <c r="H875" s="25" t="str">
        <f>IF(B875="","",IFERROR(_xlfn.XLOOKUP(B875,BILLING!A:A,BILLING!N:N),0))</f>
        <v/>
      </c>
      <c r="I875" s="17"/>
      <c r="K875" s="13"/>
      <c r="N875" s="25" t="str">
        <f t="shared" si="27"/>
        <v/>
      </c>
    </row>
    <row r="876" spans="1:14" ht="22" customHeight="1">
      <c r="A876" t="str">
        <f t="shared" si="26"/>
        <v/>
      </c>
      <c r="C876" s="24" t="str">
        <f>IF(B876="","",IFERROR(_xlfn.XLOOKUP(B876,BILLING!A:A,BILLING!C:C),"Bill not found"))</f>
        <v/>
      </c>
      <c r="D876" s="24" t="str">
        <f>IF(C876="","",IFERROR(_xlfn.XLOOKUP(C876,PT_Master!A:A,PT_Master!C:C),""))</f>
        <v/>
      </c>
      <c r="E876" s="24" t="str">
        <f>IF(C876="","",IFERROR(_xlfn.XLOOKUP(C876,PT_Master!A:A,PT_Master!P:P),""))</f>
        <v/>
      </c>
      <c r="F876" s="24" t="str">
        <f>IF(C876="","",IFERROR(_xlfn.XLOOKUP(C876,PT_Master!A:A,PT_Master!Q:Q),""))</f>
        <v/>
      </c>
      <c r="G876" s="13"/>
      <c r="H876" s="25" t="str">
        <f>IF(B876="","",IFERROR(_xlfn.XLOOKUP(B876,BILLING!A:A,BILLING!N:N),0))</f>
        <v/>
      </c>
      <c r="I876" s="17"/>
      <c r="K876" s="13"/>
      <c r="N876" s="25" t="str">
        <f t="shared" si="27"/>
        <v/>
      </c>
    </row>
    <row r="877" spans="1:14" ht="22" customHeight="1">
      <c r="A877" t="str">
        <f t="shared" si="26"/>
        <v/>
      </c>
      <c r="C877" s="24" t="str">
        <f>IF(B877="","",IFERROR(_xlfn.XLOOKUP(B877,BILLING!A:A,BILLING!C:C),"Bill not found"))</f>
        <v/>
      </c>
      <c r="D877" s="24" t="str">
        <f>IF(C877="","",IFERROR(_xlfn.XLOOKUP(C877,PT_Master!A:A,PT_Master!C:C),""))</f>
        <v/>
      </c>
      <c r="E877" s="24" t="str">
        <f>IF(C877="","",IFERROR(_xlfn.XLOOKUP(C877,PT_Master!A:A,PT_Master!P:P),""))</f>
        <v/>
      </c>
      <c r="F877" s="24" t="str">
        <f>IF(C877="","",IFERROR(_xlfn.XLOOKUP(C877,PT_Master!A:A,PT_Master!Q:Q),""))</f>
        <v/>
      </c>
      <c r="G877" s="13"/>
      <c r="H877" s="25" t="str">
        <f>IF(B877="","",IFERROR(_xlfn.XLOOKUP(B877,BILLING!A:A,BILLING!N:N),0))</f>
        <v/>
      </c>
      <c r="I877" s="17"/>
      <c r="K877" s="13"/>
      <c r="N877" s="25" t="str">
        <f t="shared" si="27"/>
        <v/>
      </c>
    </row>
    <row r="878" spans="1:14" ht="22" customHeight="1">
      <c r="A878" t="str">
        <f t="shared" si="26"/>
        <v/>
      </c>
      <c r="C878" s="24" t="str">
        <f>IF(B878="","",IFERROR(_xlfn.XLOOKUP(B878,BILLING!A:A,BILLING!C:C),"Bill not found"))</f>
        <v/>
      </c>
      <c r="D878" s="24" t="str">
        <f>IF(C878="","",IFERROR(_xlfn.XLOOKUP(C878,PT_Master!A:A,PT_Master!C:C),""))</f>
        <v/>
      </c>
      <c r="E878" s="24" t="str">
        <f>IF(C878="","",IFERROR(_xlfn.XLOOKUP(C878,PT_Master!A:A,PT_Master!P:P),""))</f>
        <v/>
      </c>
      <c r="F878" s="24" t="str">
        <f>IF(C878="","",IFERROR(_xlfn.XLOOKUP(C878,PT_Master!A:A,PT_Master!Q:Q),""))</f>
        <v/>
      </c>
      <c r="G878" s="13"/>
      <c r="H878" s="25" t="str">
        <f>IF(B878="","",IFERROR(_xlfn.XLOOKUP(B878,BILLING!A:A,BILLING!N:N),0))</f>
        <v/>
      </c>
      <c r="I878" s="17"/>
      <c r="K878" s="13"/>
      <c r="N878" s="25" t="str">
        <f t="shared" si="27"/>
        <v/>
      </c>
    </row>
    <row r="879" spans="1:14" ht="22" customHeight="1">
      <c r="A879" t="str">
        <f t="shared" si="26"/>
        <v/>
      </c>
      <c r="C879" s="24" t="str">
        <f>IF(B879="","",IFERROR(_xlfn.XLOOKUP(B879,BILLING!A:A,BILLING!C:C),"Bill not found"))</f>
        <v/>
      </c>
      <c r="D879" s="24" t="str">
        <f>IF(C879="","",IFERROR(_xlfn.XLOOKUP(C879,PT_Master!A:A,PT_Master!C:C),""))</f>
        <v/>
      </c>
      <c r="E879" s="24" t="str">
        <f>IF(C879="","",IFERROR(_xlfn.XLOOKUP(C879,PT_Master!A:A,PT_Master!P:P),""))</f>
        <v/>
      </c>
      <c r="F879" s="24" t="str">
        <f>IF(C879="","",IFERROR(_xlfn.XLOOKUP(C879,PT_Master!A:A,PT_Master!Q:Q),""))</f>
        <v/>
      </c>
      <c r="G879" s="13"/>
      <c r="H879" s="25" t="str">
        <f>IF(B879="","",IFERROR(_xlfn.XLOOKUP(B879,BILLING!A:A,BILLING!N:N),0))</f>
        <v/>
      </c>
      <c r="I879" s="17"/>
      <c r="K879" s="13"/>
      <c r="N879" s="25" t="str">
        <f t="shared" si="27"/>
        <v/>
      </c>
    </row>
    <row r="880" spans="1:14" ht="22" customHeight="1">
      <c r="A880" t="str">
        <f t="shared" si="26"/>
        <v/>
      </c>
      <c r="C880" s="24" t="str">
        <f>IF(B880="","",IFERROR(_xlfn.XLOOKUP(B880,BILLING!A:A,BILLING!C:C),"Bill not found"))</f>
        <v/>
      </c>
      <c r="D880" s="24" t="str">
        <f>IF(C880="","",IFERROR(_xlfn.XLOOKUP(C880,PT_Master!A:A,PT_Master!C:C),""))</f>
        <v/>
      </c>
      <c r="E880" s="24" t="str">
        <f>IF(C880="","",IFERROR(_xlfn.XLOOKUP(C880,PT_Master!A:A,PT_Master!P:P),""))</f>
        <v/>
      </c>
      <c r="F880" s="24" t="str">
        <f>IF(C880="","",IFERROR(_xlfn.XLOOKUP(C880,PT_Master!A:A,PT_Master!Q:Q),""))</f>
        <v/>
      </c>
      <c r="G880" s="13"/>
      <c r="H880" s="25" t="str">
        <f>IF(B880="","",IFERROR(_xlfn.XLOOKUP(B880,BILLING!A:A,BILLING!N:N),0))</f>
        <v/>
      </c>
      <c r="I880" s="17"/>
      <c r="K880" s="13"/>
      <c r="N880" s="25" t="str">
        <f t="shared" si="27"/>
        <v/>
      </c>
    </row>
    <row r="881" spans="1:14" ht="22" customHeight="1">
      <c r="A881" t="str">
        <f t="shared" si="26"/>
        <v/>
      </c>
      <c r="C881" s="24" t="str">
        <f>IF(B881="","",IFERROR(_xlfn.XLOOKUP(B881,BILLING!A:A,BILLING!C:C),"Bill not found"))</f>
        <v/>
      </c>
      <c r="D881" s="24" t="str">
        <f>IF(C881="","",IFERROR(_xlfn.XLOOKUP(C881,PT_Master!A:A,PT_Master!C:C),""))</f>
        <v/>
      </c>
      <c r="E881" s="24" t="str">
        <f>IF(C881="","",IFERROR(_xlfn.XLOOKUP(C881,PT_Master!A:A,PT_Master!P:P),""))</f>
        <v/>
      </c>
      <c r="F881" s="24" t="str">
        <f>IF(C881="","",IFERROR(_xlfn.XLOOKUP(C881,PT_Master!A:A,PT_Master!Q:Q),""))</f>
        <v/>
      </c>
      <c r="G881" s="13"/>
      <c r="H881" s="25" t="str">
        <f>IF(B881="","",IFERROR(_xlfn.XLOOKUP(B881,BILLING!A:A,BILLING!N:N),0))</f>
        <v/>
      </c>
      <c r="I881" s="17"/>
      <c r="K881" s="13"/>
      <c r="N881" s="25" t="str">
        <f t="shared" si="27"/>
        <v/>
      </c>
    </row>
    <row r="882" spans="1:14" ht="22" customHeight="1">
      <c r="A882" t="str">
        <f t="shared" si="26"/>
        <v/>
      </c>
      <c r="C882" s="24" t="str">
        <f>IF(B882="","",IFERROR(_xlfn.XLOOKUP(B882,BILLING!A:A,BILLING!C:C),"Bill not found"))</f>
        <v/>
      </c>
      <c r="D882" s="24" t="str">
        <f>IF(C882="","",IFERROR(_xlfn.XLOOKUP(C882,PT_Master!A:A,PT_Master!C:C),""))</f>
        <v/>
      </c>
      <c r="E882" s="24" t="str">
        <f>IF(C882="","",IFERROR(_xlfn.XLOOKUP(C882,PT_Master!A:A,PT_Master!P:P),""))</f>
        <v/>
      </c>
      <c r="F882" s="24" t="str">
        <f>IF(C882="","",IFERROR(_xlfn.XLOOKUP(C882,PT_Master!A:A,PT_Master!Q:Q),""))</f>
        <v/>
      </c>
      <c r="G882" s="13"/>
      <c r="H882" s="25" t="str">
        <f>IF(B882="","",IFERROR(_xlfn.XLOOKUP(B882,BILLING!A:A,BILLING!N:N),0))</f>
        <v/>
      </c>
      <c r="I882" s="17"/>
      <c r="K882" s="13"/>
      <c r="N882" s="25" t="str">
        <f t="shared" si="27"/>
        <v/>
      </c>
    </row>
    <row r="883" spans="1:14" ht="22" customHeight="1">
      <c r="A883" t="str">
        <f t="shared" si="26"/>
        <v/>
      </c>
      <c r="C883" s="24" t="str">
        <f>IF(B883="","",IFERROR(_xlfn.XLOOKUP(B883,BILLING!A:A,BILLING!C:C),"Bill not found"))</f>
        <v/>
      </c>
      <c r="D883" s="24" t="str">
        <f>IF(C883="","",IFERROR(_xlfn.XLOOKUP(C883,PT_Master!A:A,PT_Master!C:C),""))</f>
        <v/>
      </c>
      <c r="E883" s="24" t="str">
        <f>IF(C883="","",IFERROR(_xlfn.XLOOKUP(C883,PT_Master!A:A,PT_Master!P:P),""))</f>
        <v/>
      </c>
      <c r="F883" s="24" t="str">
        <f>IF(C883="","",IFERROR(_xlfn.XLOOKUP(C883,PT_Master!A:A,PT_Master!Q:Q),""))</f>
        <v/>
      </c>
      <c r="G883" s="13"/>
      <c r="H883" s="25" t="str">
        <f>IF(B883="","",IFERROR(_xlfn.XLOOKUP(B883,BILLING!A:A,BILLING!N:N),0))</f>
        <v/>
      </c>
      <c r="I883" s="17"/>
      <c r="K883" s="13"/>
      <c r="N883" s="25" t="str">
        <f t="shared" si="27"/>
        <v/>
      </c>
    </row>
    <row r="884" spans="1:14" ht="22" customHeight="1">
      <c r="A884" t="str">
        <f t="shared" si="26"/>
        <v/>
      </c>
      <c r="C884" s="24" t="str">
        <f>IF(B884="","",IFERROR(_xlfn.XLOOKUP(B884,BILLING!A:A,BILLING!C:C),"Bill not found"))</f>
        <v/>
      </c>
      <c r="D884" s="24" t="str">
        <f>IF(C884="","",IFERROR(_xlfn.XLOOKUP(C884,PT_Master!A:A,PT_Master!C:C),""))</f>
        <v/>
      </c>
      <c r="E884" s="24" t="str">
        <f>IF(C884="","",IFERROR(_xlfn.XLOOKUP(C884,PT_Master!A:A,PT_Master!P:P),""))</f>
        <v/>
      </c>
      <c r="F884" s="24" t="str">
        <f>IF(C884="","",IFERROR(_xlfn.XLOOKUP(C884,PT_Master!A:A,PT_Master!Q:Q),""))</f>
        <v/>
      </c>
      <c r="G884" s="13"/>
      <c r="H884" s="25" t="str">
        <f>IF(B884="","",IFERROR(_xlfn.XLOOKUP(B884,BILLING!A:A,BILLING!N:N),0))</f>
        <v/>
      </c>
      <c r="I884" s="17"/>
      <c r="K884" s="13"/>
      <c r="N884" s="25" t="str">
        <f t="shared" si="27"/>
        <v/>
      </c>
    </row>
    <row r="885" spans="1:14" ht="22" customHeight="1">
      <c r="A885" t="str">
        <f t="shared" si="26"/>
        <v/>
      </c>
      <c r="C885" s="24" t="str">
        <f>IF(B885="","",IFERROR(_xlfn.XLOOKUP(B885,BILLING!A:A,BILLING!C:C),"Bill not found"))</f>
        <v/>
      </c>
      <c r="D885" s="24" t="str">
        <f>IF(C885="","",IFERROR(_xlfn.XLOOKUP(C885,PT_Master!A:A,PT_Master!C:C),""))</f>
        <v/>
      </c>
      <c r="E885" s="24" t="str">
        <f>IF(C885="","",IFERROR(_xlfn.XLOOKUP(C885,PT_Master!A:A,PT_Master!P:P),""))</f>
        <v/>
      </c>
      <c r="F885" s="24" t="str">
        <f>IF(C885="","",IFERROR(_xlfn.XLOOKUP(C885,PT_Master!A:A,PT_Master!Q:Q),""))</f>
        <v/>
      </c>
      <c r="G885" s="13"/>
      <c r="H885" s="25" t="str">
        <f>IF(B885="","",IFERROR(_xlfn.XLOOKUP(B885,BILLING!A:A,BILLING!N:N),0))</f>
        <v/>
      </c>
      <c r="I885" s="17"/>
      <c r="K885" s="13"/>
      <c r="N885" s="25" t="str">
        <f t="shared" si="27"/>
        <v/>
      </c>
    </row>
    <row r="886" spans="1:14" ht="22" customHeight="1">
      <c r="A886" t="str">
        <f t="shared" si="26"/>
        <v/>
      </c>
      <c r="C886" s="24" t="str">
        <f>IF(B886="","",IFERROR(_xlfn.XLOOKUP(B886,BILLING!A:A,BILLING!C:C),"Bill not found"))</f>
        <v/>
      </c>
      <c r="D886" s="24" t="str">
        <f>IF(C886="","",IFERROR(_xlfn.XLOOKUP(C886,PT_Master!A:A,PT_Master!C:C),""))</f>
        <v/>
      </c>
      <c r="E886" s="24" t="str">
        <f>IF(C886="","",IFERROR(_xlfn.XLOOKUP(C886,PT_Master!A:A,PT_Master!P:P),""))</f>
        <v/>
      </c>
      <c r="F886" s="24" t="str">
        <f>IF(C886="","",IFERROR(_xlfn.XLOOKUP(C886,PT_Master!A:A,PT_Master!Q:Q),""))</f>
        <v/>
      </c>
      <c r="G886" s="13"/>
      <c r="H886" s="25" t="str">
        <f>IF(B886="","",IFERROR(_xlfn.XLOOKUP(B886,BILLING!A:A,BILLING!N:N),0))</f>
        <v/>
      </c>
      <c r="I886" s="17"/>
      <c r="K886" s="13"/>
      <c r="N886" s="25" t="str">
        <f t="shared" si="27"/>
        <v/>
      </c>
    </row>
    <row r="887" spans="1:14" ht="22" customHeight="1">
      <c r="A887" t="str">
        <f t="shared" si="26"/>
        <v/>
      </c>
      <c r="C887" s="24" t="str">
        <f>IF(B887="","",IFERROR(_xlfn.XLOOKUP(B887,BILLING!A:A,BILLING!C:C),"Bill not found"))</f>
        <v/>
      </c>
      <c r="D887" s="24" t="str">
        <f>IF(C887="","",IFERROR(_xlfn.XLOOKUP(C887,PT_Master!A:A,PT_Master!C:C),""))</f>
        <v/>
      </c>
      <c r="E887" s="24" t="str">
        <f>IF(C887="","",IFERROR(_xlfn.XLOOKUP(C887,PT_Master!A:A,PT_Master!P:P),""))</f>
        <v/>
      </c>
      <c r="F887" s="24" t="str">
        <f>IF(C887="","",IFERROR(_xlfn.XLOOKUP(C887,PT_Master!A:A,PT_Master!Q:Q),""))</f>
        <v/>
      </c>
      <c r="G887" s="13"/>
      <c r="H887" s="25" t="str">
        <f>IF(B887="","",IFERROR(_xlfn.XLOOKUP(B887,BILLING!A:A,BILLING!N:N),0))</f>
        <v/>
      </c>
      <c r="I887" s="17"/>
      <c r="K887" s="13"/>
      <c r="N887" s="25" t="str">
        <f t="shared" si="27"/>
        <v/>
      </c>
    </row>
    <row r="888" spans="1:14" ht="22" customHeight="1">
      <c r="A888" t="str">
        <f t="shared" si="26"/>
        <v/>
      </c>
      <c r="C888" s="24" t="str">
        <f>IF(B888="","",IFERROR(_xlfn.XLOOKUP(B888,BILLING!A:A,BILLING!C:C),"Bill not found"))</f>
        <v/>
      </c>
      <c r="D888" s="24" t="str">
        <f>IF(C888="","",IFERROR(_xlfn.XLOOKUP(C888,PT_Master!A:A,PT_Master!C:C),""))</f>
        <v/>
      </c>
      <c r="E888" s="24" t="str">
        <f>IF(C888="","",IFERROR(_xlfn.XLOOKUP(C888,PT_Master!A:A,PT_Master!P:P),""))</f>
        <v/>
      </c>
      <c r="F888" s="24" t="str">
        <f>IF(C888="","",IFERROR(_xlfn.XLOOKUP(C888,PT_Master!A:A,PT_Master!Q:Q),""))</f>
        <v/>
      </c>
      <c r="G888" s="13"/>
      <c r="H888" s="25" t="str">
        <f>IF(B888="","",IFERROR(_xlfn.XLOOKUP(B888,BILLING!A:A,BILLING!N:N),0))</f>
        <v/>
      </c>
      <c r="I888" s="17"/>
      <c r="K888" s="13"/>
      <c r="N888" s="25" t="str">
        <f t="shared" si="27"/>
        <v/>
      </c>
    </row>
    <row r="889" spans="1:14" ht="22" customHeight="1">
      <c r="A889" t="str">
        <f t="shared" si="26"/>
        <v/>
      </c>
      <c r="C889" s="24" t="str">
        <f>IF(B889="","",IFERROR(_xlfn.XLOOKUP(B889,BILLING!A:A,BILLING!C:C),"Bill not found"))</f>
        <v/>
      </c>
      <c r="D889" s="24" t="str">
        <f>IF(C889="","",IFERROR(_xlfn.XLOOKUP(C889,PT_Master!A:A,PT_Master!C:C),""))</f>
        <v/>
      </c>
      <c r="E889" s="24" t="str">
        <f>IF(C889="","",IFERROR(_xlfn.XLOOKUP(C889,PT_Master!A:A,PT_Master!P:P),""))</f>
        <v/>
      </c>
      <c r="F889" s="24" t="str">
        <f>IF(C889="","",IFERROR(_xlfn.XLOOKUP(C889,PT_Master!A:A,PT_Master!Q:Q),""))</f>
        <v/>
      </c>
      <c r="G889" s="13"/>
      <c r="H889" s="25" t="str">
        <f>IF(B889="","",IFERROR(_xlfn.XLOOKUP(B889,BILLING!A:A,BILLING!N:N),0))</f>
        <v/>
      </c>
      <c r="I889" s="17"/>
      <c r="K889" s="13"/>
      <c r="N889" s="25" t="str">
        <f t="shared" si="27"/>
        <v/>
      </c>
    </row>
    <row r="890" spans="1:14" ht="22" customHeight="1">
      <c r="A890" t="str">
        <f t="shared" si="26"/>
        <v/>
      </c>
      <c r="C890" s="24" t="str">
        <f>IF(B890="","",IFERROR(_xlfn.XLOOKUP(B890,BILLING!A:A,BILLING!C:C),"Bill not found"))</f>
        <v/>
      </c>
      <c r="D890" s="24" t="str">
        <f>IF(C890="","",IFERROR(_xlfn.XLOOKUP(C890,PT_Master!A:A,PT_Master!C:C),""))</f>
        <v/>
      </c>
      <c r="E890" s="24" t="str">
        <f>IF(C890="","",IFERROR(_xlfn.XLOOKUP(C890,PT_Master!A:A,PT_Master!P:P),""))</f>
        <v/>
      </c>
      <c r="F890" s="24" t="str">
        <f>IF(C890="","",IFERROR(_xlfn.XLOOKUP(C890,PT_Master!A:A,PT_Master!Q:Q),""))</f>
        <v/>
      </c>
      <c r="G890" s="13"/>
      <c r="H890" s="25" t="str">
        <f>IF(B890="","",IFERROR(_xlfn.XLOOKUP(B890,BILLING!A:A,BILLING!N:N),0))</f>
        <v/>
      </c>
      <c r="I890" s="17"/>
      <c r="K890" s="13"/>
      <c r="N890" s="25" t="str">
        <f t="shared" si="27"/>
        <v/>
      </c>
    </row>
    <row r="891" spans="1:14" ht="22" customHeight="1">
      <c r="A891" t="str">
        <f t="shared" si="26"/>
        <v/>
      </c>
      <c r="C891" s="24" t="str">
        <f>IF(B891="","",IFERROR(_xlfn.XLOOKUP(B891,BILLING!A:A,BILLING!C:C),"Bill not found"))</f>
        <v/>
      </c>
      <c r="D891" s="24" t="str">
        <f>IF(C891="","",IFERROR(_xlfn.XLOOKUP(C891,PT_Master!A:A,PT_Master!C:C),""))</f>
        <v/>
      </c>
      <c r="E891" s="24" t="str">
        <f>IF(C891="","",IFERROR(_xlfn.XLOOKUP(C891,PT_Master!A:A,PT_Master!P:P),""))</f>
        <v/>
      </c>
      <c r="F891" s="24" t="str">
        <f>IF(C891="","",IFERROR(_xlfn.XLOOKUP(C891,PT_Master!A:A,PT_Master!Q:Q),""))</f>
        <v/>
      </c>
      <c r="G891" s="13"/>
      <c r="H891" s="25" t="str">
        <f>IF(B891="","",IFERROR(_xlfn.XLOOKUP(B891,BILLING!A:A,BILLING!N:N),0))</f>
        <v/>
      </c>
      <c r="I891" s="17"/>
      <c r="K891" s="13"/>
      <c r="N891" s="25" t="str">
        <f t="shared" si="27"/>
        <v/>
      </c>
    </row>
    <row r="892" spans="1:14" ht="22" customHeight="1">
      <c r="A892" t="str">
        <f t="shared" si="26"/>
        <v/>
      </c>
      <c r="C892" s="24" t="str">
        <f>IF(B892="","",IFERROR(_xlfn.XLOOKUP(B892,BILLING!A:A,BILLING!C:C),"Bill not found"))</f>
        <v/>
      </c>
      <c r="D892" s="24" t="str">
        <f>IF(C892="","",IFERROR(_xlfn.XLOOKUP(C892,PT_Master!A:A,PT_Master!C:C),""))</f>
        <v/>
      </c>
      <c r="E892" s="24" t="str">
        <f>IF(C892="","",IFERROR(_xlfn.XLOOKUP(C892,PT_Master!A:A,PT_Master!P:P),""))</f>
        <v/>
      </c>
      <c r="F892" s="24" t="str">
        <f>IF(C892="","",IFERROR(_xlfn.XLOOKUP(C892,PT_Master!A:A,PT_Master!Q:Q),""))</f>
        <v/>
      </c>
      <c r="G892" s="13"/>
      <c r="H892" s="25" t="str">
        <f>IF(B892="","",IFERROR(_xlfn.XLOOKUP(B892,BILLING!A:A,BILLING!N:N),0))</f>
        <v/>
      </c>
      <c r="I892" s="17"/>
      <c r="K892" s="13"/>
      <c r="N892" s="25" t="str">
        <f t="shared" si="27"/>
        <v/>
      </c>
    </row>
    <row r="893" spans="1:14" ht="22" customHeight="1">
      <c r="A893" t="str">
        <f t="shared" si="26"/>
        <v/>
      </c>
      <c r="C893" s="24" t="str">
        <f>IF(B893="","",IFERROR(_xlfn.XLOOKUP(B893,BILLING!A:A,BILLING!C:C),"Bill not found"))</f>
        <v/>
      </c>
      <c r="D893" s="24" t="str">
        <f>IF(C893="","",IFERROR(_xlfn.XLOOKUP(C893,PT_Master!A:A,PT_Master!C:C),""))</f>
        <v/>
      </c>
      <c r="E893" s="24" t="str">
        <f>IF(C893="","",IFERROR(_xlfn.XLOOKUP(C893,PT_Master!A:A,PT_Master!P:P),""))</f>
        <v/>
      </c>
      <c r="F893" s="24" t="str">
        <f>IF(C893="","",IFERROR(_xlfn.XLOOKUP(C893,PT_Master!A:A,PT_Master!Q:Q),""))</f>
        <v/>
      </c>
      <c r="G893" s="13"/>
      <c r="H893" s="25" t="str">
        <f>IF(B893="","",IFERROR(_xlfn.XLOOKUP(B893,BILLING!A:A,BILLING!N:N),0))</f>
        <v/>
      </c>
      <c r="I893" s="17"/>
      <c r="K893" s="13"/>
      <c r="N893" s="25" t="str">
        <f t="shared" si="27"/>
        <v/>
      </c>
    </row>
    <row r="894" spans="1:14" ht="22" customHeight="1">
      <c r="A894" t="str">
        <f t="shared" si="26"/>
        <v/>
      </c>
      <c r="C894" s="24" t="str">
        <f>IF(B894="","",IFERROR(_xlfn.XLOOKUP(B894,BILLING!A:A,BILLING!C:C),"Bill not found"))</f>
        <v/>
      </c>
      <c r="D894" s="24" t="str">
        <f>IF(C894="","",IFERROR(_xlfn.XLOOKUP(C894,PT_Master!A:A,PT_Master!C:C),""))</f>
        <v/>
      </c>
      <c r="E894" s="24" t="str">
        <f>IF(C894="","",IFERROR(_xlfn.XLOOKUP(C894,PT_Master!A:A,PT_Master!P:P),""))</f>
        <v/>
      </c>
      <c r="F894" s="24" t="str">
        <f>IF(C894="","",IFERROR(_xlfn.XLOOKUP(C894,PT_Master!A:A,PT_Master!Q:Q),""))</f>
        <v/>
      </c>
      <c r="G894" s="13"/>
      <c r="H894" s="25" t="str">
        <f>IF(B894="","",IFERROR(_xlfn.XLOOKUP(B894,BILLING!A:A,BILLING!N:N),0))</f>
        <v/>
      </c>
      <c r="I894" s="17"/>
      <c r="K894" s="13"/>
      <c r="N894" s="25" t="str">
        <f t="shared" si="27"/>
        <v/>
      </c>
    </row>
    <row r="895" spans="1:14" ht="22" customHeight="1">
      <c r="A895" t="str">
        <f t="shared" si="26"/>
        <v/>
      </c>
      <c r="C895" s="24" t="str">
        <f>IF(B895="","",IFERROR(_xlfn.XLOOKUP(B895,BILLING!A:A,BILLING!C:C),"Bill not found"))</f>
        <v/>
      </c>
      <c r="D895" s="24" t="str">
        <f>IF(C895="","",IFERROR(_xlfn.XLOOKUP(C895,PT_Master!A:A,PT_Master!C:C),""))</f>
        <v/>
      </c>
      <c r="E895" s="24" t="str">
        <f>IF(C895="","",IFERROR(_xlfn.XLOOKUP(C895,PT_Master!A:A,PT_Master!P:P),""))</f>
        <v/>
      </c>
      <c r="F895" s="24" t="str">
        <f>IF(C895="","",IFERROR(_xlfn.XLOOKUP(C895,PT_Master!A:A,PT_Master!Q:Q),""))</f>
        <v/>
      </c>
      <c r="G895" s="13"/>
      <c r="H895" s="25" t="str">
        <f>IF(B895="","",IFERROR(_xlfn.XLOOKUP(B895,BILLING!A:A,BILLING!N:N),0))</f>
        <v/>
      </c>
      <c r="I895" s="17"/>
      <c r="K895" s="13"/>
      <c r="N895" s="25" t="str">
        <f t="shared" si="27"/>
        <v/>
      </c>
    </row>
    <row r="896" spans="1:14" ht="22" customHeight="1">
      <c r="A896" t="str">
        <f t="shared" si="26"/>
        <v/>
      </c>
      <c r="C896" s="24" t="str">
        <f>IF(B896="","",IFERROR(_xlfn.XLOOKUP(B896,BILLING!A:A,BILLING!C:C),"Bill not found"))</f>
        <v/>
      </c>
      <c r="D896" s="24" t="str">
        <f>IF(C896="","",IFERROR(_xlfn.XLOOKUP(C896,PT_Master!A:A,PT_Master!C:C),""))</f>
        <v/>
      </c>
      <c r="E896" s="24" t="str">
        <f>IF(C896="","",IFERROR(_xlfn.XLOOKUP(C896,PT_Master!A:A,PT_Master!P:P),""))</f>
        <v/>
      </c>
      <c r="F896" s="24" t="str">
        <f>IF(C896="","",IFERROR(_xlfn.XLOOKUP(C896,PT_Master!A:A,PT_Master!Q:Q),""))</f>
        <v/>
      </c>
      <c r="G896" s="13"/>
      <c r="H896" s="25" t="str">
        <f>IF(B896="","",IFERROR(_xlfn.XLOOKUP(B896,BILLING!A:A,BILLING!N:N),0))</f>
        <v/>
      </c>
      <c r="I896" s="17"/>
      <c r="K896" s="13"/>
      <c r="N896" s="25" t="str">
        <f t="shared" si="27"/>
        <v/>
      </c>
    </row>
    <row r="897" spans="1:14" ht="22" customHeight="1">
      <c r="A897" t="str">
        <f t="shared" si="26"/>
        <v/>
      </c>
      <c r="C897" s="24" t="str">
        <f>IF(B897="","",IFERROR(_xlfn.XLOOKUP(B897,BILLING!A:A,BILLING!C:C),"Bill not found"))</f>
        <v/>
      </c>
      <c r="D897" s="24" t="str">
        <f>IF(C897="","",IFERROR(_xlfn.XLOOKUP(C897,PT_Master!A:A,PT_Master!C:C),""))</f>
        <v/>
      </c>
      <c r="E897" s="24" t="str">
        <f>IF(C897="","",IFERROR(_xlfn.XLOOKUP(C897,PT_Master!A:A,PT_Master!P:P),""))</f>
        <v/>
      </c>
      <c r="F897" s="24" t="str">
        <f>IF(C897="","",IFERROR(_xlfn.XLOOKUP(C897,PT_Master!A:A,PT_Master!Q:Q),""))</f>
        <v/>
      </c>
      <c r="G897" s="13"/>
      <c r="H897" s="25" t="str">
        <f>IF(B897="","",IFERROR(_xlfn.XLOOKUP(B897,BILLING!A:A,BILLING!N:N),0))</f>
        <v/>
      </c>
      <c r="I897" s="17"/>
      <c r="K897" s="13"/>
      <c r="N897" s="25" t="str">
        <f t="shared" si="27"/>
        <v/>
      </c>
    </row>
    <row r="898" spans="1:14" ht="22" customHeight="1">
      <c r="A898" t="str">
        <f t="shared" si="26"/>
        <v/>
      </c>
      <c r="C898" s="24" t="str">
        <f>IF(B898="","",IFERROR(_xlfn.XLOOKUP(B898,BILLING!A:A,BILLING!C:C),"Bill not found"))</f>
        <v/>
      </c>
      <c r="D898" s="24" t="str">
        <f>IF(C898="","",IFERROR(_xlfn.XLOOKUP(C898,PT_Master!A:A,PT_Master!C:C),""))</f>
        <v/>
      </c>
      <c r="E898" s="24" t="str">
        <f>IF(C898="","",IFERROR(_xlfn.XLOOKUP(C898,PT_Master!A:A,PT_Master!P:P),""))</f>
        <v/>
      </c>
      <c r="F898" s="24" t="str">
        <f>IF(C898="","",IFERROR(_xlfn.XLOOKUP(C898,PT_Master!A:A,PT_Master!Q:Q),""))</f>
        <v/>
      </c>
      <c r="G898" s="13"/>
      <c r="H898" s="25" t="str">
        <f>IF(B898="","",IFERROR(_xlfn.XLOOKUP(B898,BILLING!A:A,BILLING!N:N),0))</f>
        <v/>
      </c>
      <c r="I898" s="17"/>
      <c r="K898" s="13"/>
      <c r="N898" s="25" t="str">
        <f t="shared" si="27"/>
        <v/>
      </c>
    </row>
    <row r="899" spans="1:14" ht="22" customHeight="1">
      <c r="A899" t="str">
        <f t="shared" si="26"/>
        <v/>
      </c>
      <c r="C899" s="24" t="str">
        <f>IF(B899="","",IFERROR(_xlfn.XLOOKUP(B899,BILLING!A:A,BILLING!C:C),"Bill not found"))</f>
        <v/>
      </c>
      <c r="D899" s="24" t="str">
        <f>IF(C899="","",IFERROR(_xlfn.XLOOKUP(C899,PT_Master!A:A,PT_Master!C:C),""))</f>
        <v/>
      </c>
      <c r="E899" s="24" t="str">
        <f>IF(C899="","",IFERROR(_xlfn.XLOOKUP(C899,PT_Master!A:A,PT_Master!P:P),""))</f>
        <v/>
      </c>
      <c r="F899" s="24" t="str">
        <f>IF(C899="","",IFERROR(_xlfn.XLOOKUP(C899,PT_Master!A:A,PT_Master!Q:Q),""))</f>
        <v/>
      </c>
      <c r="G899" s="13"/>
      <c r="H899" s="25" t="str">
        <f>IF(B899="","",IFERROR(_xlfn.XLOOKUP(B899,BILLING!A:A,BILLING!N:N),0))</f>
        <v/>
      </c>
      <c r="I899" s="17"/>
      <c r="K899" s="13"/>
      <c r="N899" s="25" t="str">
        <f t="shared" si="27"/>
        <v/>
      </c>
    </row>
    <row r="900" spans="1:14" ht="22" customHeight="1">
      <c r="A900" t="str">
        <f t="shared" si="26"/>
        <v/>
      </c>
      <c r="C900" s="24" t="str">
        <f>IF(B900="","",IFERROR(_xlfn.XLOOKUP(B900,BILLING!A:A,BILLING!C:C),"Bill not found"))</f>
        <v/>
      </c>
      <c r="D900" s="24" t="str">
        <f>IF(C900="","",IFERROR(_xlfn.XLOOKUP(C900,PT_Master!A:A,PT_Master!C:C),""))</f>
        <v/>
      </c>
      <c r="E900" s="24" t="str">
        <f>IF(C900="","",IFERROR(_xlfn.XLOOKUP(C900,PT_Master!A:A,PT_Master!P:P),""))</f>
        <v/>
      </c>
      <c r="F900" s="24" t="str">
        <f>IF(C900="","",IFERROR(_xlfn.XLOOKUP(C900,PT_Master!A:A,PT_Master!Q:Q),""))</f>
        <v/>
      </c>
      <c r="G900" s="13"/>
      <c r="H900" s="25" t="str">
        <f>IF(B900="","",IFERROR(_xlfn.XLOOKUP(B900,BILLING!A:A,BILLING!N:N),0))</f>
        <v/>
      </c>
      <c r="I900" s="17"/>
      <c r="K900" s="13"/>
      <c r="N900" s="25" t="str">
        <f t="shared" si="27"/>
        <v/>
      </c>
    </row>
    <row r="901" spans="1:14" ht="22" customHeight="1">
      <c r="A901" t="str">
        <f t="shared" si="26"/>
        <v/>
      </c>
      <c r="C901" s="24" t="str">
        <f>IF(B901="","",IFERROR(_xlfn.XLOOKUP(B901,BILLING!A:A,BILLING!C:C),"Bill not found"))</f>
        <v/>
      </c>
      <c r="D901" s="24" t="str">
        <f>IF(C901="","",IFERROR(_xlfn.XLOOKUP(C901,PT_Master!A:A,PT_Master!C:C),""))</f>
        <v/>
      </c>
      <c r="E901" s="24" t="str">
        <f>IF(C901="","",IFERROR(_xlfn.XLOOKUP(C901,PT_Master!A:A,PT_Master!P:P),""))</f>
        <v/>
      </c>
      <c r="F901" s="24" t="str">
        <f>IF(C901="","",IFERROR(_xlfn.XLOOKUP(C901,PT_Master!A:A,PT_Master!Q:Q),""))</f>
        <v/>
      </c>
      <c r="G901" s="13"/>
      <c r="H901" s="25" t="str">
        <f>IF(B901="","",IFERROR(_xlfn.XLOOKUP(B901,BILLING!A:A,BILLING!N:N),0))</f>
        <v/>
      </c>
      <c r="I901" s="17"/>
      <c r="K901" s="13"/>
      <c r="N901" s="25" t="str">
        <f t="shared" si="27"/>
        <v/>
      </c>
    </row>
    <row r="902" spans="1:14" ht="22" customHeight="1">
      <c r="A902" t="str">
        <f t="shared" si="26"/>
        <v/>
      </c>
      <c r="C902" s="24" t="str">
        <f>IF(B902="","",IFERROR(_xlfn.XLOOKUP(B902,BILLING!A:A,BILLING!C:C),"Bill not found"))</f>
        <v/>
      </c>
      <c r="D902" s="24" t="str">
        <f>IF(C902="","",IFERROR(_xlfn.XLOOKUP(C902,PT_Master!A:A,PT_Master!C:C),""))</f>
        <v/>
      </c>
      <c r="E902" s="24" t="str">
        <f>IF(C902="","",IFERROR(_xlfn.XLOOKUP(C902,PT_Master!A:A,PT_Master!P:P),""))</f>
        <v/>
      </c>
      <c r="F902" s="24" t="str">
        <f>IF(C902="","",IFERROR(_xlfn.XLOOKUP(C902,PT_Master!A:A,PT_Master!Q:Q),""))</f>
        <v/>
      </c>
      <c r="G902" s="13"/>
      <c r="H902" s="25" t="str">
        <f>IF(B902="","",IFERROR(_xlfn.XLOOKUP(B902,BILLING!A:A,BILLING!N:N),0))</f>
        <v/>
      </c>
      <c r="I902" s="17"/>
      <c r="K902" s="13"/>
      <c r="N902" s="25" t="str">
        <f t="shared" si="27"/>
        <v/>
      </c>
    </row>
    <row r="903" spans="1:14" ht="22" customHeight="1">
      <c r="A903" t="str">
        <f t="shared" ref="A903:A966" si="28">IF(B903="","","INS-"&amp;TEXT(ROW(A899),"00000"))</f>
        <v/>
      </c>
      <c r="C903" s="24" t="str">
        <f>IF(B903="","",IFERROR(_xlfn.XLOOKUP(B903,BILLING!A:A,BILLING!C:C),"Bill not found"))</f>
        <v/>
      </c>
      <c r="D903" s="24" t="str">
        <f>IF(C903="","",IFERROR(_xlfn.XLOOKUP(C903,PT_Master!A:A,PT_Master!C:C),""))</f>
        <v/>
      </c>
      <c r="E903" s="24" t="str">
        <f>IF(C903="","",IFERROR(_xlfn.XLOOKUP(C903,PT_Master!A:A,PT_Master!P:P),""))</f>
        <v/>
      </c>
      <c r="F903" s="24" t="str">
        <f>IF(C903="","",IFERROR(_xlfn.XLOOKUP(C903,PT_Master!A:A,PT_Master!Q:Q),""))</f>
        <v/>
      </c>
      <c r="G903" s="13"/>
      <c r="H903" s="25" t="str">
        <f>IF(B903="","",IFERROR(_xlfn.XLOOKUP(B903,BILLING!A:A,BILLING!N:N),0))</f>
        <v/>
      </c>
      <c r="I903" s="17"/>
      <c r="K903" s="13"/>
      <c r="N903" s="25" t="str">
        <f t="shared" ref="N903:N966" si="29">IF(OR(H903="",I903=""),"",H903-I903)</f>
        <v/>
      </c>
    </row>
    <row r="904" spans="1:14" ht="22" customHeight="1">
      <c r="A904" t="str">
        <f t="shared" si="28"/>
        <v/>
      </c>
      <c r="C904" s="24" t="str">
        <f>IF(B904="","",IFERROR(_xlfn.XLOOKUP(B904,BILLING!A:A,BILLING!C:C),"Bill not found"))</f>
        <v/>
      </c>
      <c r="D904" s="24" t="str">
        <f>IF(C904="","",IFERROR(_xlfn.XLOOKUP(C904,PT_Master!A:A,PT_Master!C:C),""))</f>
        <v/>
      </c>
      <c r="E904" s="24" t="str">
        <f>IF(C904="","",IFERROR(_xlfn.XLOOKUP(C904,PT_Master!A:A,PT_Master!P:P),""))</f>
        <v/>
      </c>
      <c r="F904" s="24" t="str">
        <f>IF(C904="","",IFERROR(_xlfn.XLOOKUP(C904,PT_Master!A:A,PT_Master!Q:Q),""))</f>
        <v/>
      </c>
      <c r="G904" s="13"/>
      <c r="H904" s="25" t="str">
        <f>IF(B904="","",IFERROR(_xlfn.XLOOKUP(B904,BILLING!A:A,BILLING!N:N),0))</f>
        <v/>
      </c>
      <c r="I904" s="17"/>
      <c r="K904" s="13"/>
      <c r="N904" s="25" t="str">
        <f t="shared" si="29"/>
        <v/>
      </c>
    </row>
    <row r="905" spans="1:14" ht="22" customHeight="1">
      <c r="A905" t="str">
        <f t="shared" si="28"/>
        <v/>
      </c>
      <c r="C905" s="24" t="str">
        <f>IF(B905="","",IFERROR(_xlfn.XLOOKUP(B905,BILLING!A:A,BILLING!C:C),"Bill not found"))</f>
        <v/>
      </c>
      <c r="D905" s="24" t="str">
        <f>IF(C905="","",IFERROR(_xlfn.XLOOKUP(C905,PT_Master!A:A,PT_Master!C:C),""))</f>
        <v/>
      </c>
      <c r="E905" s="24" t="str">
        <f>IF(C905="","",IFERROR(_xlfn.XLOOKUP(C905,PT_Master!A:A,PT_Master!P:P),""))</f>
        <v/>
      </c>
      <c r="F905" s="24" t="str">
        <f>IF(C905="","",IFERROR(_xlfn.XLOOKUP(C905,PT_Master!A:A,PT_Master!Q:Q),""))</f>
        <v/>
      </c>
      <c r="G905" s="13"/>
      <c r="H905" s="25" t="str">
        <f>IF(B905="","",IFERROR(_xlfn.XLOOKUP(B905,BILLING!A:A,BILLING!N:N),0))</f>
        <v/>
      </c>
      <c r="I905" s="17"/>
      <c r="K905" s="13"/>
      <c r="N905" s="25" t="str">
        <f t="shared" si="29"/>
        <v/>
      </c>
    </row>
    <row r="906" spans="1:14" ht="22" customHeight="1">
      <c r="A906" t="str">
        <f t="shared" si="28"/>
        <v/>
      </c>
      <c r="C906" s="24" t="str">
        <f>IF(B906="","",IFERROR(_xlfn.XLOOKUP(B906,BILLING!A:A,BILLING!C:C),"Bill not found"))</f>
        <v/>
      </c>
      <c r="D906" s="24" t="str">
        <f>IF(C906="","",IFERROR(_xlfn.XLOOKUP(C906,PT_Master!A:A,PT_Master!C:C),""))</f>
        <v/>
      </c>
      <c r="E906" s="24" t="str">
        <f>IF(C906="","",IFERROR(_xlfn.XLOOKUP(C906,PT_Master!A:A,PT_Master!P:P),""))</f>
        <v/>
      </c>
      <c r="F906" s="24" t="str">
        <f>IF(C906="","",IFERROR(_xlfn.XLOOKUP(C906,PT_Master!A:A,PT_Master!Q:Q),""))</f>
        <v/>
      </c>
      <c r="G906" s="13"/>
      <c r="H906" s="25" t="str">
        <f>IF(B906="","",IFERROR(_xlfn.XLOOKUP(B906,BILLING!A:A,BILLING!N:N),0))</f>
        <v/>
      </c>
      <c r="I906" s="17"/>
      <c r="K906" s="13"/>
      <c r="N906" s="25" t="str">
        <f t="shared" si="29"/>
        <v/>
      </c>
    </row>
    <row r="907" spans="1:14" ht="22" customHeight="1">
      <c r="A907" t="str">
        <f t="shared" si="28"/>
        <v/>
      </c>
      <c r="C907" s="24" t="str">
        <f>IF(B907="","",IFERROR(_xlfn.XLOOKUP(B907,BILLING!A:A,BILLING!C:C),"Bill not found"))</f>
        <v/>
      </c>
      <c r="D907" s="24" t="str">
        <f>IF(C907="","",IFERROR(_xlfn.XLOOKUP(C907,PT_Master!A:A,PT_Master!C:C),""))</f>
        <v/>
      </c>
      <c r="E907" s="24" t="str">
        <f>IF(C907="","",IFERROR(_xlfn.XLOOKUP(C907,PT_Master!A:A,PT_Master!P:P),""))</f>
        <v/>
      </c>
      <c r="F907" s="24" t="str">
        <f>IF(C907="","",IFERROR(_xlfn.XLOOKUP(C907,PT_Master!A:A,PT_Master!Q:Q),""))</f>
        <v/>
      </c>
      <c r="G907" s="13"/>
      <c r="H907" s="25" t="str">
        <f>IF(B907="","",IFERROR(_xlfn.XLOOKUP(B907,BILLING!A:A,BILLING!N:N),0))</f>
        <v/>
      </c>
      <c r="I907" s="17"/>
      <c r="K907" s="13"/>
      <c r="N907" s="25" t="str">
        <f t="shared" si="29"/>
        <v/>
      </c>
    </row>
    <row r="908" spans="1:14" ht="22" customHeight="1">
      <c r="A908" t="str">
        <f t="shared" si="28"/>
        <v/>
      </c>
      <c r="C908" s="24" t="str">
        <f>IF(B908="","",IFERROR(_xlfn.XLOOKUP(B908,BILLING!A:A,BILLING!C:C),"Bill not found"))</f>
        <v/>
      </c>
      <c r="D908" s="24" t="str">
        <f>IF(C908="","",IFERROR(_xlfn.XLOOKUP(C908,PT_Master!A:A,PT_Master!C:C),""))</f>
        <v/>
      </c>
      <c r="E908" s="24" t="str">
        <f>IF(C908="","",IFERROR(_xlfn.XLOOKUP(C908,PT_Master!A:A,PT_Master!P:P),""))</f>
        <v/>
      </c>
      <c r="F908" s="24" t="str">
        <f>IF(C908="","",IFERROR(_xlfn.XLOOKUP(C908,PT_Master!A:A,PT_Master!Q:Q),""))</f>
        <v/>
      </c>
      <c r="G908" s="13"/>
      <c r="H908" s="25" t="str">
        <f>IF(B908="","",IFERROR(_xlfn.XLOOKUP(B908,BILLING!A:A,BILLING!N:N),0))</f>
        <v/>
      </c>
      <c r="I908" s="17"/>
      <c r="K908" s="13"/>
      <c r="N908" s="25" t="str">
        <f t="shared" si="29"/>
        <v/>
      </c>
    </row>
    <row r="909" spans="1:14" ht="22" customHeight="1">
      <c r="A909" t="str">
        <f t="shared" si="28"/>
        <v/>
      </c>
      <c r="C909" s="24" t="str">
        <f>IF(B909="","",IFERROR(_xlfn.XLOOKUP(B909,BILLING!A:A,BILLING!C:C),"Bill not found"))</f>
        <v/>
      </c>
      <c r="D909" s="24" t="str">
        <f>IF(C909="","",IFERROR(_xlfn.XLOOKUP(C909,PT_Master!A:A,PT_Master!C:C),""))</f>
        <v/>
      </c>
      <c r="E909" s="24" t="str">
        <f>IF(C909="","",IFERROR(_xlfn.XLOOKUP(C909,PT_Master!A:A,PT_Master!P:P),""))</f>
        <v/>
      </c>
      <c r="F909" s="24" t="str">
        <f>IF(C909="","",IFERROR(_xlfn.XLOOKUP(C909,PT_Master!A:A,PT_Master!Q:Q),""))</f>
        <v/>
      </c>
      <c r="G909" s="13"/>
      <c r="H909" s="25" t="str">
        <f>IF(B909="","",IFERROR(_xlfn.XLOOKUP(B909,BILLING!A:A,BILLING!N:N),0))</f>
        <v/>
      </c>
      <c r="I909" s="17"/>
      <c r="K909" s="13"/>
      <c r="N909" s="25" t="str">
        <f t="shared" si="29"/>
        <v/>
      </c>
    </row>
    <row r="910" spans="1:14" ht="22" customHeight="1">
      <c r="A910" t="str">
        <f t="shared" si="28"/>
        <v/>
      </c>
      <c r="C910" s="24" t="str">
        <f>IF(B910="","",IFERROR(_xlfn.XLOOKUP(B910,BILLING!A:A,BILLING!C:C),"Bill not found"))</f>
        <v/>
      </c>
      <c r="D910" s="24" t="str">
        <f>IF(C910="","",IFERROR(_xlfn.XLOOKUP(C910,PT_Master!A:A,PT_Master!C:C),""))</f>
        <v/>
      </c>
      <c r="E910" s="24" t="str">
        <f>IF(C910="","",IFERROR(_xlfn.XLOOKUP(C910,PT_Master!A:A,PT_Master!P:P),""))</f>
        <v/>
      </c>
      <c r="F910" s="24" t="str">
        <f>IF(C910="","",IFERROR(_xlfn.XLOOKUP(C910,PT_Master!A:A,PT_Master!Q:Q),""))</f>
        <v/>
      </c>
      <c r="G910" s="13"/>
      <c r="H910" s="25" t="str">
        <f>IF(B910="","",IFERROR(_xlfn.XLOOKUP(B910,BILLING!A:A,BILLING!N:N),0))</f>
        <v/>
      </c>
      <c r="I910" s="17"/>
      <c r="K910" s="13"/>
      <c r="N910" s="25" t="str">
        <f t="shared" si="29"/>
        <v/>
      </c>
    </row>
    <row r="911" spans="1:14" ht="22" customHeight="1">
      <c r="A911" t="str">
        <f t="shared" si="28"/>
        <v/>
      </c>
      <c r="C911" s="24" t="str">
        <f>IF(B911="","",IFERROR(_xlfn.XLOOKUP(B911,BILLING!A:A,BILLING!C:C),"Bill not found"))</f>
        <v/>
      </c>
      <c r="D911" s="24" t="str">
        <f>IF(C911="","",IFERROR(_xlfn.XLOOKUP(C911,PT_Master!A:A,PT_Master!C:C),""))</f>
        <v/>
      </c>
      <c r="E911" s="24" t="str">
        <f>IF(C911="","",IFERROR(_xlfn.XLOOKUP(C911,PT_Master!A:A,PT_Master!P:P),""))</f>
        <v/>
      </c>
      <c r="F911" s="24" t="str">
        <f>IF(C911="","",IFERROR(_xlfn.XLOOKUP(C911,PT_Master!A:A,PT_Master!Q:Q),""))</f>
        <v/>
      </c>
      <c r="G911" s="13"/>
      <c r="H911" s="25" t="str">
        <f>IF(B911="","",IFERROR(_xlfn.XLOOKUP(B911,BILLING!A:A,BILLING!N:N),0))</f>
        <v/>
      </c>
      <c r="I911" s="17"/>
      <c r="K911" s="13"/>
      <c r="N911" s="25" t="str">
        <f t="shared" si="29"/>
        <v/>
      </c>
    </row>
    <row r="912" spans="1:14" ht="22" customHeight="1">
      <c r="A912" t="str">
        <f t="shared" si="28"/>
        <v/>
      </c>
      <c r="C912" s="24" t="str">
        <f>IF(B912="","",IFERROR(_xlfn.XLOOKUP(B912,BILLING!A:A,BILLING!C:C),"Bill not found"))</f>
        <v/>
      </c>
      <c r="D912" s="24" t="str">
        <f>IF(C912="","",IFERROR(_xlfn.XLOOKUP(C912,PT_Master!A:A,PT_Master!C:C),""))</f>
        <v/>
      </c>
      <c r="E912" s="24" t="str">
        <f>IF(C912="","",IFERROR(_xlfn.XLOOKUP(C912,PT_Master!A:A,PT_Master!P:P),""))</f>
        <v/>
      </c>
      <c r="F912" s="24" t="str">
        <f>IF(C912="","",IFERROR(_xlfn.XLOOKUP(C912,PT_Master!A:A,PT_Master!Q:Q),""))</f>
        <v/>
      </c>
      <c r="G912" s="13"/>
      <c r="H912" s="25" t="str">
        <f>IF(B912="","",IFERROR(_xlfn.XLOOKUP(B912,BILLING!A:A,BILLING!N:N),0))</f>
        <v/>
      </c>
      <c r="I912" s="17"/>
      <c r="K912" s="13"/>
      <c r="N912" s="25" t="str">
        <f t="shared" si="29"/>
        <v/>
      </c>
    </row>
    <row r="913" spans="1:14" ht="22" customHeight="1">
      <c r="A913" t="str">
        <f t="shared" si="28"/>
        <v/>
      </c>
      <c r="C913" s="24" t="str">
        <f>IF(B913="","",IFERROR(_xlfn.XLOOKUP(B913,BILLING!A:A,BILLING!C:C),"Bill not found"))</f>
        <v/>
      </c>
      <c r="D913" s="24" t="str">
        <f>IF(C913="","",IFERROR(_xlfn.XLOOKUP(C913,PT_Master!A:A,PT_Master!C:C),""))</f>
        <v/>
      </c>
      <c r="E913" s="24" t="str">
        <f>IF(C913="","",IFERROR(_xlfn.XLOOKUP(C913,PT_Master!A:A,PT_Master!P:P),""))</f>
        <v/>
      </c>
      <c r="F913" s="24" t="str">
        <f>IF(C913="","",IFERROR(_xlfn.XLOOKUP(C913,PT_Master!A:A,PT_Master!Q:Q),""))</f>
        <v/>
      </c>
      <c r="G913" s="13"/>
      <c r="H913" s="25" t="str">
        <f>IF(B913="","",IFERROR(_xlfn.XLOOKUP(B913,BILLING!A:A,BILLING!N:N),0))</f>
        <v/>
      </c>
      <c r="I913" s="17"/>
      <c r="K913" s="13"/>
      <c r="N913" s="25" t="str">
        <f t="shared" si="29"/>
        <v/>
      </c>
    </row>
    <row r="914" spans="1:14" ht="22" customHeight="1">
      <c r="A914" t="str">
        <f t="shared" si="28"/>
        <v/>
      </c>
      <c r="C914" s="24" t="str">
        <f>IF(B914="","",IFERROR(_xlfn.XLOOKUP(B914,BILLING!A:A,BILLING!C:C),"Bill not found"))</f>
        <v/>
      </c>
      <c r="D914" s="24" t="str">
        <f>IF(C914="","",IFERROR(_xlfn.XLOOKUP(C914,PT_Master!A:A,PT_Master!C:C),""))</f>
        <v/>
      </c>
      <c r="E914" s="24" t="str">
        <f>IF(C914="","",IFERROR(_xlfn.XLOOKUP(C914,PT_Master!A:A,PT_Master!P:P),""))</f>
        <v/>
      </c>
      <c r="F914" s="24" t="str">
        <f>IF(C914="","",IFERROR(_xlfn.XLOOKUP(C914,PT_Master!A:A,PT_Master!Q:Q),""))</f>
        <v/>
      </c>
      <c r="G914" s="13"/>
      <c r="H914" s="25" t="str">
        <f>IF(B914="","",IFERROR(_xlfn.XLOOKUP(B914,BILLING!A:A,BILLING!N:N),0))</f>
        <v/>
      </c>
      <c r="I914" s="17"/>
      <c r="K914" s="13"/>
      <c r="N914" s="25" t="str">
        <f t="shared" si="29"/>
        <v/>
      </c>
    </row>
    <row r="915" spans="1:14" ht="22" customHeight="1">
      <c r="A915" t="str">
        <f t="shared" si="28"/>
        <v/>
      </c>
      <c r="C915" s="24" t="str">
        <f>IF(B915="","",IFERROR(_xlfn.XLOOKUP(B915,BILLING!A:A,BILLING!C:C),"Bill not found"))</f>
        <v/>
      </c>
      <c r="D915" s="24" t="str">
        <f>IF(C915="","",IFERROR(_xlfn.XLOOKUP(C915,PT_Master!A:A,PT_Master!C:C),""))</f>
        <v/>
      </c>
      <c r="E915" s="24" t="str">
        <f>IF(C915="","",IFERROR(_xlfn.XLOOKUP(C915,PT_Master!A:A,PT_Master!P:P),""))</f>
        <v/>
      </c>
      <c r="F915" s="24" t="str">
        <f>IF(C915="","",IFERROR(_xlfn.XLOOKUP(C915,PT_Master!A:A,PT_Master!Q:Q),""))</f>
        <v/>
      </c>
      <c r="G915" s="13"/>
      <c r="H915" s="25" t="str">
        <f>IF(B915="","",IFERROR(_xlfn.XLOOKUP(B915,BILLING!A:A,BILLING!N:N),0))</f>
        <v/>
      </c>
      <c r="I915" s="17"/>
      <c r="K915" s="13"/>
      <c r="N915" s="25" t="str">
        <f t="shared" si="29"/>
        <v/>
      </c>
    </row>
    <row r="916" spans="1:14" ht="22" customHeight="1">
      <c r="A916" t="str">
        <f t="shared" si="28"/>
        <v/>
      </c>
      <c r="C916" s="24" t="str">
        <f>IF(B916="","",IFERROR(_xlfn.XLOOKUP(B916,BILLING!A:A,BILLING!C:C),"Bill not found"))</f>
        <v/>
      </c>
      <c r="D916" s="24" t="str">
        <f>IF(C916="","",IFERROR(_xlfn.XLOOKUP(C916,PT_Master!A:A,PT_Master!C:C),""))</f>
        <v/>
      </c>
      <c r="E916" s="24" t="str">
        <f>IF(C916="","",IFERROR(_xlfn.XLOOKUP(C916,PT_Master!A:A,PT_Master!P:P),""))</f>
        <v/>
      </c>
      <c r="F916" s="24" t="str">
        <f>IF(C916="","",IFERROR(_xlfn.XLOOKUP(C916,PT_Master!A:A,PT_Master!Q:Q),""))</f>
        <v/>
      </c>
      <c r="G916" s="13"/>
      <c r="H916" s="25" t="str">
        <f>IF(B916="","",IFERROR(_xlfn.XLOOKUP(B916,BILLING!A:A,BILLING!N:N),0))</f>
        <v/>
      </c>
      <c r="I916" s="17"/>
      <c r="K916" s="13"/>
      <c r="N916" s="25" t="str">
        <f t="shared" si="29"/>
        <v/>
      </c>
    </row>
    <row r="917" spans="1:14" ht="22" customHeight="1">
      <c r="A917" t="str">
        <f t="shared" si="28"/>
        <v/>
      </c>
      <c r="C917" s="24" t="str">
        <f>IF(B917="","",IFERROR(_xlfn.XLOOKUP(B917,BILLING!A:A,BILLING!C:C),"Bill not found"))</f>
        <v/>
      </c>
      <c r="D917" s="24" t="str">
        <f>IF(C917="","",IFERROR(_xlfn.XLOOKUP(C917,PT_Master!A:A,PT_Master!C:C),""))</f>
        <v/>
      </c>
      <c r="E917" s="24" t="str">
        <f>IF(C917="","",IFERROR(_xlfn.XLOOKUP(C917,PT_Master!A:A,PT_Master!P:P),""))</f>
        <v/>
      </c>
      <c r="F917" s="24" t="str">
        <f>IF(C917="","",IFERROR(_xlfn.XLOOKUP(C917,PT_Master!A:A,PT_Master!Q:Q),""))</f>
        <v/>
      </c>
      <c r="G917" s="13"/>
      <c r="H917" s="25" t="str">
        <f>IF(B917="","",IFERROR(_xlfn.XLOOKUP(B917,BILLING!A:A,BILLING!N:N),0))</f>
        <v/>
      </c>
      <c r="I917" s="17"/>
      <c r="K917" s="13"/>
      <c r="N917" s="25" t="str">
        <f t="shared" si="29"/>
        <v/>
      </c>
    </row>
    <row r="918" spans="1:14" ht="22" customHeight="1">
      <c r="A918" t="str">
        <f t="shared" si="28"/>
        <v/>
      </c>
      <c r="C918" s="24" t="str">
        <f>IF(B918="","",IFERROR(_xlfn.XLOOKUP(B918,BILLING!A:A,BILLING!C:C),"Bill not found"))</f>
        <v/>
      </c>
      <c r="D918" s="24" t="str">
        <f>IF(C918="","",IFERROR(_xlfn.XLOOKUP(C918,PT_Master!A:A,PT_Master!C:C),""))</f>
        <v/>
      </c>
      <c r="E918" s="24" t="str">
        <f>IF(C918="","",IFERROR(_xlfn.XLOOKUP(C918,PT_Master!A:A,PT_Master!P:P),""))</f>
        <v/>
      </c>
      <c r="F918" s="24" t="str">
        <f>IF(C918="","",IFERROR(_xlfn.XLOOKUP(C918,PT_Master!A:A,PT_Master!Q:Q),""))</f>
        <v/>
      </c>
      <c r="G918" s="13"/>
      <c r="H918" s="25" t="str">
        <f>IF(B918="","",IFERROR(_xlfn.XLOOKUP(B918,BILLING!A:A,BILLING!N:N),0))</f>
        <v/>
      </c>
      <c r="I918" s="17"/>
      <c r="K918" s="13"/>
      <c r="N918" s="25" t="str">
        <f t="shared" si="29"/>
        <v/>
      </c>
    </row>
    <row r="919" spans="1:14" ht="22" customHeight="1">
      <c r="A919" t="str">
        <f t="shared" si="28"/>
        <v/>
      </c>
      <c r="C919" s="24" t="str">
        <f>IF(B919="","",IFERROR(_xlfn.XLOOKUP(B919,BILLING!A:A,BILLING!C:C),"Bill not found"))</f>
        <v/>
      </c>
      <c r="D919" s="24" t="str">
        <f>IF(C919="","",IFERROR(_xlfn.XLOOKUP(C919,PT_Master!A:A,PT_Master!C:C),""))</f>
        <v/>
      </c>
      <c r="E919" s="24" t="str">
        <f>IF(C919="","",IFERROR(_xlfn.XLOOKUP(C919,PT_Master!A:A,PT_Master!P:P),""))</f>
        <v/>
      </c>
      <c r="F919" s="24" t="str">
        <f>IF(C919="","",IFERROR(_xlfn.XLOOKUP(C919,PT_Master!A:A,PT_Master!Q:Q),""))</f>
        <v/>
      </c>
      <c r="G919" s="13"/>
      <c r="H919" s="25" t="str">
        <f>IF(B919="","",IFERROR(_xlfn.XLOOKUP(B919,BILLING!A:A,BILLING!N:N),0))</f>
        <v/>
      </c>
      <c r="I919" s="17"/>
      <c r="K919" s="13"/>
      <c r="N919" s="25" t="str">
        <f t="shared" si="29"/>
        <v/>
      </c>
    </row>
    <row r="920" spans="1:14" ht="22" customHeight="1">
      <c r="A920" t="str">
        <f t="shared" si="28"/>
        <v/>
      </c>
      <c r="C920" s="24" t="str">
        <f>IF(B920="","",IFERROR(_xlfn.XLOOKUP(B920,BILLING!A:A,BILLING!C:C),"Bill not found"))</f>
        <v/>
      </c>
      <c r="D920" s="24" t="str">
        <f>IF(C920="","",IFERROR(_xlfn.XLOOKUP(C920,PT_Master!A:A,PT_Master!C:C),""))</f>
        <v/>
      </c>
      <c r="E920" s="24" t="str">
        <f>IF(C920="","",IFERROR(_xlfn.XLOOKUP(C920,PT_Master!A:A,PT_Master!P:P),""))</f>
        <v/>
      </c>
      <c r="F920" s="24" t="str">
        <f>IF(C920="","",IFERROR(_xlfn.XLOOKUP(C920,PT_Master!A:A,PT_Master!Q:Q),""))</f>
        <v/>
      </c>
      <c r="G920" s="13"/>
      <c r="H920" s="25" t="str">
        <f>IF(B920="","",IFERROR(_xlfn.XLOOKUP(B920,BILLING!A:A,BILLING!N:N),0))</f>
        <v/>
      </c>
      <c r="I920" s="17"/>
      <c r="K920" s="13"/>
      <c r="N920" s="25" t="str">
        <f t="shared" si="29"/>
        <v/>
      </c>
    </row>
    <row r="921" spans="1:14" ht="22" customHeight="1">
      <c r="A921" t="str">
        <f t="shared" si="28"/>
        <v/>
      </c>
      <c r="C921" s="24" t="str">
        <f>IF(B921="","",IFERROR(_xlfn.XLOOKUP(B921,BILLING!A:A,BILLING!C:C),"Bill not found"))</f>
        <v/>
      </c>
      <c r="D921" s="24" t="str">
        <f>IF(C921="","",IFERROR(_xlfn.XLOOKUP(C921,PT_Master!A:A,PT_Master!C:C),""))</f>
        <v/>
      </c>
      <c r="E921" s="24" t="str">
        <f>IF(C921="","",IFERROR(_xlfn.XLOOKUP(C921,PT_Master!A:A,PT_Master!P:P),""))</f>
        <v/>
      </c>
      <c r="F921" s="24" t="str">
        <f>IF(C921="","",IFERROR(_xlfn.XLOOKUP(C921,PT_Master!A:A,PT_Master!Q:Q),""))</f>
        <v/>
      </c>
      <c r="G921" s="13"/>
      <c r="H921" s="25" t="str">
        <f>IF(B921="","",IFERROR(_xlfn.XLOOKUP(B921,BILLING!A:A,BILLING!N:N),0))</f>
        <v/>
      </c>
      <c r="I921" s="17"/>
      <c r="K921" s="13"/>
      <c r="N921" s="25" t="str">
        <f t="shared" si="29"/>
        <v/>
      </c>
    </row>
    <row r="922" spans="1:14" ht="22" customHeight="1">
      <c r="A922" t="str">
        <f t="shared" si="28"/>
        <v/>
      </c>
      <c r="C922" s="24" t="str">
        <f>IF(B922="","",IFERROR(_xlfn.XLOOKUP(B922,BILLING!A:A,BILLING!C:C),"Bill not found"))</f>
        <v/>
      </c>
      <c r="D922" s="24" t="str">
        <f>IF(C922="","",IFERROR(_xlfn.XLOOKUP(C922,PT_Master!A:A,PT_Master!C:C),""))</f>
        <v/>
      </c>
      <c r="E922" s="24" t="str">
        <f>IF(C922="","",IFERROR(_xlfn.XLOOKUP(C922,PT_Master!A:A,PT_Master!P:P),""))</f>
        <v/>
      </c>
      <c r="F922" s="24" t="str">
        <f>IF(C922="","",IFERROR(_xlfn.XLOOKUP(C922,PT_Master!A:A,PT_Master!Q:Q),""))</f>
        <v/>
      </c>
      <c r="G922" s="13"/>
      <c r="H922" s="25" t="str">
        <f>IF(B922="","",IFERROR(_xlfn.XLOOKUP(B922,BILLING!A:A,BILLING!N:N),0))</f>
        <v/>
      </c>
      <c r="I922" s="17"/>
      <c r="K922" s="13"/>
      <c r="N922" s="25" t="str">
        <f t="shared" si="29"/>
        <v/>
      </c>
    </row>
    <row r="923" spans="1:14" ht="22" customHeight="1">
      <c r="A923" t="str">
        <f t="shared" si="28"/>
        <v/>
      </c>
      <c r="C923" s="24" t="str">
        <f>IF(B923="","",IFERROR(_xlfn.XLOOKUP(B923,BILLING!A:A,BILLING!C:C),"Bill not found"))</f>
        <v/>
      </c>
      <c r="D923" s="24" t="str">
        <f>IF(C923="","",IFERROR(_xlfn.XLOOKUP(C923,PT_Master!A:A,PT_Master!C:C),""))</f>
        <v/>
      </c>
      <c r="E923" s="24" t="str">
        <f>IF(C923="","",IFERROR(_xlfn.XLOOKUP(C923,PT_Master!A:A,PT_Master!P:P),""))</f>
        <v/>
      </c>
      <c r="F923" s="24" t="str">
        <f>IF(C923="","",IFERROR(_xlfn.XLOOKUP(C923,PT_Master!A:A,PT_Master!Q:Q),""))</f>
        <v/>
      </c>
      <c r="G923" s="13"/>
      <c r="H923" s="25" t="str">
        <f>IF(B923="","",IFERROR(_xlfn.XLOOKUP(B923,BILLING!A:A,BILLING!N:N),0))</f>
        <v/>
      </c>
      <c r="I923" s="17"/>
      <c r="K923" s="13"/>
      <c r="N923" s="25" t="str">
        <f t="shared" si="29"/>
        <v/>
      </c>
    </row>
    <row r="924" spans="1:14" ht="22" customHeight="1">
      <c r="A924" t="str">
        <f t="shared" si="28"/>
        <v/>
      </c>
      <c r="C924" s="24" t="str">
        <f>IF(B924="","",IFERROR(_xlfn.XLOOKUP(B924,BILLING!A:A,BILLING!C:C),"Bill not found"))</f>
        <v/>
      </c>
      <c r="D924" s="24" t="str">
        <f>IF(C924="","",IFERROR(_xlfn.XLOOKUP(C924,PT_Master!A:A,PT_Master!C:C),""))</f>
        <v/>
      </c>
      <c r="E924" s="24" t="str">
        <f>IF(C924="","",IFERROR(_xlfn.XLOOKUP(C924,PT_Master!A:A,PT_Master!P:P),""))</f>
        <v/>
      </c>
      <c r="F924" s="24" t="str">
        <f>IF(C924="","",IFERROR(_xlfn.XLOOKUP(C924,PT_Master!A:A,PT_Master!Q:Q),""))</f>
        <v/>
      </c>
      <c r="G924" s="13"/>
      <c r="H924" s="25" t="str">
        <f>IF(B924="","",IFERROR(_xlfn.XLOOKUP(B924,BILLING!A:A,BILLING!N:N),0))</f>
        <v/>
      </c>
      <c r="I924" s="17"/>
      <c r="K924" s="13"/>
      <c r="N924" s="25" t="str">
        <f t="shared" si="29"/>
        <v/>
      </c>
    </row>
    <row r="925" spans="1:14" ht="22" customHeight="1">
      <c r="A925" t="str">
        <f t="shared" si="28"/>
        <v/>
      </c>
      <c r="C925" s="24" t="str">
        <f>IF(B925="","",IFERROR(_xlfn.XLOOKUP(B925,BILLING!A:A,BILLING!C:C),"Bill not found"))</f>
        <v/>
      </c>
      <c r="D925" s="24" t="str">
        <f>IF(C925="","",IFERROR(_xlfn.XLOOKUP(C925,PT_Master!A:A,PT_Master!C:C),""))</f>
        <v/>
      </c>
      <c r="E925" s="24" t="str">
        <f>IF(C925="","",IFERROR(_xlfn.XLOOKUP(C925,PT_Master!A:A,PT_Master!P:P),""))</f>
        <v/>
      </c>
      <c r="F925" s="24" t="str">
        <f>IF(C925="","",IFERROR(_xlfn.XLOOKUP(C925,PT_Master!A:A,PT_Master!Q:Q),""))</f>
        <v/>
      </c>
      <c r="G925" s="13"/>
      <c r="H925" s="25" t="str">
        <f>IF(B925="","",IFERROR(_xlfn.XLOOKUP(B925,BILLING!A:A,BILLING!N:N),0))</f>
        <v/>
      </c>
      <c r="I925" s="17"/>
      <c r="K925" s="13"/>
      <c r="N925" s="25" t="str">
        <f t="shared" si="29"/>
        <v/>
      </c>
    </row>
    <row r="926" spans="1:14" ht="22" customHeight="1">
      <c r="A926" t="str">
        <f t="shared" si="28"/>
        <v/>
      </c>
      <c r="C926" s="24" t="str">
        <f>IF(B926="","",IFERROR(_xlfn.XLOOKUP(B926,BILLING!A:A,BILLING!C:C),"Bill not found"))</f>
        <v/>
      </c>
      <c r="D926" s="24" t="str">
        <f>IF(C926="","",IFERROR(_xlfn.XLOOKUP(C926,PT_Master!A:A,PT_Master!C:C),""))</f>
        <v/>
      </c>
      <c r="E926" s="24" t="str">
        <f>IF(C926="","",IFERROR(_xlfn.XLOOKUP(C926,PT_Master!A:A,PT_Master!P:P),""))</f>
        <v/>
      </c>
      <c r="F926" s="24" t="str">
        <f>IF(C926="","",IFERROR(_xlfn.XLOOKUP(C926,PT_Master!A:A,PT_Master!Q:Q),""))</f>
        <v/>
      </c>
      <c r="G926" s="13"/>
      <c r="H926" s="25" t="str">
        <f>IF(B926="","",IFERROR(_xlfn.XLOOKUP(B926,BILLING!A:A,BILLING!N:N),0))</f>
        <v/>
      </c>
      <c r="I926" s="17"/>
      <c r="K926" s="13"/>
      <c r="N926" s="25" t="str">
        <f t="shared" si="29"/>
        <v/>
      </c>
    </row>
    <row r="927" spans="1:14" ht="22" customHeight="1">
      <c r="A927" t="str">
        <f t="shared" si="28"/>
        <v/>
      </c>
      <c r="C927" s="24" t="str">
        <f>IF(B927="","",IFERROR(_xlfn.XLOOKUP(B927,BILLING!A:A,BILLING!C:C),"Bill not found"))</f>
        <v/>
      </c>
      <c r="D927" s="24" t="str">
        <f>IF(C927="","",IFERROR(_xlfn.XLOOKUP(C927,PT_Master!A:A,PT_Master!C:C),""))</f>
        <v/>
      </c>
      <c r="E927" s="24" t="str">
        <f>IF(C927="","",IFERROR(_xlfn.XLOOKUP(C927,PT_Master!A:A,PT_Master!P:P),""))</f>
        <v/>
      </c>
      <c r="F927" s="24" t="str">
        <f>IF(C927="","",IFERROR(_xlfn.XLOOKUP(C927,PT_Master!A:A,PT_Master!Q:Q),""))</f>
        <v/>
      </c>
      <c r="G927" s="13"/>
      <c r="H927" s="25" t="str">
        <f>IF(B927="","",IFERROR(_xlfn.XLOOKUP(B927,BILLING!A:A,BILLING!N:N),0))</f>
        <v/>
      </c>
      <c r="I927" s="17"/>
      <c r="K927" s="13"/>
      <c r="N927" s="25" t="str">
        <f t="shared" si="29"/>
        <v/>
      </c>
    </row>
    <row r="928" spans="1:14" ht="22" customHeight="1">
      <c r="A928" t="str">
        <f t="shared" si="28"/>
        <v/>
      </c>
      <c r="C928" s="24" t="str">
        <f>IF(B928="","",IFERROR(_xlfn.XLOOKUP(B928,BILLING!A:A,BILLING!C:C),"Bill not found"))</f>
        <v/>
      </c>
      <c r="D928" s="24" t="str">
        <f>IF(C928="","",IFERROR(_xlfn.XLOOKUP(C928,PT_Master!A:A,PT_Master!C:C),""))</f>
        <v/>
      </c>
      <c r="E928" s="24" t="str">
        <f>IF(C928="","",IFERROR(_xlfn.XLOOKUP(C928,PT_Master!A:A,PT_Master!P:P),""))</f>
        <v/>
      </c>
      <c r="F928" s="24" t="str">
        <f>IF(C928="","",IFERROR(_xlfn.XLOOKUP(C928,PT_Master!A:A,PT_Master!Q:Q),""))</f>
        <v/>
      </c>
      <c r="G928" s="13"/>
      <c r="H928" s="25" t="str">
        <f>IF(B928="","",IFERROR(_xlfn.XLOOKUP(B928,BILLING!A:A,BILLING!N:N),0))</f>
        <v/>
      </c>
      <c r="I928" s="17"/>
      <c r="K928" s="13"/>
      <c r="N928" s="25" t="str">
        <f t="shared" si="29"/>
        <v/>
      </c>
    </row>
    <row r="929" spans="1:14" ht="22" customHeight="1">
      <c r="A929" t="str">
        <f t="shared" si="28"/>
        <v/>
      </c>
      <c r="C929" s="24" t="str">
        <f>IF(B929="","",IFERROR(_xlfn.XLOOKUP(B929,BILLING!A:A,BILLING!C:C),"Bill not found"))</f>
        <v/>
      </c>
      <c r="D929" s="24" t="str">
        <f>IF(C929="","",IFERROR(_xlfn.XLOOKUP(C929,PT_Master!A:A,PT_Master!C:C),""))</f>
        <v/>
      </c>
      <c r="E929" s="24" t="str">
        <f>IF(C929="","",IFERROR(_xlfn.XLOOKUP(C929,PT_Master!A:A,PT_Master!P:P),""))</f>
        <v/>
      </c>
      <c r="F929" s="24" t="str">
        <f>IF(C929="","",IFERROR(_xlfn.XLOOKUP(C929,PT_Master!A:A,PT_Master!Q:Q),""))</f>
        <v/>
      </c>
      <c r="G929" s="13"/>
      <c r="H929" s="25" t="str">
        <f>IF(B929="","",IFERROR(_xlfn.XLOOKUP(B929,BILLING!A:A,BILLING!N:N),0))</f>
        <v/>
      </c>
      <c r="I929" s="17"/>
      <c r="K929" s="13"/>
      <c r="N929" s="25" t="str">
        <f t="shared" si="29"/>
        <v/>
      </c>
    </row>
    <row r="930" spans="1:14" ht="22" customHeight="1">
      <c r="A930" t="str">
        <f t="shared" si="28"/>
        <v/>
      </c>
      <c r="C930" s="24" t="str">
        <f>IF(B930="","",IFERROR(_xlfn.XLOOKUP(B930,BILLING!A:A,BILLING!C:C),"Bill not found"))</f>
        <v/>
      </c>
      <c r="D930" s="24" t="str">
        <f>IF(C930="","",IFERROR(_xlfn.XLOOKUP(C930,PT_Master!A:A,PT_Master!C:C),""))</f>
        <v/>
      </c>
      <c r="E930" s="24" t="str">
        <f>IF(C930="","",IFERROR(_xlfn.XLOOKUP(C930,PT_Master!A:A,PT_Master!P:P),""))</f>
        <v/>
      </c>
      <c r="F930" s="24" t="str">
        <f>IF(C930="","",IFERROR(_xlfn.XLOOKUP(C930,PT_Master!A:A,PT_Master!Q:Q),""))</f>
        <v/>
      </c>
      <c r="G930" s="13"/>
      <c r="H930" s="25" t="str">
        <f>IF(B930="","",IFERROR(_xlfn.XLOOKUP(B930,BILLING!A:A,BILLING!N:N),0))</f>
        <v/>
      </c>
      <c r="I930" s="17"/>
      <c r="K930" s="13"/>
      <c r="N930" s="25" t="str">
        <f t="shared" si="29"/>
        <v/>
      </c>
    </row>
    <row r="931" spans="1:14" ht="22" customHeight="1">
      <c r="A931" t="str">
        <f t="shared" si="28"/>
        <v/>
      </c>
      <c r="C931" s="24" t="str">
        <f>IF(B931="","",IFERROR(_xlfn.XLOOKUP(B931,BILLING!A:A,BILLING!C:C),"Bill not found"))</f>
        <v/>
      </c>
      <c r="D931" s="24" t="str">
        <f>IF(C931="","",IFERROR(_xlfn.XLOOKUP(C931,PT_Master!A:A,PT_Master!C:C),""))</f>
        <v/>
      </c>
      <c r="E931" s="24" t="str">
        <f>IF(C931="","",IFERROR(_xlfn.XLOOKUP(C931,PT_Master!A:A,PT_Master!P:P),""))</f>
        <v/>
      </c>
      <c r="F931" s="24" t="str">
        <f>IF(C931="","",IFERROR(_xlfn.XLOOKUP(C931,PT_Master!A:A,PT_Master!Q:Q),""))</f>
        <v/>
      </c>
      <c r="G931" s="13"/>
      <c r="H931" s="25" t="str">
        <f>IF(B931="","",IFERROR(_xlfn.XLOOKUP(B931,BILLING!A:A,BILLING!N:N),0))</f>
        <v/>
      </c>
      <c r="I931" s="17"/>
      <c r="K931" s="13"/>
      <c r="N931" s="25" t="str">
        <f t="shared" si="29"/>
        <v/>
      </c>
    </row>
    <row r="932" spans="1:14" ht="22" customHeight="1">
      <c r="A932" t="str">
        <f t="shared" si="28"/>
        <v/>
      </c>
      <c r="C932" s="24" t="str">
        <f>IF(B932="","",IFERROR(_xlfn.XLOOKUP(B932,BILLING!A:A,BILLING!C:C),"Bill not found"))</f>
        <v/>
      </c>
      <c r="D932" s="24" t="str">
        <f>IF(C932="","",IFERROR(_xlfn.XLOOKUP(C932,PT_Master!A:A,PT_Master!C:C),""))</f>
        <v/>
      </c>
      <c r="E932" s="24" t="str">
        <f>IF(C932="","",IFERROR(_xlfn.XLOOKUP(C932,PT_Master!A:A,PT_Master!P:P),""))</f>
        <v/>
      </c>
      <c r="F932" s="24" t="str">
        <f>IF(C932="","",IFERROR(_xlfn.XLOOKUP(C932,PT_Master!A:A,PT_Master!Q:Q),""))</f>
        <v/>
      </c>
      <c r="G932" s="13"/>
      <c r="H932" s="25" t="str">
        <f>IF(B932="","",IFERROR(_xlfn.XLOOKUP(B932,BILLING!A:A,BILLING!N:N),0))</f>
        <v/>
      </c>
      <c r="I932" s="17"/>
      <c r="K932" s="13"/>
      <c r="N932" s="25" t="str">
        <f t="shared" si="29"/>
        <v/>
      </c>
    </row>
    <row r="933" spans="1:14" ht="22" customHeight="1">
      <c r="A933" t="str">
        <f t="shared" si="28"/>
        <v/>
      </c>
      <c r="C933" s="24" t="str">
        <f>IF(B933="","",IFERROR(_xlfn.XLOOKUP(B933,BILLING!A:A,BILLING!C:C),"Bill not found"))</f>
        <v/>
      </c>
      <c r="D933" s="24" t="str">
        <f>IF(C933="","",IFERROR(_xlfn.XLOOKUP(C933,PT_Master!A:A,PT_Master!C:C),""))</f>
        <v/>
      </c>
      <c r="E933" s="24" t="str">
        <f>IF(C933="","",IFERROR(_xlfn.XLOOKUP(C933,PT_Master!A:A,PT_Master!P:P),""))</f>
        <v/>
      </c>
      <c r="F933" s="24" t="str">
        <f>IF(C933="","",IFERROR(_xlfn.XLOOKUP(C933,PT_Master!A:A,PT_Master!Q:Q),""))</f>
        <v/>
      </c>
      <c r="G933" s="13"/>
      <c r="H933" s="25" t="str">
        <f>IF(B933="","",IFERROR(_xlfn.XLOOKUP(B933,BILLING!A:A,BILLING!N:N),0))</f>
        <v/>
      </c>
      <c r="I933" s="17"/>
      <c r="K933" s="13"/>
      <c r="N933" s="25" t="str">
        <f t="shared" si="29"/>
        <v/>
      </c>
    </row>
    <row r="934" spans="1:14" ht="22" customHeight="1">
      <c r="A934" t="str">
        <f t="shared" si="28"/>
        <v/>
      </c>
      <c r="C934" s="24" t="str">
        <f>IF(B934="","",IFERROR(_xlfn.XLOOKUP(B934,BILLING!A:A,BILLING!C:C),"Bill not found"))</f>
        <v/>
      </c>
      <c r="D934" s="24" t="str">
        <f>IF(C934="","",IFERROR(_xlfn.XLOOKUP(C934,PT_Master!A:A,PT_Master!C:C),""))</f>
        <v/>
      </c>
      <c r="E934" s="24" t="str">
        <f>IF(C934="","",IFERROR(_xlfn.XLOOKUP(C934,PT_Master!A:A,PT_Master!P:P),""))</f>
        <v/>
      </c>
      <c r="F934" s="24" t="str">
        <f>IF(C934="","",IFERROR(_xlfn.XLOOKUP(C934,PT_Master!A:A,PT_Master!Q:Q),""))</f>
        <v/>
      </c>
      <c r="G934" s="13"/>
      <c r="H934" s="25" t="str">
        <f>IF(B934="","",IFERROR(_xlfn.XLOOKUP(B934,BILLING!A:A,BILLING!N:N),0))</f>
        <v/>
      </c>
      <c r="I934" s="17"/>
      <c r="K934" s="13"/>
      <c r="N934" s="25" t="str">
        <f t="shared" si="29"/>
        <v/>
      </c>
    </row>
    <row r="935" spans="1:14" ht="22" customHeight="1">
      <c r="A935" t="str">
        <f t="shared" si="28"/>
        <v/>
      </c>
      <c r="C935" s="24" t="str">
        <f>IF(B935="","",IFERROR(_xlfn.XLOOKUP(B935,BILLING!A:A,BILLING!C:C),"Bill not found"))</f>
        <v/>
      </c>
      <c r="D935" s="24" t="str">
        <f>IF(C935="","",IFERROR(_xlfn.XLOOKUP(C935,PT_Master!A:A,PT_Master!C:C),""))</f>
        <v/>
      </c>
      <c r="E935" s="24" t="str">
        <f>IF(C935="","",IFERROR(_xlfn.XLOOKUP(C935,PT_Master!A:A,PT_Master!P:P),""))</f>
        <v/>
      </c>
      <c r="F935" s="24" t="str">
        <f>IF(C935="","",IFERROR(_xlfn.XLOOKUP(C935,PT_Master!A:A,PT_Master!Q:Q),""))</f>
        <v/>
      </c>
      <c r="G935" s="13"/>
      <c r="H935" s="25" t="str">
        <f>IF(B935="","",IFERROR(_xlfn.XLOOKUP(B935,BILLING!A:A,BILLING!N:N),0))</f>
        <v/>
      </c>
      <c r="I935" s="17"/>
      <c r="K935" s="13"/>
      <c r="N935" s="25" t="str">
        <f t="shared" si="29"/>
        <v/>
      </c>
    </row>
    <row r="936" spans="1:14" ht="22" customHeight="1">
      <c r="A936" t="str">
        <f t="shared" si="28"/>
        <v/>
      </c>
      <c r="C936" s="24" t="str">
        <f>IF(B936="","",IFERROR(_xlfn.XLOOKUP(B936,BILLING!A:A,BILLING!C:C),"Bill not found"))</f>
        <v/>
      </c>
      <c r="D936" s="24" t="str">
        <f>IF(C936="","",IFERROR(_xlfn.XLOOKUP(C936,PT_Master!A:A,PT_Master!C:C),""))</f>
        <v/>
      </c>
      <c r="E936" s="24" t="str">
        <f>IF(C936="","",IFERROR(_xlfn.XLOOKUP(C936,PT_Master!A:A,PT_Master!P:P),""))</f>
        <v/>
      </c>
      <c r="F936" s="24" t="str">
        <f>IF(C936="","",IFERROR(_xlfn.XLOOKUP(C936,PT_Master!A:A,PT_Master!Q:Q),""))</f>
        <v/>
      </c>
      <c r="G936" s="13"/>
      <c r="H936" s="25" t="str">
        <f>IF(B936="","",IFERROR(_xlfn.XLOOKUP(B936,BILLING!A:A,BILLING!N:N),0))</f>
        <v/>
      </c>
      <c r="I936" s="17"/>
      <c r="K936" s="13"/>
      <c r="N936" s="25" t="str">
        <f t="shared" si="29"/>
        <v/>
      </c>
    </row>
    <row r="937" spans="1:14" ht="22" customHeight="1">
      <c r="A937" t="str">
        <f t="shared" si="28"/>
        <v/>
      </c>
      <c r="C937" s="24" t="str">
        <f>IF(B937="","",IFERROR(_xlfn.XLOOKUP(B937,BILLING!A:A,BILLING!C:C),"Bill not found"))</f>
        <v/>
      </c>
      <c r="D937" s="24" t="str">
        <f>IF(C937="","",IFERROR(_xlfn.XLOOKUP(C937,PT_Master!A:A,PT_Master!C:C),""))</f>
        <v/>
      </c>
      <c r="E937" s="24" t="str">
        <f>IF(C937="","",IFERROR(_xlfn.XLOOKUP(C937,PT_Master!A:A,PT_Master!P:P),""))</f>
        <v/>
      </c>
      <c r="F937" s="24" t="str">
        <f>IF(C937="","",IFERROR(_xlfn.XLOOKUP(C937,PT_Master!A:A,PT_Master!Q:Q),""))</f>
        <v/>
      </c>
      <c r="G937" s="13"/>
      <c r="H937" s="25" t="str">
        <f>IF(B937="","",IFERROR(_xlfn.XLOOKUP(B937,BILLING!A:A,BILLING!N:N),0))</f>
        <v/>
      </c>
      <c r="I937" s="17"/>
      <c r="K937" s="13"/>
      <c r="N937" s="25" t="str">
        <f t="shared" si="29"/>
        <v/>
      </c>
    </row>
    <row r="938" spans="1:14" ht="22" customHeight="1">
      <c r="A938" t="str">
        <f t="shared" si="28"/>
        <v/>
      </c>
      <c r="C938" s="24" t="str">
        <f>IF(B938="","",IFERROR(_xlfn.XLOOKUP(B938,BILLING!A:A,BILLING!C:C),"Bill not found"))</f>
        <v/>
      </c>
      <c r="D938" s="24" t="str">
        <f>IF(C938="","",IFERROR(_xlfn.XLOOKUP(C938,PT_Master!A:A,PT_Master!C:C),""))</f>
        <v/>
      </c>
      <c r="E938" s="24" t="str">
        <f>IF(C938="","",IFERROR(_xlfn.XLOOKUP(C938,PT_Master!A:A,PT_Master!P:P),""))</f>
        <v/>
      </c>
      <c r="F938" s="24" t="str">
        <f>IF(C938="","",IFERROR(_xlfn.XLOOKUP(C938,PT_Master!A:A,PT_Master!Q:Q),""))</f>
        <v/>
      </c>
      <c r="G938" s="13"/>
      <c r="H938" s="25" t="str">
        <f>IF(B938="","",IFERROR(_xlfn.XLOOKUP(B938,BILLING!A:A,BILLING!N:N),0))</f>
        <v/>
      </c>
      <c r="I938" s="17"/>
      <c r="K938" s="13"/>
      <c r="N938" s="25" t="str">
        <f t="shared" si="29"/>
        <v/>
      </c>
    </row>
    <row r="939" spans="1:14" ht="22" customHeight="1">
      <c r="A939" t="str">
        <f t="shared" si="28"/>
        <v/>
      </c>
      <c r="C939" s="24" t="str">
        <f>IF(B939="","",IFERROR(_xlfn.XLOOKUP(B939,BILLING!A:A,BILLING!C:C),"Bill not found"))</f>
        <v/>
      </c>
      <c r="D939" s="24" t="str">
        <f>IF(C939="","",IFERROR(_xlfn.XLOOKUP(C939,PT_Master!A:A,PT_Master!C:C),""))</f>
        <v/>
      </c>
      <c r="E939" s="24" t="str">
        <f>IF(C939="","",IFERROR(_xlfn.XLOOKUP(C939,PT_Master!A:A,PT_Master!P:P),""))</f>
        <v/>
      </c>
      <c r="F939" s="24" t="str">
        <f>IF(C939="","",IFERROR(_xlfn.XLOOKUP(C939,PT_Master!A:A,PT_Master!Q:Q),""))</f>
        <v/>
      </c>
      <c r="G939" s="13"/>
      <c r="H939" s="25" t="str">
        <f>IF(B939="","",IFERROR(_xlfn.XLOOKUP(B939,BILLING!A:A,BILLING!N:N),0))</f>
        <v/>
      </c>
      <c r="I939" s="17"/>
      <c r="K939" s="13"/>
      <c r="N939" s="25" t="str">
        <f t="shared" si="29"/>
        <v/>
      </c>
    </row>
    <row r="940" spans="1:14" ht="22" customHeight="1">
      <c r="A940" t="str">
        <f t="shared" si="28"/>
        <v/>
      </c>
      <c r="C940" s="24" t="str">
        <f>IF(B940="","",IFERROR(_xlfn.XLOOKUP(B940,BILLING!A:A,BILLING!C:C),"Bill not found"))</f>
        <v/>
      </c>
      <c r="D940" s="24" t="str">
        <f>IF(C940="","",IFERROR(_xlfn.XLOOKUP(C940,PT_Master!A:A,PT_Master!C:C),""))</f>
        <v/>
      </c>
      <c r="E940" s="24" t="str">
        <f>IF(C940="","",IFERROR(_xlfn.XLOOKUP(C940,PT_Master!A:A,PT_Master!P:P),""))</f>
        <v/>
      </c>
      <c r="F940" s="24" t="str">
        <f>IF(C940="","",IFERROR(_xlfn.XLOOKUP(C940,PT_Master!A:A,PT_Master!Q:Q),""))</f>
        <v/>
      </c>
      <c r="G940" s="13"/>
      <c r="H940" s="25" t="str">
        <f>IF(B940="","",IFERROR(_xlfn.XLOOKUP(B940,BILLING!A:A,BILLING!N:N),0))</f>
        <v/>
      </c>
      <c r="I940" s="17"/>
      <c r="K940" s="13"/>
      <c r="N940" s="25" t="str">
        <f t="shared" si="29"/>
        <v/>
      </c>
    </row>
    <row r="941" spans="1:14" ht="22" customHeight="1">
      <c r="A941" t="str">
        <f t="shared" si="28"/>
        <v/>
      </c>
      <c r="C941" s="24" t="str">
        <f>IF(B941="","",IFERROR(_xlfn.XLOOKUP(B941,BILLING!A:A,BILLING!C:C),"Bill not found"))</f>
        <v/>
      </c>
      <c r="D941" s="24" t="str">
        <f>IF(C941="","",IFERROR(_xlfn.XLOOKUP(C941,PT_Master!A:A,PT_Master!C:C),""))</f>
        <v/>
      </c>
      <c r="E941" s="24" t="str">
        <f>IF(C941="","",IFERROR(_xlfn.XLOOKUP(C941,PT_Master!A:A,PT_Master!P:P),""))</f>
        <v/>
      </c>
      <c r="F941" s="24" t="str">
        <f>IF(C941="","",IFERROR(_xlfn.XLOOKUP(C941,PT_Master!A:A,PT_Master!Q:Q),""))</f>
        <v/>
      </c>
      <c r="G941" s="13"/>
      <c r="H941" s="25" t="str">
        <f>IF(B941="","",IFERROR(_xlfn.XLOOKUP(B941,BILLING!A:A,BILLING!N:N),0))</f>
        <v/>
      </c>
      <c r="I941" s="17"/>
      <c r="K941" s="13"/>
      <c r="N941" s="25" t="str">
        <f t="shared" si="29"/>
        <v/>
      </c>
    </row>
    <row r="942" spans="1:14" ht="22" customHeight="1">
      <c r="A942" t="str">
        <f t="shared" si="28"/>
        <v/>
      </c>
      <c r="C942" s="24" t="str">
        <f>IF(B942="","",IFERROR(_xlfn.XLOOKUP(B942,BILLING!A:A,BILLING!C:C),"Bill not found"))</f>
        <v/>
      </c>
      <c r="D942" s="24" t="str">
        <f>IF(C942="","",IFERROR(_xlfn.XLOOKUP(C942,PT_Master!A:A,PT_Master!C:C),""))</f>
        <v/>
      </c>
      <c r="E942" s="24" t="str">
        <f>IF(C942="","",IFERROR(_xlfn.XLOOKUP(C942,PT_Master!A:A,PT_Master!P:P),""))</f>
        <v/>
      </c>
      <c r="F942" s="24" t="str">
        <f>IF(C942="","",IFERROR(_xlfn.XLOOKUP(C942,PT_Master!A:A,PT_Master!Q:Q),""))</f>
        <v/>
      </c>
      <c r="G942" s="13"/>
      <c r="H942" s="25" t="str">
        <f>IF(B942="","",IFERROR(_xlfn.XLOOKUP(B942,BILLING!A:A,BILLING!N:N),0))</f>
        <v/>
      </c>
      <c r="I942" s="17"/>
      <c r="K942" s="13"/>
      <c r="N942" s="25" t="str">
        <f t="shared" si="29"/>
        <v/>
      </c>
    </row>
    <row r="943" spans="1:14" ht="22" customHeight="1">
      <c r="A943" t="str">
        <f t="shared" si="28"/>
        <v/>
      </c>
      <c r="C943" s="24" t="str">
        <f>IF(B943="","",IFERROR(_xlfn.XLOOKUP(B943,BILLING!A:A,BILLING!C:C),"Bill not found"))</f>
        <v/>
      </c>
      <c r="D943" s="24" t="str">
        <f>IF(C943="","",IFERROR(_xlfn.XLOOKUP(C943,PT_Master!A:A,PT_Master!C:C),""))</f>
        <v/>
      </c>
      <c r="E943" s="24" t="str">
        <f>IF(C943="","",IFERROR(_xlfn.XLOOKUP(C943,PT_Master!A:A,PT_Master!P:P),""))</f>
        <v/>
      </c>
      <c r="F943" s="24" t="str">
        <f>IF(C943="","",IFERROR(_xlfn.XLOOKUP(C943,PT_Master!A:A,PT_Master!Q:Q),""))</f>
        <v/>
      </c>
      <c r="G943" s="13"/>
      <c r="H943" s="25" t="str">
        <f>IF(B943="","",IFERROR(_xlfn.XLOOKUP(B943,BILLING!A:A,BILLING!N:N),0))</f>
        <v/>
      </c>
      <c r="I943" s="17"/>
      <c r="K943" s="13"/>
      <c r="N943" s="25" t="str">
        <f t="shared" si="29"/>
        <v/>
      </c>
    </row>
    <row r="944" spans="1:14" ht="22" customHeight="1">
      <c r="A944" t="str">
        <f t="shared" si="28"/>
        <v/>
      </c>
      <c r="C944" s="24" t="str">
        <f>IF(B944="","",IFERROR(_xlfn.XLOOKUP(B944,BILLING!A:A,BILLING!C:C),"Bill not found"))</f>
        <v/>
      </c>
      <c r="D944" s="24" t="str">
        <f>IF(C944="","",IFERROR(_xlfn.XLOOKUP(C944,PT_Master!A:A,PT_Master!C:C),""))</f>
        <v/>
      </c>
      <c r="E944" s="24" t="str">
        <f>IF(C944="","",IFERROR(_xlfn.XLOOKUP(C944,PT_Master!A:A,PT_Master!P:P),""))</f>
        <v/>
      </c>
      <c r="F944" s="24" t="str">
        <f>IF(C944="","",IFERROR(_xlfn.XLOOKUP(C944,PT_Master!A:A,PT_Master!Q:Q),""))</f>
        <v/>
      </c>
      <c r="G944" s="13"/>
      <c r="H944" s="25" t="str">
        <f>IF(B944="","",IFERROR(_xlfn.XLOOKUP(B944,BILLING!A:A,BILLING!N:N),0))</f>
        <v/>
      </c>
      <c r="I944" s="17"/>
      <c r="K944" s="13"/>
      <c r="N944" s="25" t="str">
        <f t="shared" si="29"/>
        <v/>
      </c>
    </row>
    <row r="945" spans="1:14" ht="22" customHeight="1">
      <c r="A945" t="str">
        <f t="shared" si="28"/>
        <v/>
      </c>
      <c r="C945" s="24" t="str">
        <f>IF(B945="","",IFERROR(_xlfn.XLOOKUP(B945,BILLING!A:A,BILLING!C:C),"Bill not found"))</f>
        <v/>
      </c>
      <c r="D945" s="24" t="str">
        <f>IF(C945="","",IFERROR(_xlfn.XLOOKUP(C945,PT_Master!A:A,PT_Master!C:C),""))</f>
        <v/>
      </c>
      <c r="E945" s="24" t="str">
        <f>IF(C945="","",IFERROR(_xlfn.XLOOKUP(C945,PT_Master!A:A,PT_Master!P:P),""))</f>
        <v/>
      </c>
      <c r="F945" s="24" t="str">
        <f>IF(C945="","",IFERROR(_xlfn.XLOOKUP(C945,PT_Master!A:A,PT_Master!Q:Q),""))</f>
        <v/>
      </c>
      <c r="G945" s="13"/>
      <c r="H945" s="25" t="str">
        <f>IF(B945="","",IFERROR(_xlfn.XLOOKUP(B945,BILLING!A:A,BILLING!N:N),0))</f>
        <v/>
      </c>
      <c r="I945" s="17"/>
      <c r="K945" s="13"/>
      <c r="N945" s="25" t="str">
        <f t="shared" si="29"/>
        <v/>
      </c>
    </row>
    <row r="946" spans="1:14" ht="22" customHeight="1">
      <c r="A946" t="str">
        <f t="shared" si="28"/>
        <v/>
      </c>
      <c r="C946" s="24" t="str">
        <f>IF(B946="","",IFERROR(_xlfn.XLOOKUP(B946,BILLING!A:A,BILLING!C:C),"Bill not found"))</f>
        <v/>
      </c>
      <c r="D946" s="24" t="str">
        <f>IF(C946="","",IFERROR(_xlfn.XLOOKUP(C946,PT_Master!A:A,PT_Master!C:C),""))</f>
        <v/>
      </c>
      <c r="E946" s="24" t="str">
        <f>IF(C946="","",IFERROR(_xlfn.XLOOKUP(C946,PT_Master!A:A,PT_Master!P:P),""))</f>
        <v/>
      </c>
      <c r="F946" s="24" t="str">
        <f>IF(C946="","",IFERROR(_xlfn.XLOOKUP(C946,PT_Master!A:A,PT_Master!Q:Q),""))</f>
        <v/>
      </c>
      <c r="G946" s="13"/>
      <c r="H946" s="25" t="str">
        <f>IF(B946="","",IFERROR(_xlfn.XLOOKUP(B946,BILLING!A:A,BILLING!N:N),0))</f>
        <v/>
      </c>
      <c r="I946" s="17"/>
      <c r="K946" s="13"/>
      <c r="N946" s="25" t="str">
        <f t="shared" si="29"/>
        <v/>
      </c>
    </row>
    <row r="947" spans="1:14" ht="22" customHeight="1">
      <c r="A947" t="str">
        <f t="shared" si="28"/>
        <v/>
      </c>
      <c r="C947" s="24" t="str">
        <f>IF(B947="","",IFERROR(_xlfn.XLOOKUP(B947,BILLING!A:A,BILLING!C:C),"Bill not found"))</f>
        <v/>
      </c>
      <c r="D947" s="24" t="str">
        <f>IF(C947="","",IFERROR(_xlfn.XLOOKUP(C947,PT_Master!A:A,PT_Master!C:C),""))</f>
        <v/>
      </c>
      <c r="E947" s="24" t="str">
        <f>IF(C947="","",IFERROR(_xlfn.XLOOKUP(C947,PT_Master!A:A,PT_Master!P:P),""))</f>
        <v/>
      </c>
      <c r="F947" s="24" t="str">
        <f>IF(C947="","",IFERROR(_xlfn.XLOOKUP(C947,PT_Master!A:A,PT_Master!Q:Q),""))</f>
        <v/>
      </c>
      <c r="G947" s="13"/>
      <c r="H947" s="25" t="str">
        <f>IF(B947="","",IFERROR(_xlfn.XLOOKUP(B947,BILLING!A:A,BILLING!N:N),0))</f>
        <v/>
      </c>
      <c r="I947" s="17"/>
      <c r="K947" s="13"/>
      <c r="N947" s="25" t="str">
        <f t="shared" si="29"/>
        <v/>
      </c>
    </row>
    <row r="948" spans="1:14" ht="22" customHeight="1">
      <c r="A948" t="str">
        <f t="shared" si="28"/>
        <v/>
      </c>
      <c r="C948" s="24" t="str">
        <f>IF(B948="","",IFERROR(_xlfn.XLOOKUP(B948,BILLING!A:A,BILLING!C:C),"Bill not found"))</f>
        <v/>
      </c>
      <c r="D948" s="24" t="str">
        <f>IF(C948="","",IFERROR(_xlfn.XLOOKUP(C948,PT_Master!A:A,PT_Master!C:C),""))</f>
        <v/>
      </c>
      <c r="E948" s="24" t="str">
        <f>IF(C948="","",IFERROR(_xlfn.XLOOKUP(C948,PT_Master!A:A,PT_Master!P:P),""))</f>
        <v/>
      </c>
      <c r="F948" s="24" t="str">
        <f>IF(C948="","",IFERROR(_xlfn.XLOOKUP(C948,PT_Master!A:A,PT_Master!Q:Q),""))</f>
        <v/>
      </c>
      <c r="G948" s="13"/>
      <c r="H948" s="25" t="str">
        <f>IF(B948="","",IFERROR(_xlfn.XLOOKUP(B948,BILLING!A:A,BILLING!N:N),0))</f>
        <v/>
      </c>
      <c r="I948" s="17"/>
      <c r="K948" s="13"/>
      <c r="N948" s="25" t="str">
        <f t="shared" si="29"/>
        <v/>
      </c>
    </row>
    <row r="949" spans="1:14" ht="22" customHeight="1">
      <c r="A949" t="str">
        <f t="shared" si="28"/>
        <v/>
      </c>
      <c r="C949" s="24" t="str">
        <f>IF(B949="","",IFERROR(_xlfn.XLOOKUP(B949,BILLING!A:A,BILLING!C:C),"Bill not found"))</f>
        <v/>
      </c>
      <c r="D949" s="24" t="str">
        <f>IF(C949="","",IFERROR(_xlfn.XLOOKUP(C949,PT_Master!A:A,PT_Master!C:C),""))</f>
        <v/>
      </c>
      <c r="E949" s="24" t="str">
        <f>IF(C949="","",IFERROR(_xlfn.XLOOKUP(C949,PT_Master!A:A,PT_Master!P:P),""))</f>
        <v/>
      </c>
      <c r="F949" s="24" t="str">
        <f>IF(C949="","",IFERROR(_xlfn.XLOOKUP(C949,PT_Master!A:A,PT_Master!Q:Q),""))</f>
        <v/>
      </c>
      <c r="G949" s="13"/>
      <c r="H949" s="25" t="str">
        <f>IF(B949="","",IFERROR(_xlfn.XLOOKUP(B949,BILLING!A:A,BILLING!N:N),0))</f>
        <v/>
      </c>
      <c r="I949" s="17"/>
      <c r="K949" s="13"/>
      <c r="N949" s="25" t="str">
        <f t="shared" si="29"/>
        <v/>
      </c>
    </row>
    <row r="950" spans="1:14" ht="22" customHeight="1">
      <c r="A950" t="str">
        <f t="shared" si="28"/>
        <v/>
      </c>
      <c r="C950" s="24" t="str">
        <f>IF(B950="","",IFERROR(_xlfn.XLOOKUP(B950,BILLING!A:A,BILLING!C:C),"Bill not found"))</f>
        <v/>
      </c>
      <c r="D950" s="24" t="str">
        <f>IF(C950="","",IFERROR(_xlfn.XLOOKUP(C950,PT_Master!A:A,PT_Master!C:C),""))</f>
        <v/>
      </c>
      <c r="E950" s="24" t="str">
        <f>IF(C950="","",IFERROR(_xlfn.XLOOKUP(C950,PT_Master!A:A,PT_Master!P:P),""))</f>
        <v/>
      </c>
      <c r="F950" s="24" t="str">
        <f>IF(C950="","",IFERROR(_xlfn.XLOOKUP(C950,PT_Master!A:A,PT_Master!Q:Q),""))</f>
        <v/>
      </c>
      <c r="G950" s="13"/>
      <c r="H950" s="25" t="str">
        <f>IF(B950="","",IFERROR(_xlfn.XLOOKUP(B950,BILLING!A:A,BILLING!N:N),0))</f>
        <v/>
      </c>
      <c r="I950" s="17"/>
      <c r="K950" s="13"/>
      <c r="N950" s="25" t="str">
        <f t="shared" si="29"/>
        <v/>
      </c>
    </row>
    <row r="951" spans="1:14" ht="22" customHeight="1">
      <c r="A951" t="str">
        <f t="shared" si="28"/>
        <v/>
      </c>
      <c r="C951" s="24" t="str">
        <f>IF(B951="","",IFERROR(_xlfn.XLOOKUP(B951,BILLING!A:A,BILLING!C:C),"Bill not found"))</f>
        <v/>
      </c>
      <c r="D951" s="24" t="str">
        <f>IF(C951="","",IFERROR(_xlfn.XLOOKUP(C951,PT_Master!A:A,PT_Master!C:C),""))</f>
        <v/>
      </c>
      <c r="E951" s="24" t="str">
        <f>IF(C951="","",IFERROR(_xlfn.XLOOKUP(C951,PT_Master!A:A,PT_Master!P:P),""))</f>
        <v/>
      </c>
      <c r="F951" s="24" t="str">
        <f>IF(C951="","",IFERROR(_xlfn.XLOOKUP(C951,PT_Master!A:A,PT_Master!Q:Q),""))</f>
        <v/>
      </c>
      <c r="G951" s="13"/>
      <c r="H951" s="25" t="str">
        <f>IF(B951="","",IFERROR(_xlfn.XLOOKUP(B951,BILLING!A:A,BILLING!N:N),0))</f>
        <v/>
      </c>
      <c r="I951" s="17"/>
      <c r="K951" s="13"/>
      <c r="N951" s="25" t="str">
        <f t="shared" si="29"/>
        <v/>
      </c>
    </row>
    <row r="952" spans="1:14" ht="22" customHeight="1">
      <c r="A952" t="str">
        <f t="shared" si="28"/>
        <v/>
      </c>
      <c r="C952" s="24" t="str">
        <f>IF(B952="","",IFERROR(_xlfn.XLOOKUP(B952,BILLING!A:A,BILLING!C:C),"Bill not found"))</f>
        <v/>
      </c>
      <c r="D952" s="24" t="str">
        <f>IF(C952="","",IFERROR(_xlfn.XLOOKUP(C952,PT_Master!A:A,PT_Master!C:C),""))</f>
        <v/>
      </c>
      <c r="E952" s="24" t="str">
        <f>IF(C952="","",IFERROR(_xlfn.XLOOKUP(C952,PT_Master!A:A,PT_Master!P:P),""))</f>
        <v/>
      </c>
      <c r="F952" s="24" t="str">
        <f>IF(C952="","",IFERROR(_xlfn.XLOOKUP(C952,PT_Master!A:A,PT_Master!Q:Q),""))</f>
        <v/>
      </c>
      <c r="G952" s="13"/>
      <c r="H952" s="25" t="str">
        <f>IF(B952="","",IFERROR(_xlfn.XLOOKUP(B952,BILLING!A:A,BILLING!N:N),0))</f>
        <v/>
      </c>
      <c r="I952" s="17"/>
      <c r="K952" s="13"/>
      <c r="N952" s="25" t="str">
        <f t="shared" si="29"/>
        <v/>
      </c>
    </row>
    <row r="953" spans="1:14" ht="22" customHeight="1">
      <c r="A953" t="str">
        <f t="shared" si="28"/>
        <v/>
      </c>
      <c r="C953" s="24" t="str">
        <f>IF(B953="","",IFERROR(_xlfn.XLOOKUP(B953,BILLING!A:A,BILLING!C:C),"Bill not found"))</f>
        <v/>
      </c>
      <c r="D953" s="24" t="str">
        <f>IF(C953="","",IFERROR(_xlfn.XLOOKUP(C953,PT_Master!A:A,PT_Master!C:C),""))</f>
        <v/>
      </c>
      <c r="E953" s="24" t="str">
        <f>IF(C953="","",IFERROR(_xlfn.XLOOKUP(C953,PT_Master!A:A,PT_Master!P:P),""))</f>
        <v/>
      </c>
      <c r="F953" s="24" t="str">
        <f>IF(C953="","",IFERROR(_xlfn.XLOOKUP(C953,PT_Master!A:A,PT_Master!Q:Q),""))</f>
        <v/>
      </c>
      <c r="G953" s="13"/>
      <c r="H953" s="25" t="str">
        <f>IF(B953="","",IFERROR(_xlfn.XLOOKUP(B953,BILLING!A:A,BILLING!N:N),0))</f>
        <v/>
      </c>
      <c r="I953" s="17"/>
      <c r="K953" s="13"/>
      <c r="N953" s="25" t="str">
        <f t="shared" si="29"/>
        <v/>
      </c>
    </row>
    <row r="954" spans="1:14" ht="22" customHeight="1">
      <c r="A954" t="str">
        <f t="shared" si="28"/>
        <v/>
      </c>
      <c r="C954" s="24" t="str">
        <f>IF(B954="","",IFERROR(_xlfn.XLOOKUP(B954,BILLING!A:A,BILLING!C:C),"Bill not found"))</f>
        <v/>
      </c>
      <c r="D954" s="24" t="str">
        <f>IF(C954="","",IFERROR(_xlfn.XLOOKUP(C954,PT_Master!A:A,PT_Master!C:C),""))</f>
        <v/>
      </c>
      <c r="E954" s="24" t="str">
        <f>IF(C954="","",IFERROR(_xlfn.XLOOKUP(C954,PT_Master!A:A,PT_Master!P:P),""))</f>
        <v/>
      </c>
      <c r="F954" s="24" t="str">
        <f>IF(C954="","",IFERROR(_xlfn.XLOOKUP(C954,PT_Master!A:A,PT_Master!Q:Q),""))</f>
        <v/>
      </c>
      <c r="G954" s="13"/>
      <c r="H954" s="25" t="str">
        <f>IF(B954="","",IFERROR(_xlfn.XLOOKUP(B954,BILLING!A:A,BILLING!N:N),0))</f>
        <v/>
      </c>
      <c r="I954" s="17"/>
      <c r="K954" s="13"/>
      <c r="N954" s="25" t="str">
        <f t="shared" si="29"/>
        <v/>
      </c>
    </row>
    <row r="955" spans="1:14" ht="22" customHeight="1">
      <c r="A955" t="str">
        <f t="shared" si="28"/>
        <v/>
      </c>
      <c r="C955" s="24" t="str">
        <f>IF(B955="","",IFERROR(_xlfn.XLOOKUP(B955,BILLING!A:A,BILLING!C:C),"Bill not found"))</f>
        <v/>
      </c>
      <c r="D955" s="24" t="str">
        <f>IF(C955="","",IFERROR(_xlfn.XLOOKUP(C955,PT_Master!A:A,PT_Master!C:C),""))</f>
        <v/>
      </c>
      <c r="E955" s="24" t="str">
        <f>IF(C955="","",IFERROR(_xlfn.XLOOKUP(C955,PT_Master!A:A,PT_Master!P:P),""))</f>
        <v/>
      </c>
      <c r="F955" s="24" t="str">
        <f>IF(C955="","",IFERROR(_xlfn.XLOOKUP(C955,PT_Master!A:A,PT_Master!Q:Q),""))</f>
        <v/>
      </c>
      <c r="G955" s="13"/>
      <c r="H955" s="25" t="str">
        <f>IF(B955="","",IFERROR(_xlfn.XLOOKUP(B955,BILLING!A:A,BILLING!N:N),0))</f>
        <v/>
      </c>
      <c r="I955" s="17"/>
      <c r="K955" s="13"/>
      <c r="N955" s="25" t="str">
        <f t="shared" si="29"/>
        <v/>
      </c>
    </row>
    <row r="956" spans="1:14" ht="22" customHeight="1">
      <c r="A956" t="str">
        <f t="shared" si="28"/>
        <v/>
      </c>
      <c r="C956" s="24" t="str">
        <f>IF(B956="","",IFERROR(_xlfn.XLOOKUP(B956,BILLING!A:A,BILLING!C:C),"Bill not found"))</f>
        <v/>
      </c>
      <c r="D956" s="24" t="str">
        <f>IF(C956="","",IFERROR(_xlfn.XLOOKUP(C956,PT_Master!A:A,PT_Master!C:C),""))</f>
        <v/>
      </c>
      <c r="E956" s="24" t="str">
        <f>IF(C956="","",IFERROR(_xlfn.XLOOKUP(C956,PT_Master!A:A,PT_Master!P:P),""))</f>
        <v/>
      </c>
      <c r="F956" s="24" t="str">
        <f>IF(C956="","",IFERROR(_xlfn.XLOOKUP(C956,PT_Master!A:A,PT_Master!Q:Q),""))</f>
        <v/>
      </c>
      <c r="G956" s="13"/>
      <c r="H956" s="25" t="str">
        <f>IF(B956="","",IFERROR(_xlfn.XLOOKUP(B956,BILLING!A:A,BILLING!N:N),0))</f>
        <v/>
      </c>
      <c r="I956" s="17"/>
      <c r="K956" s="13"/>
      <c r="N956" s="25" t="str">
        <f t="shared" si="29"/>
        <v/>
      </c>
    </row>
    <row r="957" spans="1:14" ht="22" customHeight="1">
      <c r="A957" t="str">
        <f t="shared" si="28"/>
        <v/>
      </c>
      <c r="C957" s="24" t="str">
        <f>IF(B957="","",IFERROR(_xlfn.XLOOKUP(B957,BILLING!A:A,BILLING!C:C),"Bill not found"))</f>
        <v/>
      </c>
      <c r="D957" s="24" t="str">
        <f>IF(C957="","",IFERROR(_xlfn.XLOOKUP(C957,PT_Master!A:A,PT_Master!C:C),""))</f>
        <v/>
      </c>
      <c r="E957" s="24" t="str">
        <f>IF(C957="","",IFERROR(_xlfn.XLOOKUP(C957,PT_Master!A:A,PT_Master!P:P),""))</f>
        <v/>
      </c>
      <c r="F957" s="24" t="str">
        <f>IF(C957="","",IFERROR(_xlfn.XLOOKUP(C957,PT_Master!A:A,PT_Master!Q:Q),""))</f>
        <v/>
      </c>
      <c r="G957" s="13"/>
      <c r="H957" s="25" t="str">
        <f>IF(B957="","",IFERROR(_xlfn.XLOOKUP(B957,BILLING!A:A,BILLING!N:N),0))</f>
        <v/>
      </c>
      <c r="I957" s="17"/>
      <c r="K957" s="13"/>
      <c r="N957" s="25" t="str">
        <f t="shared" si="29"/>
        <v/>
      </c>
    </row>
    <row r="958" spans="1:14" ht="22" customHeight="1">
      <c r="A958" t="str">
        <f t="shared" si="28"/>
        <v/>
      </c>
      <c r="C958" s="24" t="str">
        <f>IF(B958="","",IFERROR(_xlfn.XLOOKUP(B958,BILLING!A:A,BILLING!C:C),"Bill not found"))</f>
        <v/>
      </c>
      <c r="D958" s="24" t="str">
        <f>IF(C958="","",IFERROR(_xlfn.XLOOKUP(C958,PT_Master!A:A,PT_Master!C:C),""))</f>
        <v/>
      </c>
      <c r="E958" s="24" t="str">
        <f>IF(C958="","",IFERROR(_xlfn.XLOOKUP(C958,PT_Master!A:A,PT_Master!P:P),""))</f>
        <v/>
      </c>
      <c r="F958" s="24" t="str">
        <f>IF(C958="","",IFERROR(_xlfn.XLOOKUP(C958,PT_Master!A:A,PT_Master!Q:Q),""))</f>
        <v/>
      </c>
      <c r="G958" s="13"/>
      <c r="H958" s="25" t="str">
        <f>IF(B958="","",IFERROR(_xlfn.XLOOKUP(B958,BILLING!A:A,BILLING!N:N),0))</f>
        <v/>
      </c>
      <c r="I958" s="17"/>
      <c r="K958" s="13"/>
      <c r="N958" s="25" t="str">
        <f t="shared" si="29"/>
        <v/>
      </c>
    </row>
    <row r="959" spans="1:14" ht="22" customHeight="1">
      <c r="A959" t="str">
        <f t="shared" si="28"/>
        <v/>
      </c>
      <c r="C959" s="24" t="str">
        <f>IF(B959="","",IFERROR(_xlfn.XLOOKUP(B959,BILLING!A:A,BILLING!C:C),"Bill not found"))</f>
        <v/>
      </c>
      <c r="D959" s="24" t="str">
        <f>IF(C959="","",IFERROR(_xlfn.XLOOKUP(C959,PT_Master!A:A,PT_Master!C:C),""))</f>
        <v/>
      </c>
      <c r="E959" s="24" t="str">
        <f>IF(C959="","",IFERROR(_xlfn.XLOOKUP(C959,PT_Master!A:A,PT_Master!P:P),""))</f>
        <v/>
      </c>
      <c r="F959" s="24" t="str">
        <f>IF(C959="","",IFERROR(_xlfn.XLOOKUP(C959,PT_Master!A:A,PT_Master!Q:Q),""))</f>
        <v/>
      </c>
      <c r="G959" s="13"/>
      <c r="H959" s="25" t="str">
        <f>IF(B959="","",IFERROR(_xlfn.XLOOKUP(B959,BILLING!A:A,BILLING!N:N),0))</f>
        <v/>
      </c>
      <c r="I959" s="17"/>
      <c r="K959" s="13"/>
      <c r="N959" s="25" t="str">
        <f t="shared" si="29"/>
        <v/>
      </c>
    </row>
    <row r="960" spans="1:14" ht="22" customHeight="1">
      <c r="A960" t="str">
        <f t="shared" si="28"/>
        <v/>
      </c>
      <c r="C960" s="24" t="str">
        <f>IF(B960="","",IFERROR(_xlfn.XLOOKUP(B960,BILLING!A:A,BILLING!C:C),"Bill not found"))</f>
        <v/>
      </c>
      <c r="D960" s="24" t="str">
        <f>IF(C960="","",IFERROR(_xlfn.XLOOKUP(C960,PT_Master!A:A,PT_Master!C:C),""))</f>
        <v/>
      </c>
      <c r="E960" s="24" t="str">
        <f>IF(C960="","",IFERROR(_xlfn.XLOOKUP(C960,PT_Master!A:A,PT_Master!P:P),""))</f>
        <v/>
      </c>
      <c r="F960" s="24" t="str">
        <f>IF(C960="","",IFERROR(_xlfn.XLOOKUP(C960,PT_Master!A:A,PT_Master!Q:Q),""))</f>
        <v/>
      </c>
      <c r="G960" s="13"/>
      <c r="H960" s="25" t="str">
        <f>IF(B960="","",IFERROR(_xlfn.XLOOKUP(B960,BILLING!A:A,BILLING!N:N),0))</f>
        <v/>
      </c>
      <c r="I960" s="17"/>
      <c r="K960" s="13"/>
      <c r="N960" s="25" t="str">
        <f t="shared" si="29"/>
        <v/>
      </c>
    </row>
    <row r="961" spans="1:14" ht="22" customHeight="1">
      <c r="A961" t="str">
        <f t="shared" si="28"/>
        <v/>
      </c>
      <c r="C961" s="24" t="str">
        <f>IF(B961="","",IFERROR(_xlfn.XLOOKUP(B961,BILLING!A:A,BILLING!C:C),"Bill not found"))</f>
        <v/>
      </c>
      <c r="D961" s="24" t="str">
        <f>IF(C961="","",IFERROR(_xlfn.XLOOKUP(C961,PT_Master!A:A,PT_Master!C:C),""))</f>
        <v/>
      </c>
      <c r="E961" s="24" t="str">
        <f>IF(C961="","",IFERROR(_xlfn.XLOOKUP(C961,PT_Master!A:A,PT_Master!P:P),""))</f>
        <v/>
      </c>
      <c r="F961" s="24" t="str">
        <f>IF(C961="","",IFERROR(_xlfn.XLOOKUP(C961,PT_Master!A:A,PT_Master!Q:Q),""))</f>
        <v/>
      </c>
      <c r="G961" s="13"/>
      <c r="H961" s="25" t="str">
        <f>IF(B961="","",IFERROR(_xlfn.XLOOKUP(B961,BILLING!A:A,BILLING!N:N),0))</f>
        <v/>
      </c>
      <c r="I961" s="17"/>
      <c r="K961" s="13"/>
      <c r="N961" s="25" t="str">
        <f t="shared" si="29"/>
        <v/>
      </c>
    </row>
    <row r="962" spans="1:14" ht="22" customHeight="1">
      <c r="A962" t="str">
        <f t="shared" si="28"/>
        <v/>
      </c>
      <c r="C962" s="24" t="str">
        <f>IF(B962="","",IFERROR(_xlfn.XLOOKUP(B962,BILLING!A:A,BILLING!C:C),"Bill not found"))</f>
        <v/>
      </c>
      <c r="D962" s="24" t="str">
        <f>IF(C962="","",IFERROR(_xlfn.XLOOKUP(C962,PT_Master!A:A,PT_Master!C:C),""))</f>
        <v/>
      </c>
      <c r="E962" s="24" t="str">
        <f>IF(C962="","",IFERROR(_xlfn.XLOOKUP(C962,PT_Master!A:A,PT_Master!P:P),""))</f>
        <v/>
      </c>
      <c r="F962" s="24" t="str">
        <f>IF(C962="","",IFERROR(_xlfn.XLOOKUP(C962,PT_Master!A:A,PT_Master!Q:Q),""))</f>
        <v/>
      </c>
      <c r="G962" s="13"/>
      <c r="H962" s="25" t="str">
        <f>IF(B962="","",IFERROR(_xlfn.XLOOKUP(B962,BILLING!A:A,BILLING!N:N),0))</f>
        <v/>
      </c>
      <c r="I962" s="17"/>
      <c r="K962" s="13"/>
      <c r="N962" s="25" t="str">
        <f t="shared" si="29"/>
        <v/>
      </c>
    </row>
    <row r="963" spans="1:14" ht="22" customHeight="1">
      <c r="A963" t="str">
        <f t="shared" si="28"/>
        <v/>
      </c>
      <c r="C963" s="24" t="str">
        <f>IF(B963="","",IFERROR(_xlfn.XLOOKUP(B963,BILLING!A:A,BILLING!C:C),"Bill not found"))</f>
        <v/>
      </c>
      <c r="D963" s="24" t="str">
        <f>IF(C963="","",IFERROR(_xlfn.XLOOKUP(C963,PT_Master!A:A,PT_Master!C:C),""))</f>
        <v/>
      </c>
      <c r="E963" s="24" t="str">
        <f>IF(C963="","",IFERROR(_xlfn.XLOOKUP(C963,PT_Master!A:A,PT_Master!P:P),""))</f>
        <v/>
      </c>
      <c r="F963" s="24" t="str">
        <f>IF(C963="","",IFERROR(_xlfn.XLOOKUP(C963,PT_Master!A:A,PT_Master!Q:Q),""))</f>
        <v/>
      </c>
      <c r="G963" s="13"/>
      <c r="H963" s="25" t="str">
        <f>IF(B963="","",IFERROR(_xlfn.XLOOKUP(B963,BILLING!A:A,BILLING!N:N),0))</f>
        <v/>
      </c>
      <c r="I963" s="17"/>
      <c r="K963" s="13"/>
      <c r="N963" s="25" t="str">
        <f t="shared" si="29"/>
        <v/>
      </c>
    </row>
    <row r="964" spans="1:14" ht="22" customHeight="1">
      <c r="A964" t="str">
        <f t="shared" si="28"/>
        <v/>
      </c>
      <c r="C964" s="24" t="str">
        <f>IF(B964="","",IFERROR(_xlfn.XLOOKUP(B964,BILLING!A:A,BILLING!C:C),"Bill not found"))</f>
        <v/>
      </c>
      <c r="D964" s="24" t="str">
        <f>IF(C964="","",IFERROR(_xlfn.XLOOKUP(C964,PT_Master!A:A,PT_Master!C:C),""))</f>
        <v/>
      </c>
      <c r="E964" s="24" t="str">
        <f>IF(C964="","",IFERROR(_xlfn.XLOOKUP(C964,PT_Master!A:A,PT_Master!P:P),""))</f>
        <v/>
      </c>
      <c r="F964" s="24" t="str">
        <f>IF(C964="","",IFERROR(_xlfn.XLOOKUP(C964,PT_Master!A:A,PT_Master!Q:Q),""))</f>
        <v/>
      </c>
      <c r="G964" s="13"/>
      <c r="H964" s="25" t="str">
        <f>IF(B964="","",IFERROR(_xlfn.XLOOKUP(B964,BILLING!A:A,BILLING!N:N),0))</f>
        <v/>
      </c>
      <c r="I964" s="17"/>
      <c r="K964" s="13"/>
      <c r="N964" s="25" t="str">
        <f t="shared" si="29"/>
        <v/>
      </c>
    </row>
    <row r="965" spans="1:14" ht="22" customHeight="1">
      <c r="A965" t="str">
        <f t="shared" si="28"/>
        <v/>
      </c>
      <c r="C965" s="24" t="str">
        <f>IF(B965="","",IFERROR(_xlfn.XLOOKUP(B965,BILLING!A:A,BILLING!C:C),"Bill not found"))</f>
        <v/>
      </c>
      <c r="D965" s="24" t="str">
        <f>IF(C965="","",IFERROR(_xlfn.XLOOKUP(C965,PT_Master!A:A,PT_Master!C:C),""))</f>
        <v/>
      </c>
      <c r="E965" s="24" t="str">
        <f>IF(C965="","",IFERROR(_xlfn.XLOOKUP(C965,PT_Master!A:A,PT_Master!P:P),""))</f>
        <v/>
      </c>
      <c r="F965" s="24" t="str">
        <f>IF(C965="","",IFERROR(_xlfn.XLOOKUP(C965,PT_Master!A:A,PT_Master!Q:Q),""))</f>
        <v/>
      </c>
      <c r="G965" s="13"/>
      <c r="H965" s="25" t="str">
        <f>IF(B965="","",IFERROR(_xlfn.XLOOKUP(B965,BILLING!A:A,BILLING!N:N),0))</f>
        <v/>
      </c>
      <c r="I965" s="17"/>
      <c r="K965" s="13"/>
      <c r="N965" s="25" t="str">
        <f t="shared" si="29"/>
        <v/>
      </c>
    </row>
    <row r="966" spans="1:14" ht="22" customHeight="1">
      <c r="A966" t="str">
        <f t="shared" si="28"/>
        <v/>
      </c>
      <c r="C966" s="24" t="str">
        <f>IF(B966="","",IFERROR(_xlfn.XLOOKUP(B966,BILLING!A:A,BILLING!C:C),"Bill not found"))</f>
        <v/>
      </c>
      <c r="D966" s="24" t="str">
        <f>IF(C966="","",IFERROR(_xlfn.XLOOKUP(C966,PT_Master!A:A,PT_Master!C:C),""))</f>
        <v/>
      </c>
      <c r="E966" s="24" t="str">
        <f>IF(C966="","",IFERROR(_xlfn.XLOOKUP(C966,PT_Master!A:A,PT_Master!P:P),""))</f>
        <v/>
      </c>
      <c r="F966" s="24" t="str">
        <f>IF(C966="","",IFERROR(_xlfn.XLOOKUP(C966,PT_Master!A:A,PT_Master!Q:Q),""))</f>
        <v/>
      </c>
      <c r="G966" s="13"/>
      <c r="H966" s="25" t="str">
        <f>IF(B966="","",IFERROR(_xlfn.XLOOKUP(B966,BILLING!A:A,BILLING!N:N),0))</f>
        <v/>
      </c>
      <c r="I966" s="17"/>
      <c r="K966" s="13"/>
      <c r="N966" s="25" t="str">
        <f t="shared" si="29"/>
        <v/>
      </c>
    </row>
    <row r="967" spans="1:14" ht="22" customHeight="1">
      <c r="A967" t="str">
        <f t="shared" ref="A967:A1005" si="30">IF(B967="","","INS-"&amp;TEXT(ROW(A963),"00000"))</f>
        <v/>
      </c>
      <c r="C967" s="24" t="str">
        <f>IF(B967="","",IFERROR(_xlfn.XLOOKUP(B967,BILLING!A:A,BILLING!C:C),"Bill not found"))</f>
        <v/>
      </c>
      <c r="D967" s="24" t="str">
        <f>IF(C967="","",IFERROR(_xlfn.XLOOKUP(C967,PT_Master!A:A,PT_Master!C:C),""))</f>
        <v/>
      </c>
      <c r="E967" s="24" t="str">
        <f>IF(C967="","",IFERROR(_xlfn.XLOOKUP(C967,PT_Master!A:A,PT_Master!P:P),""))</f>
        <v/>
      </c>
      <c r="F967" s="24" t="str">
        <f>IF(C967="","",IFERROR(_xlfn.XLOOKUP(C967,PT_Master!A:A,PT_Master!Q:Q),""))</f>
        <v/>
      </c>
      <c r="G967" s="13"/>
      <c r="H967" s="25" t="str">
        <f>IF(B967="","",IFERROR(_xlfn.XLOOKUP(B967,BILLING!A:A,BILLING!N:N),0))</f>
        <v/>
      </c>
      <c r="I967" s="17"/>
      <c r="K967" s="13"/>
      <c r="N967" s="25" t="str">
        <f t="shared" ref="N967:N1005" si="31">IF(OR(H967="",I967=""),"",H967-I967)</f>
        <v/>
      </c>
    </row>
    <row r="968" spans="1:14" ht="22" customHeight="1">
      <c r="A968" t="str">
        <f t="shared" si="30"/>
        <v/>
      </c>
      <c r="C968" s="24" t="str">
        <f>IF(B968="","",IFERROR(_xlfn.XLOOKUP(B968,BILLING!A:A,BILLING!C:C),"Bill not found"))</f>
        <v/>
      </c>
      <c r="D968" s="24" t="str">
        <f>IF(C968="","",IFERROR(_xlfn.XLOOKUP(C968,PT_Master!A:A,PT_Master!C:C),""))</f>
        <v/>
      </c>
      <c r="E968" s="24" t="str">
        <f>IF(C968="","",IFERROR(_xlfn.XLOOKUP(C968,PT_Master!A:A,PT_Master!P:P),""))</f>
        <v/>
      </c>
      <c r="F968" s="24" t="str">
        <f>IF(C968="","",IFERROR(_xlfn.XLOOKUP(C968,PT_Master!A:A,PT_Master!Q:Q),""))</f>
        <v/>
      </c>
      <c r="G968" s="13"/>
      <c r="H968" s="25" t="str">
        <f>IF(B968="","",IFERROR(_xlfn.XLOOKUP(B968,BILLING!A:A,BILLING!N:N),0))</f>
        <v/>
      </c>
      <c r="I968" s="17"/>
      <c r="K968" s="13"/>
      <c r="N968" s="25" t="str">
        <f t="shared" si="31"/>
        <v/>
      </c>
    </row>
    <row r="969" spans="1:14" ht="22" customHeight="1">
      <c r="A969" t="str">
        <f t="shared" si="30"/>
        <v/>
      </c>
      <c r="C969" s="24" t="str">
        <f>IF(B969="","",IFERROR(_xlfn.XLOOKUP(B969,BILLING!A:A,BILLING!C:C),"Bill not found"))</f>
        <v/>
      </c>
      <c r="D969" s="24" t="str">
        <f>IF(C969="","",IFERROR(_xlfn.XLOOKUP(C969,PT_Master!A:A,PT_Master!C:C),""))</f>
        <v/>
      </c>
      <c r="E969" s="24" t="str">
        <f>IF(C969="","",IFERROR(_xlfn.XLOOKUP(C969,PT_Master!A:A,PT_Master!P:P),""))</f>
        <v/>
      </c>
      <c r="F969" s="24" t="str">
        <f>IF(C969="","",IFERROR(_xlfn.XLOOKUP(C969,PT_Master!A:A,PT_Master!Q:Q),""))</f>
        <v/>
      </c>
      <c r="G969" s="13"/>
      <c r="H969" s="25" t="str">
        <f>IF(B969="","",IFERROR(_xlfn.XLOOKUP(B969,BILLING!A:A,BILLING!N:N),0))</f>
        <v/>
      </c>
      <c r="I969" s="17"/>
      <c r="K969" s="13"/>
      <c r="N969" s="25" t="str">
        <f t="shared" si="31"/>
        <v/>
      </c>
    </row>
    <row r="970" spans="1:14" ht="22" customHeight="1">
      <c r="A970" t="str">
        <f t="shared" si="30"/>
        <v/>
      </c>
      <c r="C970" s="24" t="str">
        <f>IF(B970="","",IFERROR(_xlfn.XLOOKUP(B970,BILLING!A:A,BILLING!C:C),"Bill not found"))</f>
        <v/>
      </c>
      <c r="D970" s="24" t="str">
        <f>IF(C970="","",IFERROR(_xlfn.XLOOKUP(C970,PT_Master!A:A,PT_Master!C:C),""))</f>
        <v/>
      </c>
      <c r="E970" s="24" t="str">
        <f>IF(C970="","",IFERROR(_xlfn.XLOOKUP(C970,PT_Master!A:A,PT_Master!P:P),""))</f>
        <v/>
      </c>
      <c r="F970" s="24" t="str">
        <f>IF(C970="","",IFERROR(_xlfn.XLOOKUP(C970,PT_Master!A:A,PT_Master!Q:Q),""))</f>
        <v/>
      </c>
      <c r="G970" s="13"/>
      <c r="H970" s="25" t="str">
        <f>IF(B970="","",IFERROR(_xlfn.XLOOKUP(B970,BILLING!A:A,BILLING!N:N),0))</f>
        <v/>
      </c>
      <c r="I970" s="17"/>
      <c r="K970" s="13"/>
      <c r="N970" s="25" t="str">
        <f t="shared" si="31"/>
        <v/>
      </c>
    </row>
    <row r="971" spans="1:14" ht="22" customHeight="1">
      <c r="A971" t="str">
        <f t="shared" si="30"/>
        <v/>
      </c>
      <c r="C971" s="24" t="str">
        <f>IF(B971="","",IFERROR(_xlfn.XLOOKUP(B971,BILLING!A:A,BILLING!C:C),"Bill not found"))</f>
        <v/>
      </c>
      <c r="D971" s="24" t="str">
        <f>IF(C971="","",IFERROR(_xlfn.XLOOKUP(C971,PT_Master!A:A,PT_Master!C:C),""))</f>
        <v/>
      </c>
      <c r="E971" s="24" t="str">
        <f>IF(C971="","",IFERROR(_xlfn.XLOOKUP(C971,PT_Master!A:A,PT_Master!P:P),""))</f>
        <v/>
      </c>
      <c r="F971" s="24" t="str">
        <f>IF(C971="","",IFERROR(_xlfn.XLOOKUP(C971,PT_Master!A:A,PT_Master!Q:Q),""))</f>
        <v/>
      </c>
      <c r="G971" s="13"/>
      <c r="H971" s="25" t="str">
        <f>IF(B971="","",IFERROR(_xlfn.XLOOKUP(B971,BILLING!A:A,BILLING!N:N),0))</f>
        <v/>
      </c>
      <c r="I971" s="17"/>
      <c r="K971" s="13"/>
      <c r="N971" s="25" t="str">
        <f t="shared" si="31"/>
        <v/>
      </c>
    </row>
    <row r="972" spans="1:14" ht="22" customHeight="1">
      <c r="A972" t="str">
        <f t="shared" si="30"/>
        <v/>
      </c>
      <c r="C972" s="24" t="str">
        <f>IF(B972="","",IFERROR(_xlfn.XLOOKUP(B972,BILLING!A:A,BILLING!C:C),"Bill not found"))</f>
        <v/>
      </c>
      <c r="D972" s="24" t="str">
        <f>IF(C972="","",IFERROR(_xlfn.XLOOKUP(C972,PT_Master!A:A,PT_Master!C:C),""))</f>
        <v/>
      </c>
      <c r="E972" s="24" t="str">
        <f>IF(C972="","",IFERROR(_xlfn.XLOOKUP(C972,PT_Master!A:A,PT_Master!P:P),""))</f>
        <v/>
      </c>
      <c r="F972" s="24" t="str">
        <f>IF(C972="","",IFERROR(_xlfn.XLOOKUP(C972,PT_Master!A:A,PT_Master!Q:Q),""))</f>
        <v/>
      </c>
      <c r="G972" s="13"/>
      <c r="H972" s="25" t="str">
        <f>IF(B972="","",IFERROR(_xlfn.XLOOKUP(B972,BILLING!A:A,BILLING!N:N),0))</f>
        <v/>
      </c>
      <c r="I972" s="17"/>
      <c r="K972" s="13"/>
      <c r="N972" s="25" t="str">
        <f t="shared" si="31"/>
        <v/>
      </c>
    </row>
    <row r="973" spans="1:14" ht="22" customHeight="1">
      <c r="A973" t="str">
        <f t="shared" si="30"/>
        <v/>
      </c>
      <c r="C973" s="24" t="str">
        <f>IF(B973="","",IFERROR(_xlfn.XLOOKUP(B973,BILLING!A:A,BILLING!C:C),"Bill not found"))</f>
        <v/>
      </c>
      <c r="D973" s="24" t="str">
        <f>IF(C973="","",IFERROR(_xlfn.XLOOKUP(C973,PT_Master!A:A,PT_Master!C:C),""))</f>
        <v/>
      </c>
      <c r="E973" s="24" t="str">
        <f>IF(C973="","",IFERROR(_xlfn.XLOOKUP(C973,PT_Master!A:A,PT_Master!P:P),""))</f>
        <v/>
      </c>
      <c r="F973" s="24" t="str">
        <f>IF(C973="","",IFERROR(_xlfn.XLOOKUP(C973,PT_Master!A:A,PT_Master!Q:Q),""))</f>
        <v/>
      </c>
      <c r="G973" s="13"/>
      <c r="H973" s="25" t="str">
        <f>IF(B973="","",IFERROR(_xlfn.XLOOKUP(B973,BILLING!A:A,BILLING!N:N),0))</f>
        <v/>
      </c>
      <c r="I973" s="17"/>
      <c r="K973" s="13"/>
      <c r="N973" s="25" t="str">
        <f t="shared" si="31"/>
        <v/>
      </c>
    </row>
    <row r="974" spans="1:14" ht="22" customHeight="1">
      <c r="A974" t="str">
        <f t="shared" si="30"/>
        <v/>
      </c>
      <c r="C974" s="24" t="str">
        <f>IF(B974="","",IFERROR(_xlfn.XLOOKUP(B974,BILLING!A:A,BILLING!C:C),"Bill not found"))</f>
        <v/>
      </c>
      <c r="D974" s="24" t="str">
        <f>IF(C974="","",IFERROR(_xlfn.XLOOKUP(C974,PT_Master!A:A,PT_Master!C:C),""))</f>
        <v/>
      </c>
      <c r="E974" s="24" t="str">
        <f>IF(C974="","",IFERROR(_xlfn.XLOOKUP(C974,PT_Master!A:A,PT_Master!P:P),""))</f>
        <v/>
      </c>
      <c r="F974" s="24" t="str">
        <f>IF(C974="","",IFERROR(_xlfn.XLOOKUP(C974,PT_Master!A:A,PT_Master!Q:Q),""))</f>
        <v/>
      </c>
      <c r="G974" s="13"/>
      <c r="H974" s="25" t="str">
        <f>IF(B974="","",IFERROR(_xlfn.XLOOKUP(B974,BILLING!A:A,BILLING!N:N),0))</f>
        <v/>
      </c>
      <c r="I974" s="17"/>
      <c r="K974" s="13"/>
      <c r="N974" s="25" t="str">
        <f t="shared" si="31"/>
        <v/>
      </c>
    </row>
    <row r="975" spans="1:14" ht="22" customHeight="1">
      <c r="A975" t="str">
        <f t="shared" si="30"/>
        <v/>
      </c>
      <c r="C975" s="24" t="str">
        <f>IF(B975="","",IFERROR(_xlfn.XLOOKUP(B975,BILLING!A:A,BILLING!C:C),"Bill not found"))</f>
        <v/>
      </c>
      <c r="D975" s="24" t="str">
        <f>IF(C975="","",IFERROR(_xlfn.XLOOKUP(C975,PT_Master!A:A,PT_Master!C:C),""))</f>
        <v/>
      </c>
      <c r="E975" s="24" t="str">
        <f>IF(C975="","",IFERROR(_xlfn.XLOOKUP(C975,PT_Master!A:A,PT_Master!P:P),""))</f>
        <v/>
      </c>
      <c r="F975" s="24" t="str">
        <f>IF(C975="","",IFERROR(_xlfn.XLOOKUP(C975,PT_Master!A:A,PT_Master!Q:Q),""))</f>
        <v/>
      </c>
      <c r="G975" s="13"/>
      <c r="H975" s="25" t="str">
        <f>IF(B975="","",IFERROR(_xlfn.XLOOKUP(B975,BILLING!A:A,BILLING!N:N),0))</f>
        <v/>
      </c>
      <c r="I975" s="17"/>
      <c r="K975" s="13"/>
      <c r="N975" s="25" t="str">
        <f t="shared" si="31"/>
        <v/>
      </c>
    </row>
    <row r="976" spans="1:14" ht="22" customHeight="1">
      <c r="A976" t="str">
        <f t="shared" si="30"/>
        <v/>
      </c>
      <c r="C976" s="24" t="str">
        <f>IF(B976="","",IFERROR(_xlfn.XLOOKUP(B976,BILLING!A:A,BILLING!C:C),"Bill not found"))</f>
        <v/>
      </c>
      <c r="D976" s="24" t="str">
        <f>IF(C976="","",IFERROR(_xlfn.XLOOKUP(C976,PT_Master!A:A,PT_Master!C:C),""))</f>
        <v/>
      </c>
      <c r="E976" s="24" t="str">
        <f>IF(C976="","",IFERROR(_xlfn.XLOOKUP(C976,PT_Master!A:A,PT_Master!P:P),""))</f>
        <v/>
      </c>
      <c r="F976" s="24" t="str">
        <f>IF(C976="","",IFERROR(_xlfn.XLOOKUP(C976,PT_Master!A:A,PT_Master!Q:Q),""))</f>
        <v/>
      </c>
      <c r="G976" s="13"/>
      <c r="H976" s="25" t="str">
        <f>IF(B976="","",IFERROR(_xlfn.XLOOKUP(B976,BILLING!A:A,BILLING!N:N),0))</f>
        <v/>
      </c>
      <c r="I976" s="17"/>
      <c r="K976" s="13"/>
      <c r="N976" s="25" t="str">
        <f t="shared" si="31"/>
        <v/>
      </c>
    </row>
    <row r="977" spans="1:14" ht="22" customHeight="1">
      <c r="A977" t="str">
        <f t="shared" si="30"/>
        <v/>
      </c>
      <c r="C977" s="24" t="str">
        <f>IF(B977="","",IFERROR(_xlfn.XLOOKUP(B977,BILLING!A:A,BILLING!C:C),"Bill not found"))</f>
        <v/>
      </c>
      <c r="D977" s="24" t="str">
        <f>IF(C977="","",IFERROR(_xlfn.XLOOKUP(C977,PT_Master!A:A,PT_Master!C:C),""))</f>
        <v/>
      </c>
      <c r="E977" s="24" t="str">
        <f>IF(C977="","",IFERROR(_xlfn.XLOOKUP(C977,PT_Master!A:A,PT_Master!P:P),""))</f>
        <v/>
      </c>
      <c r="F977" s="24" t="str">
        <f>IF(C977="","",IFERROR(_xlfn.XLOOKUP(C977,PT_Master!A:A,PT_Master!Q:Q),""))</f>
        <v/>
      </c>
      <c r="G977" s="13"/>
      <c r="H977" s="25" t="str">
        <f>IF(B977="","",IFERROR(_xlfn.XLOOKUP(B977,BILLING!A:A,BILLING!N:N),0))</f>
        <v/>
      </c>
      <c r="I977" s="17"/>
      <c r="K977" s="13"/>
      <c r="N977" s="25" t="str">
        <f t="shared" si="31"/>
        <v/>
      </c>
    </row>
    <row r="978" spans="1:14" ht="22" customHeight="1">
      <c r="A978" t="str">
        <f t="shared" si="30"/>
        <v/>
      </c>
      <c r="C978" s="24" t="str">
        <f>IF(B978="","",IFERROR(_xlfn.XLOOKUP(B978,BILLING!A:A,BILLING!C:C),"Bill not found"))</f>
        <v/>
      </c>
      <c r="D978" s="24" t="str">
        <f>IF(C978="","",IFERROR(_xlfn.XLOOKUP(C978,PT_Master!A:A,PT_Master!C:C),""))</f>
        <v/>
      </c>
      <c r="E978" s="24" t="str">
        <f>IF(C978="","",IFERROR(_xlfn.XLOOKUP(C978,PT_Master!A:A,PT_Master!P:P),""))</f>
        <v/>
      </c>
      <c r="F978" s="24" t="str">
        <f>IF(C978="","",IFERROR(_xlfn.XLOOKUP(C978,PT_Master!A:A,PT_Master!Q:Q),""))</f>
        <v/>
      </c>
      <c r="G978" s="13"/>
      <c r="H978" s="25" t="str">
        <f>IF(B978="","",IFERROR(_xlfn.XLOOKUP(B978,BILLING!A:A,BILLING!N:N),0))</f>
        <v/>
      </c>
      <c r="I978" s="17"/>
      <c r="K978" s="13"/>
      <c r="N978" s="25" t="str">
        <f t="shared" si="31"/>
        <v/>
      </c>
    </row>
    <row r="979" spans="1:14" ht="22" customHeight="1">
      <c r="A979" t="str">
        <f t="shared" si="30"/>
        <v/>
      </c>
      <c r="C979" s="24" t="str">
        <f>IF(B979="","",IFERROR(_xlfn.XLOOKUP(B979,BILLING!A:A,BILLING!C:C),"Bill not found"))</f>
        <v/>
      </c>
      <c r="D979" s="24" t="str">
        <f>IF(C979="","",IFERROR(_xlfn.XLOOKUP(C979,PT_Master!A:A,PT_Master!C:C),""))</f>
        <v/>
      </c>
      <c r="E979" s="24" t="str">
        <f>IF(C979="","",IFERROR(_xlfn.XLOOKUP(C979,PT_Master!A:A,PT_Master!P:P),""))</f>
        <v/>
      </c>
      <c r="F979" s="24" t="str">
        <f>IF(C979="","",IFERROR(_xlfn.XLOOKUP(C979,PT_Master!A:A,PT_Master!Q:Q),""))</f>
        <v/>
      </c>
      <c r="G979" s="13"/>
      <c r="H979" s="25" t="str">
        <f>IF(B979="","",IFERROR(_xlfn.XLOOKUP(B979,BILLING!A:A,BILLING!N:N),0))</f>
        <v/>
      </c>
      <c r="I979" s="17"/>
      <c r="K979" s="13"/>
      <c r="N979" s="25" t="str">
        <f t="shared" si="31"/>
        <v/>
      </c>
    </row>
    <row r="980" spans="1:14" ht="22" customHeight="1">
      <c r="A980" t="str">
        <f t="shared" si="30"/>
        <v/>
      </c>
      <c r="C980" s="24" t="str">
        <f>IF(B980="","",IFERROR(_xlfn.XLOOKUP(B980,BILLING!A:A,BILLING!C:C),"Bill not found"))</f>
        <v/>
      </c>
      <c r="D980" s="24" t="str">
        <f>IF(C980="","",IFERROR(_xlfn.XLOOKUP(C980,PT_Master!A:A,PT_Master!C:C),""))</f>
        <v/>
      </c>
      <c r="E980" s="24" t="str">
        <f>IF(C980="","",IFERROR(_xlfn.XLOOKUP(C980,PT_Master!A:A,PT_Master!P:P),""))</f>
        <v/>
      </c>
      <c r="F980" s="24" t="str">
        <f>IF(C980="","",IFERROR(_xlfn.XLOOKUP(C980,PT_Master!A:A,PT_Master!Q:Q),""))</f>
        <v/>
      </c>
      <c r="G980" s="13"/>
      <c r="H980" s="25" t="str">
        <f>IF(B980="","",IFERROR(_xlfn.XLOOKUP(B980,BILLING!A:A,BILLING!N:N),0))</f>
        <v/>
      </c>
      <c r="I980" s="17"/>
      <c r="K980" s="13"/>
      <c r="N980" s="25" t="str">
        <f t="shared" si="31"/>
        <v/>
      </c>
    </row>
    <row r="981" spans="1:14" ht="22" customHeight="1">
      <c r="A981" t="str">
        <f t="shared" si="30"/>
        <v/>
      </c>
      <c r="C981" s="24" t="str">
        <f>IF(B981="","",IFERROR(_xlfn.XLOOKUP(B981,BILLING!A:A,BILLING!C:C),"Bill not found"))</f>
        <v/>
      </c>
      <c r="D981" s="24" t="str">
        <f>IF(C981="","",IFERROR(_xlfn.XLOOKUP(C981,PT_Master!A:A,PT_Master!C:C),""))</f>
        <v/>
      </c>
      <c r="E981" s="24" t="str">
        <f>IF(C981="","",IFERROR(_xlfn.XLOOKUP(C981,PT_Master!A:A,PT_Master!P:P),""))</f>
        <v/>
      </c>
      <c r="F981" s="24" t="str">
        <f>IF(C981="","",IFERROR(_xlfn.XLOOKUP(C981,PT_Master!A:A,PT_Master!Q:Q),""))</f>
        <v/>
      </c>
      <c r="G981" s="13"/>
      <c r="H981" s="25" t="str">
        <f>IF(B981="","",IFERROR(_xlfn.XLOOKUP(B981,BILLING!A:A,BILLING!N:N),0))</f>
        <v/>
      </c>
      <c r="I981" s="17"/>
      <c r="K981" s="13"/>
      <c r="N981" s="25" t="str">
        <f t="shared" si="31"/>
        <v/>
      </c>
    </row>
    <row r="982" spans="1:14" ht="22" customHeight="1">
      <c r="A982" t="str">
        <f t="shared" si="30"/>
        <v/>
      </c>
      <c r="C982" s="24" t="str">
        <f>IF(B982="","",IFERROR(_xlfn.XLOOKUP(B982,BILLING!A:A,BILLING!C:C),"Bill not found"))</f>
        <v/>
      </c>
      <c r="D982" s="24" t="str">
        <f>IF(C982="","",IFERROR(_xlfn.XLOOKUP(C982,PT_Master!A:A,PT_Master!C:C),""))</f>
        <v/>
      </c>
      <c r="E982" s="24" t="str">
        <f>IF(C982="","",IFERROR(_xlfn.XLOOKUP(C982,PT_Master!A:A,PT_Master!P:P),""))</f>
        <v/>
      </c>
      <c r="F982" s="24" t="str">
        <f>IF(C982="","",IFERROR(_xlfn.XLOOKUP(C982,PT_Master!A:A,PT_Master!Q:Q),""))</f>
        <v/>
      </c>
      <c r="G982" s="13"/>
      <c r="H982" s="25" t="str">
        <f>IF(B982="","",IFERROR(_xlfn.XLOOKUP(B982,BILLING!A:A,BILLING!N:N),0))</f>
        <v/>
      </c>
      <c r="I982" s="17"/>
      <c r="K982" s="13"/>
      <c r="N982" s="25" t="str">
        <f t="shared" si="31"/>
        <v/>
      </c>
    </row>
    <row r="983" spans="1:14" ht="22" customHeight="1">
      <c r="A983" t="str">
        <f t="shared" si="30"/>
        <v/>
      </c>
      <c r="C983" s="24" t="str">
        <f>IF(B983="","",IFERROR(_xlfn.XLOOKUP(B983,BILLING!A:A,BILLING!C:C),"Bill not found"))</f>
        <v/>
      </c>
      <c r="D983" s="24" t="str">
        <f>IF(C983="","",IFERROR(_xlfn.XLOOKUP(C983,PT_Master!A:A,PT_Master!C:C),""))</f>
        <v/>
      </c>
      <c r="E983" s="24" t="str">
        <f>IF(C983="","",IFERROR(_xlfn.XLOOKUP(C983,PT_Master!A:A,PT_Master!P:P),""))</f>
        <v/>
      </c>
      <c r="F983" s="24" t="str">
        <f>IF(C983="","",IFERROR(_xlfn.XLOOKUP(C983,PT_Master!A:A,PT_Master!Q:Q),""))</f>
        <v/>
      </c>
      <c r="G983" s="13"/>
      <c r="H983" s="25" t="str">
        <f>IF(B983="","",IFERROR(_xlfn.XLOOKUP(B983,BILLING!A:A,BILLING!N:N),0))</f>
        <v/>
      </c>
      <c r="I983" s="17"/>
      <c r="K983" s="13"/>
      <c r="N983" s="25" t="str">
        <f t="shared" si="31"/>
        <v/>
      </c>
    </row>
    <row r="984" spans="1:14" ht="22" customHeight="1">
      <c r="A984" t="str">
        <f t="shared" si="30"/>
        <v/>
      </c>
      <c r="C984" s="24" t="str">
        <f>IF(B984="","",IFERROR(_xlfn.XLOOKUP(B984,BILLING!A:A,BILLING!C:C),"Bill not found"))</f>
        <v/>
      </c>
      <c r="D984" s="24" t="str">
        <f>IF(C984="","",IFERROR(_xlfn.XLOOKUP(C984,PT_Master!A:A,PT_Master!C:C),""))</f>
        <v/>
      </c>
      <c r="E984" s="24" t="str">
        <f>IF(C984="","",IFERROR(_xlfn.XLOOKUP(C984,PT_Master!A:A,PT_Master!P:P),""))</f>
        <v/>
      </c>
      <c r="F984" s="24" t="str">
        <f>IF(C984="","",IFERROR(_xlfn.XLOOKUP(C984,PT_Master!A:A,PT_Master!Q:Q),""))</f>
        <v/>
      </c>
      <c r="G984" s="13"/>
      <c r="H984" s="25" t="str">
        <f>IF(B984="","",IFERROR(_xlfn.XLOOKUP(B984,BILLING!A:A,BILLING!N:N),0))</f>
        <v/>
      </c>
      <c r="I984" s="17"/>
      <c r="K984" s="13"/>
      <c r="N984" s="25" t="str">
        <f t="shared" si="31"/>
        <v/>
      </c>
    </row>
    <row r="985" spans="1:14" ht="22" customHeight="1">
      <c r="A985" t="str">
        <f t="shared" si="30"/>
        <v/>
      </c>
      <c r="C985" s="24" t="str">
        <f>IF(B985="","",IFERROR(_xlfn.XLOOKUP(B985,BILLING!A:A,BILLING!C:C),"Bill not found"))</f>
        <v/>
      </c>
      <c r="D985" s="24" t="str">
        <f>IF(C985="","",IFERROR(_xlfn.XLOOKUP(C985,PT_Master!A:A,PT_Master!C:C),""))</f>
        <v/>
      </c>
      <c r="E985" s="24" t="str">
        <f>IF(C985="","",IFERROR(_xlfn.XLOOKUP(C985,PT_Master!A:A,PT_Master!P:P),""))</f>
        <v/>
      </c>
      <c r="F985" s="24" t="str">
        <f>IF(C985="","",IFERROR(_xlfn.XLOOKUP(C985,PT_Master!A:A,PT_Master!Q:Q),""))</f>
        <v/>
      </c>
      <c r="G985" s="13"/>
      <c r="H985" s="25" t="str">
        <f>IF(B985="","",IFERROR(_xlfn.XLOOKUP(B985,BILLING!A:A,BILLING!N:N),0))</f>
        <v/>
      </c>
      <c r="I985" s="17"/>
      <c r="K985" s="13"/>
      <c r="N985" s="25" t="str">
        <f t="shared" si="31"/>
        <v/>
      </c>
    </row>
    <row r="986" spans="1:14" ht="22" customHeight="1">
      <c r="A986" t="str">
        <f t="shared" si="30"/>
        <v/>
      </c>
      <c r="C986" s="24" t="str">
        <f>IF(B986="","",IFERROR(_xlfn.XLOOKUP(B986,BILLING!A:A,BILLING!C:C),"Bill not found"))</f>
        <v/>
      </c>
      <c r="D986" s="24" t="str">
        <f>IF(C986="","",IFERROR(_xlfn.XLOOKUP(C986,PT_Master!A:A,PT_Master!C:C),""))</f>
        <v/>
      </c>
      <c r="E986" s="24" t="str">
        <f>IF(C986="","",IFERROR(_xlfn.XLOOKUP(C986,PT_Master!A:A,PT_Master!P:P),""))</f>
        <v/>
      </c>
      <c r="F986" s="24" t="str">
        <f>IF(C986="","",IFERROR(_xlfn.XLOOKUP(C986,PT_Master!A:A,PT_Master!Q:Q),""))</f>
        <v/>
      </c>
      <c r="G986" s="13"/>
      <c r="H986" s="25" t="str">
        <f>IF(B986="","",IFERROR(_xlfn.XLOOKUP(B986,BILLING!A:A,BILLING!N:N),0))</f>
        <v/>
      </c>
      <c r="I986" s="17"/>
      <c r="K986" s="13"/>
      <c r="N986" s="25" t="str">
        <f t="shared" si="31"/>
        <v/>
      </c>
    </row>
    <row r="987" spans="1:14" ht="22" customHeight="1">
      <c r="A987" t="str">
        <f t="shared" si="30"/>
        <v/>
      </c>
      <c r="C987" s="24" t="str">
        <f>IF(B987="","",IFERROR(_xlfn.XLOOKUP(B987,BILLING!A:A,BILLING!C:C),"Bill not found"))</f>
        <v/>
      </c>
      <c r="D987" s="24" t="str">
        <f>IF(C987="","",IFERROR(_xlfn.XLOOKUP(C987,PT_Master!A:A,PT_Master!C:C),""))</f>
        <v/>
      </c>
      <c r="E987" s="24" t="str">
        <f>IF(C987="","",IFERROR(_xlfn.XLOOKUP(C987,PT_Master!A:A,PT_Master!P:P),""))</f>
        <v/>
      </c>
      <c r="F987" s="24" t="str">
        <f>IF(C987="","",IFERROR(_xlfn.XLOOKUP(C987,PT_Master!A:A,PT_Master!Q:Q),""))</f>
        <v/>
      </c>
      <c r="G987" s="13"/>
      <c r="H987" s="25" t="str">
        <f>IF(B987="","",IFERROR(_xlfn.XLOOKUP(B987,BILLING!A:A,BILLING!N:N),0))</f>
        <v/>
      </c>
      <c r="I987" s="17"/>
      <c r="K987" s="13"/>
      <c r="N987" s="25" t="str">
        <f t="shared" si="31"/>
        <v/>
      </c>
    </row>
    <row r="988" spans="1:14" ht="22" customHeight="1">
      <c r="A988" t="str">
        <f t="shared" si="30"/>
        <v/>
      </c>
      <c r="C988" s="24" t="str">
        <f>IF(B988="","",IFERROR(_xlfn.XLOOKUP(B988,BILLING!A:A,BILLING!C:C),"Bill not found"))</f>
        <v/>
      </c>
      <c r="D988" s="24" t="str">
        <f>IF(C988="","",IFERROR(_xlfn.XLOOKUP(C988,PT_Master!A:A,PT_Master!C:C),""))</f>
        <v/>
      </c>
      <c r="E988" s="24" t="str">
        <f>IF(C988="","",IFERROR(_xlfn.XLOOKUP(C988,PT_Master!A:A,PT_Master!P:P),""))</f>
        <v/>
      </c>
      <c r="F988" s="24" t="str">
        <f>IF(C988="","",IFERROR(_xlfn.XLOOKUP(C988,PT_Master!A:A,PT_Master!Q:Q),""))</f>
        <v/>
      </c>
      <c r="G988" s="13"/>
      <c r="H988" s="25" t="str">
        <f>IF(B988="","",IFERROR(_xlfn.XLOOKUP(B988,BILLING!A:A,BILLING!N:N),0))</f>
        <v/>
      </c>
      <c r="I988" s="17"/>
      <c r="K988" s="13"/>
      <c r="N988" s="25" t="str">
        <f t="shared" si="31"/>
        <v/>
      </c>
    </row>
    <row r="989" spans="1:14" ht="22" customHeight="1">
      <c r="A989" t="str">
        <f t="shared" si="30"/>
        <v/>
      </c>
      <c r="C989" s="24" t="str">
        <f>IF(B989="","",IFERROR(_xlfn.XLOOKUP(B989,BILLING!A:A,BILLING!C:C),"Bill not found"))</f>
        <v/>
      </c>
      <c r="D989" s="24" t="str">
        <f>IF(C989="","",IFERROR(_xlfn.XLOOKUP(C989,PT_Master!A:A,PT_Master!C:C),""))</f>
        <v/>
      </c>
      <c r="E989" s="24" t="str">
        <f>IF(C989="","",IFERROR(_xlfn.XLOOKUP(C989,PT_Master!A:A,PT_Master!P:P),""))</f>
        <v/>
      </c>
      <c r="F989" s="24" t="str">
        <f>IF(C989="","",IFERROR(_xlfn.XLOOKUP(C989,PT_Master!A:A,PT_Master!Q:Q),""))</f>
        <v/>
      </c>
      <c r="G989" s="13"/>
      <c r="H989" s="25" t="str">
        <f>IF(B989="","",IFERROR(_xlfn.XLOOKUP(B989,BILLING!A:A,BILLING!N:N),0))</f>
        <v/>
      </c>
      <c r="I989" s="17"/>
      <c r="K989" s="13"/>
      <c r="N989" s="25" t="str">
        <f t="shared" si="31"/>
        <v/>
      </c>
    </row>
    <row r="990" spans="1:14" ht="22" customHeight="1">
      <c r="A990" t="str">
        <f t="shared" si="30"/>
        <v/>
      </c>
      <c r="C990" s="24" t="str">
        <f>IF(B990="","",IFERROR(_xlfn.XLOOKUP(B990,BILLING!A:A,BILLING!C:C),"Bill not found"))</f>
        <v/>
      </c>
      <c r="D990" s="24" t="str">
        <f>IF(C990="","",IFERROR(_xlfn.XLOOKUP(C990,PT_Master!A:A,PT_Master!C:C),""))</f>
        <v/>
      </c>
      <c r="E990" s="24" t="str">
        <f>IF(C990="","",IFERROR(_xlfn.XLOOKUP(C990,PT_Master!A:A,PT_Master!P:P),""))</f>
        <v/>
      </c>
      <c r="F990" s="24" t="str">
        <f>IF(C990="","",IFERROR(_xlfn.XLOOKUP(C990,PT_Master!A:A,PT_Master!Q:Q),""))</f>
        <v/>
      </c>
      <c r="G990" s="13"/>
      <c r="H990" s="25" t="str">
        <f>IF(B990="","",IFERROR(_xlfn.XLOOKUP(B990,BILLING!A:A,BILLING!N:N),0))</f>
        <v/>
      </c>
      <c r="I990" s="17"/>
      <c r="K990" s="13"/>
      <c r="N990" s="25" t="str">
        <f t="shared" si="31"/>
        <v/>
      </c>
    </row>
    <row r="991" spans="1:14" ht="22" customHeight="1">
      <c r="A991" t="str">
        <f t="shared" si="30"/>
        <v/>
      </c>
      <c r="C991" s="24" t="str">
        <f>IF(B991="","",IFERROR(_xlfn.XLOOKUP(B991,BILLING!A:A,BILLING!C:C),"Bill not found"))</f>
        <v/>
      </c>
      <c r="D991" s="24" t="str">
        <f>IF(C991="","",IFERROR(_xlfn.XLOOKUP(C991,PT_Master!A:A,PT_Master!C:C),""))</f>
        <v/>
      </c>
      <c r="E991" s="24" t="str">
        <f>IF(C991="","",IFERROR(_xlfn.XLOOKUP(C991,PT_Master!A:A,PT_Master!P:P),""))</f>
        <v/>
      </c>
      <c r="F991" s="24" t="str">
        <f>IF(C991="","",IFERROR(_xlfn.XLOOKUP(C991,PT_Master!A:A,PT_Master!Q:Q),""))</f>
        <v/>
      </c>
      <c r="G991" s="13"/>
      <c r="H991" s="25" t="str">
        <f>IF(B991="","",IFERROR(_xlfn.XLOOKUP(B991,BILLING!A:A,BILLING!N:N),0))</f>
        <v/>
      </c>
      <c r="I991" s="17"/>
      <c r="K991" s="13"/>
      <c r="N991" s="25" t="str">
        <f t="shared" si="31"/>
        <v/>
      </c>
    </row>
    <row r="992" spans="1:14" ht="22" customHeight="1">
      <c r="A992" t="str">
        <f t="shared" si="30"/>
        <v/>
      </c>
      <c r="C992" s="24" t="str">
        <f>IF(B992="","",IFERROR(_xlfn.XLOOKUP(B992,BILLING!A:A,BILLING!C:C),"Bill not found"))</f>
        <v/>
      </c>
      <c r="D992" s="24" t="str">
        <f>IF(C992="","",IFERROR(_xlfn.XLOOKUP(C992,PT_Master!A:A,PT_Master!C:C),""))</f>
        <v/>
      </c>
      <c r="E992" s="24" t="str">
        <f>IF(C992="","",IFERROR(_xlfn.XLOOKUP(C992,PT_Master!A:A,PT_Master!P:P),""))</f>
        <v/>
      </c>
      <c r="F992" s="24" t="str">
        <f>IF(C992="","",IFERROR(_xlfn.XLOOKUP(C992,PT_Master!A:A,PT_Master!Q:Q),""))</f>
        <v/>
      </c>
      <c r="G992" s="13"/>
      <c r="H992" s="25" t="str">
        <f>IF(B992="","",IFERROR(_xlfn.XLOOKUP(B992,BILLING!A:A,BILLING!N:N),0))</f>
        <v/>
      </c>
      <c r="I992" s="17"/>
      <c r="K992" s="13"/>
      <c r="N992" s="25" t="str">
        <f t="shared" si="31"/>
        <v/>
      </c>
    </row>
    <row r="993" spans="1:14" ht="22" customHeight="1">
      <c r="A993" t="str">
        <f t="shared" si="30"/>
        <v/>
      </c>
      <c r="C993" s="24" t="str">
        <f>IF(B993="","",IFERROR(_xlfn.XLOOKUP(B993,BILLING!A:A,BILLING!C:C),"Bill not found"))</f>
        <v/>
      </c>
      <c r="D993" s="24" t="str">
        <f>IF(C993="","",IFERROR(_xlfn.XLOOKUP(C993,PT_Master!A:A,PT_Master!C:C),""))</f>
        <v/>
      </c>
      <c r="E993" s="24" t="str">
        <f>IF(C993="","",IFERROR(_xlfn.XLOOKUP(C993,PT_Master!A:A,PT_Master!P:P),""))</f>
        <v/>
      </c>
      <c r="F993" s="24" t="str">
        <f>IF(C993="","",IFERROR(_xlfn.XLOOKUP(C993,PT_Master!A:A,PT_Master!Q:Q),""))</f>
        <v/>
      </c>
      <c r="G993" s="13"/>
      <c r="H993" s="25" t="str">
        <f>IF(B993="","",IFERROR(_xlfn.XLOOKUP(B993,BILLING!A:A,BILLING!N:N),0))</f>
        <v/>
      </c>
      <c r="I993" s="17"/>
      <c r="K993" s="13"/>
      <c r="N993" s="25" t="str">
        <f t="shared" si="31"/>
        <v/>
      </c>
    </row>
    <row r="994" spans="1:14" ht="22" customHeight="1">
      <c r="A994" t="str">
        <f t="shared" si="30"/>
        <v/>
      </c>
      <c r="C994" s="24" t="str">
        <f>IF(B994="","",IFERROR(_xlfn.XLOOKUP(B994,BILLING!A:A,BILLING!C:C),"Bill not found"))</f>
        <v/>
      </c>
      <c r="D994" s="24" t="str">
        <f>IF(C994="","",IFERROR(_xlfn.XLOOKUP(C994,PT_Master!A:A,PT_Master!C:C),""))</f>
        <v/>
      </c>
      <c r="E994" s="24" t="str">
        <f>IF(C994="","",IFERROR(_xlfn.XLOOKUP(C994,PT_Master!A:A,PT_Master!P:P),""))</f>
        <v/>
      </c>
      <c r="F994" s="24" t="str">
        <f>IF(C994="","",IFERROR(_xlfn.XLOOKUP(C994,PT_Master!A:A,PT_Master!Q:Q),""))</f>
        <v/>
      </c>
      <c r="G994" s="13"/>
      <c r="H994" s="25" t="str">
        <f>IF(B994="","",IFERROR(_xlfn.XLOOKUP(B994,BILLING!A:A,BILLING!N:N),0))</f>
        <v/>
      </c>
      <c r="I994" s="17"/>
      <c r="K994" s="13"/>
      <c r="N994" s="25" t="str">
        <f t="shared" si="31"/>
        <v/>
      </c>
    </row>
    <row r="995" spans="1:14" ht="22" customHeight="1">
      <c r="A995" t="str">
        <f t="shared" si="30"/>
        <v/>
      </c>
      <c r="C995" s="24" t="str">
        <f>IF(B995="","",IFERROR(_xlfn.XLOOKUP(B995,BILLING!A:A,BILLING!C:C),"Bill not found"))</f>
        <v/>
      </c>
      <c r="D995" s="24" t="str">
        <f>IF(C995="","",IFERROR(_xlfn.XLOOKUP(C995,PT_Master!A:A,PT_Master!C:C),""))</f>
        <v/>
      </c>
      <c r="E995" s="24" t="str">
        <f>IF(C995="","",IFERROR(_xlfn.XLOOKUP(C995,PT_Master!A:A,PT_Master!P:P),""))</f>
        <v/>
      </c>
      <c r="F995" s="24" t="str">
        <f>IF(C995="","",IFERROR(_xlfn.XLOOKUP(C995,PT_Master!A:A,PT_Master!Q:Q),""))</f>
        <v/>
      </c>
      <c r="G995" s="13"/>
      <c r="H995" s="25" t="str">
        <f>IF(B995="","",IFERROR(_xlfn.XLOOKUP(B995,BILLING!A:A,BILLING!N:N),0))</f>
        <v/>
      </c>
      <c r="I995" s="17"/>
      <c r="K995" s="13"/>
      <c r="N995" s="25" t="str">
        <f t="shared" si="31"/>
        <v/>
      </c>
    </row>
    <row r="996" spans="1:14" ht="22" customHeight="1">
      <c r="A996" t="str">
        <f t="shared" si="30"/>
        <v/>
      </c>
      <c r="C996" s="24" t="str">
        <f>IF(B996="","",IFERROR(_xlfn.XLOOKUP(B996,BILLING!A:A,BILLING!C:C),"Bill not found"))</f>
        <v/>
      </c>
      <c r="D996" s="24" t="str">
        <f>IF(C996="","",IFERROR(_xlfn.XLOOKUP(C996,PT_Master!A:A,PT_Master!C:C),""))</f>
        <v/>
      </c>
      <c r="E996" s="24" t="str">
        <f>IF(C996="","",IFERROR(_xlfn.XLOOKUP(C996,PT_Master!A:A,PT_Master!P:P),""))</f>
        <v/>
      </c>
      <c r="F996" s="24" t="str">
        <f>IF(C996="","",IFERROR(_xlfn.XLOOKUP(C996,PT_Master!A:A,PT_Master!Q:Q),""))</f>
        <v/>
      </c>
      <c r="G996" s="13"/>
      <c r="H996" s="25" t="str">
        <f>IF(B996="","",IFERROR(_xlfn.XLOOKUP(B996,BILLING!A:A,BILLING!N:N),0))</f>
        <v/>
      </c>
      <c r="I996" s="17"/>
      <c r="K996" s="13"/>
      <c r="N996" s="25" t="str">
        <f t="shared" si="31"/>
        <v/>
      </c>
    </row>
    <row r="997" spans="1:14" ht="22" customHeight="1">
      <c r="A997" t="str">
        <f t="shared" si="30"/>
        <v/>
      </c>
      <c r="C997" s="24" t="str">
        <f>IF(B997="","",IFERROR(_xlfn.XLOOKUP(B997,BILLING!A:A,BILLING!C:C),"Bill not found"))</f>
        <v/>
      </c>
      <c r="D997" s="24" t="str">
        <f>IF(C997="","",IFERROR(_xlfn.XLOOKUP(C997,PT_Master!A:A,PT_Master!C:C),""))</f>
        <v/>
      </c>
      <c r="E997" s="24" t="str">
        <f>IF(C997="","",IFERROR(_xlfn.XLOOKUP(C997,PT_Master!A:A,PT_Master!P:P),""))</f>
        <v/>
      </c>
      <c r="F997" s="24" t="str">
        <f>IF(C997="","",IFERROR(_xlfn.XLOOKUP(C997,PT_Master!A:A,PT_Master!Q:Q),""))</f>
        <v/>
      </c>
      <c r="G997" s="13"/>
      <c r="H997" s="25" t="str">
        <f>IF(B997="","",IFERROR(_xlfn.XLOOKUP(B997,BILLING!A:A,BILLING!N:N),0))</f>
        <v/>
      </c>
      <c r="I997" s="17"/>
      <c r="K997" s="13"/>
      <c r="N997" s="25" t="str">
        <f t="shared" si="31"/>
        <v/>
      </c>
    </row>
    <row r="998" spans="1:14" ht="22" customHeight="1">
      <c r="A998" t="str">
        <f t="shared" si="30"/>
        <v/>
      </c>
      <c r="C998" s="24" t="str">
        <f>IF(B998="","",IFERROR(_xlfn.XLOOKUP(B998,BILLING!A:A,BILLING!C:C),"Bill not found"))</f>
        <v/>
      </c>
      <c r="D998" s="24" t="str">
        <f>IF(C998="","",IFERROR(_xlfn.XLOOKUP(C998,PT_Master!A:A,PT_Master!C:C),""))</f>
        <v/>
      </c>
      <c r="E998" s="24" t="str">
        <f>IF(C998="","",IFERROR(_xlfn.XLOOKUP(C998,PT_Master!A:A,PT_Master!P:P),""))</f>
        <v/>
      </c>
      <c r="F998" s="24" t="str">
        <f>IF(C998="","",IFERROR(_xlfn.XLOOKUP(C998,PT_Master!A:A,PT_Master!Q:Q),""))</f>
        <v/>
      </c>
      <c r="G998" s="13"/>
      <c r="H998" s="25" t="str">
        <f>IF(B998="","",IFERROR(_xlfn.XLOOKUP(B998,BILLING!A:A,BILLING!N:N),0))</f>
        <v/>
      </c>
      <c r="I998" s="17"/>
      <c r="K998" s="13"/>
      <c r="N998" s="25" t="str">
        <f t="shared" si="31"/>
        <v/>
      </c>
    </row>
    <row r="999" spans="1:14" ht="22" customHeight="1">
      <c r="A999" t="str">
        <f t="shared" si="30"/>
        <v/>
      </c>
      <c r="C999" s="24" t="str">
        <f>IF(B999="","",IFERROR(_xlfn.XLOOKUP(B999,BILLING!A:A,BILLING!C:C),"Bill not found"))</f>
        <v/>
      </c>
      <c r="D999" s="24" t="str">
        <f>IF(C999="","",IFERROR(_xlfn.XLOOKUP(C999,PT_Master!A:A,PT_Master!C:C),""))</f>
        <v/>
      </c>
      <c r="E999" s="24" t="str">
        <f>IF(C999="","",IFERROR(_xlfn.XLOOKUP(C999,PT_Master!A:A,PT_Master!P:P),""))</f>
        <v/>
      </c>
      <c r="F999" s="24" t="str">
        <f>IF(C999="","",IFERROR(_xlfn.XLOOKUP(C999,PT_Master!A:A,PT_Master!Q:Q),""))</f>
        <v/>
      </c>
      <c r="G999" s="13"/>
      <c r="H999" s="25" t="str">
        <f>IF(B999="","",IFERROR(_xlfn.XLOOKUP(B999,BILLING!A:A,BILLING!N:N),0))</f>
        <v/>
      </c>
      <c r="I999" s="17"/>
      <c r="K999" s="13"/>
      <c r="N999" s="25" t="str">
        <f t="shared" si="31"/>
        <v/>
      </c>
    </row>
    <row r="1000" spans="1:14" ht="22" customHeight="1">
      <c r="A1000" t="str">
        <f t="shared" si="30"/>
        <v/>
      </c>
      <c r="C1000" s="24" t="str">
        <f>IF(B1000="","",IFERROR(_xlfn.XLOOKUP(B1000,BILLING!A:A,BILLING!C:C),"Bill not found"))</f>
        <v/>
      </c>
      <c r="D1000" s="24" t="str">
        <f>IF(C1000="","",IFERROR(_xlfn.XLOOKUP(C1000,PT_Master!A:A,PT_Master!C:C),""))</f>
        <v/>
      </c>
      <c r="E1000" s="24" t="str">
        <f>IF(C1000="","",IFERROR(_xlfn.XLOOKUP(C1000,PT_Master!A:A,PT_Master!P:P),""))</f>
        <v/>
      </c>
      <c r="F1000" s="24" t="str">
        <f>IF(C1000="","",IFERROR(_xlfn.XLOOKUP(C1000,PT_Master!A:A,PT_Master!Q:Q),""))</f>
        <v/>
      </c>
      <c r="G1000" s="13"/>
      <c r="H1000" s="25" t="str">
        <f>IF(B1000="","",IFERROR(_xlfn.XLOOKUP(B1000,BILLING!A:A,BILLING!N:N),0))</f>
        <v/>
      </c>
      <c r="I1000" s="17"/>
      <c r="K1000" s="13"/>
      <c r="N1000" s="25" t="str">
        <f t="shared" si="31"/>
        <v/>
      </c>
    </row>
    <row r="1001" spans="1:14" ht="22" customHeight="1">
      <c r="A1001" t="str">
        <f t="shared" si="30"/>
        <v/>
      </c>
      <c r="C1001" s="24" t="str">
        <f>IF(B1001="","",IFERROR(_xlfn.XLOOKUP(B1001,BILLING!A:A,BILLING!C:C),"Bill not found"))</f>
        <v/>
      </c>
      <c r="D1001" s="24" t="str">
        <f>IF(C1001="","",IFERROR(_xlfn.XLOOKUP(C1001,PT_Master!A:A,PT_Master!C:C),""))</f>
        <v/>
      </c>
      <c r="E1001" s="24" t="str">
        <f>IF(C1001="","",IFERROR(_xlfn.XLOOKUP(C1001,PT_Master!A:A,PT_Master!P:P),""))</f>
        <v/>
      </c>
      <c r="F1001" s="24" t="str">
        <f>IF(C1001="","",IFERROR(_xlfn.XLOOKUP(C1001,PT_Master!A:A,PT_Master!Q:Q),""))</f>
        <v/>
      </c>
      <c r="G1001" s="13"/>
      <c r="H1001" s="25" t="str">
        <f>IF(B1001="","",IFERROR(_xlfn.XLOOKUP(B1001,BILLING!A:A,BILLING!N:N),0))</f>
        <v/>
      </c>
      <c r="I1001" s="17"/>
      <c r="K1001" s="13"/>
      <c r="N1001" s="25" t="str">
        <f t="shared" si="31"/>
        <v/>
      </c>
    </row>
    <row r="1002" spans="1:14" ht="22" customHeight="1">
      <c r="A1002" t="str">
        <f t="shared" si="30"/>
        <v/>
      </c>
      <c r="C1002" s="24" t="str">
        <f>IF(B1002="","",IFERROR(_xlfn.XLOOKUP(B1002,BILLING!A:A,BILLING!C:C),"Bill not found"))</f>
        <v/>
      </c>
      <c r="D1002" s="24" t="str">
        <f>IF(C1002="","",IFERROR(_xlfn.XLOOKUP(C1002,PT_Master!A:A,PT_Master!C:C),""))</f>
        <v/>
      </c>
      <c r="E1002" s="24" t="str">
        <f>IF(C1002="","",IFERROR(_xlfn.XLOOKUP(C1002,PT_Master!A:A,PT_Master!P:P),""))</f>
        <v/>
      </c>
      <c r="F1002" s="24" t="str">
        <f>IF(C1002="","",IFERROR(_xlfn.XLOOKUP(C1002,PT_Master!A:A,PT_Master!Q:Q),""))</f>
        <v/>
      </c>
      <c r="G1002" s="13"/>
      <c r="H1002" s="25" t="str">
        <f>IF(B1002="","",IFERROR(_xlfn.XLOOKUP(B1002,BILLING!A:A,BILLING!N:N),0))</f>
        <v/>
      </c>
      <c r="I1002" s="17"/>
      <c r="K1002" s="13"/>
      <c r="N1002" s="25" t="str">
        <f t="shared" si="31"/>
        <v/>
      </c>
    </row>
    <row r="1003" spans="1:14" ht="22" customHeight="1">
      <c r="A1003" t="str">
        <f t="shared" si="30"/>
        <v/>
      </c>
      <c r="C1003" s="24" t="str">
        <f>IF(B1003="","",IFERROR(_xlfn.XLOOKUP(B1003,BILLING!A:A,BILLING!C:C),"Bill not found"))</f>
        <v/>
      </c>
      <c r="D1003" s="24" t="str">
        <f>IF(C1003="","",IFERROR(_xlfn.XLOOKUP(C1003,PT_Master!A:A,PT_Master!C:C),""))</f>
        <v/>
      </c>
      <c r="E1003" s="24" t="str">
        <f>IF(C1003="","",IFERROR(_xlfn.XLOOKUP(C1003,PT_Master!A:A,PT_Master!P:P),""))</f>
        <v/>
      </c>
      <c r="F1003" s="24" t="str">
        <f>IF(C1003="","",IFERROR(_xlfn.XLOOKUP(C1003,PT_Master!A:A,PT_Master!Q:Q),""))</f>
        <v/>
      </c>
      <c r="G1003" s="13"/>
      <c r="H1003" s="25" t="str">
        <f>IF(B1003="","",IFERROR(_xlfn.XLOOKUP(B1003,BILLING!A:A,BILLING!N:N),0))</f>
        <v/>
      </c>
      <c r="I1003" s="17"/>
      <c r="K1003" s="13"/>
      <c r="N1003" s="25" t="str">
        <f t="shared" si="31"/>
        <v/>
      </c>
    </row>
    <row r="1004" spans="1:14" ht="22" customHeight="1">
      <c r="A1004" t="str">
        <f t="shared" si="30"/>
        <v/>
      </c>
      <c r="C1004" s="24" t="str">
        <f>IF(B1004="","",IFERROR(_xlfn.XLOOKUP(B1004,BILLING!A:A,BILLING!C:C),"Bill not found"))</f>
        <v/>
      </c>
      <c r="D1004" s="24" t="str">
        <f>IF(C1004="","",IFERROR(_xlfn.XLOOKUP(C1004,PT_Master!A:A,PT_Master!C:C),""))</f>
        <v/>
      </c>
      <c r="E1004" s="24" t="str">
        <f>IF(C1004="","",IFERROR(_xlfn.XLOOKUP(C1004,PT_Master!A:A,PT_Master!P:P),""))</f>
        <v/>
      </c>
      <c r="F1004" s="24" t="str">
        <f>IF(C1004="","",IFERROR(_xlfn.XLOOKUP(C1004,PT_Master!A:A,PT_Master!Q:Q),""))</f>
        <v/>
      </c>
      <c r="G1004" s="13"/>
      <c r="H1004" s="25" t="str">
        <f>IF(B1004="","",IFERROR(_xlfn.XLOOKUP(B1004,BILLING!A:A,BILLING!N:N),0))</f>
        <v/>
      </c>
      <c r="I1004" s="17"/>
      <c r="K1004" s="13"/>
      <c r="N1004" s="25" t="str">
        <f t="shared" si="31"/>
        <v/>
      </c>
    </row>
    <row r="1005" spans="1:14">
      <c r="A1005" t="str">
        <f t="shared" si="30"/>
        <v/>
      </c>
      <c r="C1005" s="24" t="str">
        <f>IF(B1005="","",IFERROR(_xlfn.XLOOKUP(B1005,BILLING!A:A,BILLING!C:C),"Bill not found"))</f>
        <v/>
      </c>
      <c r="D1005" s="24" t="str">
        <f>IF(C1005="","",IFERROR(_xlfn.XLOOKUP(C1005,PT_Master!A:A,PT_Master!C:C),""))</f>
        <v/>
      </c>
      <c r="E1005" s="24" t="str">
        <f>IF(C1005="","",IFERROR(_xlfn.XLOOKUP(C1005,PT_Master!A:A,PT_Master!P:P),""))</f>
        <v/>
      </c>
      <c r="F1005" s="24" t="str">
        <f>IF(C1005="","",IFERROR(_xlfn.XLOOKUP(C1005,PT_Master!A:A,PT_Master!Q:Q),""))</f>
        <v/>
      </c>
      <c r="G1005" s="13"/>
      <c r="H1005" s="25" t="str">
        <f>IF(B1005="","",IFERROR(_xlfn.XLOOKUP(B1005,BILLING!A:A,BILLING!N:N),0))</f>
        <v/>
      </c>
      <c r="I1005" s="17"/>
      <c r="K1005" s="13"/>
      <c r="N1005" s="25" t="str">
        <f t="shared" si="31"/>
        <v/>
      </c>
    </row>
  </sheetData>
  <conditionalFormatting sqref="A6:O1005">
    <cfRule type="expression" dxfId="11" priority="3">
      <formula>$L6="Rejected"</formula>
    </cfRule>
  </conditionalFormatting>
  <conditionalFormatting sqref="G4">
    <cfRule type="cellIs" dxfId="10" priority="1" operator="greaterThan">
      <formula>0</formula>
    </cfRule>
  </conditionalFormatting>
  <conditionalFormatting sqref="K4">
    <cfRule type="cellIs" dxfId="9" priority="2" operator="greaterThan">
      <formula>0</formula>
    </cfRule>
  </conditionalFormatting>
  <conditionalFormatting sqref="L6:L1005">
    <cfRule type="cellIs" dxfId="8" priority="5" operator="equal">
      <formula>"Paid"</formula>
    </cfRule>
    <cfRule type="cellIs" dxfId="7" priority="6" operator="equal">
      <formula>"Rejected"</formula>
    </cfRule>
    <cfRule type="cellIs" dxfId="6" priority="7" operator="equal">
      <formula>"Partially Approved"</formula>
    </cfRule>
    <cfRule type="cellIs" dxfId="5" priority="8" operator="equal">
      <formula>"Approved"</formula>
    </cfRule>
    <cfRule type="cellIs" dxfId="4" priority="9" operator="equal">
      <formula>"Under Review"</formula>
    </cfRule>
    <cfRule type="cellIs" dxfId="3" priority="10" operator="equal">
      <formula>"Under Review"</formula>
    </cfRule>
    <cfRule type="cellIs" dxfId="2" priority="11" operator="equal">
      <formula>"Submitted"</formula>
    </cfRule>
  </conditionalFormatting>
  <conditionalFormatting sqref="N6:N7">
    <cfRule type="expression" dxfId="1" priority="4">
      <formula>N6&gt;5000</formula>
    </cfRule>
  </conditionalFormatting>
  <dataValidations count="3">
    <dataValidation type="list" allowBlank="1" showInputMessage="1" showErrorMessage="1" sqref="L6:L1005" xr:uid="{3E466D95-5D40-4E65-8EAE-097DF81418E7}">
      <formula1>lst_ClaimStatus</formula1>
    </dataValidation>
    <dataValidation type="list" allowBlank="1" showInputMessage="1" showErrorMessage="1" sqref="O6:O1005" xr:uid="{0E4BF028-F640-4894-A3F0-2A6EB8BACEF7}">
      <formula1>lst_StaffRole</formula1>
    </dataValidation>
    <dataValidation type="decimal" allowBlank="1" showInputMessage="1" showErrorMessage="1" errorTitle="Invalid Approval Amount" error="Approved amount cannot exceed the claimed amount." sqref="I6:I1005" xr:uid="{61774D90-D140-4979-913D-FA5B12546B49}">
      <formula1>0</formula1>
      <formula2>H6</formula2>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D7F3-82EE-498C-B5DF-9162065EE81B}">
  <dimension ref="A1:V14"/>
  <sheetViews>
    <sheetView topLeftCell="M1" workbookViewId="0">
      <selection activeCell="V20" sqref="V20"/>
    </sheetView>
  </sheetViews>
  <sheetFormatPr defaultRowHeight="14.5"/>
  <cols>
    <col min="1" max="1" width="25.6328125" bestFit="1" customWidth="1"/>
    <col min="2" max="2" width="11.90625" bestFit="1" customWidth="1"/>
    <col min="3" max="3" width="13.26953125" bestFit="1" customWidth="1"/>
    <col min="4" max="4" width="10.453125" bestFit="1" customWidth="1"/>
    <col min="5" max="5" width="15.54296875" bestFit="1" customWidth="1"/>
    <col min="6" max="6" width="18.08984375" bestFit="1" customWidth="1"/>
    <col min="7" max="7" width="15.08984375" bestFit="1" customWidth="1"/>
    <col min="8" max="8" width="12.453125" bestFit="1" customWidth="1"/>
    <col min="9" max="9" width="9.90625" bestFit="1" customWidth="1"/>
    <col min="10" max="10" width="15.6328125" bestFit="1" customWidth="1"/>
    <col min="11" max="11" width="14.08984375" bestFit="1" customWidth="1"/>
    <col min="12" max="13" width="16.1796875" bestFit="1" customWidth="1"/>
    <col min="14" max="14" width="14.26953125" bestFit="1" customWidth="1"/>
    <col min="15" max="15" width="20.08984375" bestFit="1" customWidth="1"/>
    <col min="16" max="16" width="19.81640625" bestFit="1" customWidth="1"/>
    <col min="17" max="17" width="11.26953125" bestFit="1" customWidth="1"/>
    <col min="18" max="18" width="13.6328125" customWidth="1"/>
    <col min="22" max="22" width="16.7265625" bestFit="1" customWidth="1"/>
  </cols>
  <sheetData>
    <row r="1" spans="1:22">
      <c r="A1" s="1" t="s">
        <v>12</v>
      </c>
    </row>
    <row r="3" spans="1:22">
      <c r="A3" s="2" t="s">
        <v>4</v>
      </c>
      <c r="B3" s="2" t="s">
        <v>5</v>
      </c>
      <c r="C3" s="2" t="s">
        <v>9</v>
      </c>
      <c r="D3" s="2" t="s">
        <v>10</v>
      </c>
      <c r="E3" s="2" t="s">
        <v>32</v>
      </c>
      <c r="F3" s="2" t="s">
        <v>42</v>
      </c>
      <c r="G3" s="2" t="s">
        <v>48</v>
      </c>
      <c r="H3" s="2" t="s">
        <v>55</v>
      </c>
      <c r="I3" s="2" t="s">
        <v>60</v>
      </c>
      <c r="J3" s="2" t="s">
        <v>63</v>
      </c>
      <c r="K3" s="2" t="s">
        <v>69</v>
      </c>
      <c r="L3" s="2" t="s">
        <v>76</v>
      </c>
      <c r="M3" s="2" t="s">
        <v>83</v>
      </c>
      <c r="N3" s="2" t="s">
        <v>88</v>
      </c>
      <c r="O3" s="2" t="s">
        <v>96</v>
      </c>
      <c r="P3" s="2" t="s">
        <v>11</v>
      </c>
      <c r="Q3" s="2" t="s">
        <v>113</v>
      </c>
      <c r="R3" s="2" t="s">
        <v>162</v>
      </c>
      <c r="S3" s="2" t="s">
        <v>177</v>
      </c>
      <c r="T3" s="2" t="s">
        <v>180</v>
      </c>
      <c r="U3" s="2" t="s">
        <v>190</v>
      </c>
      <c r="V3" s="2" t="s">
        <v>227</v>
      </c>
    </row>
    <row r="4" spans="1:22">
      <c r="A4" t="s">
        <v>13</v>
      </c>
      <c r="B4" t="s">
        <v>16</v>
      </c>
      <c r="C4" t="s">
        <v>24</v>
      </c>
      <c r="D4" t="s">
        <v>29</v>
      </c>
      <c r="E4" t="s">
        <v>33</v>
      </c>
      <c r="F4" t="s">
        <v>43</v>
      </c>
      <c r="G4" t="s">
        <v>49</v>
      </c>
      <c r="H4" t="s">
        <v>56</v>
      </c>
      <c r="I4" t="s">
        <v>61</v>
      </c>
      <c r="J4" t="s">
        <v>64</v>
      </c>
      <c r="K4" t="s">
        <v>70</v>
      </c>
      <c r="L4" t="s">
        <v>77</v>
      </c>
      <c r="M4" t="s">
        <v>84</v>
      </c>
      <c r="N4" t="s">
        <v>89</v>
      </c>
      <c r="O4" t="s">
        <v>97</v>
      </c>
      <c r="P4" t="s">
        <v>102</v>
      </c>
      <c r="Q4">
        <v>0</v>
      </c>
      <c r="R4" t="s">
        <v>64</v>
      </c>
      <c r="S4" t="s">
        <v>178</v>
      </c>
      <c r="T4" t="s">
        <v>64</v>
      </c>
      <c r="U4" t="s">
        <v>191</v>
      </c>
      <c r="V4" t="s">
        <v>166</v>
      </c>
    </row>
    <row r="5" spans="1:22">
      <c r="A5" t="s">
        <v>14</v>
      </c>
      <c r="B5" t="s">
        <v>17</v>
      </c>
      <c r="C5" t="s">
        <v>25</v>
      </c>
      <c r="D5" t="s">
        <v>30</v>
      </c>
      <c r="E5" t="s">
        <v>34</v>
      </c>
      <c r="F5" t="s">
        <v>44</v>
      </c>
      <c r="G5" t="s">
        <v>50</v>
      </c>
      <c r="H5" t="s">
        <v>57</v>
      </c>
      <c r="I5" t="s">
        <v>62</v>
      </c>
      <c r="J5" t="s">
        <v>65</v>
      </c>
      <c r="K5" t="s">
        <v>71</v>
      </c>
      <c r="L5" t="s">
        <v>78</v>
      </c>
      <c r="M5" t="s">
        <v>85</v>
      </c>
      <c r="N5" t="s">
        <v>90</v>
      </c>
      <c r="O5" t="s">
        <v>98</v>
      </c>
      <c r="P5" t="s">
        <v>103</v>
      </c>
      <c r="Q5">
        <v>5</v>
      </c>
      <c r="R5" t="s">
        <v>163</v>
      </c>
      <c r="S5" t="s">
        <v>85</v>
      </c>
      <c r="T5" t="s">
        <v>181</v>
      </c>
      <c r="U5" t="s">
        <v>192</v>
      </c>
      <c r="V5" t="s">
        <v>228</v>
      </c>
    </row>
    <row r="6" spans="1:22">
      <c r="A6" t="s">
        <v>15</v>
      </c>
      <c r="B6" t="s">
        <v>18</v>
      </c>
      <c r="C6" t="s">
        <v>26</v>
      </c>
      <c r="D6" t="s">
        <v>31</v>
      </c>
      <c r="E6" t="s">
        <v>35</v>
      </c>
      <c r="F6" t="s">
        <v>45</v>
      </c>
      <c r="G6" t="s">
        <v>51</v>
      </c>
      <c r="H6" t="s">
        <v>58</v>
      </c>
      <c r="I6" t="s">
        <v>38</v>
      </c>
      <c r="J6" t="s">
        <v>66</v>
      </c>
      <c r="K6" t="s">
        <v>72</v>
      </c>
      <c r="L6" t="s">
        <v>79</v>
      </c>
      <c r="M6" t="s">
        <v>82</v>
      </c>
      <c r="N6" t="s">
        <v>91</v>
      </c>
      <c r="O6" t="s">
        <v>99</v>
      </c>
      <c r="P6" t="s">
        <v>104</v>
      </c>
      <c r="Q6">
        <v>12</v>
      </c>
      <c r="R6" t="s">
        <v>164</v>
      </c>
      <c r="S6" t="s">
        <v>179</v>
      </c>
      <c r="U6" t="s">
        <v>193</v>
      </c>
      <c r="V6" t="s">
        <v>229</v>
      </c>
    </row>
    <row r="7" spans="1:22">
      <c r="B7" t="s">
        <v>19</v>
      </c>
      <c r="C7" t="s">
        <v>27</v>
      </c>
      <c r="E7" t="s">
        <v>36</v>
      </c>
      <c r="F7" t="s">
        <v>46</v>
      </c>
      <c r="G7" t="s">
        <v>52</v>
      </c>
      <c r="H7" t="s">
        <v>59</v>
      </c>
      <c r="J7" t="s">
        <v>67</v>
      </c>
      <c r="K7" t="s">
        <v>73</v>
      </c>
      <c r="L7" t="s">
        <v>80</v>
      </c>
      <c r="M7" t="s">
        <v>86</v>
      </c>
      <c r="N7" t="s">
        <v>92</v>
      </c>
      <c r="O7" t="s">
        <v>100</v>
      </c>
      <c r="P7" t="s">
        <v>105</v>
      </c>
      <c r="Q7">
        <v>18</v>
      </c>
      <c r="R7" t="s">
        <v>165</v>
      </c>
      <c r="U7" t="s">
        <v>194</v>
      </c>
      <c r="V7" t="s">
        <v>230</v>
      </c>
    </row>
    <row r="8" spans="1:22">
      <c r="B8" t="s">
        <v>20</v>
      </c>
      <c r="C8" t="s">
        <v>28</v>
      </c>
      <c r="E8" t="s">
        <v>37</v>
      </c>
      <c r="F8" t="s">
        <v>47</v>
      </c>
      <c r="G8" t="s">
        <v>40</v>
      </c>
      <c r="H8" t="s">
        <v>38</v>
      </c>
      <c r="J8" t="s">
        <v>68</v>
      </c>
      <c r="K8" t="s">
        <v>74</v>
      </c>
      <c r="L8" t="s">
        <v>81</v>
      </c>
      <c r="M8" t="s">
        <v>87</v>
      </c>
      <c r="N8" t="s">
        <v>93</v>
      </c>
      <c r="O8" t="s">
        <v>101</v>
      </c>
      <c r="P8" t="s">
        <v>106</v>
      </c>
      <c r="V8" t="s">
        <v>231</v>
      </c>
    </row>
    <row r="9" spans="1:22">
      <c r="B9" t="s">
        <v>21</v>
      </c>
      <c r="E9" t="s">
        <v>38</v>
      </c>
      <c r="G9" t="s">
        <v>53</v>
      </c>
      <c r="K9" t="s">
        <v>75</v>
      </c>
      <c r="L9" t="s">
        <v>82</v>
      </c>
      <c r="N9" t="s">
        <v>94</v>
      </c>
      <c r="P9" t="s">
        <v>107</v>
      </c>
      <c r="V9" t="s">
        <v>232</v>
      </c>
    </row>
    <row r="10" spans="1:22">
      <c r="B10" t="s">
        <v>22</v>
      </c>
      <c r="E10" t="s">
        <v>39</v>
      </c>
      <c r="G10" t="s">
        <v>54</v>
      </c>
      <c r="K10" t="s">
        <v>30</v>
      </c>
      <c r="N10" t="s">
        <v>95</v>
      </c>
      <c r="P10" t="s">
        <v>108</v>
      </c>
      <c r="V10" t="s">
        <v>233</v>
      </c>
    </row>
    <row r="11" spans="1:22">
      <c r="B11" t="s">
        <v>23</v>
      </c>
      <c r="E11" t="s">
        <v>40</v>
      </c>
      <c r="G11" t="s">
        <v>38</v>
      </c>
      <c r="P11" t="s">
        <v>109</v>
      </c>
      <c r="V11" t="s">
        <v>234</v>
      </c>
    </row>
    <row r="12" spans="1:22">
      <c r="E12" t="s">
        <v>41</v>
      </c>
      <c r="P12" t="s">
        <v>110</v>
      </c>
      <c r="V12" t="s">
        <v>235</v>
      </c>
    </row>
    <row r="13" spans="1:22">
      <c r="P13" t="s">
        <v>111</v>
      </c>
      <c r="V13" t="s">
        <v>236</v>
      </c>
    </row>
    <row r="14" spans="1:22">
      <c r="P14"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22</vt:i4>
      </vt:variant>
    </vt:vector>
  </HeadingPairs>
  <TitlesOfParts>
    <vt:vector size="35" baseType="lpstr">
      <vt:lpstr>INSTRUCTIONS</vt:lpstr>
      <vt:lpstr>DASHBOARD</vt:lpstr>
      <vt:lpstr>PIVOT_CHARTS</vt:lpstr>
      <vt:lpstr>PT_Master</vt:lpstr>
      <vt:lpstr>DR_Master</vt:lpstr>
      <vt:lpstr>SVC_RateCard</vt:lpstr>
      <vt:lpstr>BED_Master</vt:lpstr>
      <vt:lpstr>ADM_Log</vt:lpstr>
      <vt:lpstr>SVC_Log</vt:lpstr>
      <vt:lpstr>BILLING</vt:lpstr>
      <vt:lpstr>PAYMENTS</vt:lpstr>
      <vt:lpstr>INSURANCE</vt:lpstr>
      <vt:lpstr>LOOKUP</vt:lpstr>
      <vt:lpstr>lst_ActiveStatus</vt:lpstr>
      <vt:lpstr>lst_AdmissionStatus</vt:lpstr>
      <vt:lpstr>lst_BedStatus</vt:lpstr>
      <vt:lpstr>lst_BloodGroup</vt:lpstr>
      <vt:lpstr>lst_ClaimStatus</vt:lpstr>
      <vt:lpstr>lst_Department</vt:lpstr>
      <vt:lpstr>lst_Designation</vt:lpstr>
      <vt:lpstr>lst_DiscountType</vt:lpstr>
      <vt:lpstr>lst_DoctorNames</vt:lpstr>
      <vt:lpstr>lst_DoctorStatus</vt:lpstr>
      <vt:lpstr>lst_Gender</vt:lpstr>
      <vt:lpstr>lst_GSTPercent</vt:lpstr>
      <vt:lpstr>lst_IDProof</vt:lpstr>
      <vt:lpstr>lst_InsCoverage</vt:lpstr>
      <vt:lpstr>lst_InsuranceProvider</vt:lpstr>
      <vt:lpstr>lst_PayerType</vt:lpstr>
      <vt:lpstr>lst_PaymentMode</vt:lpstr>
      <vt:lpstr>lst_PaymentStatus</vt:lpstr>
      <vt:lpstr>lst_ServiceCategory</vt:lpstr>
      <vt:lpstr>lst_StaffRole</vt:lpstr>
      <vt:lpstr>lst_VisitType</vt:lpstr>
      <vt:lpstr>lst_WardType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jyotirmoy mukherjee</dc:creator>
  <cp:lastModifiedBy>jyotirmoy mukherjee</cp:lastModifiedBy>
  <dcterms:created xsi:type="dcterms:W3CDTF">2026-05-20T08:28:55Z</dcterms:created>
  <dcterms:modified xsi:type="dcterms:W3CDTF">2026-05-27T07:14:00Z</dcterms:modified>
</cp:coreProperties>
</file>