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rojects\"/>
    </mc:Choice>
  </mc:AlternateContent>
  <xr:revisionPtr revIDLastSave="0" documentId="13_ncr:1_{B9B9E471-4EFC-4EBE-AE40-B216A0641E18}" xr6:coauthVersionLast="47" xr6:coauthVersionMax="47" xr10:uidLastSave="{00000000-0000-0000-0000-000000000000}"/>
  <bookViews>
    <workbookView xWindow="-108" yWindow="-108" windowWidth="23256" windowHeight="12456" xr2:uid="{E8CE2634-5B4F-4A20-9486-4B70FF57F471}"/>
  </bookViews>
  <sheets>
    <sheet name="Final_Report" sheetId="5" r:id="rId1"/>
    <sheet name="OT_Calculation" sheetId="4" r:id="rId2"/>
    <sheet name="Pivot_Weekdays" sheetId="8" r:id="rId3"/>
    <sheet name="Raw_Entries" sheetId="1" r:id="rId4"/>
  </sheets>
  <calcPr calcId="191029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F4" i="5"/>
  <c r="E5" i="5"/>
  <c r="F5" i="5"/>
  <c r="E6" i="5"/>
  <c r="F6" i="5"/>
  <c r="E7" i="5"/>
  <c r="F7" i="5"/>
  <c r="E8" i="5"/>
  <c r="F8" i="5"/>
  <c r="E9" i="5"/>
  <c r="F9" i="5"/>
  <c r="G9" i="5" s="1"/>
  <c r="E10" i="5"/>
  <c r="F10" i="5"/>
  <c r="G10" i="5" s="1"/>
  <c r="E11" i="5"/>
  <c r="F11" i="5"/>
  <c r="E12" i="5"/>
  <c r="F12" i="5"/>
  <c r="E13" i="5"/>
  <c r="F13" i="5"/>
  <c r="E14" i="5"/>
  <c r="F14" i="5"/>
  <c r="E15" i="5"/>
  <c r="F15" i="5"/>
  <c r="G15" i="5" s="1"/>
  <c r="E16" i="5"/>
  <c r="F16" i="5"/>
  <c r="G16" i="5" s="1"/>
  <c r="E17" i="5"/>
  <c r="F17" i="5"/>
  <c r="E18" i="5"/>
  <c r="F18" i="5"/>
  <c r="E19" i="5"/>
  <c r="F19" i="5"/>
  <c r="E20" i="5"/>
  <c r="F20" i="5"/>
  <c r="E21" i="5"/>
  <c r="F21" i="5"/>
  <c r="G21" i="5" s="1"/>
  <c r="E22" i="5"/>
  <c r="F22" i="5"/>
  <c r="G22" i="5" s="1"/>
  <c r="E23" i="5"/>
  <c r="F23" i="5"/>
  <c r="G4" i="5"/>
  <c r="G5" i="5"/>
  <c r="G6" i="5"/>
  <c r="G7" i="5"/>
  <c r="G8" i="5"/>
  <c r="G11" i="5"/>
  <c r="G12" i="5"/>
  <c r="G13" i="5"/>
  <c r="G14" i="5"/>
  <c r="G17" i="5"/>
  <c r="G18" i="5"/>
  <c r="G19" i="5"/>
  <c r="G20" i="5"/>
  <c r="G23" i="5"/>
  <c r="G3" i="5"/>
  <c r="K6" i="4"/>
  <c r="K18" i="4"/>
  <c r="I6" i="4"/>
  <c r="H7" i="4"/>
  <c r="H9" i="4"/>
  <c r="I12" i="4"/>
  <c r="H13" i="4"/>
  <c r="I18" i="4"/>
  <c r="H19" i="4"/>
  <c r="I33" i="4"/>
  <c r="J33" i="4" s="1"/>
  <c r="I38" i="4"/>
  <c r="J38" i="4" s="1"/>
  <c r="I44" i="4"/>
  <c r="J44" i="4" s="1"/>
  <c r="I45" i="4"/>
  <c r="I50" i="4"/>
  <c r="H35" i="4"/>
  <c r="H40" i="4"/>
  <c r="H41" i="4"/>
  <c r="H47" i="4"/>
  <c r="H48" i="4"/>
  <c r="H52" i="4"/>
  <c r="S310" i="1"/>
  <c r="T310" i="1"/>
  <c r="V310" i="1" s="1"/>
  <c r="U310" i="1"/>
  <c r="W310" i="1" s="1"/>
  <c r="X310" i="1"/>
  <c r="Y310" i="1"/>
  <c r="S311" i="1"/>
  <c r="T311" i="1"/>
  <c r="V311" i="1" s="1"/>
  <c r="U311" i="1"/>
  <c r="W311" i="1" s="1"/>
  <c r="X311" i="1"/>
  <c r="Y311" i="1"/>
  <c r="S312" i="1"/>
  <c r="T312" i="1"/>
  <c r="V312" i="1" s="1"/>
  <c r="U312" i="1"/>
  <c r="W312" i="1" s="1"/>
  <c r="X312" i="1"/>
  <c r="Y312" i="1"/>
  <c r="S313" i="1"/>
  <c r="T313" i="1"/>
  <c r="V313" i="1" s="1"/>
  <c r="U313" i="1"/>
  <c r="W313" i="1" s="1"/>
  <c r="X313" i="1"/>
  <c r="Y313" i="1"/>
  <c r="S314" i="1"/>
  <c r="T314" i="1"/>
  <c r="V314" i="1" s="1"/>
  <c r="U314" i="1"/>
  <c r="W314" i="1" s="1"/>
  <c r="X314" i="1"/>
  <c r="Y314" i="1"/>
  <c r="S315" i="1"/>
  <c r="T315" i="1"/>
  <c r="V315" i="1" s="1"/>
  <c r="U315" i="1"/>
  <c r="W315" i="1" s="1"/>
  <c r="X315" i="1"/>
  <c r="Y315" i="1"/>
  <c r="S316" i="1"/>
  <c r="T316" i="1"/>
  <c r="V316" i="1" s="1"/>
  <c r="U316" i="1"/>
  <c r="W316" i="1" s="1"/>
  <c r="X316" i="1"/>
  <c r="Y316" i="1"/>
  <c r="S317" i="1"/>
  <c r="T317" i="1"/>
  <c r="V317" i="1" s="1"/>
  <c r="U317" i="1"/>
  <c r="W317" i="1" s="1"/>
  <c r="X317" i="1"/>
  <c r="Y317" i="1"/>
  <c r="S318" i="1"/>
  <c r="T318" i="1"/>
  <c r="V318" i="1" s="1"/>
  <c r="U318" i="1"/>
  <c r="W318" i="1" s="1"/>
  <c r="X318" i="1"/>
  <c r="Y318" i="1"/>
  <c r="S319" i="1"/>
  <c r="T319" i="1"/>
  <c r="V319" i="1" s="1"/>
  <c r="U319" i="1"/>
  <c r="W319" i="1" s="1"/>
  <c r="X319" i="1"/>
  <c r="Y319" i="1"/>
  <c r="S320" i="1"/>
  <c r="T320" i="1"/>
  <c r="V320" i="1" s="1"/>
  <c r="U320" i="1"/>
  <c r="W320" i="1" s="1"/>
  <c r="X320" i="1"/>
  <c r="Y320" i="1"/>
  <c r="S321" i="1"/>
  <c r="T321" i="1"/>
  <c r="V321" i="1" s="1"/>
  <c r="U321" i="1"/>
  <c r="W321" i="1" s="1"/>
  <c r="X321" i="1"/>
  <c r="Y321" i="1"/>
  <c r="S322" i="1"/>
  <c r="T322" i="1"/>
  <c r="V322" i="1" s="1"/>
  <c r="U322" i="1"/>
  <c r="W322" i="1" s="1"/>
  <c r="X322" i="1"/>
  <c r="Y322" i="1"/>
  <c r="S323" i="1"/>
  <c r="T323" i="1"/>
  <c r="V323" i="1" s="1"/>
  <c r="U323" i="1"/>
  <c r="W323" i="1" s="1"/>
  <c r="X323" i="1"/>
  <c r="Y323" i="1"/>
  <c r="S324" i="1"/>
  <c r="T324" i="1"/>
  <c r="V324" i="1" s="1"/>
  <c r="U324" i="1"/>
  <c r="W324" i="1" s="1"/>
  <c r="X324" i="1"/>
  <c r="Y324" i="1"/>
  <c r="S325" i="1"/>
  <c r="T325" i="1"/>
  <c r="V325" i="1" s="1"/>
  <c r="U325" i="1"/>
  <c r="W325" i="1" s="1"/>
  <c r="X325" i="1"/>
  <c r="Y325" i="1"/>
  <c r="S326" i="1"/>
  <c r="T326" i="1"/>
  <c r="V326" i="1" s="1"/>
  <c r="U326" i="1"/>
  <c r="W326" i="1" s="1"/>
  <c r="X326" i="1"/>
  <c r="Y326" i="1"/>
  <c r="S327" i="1"/>
  <c r="T327" i="1"/>
  <c r="U327" i="1"/>
  <c r="V327" i="1"/>
  <c r="W327" i="1"/>
  <c r="X327" i="1"/>
  <c r="Y327" i="1"/>
  <c r="S328" i="1"/>
  <c r="T328" i="1"/>
  <c r="V328" i="1" s="1"/>
  <c r="U328" i="1"/>
  <c r="W328" i="1" s="1"/>
  <c r="X328" i="1"/>
  <c r="Y328" i="1"/>
  <c r="S329" i="1"/>
  <c r="T329" i="1"/>
  <c r="V329" i="1" s="1"/>
  <c r="U329" i="1"/>
  <c r="W329" i="1" s="1"/>
  <c r="X329" i="1"/>
  <c r="Y329" i="1"/>
  <c r="S330" i="1"/>
  <c r="T330" i="1"/>
  <c r="V330" i="1" s="1"/>
  <c r="U330" i="1"/>
  <c r="W330" i="1" s="1"/>
  <c r="X330" i="1"/>
  <c r="Y330" i="1"/>
  <c r="S331" i="1"/>
  <c r="T331" i="1"/>
  <c r="V331" i="1" s="1"/>
  <c r="U331" i="1"/>
  <c r="W331" i="1" s="1"/>
  <c r="X331" i="1"/>
  <c r="Y331" i="1"/>
  <c r="S332" i="1"/>
  <c r="T332" i="1"/>
  <c r="V332" i="1" s="1"/>
  <c r="U332" i="1"/>
  <c r="W332" i="1" s="1"/>
  <c r="X332" i="1"/>
  <c r="Y332" i="1"/>
  <c r="Y309" i="1"/>
  <c r="X309" i="1"/>
  <c r="U309" i="1"/>
  <c r="W309" i="1" s="1"/>
  <c r="T309" i="1"/>
  <c r="V309" i="1" s="1"/>
  <c r="S309" i="1"/>
  <c r="S282" i="1"/>
  <c r="T282" i="1"/>
  <c r="V282" i="1" s="1"/>
  <c r="U282" i="1"/>
  <c r="W282" i="1" s="1"/>
  <c r="X282" i="1"/>
  <c r="Y282" i="1"/>
  <c r="S283" i="1"/>
  <c r="T283" i="1"/>
  <c r="V283" i="1" s="1"/>
  <c r="U283" i="1"/>
  <c r="W283" i="1" s="1"/>
  <c r="X283" i="1"/>
  <c r="Y283" i="1"/>
  <c r="S284" i="1"/>
  <c r="T284" i="1"/>
  <c r="V284" i="1" s="1"/>
  <c r="U284" i="1"/>
  <c r="W284" i="1" s="1"/>
  <c r="X284" i="1"/>
  <c r="Y284" i="1"/>
  <c r="S285" i="1"/>
  <c r="T285" i="1"/>
  <c r="V285" i="1" s="1"/>
  <c r="U285" i="1"/>
  <c r="W285" i="1" s="1"/>
  <c r="X285" i="1"/>
  <c r="Y285" i="1"/>
  <c r="S286" i="1"/>
  <c r="T286" i="1"/>
  <c r="V286" i="1" s="1"/>
  <c r="U286" i="1"/>
  <c r="W286" i="1" s="1"/>
  <c r="X286" i="1"/>
  <c r="Y286" i="1"/>
  <c r="S287" i="1"/>
  <c r="T287" i="1"/>
  <c r="V287" i="1" s="1"/>
  <c r="U287" i="1"/>
  <c r="W287" i="1" s="1"/>
  <c r="X287" i="1"/>
  <c r="Y287" i="1"/>
  <c r="S288" i="1"/>
  <c r="T288" i="1"/>
  <c r="V288" i="1" s="1"/>
  <c r="U288" i="1"/>
  <c r="W288" i="1" s="1"/>
  <c r="X288" i="1"/>
  <c r="Y288" i="1"/>
  <c r="S289" i="1"/>
  <c r="T289" i="1"/>
  <c r="V289" i="1" s="1"/>
  <c r="U289" i="1"/>
  <c r="W289" i="1" s="1"/>
  <c r="X289" i="1"/>
  <c r="Y289" i="1"/>
  <c r="S290" i="1"/>
  <c r="T290" i="1"/>
  <c r="V290" i="1" s="1"/>
  <c r="U290" i="1"/>
  <c r="W290" i="1" s="1"/>
  <c r="X290" i="1"/>
  <c r="Y290" i="1"/>
  <c r="S291" i="1"/>
  <c r="T291" i="1"/>
  <c r="V291" i="1" s="1"/>
  <c r="U291" i="1"/>
  <c r="W291" i="1" s="1"/>
  <c r="X291" i="1"/>
  <c r="Y291" i="1"/>
  <c r="S292" i="1"/>
  <c r="T292" i="1"/>
  <c r="V292" i="1" s="1"/>
  <c r="U292" i="1"/>
  <c r="W292" i="1" s="1"/>
  <c r="X292" i="1"/>
  <c r="Y292" i="1"/>
  <c r="S293" i="1"/>
  <c r="T293" i="1"/>
  <c r="V293" i="1" s="1"/>
  <c r="U293" i="1"/>
  <c r="W293" i="1" s="1"/>
  <c r="X293" i="1"/>
  <c r="Y293" i="1"/>
  <c r="S294" i="1"/>
  <c r="T294" i="1"/>
  <c r="V294" i="1" s="1"/>
  <c r="U294" i="1"/>
  <c r="W294" i="1" s="1"/>
  <c r="X294" i="1"/>
  <c r="Y294" i="1"/>
  <c r="S295" i="1"/>
  <c r="T295" i="1"/>
  <c r="V295" i="1" s="1"/>
  <c r="U295" i="1"/>
  <c r="W295" i="1" s="1"/>
  <c r="X295" i="1"/>
  <c r="Y295" i="1"/>
  <c r="S296" i="1"/>
  <c r="T296" i="1"/>
  <c r="V296" i="1" s="1"/>
  <c r="U296" i="1"/>
  <c r="W296" i="1" s="1"/>
  <c r="X296" i="1"/>
  <c r="Y296" i="1"/>
  <c r="S297" i="1"/>
  <c r="T297" i="1"/>
  <c r="V297" i="1" s="1"/>
  <c r="U297" i="1"/>
  <c r="W297" i="1" s="1"/>
  <c r="X297" i="1"/>
  <c r="Y297" i="1"/>
  <c r="S298" i="1"/>
  <c r="T298" i="1"/>
  <c r="V298" i="1" s="1"/>
  <c r="U298" i="1"/>
  <c r="W298" i="1" s="1"/>
  <c r="X298" i="1"/>
  <c r="Y298" i="1"/>
  <c r="S299" i="1"/>
  <c r="T299" i="1"/>
  <c r="V299" i="1" s="1"/>
  <c r="U299" i="1"/>
  <c r="W299" i="1" s="1"/>
  <c r="X299" i="1"/>
  <c r="Y299" i="1"/>
  <c r="S300" i="1"/>
  <c r="T300" i="1"/>
  <c r="V300" i="1" s="1"/>
  <c r="U300" i="1"/>
  <c r="W300" i="1" s="1"/>
  <c r="X300" i="1"/>
  <c r="Y300" i="1"/>
  <c r="S301" i="1"/>
  <c r="T301" i="1"/>
  <c r="V301" i="1" s="1"/>
  <c r="U301" i="1"/>
  <c r="W301" i="1" s="1"/>
  <c r="X301" i="1"/>
  <c r="Y301" i="1"/>
  <c r="S302" i="1"/>
  <c r="T302" i="1"/>
  <c r="V302" i="1" s="1"/>
  <c r="U302" i="1"/>
  <c r="W302" i="1" s="1"/>
  <c r="X302" i="1"/>
  <c r="Y302" i="1"/>
  <c r="S303" i="1"/>
  <c r="T303" i="1"/>
  <c r="V303" i="1" s="1"/>
  <c r="U303" i="1"/>
  <c r="W303" i="1" s="1"/>
  <c r="X303" i="1"/>
  <c r="Y303" i="1"/>
  <c r="S304" i="1"/>
  <c r="T304" i="1"/>
  <c r="V304" i="1" s="1"/>
  <c r="U304" i="1"/>
  <c r="W304" i="1" s="1"/>
  <c r="X304" i="1"/>
  <c r="Y304" i="1"/>
  <c r="S305" i="1"/>
  <c r="T305" i="1"/>
  <c r="V305" i="1" s="1"/>
  <c r="U305" i="1"/>
  <c r="W305" i="1" s="1"/>
  <c r="X305" i="1"/>
  <c r="Y305" i="1"/>
  <c r="S306" i="1"/>
  <c r="T306" i="1"/>
  <c r="V306" i="1" s="1"/>
  <c r="U306" i="1"/>
  <c r="W306" i="1" s="1"/>
  <c r="X306" i="1"/>
  <c r="Y306" i="1"/>
  <c r="S307" i="1"/>
  <c r="T307" i="1"/>
  <c r="V307" i="1" s="1"/>
  <c r="U307" i="1"/>
  <c r="W307" i="1" s="1"/>
  <c r="X307" i="1"/>
  <c r="Y307" i="1"/>
  <c r="S308" i="1"/>
  <c r="T308" i="1"/>
  <c r="V308" i="1" s="1"/>
  <c r="U308" i="1"/>
  <c r="W308" i="1" s="1"/>
  <c r="X308" i="1"/>
  <c r="Y308" i="1"/>
  <c r="Y281" i="1"/>
  <c r="X281" i="1"/>
  <c r="U281" i="1"/>
  <c r="W281" i="1" s="1"/>
  <c r="T281" i="1"/>
  <c r="V281" i="1" s="1"/>
  <c r="S281" i="1"/>
  <c r="B33" i="4"/>
  <c r="F33" i="4" s="1"/>
  <c r="C33" i="4"/>
  <c r="G33" i="4" s="1"/>
  <c r="H33" i="4" s="1"/>
  <c r="D33" i="4"/>
  <c r="E33" i="4"/>
  <c r="B34" i="4"/>
  <c r="F34" i="4" s="1"/>
  <c r="C34" i="4"/>
  <c r="G34" i="4" s="1"/>
  <c r="H34" i="4" s="1"/>
  <c r="D34" i="4"/>
  <c r="E34" i="4"/>
  <c r="I34" i="4" s="1"/>
  <c r="B35" i="4"/>
  <c r="F35" i="4" s="1"/>
  <c r="C35" i="4"/>
  <c r="G35" i="4" s="1"/>
  <c r="D35" i="4"/>
  <c r="E35" i="4"/>
  <c r="I35" i="4" s="1"/>
  <c r="J35" i="4" s="1"/>
  <c r="B36" i="4"/>
  <c r="F36" i="4" s="1"/>
  <c r="C36" i="4"/>
  <c r="D36" i="4"/>
  <c r="E36" i="4"/>
  <c r="I36" i="4" s="1"/>
  <c r="B37" i="4"/>
  <c r="C37" i="4"/>
  <c r="G37" i="4" s="1"/>
  <c r="D37" i="4"/>
  <c r="E37" i="4"/>
  <c r="I37" i="4" s="1"/>
  <c r="B38" i="4"/>
  <c r="F38" i="4" s="1"/>
  <c r="C38" i="4"/>
  <c r="G38" i="4" s="1"/>
  <c r="H38" i="4" s="1"/>
  <c r="D38" i="4"/>
  <c r="E38" i="4"/>
  <c r="B39" i="4"/>
  <c r="F39" i="4" s="1"/>
  <c r="C39" i="4"/>
  <c r="G39" i="4" s="1"/>
  <c r="H39" i="4" s="1"/>
  <c r="D39" i="4"/>
  <c r="E39" i="4"/>
  <c r="I39" i="4" s="1"/>
  <c r="J39" i="4" s="1"/>
  <c r="B40" i="4"/>
  <c r="F40" i="4" s="1"/>
  <c r="C40" i="4"/>
  <c r="G40" i="4" s="1"/>
  <c r="D40" i="4"/>
  <c r="E40" i="4"/>
  <c r="I40" i="4" s="1"/>
  <c r="J40" i="4" s="1"/>
  <c r="B41" i="4"/>
  <c r="F41" i="4" s="1"/>
  <c r="C41" i="4"/>
  <c r="G41" i="4" s="1"/>
  <c r="D41" i="4"/>
  <c r="E41" i="4"/>
  <c r="I41" i="4" s="1"/>
  <c r="J41" i="4" s="1"/>
  <c r="B42" i="4"/>
  <c r="F42" i="4" s="1"/>
  <c r="C42" i="4"/>
  <c r="G42" i="4" s="1"/>
  <c r="H42" i="4" s="1"/>
  <c r="D42" i="4"/>
  <c r="E42" i="4"/>
  <c r="I42" i="4" s="1"/>
  <c r="J42" i="4" s="1"/>
  <c r="B43" i="4"/>
  <c r="F43" i="4" s="1"/>
  <c r="C43" i="4"/>
  <c r="G43" i="4" s="1"/>
  <c r="H43" i="4" s="1"/>
  <c r="D43" i="4"/>
  <c r="E43" i="4"/>
  <c r="I43" i="4" s="1"/>
  <c r="B44" i="4"/>
  <c r="F44" i="4" s="1"/>
  <c r="C44" i="4"/>
  <c r="G44" i="4" s="1"/>
  <c r="H44" i="4" s="1"/>
  <c r="D44" i="4"/>
  <c r="E44" i="4"/>
  <c r="B45" i="4"/>
  <c r="F45" i="4" s="1"/>
  <c r="C45" i="4"/>
  <c r="G45" i="4" s="1"/>
  <c r="H45" i="4" s="1"/>
  <c r="D45" i="4"/>
  <c r="E45" i="4"/>
  <c r="B46" i="4"/>
  <c r="F46" i="4" s="1"/>
  <c r="C46" i="4"/>
  <c r="G46" i="4" s="1"/>
  <c r="H46" i="4" s="1"/>
  <c r="D46" i="4"/>
  <c r="E46" i="4"/>
  <c r="I46" i="4" s="1"/>
  <c r="B47" i="4"/>
  <c r="F47" i="4" s="1"/>
  <c r="C47" i="4"/>
  <c r="G47" i="4" s="1"/>
  <c r="D47" i="4"/>
  <c r="E47" i="4"/>
  <c r="I47" i="4" s="1"/>
  <c r="J47" i="4" s="1"/>
  <c r="B48" i="4"/>
  <c r="F48" i="4" s="1"/>
  <c r="C48" i="4"/>
  <c r="G48" i="4" s="1"/>
  <c r="D48" i="4"/>
  <c r="E48" i="4"/>
  <c r="I48" i="4" s="1"/>
  <c r="J48" i="4" s="1"/>
  <c r="B49" i="4"/>
  <c r="F49" i="4" s="1"/>
  <c r="C49" i="4"/>
  <c r="G49" i="4" s="1"/>
  <c r="H49" i="4" s="1"/>
  <c r="D49" i="4"/>
  <c r="E49" i="4"/>
  <c r="I49" i="4" s="1"/>
  <c r="B50" i="4"/>
  <c r="F50" i="4" s="1"/>
  <c r="C50" i="4"/>
  <c r="G50" i="4" s="1"/>
  <c r="H50" i="4" s="1"/>
  <c r="D50" i="4"/>
  <c r="E50" i="4"/>
  <c r="B51" i="4"/>
  <c r="F51" i="4" s="1"/>
  <c r="C51" i="4"/>
  <c r="G51" i="4" s="1"/>
  <c r="H51" i="4" s="1"/>
  <c r="D51" i="4"/>
  <c r="E51" i="4"/>
  <c r="I51" i="4" s="1"/>
  <c r="J51" i="4" s="1"/>
  <c r="B52" i="4"/>
  <c r="F52" i="4" s="1"/>
  <c r="C52" i="4"/>
  <c r="G52" i="4" s="1"/>
  <c r="D52" i="4"/>
  <c r="E52" i="4"/>
  <c r="I52" i="4" s="1"/>
  <c r="J52" i="4" s="1"/>
  <c r="E32" i="4"/>
  <c r="I32" i="4" s="1"/>
  <c r="D32" i="4"/>
  <c r="C32" i="4"/>
  <c r="G32" i="4" s="1"/>
  <c r="B32" i="4"/>
  <c r="B4" i="4"/>
  <c r="F4" i="4" s="1"/>
  <c r="C4" i="4"/>
  <c r="G4" i="4" s="1"/>
  <c r="H4" i="4" s="1"/>
  <c r="D4" i="4"/>
  <c r="E4" i="4"/>
  <c r="I4" i="4" s="1"/>
  <c r="J4" i="4" s="1"/>
  <c r="B5" i="4"/>
  <c r="F5" i="4" s="1"/>
  <c r="C5" i="4"/>
  <c r="G5" i="4" s="1"/>
  <c r="H5" i="4" s="1"/>
  <c r="D5" i="4"/>
  <c r="E5" i="4"/>
  <c r="I5" i="4" s="1"/>
  <c r="B6" i="4"/>
  <c r="F6" i="4" s="1"/>
  <c r="C6" i="4"/>
  <c r="G6" i="4" s="1"/>
  <c r="H6" i="4" s="1"/>
  <c r="D6" i="4"/>
  <c r="E6" i="4"/>
  <c r="B7" i="4"/>
  <c r="F7" i="4" s="1"/>
  <c r="C7" i="4"/>
  <c r="G7" i="4" s="1"/>
  <c r="D7" i="4"/>
  <c r="E7" i="4"/>
  <c r="I7" i="4" s="1"/>
  <c r="J7" i="4" s="1"/>
  <c r="K7" i="4" s="1"/>
  <c r="B8" i="4"/>
  <c r="C8" i="4"/>
  <c r="G8" i="4" s="1"/>
  <c r="H8" i="4" s="1"/>
  <c r="D8" i="4"/>
  <c r="E8" i="4"/>
  <c r="I8" i="4" s="1"/>
  <c r="F8" i="4"/>
  <c r="B9" i="4"/>
  <c r="F9" i="4" s="1"/>
  <c r="C9" i="4"/>
  <c r="G9" i="4" s="1"/>
  <c r="D9" i="4"/>
  <c r="E9" i="4"/>
  <c r="I9" i="4" s="1"/>
  <c r="J9" i="4" s="1"/>
  <c r="B10" i="4"/>
  <c r="F10" i="4" s="1"/>
  <c r="C10" i="4"/>
  <c r="G10" i="4" s="1"/>
  <c r="H10" i="4" s="1"/>
  <c r="D10" i="4"/>
  <c r="E10" i="4"/>
  <c r="I10" i="4" s="1"/>
  <c r="J10" i="4" s="1"/>
  <c r="B11" i="4"/>
  <c r="F11" i="4" s="1"/>
  <c r="C11" i="4"/>
  <c r="G11" i="4" s="1"/>
  <c r="H11" i="4" s="1"/>
  <c r="D11" i="4"/>
  <c r="E11" i="4"/>
  <c r="I11" i="4" s="1"/>
  <c r="B12" i="4"/>
  <c r="F12" i="4" s="1"/>
  <c r="C12" i="4"/>
  <c r="G12" i="4" s="1"/>
  <c r="H12" i="4" s="1"/>
  <c r="D12" i="4"/>
  <c r="E12" i="4"/>
  <c r="B13" i="4"/>
  <c r="F13" i="4" s="1"/>
  <c r="C13" i="4"/>
  <c r="G13" i="4" s="1"/>
  <c r="D13" i="4"/>
  <c r="E13" i="4"/>
  <c r="I13" i="4" s="1"/>
  <c r="J13" i="4" s="1"/>
  <c r="B14" i="4"/>
  <c r="F14" i="4" s="1"/>
  <c r="C14" i="4"/>
  <c r="G14" i="4" s="1"/>
  <c r="H14" i="4" s="1"/>
  <c r="D14" i="4"/>
  <c r="E14" i="4"/>
  <c r="I14" i="4" s="1"/>
  <c r="B15" i="4"/>
  <c r="F15" i="4" s="1"/>
  <c r="C15" i="4"/>
  <c r="G15" i="4" s="1"/>
  <c r="H15" i="4" s="1"/>
  <c r="D15" i="4"/>
  <c r="E15" i="4"/>
  <c r="I15" i="4" s="1"/>
  <c r="J15" i="4" s="1"/>
  <c r="B16" i="4"/>
  <c r="F16" i="4" s="1"/>
  <c r="C16" i="4"/>
  <c r="G16" i="4" s="1"/>
  <c r="H16" i="4" s="1"/>
  <c r="D16" i="4"/>
  <c r="E16" i="4"/>
  <c r="I16" i="4" s="1"/>
  <c r="J16" i="4" s="1"/>
  <c r="B17" i="4"/>
  <c r="C17" i="4"/>
  <c r="G17" i="4" s="1"/>
  <c r="D17" i="4"/>
  <c r="E17" i="4"/>
  <c r="I17" i="4" s="1"/>
  <c r="B18" i="4"/>
  <c r="F18" i="4" s="1"/>
  <c r="C18" i="4"/>
  <c r="G18" i="4" s="1"/>
  <c r="H18" i="4" s="1"/>
  <c r="D18" i="4"/>
  <c r="E18" i="4"/>
  <c r="B19" i="4"/>
  <c r="F19" i="4" s="1"/>
  <c r="C19" i="4"/>
  <c r="G19" i="4" s="1"/>
  <c r="D19" i="4"/>
  <c r="E19" i="4"/>
  <c r="I19" i="4" s="1"/>
  <c r="J19" i="4" s="1"/>
  <c r="K19" i="4" s="1"/>
  <c r="B20" i="4"/>
  <c r="F20" i="4" s="1"/>
  <c r="C20" i="4"/>
  <c r="G20" i="4" s="1"/>
  <c r="H20" i="4" s="1"/>
  <c r="D20" i="4"/>
  <c r="E20" i="4"/>
  <c r="I20" i="4" s="1"/>
  <c r="B21" i="4"/>
  <c r="F21" i="4" s="1"/>
  <c r="C21" i="4"/>
  <c r="G21" i="4" s="1"/>
  <c r="H21" i="4" s="1"/>
  <c r="D21" i="4"/>
  <c r="E21" i="4"/>
  <c r="I21" i="4" s="1"/>
  <c r="J21" i="4" s="1"/>
  <c r="B22" i="4"/>
  <c r="F22" i="4" s="1"/>
  <c r="C22" i="4"/>
  <c r="G22" i="4" s="1"/>
  <c r="H22" i="4" s="1"/>
  <c r="D22" i="4"/>
  <c r="E22" i="4"/>
  <c r="I22" i="4" s="1"/>
  <c r="J22" i="4" s="1"/>
  <c r="B23" i="4"/>
  <c r="F23" i="4" s="1"/>
  <c r="C23" i="4"/>
  <c r="G23" i="4" s="1"/>
  <c r="H23" i="4" s="1"/>
  <c r="D23" i="4"/>
  <c r="E23" i="4"/>
  <c r="I23" i="4" s="1"/>
  <c r="E3" i="4"/>
  <c r="I3" i="4" s="1"/>
  <c r="D3" i="4"/>
  <c r="C3" i="4"/>
  <c r="B3" i="4"/>
  <c r="Q4" i="4"/>
  <c r="P4" i="4"/>
  <c r="S3" i="1"/>
  <c r="T3" i="1"/>
  <c r="V3" i="1" s="1"/>
  <c r="U3" i="1"/>
  <c r="W3" i="1" s="1"/>
  <c r="X3" i="1"/>
  <c r="Y3" i="1"/>
  <c r="S4" i="1"/>
  <c r="T4" i="1"/>
  <c r="V4" i="1" s="1"/>
  <c r="U4" i="1"/>
  <c r="W4" i="1" s="1"/>
  <c r="X4" i="1"/>
  <c r="Y4" i="1"/>
  <c r="S5" i="1"/>
  <c r="T5" i="1"/>
  <c r="V5" i="1" s="1"/>
  <c r="U5" i="1"/>
  <c r="W5" i="1" s="1"/>
  <c r="X5" i="1"/>
  <c r="Y5" i="1"/>
  <c r="S6" i="1"/>
  <c r="T6" i="1"/>
  <c r="V6" i="1" s="1"/>
  <c r="U6" i="1"/>
  <c r="W6" i="1" s="1"/>
  <c r="X6" i="1"/>
  <c r="Y6" i="1"/>
  <c r="S7" i="1"/>
  <c r="T7" i="1"/>
  <c r="V7" i="1" s="1"/>
  <c r="U7" i="1"/>
  <c r="W7" i="1" s="1"/>
  <c r="X7" i="1"/>
  <c r="Y7" i="1"/>
  <c r="S8" i="1"/>
  <c r="T8" i="1"/>
  <c r="V8" i="1" s="1"/>
  <c r="U8" i="1"/>
  <c r="W8" i="1" s="1"/>
  <c r="X8" i="1"/>
  <c r="Y8" i="1"/>
  <c r="S9" i="1"/>
  <c r="T9" i="1"/>
  <c r="V9" i="1" s="1"/>
  <c r="U9" i="1"/>
  <c r="W9" i="1" s="1"/>
  <c r="X9" i="1"/>
  <c r="Y9" i="1"/>
  <c r="S10" i="1"/>
  <c r="T10" i="1"/>
  <c r="V10" i="1" s="1"/>
  <c r="U10" i="1"/>
  <c r="W10" i="1" s="1"/>
  <c r="X10" i="1"/>
  <c r="Y10" i="1"/>
  <c r="S11" i="1"/>
  <c r="T11" i="1"/>
  <c r="V11" i="1" s="1"/>
  <c r="U11" i="1"/>
  <c r="W11" i="1" s="1"/>
  <c r="X11" i="1"/>
  <c r="Y11" i="1"/>
  <c r="S12" i="1"/>
  <c r="T12" i="1"/>
  <c r="V12" i="1" s="1"/>
  <c r="U12" i="1"/>
  <c r="W12" i="1" s="1"/>
  <c r="X12" i="1"/>
  <c r="Y12" i="1"/>
  <c r="S13" i="1"/>
  <c r="T13" i="1"/>
  <c r="V13" i="1" s="1"/>
  <c r="U13" i="1"/>
  <c r="W13" i="1" s="1"/>
  <c r="X13" i="1"/>
  <c r="Y13" i="1"/>
  <c r="S14" i="1"/>
  <c r="T14" i="1"/>
  <c r="V14" i="1" s="1"/>
  <c r="U14" i="1"/>
  <c r="W14" i="1" s="1"/>
  <c r="X14" i="1"/>
  <c r="Y14" i="1"/>
  <c r="S15" i="1"/>
  <c r="T15" i="1"/>
  <c r="V15" i="1" s="1"/>
  <c r="U15" i="1"/>
  <c r="W15" i="1" s="1"/>
  <c r="X15" i="1"/>
  <c r="Y15" i="1"/>
  <c r="S16" i="1"/>
  <c r="T16" i="1"/>
  <c r="V16" i="1" s="1"/>
  <c r="U16" i="1"/>
  <c r="W16" i="1" s="1"/>
  <c r="X16" i="1"/>
  <c r="Y16" i="1"/>
  <c r="S17" i="1"/>
  <c r="T17" i="1"/>
  <c r="V17" i="1" s="1"/>
  <c r="U17" i="1"/>
  <c r="W17" i="1" s="1"/>
  <c r="X17" i="1"/>
  <c r="Y17" i="1"/>
  <c r="S18" i="1"/>
  <c r="T18" i="1"/>
  <c r="V18" i="1" s="1"/>
  <c r="U18" i="1"/>
  <c r="W18" i="1" s="1"/>
  <c r="X18" i="1"/>
  <c r="Y18" i="1"/>
  <c r="S19" i="1"/>
  <c r="T19" i="1"/>
  <c r="V19" i="1" s="1"/>
  <c r="U19" i="1"/>
  <c r="W19" i="1" s="1"/>
  <c r="X19" i="1"/>
  <c r="Y19" i="1"/>
  <c r="S20" i="1"/>
  <c r="T20" i="1"/>
  <c r="V20" i="1" s="1"/>
  <c r="U20" i="1"/>
  <c r="W20" i="1" s="1"/>
  <c r="X20" i="1"/>
  <c r="Y20" i="1"/>
  <c r="S21" i="1"/>
  <c r="T21" i="1"/>
  <c r="V21" i="1" s="1"/>
  <c r="U21" i="1"/>
  <c r="W21" i="1" s="1"/>
  <c r="X21" i="1"/>
  <c r="Y21" i="1"/>
  <c r="S22" i="1"/>
  <c r="T22" i="1"/>
  <c r="V22" i="1" s="1"/>
  <c r="U22" i="1"/>
  <c r="W22" i="1" s="1"/>
  <c r="X22" i="1"/>
  <c r="Y22" i="1"/>
  <c r="S23" i="1"/>
  <c r="T23" i="1"/>
  <c r="V23" i="1" s="1"/>
  <c r="U23" i="1"/>
  <c r="W23" i="1" s="1"/>
  <c r="X23" i="1"/>
  <c r="Y23" i="1"/>
  <c r="S24" i="1"/>
  <c r="T24" i="1"/>
  <c r="V24" i="1" s="1"/>
  <c r="U24" i="1"/>
  <c r="W24" i="1" s="1"/>
  <c r="X24" i="1"/>
  <c r="Y24" i="1"/>
  <c r="S25" i="1"/>
  <c r="T25" i="1"/>
  <c r="V25" i="1" s="1"/>
  <c r="U25" i="1"/>
  <c r="W25" i="1" s="1"/>
  <c r="X25" i="1"/>
  <c r="Y25" i="1"/>
  <c r="S26" i="1"/>
  <c r="T26" i="1"/>
  <c r="V26" i="1" s="1"/>
  <c r="U26" i="1"/>
  <c r="W26" i="1" s="1"/>
  <c r="X26" i="1"/>
  <c r="Y26" i="1"/>
  <c r="S27" i="1"/>
  <c r="T27" i="1"/>
  <c r="V27" i="1" s="1"/>
  <c r="U27" i="1"/>
  <c r="W27" i="1" s="1"/>
  <c r="X27" i="1"/>
  <c r="Y27" i="1"/>
  <c r="S28" i="1"/>
  <c r="T28" i="1"/>
  <c r="V28" i="1" s="1"/>
  <c r="U28" i="1"/>
  <c r="W28" i="1" s="1"/>
  <c r="X28" i="1"/>
  <c r="Y28" i="1"/>
  <c r="S29" i="1"/>
  <c r="T29" i="1"/>
  <c r="V29" i="1" s="1"/>
  <c r="U29" i="1"/>
  <c r="W29" i="1" s="1"/>
  <c r="X29" i="1"/>
  <c r="Y29" i="1"/>
  <c r="S30" i="1"/>
  <c r="T30" i="1"/>
  <c r="V30" i="1" s="1"/>
  <c r="U30" i="1"/>
  <c r="W30" i="1" s="1"/>
  <c r="X30" i="1"/>
  <c r="Y30" i="1"/>
  <c r="S31" i="1"/>
  <c r="T31" i="1"/>
  <c r="V31" i="1" s="1"/>
  <c r="U31" i="1"/>
  <c r="W31" i="1" s="1"/>
  <c r="X31" i="1"/>
  <c r="Y31" i="1"/>
  <c r="S32" i="1"/>
  <c r="T32" i="1"/>
  <c r="V32" i="1" s="1"/>
  <c r="U32" i="1"/>
  <c r="W32" i="1" s="1"/>
  <c r="X32" i="1"/>
  <c r="Y32" i="1"/>
  <c r="S33" i="1"/>
  <c r="T33" i="1"/>
  <c r="V33" i="1" s="1"/>
  <c r="U33" i="1"/>
  <c r="W33" i="1" s="1"/>
  <c r="X33" i="1"/>
  <c r="Y33" i="1"/>
  <c r="S34" i="1"/>
  <c r="T34" i="1"/>
  <c r="V34" i="1" s="1"/>
  <c r="U34" i="1"/>
  <c r="W34" i="1" s="1"/>
  <c r="X34" i="1"/>
  <c r="Y34" i="1"/>
  <c r="S35" i="1"/>
  <c r="T35" i="1"/>
  <c r="V35" i="1" s="1"/>
  <c r="U35" i="1"/>
  <c r="W35" i="1" s="1"/>
  <c r="X35" i="1"/>
  <c r="Y35" i="1"/>
  <c r="S36" i="1"/>
  <c r="T36" i="1"/>
  <c r="V36" i="1" s="1"/>
  <c r="U36" i="1"/>
  <c r="W36" i="1" s="1"/>
  <c r="X36" i="1"/>
  <c r="Y36" i="1"/>
  <c r="S37" i="1"/>
  <c r="T37" i="1"/>
  <c r="V37" i="1" s="1"/>
  <c r="U37" i="1"/>
  <c r="W37" i="1" s="1"/>
  <c r="X37" i="1"/>
  <c r="Y37" i="1"/>
  <c r="S38" i="1"/>
  <c r="T38" i="1"/>
  <c r="V38" i="1" s="1"/>
  <c r="U38" i="1"/>
  <c r="W38" i="1" s="1"/>
  <c r="X38" i="1"/>
  <c r="Y38" i="1"/>
  <c r="S39" i="1"/>
  <c r="T39" i="1"/>
  <c r="V39" i="1" s="1"/>
  <c r="U39" i="1"/>
  <c r="W39" i="1" s="1"/>
  <c r="X39" i="1"/>
  <c r="Y39" i="1"/>
  <c r="S40" i="1"/>
  <c r="T40" i="1"/>
  <c r="V40" i="1" s="1"/>
  <c r="U40" i="1"/>
  <c r="W40" i="1" s="1"/>
  <c r="X40" i="1"/>
  <c r="Y40" i="1"/>
  <c r="S41" i="1"/>
  <c r="T41" i="1"/>
  <c r="V41" i="1" s="1"/>
  <c r="U41" i="1"/>
  <c r="W41" i="1" s="1"/>
  <c r="X41" i="1"/>
  <c r="Y41" i="1"/>
  <c r="S42" i="1"/>
  <c r="T42" i="1"/>
  <c r="V42" i="1" s="1"/>
  <c r="U42" i="1"/>
  <c r="W42" i="1" s="1"/>
  <c r="X42" i="1"/>
  <c r="Y42" i="1"/>
  <c r="S43" i="1"/>
  <c r="T43" i="1"/>
  <c r="V43" i="1" s="1"/>
  <c r="U43" i="1"/>
  <c r="W43" i="1" s="1"/>
  <c r="X43" i="1"/>
  <c r="Y43" i="1"/>
  <c r="S44" i="1"/>
  <c r="T44" i="1"/>
  <c r="V44" i="1" s="1"/>
  <c r="U44" i="1"/>
  <c r="W44" i="1" s="1"/>
  <c r="X44" i="1"/>
  <c r="Y44" i="1"/>
  <c r="S45" i="1"/>
  <c r="T45" i="1"/>
  <c r="V45" i="1" s="1"/>
  <c r="U45" i="1"/>
  <c r="W45" i="1" s="1"/>
  <c r="X45" i="1"/>
  <c r="Y45" i="1"/>
  <c r="S46" i="1"/>
  <c r="T46" i="1"/>
  <c r="V46" i="1" s="1"/>
  <c r="U46" i="1"/>
  <c r="W46" i="1" s="1"/>
  <c r="X46" i="1"/>
  <c r="Y46" i="1"/>
  <c r="S47" i="1"/>
  <c r="T47" i="1"/>
  <c r="U47" i="1"/>
  <c r="V47" i="1"/>
  <c r="W47" i="1"/>
  <c r="X47" i="1"/>
  <c r="Y47" i="1"/>
  <c r="S48" i="1"/>
  <c r="T48" i="1"/>
  <c r="V48" i="1" s="1"/>
  <c r="U48" i="1"/>
  <c r="W48" i="1" s="1"/>
  <c r="X48" i="1"/>
  <c r="Y48" i="1"/>
  <c r="S49" i="1"/>
  <c r="T49" i="1"/>
  <c r="V49" i="1" s="1"/>
  <c r="U49" i="1"/>
  <c r="W49" i="1" s="1"/>
  <c r="X49" i="1"/>
  <c r="Y49" i="1"/>
  <c r="S50" i="1"/>
  <c r="T50" i="1"/>
  <c r="V50" i="1" s="1"/>
  <c r="U50" i="1"/>
  <c r="W50" i="1" s="1"/>
  <c r="X50" i="1"/>
  <c r="Y50" i="1"/>
  <c r="S51" i="1"/>
  <c r="T51" i="1"/>
  <c r="V51" i="1" s="1"/>
  <c r="U51" i="1"/>
  <c r="W51" i="1" s="1"/>
  <c r="X51" i="1"/>
  <c r="Y51" i="1"/>
  <c r="S52" i="1"/>
  <c r="T52" i="1"/>
  <c r="V52" i="1" s="1"/>
  <c r="U52" i="1"/>
  <c r="W52" i="1" s="1"/>
  <c r="X52" i="1"/>
  <c r="Y52" i="1"/>
  <c r="S53" i="1"/>
  <c r="T53" i="1"/>
  <c r="V53" i="1" s="1"/>
  <c r="U53" i="1"/>
  <c r="W53" i="1" s="1"/>
  <c r="X53" i="1"/>
  <c r="Y53" i="1"/>
  <c r="S54" i="1"/>
  <c r="T54" i="1"/>
  <c r="V54" i="1" s="1"/>
  <c r="U54" i="1"/>
  <c r="W54" i="1" s="1"/>
  <c r="X54" i="1"/>
  <c r="Y54" i="1"/>
  <c r="S55" i="1"/>
  <c r="T55" i="1"/>
  <c r="V55" i="1" s="1"/>
  <c r="U55" i="1"/>
  <c r="W55" i="1" s="1"/>
  <c r="X55" i="1"/>
  <c r="Y55" i="1"/>
  <c r="S56" i="1"/>
  <c r="T56" i="1"/>
  <c r="V56" i="1" s="1"/>
  <c r="U56" i="1"/>
  <c r="W56" i="1" s="1"/>
  <c r="X56" i="1"/>
  <c r="Y56" i="1"/>
  <c r="S57" i="1"/>
  <c r="T57" i="1"/>
  <c r="V57" i="1" s="1"/>
  <c r="U57" i="1"/>
  <c r="W57" i="1" s="1"/>
  <c r="X57" i="1"/>
  <c r="Y57" i="1"/>
  <c r="S58" i="1"/>
  <c r="T58" i="1"/>
  <c r="V58" i="1" s="1"/>
  <c r="U58" i="1"/>
  <c r="W58" i="1" s="1"/>
  <c r="X58" i="1"/>
  <c r="Y58" i="1"/>
  <c r="S59" i="1"/>
  <c r="T59" i="1"/>
  <c r="V59" i="1" s="1"/>
  <c r="U59" i="1"/>
  <c r="W59" i="1" s="1"/>
  <c r="X59" i="1"/>
  <c r="Y59" i="1"/>
  <c r="S60" i="1"/>
  <c r="T60" i="1"/>
  <c r="V60" i="1" s="1"/>
  <c r="U60" i="1"/>
  <c r="W60" i="1" s="1"/>
  <c r="X60" i="1"/>
  <c r="Y60" i="1"/>
  <c r="S61" i="1"/>
  <c r="T61" i="1"/>
  <c r="V61" i="1" s="1"/>
  <c r="U61" i="1"/>
  <c r="W61" i="1" s="1"/>
  <c r="X61" i="1"/>
  <c r="Y61" i="1"/>
  <c r="S62" i="1"/>
  <c r="T62" i="1"/>
  <c r="V62" i="1" s="1"/>
  <c r="U62" i="1"/>
  <c r="W62" i="1" s="1"/>
  <c r="X62" i="1"/>
  <c r="Y62" i="1"/>
  <c r="S63" i="1"/>
  <c r="T63" i="1"/>
  <c r="V63" i="1" s="1"/>
  <c r="U63" i="1"/>
  <c r="W63" i="1" s="1"/>
  <c r="X63" i="1"/>
  <c r="Y63" i="1"/>
  <c r="S64" i="1"/>
  <c r="T64" i="1"/>
  <c r="V64" i="1" s="1"/>
  <c r="U64" i="1"/>
  <c r="W64" i="1" s="1"/>
  <c r="X64" i="1"/>
  <c r="Y64" i="1"/>
  <c r="S65" i="1"/>
  <c r="T65" i="1"/>
  <c r="V65" i="1" s="1"/>
  <c r="U65" i="1"/>
  <c r="W65" i="1" s="1"/>
  <c r="X65" i="1"/>
  <c r="Y65" i="1"/>
  <c r="S66" i="1"/>
  <c r="T66" i="1"/>
  <c r="V66" i="1" s="1"/>
  <c r="U66" i="1"/>
  <c r="W66" i="1" s="1"/>
  <c r="X66" i="1"/>
  <c r="Y66" i="1"/>
  <c r="S67" i="1"/>
  <c r="T67" i="1"/>
  <c r="V67" i="1" s="1"/>
  <c r="U67" i="1"/>
  <c r="W67" i="1" s="1"/>
  <c r="X67" i="1"/>
  <c r="Y67" i="1"/>
  <c r="S68" i="1"/>
  <c r="T68" i="1"/>
  <c r="V68" i="1" s="1"/>
  <c r="U68" i="1"/>
  <c r="W68" i="1" s="1"/>
  <c r="X68" i="1"/>
  <c r="Y68" i="1"/>
  <c r="S69" i="1"/>
  <c r="T69" i="1"/>
  <c r="V69" i="1" s="1"/>
  <c r="U69" i="1"/>
  <c r="W69" i="1" s="1"/>
  <c r="X69" i="1"/>
  <c r="Y69" i="1"/>
  <c r="S70" i="1"/>
  <c r="T70" i="1"/>
  <c r="V70" i="1" s="1"/>
  <c r="U70" i="1"/>
  <c r="W70" i="1" s="1"/>
  <c r="X70" i="1"/>
  <c r="Y70" i="1"/>
  <c r="S71" i="1"/>
  <c r="T71" i="1"/>
  <c r="V71" i="1" s="1"/>
  <c r="U71" i="1"/>
  <c r="W71" i="1" s="1"/>
  <c r="X71" i="1"/>
  <c r="Y71" i="1"/>
  <c r="S72" i="1"/>
  <c r="T72" i="1"/>
  <c r="U72" i="1"/>
  <c r="V72" i="1"/>
  <c r="W72" i="1"/>
  <c r="X72" i="1"/>
  <c r="Y72" i="1"/>
  <c r="S73" i="1"/>
  <c r="T73" i="1"/>
  <c r="U73" i="1"/>
  <c r="V73" i="1"/>
  <c r="W73" i="1"/>
  <c r="X73" i="1"/>
  <c r="Y73" i="1"/>
  <c r="S74" i="1"/>
  <c r="T74" i="1"/>
  <c r="V74" i="1" s="1"/>
  <c r="U74" i="1"/>
  <c r="W74" i="1" s="1"/>
  <c r="X74" i="1"/>
  <c r="Y74" i="1"/>
  <c r="S75" i="1"/>
  <c r="T75" i="1"/>
  <c r="V75" i="1" s="1"/>
  <c r="U75" i="1"/>
  <c r="W75" i="1" s="1"/>
  <c r="X75" i="1"/>
  <c r="Y75" i="1"/>
  <c r="S76" i="1"/>
  <c r="T76" i="1"/>
  <c r="V76" i="1" s="1"/>
  <c r="U76" i="1"/>
  <c r="W76" i="1" s="1"/>
  <c r="X76" i="1"/>
  <c r="Y76" i="1"/>
  <c r="S77" i="1"/>
  <c r="T77" i="1"/>
  <c r="V77" i="1" s="1"/>
  <c r="U77" i="1"/>
  <c r="W77" i="1" s="1"/>
  <c r="X77" i="1"/>
  <c r="Y77" i="1"/>
  <c r="S78" i="1"/>
  <c r="T78" i="1"/>
  <c r="V78" i="1" s="1"/>
  <c r="U78" i="1"/>
  <c r="W78" i="1" s="1"/>
  <c r="X78" i="1"/>
  <c r="Y78" i="1"/>
  <c r="S79" i="1"/>
  <c r="T79" i="1"/>
  <c r="V79" i="1" s="1"/>
  <c r="U79" i="1"/>
  <c r="W79" i="1" s="1"/>
  <c r="X79" i="1"/>
  <c r="Y79" i="1"/>
  <c r="S80" i="1"/>
  <c r="T80" i="1"/>
  <c r="V80" i="1" s="1"/>
  <c r="U80" i="1"/>
  <c r="W80" i="1" s="1"/>
  <c r="X80" i="1"/>
  <c r="Y80" i="1"/>
  <c r="S81" i="1"/>
  <c r="T81" i="1"/>
  <c r="V81" i="1" s="1"/>
  <c r="U81" i="1"/>
  <c r="W81" i="1" s="1"/>
  <c r="X81" i="1"/>
  <c r="Y81" i="1"/>
  <c r="S82" i="1"/>
  <c r="T82" i="1"/>
  <c r="V82" i="1" s="1"/>
  <c r="U82" i="1"/>
  <c r="W82" i="1" s="1"/>
  <c r="X82" i="1"/>
  <c r="Y82" i="1"/>
  <c r="S83" i="1"/>
  <c r="T83" i="1"/>
  <c r="V83" i="1" s="1"/>
  <c r="U83" i="1"/>
  <c r="W83" i="1" s="1"/>
  <c r="X83" i="1"/>
  <c r="Y83" i="1"/>
  <c r="S84" i="1"/>
  <c r="T84" i="1"/>
  <c r="V84" i="1" s="1"/>
  <c r="U84" i="1"/>
  <c r="W84" i="1" s="1"/>
  <c r="X84" i="1"/>
  <c r="Y84" i="1"/>
  <c r="S85" i="1"/>
  <c r="T85" i="1"/>
  <c r="V85" i="1" s="1"/>
  <c r="U85" i="1"/>
  <c r="W85" i="1" s="1"/>
  <c r="X85" i="1"/>
  <c r="Y85" i="1"/>
  <c r="S86" i="1"/>
  <c r="T86" i="1"/>
  <c r="V86" i="1" s="1"/>
  <c r="U86" i="1"/>
  <c r="W86" i="1" s="1"/>
  <c r="X86" i="1"/>
  <c r="Y86" i="1"/>
  <c r="S87" i="1"/>
  <c r="T87" i="1"/>
  <c r="V87" i="1" s="1"/>
  <c r="U87" i="1"/>
  <c r="W87" i="1" s="1"/>
  <c r="X87" i="1"/>
  <c r="Y87" i="1"/>
  <c r="S88" i="1"/>
  <c r="T88" i="1"/>
  <c r="V88" i="1" s="1"/>
  <c r="U88" i="1"/>
  <c r="W88" i="1" s="1"/>
  <c r="X88" i="1"/>
  <c r="Y88" i="1"/>
  <c r="S89" i="1"/>
  <c r="T89" i="1"/>
  <c r="V89" i="1" s="1"/>
  <c r="U89" i="1"/>
  <c r="W89" i="1" s="1"/>
  <c r="X89" i="1"/>
  <c r="Y89" i="1"/>
  <c r="S90" i="1"/>
  <c r="T90" i="1"/>
  <c r="V90" i="1" s="1"/>
  <c r="U90" i="1"/>
  <c r="W90" i="1" s="1"/>
  <c r="X90" i="1"/>
  <c r="Y90" i="1"/>
  <c r="S91" i="1"/>
  <c r="T91" i="1"/>
  <c r="V91" i="1" s="1"/>
  <c r="U91" i="1"/>
  <c r="W91" i="1" s="1"/>
  <c r="X91" i="1"/>
  <c r="Y91" i="1"/>
  <c r="S92" i="1"/>
  <c r="T92" i="1"/>
  <c r="V92" i="1" s="1"/>
  <c r="U92" i="1"/>
  <c r="W92" i="1" s="1"/>
  <c r="X92" i="1"/>
  <c r="Y92" i="1"/>
  <c r="S93" i="1"/>
  <c r="T93" i="1"/>
  <c r="V93" i="1" s="1"/>
  <c r="U93" i="1"/>
  <c r="W93" i="1" s="1"/>
  <c r="X93" i="1"/>
  <c r="Y93" i="1"/>
  <c r="S94" i="1"/>
  <c r="T94" i="1"/>
  <c r="V94" i="1" s="1"/>
  <c r="U94" i="1"/>
  <c r="W94" i="1" s="1"/>
  <c r="X94" i="1"/>
  <c r="Y94" i="1"/>
  <c r="S95" i="1"/>
  <c r="T95" i="1"/>
  <c r="V95" i="1" s="1"/>
  <c r="U95" i="1"/>
  <c r="W95" i="1" s="1"/>
  <c r="X95" i="1"/>
  <c r="Y95" i="1"/>
  <c r="S96" i="1"/>
  <c r="T96" i="1"/>
  <c r="V96" i="1" s="1"/>
  <c r="U96" i="1"/>
  <c r="W96" i="1" s="1"/>
  <c r="X96" i="1"/>
  <c r="Y96" i="1"/>
  <c r="S97" i="1"/>
  <c r="T97" i="1"/>
  <c r="V97" i="1" s="1"/>
  <c r="U97" i="1"/>
  <c r="W97" i="1" s="1"/>
  <c r="X97" i="1"/>
  <c r="Y97" i="1"/>
  <c r="S98" i="1"/>
  <c r="T98" i="1"/>
  <c r="V98" i="1" s="1"/>
  <c r="U98" i="1"/>
  <c r="W98" i="1" s="1"/>
  <c r="X98" i="1"/>
  <c r="Y98" i="1"/>
  <c r="S99" i="1"/>
  <c r="T99" i="1"/>
  <c r="V99" i="1" s="1"/>
  <c r="U99" i="1"/>
  <c r="W99" i="1" s="1"/>
  <c r="X99" i="1"/>
  <c r="Y99" i="1"/>
  <c r="S100" i="1"/>
  <c r="T100" i="1"/>
  <c r="V100" i="1" s="1"/>
  <c r="U100" i="1"/>
  <c r="W100" i="1" s="1"/>
  <c r="X100" i="1"/>
  <c r="Y100" i="1"/>
  <c r="S101" i="1"/>
  <c r="T101" i="1"/>
  <c r="V101" i="1" s="1"/>
  <c r="U101" i="1"/>
  <c r="W101" i="1" s="1"/>
  <c r="X101" i="1"/>
  <c r="Y101" i="1"/>
  <c r="S102" i="1"/>
  <c r="T102" i="1"/>
  <c r="V102" i="1" s="1"/>
  <c r="U102" i="1"/>
  <c r="W102" i="1" s="1"/>
  <c r="X102" i="1"/>
  <c r="Y102" i="1"/>
  <c r="S103" i="1"/>
  <c r="T103" i="1"/>
  <c r="V103" i="1" s="1"/>
  <c r="U103" i="1"/>
  <c r="W103" i="1" s="1"/>
  <c r="X103" i="1"/>
  <c r="Y103" i="1"/>
  <c r="S104" i="1"/>
  <c r="T104" i="1"/>
  <c r="V104" i="1" s="1"/>
  <c r="U104" i="1"/>
  <c r="W104" i="1" s="1"/>
  <c r="X104" i="1"/>
  <c r="Y104" i="1"/>
  <c r="S105" i="1"/>
  <c r="T105" i="1"/>
  <c r="V105" i="1" s="1"/>
  <c r="U105" i="1"/>
  <c r="W105" i="1" s="1"/>
  <c r="X105" i="1"/>
  <c r="Y105" i="1"/>
  <c r="S106" i="1"/>
  <c r="T106" i="1"/>
  <c r="V106" i="1" s="1"/>
  <c r="U106" i="1"/>
  <c r="W106" i="1" s="1"/>
  <c r="X106" i="1"/>
  <c r="Y106" i="1"/>
  <c r="S107" i="1"/>
  <c r="T107" i="1"/>
  <c r="V107" i="1" s="1"/>
  <c r="U107" i="1"/>
  <c r="W107" i="1" s="1"/>
  <c r="X107" i="1"/>
  <c r="Y107" i="1"/>
  <c r="S108" i="1"/>
  <c r="T108" i="1"/>
  <c r="V108" i="1" s="1"/>
  <c r="U108" i="1"/>
  <c r="W108" i="1" s="1"/>
  <c r="X108" i="1"/>
  <c r="Y108" i="1"/>
  <c r="S109" i="1"/>
  <c r="T109" i="1"/>
  <c r="V109" i="1" s="1"/>
  <c r="U109" i="1"/>
  <c r="W109" i="1" s="1"/>
  <c r="X109" i="1"/>
  <c r="Y109" i="1"/>
  <c r="S110" i="1"/>
  <c r="T110" i="1"/>
  <c r="V110" i="1" s="1"/>
  <c r="U110" i="1"/>
  <c r="W110" i="1" s="1"/>
  <c r="X110" i="1"/>
  <c r="Y110" i="1"/>
  <c r="S111" i="1"/>
  <c r="T111" i="1"/>
  <c r="U111" i="1"/>
  <c r="V111" i="1"/>
  <c r="W111" i="1"/>
  <c r="X111" i="1"/>
  <c r="Y111" i="1"/>
  <c r="S112" i="1"/>
  <c r="T112" i="1"/>
  <c r="V112" i="1" s="1"/>
  <c r="U112" i="1"/>
  <c r="W112" i="1" s="1"/>
  <c r="X112" i="1"/>
  <c r="Y112" i="1"/>
  <c r="S113" i="1"/>
  <c r="T113" i="1"/>
  <c r="V113" i="1" s="1"/>
  <c r="U113" i="1"/>
  <c r="W113" i="1" s="1"/>
  <c r="X113" i="1"/>
  <c r="Y113" i="1"/>
  <c r="S114" i="1"/>
  <c r="T114" i="1"/>
  <c r="V114" i="1" s="1"/>
  <c r="U114" i="1"/>
  <c r="W114" i="1" s="1"/>
  <c r="X114" i="1"/>
  <c r="Y114" i="1"/>
  <c r="S115" i="1"/>
  <c r="T115" i="1"/>
  <c r="V115" i="1" s="1"/>
  <c r="U115" i="1"/>
  <c r="W115" i="1" s="1"/>
  <c r="X115" i="1"/>
  <c r="Y115" i="1"/>
  <c r="S116" i="1"/>
  <c r="T116" i="1"/>
  <c r="V116" i="1" s="1"/>
  <c r="U116" i="1"/>
  <c r="W116" i="1" s="1"/>
  <c r="X116" i="1"/>
  <c r="Y116" i="1"/>
  <c r="S117" i="1"/>
  <c r="T117" i="1"/>
  <c r="U117" i="1"/>
  <c r="V117" i="1"/>
  <c r="W117" i="1"/>
  <c r="X117" i="1"/>
  <c r="Y117" i="1"/>
  <c r="S118" i="1"/>
  <c r="T118" i="1"/>
  <c r="V118" i="1" s="1"/>
  <c r="U118" i="1"/>
  <c r="W118" i="1" s="1"/>
  <c r="X118" i="1"/>
  <c r="Y118" i="1"/>
  <c r="S119" i="1"/>
  <c r="T119" i="1"/>
  <c r="V119" i="1" s="1"/>
  <c r="U119" i="1"/>
  <c r="W119" i="1" s="1"/>
  <c r="X119" i="1"/>
  <c r="Y119" i="1"/>
  <c r="S120" i="1"/>
  <c r="T120" i="1"/>
  <c r="V120" i="1" s="1"/>
  <c r="U120" i="1"/>
  <c r="W120" i="1" s="1"/>
  <c r="X120" i="1"/>
  <c r="Y120" i="1"/>
  <c r="S121" i="1"/>
  <c r="T121" i="1"/>
  <c r="V121" i="1" s="1"/>
  <c r="U121" i="1"/>
  <c r="W121" i="1" s="1"/>
  <c r="X121" i="1"/>
  <c r="Y121" i="1"/>
  <c r="S122" i="1"/>
  <c r="T122" i="1"/>
  <c r="V122" i="1" s="1"/>
  <c r="U122" i="1"/>
  <c r="W122" i="1" s="1"/>
  <c r="X122" i="1"/>
  <c r="Y122" i="1"/>
  <c r="S123" i="1"/>
  <c r="T123" i="1"/>
  <c r="V123" i="1" s="1"/>
  <c r="U123" i="1"/>
  <c r="W123" i="1" s="1"/>
  <c r="X123" i="1"/>
  <c r="Y123" i="1"/>
  <c r="S124" i="1"/>
  <c r="T124" i="1"/>
  <c r="V124" i="1" s="1"/>
  <c r="U124" i="1"/>
  <c r="W124" i="1" s="1"/>
  <c r="X124" i="1"/>
  <c r="Y124" i="1"/>
  <c r="S125" i="1"/>
  <c r="T125" i="1"/>
  <c r="V125" i="1" s="1"/>
  <c r="U125" i="1"/>
  <c r="W125" i="1" s="1"/>
  <c r="X125" i="1"/>
  <c r="Y125" i="1"/>
  <c r="S126" i="1"/>
  <c r="T126" i="1"/>
  <c r="V126" i="1" s="1"/>
  <c r="U126" i="1"/>
  <c r="W126" i="1" s="1"/>
  <c r="X126" i="1"/>
  <c r="Y126" i="1"/>
  <c r="S127" i="1"/>
  <c r="T127" i="1"/>
  <c r="V127" i="1" s="1"/>
  <c r="U127" i="1"/>
  <c r="W127" i="1" s="1"/>
  <c r="X127" i="1"/>
  <c r="Y127" i="1"/>
  <c r="S128" i="1"/>
  <c r="T128" i="1"/>
  <c r="V128" i="1" s="1"/>
  <c r="U128" i="1"/>
  <c r="W128" i="1" s="1"/>
  <c r="X128" i="1"/>
  <c r="Y128" i="1"/>
  <c r="S129" i="1"/>
  <c r="T129" i="1"/>
  <c r="V129" i="1" s="1"/>
  <c r="U129" i="1"/>
  <c r="W129" i="1" s="1"/>
  <c r="X129" i="1"/>
  <c r="Y129" i="1"/>
  <c r="S130" i="1"/>
  <c r="T130" i="1"/>
  <c r="V130" i="1" s="1"/>
  <c r="U130" i="1"/>
  <c r="W130" i="1" s="1"/>
  <c r="X130" i="1"/>
  <c r="Y130" i="1"/>
  <c r="S131" i="1"/>
  <c r="T131" i="1"/>
  <c r="V131" i="1" s="1"/>
  <c r="U131" i="1"/>
  <c r="W131" i="1" s="1"/>
  <c r="X131" i="1"/>
  <c r="Y131" i="1"/>
  <c r="S132" i="1"/>
  <c r="T132" i="1"/>
  <c r="V132" i="1" s="1"/>
  <c r="U132" i="1"/>
  <c r="W132" i="1" s="1"/>
  <c r="X132" i="1"/>
  <c r="Y132" i="1"/>
  <c r="S133" i="1"/>
  <c r="T133" i="1"/>
  <c r="V133" i="1" s="1"/>
  <c r="U133" i="1"/>
  <c r="W133" i="1" s="1"/>
  <c r="X133" i="1"/>
  <c r="Y133" i="1"/>
  <c r="S134" i="1"/>
  <c r="T134" i="1"/>
  <c r="V134" i="1" s="1"/>
  <c r="U134" i="1"/>
  <c r="W134" i="1" s="1"/>
  <c r="X134" i="1"/>
  <c r="Y134" i="1"/>
  <c r="S135" i="1"/>
  <c r="T135" i="1"/>
  <c r="V135" i="1" s="1"/>
  <c r="U135" i="1"/>
  <c r="W135" i="1" s="1"/>
  <c r="X135" i="1"/>
  <c r="Y135" i="1"/>
  <c r="S136" i="1"/>
  <c r="T136" i="1"/>
  <c r="V136" i="1" s="1"/>
  <c r="U136" i="1"/>
  <c r="W136" i="1" s="1"/>
  <c r="X136" i="1"/>
  <c r="Y136" i="1"/>
  <c r="S137" i="1"/>
  <c r="T137" i="1"/>
  <c r="V137" i="1" s="1"/>
  <c r="U137" i="1"/>
  <c r="W137" i="1" s="1"/>
  <c r="X137" i="1"/>
  <c r="Y137" i="1"/>
  <c r="S138" i="1"/>
  <c r="T138" i="1"/>
  <c r="V138" i="1" s="1"/>
  <c r="U138" i="1"/>
  <c r="W138" i="1" s="1"/>
  <c r="X138" i="1"/>
  <c r="Y138" i="1"/>
  <c r="S139" i="1"/>
  <c r="T139" i="1"/>
  <c r="V139" i="1" s="1"/>
  <c r="U139" i="1"/>
  <c r="W139" i="1" s="1"/>
  <c r="X139" i="1"/>
  <c r="Y139" i="1"/>
  <c r="S140" i="1"/>
  <c r="T140" i="1"/>
  <c r="V140" i="1" s="1"/>
  <c r="U140" i="1"/>
  <c r="W140" i="1" s="1"/>
  <c r="X140" i="1"/>
  <c r="Y140" i="1"/>
  <c r="S141" i="1"/>
  <c r="T141" i="1"/>
  <c r="V141" i="1" s="1"/>
  <c r="U141" i="1"/>
  <c r="W141" i="1" s="1"/>
  <c r="X141" i="1"/>
  <c r="Y141" i="1"/>
  <c r="S142" i="1"/>
  <c r="T142" i="1"/>
  <c r="V142" i="1" s="1"/>
  <c r="U142" i="1"/>
  <c r="W142" i="1" s="1"/>
  <c r="X142" i="1"/>
  <c r="Y142" i="1"/>
  <c r="S143" i="1"/>
  <c r="T143" i="1"/>
  <c r="V143" i="1" s="1"/>
  <c r="U143" i="1"/>
  <c r="W143" i="1" s="1"/>
  <c r="X143" i="1"/>
  <c r="Y143" i="1"/>
  <c r="S144" i="1"/>
  <c r="T144" i="1"/>
  <c r="V144" i="1" s="1"/>
  <c r="U144" i="1"/>
  <c r="W144" i="1" s="1"/>
  <c r="X144" i="1"/>
  <c r="Y144" i="1"/>
  <c r="S145" i="1"/>
  <c r="T145" i="1"/>
  <c r="V145" i="1" s="1"/>
  <c r="U145" i="1"/>
  <c r="W145" i="1" s="1"/>
  <c r="X145" i="1"/>
  <c r="Y145" i="1"/>
  <c r="S146" i="1"/>
  <c r="T146" i="1"/>
  <c r="V146" i="1" s="1"/>
  <c r="U146" i="1"/>
  <c r="W146" i="1" s="1"/>
  <c r="X146" i="1"/>
  <c r="Y146" i="1"/>
  <c r="S147" i="1"/>
  <c r="T147" i="1"/>
  <c r="U147" i="1"/>
  <c r="V147" i="1"/>
  <c r="W147" i="1"/>
  <c r="X147" i="1"/>
  <c r="Y147" i="1"/>
  <c r="S148" i="1"/>
  <c r="T148" i="1"/>
  <c r="V148" i="1" s="1"/>
  <c r="U148" i="1"/>
  <c r="W148" i="1" s="1"/>
  <c r="X148" i="1"/>
  <c r="Y148" i="1"/>
  <c r="S149" i="1"/>
  <c r="T149" i="1"/>
  <c r="U149" i="1"/>
  <c r="V149" i="1"/>
  <c r="W149" i="1"/>
  <c r="X149" i="1"/>
  <c r="Y149" i="1"/>
  <c r="S150" i="1"/>
  <c r="T150" i="1"/>
  <c r="V150" i="1" s="1"/>
  <c r="U150" i="1"/>
  <c r="W150" i="1" s="1"/>
  <c r="X150" i="1"/>
  <c r="Y150" i="1"/>
  <c r="S151" i="1"/>
  <c r="T151" i="1"/>
  <c r="V151" i="1" s="1"/>
  <c r="U151" i="1"/>
  <c r="W151" i="1" s="1"/>
  <c r="X151" i="1"/>
  <c r="Y151" i="1"/>
  <c r="S152" i="1"/>
  <c r="T152" i="1"/>
  <c r="V152" i="1" s="1"/>
  <c r="U152" i="1"/>
  <c r="W152" i="1" s="1"/>
  <c r="X152" i="1"/>
  <c r="Y152" i="1"/>
  <c r="S153" i="1"/>
  <c r="T153" i="1"/>
  <c r="V153" i="1" s="1"/>
  <c r="U153" i="1"/>
  <c r="W153" i="1" s="1"/>
  <c r="X153" i="1"/>
  <c r="Y153" i="1"/>
  <c r="S154" i="1"/>
  <c r="T154" i="1"/>
  <c r="V154" i="1" s="1"/>
  <c r="U154" i="1"/>
  <c r="W154" i="1" s="1"/>
  <c r="X154" i="1"/>
  <c r="Y154" i="1"/>
  <c r="S155" i="1"/>
  <c r="T155" i="1"/>
  <c r="V155" i="1" s="1"/>
  <c r="U155" i="1"/>
  <c r="W155" i="1" s="1"/>
  <c r="X155" i="1"/>
  <c r="Y155" i="1"/>
  <c r="S156" i="1"/>
  <c r="T156" i="1"/>
  <c r="V156" i="1" s="1"/>
  <c r="U156" i="1"/>
  <c r="W156" i="1" s="1"/>
  <c r="X156" i="1"/>
  <c r="Y156" i="1"/>
  <c r="S157" i="1"/>
  <c r="T157" i="1"/>
  <c r="V157" i="1" s="1"/>
  <c r="U157" i="1"/>
  <c r="W157" i="1" s="1"/>
  <c r="X157" i="1"/>
  <c r="Y157" i="1"/>
  <c r="S158" i="1"/>
  <c r="T158" i="1"/>
  <c r="V158" i="1" s="1"/>
  <c r="U158" i="1"/>
  <c r="W158" i="1" s="1"/>
  <c r="X158" i="1"/>
  <c r="Y158" i="1"/>
  <c r="S159" i="1"/>
  <c r="T159" i="1"/>
  <c r="V159" i="1" s="1"/>
  <c r="U159" i="1"/>
  <c r="W159" i="1" s="1"/>
  <c r="X159" i="1"/>
  <c r="Y159" i="1"/>
  <c r="S160" i="1"/>
  <c r="T160" i="1"/>
  <c r="V160" i="1" s="1"/>
  <c r="U160" i="1"/>
  <c r="W160" i="1" s="1"/>
  <c r="X160" i="1"/>
  <c r="Y160" i="1"/>
  <c r="S161" i="1"/>
  <c r="T161" i="1"/>
  <c r="V161" i="1" s="1"/>
  <c r="U161" i="1"/>
  <c r="W161" i="1" s="1"/>
  <c r="X161" i="1"/>
  <c r="Y161" i="1"/>
  <c r="S162" i="1"/>
  <c r="T162" i="1"/>
  <c r="V162" i="1" s="1"/>
  <c r="U162" i="1"/>
  <c r="W162" i="1" s="1"/>
  <c r="X162" i="1"/>
  <c r="Y162" i="1"/>
  <c r="S163" i="1"/>
  <c r="T163" i="1"/>
  <c r="V163" i="1" s="1"/>
  <c r="U163" i="1"/>
  <c r="W163" i="1" s="1"/>
  <c r="X163" i="1"/>
  <c r="Y163" i="1"/>
  <c r="S164" i="1"/>
  <c r="T164" i="1"/>
  <c r="V164" i="1" s="1"/>
  <c r="U164" i="1"/>
  <c r="W164" i="1" s="1"/>
  <c r="X164" i="1"/>
  <c r="Y164" i="1"/>
  <c r="S165" i="1"/>
  <c r="T165" i="1"/>
  <c r="V165" i="1" s="1"/>
  <c r="U165" i="1"/>
  <c r="W165" i="1" s="1"/>
  <c r="X165" i="1"/>
  <c r="Y165" i="1"/>
  <c r="S166" i="1"/>
  <c r="T166" i="1"/>
  <c r="V166" i="1" s="1"/>
  <c r="U166" i="1"/>
  <c r="W166" i="1" s="1"/>
  <c r="X166" i="1"/>
  <c r="Y166" i="1"/>
  <c r="S167" i="1"/>
  <c r="T167" i="1"/>
  <c r="V167" i="1" s="1"/>
  <c r="U167" i="1"/>
  <c r="W167" i="1" s="1"/>
  <c r="X167" i="1"/>
  <c r="Y167" i="1"/>
  <c r="S168" i="1"/>
  <c r="T168" i="1"/>
  <c r="V168" i="1" s="1"/>
  <c r="U168" i="1"/>
  <c r="W168" i="1" s="1"/>
  <c r="X168" i="1"/>
  <c r="Y168" i="1"/>
  <c r="S169" i="1"/>
  <c r="T169" i="1"/>
  <c r="V169" i="1" s="1"/>
  <c r="U169" i="1"/>
  <c r="W169" i="1" s="1"/>
  <c r="X169" i="1"/>
  <c r="Y169" i="1"/>
  <c r="S170" i="1"/>
  <c r="T170" i="1"/>
  <c r="V170" i="1" s="1"/>
  <c r="U170" i="1"/>
  <c r="W170" i="1" s="1"/>
  <c r="X170" i="1"/>
  <c r="Y170" i="1"/>
  <c r="S171" i="1"/>
  <c r="T171" i="1"/>
  <c r="V171" i="1" s="1"/>
  <c r="U171" i="1"/>
  <c r="W171" i="1" s="1"/>
  <c r="X171" i="1"/>
  <c r="Y171" i="1"/>
  <c r="S172" i="1"/>
  <c r="T172" i="1"/>
  <c r="V172" i="1" s="1"/>
  <c r="U172" i="1"/>
  <c r="W172" i="1" s="1"/>
  <c r="X172" i="1"/>
  <c r="Y172" i="1"/>
  <c r="S173" i="1"/>
  <c r="T173" i="1"/>
  <c r="V173" i="1" s="1"/>
  <c r="U173" i="1"/>
  <c r="W173" i="1" s="1"/>
  <c r="X173" i="1"/>
  <c r="Y173" i="1"/>
  <c r="S174" i="1"/>
  <c r="T174" i="1"/>
  <c r="V174" i="1" s="1"/>
  <c r="U174" i="1"/>
  <c r="W174" i="1" s="1"/>
  <c r="X174" i="1"/>
  <c r="Y174" i="1"/>
  <c r="S175" i="1"/>
  <c r="T175" i="1"/>
  <c r="V175" i="1" s="1"/>
  <c r="U175" i="1"/>
  <c r="W175" i="1" s="1"/>
  <c r="X175" i="1"/>
  <c r="Y175" i="1"/>
  <c r="S176" i="1"/>
  <c r="T176" i="1"/>
  <c r="V176" i="1" s="1"/>
  <c r="U176" i="1"/>
  <c r="W176" i="1" s="1"/>
  <c r="X176" i="1"/>
  <c r="Y176" i="1"/>
  <c r="S177" i="1"/>
  <c r="T177" i="1"/>
  <c r="V177" i="1" s="1"/>
  <c r="U177" i="1"/>
  <c r="W177" i="1" s="1"/>
  <c r="X177" i="1"/>
  <c r="Y177" i="1"/>
  <c r="S178" i="1"/>
  <c r="T178" i="1"/>
  <c r="V178" i="1" s="1"/>
  <c r="U178" i="1"/>
  <c r="W178" i="1" s="1"/>
  <c r="X178" i="1"/>
  <c r="Y178" i="1"/>
  <c r="S179" i="1"/>
  <c r="T179" i="1"/>
  <c r="V179" i="1" s="1"/>
  <c r="U179" i="1"/>
  <c r="W179" i="1" s="1"/>
  <c r="X179" i="1"/>
  <c r="Y179" i="1"/>
  <c r="S180" i="1"/>
  <c r="T180" i="1"/>
  <c r="V180" i="1" s="1"/>
  <c r="U180" i="1"/>
  <c r="W180" i="1" s="1"/>
  <c r="X180" i="1"/>
  <c r="Y180" i="1"/>
  <c r="S181" i="1"/>
  <c r="T181" i="1"/>
  <c r="V181" i="1" s="1"/>
  <c r="U181" i="1"/>
  <c r="W181" i="1" s="1"/>
  <c r="X181" i="1"/>
  <c r="Y181" i="1"/>
  <c r="S182" i="1"/>
  <c r="T182" i="1"/>
  <c r="V182" i="1" s="1"/>
  <c r="U182" i="1"/>
  <c r="W182" i="1" s="1"/>
  <c r="X182" i="1"/>
  <c r="Y182" i="1"/>
  <c r="S183" i="1"/>
  <c r="T183" i="1"/>
  <c r="V183" i="1" s="1"/>
  <c r="U183" i="1"/>
  <c r="W183" i="1" s="1"/>
  <c r="X183" i="1"/>
  <c r="Y183" i="1"/>
  <c r="S184" i="1"/>
  <c r="T184" i="1"/>
  <c r="V184" i="1" s="1"/>
  <c r="U184" i="1"/>
  <c r="W184" i="1" s="1"/>
  <c r="X184" i="1"/>
  <c r="Y184" i="1"/>
  <c r="S185" i="1"/>
  <c r="T185" i="1"/>
  <c r="V185" i="1" s="1"/>
  <c r="U185" i="1"/>
  <c r="W185" i="1" s="1"/>
  <c r="X185" i="1"/>
  <c r="Y185" i="1"/>
  <c r="S186" i="1"/>
  <c r="T186" i="1"/>
  <c r="V186" i="1" s="1"/>
  <c r="U186" i="1"/>
  <c r="W186" i="1" s="1"/>
  <c r="X186" i="1"/>
  <c r="Y186" i="1"/>
  <c r="S187" i="1"/>
  <c r="T187" i="1"/>
  <c r="V187" i="1" s="1"/>
  <c r="U187" i="1"/>
  <c r="W187" i="1" s="1"/>
  <c r="X187" i="1"/>
  <c r="Y187" i="1"/>
  <c r="S188" i="1"/>
  <c r="T188" i="1"/>
  <c r="V188" i="1" s="1"/>
  <c r="U188" i="1"/>
  <c r="W188" i="1" s="1"/>
  <c r="X188" i="1"/>
  <c r="Y188" i="1"/>
  <c r="S189" i="1"/>
  <c r="T189" i="1"/>
  <c r="V189" i="1" s="1"/>
  <c r="U189" i="1"/>
  <c r="W189" i="1" s="1"/>
  <c r="X189" i="1"/>
  <c r="Y189" i="1"/>
  <c r="S190" i="1"/>
  <c r="T190" i="1"/>
  <c r="V190" i="1" s="1"/>
  <c r="U190" i="1"/>
  <c r="W190" i="1" s="1"/>
  <c r="X190" i="1"/>
  <c r="Y190" i="1"/>
  <c r="S191" i="1"/>
  <c r="T191" i="1"/>
  <c r="V191" i="1" s="1"/>
  <c r="U191" i="1"/>
  <c r="W191" i="1" s="1"/>
  <c r="X191" i="1"/>
  <c r="Y191" i="1"/>
  <c r="S192" i="1"/>
  <c r="T192" i="1"/>
  <c r="V192" i="1" s="1"/>
  <c r="U192" i="1"/>
  <c r="W192" i="1" s="1"/>
  <c r="X192" i="1"/>
  <c r="Y192" i="1"/>
  <c r="S193" i="1"/>
  <c r="T193" i="1"/>
  <c r="V193" i="1" s="1"/>
  <c r="U193" i="1"/>
  <c r="W193" i="1" s="1"/>
  <c r="X193" i="1"/>
  <c r="Y193" i="1"/>
  <c r="S194" i="1"/>
  <c r="T194" i="1"/>
  <c r="V194" i="1" s="1"/>
  <c r="U194" i="1"/>
  <c r="W194" i="1" s="1"/>
  <c r="X194" i="1"/>
  <c r="Y194" i="1"/>
  <c r="S195" i="1"/>
  <c r="T195" i="1"/>
  <c r="V195" i="1" s="1"/>
  <c r="U195" i="1"/>
  <c r="W195" i="1" s="1"/>
  <c r="X195" i="1"/>
  <c r="Y195" i="1"/>
  <c r="S196" i="1"/>
  <c r="T196" i="1"/>
  <c r="V196" i="1" s="1"/>
  <c r="U196" i="1"/>
  <c r="W196" i="1" s="1"/>
  <c r="X196" i="1"/>
  <c r="Y196" i="1"/>
  <c r="S197" i="1"/>
  <c r="T197" i="1"/>
  <c r="V197" i="1" s="1"/>
  <c r="U197" i="1"/>
  <c r="W197" i="1" s="1"/>
  <c r="X197" i="1"/>
  <c r="Y197" i="1"/>
  <c r="S198" i="1"/>
  <c r="T198" i="1"/>
  <c r="V198" i="1" s="1"/>
  <c r="U198" i="1"/>
  <c r="W198" i="1" s="1"/>
  <c r="X198" i="1"/>
  <c r="Y198" i="1"/>
  <c r="S199" i="1"/>
  <c r="T199" i="1"/>
  <c r="U199" i="1"/>
  <c r="V199" i="1"/>
  <c r="W199" i="1"/>
  <c r="X199" i="1"/>
  <c r="Y199" i="1"/>
  <c r="S200" i="1"/>
  <c r="T200" i="1"/>
  <c r="V200" i="1" s="1"/>
  <c r="U200" i="1"/>
  <c r="W200" i="1" s="1"/>
  <c r="X200" i="1"/>
  <c r="Y200" i="1"/>
  <c r="S201" i="1"/>
  <c r="T201" i="1"/>
  <c r="V201" i="1" s="1"/>
  <c r="U201" i="1"/>
  <c r="W201" i="1" s="1"/>
  <c r="X201" i="1"/>
  <c r="Y201" i="1"/>
  <c r="S202" i="1"/>
  <c r="T202" i="1"/>
  <c r="V202" i="1" s="1"/>
  <c r="U202" i="1"/>
  <c r="W202" i="1" s="1"/>
  <c r="X202" i="1"/>
  <c r="Y202" i="1"/>
  <c r="S203" i="1"/>
  <c r="T203" i="1"/>
  <c r="V203" i="1" s="1"/>
  <c r="U203" i="1"/>
  <c r="W203" i="1" s="1"/>
  <c r="X203" i="1"/>
  <c r="Y203" i="1"/>
  <c r="S204" i="1"/>
  <c r="T204" i="1"/>
  <c r="V204" i="1" s="1"/>
  <c r="U204" i="1"/>
  <c r="W204" i="1" s="1"/>
  <c r="X204" i="1"/>
  <c r="Y204" i="1"/>
  <c r="S205" i="1"/>
  <c r="T205" i="1"/>
  <c r="V205" i="1" s="1"/>
  <c r="U205" i="1"/>
  <c r="W205" i="1" s="1"/>
  <c r="X205" i="1"/>
  <c r="Y205" i="1"/>
  <c r="S206" i="1"/>
  <c r="T206" i="1"/>
  <c r="V206" i="1" s="1"/>
  <c r="U206" i="1"/>
  <c r="W206" i="1" s="1"/>
  <c r="X206" i="1"/>
  <c r="Y206" i="1"/>
  <c r="S207" i="1"/>
  <c r="T207" i="1"/>
  <c r="V207" i="1" s="1"/>
  <c r="U207" i="1"/>
  <c r="W207" i="1" s="1"/>
  <c r="X207" i="1"/>
  <c r="Y207" i="1"/>
  <c r="S208" i="1"/>
  <c r="T208" i="1"/>
  <c r="V208" i="1" s="1"/>
  <c r="U208" i="1"/>
  <c r="W208" i="1" s="1"/>
  <c r="X208" i="1"/>
  <c r="Y208" i="1"/>
  <c r="S209" i="1"/>
  <c r="T209" i="1"/>
  <c r="U209" i="1"/>
  <c r="V209" i="1"/>
  <c r="W209" i="1"/>
  <c r="X209" i="1"/>
  <c r="Y209" i="1"/>
  <c r="S210" i="1"/>
  <c r="T210" i="1"/>
  <c r="V210" i="1" s="1"/>
  <c r="U210" i="1"/>
  <c r="W210" i="1" s="1"/>
  <c r="X210" i="1"/>
  <c r="Y210" i="1"/>
  <c r="S211" i="1"/>
  <c r="T211" i="1"/>
  <c r="V211" i="1" s="1"/>
  <c r="U211" i="1"/>
  <c r="W211" i="1" s="1"/>
  <c r="X211" i="1"/>
  <c r="Y211" i="1"/>
  <c r="S212" i="1"/>
  <c r="T212" i="1"/>
  <c r="V212" i="1" s="1"/>
  <c r="U212" i="1"/>
  <c r="W212" i="1" s="1"/>
  <c r="X212" i="1"/>
  <c r="Y212" i="1"/>
  <c r="S213" i="1"/>
  <c r="T213" i="1"/>
  <c r="V213" i="1" s="1"/>
  <c r="U213" i="1"/>
  <c r="W213" i="1" s="1"/>
  <c r="X213" i="1"/>
  <c r="Y213" i="1"/>
  <c r="S214" i="1"/>
  <c r="T214" i="1"/>
  <c r="V214" i="1" s="1"/>
  <c r="U214" i="1"/>
  <c r="W214" i="1" s="1"/>
  <c r="X214" i="1"/>
  <c r="Y214" i="1"/>
  <c r="S215" i="1"/>
  <c r="T215" i="1"/>
  <c r="V215" i="1" s="1"/>
  <c r="U215" i="1"/>
  <c r="W215" i="1" s="1"/>
  <c r="X215" i="1"/>
  <c r="Y215" i="1"/>
  <c r="S216" i="1"/>
  <c r="T216" i="1"/>
  <c r="V216" i="1" s="1"/>
  <c r="U216" i="1"/>
  <c r="W216" i="1" s="1"/>
  <c r="X216" i="1"/>
  <c r="Y216" i="1"/>
  <c r="S217" i="1"/>
  <c r="T217" i="1"/>
  <c r="V217" i="1" s="1"/>
  <c r="U217" i="1"/>
  <c r="W217" i="1" s="1"/>
  <c r="X217" i="1"/>
  <c r="Y217" i="1"/>
  <c r="S218" i="1"/>
  <c r="T218" i="1"/>
  <c r="V218" i="1" s="1"/>
  <c r="U218" i="1"/>
  <c r="W218" i="1" s="1"/>
  <c r="X218" i="1"/>
  <c r="Y218" i="1"/>
  <c r="S219" i="1"/>
  <c r="T219" i="1"/>
  <c r="V219" i="1" s="1"/>
  <c r="U219" i="1"/>
  <c r="W219" i="1" s="1"/>
  <c r="X219" i="1"/>
  <c r="Y219" i="1"/>
  <c r="S220" i="1"/>
  <c r="T220" i="1"/>
  <c r="V220" i="1" s="1"/>
  <c r="U220" i="1"/>
  <c r="W220" i="1" s="1"/>
  <c r="X220" i="1"/>
  <c r="Y220" i="1"/>
  <c r="S221" i="1"/>
  <c r="T221" i="1"/>
  <c r="V221" i="1" s="1"/>
  <c r="U221" i="1"/>
  <c r="W221" i="1" s="1"/>
  <c r="X221" i="1"/>
  <c r="Y221" i="1"/>
  <c r="S222" i="1"/>
  <c r="T222" i="1"/>
  <c r="V222" i="1" s="1"/>
  <c r="U222" i="1"/>
  <c r="W222" i="1" s="1"/>
  <c r="X222" i="1"/>
  <c r="Y222" i="1"/>
  <c r="S223" i="1"/>
  <c r="T223" i="1"/>
  <c r="V223" i="1" s="1"/>
  <c r="U223" i="1"/>
  <c r="W223" i="1" s="1"/>
  <c r="X223" i="1"/>
  <c r="Y223" i="1"/>
  <c r="S224" i="1"/>
  <c r="T224" i="1"/>
  <c r="V224" i="1" s="1"/>
  <c r="U224" i="1"/>
  <c r="W224" i="1" s="1"/>
  <c r="X224" i="1"/>
  <c r="Y224" i="1"/>
  <c r="S225" i="1"/>
  <c r="T225" i="1"/>
  <c r="V225" i="1" s="1"/>
  <c r="U225" i="1"/>
  <c r="W225" i="1" s="1"/>
  <c r="X225" i="1"/>
  <c r="Y225" i="1"/>
  <c r="S226" i="1"/>
  <c r="T226" i="1"/>
  <c r="V226" i="1" s="1"/>
  <c r="U226" i="1"/>
  <c r="W226" i="1" s="1"/>
  <c r="X226" i="1"/>
  <c r="Y226" i="1"/>
  <c r="S227" i="1"/>
  <c r="T227" i="1"/>
  <c r="U227" i="1"/>
  <c r="V227" i="1"/>
  <c r="W227" i="1"/>
  <c r="X227" i="1"/>
  <c r="Y227" i="1"/>
  <c r="S228" i="1"/>
  <c r="T228" i="1"/>
  <c r="V228" i="1" s="1"/>
  <c r="U228" i="1"/>
  <c r="W228" i="1" s="1"/>
  <c r="X228" i="1"/>
  <c r="Y228" i="1"/>
  <c r="S229" i="1"/>
  <c r="T229" i="1"/>
  <c r="V229" i="1" s="1"/>
  <c r="U229" i="1"/>
  <c r="W229" i="1" s="1"/>
  <c r="X229" i="1"/>
  <c r="Y229" i="1"/>
  <c r="S230" i="1"/>
  <c r="T230" i="1"/>
  <c r="V230" i="1" s="1"/>
  <c r="U230" i="1"/>
  <c r="W230" i="1" s="1"/>
  <c r="X230" i="1"/>
  <c r="Y230" i="1"/>
  <c r="S231" i="1"/>
  <c r="T231" i="1"/>
  <c r="V231" i="1" s="1"/>
  <c r="U231" i="1"/>
  <c r="W231" i="1" s="1"/>
  <c r="X231" i="1"/>
  <c r="Y231" i="1"/>
  <c r="S232" i="1"/>
  <c r="T232" i="1"/>
  <c r="V232" i="1" s="1"/>
  <c r="U232" i="1"/>
  <c r="W232" i="1" s="1"/>
  <c r="X232" i="1"/>
  <c r="Y232" i="1"/>
  <c r="S233" i="1"/>
  <c r="T233" i="1"/>
  <c r="V233" i="1" s="1"/>
  <c r="U233" i="1"/>
  <c r="W233" i="1" s="1"/>
  <c r="X233" i="1"/>
  <c r="Y233" i="1"/>
  <c r="S234" i="1"/>
  <c r="T234" i="1"/>
  <c r="V234" i="1" s="1"/>
  <c r="U234" i="1"/>
  <c r="W234" i="1" s="1"/>
  <c r="X234" i="1"/>
  <c r="Y234" i="1"/>
  <c r="S235" i="1"/>
  <c r="T235" i="1"/>
  <c r="V235" i="1" s="1"/>
  <c r="U235" i="1"/>
  <c r="W235" i="1" s="1"/>
  <c r="X235" i="1"/>
  <c r="Y235" i="1"/>
  <c r="S236" i="1"/>
  <c r="T236" i="1"/>
  <c r="V236" i="1" s="1"/>
  <c r="U236" i="1"/>
  <c r="W236" i="1" s="1"/>
  <c r="X236" i="1"/>
  <c r="Y236" i="1"/>
  <c r="S237" i="1"/>
  <c r="T237" i="1"/>
  <c r="V237" i="1" s="1"/>
  <c r="U237" i="1"/>
  <c r="W237" i="1" s="1"/>
  <c r="X237" i="1"/>
  <c r="Y237" i="1"/>
  <c r="S238" i="1"/>
  <c r="T238" i="1"/>
  <c r="V238" i="1" s="1"/>
  <c r="U238" i="1"/>
  <c r="W238" i="1" s="1"/>
  <c r="X238" i="1"/>
  <c r="Y238" i="1"/>
  <c r="S239" i="1"/>
  <c r="T239" i="1"/>
  <c r="V239" i="1" s="1"/>
  <c r="U239" i="1"/>
  <c r="W239" i="1" s="1"/>
  <c r="X239" i="1"/>
  <c r="Y239" i="1"/>
  <c r="S240" i="1"/>
  <c r="T240" i="1"/>
  <c r="V240" i="1" s="1"/>
  <c r="U240" i="1"/>
  <c r="W240" i="1" s="1"/>
  <c r="X240" i="1"/>
  <c r="Y240" i="1"/>
  <c r="S241" i="1"/>
  <c r="T241" i="1"/>
  <c r="V241" i="1" s="1"/>
  <c r="U241" i="1"/>
  <c r="W241" i="1" s="1"/>
  <c r="X241" i="1"/>
  <c r="Y241" i="1"/>
  <c r="S242" i="1"/>
  <c r="T242" i="1"/>
  <c r="V242" i="1" s="1"/>
  <c r="U242" i="1"/>
  <c r="W242" i="1" s="1"/>
  <c r="X242" i="1"/>
  <c r="Y242" i="1"/>
  <c r="S243" i="1"/>
  <c r="T243" i="1"/>
  <c r="V243" i="1" s="1"/>
  <c r="U243" i="1"/>
  <c r="W243" i="1" s="1"/>
  <c r="X243" i="1"/>
  <c r="Y243" i="1"/>
  <c r="S244" i="1"/>
  <c r="T244" i="1"/>
  <c r="V244" i="1" s="1"/>
  <c r="U244" i="1"/>
  <c r="W244" i="1" s="1"/>
  <c r="X244" i="1"/>
  <c r="Y244" i="1"/>
  <c r="S245" i="1"/>
  <c r="T245" i="1"/>
  <c r="V245" i="1" s="1"/>
  <c r="U245" i="1"/>
  <c r="W245" i="1" s="1"/>
  <c r="X245" i="1"/>
  <c r="Y245" i="1"/>
  <c r="S246" i="1"/>
  <c r="T246" i="1"/>
  <c r="V246" i="1" s="1"/>
  <c r="U246" i="1"/>
  <c r="W246" i="1" s="1"/>
  <c r="X246" i="1"/>
  <c r="Y246" i="1"/>
  <c r="S247" i="1"/>
  <c r="T247" i="1"/>
  <c r="V247" i="1" s="1"/>
  <c r="U247" i="1"/>
  <c r="W247" i="1" s="1"/>
  <c r="X247" i="1"/>
  <c r="Y247" i="1"/>
  <c r="S248" i="1"/>
  <c r="T248" i="1"/>
  <c r="V248" i="1" s="1"/>
  <c r="U248" i="1"/>
  <c r="W248" i="1" s="1"/>
  <c r="X248" i="1"/>
  <c r="Y248" i="1"/>
  <c r="S249" i="1"/>
  <c r="T249" i="1"/>
  <c r="V249" i="1" s="1"/>
  <c r="U249" i="1"/>
  <c r="W249" i="1" s="1"/>
  <c r="X249" i="1"/>
  <c r="Y249" i="1"/>
  <c r="S250" i="1"/>
  <c r="T250" i="1"/>
  <c r="V250" i="1" s="1"/>
  <c r="U250" i="1"/>
  <c r="W250" i="1" s="1"/>
  <c r="X250" i="1"/>
  <c r="Y250" i="1"/>
  <c r="S251" i="1"/>
  <c r="T251" i="1"/>
  <c r="V251" i="1" s="1"/>
  <c r="U251" i="1"/>
  <c r="W251" i="1" s="1"/>
  <c r="X251" i="1"/>
  <c r="Y251" i="1"/>
  <c r="S252" i="1"/>
  <c r="T252" i="1"/>
  <c r="V252" i="1" s="1"/>
  <c r="U252" i="1"/>
  <c r="W252" i="1" s="1"/>
  <c r="X252" i="1"/>
  <c r="Y252" i="1"/>
  <c r="S253" i="1"/>
  <c r="T253" i="1"/>
  <c r="V253" i="1" s="1"/>
  <c r="U253" i="1"/>
  <c r="W253" i="1" s="1"/>
  <c r="X253" i="1"/>
  <c r="Y253" i="1"/>
  <c r="S254" i="1"/>
  <c r="T254" i="1"/>
  <c r="V254" i="1" s="1"/>
  <c r="U254" i="1"/>
  <c r="W254" i="1" s="1"/>
  <c r="X254" i="1"/>
  <c r="Y254" i="1"/>
  <c r="S255" i="1"/>
  <c r="T255" i="1"/>
  <c r="V255" i="1" s="1"/>
  <c r="U255" i="1"/>
  <c r="W255" i="1" s="1"/>
  <c r="X255" i="1"/>
  <c r="Y255" i="1"/>
  <c r="S256" i="1"/>
  <c r="T256" i="1"/>
  <c r="V256" i="1" s="1"/>
  <c r="U256" i="1"/>
  <c r="W256" i="1" s="1"/>
  <c r="X256" i="1"/>
  <c r="Y256" i="1"/>
  <c r="S257" i="1"/>
  <c r="T257" i="1"/>
  <c r="V257" i="1" s="1"/>
  <c r="U257" i="1"/>
  <c r="W257" i="1" s="1"/>
  <c r="X257" i="1"/>
  <c r="Y257" i="1"/>
  <c r="S258" i="1"/>
  <c r="T258" i="1"/>
  <c r="V258" i="1" s="1"/>
  <c r="U258" i="1"/>
  <c r="W258" i="1" s="1"/>
  <c r="X258" i="1"/>
  <c r="Y258" i="1"/>
  <c r="S259" i="1"/>
  <c r="T259" i="1"/>
  <c r="V259" i="1" s="1"/>
  <c r="U259" i="1"/>
  <c r="W259" i="1" s="1"/>
  <c r="X259" i="1"/>
  <c r="Y259" i="1"/>
  <c r="S260" i="1"/>
  <c r="T260" i="1"/>
  <c r="V260" i="1" s="1"/>
  <c r="U260" i="1"/>
  <c r="W260" i="1" s="1"/>
  <c r="X260" i="1"/>
  <c r="Y260" i="1"/>
  <c r="S261" i="1"/>
  <c r="T261" i="1"/>
  <c r="V261" i="1" s="1"/>
  <c r="U261" i="1"/>
  <c r="W261" i="1" s="1"/>
  <c r="X261" i="1"/>
  <c r="Y261" i="1"/>
  <c r="S262" i="1"/>
  <c r="T262" i="1"/>
  <c r="V262" i="1" s="1"/>
  <c r="U262" i="1"/>
  <c r="W262" i="1" s="1"/>
  <c r="X262" i="1"/>
  <c r="Y262" i="1"/>
  <c r="S263" i="1"/>
  <c r="T263" i="1"/>
  <c r="V263" i="1" s="1"/>
  <c r="U263" i="1"/>
  <c r="W263" i="1" s="1"/>
  <c r="X263" i="1"/>
  <c r="Y263" i="1"/>
  <c r="S264" i="1"/>
  <c r="T264" i="1"/>
  <c r="V264" i="1" s="1"/>
  <c r="U264" i="1"/>
  <c r="W264" i="1" s="1"/>
  <c r="X264" i="1"/>
  <c r="Y264" i="1"/>
  <c r="S265" i="1"/>
  <c r="T265" i="1"/>
  <c r="V265" i="1" s="1"/>
  <c r="U265" i="1"/>
  <c r="W265" i="1" s="1"/>
  <c r="X265" i="1"/>
  <c r="Y265" i="1"/>
  <c r="S266" i="1"/>
  <c r="T266" i="1"/>
  <c r="V266" i="1" s="1"/>
  <c r="U266" i="1"/>
  <c r="W266" i="1" s="1"/>
  <c r="X266" i="1"/>
  <c r="Y266" i="1"/>
  <c r="S267" i="1"/>
  <c r="T267" i="1"/>
  <c r="V267" i="1" s="1"/>
  <c r="U267" i="1"/>
  <c r="W267" i="1" s="1"/>
  <c r="X267" i="1"/>
  <c r="Y267" i="1"/>
  <c r="S268" i="1"/>
  <c r="T268" i="1"/>
  <c r="V268" i="1" s="1"/>
  <c r="U268" i="1"/>
  <c r="W268" i="1" s="1"/>
  <c r="X268" i="1"/>
  <c r="Y268" i="1"/>
  <c r="S269" i="1"/>
  <c r="T269" i="1"/>
  <c r="V269" i="1" s="1"/>
  <c r="U269" i="1"/>
  <c r="W269" i="1" s="1"/>
  <c r="X269" i="1"/>
  <c r="Y269" i="1"/>
  <c r="S270" i="1"/>
  <c r="T270" i="1"/>
  <c r="V270" i="1" s="1"/>
  <c r="U270" i="1"/>
  <c r="W270" i="1" s="1"/>
  <c r="X270" i="1"/>
  <c r="Y270" i="1"/>
  <c r="S271" i="1"/>
  <c r="T271" i="1"/>
  <c r="V271" i="1" s="1"/>
  <c r="U271" i="1"/>
  <c r="W271" i="1" s="1"/>
  <c r="X271" i="1"/>
  <c r="Y271" i="1"/>
  <c r="S272" i="1"/>
  <c r="T272" i="1"/>
  <c r="V272" i="1" s="1"/>
  <c r="U272" i="1"/>
  <c r="W272" i="1" s="1"/>
  <c r="X272" i="1"/>
  <c r="Y272" i="1"/>
  <c r="S273" i="1"/>
  <c r="T273" i="1"/>
  <c r="V273" i="1" s="1"/>
  <c r="U273" i="1"/>
  <c r="W273" i="1" s="1"/>
  <c r="X273" i="1"/>
  <c r="Y273" i="1"/>
  <c r="S274" i="1"/>
  <c r="T274" i="1"/>
  <c r="V274" i="1" s="1"/>
  <c r="U274" i="1"/>
  <c r="W274" i="1" s="1"/>
  <c r="X274" i="1"/>
  <c r="Y274" i="1"/>
  <c r="S275" i="1"/>
  <c r="T275" i="1"/>
  <c r="V275" i="1" s="1"/>
  <c r="U275" i="1"/>
  <c r="W275" i="1" s="1"/>
  <c r="X275" i="1"/>
  <c r="Y275" i="1"/>
  <c r="S276" i="1"/>
  <c r="T276" i="1"/>
  <c r="V276" i="1" s="1"/>
  <c r="U276" i="1"/>
  <c r="W276" i="1" s="1"/>
  <c r="X276" i="1"/>
  <c r="Y276" i="1"/>
  <c r="S277" i="1"/>
  <c r="T277" i="1"/>
  <c r="V277" i="1" s="1"/>
  <c r="U277" i="1"/>
  <c r="W277" i="1" s="1"/>
  <c r="X277" i="1"/>
  <c r="Y277" i="1"/>
  <c r="S278" i="1"/>
  <c r="T278" i="1"/>
  <c r="V278" i="1" s="1"/>
  <c r="U278" i="1"/>
  <c r="W278" i="1" s="1"/>
  <c r="X278" i="1"/>
  <c r="Y278" i="1"/>
  <c r="S279" i="1"/>
  <c r="T279" i="1"/>
  <c r="V279" i="1" s="1"/>
  <c r="U279" i="1"/>
  <c r="W279" i="1" s="1"/>
  <c r="X279" i="1"/>
  <c r="Y279" i="1"/>
  <c r="S280" i="1"/>
  <c r="T280" i="1"/>
  <c r="V280" i="1" s="1"/>
  <c r="U280" i="1"/>
  <c r="W280" i="1" s="1"/>
  <c r="X280" i="1"/>
  <c r="Y280" i="1"/>
  <c r="Y2" i="1"/>
  <c r="X2" i="1"/>
  <c r="U2" i="1"/>
  <c r="W2" i="1" s="1"/>
  <c r="T2" i="1"/>
  <c r="V2" i="1" s="1"/>
  <c r="S2" i="1"/>
  <c r="C2" i="1"/>
  <c r="J18" i="4" l="1"/>
  <c r="J23" i="4"/>
  <c r="K23" i="4" s="1"/>
  <c r="J20" i="4"/>
  <c r="J14" i="4"/>
  <c r="K14" i="4" s="1"/>
  <c r="J11" i="4"/>
  <c r="J6" i="4"/>
  <c r="K8" i="4"/>
  <c r="J8" i="4"/>
  <c r="J5" i="4"/>
  <c r="J49" i="4"/>
  <c r="J46" i="4"/>
  <c r="J43" i="4"/>
  <c r="J34" i="4"/>
  <c r="J50" i="4"/>
  <c r="J45" i="4"/>
  <c r="K11" i="4"/>
  <c r="K22" i="4"/>
  <c r="K10" i="4"/>
  <c r="K21" i="4"/>
  <c r="K9" i="4"/>
  <c r="J12" i="4"/>
  <c r="K12" i="4" s="1"/>
  <c r="K20" i="4"/>
  <c r="K5" i="4"/>
  <c r="K37" i="4"/>
  <c r="K16" i="4"/>
  <c r="K4" i="4"/>
  <c r="K15" i="4"/>
  <c r="K13" i="4"/>
  <c r="K43" i="4"/>
  <c r="L43" i="4" s="1"/>
  <c r="K42" i="4"/>
  <c r="L42" i="4" s="1"/>
  <c r="K41" i="4"/>
  <c r="L41" i="4" s="1"/>
  <c r="K52" i="4"/>
  <c r="L52" i="4" s="1"/>
  <c r="K40" i="4"/>
  <c r="L40" i="4" s="1"/>
  <c r="K51" i="4"/>
  <c r="L51" i="4" s="1"/>
  <c r="K39" i="4"/>
  <c r="L39" i="4" s="1"/>
  <c r="K50" i="4"/>
  <c r="L50" i="4" s="1"/>
  <c r="K38" i="4"/>
  <c r="L38" i="4" s="1"/>
  <c r="K49" i="4"/>
  <c r="K48" i="4"/>
  <c r="L48" i="4" s="1"/>
  <c r="K36" i="4"/>
  <c r="K35" i="4"/>
  <c r="L35" i="4" s="1"/>
  <c r="K46" i="4"/>
  <c r="L46" i="4" s="1"/>
  <c r="K45" i="4"/>
  <c r="L45" i="4" s="1"/>
  <c r="K33" i="4"/>
  <c r="L33" i="4" s="1"/>
  <c r="F37" i="4"/>
  <c r="H37" i="4" s="1"/>
  <c r="J37" i="4" s="1"/>
  <c r="B16" i="5"/>
  <c r="B13" i="5"/>
  <c r="B10" i="5"/>
  <c r="B4" i="5"/>
  <c r="B7" i="5"/>
  <c r="B18" i="5"/>
  <c r="B8" i="5"/>
  <c r="B6" i="5"/>
  <c r="G36" i="4"/>
  <c r="H36" i="4" s="1"/>
  <c r="J36" i="4" s="1"/>
  <c r="B12" i="5"/>
  <c r="B19" i="5"/>
  <c r="B23" i="5"/>
  <c r="B22" i="5"/>
  <c r="F17" i="4"/>
  <c r="H17" i="4" s="1"/>
  <c r="J17" i="4" s="1"/>
  <c r="K17" i="4" s="1"/>
  <c r="B5" i="5"/>
  <c r="F3" i="4"/>
  <c r="G3" i="4"/>
  <c r="H3" i="4" s="1"/>
  <c r="J3" i="4" s="1"/>
  <c r="K3" i="4" s="1"/>
  <c r="F32" i="4"/>
  <c r="H32" i="4" s="1"/>
  <c r="J32" i="4" s="1"/>
  <c r="L36" i="4" l="1"/>
  <c r="L49" i="4"/>
  <c r="L37" i="4"/>
  <c r="C3" i="5"/>
  <c r="C19" i="5"/>
  <c r="C7" i="5"/>
  <c r="C16" i="5"/>
  <c r="C15" i="5"/>
  <c r="C14" i="5"/>
  <c r="C10" i="5"/>
  <c r="C13" i="5"/>
  <c r="C9" i="5"/>
  <c r="C23" i="5"/>
  <c r="C22" i="5"/>
  <c r="C11" i="5"/>
  <c r="C12" i="5"/>
  <c r="C21" i="5"/>
  <c r="C8" i="5"/>
  <c r="C17" i="5"/>
  <c r="C5" i="5"/>
  <c r="C20" i="5"/>
  <c r="C18" i="5"/>
  <c r="K44" i="4"/>
  <c r="L44" i="4" s="1"/>
  <c r="K34" i="4"/>
  <c r="L34" i="4" s="1"/>
  <c r="K47" i="4"/>
  <c r="L47" i="4" s="1"/>
  <c r="F3" i="5"/>
  <c r="E3" i="5"/>
  <c r="K32" i="4"/>
  <c r="L32" i="4" s="1"/>
  <c r="B17" i="5"/>
  <c r="C6" i="5"/>
  <c r="B14" i="5"/>
  <c r="B11" i="5"/>
  <c r="B21" i="5"/>
  <c r="C4" i="5"/>
  <c r="B20" i="5"/>
  <c r="B15" i="5"/>
  <c r="B9" i="5"/>
  <c r="B3" i="5"/>
  <c r="D14" i="5" l="1"/>
  <c r="D9" i="5"/>
  <c r="D4" i="5"/>
  <c r="D6" i="5"/>
  <c r="D13" i="5"/>
  <c r="D18" i="5"/>
  <c r="D10" i="5"/>
  <c r="D20" i="5"/>
  <c r="D5" i="5"/>
  <c r="D15" i="5"/>
  <c r="D16" i="5"/>
  <c r="D21" i="5"/>
  <c r="D12" i="5"/>
  <c r="D3" i="5"/>
  <c r="D11" i="5"/>
  <c r="D17" i="5"/>
  <c r="D8" i="5"/>
  <c r="D19" i="5"/>
  <c r="D22" i="5"/>
  <c r="D7" i="5"/>
  <c r="D23" i="5"/>
</calcChain>
</file>

<file path=xl/sharedStrings.xml><?xml version="1.0" encoding="utf-8"?>
<sst xmlns="http://schemas.openxmlformats.org/spreadsheetml/2006/main" count="2365" uniqueCount="94">
  <si>
    <t>Name</t>
  </si>
  <si>
    <t>Date</t>
  </si>
  <si>
    <t>Fiscal Week</t>
  </si>
  <si>
    <t>Run ID</t>
  </si>
  <si>
    <t>Section</t>
  </si>
  <si>
    <t>Project Number</t>
  </si>
  <si>
    <t>Transaction Type</t>
  </si>
  <si>
    <t>Distance in Meters at</t>
  </si>
  <si>
    <t>Features Left at</t>
  </si>
  <si>
    <t>Process</t>
  </si>
  <si>
    <t>Hours Worked</t>
  </si>
  <si>
    <t>HCL Hours</t>
  </si>
  <si>
    <t>Other Hours</t>
  </si>
  <si>
    <t>Comments</t>
  </si>
  <si>
    <t>Manual Boxes</t>
  </si>
  <si>
    <t>High Reverberation</t>
  </si>
  <si>
    <t>Section End</t>
  </si>
  <si>
    <t>Meters</t>
  </si>
  <si>
    <t>Areas / Boxes</t>
  </si>
  <si>
    <t>Meters per Hour</t>
  </si>
  <si>
    <t>Areas per Hour</t>
  </si>
  <si>
    <t>Hours and HCL Checked</t>
  </si>
  <si>
    <t>Comment</t>
  </si>
  <si>
    <t>Aashish</t>
  </si>
  <si>
    <t>KFS125m</t>
  </si>
  <si>
    <t>453780_30B</t>
  </si>
  <si>
    <t>Step-2</t>
  </si>
  <si>
    <t>A</t>
  </si>
  <si>
    <t>Yes</t>
  </si>
  <si>
    <t>K33225m</t>
  </si>
  <si>
    <t>453778_30D</t>
  </si>
  <si>
    <t>KCM125m</t>
  </si>
  <si>
    <t>453778_36B</t>
  </si>
  <si>
    <t>K22225m</t>
  </si>
  <si>
    <t>453781_30A</t>
  </si>
  <si>
    <t>KCB225m</t>
  </si>
  <si>
    <t>453771_10D</t>
  </si>
  <si>
    <t>AnkitKum</t>
  </si>
  <si>
    <t>AnkitKus</t>
  </si>
  <si>
    <t>KCB125m</t>
  </si>
  <si>
    <t>453771_08D</t>
  </si>
  <si>
    <t>Apoorav</t>
  </si>
  <si>
    <t>EktaK</t>
  </si>
  <si>
    <t>Jyotish</t>
  </si>
  <si>
    <t>KajalJ</t>
  </si>
  <si>
    <t>MayankB</t>
  </si>
  <si>
    <t>Narayani</t>
  </si>
  <si>
    <t>NehaR</t>
  </si>
  <si>
    <t>Paras</t>
  </si>
  <si>
    <t>Puneet</t>
  </si>
  <si>
    <t>RajatT</t>
  </si>
  <si>
    <t>RaviK</t>
  </si>
  <si>
    <t>Sarthak</t>
  </si>
  <si>
    <t>SaurabhK</t>
  </si>
  <si>
    <t>SaurabhS</t>
  </si>
  <si>
    <t>Shubham</t>
  </si>
  <si>
    <t>Sunny</t>
  </si>
  <si>
    <t>Tripti</t>
  </si>
  <si>
    <t>Vimal</t>
  </si>
  <si>
    <t>VishalB</t>
  </si>
  <si>
    <t>Auto</t>
  </si>
  <si>
    <t>Mannual</t>
  </si>
  <si>
    <t>(Multiple Items)</t>
  </si>
  <si>
    <t>Row Labels</t>
  </si>
  <si>
    <t>Sum of HCL Hours</t>
  </si>
  <si>
    <t>Grand Total</t>
  </si>
  <si>
    <t>Column Labels</t>
  </si>
  <si>
    <t>Sum of Meters</t>
  </si>
  <si>
    <t>Names</t>
  </si>
  <si>
    <t>Caliper Hrs</t>
  </si>
  <si>
    <t>MFL Hrs</t>
  </si>
  <si>
    <t>Caliper Actual</t>
  </si>
  <si>
    <t>MFL Actual</t>
  </si>
  <si>
    <t>Caliper Target</t>
  </si>
  <si>
    <t>MFL Target</t>
  </si>
  <si>
    <t>Total Target</t>
  </si>
  <si>
    <t>Total Actual</t>
  </si>
  <si>
    <t>Acheivement</t>
  </si>
  <si>
    <t>Per Hour</t>
  </si>
  <si>
    <t>Weekdays  Eligiblity</t>
  </si>
  <si>
    <t>Per Day</t>
  </si>
  <si>
    <t>Weekends  Target</t>
  </si>
  <si>
    <t>Weekdays</t>
  </si>
  <si>
    <t>Weekends</t>
  </si>
  <si>
    <t>Monday</t>
  </si>
  <si>
    <t>Tuesday</t>
  </si>
  <si>
    <t>Wednesday</t>
  </si>
  <si>
    <t>Thursday</t>
  </si>
  <si>
    <t>Friday</t>
  </si>
  <si>
    <t>Saturday</t>
  </si>
  <si>
    <t>Sunday</t>
  </si>
  <si>
    <t>Weekday</t>
  </si>
  <si>
    <t>KCB225M</t>
  </si>
  <si>
    <t>OT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</si>
</sst>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rgb="FF242424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B2D580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rgb="FF000000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0" xfId="0" applyFont="1" applyFill="1" applyAlignment="1">
      <alignment horizontal="center" vertical="center" textRotation="90" wrapText="1"/>
    </xf>
    <xf numFmtId="0" fontId="3" fillId="3" borderId="0" xfId="0" applyFont="1" applyFill="1" applyAlignment="1">
      <alignment horizontal="center" vertical="center" textRotation="90" wrapText="1"/>
    </xf>
    <xf numFmtId="0" fontId="4" fillId="3" borderId="0" xfId="0" applyFont="1" applyFill="1" applyAlignment="1">
      <alignment horizontal="center" vertical="center" textRotation="90" wrapText="1"/>
    </xf>
    <xf numFmtId="0" fontId="5" fillId="4" borderId="0" xfId="0" applyFont="1" applyFill="1" applyAlignment="1">
      <alignment horizontal="center" vertical="center" textRotation="90" wrapText="1"/>
    </xf>
    <xf numFmtId="0" fontId="6" fillId="4" borderId="0" xfId="0" applyFont="1" applyFill="1" applyAlignment="1">
      <alignment horizontal="center" vertical="center" textRotation="90" wrapText="1"/>
    </xf>
    <xf numFmtId="0" fontId="3" fillId="0" borderId="0" xfId="0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5" fontId="4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9" fontId="9" fillId="6" borderId="5" xfId="0" applyNumberFormat="1" applyFont="1" applyFill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9" fillId="6" borderId="5" xfId="0" applyNumberFormat="1" applyFont="1" applyFill="1" applyBorder="1" applyAlignment="1">
      <alignment horizontal="center"/>
    </xf>
    <xf numFmtId="9" fontId="8" fillId="8" borderId="5" xfId="0" applyNumberFormat="1" applyFont="1" applyFill="1" applyBorder="1" applyAlignment="1">
      <alignment horizontal="center"/>
    </xf>
    <xf numFmtId="1" fontId="7" fillId="9" borderId="5" xfId="0" applyNumberFormat="1" applyFont="1" applyFill="1" applyBorder="1" applyAlignment="1">
      <alignment horizontal="center"/>
    </xf>
    <xf numFmtId="1" fontId="7" fillId="10" borderId="5" xfId="0" applyNumberFormat="1" applyFont="1" applyFill="1" applyBorder="1" applyAlignment="1">
      <alignment horizontal="center"/>
    </xf>
    <xf numFmtId="0" fontId="8" fillId="7" borderId="7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0" fillId="0" borderId="5" xfId="0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10" fillId="11" borderId="0" xfId="0" applyFont="1" applyFill="1"/>
    <xf numFmtId="0" fontId="0" fillId="0" borderId="0" xfId="0" applyNumberFormat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9" fontId="9" fillId="0" borderId="5" xfId="0" applyNumberFormat="1" applyFont="1" applyFill="1" applyBorder="1" applyAlignment="1">
      <alignment horizontal="center"/>
    </xf>
    <xf numFmtId="2" fontId="3" fillId="5" borderId="0" xfId="0" applyNumberFormat="1" applyFont="1" applyFill="1" applyAlignment="1">
      <alignment horizontal="center" vertical="center"/>
    </xf>
    <xf numFmtId="176" fontId="3" fillId="5" borderId="0" xfId="0" applyNumberFormat="1" applyFont="1" applyFill="1" applyAlignment="1">
      <alignment horizontal="center" vertical="center"/>
    </xf>
    <xf numFmtId="0" fontId="8" fillId="7" borderId="13" xfId="0" applyFont="1" applyFill="1" applyBorder="1" applyAlignment="1">
      <alignment horizontal="center"/>
    </xf>
    <xf numFmtId="0" fontId="8" fillId="7" borderId="14" xfId="0" applyFont="1" applyFill="1" applyBorder="1" applyAlignment="1">
      <alignment horizontal="center"/>
    </xf>
    <xf numFmtId="1" fontId="7" fillId="1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27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Weekdays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Final_Report!$D$2</c:f>
              <c:strCache>
                <c:ptCount val="1"/>
                <c:pt idx="0">
                  <c:v>Acheivement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Final_Report!$A$3:$A$23</c:f>
              <c:strCache>
                <c:ptCount val="21"/>
                <c:pt idx="0">
                  <c:v>Aashish</c:v>
                </c:pt>
                <c:pt idx="1">
                  <c:v>AnkitKum</c:v>
                </c:pt>
                <c:pt idx="2">
                  <c:v>AnkitKus</c:v>
                </c:pt>
                <c:pt idx="3">
                  <c:v>Apoorav</c:v>
                </c:pt>
                <c:pt idx="4">
                  <c:v>EktaK</c:v>
                </c:pt>
                <c:pt idx="5">
                  <c:v>Jyotish</c:v>
                </c:pt>
                <c:pt idx="6">
                  <c:v>KajalJ</c:v>
                </c:pt>
                <c:pt idx="7">
                  <c:v>MayankB</c:v>
                </c:pt>
                <c:pt idx="8">
                  <c:v>Narayani</c:v>
                </c:pt>
                <c:pt idx="9">
                  <c:v>NehaR</c:v>
                </c:pt>
                <c:pt idx="10">
                  <c:v>Paras</c:v>
                </c:pt>
                <c:pt idx="11">
                  <c:v>Puneet</c:v>
                </c:pt>
                <c:pt idx="12">
                  <c:v>RajatT</c:v>
                </c:pt>
                <c:pt idx="13">
                  <c:v>RaviK</c:v>
                </c:pt>
                <c:pt idx="14">
                  <c:v>Sarthak</c:v>
                </c:pt>
                <c:pt idx="15">
                  <c:v>SaurabhK</c:v>
                </c:pt>
                <c:pt idx="16">
                  <c:v>Shubham</c:v>
                </c:pt>
                <c:pt idx="17">
                  <c:v>Sunny</c:v>
                </c:pt>
                <c:pt idx="18">
                  <c:v>Tripti</c:v>
                </c:pt>
                <c:pt idx="19">
                  <c:v>Vimal</c:v>
                </c:pt>
                <c:pt idx="20">
                  <c:v>VishalB</c:v>
                </c:pt>
              </c:strCache>
            </c:strRef>
          </c:cat>
          <c:val>
            <c:numRef>
              <c:f>Final_Report!$D$3:$D$23</c:f>
              <c:numCache>
                <c:formatCode>0%</c:formatCode>
                <c:ptCount val="21"/>
                <c:pt idx="0">
                  <c:v>1.7089266683582847</c:v>
                </c:pt>
                <c:pt idx="1">
                  <c:v>1.7018333076567558</c:v>
                </c:pt>
                <c:pt idx="2">
                  <c:v>1.406435739721593</c:v>
                </c:pt>
                <c:pt idx="3">
                  <c:v>1.4072922379873616</c:v>
                </c:pt>
                <c:pt idx="4">
                  <c:v>1.1099999999999999</c:v>
                </c:pt>
                <c:pt idx="5">
                  <c:v>1.1100920245398771</c:v>
                </c:pt>
                <c:pt idx="6">
                  <c:v>2.0225357585176909</c:v>
                </c:pt>
                <c:pt idx="7">
                  <c:v>1.3955667506297229</c:v>
                </c:pt>
                <c:pt idx="8">
                  <c:v>1.5701700076122811</c:v>
                </c:pt>
                <c:pt idx="9">
                  <c:v>1.112208588957055</c:v>
                </c:pt>
                <c:pt idx="10">
                  <c:v>1.1398488664987405</c:v>
                </c:pt>
                <c:pt idx="11">
                  <c:v>1.0163061043632382</c:v>
                </c:pt>
                <c:pt idx="12">
                  <c:v>1.4240787342718326</c:v>
                </c:pt>
                <c:pt idx="13">
                  <c:v>1.3787988560533839</c:v>
                </c:pt>
                <c:pt idx="14">
                  <c:v>1.1182899819727015</c:v>
                </c:pt>
                <c:pt idx="15">
                  <c:v>2.4414851794071759</c:v>
                </c:pt>
                <c:pt idx="16">
                  <c:v>1.0888866498740553</c:v>
                </c:pt>
                <c:pt idx="17">
                  <c:v>1.5672468916518649</c:v>
                </c:pt>
                <c:pt idx="18">
                  <c:v>1.568891144379599</c:v>
                </c:pt>
                <c:pt idx="19">
                  <c:v>1.0625550660792953</c:v>
                </c:pt>
                <c:pt idx="20">
                  <c:v>1.5245649494700517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0-44B4-9A31-2A36164B11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6749368"/>
        <c:axId val="746748288"/>
      </c:lineChart>
      <c:catAx>
        <c:axId val="74674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48288"/>
        <c:crosses val="autoZero"/>
        <c:auto val="1"/>
        <c:lblAlgn val="ctr"/>
        <c:lblOffset val="100"/>
        <c:noMultiLvlLbl val="0"/>
      </c:catAx>
      <c:valAx>
        <c:axId val="7467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4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Final_Report!$G$2:$G$3</c:f>
              <c:strCache>
                <c:ptCount val="2"/>
                <c:pt idx="0">
                  <c:v>Acheivement</c:v>
                </c:pt>
                <c:pt idx="1">
                  <c:v>--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Final_Report!$A$4:$A$23</c:f>
              <c:strCache>
                <c:ptCount val="20"/>
                <c:pt idx="0">
                  <c:v>AnkitKum</c:v>
                </c:pt>
                <c:pt idx="1">
                  <c:v>AnkitKus</c:v>
                </c:pt>
                <c:pt idx="2">
                  <c:v>Apoorav</c:v>
                </c:pt>
                <c:pt idx="3">
                  <c:v>EktaK</c:v>
                </c:pt>
                <c:pt idx="4">
                  <c:v>Jyotish</c:v>
                </c:pt>
                <c:pt idx="5">
                  <c:v>KajalJ</c:v>
                </c:pt>
                <c:pt idx="6">
                  <c:v>MayankB</c:v>
                </c:pt>
                <c:pt idx="7">
                  <c:v>Narayani</c:v>
                </c:pt>
                <c:pt idx="8">
                  <c:v>NehaR</c:v>
                </c:pt>
                <c:pt idx="9">
                  <c:v>Paras</c:v>
                </c:pt>
                <c:pt idx="10">
                  <c:v>Puneet</c:v>
                </c:pt>
                <c:pt idx="11">
                  <c:v>RajatT</c:v>
                </c:pt>
                <c:pt idx="12">
                  <c:v>RaviK</c:v>
                </c:pt>
                <c:pt idx="13">
                  <c:v>Sarthak</c:v>
                </c:pt>
                <c:pt idx="14">
                  <c:v>SaurabhK</c:v>
                </c:pt>
                <c:pt idx="15">
                  <c:v>Shubham</c:v>
                </c:pt>
                <c:pt idx="16">
                  <c:v>Sunny</c:v>
                </c:pt>
                <c:pt idx="17">
                  <c:v>Tripti</c:v>
                </c:pt>
                <c:pt idx="18">
                  <c:v>Vimal</c:v>
                </c:pt>
                <c:pt idx="19">
                  <c:v>VishalB</c:v>
                </c:pt>
              </c:strCache>
            </c:strRef>
          </c:cat>
          <c:val>
            <c:numRef>
              <c:f>Final_Report!$G$4:$G$23</c:f>
              <c:numCache>
                <c:formatCode>0%</c:formatCode>
                <c:ptCount val="20"/>
                <c:pt idx="0">
                  <c:v>1.304010989010989</c:v>
                </c:pt>
                <c:pt idx="1">
                  <c:v>0</c:v>
                </c:pt>
                <c:pt idx="2">
                  <c:v>1.0814117647058823</c:v>
                </c:pt>
                <c:pt idx="3">
                  <c:v>1.3128131868131867</c:v>
                </c:pt>
                <c:pt idx="4">
                  <c:v>1.3098461538461539</c:v>
                </c:pt>
                <c:pt idx="5">
                  <c:v>1.0348235294117647</c:v>
                </c:pt>
                <c:pt idx="6">
                  <c:v>0</c:v>
                </c:pt>
                <c:pt idx="7">
                  <c:v>1.3124175824175823</c:v>
                </c:pt>
                <c:pt idx="8">
                  <c:v>1.3130109890109889</c:v>
                </c:pt>
                <c:pt idx="9">
                  <c:v>2.6814094775212634</c:v>
                </c:pt>
                <c:pt idx="10">
                  <c:v>1.1652527472527472</c:v>
                </c:pt>
                <c:pt idx="11">
                  <c:v>0</c:v>
                </c:pt>
                <c:pt idx="12">
                  <c:v>0</c:v>
                </c:pt>
                <c:pt idx="13">
                  <c:v>1.3134065934065933</c:v>
                </c:pt>
                <c:pt idx="14">
                  <c:v>0</c:v>
                </c:pt>
                <c:pt idx="15">
                  <c:v>1.3558229284903518</c:v>
                </c:pt>
                <c:pt idx="16">
                  <c:v>1.049910447761194</c:v>
                </c:pt>
                <c:pt idx="17">
                  <c:v>1.3136043956043957</c:v>
                </c:pt>
                <c:pt idx="18">
                  <c:v>1.0134117647058825</c:v>
                </c:pt>
                <c:pt idx="19">
                  <c:v>1.3140000000000001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4-49E5-A748-1BA5CB9883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6780176"/>
        <c:axId val="746780536"/>
      </c:barChart>
      <c:catAx>
        <c:axId val="7467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80536"/>
        <c:crosses val="autoZero"/>
        <c:auto val="1"/>
        <c:lblAlgn val="ctr"/>
        <c:lblOffset val="100"/>
        <c:noMultiLvlLbl val="0"/>
      </c:catAx>
      <c:valAx>
        <c:axId val="7467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11430</xdr:rowOff>
    </xdr:from>
    <xdr:to>
      <xdr:col>20</xdr:col>
      <xdr:colOff>296040</xdr:colOff>
      <xdr:row>15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E86F59-33BF-017A-E151-E55DA3B6D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16</xdr:row>
      <xdr:rowOff>179070</xdr:rowOff>
    </xdr:from>
    <xdr:to>
      <xdr:col>20</xdr:col>
      <xdr:colOff>289560</xdr:colOff>
      <xdr:row>31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A3624D-CDA0-1CD6-F973-DA07A9ECA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19.588931944447" createdVersion="8" refreshedVersion="8" minRefreshableVersion="3" recordCount="335" xr:uid="{C6EC76BB-20EF-4CF2-86C8-642901E0F697}">
  <cacheSource type="worksheet">
    <worksheetSource ref="A1:Z1048576" sheet="Raw_Entries"/>
  </cacheSource>
  <cacheFields count="26">
    <cacheField name="Name" numFmtId="0">
      <sharedItems containsBlank="1" containsMixedTypes="1" containsNumber="1" containsInteger="1" minValue="22" maxValue="23" count="25">
        <s v="Aashish"/>
        <s v="AnkitKum"/>
        <s v="AnkitKus"/>
        <s v="Apoorav"/>
        <s v="EktaK"/>
        <s v="Jyotish"/>
        <s v="KajalJ"/>
        <s v="MayankB"/>
        <s v="Narayani"/>
        <s v="NehaR"/>
        <s v="Paras"/>
        <s v="Puneet"/>
        <s v="RajatT"/>
        <s v="RaviK"/>
        <s v="Sarthak"/>
        <s v="SaurabhK"/>
        <s v="SaurabhS"/>
        <s v="Shubham"/>
        <s v="Sunny"/>
        <s v="Tripti"/>
        <s v="Vimal"/>
        <s v="VishalB"/>
        <m/>
        <n v="22" u="1"/>
        <n v="23" u="1"/>
      </sharedItems>
    </cacheField>
    <cacheField name="Date" numFmtId="0">
      <sharedItems containsNonDate="0" containsDate="1" containsString="0" containsBlank="1" minDate="2025-05-26T00:00:00" maxDate="2025-06-02T00:00:00"/>
    </cacheField>
    <cacheField name="Fiscal Week" numFmtId="0">
      <sharedItems containsString="0" containsBlank="1" containsNumber="1" containsInteger="1" minValue="22" maxValue="22"/>
    </cacheField>
    <cacheField name="Run ID" numFmtId="0">
      <sharedItems containsBlank="1"/>
    </cacheField>
    <cacheField name="Section" numFmtId="0">
      <sharedItems containsString="0" containsBlank="1" containsNumber="1" containsInteger="1" minValue="1" maxValue="22"/>
    </cacheField>
    <cacheField name="Project Number" numFmtId="0">
      <sharedItems containsBlank="1"/>
    </cacheField>
    <cacheField name="Transaction Type" numFmtId="0">
      <sharedItems containsBlank="1" containsMixedTypes="1" containsNumber="1" containsInteger="1" minValue="0" maxValue="145660" count="34">
        <s v="Step-2"/>
        <s v="Auto"/>
        <s v="Mannual"/>
        <m/>
        <n v="88241" u="1"/>
        <n v="92800" u="1"/>
        <n v="59696" u="1"/>
        <n v="128040" u="1"/>
        <n v="132670" u="1"/>
        <n v="121445" u="1"/>
        <n v="126033" u="1"/>
        <n v="79598" u="1"/>
        <n v="94870" u="1"/>
        <n v="99502" u="1"/>
        <n v="114845" u="1"/>
        <n v="119411" u="1"/>
        <n v="72966" u="1"/>
        <n v="38500" u="1"/>
        <n v="39794" u="1"/>
        <n v="145660" u="1"/>
        <n v="42020" u="1"/>
        <n v="46434" u="1"/>
        <n v="137101" u="1"/>
        <n v="139306" u="1"/>
        <n v="19890" u="1"/>
        <n v="140750" u="1"/>
        <n v="142646" u="1"/>
        <n v="101550" u="1"/>
        <n v="106143" u="1"/>
        <n v="110450" u="1"/>
        <n v="81598" u="1"/>
        <n v="86241" u="1"/>
        <n v="0" u="1"/>
        <n v="92867" u="1"/>
      </sharedItems>
    </cacheField>
    <cacheField name="Distance in Meters at" numFmtId="0">
      <sharedItems containsString="0" containsBlank="1" containsNumber="1" containsInteger="1" minValue="0" maxValue="142646"/>
    </cacheField>
    <cacheField name="Distance in Meters at2" numFmtId="0">
      <sharedItems containsString="0" containsBlank="1" containsNumber="1" containsInteger="1" minValue="0" maxValue="145660"/>
    </cacheField>
    <cacheField name="Features Left at" numFmtId="0">
      <sharedItems containsString="0" containsBlank="1" containsNumber="1" containsInteger="1" minValue="0" maxValue="300"/>
    </cacheField>
    <cacheField name="Features Left at2" numFmtId="0">
      <sharedItems containsString="0" containsBlank="1" containsNumber="1" containsInteger="1" minValue="0" maxValue="1"/>
    </cacheField>
    <cacheField name="Process" numFmtId="0">
      <sharedItems containsBlank="1"/>
    </cacheField>
    <cacheField name="Hours Worked" numFmtId="0">
      <sharedItems containsString="0" containsBlank="1" containsNumber="1" minValue="0" maxValue="9"/>
    </cacheField>
    <cacheField name="HCL Hours" numFmtId="0">
      <sharedItems containsString="0" containsBlank="1" containsNumber="1" minValue="0" maxValue="9"/>
    </cacheField>
    <cacheField name="Other Hours" numFmtId="0">
      <sharedItems containsString="0" containsBlank="1" containsNumber="1" containsInteger="1" minValue="0" maxValue="0"/>
    </cacheField>
    <cacheField name="Comments" numFmtId="0">
      <sharedItems containsBlank="1"/>
    </cacheField>
    <cacheField name="Manual Boxes" numFmtId="0">
      <sharedItems containsString="0" containsBlank="1" containsNumber="1" containsInteger="1" minValue="0" maxValue="0"/>
    </cacheField>
    <cacheField name="High Reverberation" numFmtId="0">
      <sharedItems containsString="0" containsBlank="1" containsNumber="1" containsInteger="1" minValue="0" maxValue="0"/>
    </cacheField>
    <cacheField name="Section End" numFmtId="0">
      <sharedItems containsDate="1" containsBlank="1" containsMixedTypes="1" minDate="2025-05-26T00:00:00" maxDate="2025-06-02T00:00:00"/>
    </cacheField>
    <cacheField name="Meters" numFmtId="0">
      <sharedItems containsString="0" containsBlank="1" containsNumber="1" containsInteger="1" minValue="0" maxValue="6643"/>
    </cacheField>
    <cacheField name="Areas / Boxes" numFmtId="0">
      <sharedItems containsString="0" containsBlank="1" containsNumber="1" containsInteger="1" minValue="0" maxValue="300"/>
    </cacheField>
    <cacheField name="Meters per Hour" numFmtId="0">
      <sharedItems containsBlank="1" containsMixedTypes="1" containsNumber="1" minValue="0" maxValue="387300"/>
    </cacheField>
    <cacheField name="Areas per Hour" numFmtId="0">
      <sharedItems containsBlank="1" containsMixedTypes="1" containsNumber="1" minValue="0" maxValue="8050"/>
    </cacheField>
    <cacheField name="Weekday" numFmtId="0">
      <sharedItems containsBlank="1" count="8">
        <s v="Monday"/>
        <s v="Tuesday"/>
        <s v="Wednesday"/>
        <s v="Thursday"/>
        <s v="Friday"/>
        <s v="Saturday"/>
        <s v="Sunday"/>
        <m/>
      </sharedItems>
    </cacheField>
    <cacheField name="Hours and HCL Checked" numFmtId="0">
      <sharedItems containsBlank="1"/>
    </cacheField>
    <cacheField name="Comme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x v="0"/>
    <d v="2025-05-26T00:00:00"/>
    <n v="22"/>
    <s v="KFS125m"/>
    <n v="6"/>
    <s v="453780_30B"/>
    <x v="0"/>
    <n v="30718"/>
    <n v="30718"/>
    <n v="1"/>
    <n v="0"/>
    <s v="A"/>
    <n v="0.9"/>
    <n v="0.9"/>
    <n v="0"/>
    <s v="Yes"/>
    <n v="0"/>
    <n v="0"/>
    <d v="2025-05-26T00:00:00"/>
    <n v="0"/>
    <n v="1"/>
    <n v="0"/>
    <n v="1.1111111111111112"/>
    <x v="0"/>
    <b v="1"/>
    <m/>
  </r>
  <r>
    <x v="0"/>
    <d v="2025-05-26T00:00:00"/>
    <n v="22"/>
    <s v="K33225m"/>
    <n v="21"/>
    <s v="453778_30D"/>
    <x v="0"/>
    <n v="102391"/>
    <n v="107519"/>
    <n v="1"/>
    <n v="1"/>
    <s v="A"/>
    <n v="8"/>
    <n v="8"/>
    <n v="0"/>
    <s v="Yes"/>
    <n v="0"/>
    <n v="0"/>
    <s v="Completion Date Pending"/>
    <n v="5128"/>
    <n v="0"/>
    <n v="641"/>
    <n v="0"/>
    <x v="0"/>
    <b v="1"/>
    <m/>
  </r>
  <r>
    <x v="0"/>
    <d v="2025-05-27T00:00:00"/>
    <n v="22"/>
    <s v="K33225m"/>
    <n v="21"/>
    <s v="453778_30D"/>
    <x v="0"/>
    <n v="107519"/>
    <n v="107519"/>
    <n v="1"/>
    <n v="0"/>
    <s v="A"/>
    <n v="0.9"/>
    <n v="0.9"/>
    <n v="0"/>
    <s v="Yes"/>
    <n v="0"/>
    <n v="0"/>
    <d v="2025-05-27T00:00:00"/>
    <n v="0"/>
    <n v="1"/>
    <n v="0"/>
    <n v="1.1111111111111112"/>
    <x v="1"/>
    <b v="1"/>
    <m/>
  </r>
  <r>
    <x v="0"/>
    <d v="2025-05-27T00:00:00"/>
    <n v="22"/>
    <s v="KCM125m"/>
    <n v="6"/>
    <s v="453778_36B"/>
    <x v="0"/>
    <n v="19408"/>
    <n v="23285"/>
    <n v="1"/>
    <n v="1"/>
    <s v="A"/>
    <n v="8"/>
    <n v="8"/>
    <n v="0"/>
    <s v="Yes"/>
    <n v="0"/>
    <n v="0"/>
    <s v="Completion Date Pending"/>
    <n v="3877"/>
    <n v="0"/>
    <n v="484.625"/>
    <n v="0"/>
    <x v="1"/>
    <b v="1"/>
    <m/>
  </r>
  <r>
    <x v="0"/>
    <d v="2025-05-28T00:00:00"/>
    <n v="22"/>
    <s v="KCM125m"/>
    <n v="6"/>
    <s v="453778_36B"/>
    <x v="0"/>
    <n v="23285"/>
    <n v="23285"/>
    <n v="1"/>
    <n v="0"/>
    <s v="A"/>
    <n v="0.9"/>
    <n v="0.9"/>
    <n v="0"/>
    <s v="Yes"/>
    <n v="0"/>
    <n v="0"/>
    <d v="2025-05-28T00:00:00"/>
    <n v="0"/>
    <n v="1"/>
    <n v="0"/>
    <n v="1.1111111111111112"/>
    <x v="2"/>
    <b v="1"/>
    <m/>
  </r>
  <r>
    <x v="0"/>
    <d v="2025-05-28T00:00:00"/>
    <n v="22"/>
    <s v="K22225m"/>
    <n v="6"/>
    <s v="453781_30A"/>
    <x v="0"/>
    <n v="15283"/>
    <n v="18346"/>
    <n v="1"/>
    <n v="1"/>
    <s v="A"/>
    <n v="8"/>
    <n v="8"/>
    <n v="0"/>
    <s v="Yes"/>
    <n v="0"/>
    <n v="0"/>
    <s v="Completion Date Pending"/>
    <n v="3063"/>
    <n v="0"/>
    <n v="382.875"/>
    <n v="0"/>
    <x v="2"/>
    <b v="1"/>
    <m/>
  </r>
  <r>
    <x v="0"/>
    <d v="2025-05-29T00:00:00"/>
    <n v="22"/>
    <s v="KCB225m"/>
    <n v="5"/>
    <s v="453771_10D"/>
    <x v="0"/>
    <n v="26520"/>
    <n v="27100"/>
    <n v="1"/>
    <n v="1"/>
    <s v="A"/>
    <n v="9"/>
    <n v="9"/>
    <n v="0"/>
    <s v="Yes"/>
    <n v="0"/>
    <n v="0"/>
    <s v="Completion Date Pending"/>
    <n v="580"/>
    <n v="0"/>
    <n v="64.444444444444443"/>
    <n v="0"/>
    <x v="3"/>
    <b v="1"/>
    <m/>
  </r>
  <r>
    <x v="0"/>
    <d v="2025-05-30T00:00:00"/>
    <n v="22"/>
    <s v="KCB225m"/>
    <n v="5"/>
    <s v="453771_10D"/>
    <x v="0"/>
    <n v="27100"/>
    <n v="33160"/>
    <n v="1"/>
    <n v="1"/>
    <s v="A"/>
    <n v="8.9"/>
    <n v="8.9"/>
    <n v="0"/>
    <s v="Yes"/>
    <n v="0"/>
    <n v="0"/>
    <s v="Completion Date Pending"/>
    <n v="6060"/>
    <n v="0"/>
    <n v="680.89887640449433"/>
    <n v="0"/>
    <x v="4"/>
    <b v="1"/>
    <m/>
  </r>
  <r>
    <x v="1"/>
    <d v="2025-05-26T00:00:00"/>
    <n v="22"/>
    <s v="K33225m"/>
    <n v="11"/>
    <s v="453778_30D"/>
    <x v="0"/>
    <n v="51196"/>
    <n v="56317"/>
    <n v="1"/>
    <n v="1"/>
    <s v="A"/>
    <n v="8.9499999999999993"/>
    <n v="8.9499999999999993"/>
    <n v="0"/>
    <s v="Yes"/>
    <n v="0"/>
    <n v="0"/>
    <s v="Completion Date Pending"/>
    <n v="5121"/>
    <n v="0"/>
    <n v="572.17877094972073"/>
    <n v="0"/>
    <x v="0"/>
    <b v="1"/>
    <m/>
  </r>
  <r>
    <x v="1"/>
    <d v="2025-05-27T00:00:00"/>
    <n v="22"/>
    <s v="KCM125m"/>
    <n v="8"/>
    <s v="453778_36B"/>
    <x v="0"/>
    <n v="27173"/>
    <n v="31044"/>
    <n v="1"/>
    <n v="1"/>
    <s v="A"/>
    <n v="8.9499999999999993"/>
    <n v="8.9499999999999993"/>
    <n v="0"/>
    <s v="Yes"/>
    <n v="0"/>
    <n v="0"/>
    <s v="Completion Date Pending"/>
    <n v="3871"/>
    <n v="0"/>
    <n v="432.51396648044698"/>
    <n v="0"/>
    <x v="1"/>
    <b v="1"/>
    <m/>
  </r>
  <r>
    <x v="1"/>
    <d v="2025-05-28T00:00:00"/>
    <n v="22"/>
    <s v="K22225m"/>
    <n v="8"/>
    <s v="453781_30A"/>
    <x v="0"/>
    <n v="21406"/>
    <n v="24455"/>
    <n v="1"/>
    <n v="1"/>
    <s v="A"/>
    <n v="8.93"/>
    <n v="8.93"/>
    <n v="0"/>
    <s v="Yes"/>
    <n v="0"/>
    <n v="0"/>
    <s v="Completion Date Pending"/>
    <n v="3049"/>
    <n v="0"/>
    <n v="341.43337066069432"/>
    <n v="0"/>
    <x v="2"/>
    <b v="1"/>
    <m/>
  </r>
  <r>
    <x v="1"/>
    <d v="2025-05-29T00:00:00"/>
    <n v="22"/>
    <s v="KCB225m"/>
    <n v="4"/>
    <s v="453771_10D"/>
    <x v="0"/>
    <n v="19890"/>
    <n v="23000"/>
    <n v="1"/>
    <n v="1"/>
    <s v="A"/>
    <n v="8.93"/>
    <n v="8.93"/>
    <n v="0"/>
    <s v="Yes"/>
    <n v="0"/>
    <n v="0"/>
    <s v="Completion Date Pending"/>
    <n v="3110"/>
    <n v="0"/>
    <n v="348.26427771556553"/>
    <n v="0"/>
    <x v="3"/>
    <b v="1"/>
    <m/>
  </r>
  <r>
    <x v="1"/>
    <d v="2025-05-30T00:00:00"/>
    <n v="22"/>
    <s v="KCB225m"/>
    <n v="4"/>
    <s v="453771_10D"/>
    <x v="0"/>
    <n v="23000"/>
    <n v="26000"/>
    <n v="1"/>
    <n v="1"/>
    <s v="A"/>
    <n v="9"/>
    <n v="9"/>
    <n v="0"/>
    <s v="Yes"/>
    <n v="0"/>
    <n v="0"/>
    <s v="Completion Date Pending"/>
    <n v="3000"/>
    <n v="0"/>
    <n v="333.33333333333331"/>
    <n v="0"/>
    <x v="4"/>
    <b v="1"/>
    <m/>
  </r>
  <r>
    <x v="2"/>
    <d v="2025-05-27T00:00:00"/>
    <n v="22"/>
    <s v="KCB125m"/>
    <n v="13"/>
    <s v="453771_08D"/>
    <x v="0"/>
    <n v="90993"/>
    <n v="90993"/>
    <n v="1"/>
    <n v="0"/>
    <s v="A"/>
    <n v="9"/>
    <n v="9"/>
    <n v="0"/>
    <s v="Yes"/>
    <n v="0"/>
    <n v="0"/>
    <d v="2025-05-27T00:00:00"/>
    <n v="0"/>
    <n v="1"/>
    <n v="0"/>
    <n v="0.1111111111111111"/>
    <x v="1"/>
    <b v="1"/>
    <m/>
  </r>
  <r>
    <x v="2"/>
    <d v="2025-05-28T00:00:00"/>
    <n v="22"/>
    <s v="KFS125m"/>
    <n v="13"/>
    <s v="453780_30B"/>
    <x v="0"/>
    <n v="61432"/>
    <n v="66550"/>
    <n v="1"/>
    <n v="1"/>
    <s v="A"/>
    <n v="8.9499999999999993"/>
    <n v="8.9499999999999993"/>
    <n v="0"/>
    <s v="Yes"/>
    <n v="0"/>
    <n v="0"/>
    <s v="Completion Date Pending"/>
    <n v="5118"/>
    <n v="0"/>
    <n v="571.84357541899442"/>
    <n v="0"/>
    <x v="2"/>
    <b v="1"/>
    <m/>
  </r>
  <r>
    <x v="2"/>
    <d v="2025-05-29T00:00:00"/>
    <n v="22"/>
    <s v="KFS125m"/>
    <n v="13"/>
    <s v="453780_30B"/>
    <x v="0"/>
    <n v="66550"/>
    <n v="66550"/>
    <n v="1"/>
    <n v="0"/>
    <s v="A"/>
    <n v="9"/>
    <n v="9"/>
    <n v="0"/>
    <s v="Yes"/>
    <n v="0"/>
    <n v="0"/>
    <d v="2025-05-29T00:00:00"/>
    <n v="0"/>
    <n v="1"/>
    <n v="0"/>
    <n v="0.1111111111111111"/>
    <x v="3"/>
    <b v="1"/>
    <m/>
  </r>
  <r>
    <x v="2"/>
    <d v="2025-05-30T00:00:00"/>
    <n v="22"/>
    <s v="K22225m"/>
    <n v="17"/>
    <s v="453781_30A"/>
    <x v="0"/>
    <n v="48918"/>
    <n v="51985"/>
    <n v="1"/>
    <n v="0"/>
    <s v="A"/>
    <n v="4"/>
    <n v="4"/>
    <n v="0"/>
    <s v="Yes"/>
    <n v="0"/>
    <n v="0"/>
    <d v="2025-05-30T00:00:00"/>
    <n v="3067"/>
    <n v="1"/>
    <n v="766.75"/>
    <n v="0.25"/>
    <x v="4"/>
    <b v="1"/>
    <m/>
  </r>
  <r>
    <x v="2"/>
    <d v="2025-05-30T00:00:00"/>
    <n v="22"/>
    <s v="KCM125m"/>
    <n v="17"/>
    <s v="453778_36B"/>
    <x v="0"/>
    <n v="62100"/>
    <n v="65983"/>
    <n v="1"/>
    <n v="0"/>
    <s v="A"/>
    <n v="4.95"/>
    <n v="4.95"/>
    <n v="0"/>
    <s v="Yes"/>
    <n v="0"/>
    <n v="0"/>
    <d v="2025-05-30T00:00:00"/>
    <n v="3883"/>
    <n v="1"/>
    <n v="784.44444444444446"/>
    <n v="0.20202020202020202"/>
    <x v="4"/>
    <b v="1"/>
    <m/>
  </r>
  <r>
    <x v="3"/>
    <d v="2025-05-26T00:00:00"/>
    <n v="22"/>
    <s v="KFS125m"/>
    <n v="19"/>
    <s v="453780_30B"/>
    <x v="0"/>
    <n v="97279"/>
    <n v="97279"/>
    <n v="1"/>
    <n v="0"/>
    <s v="A"/>
    <n v="1"/>
    <n v="1"/>
    <n v="0"/>
    <s v="Yes"/>
    <n v="0"/>
    <n v="0"/>
    <d v="2025-05-26T00:00:00"/>
    <n v="0"/>
    <n v="1"/>
    <n v="0"/>
    <n v="1"/>
    <x v="0"/>
    <b v="1"/>
    <m/>
  </r>
  <r>
    <x v="3"/>
    <d v="2025-05-26T00:00:00"/>
    <n v="22"/>
    <s v="K33225m"/>
    <n v="19"/>
    <s v="453778_30D"/>
    <x v="0"/>
    <n v="92155"/>
    <n v="97275"/>
    <n v="1"/>
    <n v="1"/>
    <s v="A"/>
    <n v="7.7"/>
    <n v="7.7"/>
    <n v="0"/>
    <s v="Yes"/>
    <n v="0"/>
    <n v="0"/>
    <s v="Completion Date Pending"/>
    <n v="5120"/>
    <n v="0"/>
    <n v="664.93506493506493"/>
    <n v="0"/>
    <x v="0"/>
    <b v="1"/>
    <m/>
  </r>
  <r>
    <x v="3"/>
    <d v="2025-05-27T00:00:00"/>
    <n v="22"/>
    <s v="K33225m"/>
    <n v="19"/>
    <s v="453778_30D"/>
    <x v="0"/>
    <n v="97275"/>
    <n v="97275"/>
    <n v="1"/>
    <n v="0"/>
    <s v="A"/>
    <n v="1"/>
    <n v="1"/>
    <n v="0"/>
    <s v="Yes"/>
    <n v="0"/>
    <n v="0"/>
    <d v="2025-05-27T00:00:00"/>
    <n v="0"/>
    <n v="1"/>
    <n v="0"/>
    <n v="1"/>
    <x v="1"/>
    <b v="1"/>
    <m/>
  </r>
  <r>
    <x v="3"/>
    <d v="2025-05-27T00:00:00"/>
    <n v="22"/>
    <s v="KCM125m"/>
    <n v="20"/>
    <s v="453778_36B"/>
    <x v="0"/>
    <n v="73748"/>
    <n v="77628"/>
    <n v="1"/>
    <n v="1"/>
    <s v="A"/>
    <n v="7.7"/>
    <n v="7.7"/>
    <n v="0"/>
    <s v="Yes"/>
    <n v="0"/>
    <n v="0"/>
    <s v="Completion Date Pending"/>
    <n v="3880"/>
    <n v="0"/>
    <n v="503.89610389610391"/>
    <n v="0"/>
    <x v="1"/>
    <b v="1"/>
    <m/>
  </r>
  <r>
    <x v="3"/>
    <d v="2025-05-28T00:00:00"/>
    <n v="22"/>
    <s v="KCM125m"/>
    <n v="20"/>
    <s v="453778_36B"/>
    <x v="0"/>
    <n v="77628"/>
    <n v="77628"/>
    <n v="1"/>
    <n v="0"/>
    <s v="A"/>
    <n v="9"/>
    <n v="9"/>
    <n v="0"/>
    <s v="Yes"/>
    <n v="0"/>
    <n v="0"/>
    <d v="2025-05-28T00:00:00"/>
    <n v="0"/>
    <n v="1"/>
    <n v="0"/>
    <n v="0.1111111111111111"/>
    <x v="2"/>
    <b v="1"/>
    <m/>
  </r>
  <r>
    <x v="3"/>
    <d v="2025-05-29T00:00:00"/>
    <n v="22"/>
    <s v="K22225m"/>
    <n v="20"/>
    <s v="453781_30A"/>
    <x v="0"/>
    <n v="58096"/>
    <n v="61153"/>
    <n v="1"/>
    <n v="0"/>
    <s v="A"/>
    <n v="8.6999999999999993"/>
    <n v="8.6999999999999993"/>
    <n v="0"/>
    <s v="Yes"/>
    <n v="0"/>
    <n v="0"/>
    <d v="2025-05-29T00:00:00"/>
    <n v="3057"/>
    <n v="1"/>
    <n v="351.37931034482762"/>
    <n v="0.1149425287356322"/>
    <x v="3"/>
    <b v="1"/>
    <m/>
  </r>
  <r>
    <x v="3"/>
    <d v="2025-05-30T00:00:00"/>
    <n v="22"/>
    <s v="KCB225m"/>
    <n v="9"/>
    <s v="453771_10D"/>
    <x v="0"/>
    <n v="53062"/>
    <n v="55100"/>
    <n v="1"/>
    <n v="1"/>
    <s v="A"/>
    <n v="8.5"/>
    <n v="8.5"/>
    <n v="0"/>
    <s v="Yes"/>
    <n v="0"/>
    <n v="0"/>
    <s v="Completion Date Pending"/>
    <n v="2038"/>
    <n v="0"/>
    <n v="239.76470588235293"/>
    <n v="0"/>
    <x v="4"/>
    <b v="1"/>
    <m/>
  </r>
  <r>
    <x v="4"/>
    <d v="2025-05-26T00:00:00"/>
    <n v="22"/>
    <s v="KFS125m"/>
    <n v="4"/>
    <s v="453780_30B"/>
    <x v="0"/>
    <n v="20473"/>
    <n v="20473"/>
    <n v="1"/>
    <n v="0"/>
    <s v="A"/>
    <n v="1"/>
    <n v="1"/>
    <n v="0"/>
    <s v="Yes"/>
    <n v="0"/>
    <n v="0"/>
    <d v="2025-05-26T00:00:00"/>
    <n v="0"/>
    <n v="1"/>
    <n v="0"/>
    <n v="1"/>
    <x v="0"/>
    <b v="1"/>
    <m/>
  </r>
  <r>
    <x v="4"/>
    <d v="2025-05-26T00:00:00"/>
    <n v="22"/>
    <s v="K33225m"/>
    <n v="18"/>
    <s v="453778_30D"/>
    <x v="0"/>
    <n v="87039"/>
    <n v="91500"/>
    <n v="1"/>
    <n v="1"/>
    <s v="A"/>
    <n v="7.9"/>
    <n v="7.9"/>
    <n v="0"/>
    <s v="Yes"/>
    <n v="0"/>
    <n v="0"/>
    <s v="Completion Date Pending"/>
    <n v="4461"/>
    <n v="0"/>
    <n v="564.68354430379748"/>
    <n v="0"/>
    <x v="0"/>
    <b v="1"/>
    <m/>
  </r>
  <r>
    <x v="4"/>
    <d v="2025-05-27T00:00:00"/>
    <n v="22"/>
    <s v="K33225m"/>
    <n v="18"/>
    <s v="453778_30D"/>
    <x v="0"/>
    <n v="91500"/>
    <n v="92155"/>
    <n v="1"/>
    <n v="0"/>
    <s v="A"/>
    <n v="1"/>
    <n v="1"/>
    <n v="0"/>
    <s v="Yes"/>
    <n v="0"/>
    <n v="0"/>
    <d v="2025-05-27T00:00:00"/>
    <n v="655"/>
    <n v="1"/>
    <n v="655"/>
    <n v="1"/>
    <x v="1"/>
    <b v="1"/>
    <m/>
  </r>
  <r>
    <x v="4"/>
    <d v="2025-05-27T00:00:00"/>
    <n v="22"/>
    <s v="KCM125m"/>
    <n v="4"/>
    <s v="453778_36B"/>
    <x v="0"/>
    <n v="11636"/>
    <n v="15521"/>
    <n v="1"/>
    <n v="0"/>
    <s v="A"/>
    <n v="7.9"/>
    <n v="7.9"/>
    <n v="0"/>
    <s v="Yes"/>
    <n v="0"/>
    <n v="0"/>
    <d v="2025-05-27T00:00:00"/>
    <n v="3885"/>
    <n v="1"/>
    <n v="491.77215189873414"/>
    <n v="0.12658227848101264"/>
    <x v="1"/>
    <b v="1"/>
    <m/>
  </r>
  <r>
    <x v="4"/>
    <d v="2025-05-28T00:00:00"/>
    <n v="22"/>
    <s v="K22225m"/>
    <n v="4"/>
    <s v="453781_30A"/>
    <x v="0"/>
    <n v="9171"/>
    <n v="10200"/>
    <n v="1"/>
    <n v="1"/>
    <s v="A"/>
    <n v="8.9"/>
    <n v="8.9"/>
    <n v="0"/>
    <s v="Yes"/>
    <n v="0"/>
    <n v="0"/>
    <s v="Completion Date Pending"/>
    <n v="1029"/>
    <n v="0"/>
    <n v="115.61797752808988"/>
    <n v="0"/>
    <x v="2"/>
    <b v="1"/>
    <m/>
  </r>
  <r>
    <x v="4"/>
    <d v="2025-05-29T00:00:00"/>
    <n v="22"/>
    <s v="K22225m"/>
    <n v="4"/>
    <s v="453781_30A"/>
    <x v="0"/>
    <n v="10200"/>
    <n v="11200"/>
    <n v="1"/>
    <n v="1"/>
    <s v="A"/>
    <n v="9"/>
    <n v="9"/>
    <n v="0"/>
    <s v="Yes"/>
    <n v="0"/>
    <n v="0"/>
    <s v="Completion Date Pending"/>
    <n v="1000"/>
    <n v="0"/>
    <n v="111.11111111111111"/>
    <n v="0"/>
    <x v="3"/>
    <b v="1"/>
    <m/>
  </r>
  <r>
    <x v="4"/>
    <d v="2025-05-30T00:00:00"/>
    <n v="22"/>
    <s v="K22225m"/>
    <n v="4"/>
    <s v="453781_30A"/>
    <x v="0"/>
    <n v="11200"/>
    <n v="12232"/>
    <n v="1"/>
    <n v="0"/>
    <s v="A"/>
    <n v="9"/>
    <n v="9"/>
    <n v="0"/>
    <s v="Yes"/>
    <n v="0"/>
    <n v="0"/>
    <d v="2025-05-30T00:00:00"/>
    <n v="1032"/>
    <n v="1"/>
    <n v="114.66666666666667"/>
    <n v="0.1111111111111111"/>
    <x v="4"/>
    <b v="1"/>
    <m/>
  </r>
  <r>
    <x v="5"/>
    <d v="2025-05-26T00:00:00"/>
    <n v="22"/>
    <s v="K33225m"/>
    <n v="6"/>
    <s v="453778_30D"/>
    <x v="0"/>
    <n v="25596"/>
    <n v="30710"/>
    <n v="1"/>
    <n v="1"/>
    <s v="A"/>
    <n v="8.9"/>
    <n v="8.9"/>
    <n v="0"/>
    <s v="Yes"/>
    <n v="0"/>
    <n v="0"/>
    <s v="Completion Date Pending"/>
    <n v="5114"/>
    <n v="0"/>
    <n v="574.60674157303367"/>
    <n v="0"/>
    <x v="0"/>
    <b v="1"/>
    <m/>
  </r>
  <r>
    <x v="5"/>
    <d v="2025-05-27T00:00:00"/>
    <n v="22"/>
    <s v="K33225m"/>
    <n v="6"/>
    <s v="453778_30D"/>
    <x v="0"/>
    <n v="30710"/>
    <n v="30710"/>
    <n v="1"/>
    <n v="0"/>
    <s v="A"/>
    <n v="1"/>
    <n v="1"/>
    <n v="0"/>
    <s v="Yes"/>
    <n v="0"/>
    <n v="0"/>
    <d v="2025-05-27T00:00:00"/>
    <n v="0"/>
    <n v="1"/>
    <n v="0"/>
    <n v="1"/>
    <x v="1"/>
    <b v="1"/>
    <m/>
  </r>
  <r>
    <x v="5"/>
    <d v="2025-05-27T00:00:00"/>
    <n v="22"/>
    <s v="KCM125m"/>
    <n v="21"/>
    <s v="453778_36B"/>
    <x v="0"/>
    <n v="77628"/>
    <n v="81512"/>
    <n v="1"/>
    <n v="0"/>
    <s v="A"/>
    <n v="7.9"/>
    <n v="7.9"/>
    <n v="0"/>
    <s v="Yes"/>
    <n v="0"/>
    <n v="0"/>
    <d v="2025-05-27T00:00:00"/>
    <n v="3884"/>
    <n v="1"/>
    <n v="491.64556962025313"/>
    <n v="0.12658227848101264"/>
    <x v="1"/>
    <b v="1"/>
    <m/>
  </r>
  <r>
    <x v="5"/>
    <d v="2025-05-28T00:00:00"/>
    <n v="22"/>
    <s v="K22225m"/>
    <n v="21"/>
    <s v="453781_30A"/>
    <x v="0"/>
    <n v="61153"/>
    <n v="62186"/>
    <n v="1"/>
    <n v="1"/>
    <s v="A"/>
    <n v="8.9"/>
    <n v="8.9"/>
    <n v="0"/>
    <s v="Yes"/>
    <n v="0"/>
    <n v="0"/>
    <s v="Completion Date Pending"/>
    <n v="1033"/>
    <n v="0"/>
    <n v="116.06741573033707"/>
    <n v="0"/>
    <x v="2"/>
    <b v="1"/>
    <m/>
  </r>
  <r>
    <x v="5"/>
    <d v="2025-05-29T00:00:00"/>
    <n v="22"/>
    <s v="K22225m"/>
    <n v="21"/>
    <s v="453781_30A"/>
    <x v="0"/>
    <n v="62186"/>
    <n v="63186"/>
    <n v="1"/>
    <n v="1"/>
    <s v="A"/>
    <n v="9"/>
    <n v="9"/>
    <n v="0"/>
    <s v="Yes"/>
    <n v="0"/>
    <n v="0"/>
    <s v="Completion Date Pending"/>
    <n v="1000"/>
    <n v="0"/>
    <n v="111.11111111111111"/>
    <n v="0"/>
    <x v="3"/>
    <b v="1"/>
    <m/>
  </r>
  <r>
    <x v="5"/>
    <d v="2025-05-30T00:00:00"/>
    <n v="22"/>
    <s v="K22225m"/>
    <n v="21"/>
    <s v="453781_30A"/>
    <x v="0"/>
    <n v="63186"/>
    <n v="64218"/>
    <n v="1"/>
    <n v="0"/>
    <s v="A"/>
    <n v="9"/>
    <n v="9"/>
    <n v="0"/>
    <s v="Yes"/>
    <n v="0"/>
    <n v="0"/>
    <d v="2025-05-30T00:00:00"/>
    <n v="1032"/>
    <n v="1"/>
    <n v="114.66666666666667"/>
    <n v="0.1111111111111111"/>
    <x v="4"/>
    <b v="1"/>
    <m/>
  </r>
  <r>
    <x v="6"/>
    <d v="2025-05-26T00:00:00"/>
    <n v="22"/>
    <s v="K33225m"/>
    <n v="4"/>
    <s v="453778_30D"/>
    <x v="0"/>
    <n v="15348"/>
    <n v="20478"/>
    <n v="1"/>
    <n v="0"/>
    <s v="A"/>
    <n v="8.49"/>
    <n v="8.49"/>
    <n v="0"/>
    <s v="Yes"/>
    <n v="0"/>
    <n v="0"/>
    <d v="2025-05-26T00:00:00"/>
    <n v="5130"/>
    <n v="1"/>
    <n v="604.2402826855124"/>
    <n v="0.11778563015312131"/>
    <x v="0"/>
    <b v="1"/>
    <m/>
  </r>
  <r>
    <x v="6"/>
    <d v="2025-05-27T00:00:00"/>
    <n v="22"/>
    <s v="KCM125m"/>
    <n v="18"/>
    <s v="453778_36B"/>
    <x v="0"/>
    <n v="65983"/>
    <n v="69874"/>
    <n v="1"/>
    <n v="0"/>
    <s v="A"/>
    <n v="8.8000000000000007"/>
    <n v="8.8000000000000007"/>
    <n v="0"/>
    <s v="Yes"/>
    <n v="0"/>
    <n v="0"/>
    <d v="2025-05-27T00:00:00"/>
    <n v="3891"/>
    <n v="1"/>
    <n v="442.15909090909088"/>
    <n v="0.11363636363636363"/>
    <x v="1"/>
    <b v="1"/>
    <m/>
  </r>
  <r>
    <x v="6"/>
    <d v="2025-05-28T00:00:00"/>
    <n v="22"/>
    <s v="K22225m"/>
    <n v="18"/>
    <s v="453781_30A"/>
    <x v="0"/>
    <n v="51985"/>
    <n v="55036"/>
    <n v="1"/>
    <n v="0"/>
    <s v="A"/>
    <n v="8.9"/>
    <n v="8.9"/>
    <n v="0"/>
    <s v="Yes"/>
    <n v="0"/>
    <n v="0"/>
    <d v="2025-05-28T00:00:00"/>
    <n v="3051"/>
    <n v="1"/>
    <n v="342.80898876404495"/>
    <n v="0.11235955056179775"/>
    <x v="2"/>
    <b v="1"/>
    <m/>
  </r>
  <r>
    <x v="6"/>
    <d v="2025-05-29T00:00:00"/>
    <n v="22"/>
    <s v="KCB225m"/>
    <n v="1"/>
    <s v="453771_10D"/>
    <x v="0"/>
    <n v="0"/>
    <n v="6630"/>
    <n v="1"/>
    <n v="0"/>
    <s v="A"/>
    <n v="8.9"/>
    <n v="8.9"/>
    <n v="0"/>
    <s v="Yes"/>
    <n v="0"/>
    <n v="0"/>
    <d v="2025-05-29T00:00:00"/>
    <n v="6630"/>
    <n v="1"/>
    <n v="744.94382022471905"/>
    <n v="0.11235955056179775"/>
    <x v="3"/>
    <b v="1"/>
    <m/>
  </r>
  <r>
    <x v="6"/>
    <d v="2025-05-30T00:00:00"/>
    <n v="22"/>
    <s v="KCB225m"/>
    <n v="12"/>
    <s v="453771_10D"/>
    <x v="0"/>
    <n v="72966"/>
    <n v="75200"/>
    <n v="1"/>
    <n v="1"/>
    <s v="A"/>
    <n v="8.9"/>
    <n v="8.9"/>
    <n v="0"/>
    <s v="Yes"/>
    <n v="0"/>
    <n v="0"/>
    <s v="Completion Date Pending"/>
    <n v="2234"/>
    <n v="0"/>
    <n v="251.01123595505618"/>
    <n v="0"/>
    <x v="4"/>
    <b v="1"/>
    <m/>
  </r>
  <r>
    <x v="7"/>
    <d v="2025-05-27T00:00:00"/>
    <n v="22"/>
    <s v="KCB125m"/>
    <n v="18"/>
    <s v="453771_08D"/>
    <x v="0"/>
    <n v="126000"/>
    <n v="126000"/>
    <n v="1"/>
    <n v="0"/>
    <s v="A"/>
    <n v="1"/>
    <n v="1"/>
    <n v="0"/>
    <s v="Yes"/>
    <n v="0"/>
    <n v="0"/>
    <d v="2025-05-27T00:00:00"/>
    <n v="0"/>
    <n v="1"/>
    <n v="0"/>
    <n v="1"/>
    <x v="1"/>
    <b v="1"/>
    <m/>
  </r>
  <r>
    <x v="7"/>
    <d v="2025-05-27T00:00:00"/>
    <n v="22"/>
    <s v="KFS125m"/>
    <n v="18"/>
    <s v="453780_30B"/>
    <x v="0"/>
    <n v="87031"/>
    <n v="92155"/>
    <n v="1"/>
    <n v="1"/>
    <s v="A"/>
    <n v="7.8"/>
    <n v="7.8"/>
    <n v="0"/>
    <s v="Yes"/>
    <n v="0"/>
    <n v="0"/>
    <s v="Completion Date Pending"/>
    <n v="5124"/>
    <n v="0"/>
    <n v="656.92307692307691"/>
    <n v="0"/>
    <x v="1"/>
    <b v="1"/>
    <m/>
  </r>
  <r>
    <x v="7"/>
    <d v="2025-05-28T00:00:00"/>
    <n v="22"/>
    <s v="KFS125m"/>
    <n v="18"/>
    <s v="453780_30B"/>
    <x v="0"/>
    <n v="92155"/>
    <n v="92155"/>
    <n v="1"/>
    <n v="0"/>
    <s v="A"/>
    <n v="0"/>
    <n v="0"/>
    <n v="0"/>
    <s v="Yes"/>
    <n v="0"/>
    <n v="0"/>
    <d v="2025-05-28T00:00:00"/>
    <n v="0"/>
    <n v="1"/>
    <s v="---"/>
    <s v="---"/>
    <x v="2"/>
    <b v="1"/>
    <m/>
  </r>
  <r>
    <x v="7"/>
    <d v="2025-05-28T00:00:00"/>
    <n v="22"/>
    <s v="KCM125m"/>
    <n v="19"/>
    <s v="453778_36B"/>
    <x v="0"/>
    <n v="69874"/>
    <n v="73748"/>
    <n v="1"/>
    <n v="0"/>
    <s v="A"/>
    <n v="8.8000000000000007"/>
    <n v="8.8000000000000007"/>
    <n v="0"/>
    <s v="Yes"/>
    <n v="0"/>
    <n v="0"/>
    <d v="2025-05-28T00:00:00"/>
    <n v="3874"/>
    <n v="1"/>
    <n v="440.22727272727269"/>
    <n v="0.11363636363636363"/>
    <x v="2"/>
    <b v="1"/>
    <m/>
  </r>
  <r>
    <x v="7"/>
    <d v="2025-05-29T00:00:00"/>
    <n v="22"/>
    <s v="KCB225m"/>
    <n v="8"/>
    <s v="453771_10D"/>
    <x v="0"/>
    <n v="46434"/>
    <n v="50684"/>
    <n v="1"/>
    <n v="1"/>
    <s v="A"/>
    <n v="9"/>
    <n v="9"/>
    <n v="0"/>
    <s v="Yes"/>
    <n v="0"/>
    <n v="0"/>
    <s v="Completion Date Pending"/>
    <n v="4250"/>
    <n v="0"/>
    <n v="472.22222222222223"/>
    <n v="0"/>
    <x v="3"/>
    <b v="1"/>
    <m/>
  </r>
  <r>
    <x v="7"/>
    <d v="2025-05-30T00:00:00"/>
    <n v="22"/>
    <s v="KCB225m"/>
    <n v="8"/>
    <s v="453771_10D"/>
    <x v="0"/>
    <n v="50684"/>
    <n v="53062"/>
    <n v="1"/>
    <n v="0"/>
    <s v="A"/>
    <n v="9"/>
    <n v="9"/>
    <n v="0"/>
    <s v="Yes"/>
    <n v="0"/>
    <n v="0"/>
    <d v="2025-05-30T00:00:00"/>
    <n v="2378"/>
    <n v="1"/>
    <n v="264.22222222222223"/>
    <n v="0.1111111111111111"/>
    <x v="4"/>
    <b v="1"/>
    <m/>
  </r>
  <r>
    <x v="8"/>
    <d v="2025-05-26T00:00:00"/>
    <n v="22"/>
    <s v="K33225m"/>
    <n v="7"/>
    <s v="453778_30D"/>
    <x v="0"/>
    <n v="30710"/>
    <n v="35835"/>
    <n v="1"/>
    <n v="0"/>
    <s v="A"/>
    <n v="8.9"/>
    <n v="8.9"/>
    <n v="0"/>
    <s v="Yes"/>
    <n v="0"/>
    <n v="0"/>
    <d v="2025-05-26T00:00:00"/>
    <n v="5125"/>
    <n v="1"/>
    <n v="575.84269662921349"/>
    <n v="0.11235955056179775"/>
    <x v="0"/>
    <b v="1"/>
    <m/>
  </r>
  <r>
    <x v="8"/>
    <d v="2025-05-27T00:00:00"/>
    <n v="22"/>
    <s v="K33225m"/>
    <n v="20"/>
    <s v="453778_30D"/>
    <x v="0"/>
    <n v="97275"/>
    <n v="102391"/>
    <n v="1"/>
    <n v="0"/>
    <s v="A"/>
    <n v="8.9"/>
    <n v="8.9"/>
    <n v="0"/>
    <s v="Yes"/>
    <n v="0"/>
    <n v="0"/>
    <d v="2025-05-27T00:00:00"/>
    <n v="5116"/>
    <n v="1"/>
    <n v="574.83146067415726"/>
    <n v="0.11235955056179775"/>
    <x v="1"/>
    <b v="1"/>
    <m/>
  </r>
  <r>
    <x v="8"/>
    <d v="2025-05-28T00:00:00"/>
    <n v="22"/>
    <s v="KCM125m"/>
    <n v="7"/>
    <s v="453778_36B"/>
    <x v="0"/>
    <n v="23285"/>
    <n v="27173"/>
    <n v="1"/>
    <n v="0"/>
    <s v="A"/>
    <n v="8.9"/>
    <n v="8.9"/>
    <n v="0"/>
    <s v="Yes"/>
    <n v="0"/>
    <n v="0"/>
    <d v="2025-05-28T00:00:00"/>
    <n v="3888"/>
    <n v="1"/>
    <n v="436.85393258426967"/>
    <n v="0.11235955056179775"/>
    <x v="2"/>
    <b v="1"/>
    <m/>
  </r>
  <r>
    <x v="8"/>
    <d v="2025-05-29T00:00:00"/>
    <n v="22"/>
    <s v="K22225m"/>
    <n v="7"/>
    <s v="453781_30A"/>
    <x v="0"/>
    <n v="18346"/>
    <n v="19346"/>
    <n v="1"/>
    <n v="1"/>
    <s v="A"/>
    <n v="8.9"/>
    <n v="8.9"/>
    <n v="0"/>
    <s v="Yes"/>
    <n v="0"/>
    <n v="0"/>
    <s v="Completion Date Pending"/>
    <n v="1000"/>
    <n v="0"/>
    <n v="112.35955056179775"/>
    <n v="0"/>
    <x v="3"/>
    <b v="1"/>
    <m/>
  </r>
  <r>
    <x v="8"/>
    <d v="2025-05-30T00:00:00"/>
    <n v="22"/>
    <s v="K22225m"/>
    <n v="7"/>
    <s v="453781_30A"/>
    <x v="0"/>
    <n v="19346"/>
    <n v="21406"/>
    <n v="1"/>
    <n v="0"/>
    <s v="A"/>
    <n v="9"/>
    <n v="9"/>
    <n v="0"/>
    <s v="Yes"/>
    <n v="0"/>
    <n v="0"/>
    <d v="2025-05-30T00:00:00"/>
    <n v="2060"/>
    <n v="1"/>
    <n v="228.88888888888889"/>
    <n v="0.1111111111111111"/>
    <x v="4"/>
    <b v="1"/>
    <m/>
  </r>
  <r>
    <x v="9"/>
    <d v="2025-05-26T00:00:00"/>
    <n v="22"/>
    <s v="K33225m"/>
    <n v="5"/>
    <s v="453778_30D"/>
    <x v="0"/>
    <n v="20478"/>
    <n v="25596"/>
    <n v="1"/>
    <n v="1"/>
    <s v="A"/>
    <n v="8.9"/>
    <n v="8.9"/>
    <n v="0"/>
    <s v="Yes"/>
    <n v="0"/>
    <n v="0"/>
    <s v="Completion Date Pending"/>
    <n v="5118"/>
    <n v="0"/>
    <n v="575.05617977528084"/>
    <n v="0"/>
    <x v="0"/>
    <b v="1"/>
    <m/>
  </r>
  <r>
    <x v="9"/>
    <d v="2025-05-27T00:00:00"/>
    <n v="22"/>
    <s v="K33225m"/>
    <n v="5"/>
    <s v="453778_30D"/>
    <x v="0"/>
    <n v="25596"/>
    <n v="25596"/>
    <n v="1"/>
    <n v="0"/>
    <s v="A"/>
    <n v="1"/>
    <n v="1"/>
    <n v="0"/>
    <s v="Yes"/>
    <n v="0"/>
    <n v="0"/>
    <d v="2025-05-27T00:00:00"/>
    <n v="0"/>
    <n v="1"/>
    <n v="0"/>
    <n v="1"/>
    <x v="1"/>
    <b v="1"/>
    <m/>
  </r>
  <r>
    <x v="9"/>
    <d v="2025-05-27T00:00:00"/>
    <n v="22"/>
    <s v="KCM125m"/>
    <n v="22"/>
    <s v="453778_36B"/>
    <x v="0"/>
    <n v="81512"/>
    <n v="85411"/>
    <n v="1"/>
    <n v="0"/>
    <s v="A"/>
    <n v="7.9"/>
    <n v="7.9"/>
    <n v="0"/>
    <s v="Yes"/>
    <n v="0"/>
    <n v="0"/>
    <d v="2025-05-27T00:00:00"/>
    <n v="3899"/>
    <n v="1"/>
    <n v="493.54430379746833"/>
    <n v="0.12658227848101264"/>
    <x v="1"/>
    <b v="1"/>
    <m/>
  </r>
  <r>
    <x v="9"/>
    <d v="2025-05-28T00:00:00"/>
    <n v="22"/>
    <s v="K22225m"/>
    <n v="22"/>
    <s v="453781_30A"/>
    <x v="0"/>
    <n v="64218"/>
    <n v="65236"/>
    <n v="1"/>
    <n v="1"/>
    <s v="A"/>
    <n v="8.9"/>
    <n v="8.9"/>
    <n v="0"/>
    <s v="Yes"/>
    <n v="0"/>
    <n v="0"/>
    <s v="Completion Date Pending"/>
    <n v="1018"/>
    <n v="0"/>
    <n v="114.3820224719101"/>
    <n v="0"/>
    <x v="2"/>
    <b v="1"/>
    <m/>
  </r>
  <r>
    <x v="9"/>
    <d v="2025-05-29T00:00:00"/>
    <n v="22"/>
    <s v="K22225m"/>
    <n v="22"/>
    <s v="453781_30A"/>
    <x v="0"/>
    <n v="65236"/>
    <n v="66236"/>
    <n v="1"/>
    <n v="1"/>
    <s v="A"/>
    <n v="9"/>
    <n v="9"/>
    <n v="0"/>
    <s v="Yes"/>
    <n v="0"/>
    <n v="0"/>
    <s v="Completion Date Pending"/>
    <n v="1000"/>
    <n v="0"/>
    <n v="111.11111111111111"/>
    <n v="0"/>
    <x v="3"/>
    <b v="1"/>
    <m/>
  </r>
  <r>
    <x v="9"/>
    <d v="2025-05-30T00:00:00"/>
    <n v="22"/>
    <s v="K22225m"/>
    <n v="22"/>
    <s v="453781_30A"/>
    <x v="0"/>
    <n v="66236"/>
    <n v="67287"/>
    <n v="1"/>
    <n v="0"/>
    <s v="A"/>
    <n v="9"/>
    <n v="9"/>
    <n v="0"/>
    <s v="Yes"/>
    <n v="0"/>
    <n v="0"/>
    <d v="2025-05-30T00:00:00"/>
    <n v="1051"/>
    <n v="1"/>
    <n v="116.77777777777777"/>
    <n v="0.1111111111111111"/>
    <x v="4"/>
    <b v="1"/>
    <m/>
  </r>
  <r>
    <x v="10"/>
    <d v="2025-05-26T00:00:00"/>
    <n v="22"/>
    <s v="K33225m"/>
    <n v="12"/>
    <s v="453778_30D"/>
    <x v="0"/>
    <n v="56317"/>
    <n v="61432"/>
    <n v="1"/>
    <n v="0"/>
    <s v="A"/>
    <n v="8.8000000000000007"/>
    <n v="8.8000000000000007"/>
    <n v="0"/>
    <s v="Yes"/>
    <n v="0"/>
    <n v="0"/>
    <d v="2025-05-26T00:00:00"/>
    <n v="5115"/>
    <n v="1"/>
    <n v="581.25"/>
    <n v="0.11363636363636363"/>
    <x v="0"/>
    <b v="1"/>
    <m/>
  </r>
  <r>
    <x v="10"/>
    <d v="2025-05-27T00:00:00"/>
    <n v="22"/>
    <s v="KCM125m"/>
    <n v="10"/>
    <s v="453778_36B"/>
    <x v="0"/>
    <n v="34928"/>
    <n v="35956"/>
    <n v="1"/>
    <n v="1"/>
    <s v="A"/>
    <n v="9"/>
    <n v="9"/>
    <n v="0"/>
    <s v="Yes"/>
    <n v="0"/>
    <n v="0"/>
    <s v="Completion Date Pending"/>
    <n v="1028"/>
    <n v="0"/>
    <n v="114.22222222222223"/>
    <n v="0"/>
    <x v="1"/>
    <b v="1"/>
    <m/>
  </r>
  <r>
    <x v="10"/>
    <d v="2025-05-28T00:00:00"/>
    <n v="22"/>
    <s v="KCM125m"/>
    <n v="10"/>
    <s v="453778_36B"/>
    <x v="0"/>
    <n v="35956"/>
    <n v="38818"/>
    <n v="1"/>
    <n v="0"/>
    <s v="A"/>
    <n v="8.85"/>
    <n v="8.85"/>
    <n v="0"/>
    <s v="Yes"/>
    <n v="0"/>
    <n v="0"/>
    <d v="2025-05-28T00:00:00"/>
    <n v="2862"/>
    <n v="1"/>
    <n v="323.38983050847457"/>
    <n v="0.11299435028248588"/>
    <x v="2"/>
    <b v="1"/>
    <m/>
  </r>
  <r>
    <x v="10"/>
    <d v="2025-05-29T00:00:00"/>
    <n v="22"/>
    <s v="K22225m"/>
    <n v="10"/>
    <s v="453781_30A"/>
    <x v="0"/>
    <n v="27514"/>
    <n v="30577"/>
    <n v="1"/>
    <n v="0"/>
    <s v="A"/>
    <n v="8.85"/>
    <n v="8.85"/>
    <n v="0"/>
    <s v="Yes"/>
    <n v="0"/>
    <n v="0"/>
    <d v="2025-05-29T00:00:00"/>
    <n v="3063"/>
    <n v="1"/>
    <n v="346.10169491525426"/>
    <n v="0.11299435028248588"/>
    <x v="3"/>
    <b v="1"/>
    <m/>
  </r>
  <r>
    <x v="10"/>
    <d v="2025-05-30T00:00:00"/>
    <n v="22"/>
    <s v="KCB225m"/>
    <n v="11"/>
    <s v="453771_10D"/>
    <x v="0"/>
    <n v="66336"/>
    <n v="67336"/>
    <n v="1"/>
    <n v="1"/>
    <s v="A"/>
    <n v="9"/>
    <n v="9"/>
    <n v="0"/>
    <s v="Yes"/>
    <n v="0"/>
    <n v="0"/>
    <s v="Completion Date Pending"/>
    <n v="1000"/>
    <n v="0"/>
    <n v="111.11111111111111"/>
    <n v="0"/>
    <x v="4"/>
    <b v="1"/>
    <m/>
  </r>
  <r>
    <x v="11"/>
    <d v="2025-05-26T00:00:00"/>
    <n v="22"/>
    <s v="KCB125m"/>
    <n v="15"/>
    <s v="453771_08D"/>
    <x v="0"/>
    <n v="105000"/>
    <n v="105000"/>
    <n v="1"/>
    <n v="0"/>
    <s v="A"/>
    <n v="1"/>
    <n v="1"/>
    <n v="0"/>
    <s v="Yes"/>
    <n v="0"/>
    <n v="0"/>
    <d v="2025-05-26T00:00:00"/>
    <n v="0"/>
    <n v="1"/>
    <n v="0"/>
    <n v="1"/>
    <x v="0"/>
    <b v="1"/>
    <m/>
  </r>
  <r>
    <x v="11"/>
    <d v="2025-05-26T00:00:00"/>
    <n v="22"/>
    <s v="KFS125m"/>
    <n v="15"/>
    <s v="453780_30B"/>
    <x v="0"/>
    <n v="73500"/>
    <n v="76796"/>
    <n v="1"/>
    <n v="0"/>
    <s v="A"/>
    <n v="8"/>
    <n v="8"/>
    <n v="0"/>
    <s v="Yes"/>
    <n v="0"/>
    <n v="0"/>
    <d v="2025-05-26T00:00:00"/>
    <n v="3296"/>
    <n v="1"/>
    <n v="412"/>
    <n v="0.125"/>
    <x v="0"/>
    <b v="1"/>
    <m/>
  </r>
  <r>
    <x v="11"/>
    <d v="2025-05-27T00:00:00"/>
    <n v="22"/>
    <s v="KCM125m"/>
    <n v="16"/>
    <s v="453778_36B"/>
    <x v="0"/>
    <n v="58227"/>
    <n v="62100"/>
    <n v="1"/>
    <n v="1"/>
    <s v="A"/>
    <n v="8.98"/>
    <n v="8.98"/>
    <n v="0"/>
    <s v="Yes"/>
    <n v="0"/>
    <n v="0"/>
    <s v="Completion Date Pending"/>
    <n v="3873"/>
    <n v="0"/>
    <n v="431.29175946547883"/>
    <n v="0"/>
    <x v="1"/>
    <b v="1"/>
    <m/>
  </r>
  <r>
    <x v="11"/>
    <d v="2025-05-28T00:00:00"/>
    <n v="22"/>
    <s v="K22225m"/>
    <n v="16"/>
    <s v="453781_30A"/>
    <x v="0"/>
    <n v="45858"/>
    <n v="48918"/>
    <n v="1"/>
    <n v="1"/>
    <s v="A"/>
    <n v="8.98"/>
    <n v="8.98"/>
    <n v="0"/>
    <s v="Yes"/>
    <n v="0"/>
    <n v="0"/>
    <s v="Completion Date Pending"/>
    <n v="3060"/>
    <n v="0"/>
    <n v="340.75723830734967"/>
    <n v="0"/>
    <x v="2"/>
    <b v="1"/>
    <m/>
  </r>
  <r>
    <x v="11"/>
    <d v="2025-05-29T00:00:00"/>
    <n v="22"/>
    <s v="KCB225m"/>
    <n v="6"/>
    <s v="453771_10D"/>
    <x v="0"/>
    <n v="33160"/>
    <n v="34160"/>
    <n v="1"/>
    <n v="1"/>
    <s v="A"/>
    <n v="9"/>
    <n v="9"/>
    <n v="0"/>
    <s v="Yes"/>
    <n v="0"/>
    <n v="0"/>
    <s v="Completion Date Pending"/>
    <n v="1000"/>
    <n v="0"/>
    <n v="111.11111111111111"/>
    <n v="0"/>
    <x v="3"/>
    <b v="1"/>
    <m/>
  </r>
  <r>
    <x v="11"/>
    <d v="2025-05-30T00:00:00"/>
    <n v="22"/>
    <s v="KCM125m"/>
    <n v="16"/>
    <s v="453778_36B"/>
    <x v="0"/>
    <n v="62100"/>
    <n v="62100"/>
    <n v="1"/>
    <n v="0"/>
    <s v="A"/>
    <n v="0"/>
    <n v="0"/>
    <n v="0"/>
    <s v="Yes"/>
    <n v="0"/>
    <n v="0"/>
    <d v="2025-05-30T00:00:00"/>
    <n v="0"/>
    <n v="1"/>
    <s v="---"/>
    <s v="---"/>
    <x v="4"/>
    <b v="1"/>
    <m/>
  </r>
  <r>
    <x v="11"/>
    <d v="2025-05-30T00:00:00"/>
    <n v="22"/>
    <s v="K22225m"/>
    <n v="16"/>
    <s v="453781_30A"/>
    <x v="0"/>
    <n v="48918"/>
    <n v="48918"/>
    <n v="1"/>
    <n v="0"/>
    <s v="A"/>
    <n v="0"/>
    <n v="0"/>
    <n v="0"/>
    <s v="Yes"/>
    <n v="0"/>
    <n v="0"/>
    <d v="2025-05-30T00:00:00"/>
    <n v="0"/>
    <n v="1"/>
    <s v="---"/>
    <s v="---"/>
    <x v="4"/>
    <b v="1"/>
    <m/>
  </r>
  <r>
    <x v="11"/>
    <d v="2025-05-30T00:00:00"/>
    <n v="22"/>
    <s v="KCB225m"/>
    <n v="6"/>
    <s v="453771_10D"/>
    <x v="0"/>
    <n v="34160"/>
    <n v="37660"/>
    <n v="1"/>
    <n v="1"/>
    <s v="A"/>
    <n v="9"/>
    <n v="9"/>
    <n v="0"/>
    <s v="Yes"/>
    <n v="0"/>
    <n v="0"/>
    <s v="Completion Date Pending"/>
    <n v="3500"/>
    <n v="0"/>
    <n v="388.88888888888891"/>
    <n v="0"/>
    <x v="4"/>
    <b v="1"/>
    <m/>
  </r>
  <r>
    <x v="12"/>
    <d v="2025-05-26T00:00:00"/>
    <n v="22"/>
    <s v="K33225m"/>
    <n v="13"/>
    <s v="453778_30D"/>
    <x v="0"/>
    <n v="61432"/>
    <n v="65947"/>
    <n v="1"/>
    <n v="1"/>
    <s v="A"/>
    <n v="8.8000000000000007"/>
    <n v="8.8000000000000007"/>
    <n v="0"/>
    <s v="Yes"/>
    <n v="0"/>
    <n v="0"/>
    <s v="Completion Date Pending"/>
    <n v="4515"/>
    <n v="0"/>
    <n v="513.06818181818176"/>
    <n v="0"/>
    <x v="0"/>
    <b v="1"/>
    <m/>
  </r>
  <r>
    <x v="12"/>
    <d v="2025-05-27T00:00:00"/>
    <n v="22"/>
    <s v="K33225m"/>
    <n v="13"/>
    <s v="453778_30D"/>
    <x v="0"/>
    <n v="65947"/>
    <n v="66557"/>
    <n v="1"/>
    <n v="0"/>
    <s v="A"/>
    <n v="9"/>
    <n v="9"/>
    <n v="0"/>
    <s v="Yes"/>
    <n v="0"/>
    <n v="0"/>
    <d v="2025-05-27T00:00:00"/>
    <n v="610"/>
    <n v="1"/>
    <n v="67.777777777777771"/>
    <n v="0.1111111111111111"/>
    <x v="1"/>
    <b v="1"/>
    <m/>
  </r>
  <r>
    <x v="12"/>
    <d v="2025-05-28T00:00:00"/>
    <n v="22"/>
    <s v="KCM125m"/>
    <n v="11"/>
    <s v="453778_36B"/>
    <x v="0"/>
    <n v="38818"/>
    <n v="42701"/>
    <n v="1"/>
    <n v="0"/>
    <s v="A"/>
    <n v="8.85"/>
    <n v="8.85"/>
    <n v="0"/>
    <s v="Yes"/>
    <n v="0"/>
    <n v="0"/>
    <d v="2025-05-28T00:00:00"/>
    <n v="3883"/>
    <n v="1"/>
    <n v="438.75706214689268"/>
    <n v="0.11299435028248588"/>
    <x v="2"/>
    <b v="1"/>
    <m/>
  </r>
  <r>
    <x v="12"/>
    <d v="2025-05-29T00:00:00"/>
    <n v="22"/>
    <s v="K22225m"/>
    <n v="11"/>
    <s v="453781_30A"/>
    <x v="0"/>
    <n v="30577"/>
    <n v="33630"/>
    <n v="1"/>
    <n v="0"/>
    <s v="A"/>
    <n v="8.85"/>
    <n v="8.85"/>
    <n v="0"/>
    <s v="Yes"/>
    <n v="0"/>
    <n v="0"/>
    <d v="2025-05-29T00:00:00"/>
    <n v="3053"/>
    <n v="1"/>
    <n v="344.9717514124294"/>
    <n v="0.11299435028248588"/>
    <x v="3"/>
    <b v="1"/>
    <m/>
  </r>
  <r>
    <x v="12"/>
    <d v="2025-05-30T00:00:00"/>
    <n v="22"/>
    <s v="KCB225m"/>
    <n v="10"/>
    <s v="453771_10D"/>
    <x v="0"/>
    <n v="59696"/>
    <n v="60687"/>
    <n v="1"/>
    <n v="1"/>
    <s v="A"/>
    <n v="8.85"/>
    <n v="8.85"/>
    <n v="0"/>
    <s v="Yes"/>
    <n v="0"/>
    <n v="0"/>
    <s v="Completion Date Pending"/>
    <n v="991"/>
    <n v="0"/>
    <n v="111.9774011299435"/>
    <n v="0"/>
    <x v="4"/>
    <b v="1"/>
    <m/>
  </r>
  <r>
    <x v="13"/>
    <d v="2025-05-27T00:00:00"/>
    <n v="22"/>
    <s v="K33225m"/>
    <n v="3"/>
    <s v="453778_30D"/>
    <x v="0"/>
    <n v="10234"/>
    <n v="15348"/>
    <n v="1"/>
    <n v="0"/>
    <s v="A"/>
    <n v="8.9"/>
    <n v="8.9"/>
    <n v="0"/>
    <s v="Yes"/>
    <n v="0"/>
    <n v="0"/>
    <d v="2025-05-27T00:00:00"/>
    <n v="5114"/>
    <n v="1"/>
    <n v="574.60674157303367"/>
    <n v="0.11235955056179775"/>
    <x v="1"/>
    <b v="1"/>
    <m/>
  </r>
  <r>
    <x v="13"/>
    <d v="2025-05-28T00:00:00"/>
    <n v="22"/>
    <s v="KCM125m"/>
    <n v="15"/>
    <s v="453778_36B"/>
    <x v="0"/>
    <n v="54337"/>
    <n v="58227"/>
    <n v="1"/>
    <n v="0"/>
    <s v="A"/>
    <n v="8.9"/>
    <n v="8.9"/>
    <n v="0"/>
    <s v="Yes"/>
    <n v="0"/>
    <n v="0"/>
    <d v="2025-05-28T00:00:00"/>
    <n v="3890"/>
    <n v="1"/>
    <n v="437.07865168539325"/>
    <n v="0.11235955056179775"/>
    <x v="2"/>
    <b v="1"/>
    <m/>
  </r>
  <r>
    <x v="13"/>
    <d v="2025-05-29T00:00:00"/>
    <n v="22"/>
    <s v="K22225m"/>
    <n v="15"/>
    <s v="453781_30A"/>
    <x v="0"/>
    <n v="42809"/>
    <n v="45000"/>
    <n v="1"/>
    <n v="1"/>
    <s v="A"/>
    <n v="9"/>
    <n v="9"/>
    <n v="0"/>
    <s v="Yes"/>
    <n v="0"/>
    <n v="0"/>
    <s v="Completion Date Pending"/>
    <n v="2191"/>
    <n v="0"/>
    <n v="243.44444444444446"/>
    <n v="0"/>
    <x v="3"/>
    <b v="1"/>
    <m/>
  </r>
  <r>
    <x v="13"/>
    <d v="2025-05-30T00:00:00"/>
    <n v="22"/>
    <s v="K22225m"/>
    <n v="15"/>
    <s v="453781_30A"/>
    <x v="0"/>
    <n v="45000"/>
    <n v="45858"/>
    <n v="1"/>
    <n v="0"/>
    <s v="A"/>
    <n v="8.9"/>
    <n v="8.9"/>
    <n v="0"/>
    <s v="Yes"/>
    <n v="0"/>
    <n v="0"/>
    <d v="2025-05-30T00:00:00"/>
    <n v="858"/>
    <n v="1"/>
    <n v="96.404494382022463"/>
    <n v="0.11235955056179775"/>
    <x v="4"/>
    <b v="1"/>
    <m/>
  </r>
  <r>
    <x v="14"/>
    <d v="2025-05-26T00:00:00"/>
    <n v="22"/>
    <s v="K33225m"/>
    <n v="15"/>
    <s v="453778_30D"/>
    <x v="0"/>
    <n v="71673"/>
    <n v="73500"/>
    <n v="1"/>
    <n v="1"/>
    <s v="A"/>
    <n v="9"/>
    <n v="9"/>
    <n v="0"/>
    <s v="Yes"/>
    <n v="0"/>
    <n v="0"/>
    <s v="Completion Date Pending"/>
    <n v="1827"/>
    <n v="0"/>
    <n v="203"/>
    <n v="0"/>
    <x v="0"/>
    <b v="1"/>
    <m/>
  </r>
  <r>
    <x v="14"/>
    <d v="2025-05-27T00:00:00"/>
    <n v="22"/>
    <s v="K33225m"/>
    <n v="15"/>
    <s v="453778_30D"/>
    <x v="0"/>
    <n v="73500"/>
    <n v="76792"/>
    <n v="1"/>
    <n v="0"/>
    <s v="A"/>
    <n v="8.9"/>
    <n v="8.9"/>
    <n v="0"/>
    <s v="Yes"/>
    <n v="0"/>
    <n v="0"/>
    <d v="2025-05-27T00:00:00"/>
    <n v="3292"/>
    <n v="1"/>
    <n v="369.88764044943821"/>
    <n v="0.11235955056179775"/>
    <x v="1"/>
    <b v="1"/>
    <m/>
  </r>
  <r>
    <x v="14"/>
    <d v="2025-05-28T00:00:00"/>
    <n v="22"/>
    <s v="KCM125m"/>
    <n v="9"/>
    <s v="453778_36B"/>
    <x v="0"/>
    <n v="31044"/>
    <n v="34928"/>
    <n v="1"/>
    <n v="0"/>
    <s v="A"/>
    <n v="8.9499999999999993"/>
    <n v="8.9499999999999993"/>
    <n v="0"/>
    <s v="Yes"/>
    <n v="0"/>
    <n v="0"/>
    <d v="2025-05-28T00:00:00"/>
    <n v="3884"/>
    <n v="1"/>
    <n v="433.96648044692739"/>
    <n v="0.111731843575419"/>
    <x v="2"/>
    <b v="1"/>
    <m/>
  </r>
  <r>
    <x v="14"/>
    <d v="2025-05-29T00:00:00"/>
    <n v="22"/>
    <s v="K22225m"/>
    <n v="9"/>
    <s v="453781_30A"/>
    <x v="0"/>
    <n v="24455"/>
    <n v="25700"/>
    <n v="1"/>
    <n v="1"/>
    <s v="A"/>
    <n v="8.9499999999999993"/>
    <n v="8.9499999999999993"/>
    <n v="0"/>
    <s v="Yes"/>
    <n v="0"/>
    <n v="0"/>
    <s v="Completion Date Pending"/>
    <n v="1245"/>
    <n v="0"/>
    <n v="139.10614525139667"/>
    <n v="0"/>
    <x v="3"/>
    <b v="1"/>
    <m/>
  </r>
  <r>
    <x v="14"/>
    <d v="2025-05-30T00:00:00"/>
    <n v="22"/>
    <s v="K22225m"/>
    <n v="9"/>
    <s v="453781_30A"/>
    <x v="0"/>
    <n v="25700"/>
    <n v="27514"/>
    <n v="1"/>
    <n v="0"/>
    <s v="A"/>
    <n v="9"/>
    <n v="9"/>
    <n v="0"/>
    <s v="Yes"/>
    <n v="0"/>
    <n v="0"/>
    <d v="2025-05-30T00:00:00"/>
    <n v="1814"/>
    <n v="1"/>
    <n v="201.55555555555554"/>
    <n v="0.1111111111111111"/>
    <x v="4"/>
    <b v="1"/>
    <m/>
  </r>
  <r>
    <x v="15"/>
    <d v="2025-05-26T00:00:00"/>
    <n v="22"/>
    <s v="K33225m"/>
    <n v="1"/>
    <s v="453778_30D"/>
    <x v="0"/>
    <n v="0"/>
    <n v="5111"/>
    <n v="1"/>
    <n v="0"/>
    <s v="A"/>
    <n v="8.9"/>
    <n v="8.9"/>
    <n v="0"/>
    <s v="Yes"/>
    <n v="0"/>
    <n v="0"/>
    <d v="2025-05-26T00:00:00"/>
    <n v="5111"/>
    <n v="1"/>
    <n v="574.2696629213483"/>
    <n v="0.11235955056179775"/>
    <x v="0"/>
    <b v="1"/>
    <m/>
  </r>
  <r>
    <x v="15"/>
    <d v="2025-05-27T00:00:00"/>
    <n v="22"/>
    <s v="KCM125m"/>
    <n v="2"/>
    <s v="453778_36B"/>
    <x v="0"/>
    <n v="3878"/>
    <n v="7763"/>
    <n v="1"/>
    <n v="0"/>
    <s v="A"/>
    <n v="4.9000000000000004"/>
    <n v="4.9000000000000004"/>
    <n v="0"/>
    <s v="Yes"/>
    <n v="0"/>
    <n v="0"/>
    <d v="2025-05-27T00:00:00"/>
    <n v="3885"/>
    <n v="1"/>
    <n v="792.85714285714278"/>
    <n v="0.2040816326530612"/>
    <x v="1"/>
    <b v="1"/>
    <m/>
  </r>
  <r>
    <x v="15"/>
    <d v="2025-05-27T00:00:00"/>
    <n v="22"/>
    <s v="K22225m"/>
    <n v="2"/>
    <s v="453781_30A"/>
    <x v="0"/>
    <n v="3056"/>
    <n v="6108"/>
    <n v="1"/>
    <n v="0"/>
    <s v="A"/>
    <n v="4"/>
    <n v="4"/>
    <n v="0"/>
    <s v="Yes"/>
    <n v="0"/>
    <n v="0"/>
    <d v="2025-05-27T00:00:00"/>
    <n v="3052"/>
    <n v="1"/>
    <n v="763"/>
    <n v="0.25"/>
    <x v="1"/>
    <b v="1"/>
    <m/>
  </r>
  <r>
    <x v="15"/>
    <d v="2025-05-28T00:00:00"/>
    <n v="22"/>
    <s v="K22225m"/>
    <n v="19"/>
    <s v="453781_30A"/>
    <x v="0"/>
    <n v="3056"/>
    <n v="6108"/>
    <n v="1"/>
    <n v="0"/>
    <s v="A"/>
    <n v="8.9"/>
    <n v="8.9"/>
    <n v="0"/>
    <s v="Yes"/>
    <n v="0"/>
    <n v="0"/>
    <d v="2025-05-28T00:00:00"/>
    <n v="3052"/>
    <n v="1"/>
    <n v="342.92134831460675"/>
    <n v="0.11235955056179775"/>
    <x v="2"/>
    <b v="1"/>
    <m/>
  </r>
  <r>
    <x v="15"/>
    <d v="2025-05-29T00:00:00"/>
    <n v="22"/>
    <s v="KCB225m"/>
    <n v="2"/>
    <s v="453771_10D"/>
    <x v="0"/>
    <n v="6630"/>
    <n v="13262"/>
    <n v="1"/>
    <n v="0"/>
    <s v="A"/>
    <n v="8.8000000000000007"/>
    <n v="8.8000000000000007"/>
    <n v="0"/>
    <s v="Yes"/>
    <n v="0"/>
    <n v="0"/>
    <d v="2025-05-29T00:00:00"/>
    <n v="6632"/>
    <n v="1"/>
    <n v="753.63636363636363"/>
    <n v="0.11363636363636363"/>
    <x v="3"/>
    <b v="1"/>
    <m/>
  </r>
  <r>
    <x v="16"/>
    <d v="2025-05-26T00:00:00"/>
    <n v="22"/>
    <s v="KFS125m"/>
    <n v="11"/>
    <s v="453780_30B"/>
    <x v="0"/>
    <n v="55316"/>
    <n v="56318"/>
    <n v="1"/>
    <n v="0"/>
    <s v="A"/>
    <n v="9"/>
    <n v="9"/>
    <n v="0"/>
    <s v="Yes"/>
    <n v="0"/>
    <n v="0"/>
    <d v="2025-05-26T00:00:00"/>
    <n v="1002"/>
    <n v="1"/>
    <n v="111.33333333333333"/>
    <n v="0.1111111111111111"/>
    <x v="0"/>
    <b v="1"/>
    <m/>
  </r>
  <r>
    <x v="16"/>
    <d v="2025-05-27T00:00:00"/>
    <n v="22"/>
    <s v="K33225m"/>
    <n v="14"/>
    <s v="453778_30D"/>
    <x v="0"/>
    <n v="66557"/>
    <n v="71673"/>
    <n v="1"/>
    <n v="0"/>
    <s v="A"/>
    <n v="8.8000000000000007"/>
    <n v="8.8000000000000007"/>
    <n v="0"/>
    <s v="Yes"/>
    <n v="0"/>
    <n v="0"/>
    <d v="2025-05-27T00:00:00"/>
    <n v="5116"/>
    <n v="1"/>
    <n v="581.36363636363626"/>
    <n v="0.11363636363636363"/>
    <x v="1"/>
    <b v="1"/>
    <m/>
  </r>
  <r>
    <x v="16"/>
    <d v="2025-05-28T00:00:00"/>
    <n v="22"/>
    <s v="KCM125m"/>
    <n v="12"/>
    <s v="453778_36B"/>
    <x v="0"/>
    <n v="42701"/>
    <n v="43834"/>
    <n v="1"/>
    <n v="1"/>
    <s v="A"/>
    <n v="8.85"/>
    <n v="8.85"/>
    <n v="0"/>
    <s v="Yes"/>
    <n v="0"/>
    <n v="0"/>
    <s v="Completion Date Pending"/>
    <n v="1133"/>
    <n v="0"/>
    <n v="128.0225988700565"/>
    <n v="0"/>
    <x v="2"/>
    <b v="1"/>
    <m/>
  </r>
  <r>
    <x v="16"/>
    <d v="2025-05-29T00:00:00"/>
    <n v="22"/>
    <s v="KCM125m"/>
    <n v="12"/>
    <s v="453778_36B"/>
    <x v="0"/>
    <n v="43834"/>
    <n v="46575"/>
    <n v="1"/>
    <n v="0"/>
    <s v="A"/>
    <n v="9"/>
    <n v="9"/>
    <n v="0"/>
    <s v="Yes"/>
    <n v="0"/>
    <n v="0"/>
    <d v="2025-05-29T00:00:00"/>
    <n v="2741"/>
    <n v="1"/>
    <n v="304.55555555555554"/>
    <n v="0.1111111111111111"/>
    <x v="3"/>
    <b v="1"/>
    <m/>
  </r>
  <r>
    <x v="16"/>
    <d v="2025-05-30T00:00:00"/>
    <n v="22"/>
    <s v="K22225m"/>
    <n v="12"/>
    <s v="453781_30A"/>
    <x v="0"/>
    <n v="33630"/>
    <n v="36686"/>
    <n v="1"/>
    <n v="0"/>
    <s v="A"/>
    <n v="8.8000000000000007"/>
    <n v="8.8000000000000007"/>
    <n v="0"/>
    <s v="Yes"/>
    <n v="0"/>
    <n v="0"/>
    <d v="2025-05-30T00:00:00"/>
    <n v="3056"/>
    <n v="1"/>
    <n v="347.27272727272725"/>
    <n v="0.11363636363636363"/>
    <x v="4"/>
    <b v="1"/>
    <m/>
  </r>
  <r>
    <x v="17"/>
    <d v="2025-05-26T00:00:00"/>
    <n v="22"/>
    <s v="K33225m"/>
    <n v="22"/>
    <s v="453778_30D"/>
    <x v="0"/>
    <n v="107519"/>
    <n v="111810"/>
    <n v="1"/>
    <n v="1"/>
    <s v="A"/>
    <n v="9"/>
    <n v="9"/>
    <n v="0"/>
    <s v="Yes"/>
    <n v="0"/>
    <n v="0"/>
    <s v="Completion Date Pending"/>
    <n v="4291"/>
    <n v="0"/>
    <n v="476.77777777777777"/>
    <n v="0"/>
    <x v="0"/>
    <b v="1"/>
    <m/>
  </r>
  <r>
    <x v="17"/>
    <d v="2025-05-27T00:00:00"/>
    <n v="22"/>
    <s v="K33225m"/>
    <n v="22"/>
    <s v="453778_30D"/>
    <x v="0"/>
    <n v="111810"/>
    <n v="112593"/>
    <n v="1"/>
    <n v="1"/>
    <s v="A"/>
    <n v="8.9"/>
    <n v="8.9"/>
    <n v="0"/>
    <s v="Yes"/>
    <n v="0"/>
    <n v="0"/>
    <s v="Completion Date Pending"/>
    <n v="783"/>
    <n v="0"/>
    <n v="87.977528089887642"/>
    <n v="0"/>
    <x v="1"/>
    <b v="1"/>
    <m/>
  </r>
  <r>
    <x v="17"/>
    <d v="2025-05-28T00:00:00"/>
    <n v="22"/>
    <s v="KCM125m"/>
    <n v="1"/>
    <s v="453778_36B"/>
    <x v="0"/>
    <n v="0"/>
    <n v="3878"/>
    <n v="1"/>
    <n v="1"/>
    <s v="A"/>
    <n v="9"/>
    <n v="9"/>
    <n v="0"/>
    <s v="Yes"/>
    <n v="0"/>
    <n v="0"/>
    <s v="Completion Date Pending"/>
    <n v="3878"/>
    <n v="0"/>
    <n v="430.88888888888891"/>
    <n v="0"/>
    <x v="2"/>
    <b v="1"/>
    <m/>
  </r>
  <r>
    <x v="17"/>
    <d v="2025-05-29T00:00:00"/>
    <n v="22"/>
    <s v="K22225m"/>
    <n v="1"/>
    <s v="453781_30A"/>
    <x v="0"/>
    <n v="0"/>
    <n v="2500"/>
    <n v="1"/>
    <n v="1"/>
    <s v="A"/>
    <n v="9"/>
    <n v="9"/>
    <n v="0"/>
    <s v="Yes"/>
    <n v="0"/>
    <n v="0"/>
    <s v="Completion Date Pending"/>
    <n v="2500"/>
    <n v="0"/>
    <n v="277.77777777777777"/>
    <n v="0"/>
    <x v="3"/>
    <b v="1"/>
    <m/>
  </r>
  <r>
    <x v="17"/>
    <d v="2025-05-30T00:00:00"/>
    <n v="22"/>
    <s v="K22225m"/>
    <n v="1"/>
    <s v="453781_30A"/>
    <x v="0"/>
    <n v="2500"/>
    <n v="3056"/>
    <n v="1"/>
    <n v="0"/>
    <s v="A"/>
    <n v="8.6"/>
    <n v="8.6"/>
    <n v="0"/>
    <s v="Yes"/>
    <n v="0"/>
    <n v="0"/>
    <d v="2025-05-30T00:00:00"/>
    <n v="556"/>
    <n v="1"/>
    <n v="64.651162790697683"/>
    <n v="0.11627906976744186"/>
    <x v="4"/>
    <b v="1"/>
    <m/>
  </r>
  <r>
    <x v="18"/>
    <d v="2025-05-26T00:00:00"/>
    <n v="22"/>
    <s v="K33225m"/>
    <n v="9"/>
    <s v="453778_30D"/>
    <x v="0"/>
    <n v="40954"/>
    <n v="46074"/>
    <n v="1"/>
    <n v="1"/>
    <s v="A"/>
    <n v="8.9"/>
    <n v="8.9"/>
    <n v="0"/>
    <s v="Yes"/>
    <n v="0"/>
    <n v="0"/>
    <s v="Completion Date Pending"/>
    <n v="5120"/>
    <n v="0"/>
    <n v="575.28089887640442"/>
    <n v="0"/>
    <x v="0"/>
    <b v="1"/>
    <m/>
  </r>
  <r>
    <x v="18"/>
    <d v="2025-05-27T00:00:00"/>
    <n v="22"/>
    <s v="K33225m"/>
    <n v="9"/>
    <s v="453778_30D"/>
    <x v="0"/>
    <n v="46074"/>
    <n v="46074"/>
    <n v="1"/>
    <n v="0"/>
    <s v="A"/>
    <n v="0.9"/>
    <n v="0.9"/>
    <n v="0"/>
    <s v="Yes"/>
    <n v="0"/>
    <n v="0"/>
    <d v="2025-05-27T00:00:00"/>
    <n v="0"/>
    <n v="1"/>
    <n v="0"/>
    <n v="1.1111111111111112"/>
    <x v="1"/>
    <b v="1"/>
    <m/>
  </r>
  <r>
    <x v="18"/>
    <d v="2025-05-27T00:00:00"/>
    <n v="22"/>
    <s v="KCM125m"/>
    <n v="13"/>
    <s v="453778_36B"/>
    <x v="0"/>
    <n v="46575"/>
    <n v="50465"/>
    <n v="1"/>
    <n v="1"/>
    <s v="A"/>
    <n v="8"/>
    <n v="8"/>
    <n v="0"/>
    <s v="Yes"/>
    <n v="0"/>
    <n v="0"/>
    <s v="Completion Date Pending"/>
    <n v="3890"/>
    <n v="0"/>
    <n v="486.25"/>
    <n v="0"/>
    <x v="1"/>
    <b v="1"/>
    <m/>
  </r>
  <r>
    <x v="18"/>
    <d v="2025-05-28T00:00:00"/>
    <n v="22"/>
    <s v="KCM125m"/>
    <n v="13"/>
    <s v="453778_36B"/>
    <x v="0"/>
    <n v="50465"/>
    <n v="50465"/>
    <n v="1"/>
    <n v="0"/>
    <s v="A"/>
    <n v="0.9"/>
    <n v="0.9"/>
    <n v="0"/>
    <s v="Yes"/>
    <n v="0"/>
    <n v="0"/>
    <d v="2025-05-28T00:00:00"/>
    <n v="0"/>
    <n v="1"/>
    <n v="0"/>
    <n v="1.1111111111111112"/>
    <x v="2"/>
    <b v="1"/>
    <m/>
  </r>
  <r>
    <x v="18"/>
    <d v="2025-05-28T00:00:00"/>
    <n v="22"/>
    <s v="K22225m"/>
    <n v="13"/>
    <s v="453781_30A"/>
    <x v="0"/>
    <n v="36686"/>
    <n v="39750"/>
    <n v="1"/>
    <n v="0"/>
    <s v="A"/>
    <n v="8"/>
    <n v="8"/>
    <n v="0"/>
    <s v="Yes"/>
    <n v="0"/>
    <n v="0"/>
    <d v="2025-05-28T00:00:00"/>
    <n v="3064"/>
    <n v="1"/>
    <n v="383"/>
    <n v="0.125"/>
    <x v="2"/>
    <b v="1"/>
    <m/>
  </r>
  <r>
    <x v="18"/>
    <d v="2025-05-29T00:00:00"/>
    <n v="22"/>
    <s v="KCB225m"/>
    <n v="3"/>
    <s v="453771_10D"/>
    <x v="0"/>
    <n v="13262"/>
    <n v="13762"/>
    <n v="1"/>
    <n v="1"/>
    <s v="A"/>
    <n v="9"/>
    <n v="9"/>
    <n v="0"/>
    <s v="Yes"/>
    <n v="0"/>
    <n v="0"/>
    <s v="Completion Date Pending"/>
    <n v="500"/>
    <n v="0"/>
    <n v="55.555555555555557"/>
    <n v="0"/>
    <x v="3"/>
    <b v="1"/>
    <m/>
  </r>
  <r>
    <x v="18"/>
    <d v="2025-05-30T00:00:00"/>
    <n v="22"/>
    <s v="KCB225m"/>
    <n v="3"/>
    <s v="453771_10D"/>
    <x v="0"/>
    <n v="13762"/>
    <n v="16800"/>
    <n v="1"/>
    <n v="1"/>
    <s v="A"/>
    <n v="8.9"/>
    <n v="8.9"/>
    <n v="0"/>
    <s v="Yes"/>
    <n v="0"/>
    <n v="0"/>
    <s v="Completion Date Pending"/>
    <n v="3038"/>
    <n v="0"/>
    <n v="341.34831460674155"/>
    <n v="0"/>
    <x v="4"/>
    <b v="1"/>
    <m/>
  </r>
  <r>
    <x v="19"/>
    <d v="2025-05-26T00:00:00"/>
    <n v="22"/>
    <s v="KFS125m"/>
    <n v="3"/>
    <s v="453780_30B"/>
    <x v="0"/>
    <n v="15357"/>
    <n v="15357"/>
    <n v="1"/>
    <n v="0"/>
    <s v="A"/>
    <n v="0"/>
    <n v="0"/>
    <n v="0"/>
    <s v="Yes"/>
    <n v="0"/>
    <n v="0"/>
    <d v="2025-05-26T00:00:00"/>
    <n v="0"/>
    <n v="1"/>
    <s v="---"/>
    <s v="---"/>
    <x v="0"/>
    <b v="1"/>
    <m/>
  </r>
  <r>
    <x v="19"/>
    <d v="2025-05-26T00:00:00"/>
    <n v="22"/>
    <s v="K33225m"/>
    <n v="8"/>
    <s v="453778_30D"/>
    <x v="0"/>
    <n v="35835"/>
    <n v="40954"/>
    <n v="1"/>
    <n v="0"/>
    <s v="A"/>
    <n v="8.9"/>
    <n v="8.9"/>
    <n v="0"/>
    <s v="Yes"/>
    <n v="0"/>
    <n v="0"/>
    <d v="2025-05-26T00:00:00"/>
    <n v="5119"/>
    <n v="1"/>
    <n v="575.16853932584263"/>
    <n v="0.11235955056179775"/>
    <x v="0"/>
    <b v="1"/>
    <m/>
  </r>
  <r>
    <x v="19"/>
    <d v="2025-05-27T00:00:00"/>
    <n v="22"/>
    <s v="K33225m"/>
    <n v="17"/>
    <s v="453778_30D"/>
    <x v="0"/>
    <n v="81919"/>
    <n v="87039"/>
    <n v="1"/>
    <n v="0"/>
    <s v="A"/>
    <n v="8.9"/>
    <n v="8.9"/>
    <n v="0"/>
    <s v="Yes"/>
    <n v="0"/>
    <n v="0"/>
    <d v="2025-05-27T00:00:00"/>
    <n v="5120"/>
    <n v="1"/>
    <n v="575.28089887640442"/>
    <n v="0.11235955056179775"/>
    <x v="1"/>
    <b v="1"/>
    <m/>
  </r>
  <r>
    <x v="19"/>
    <d v="2025-05-28T00:00:00"/>
    <n v="22"/>
    <s v="KCM125m"/>
    <n v="3"/>
    <s v="453778_36B"/>
    <x v="0"/>
    <n v="7763"/>
    <n v="11636"/>
    <n v="1"/>
    <n v="0"/>
    <s v="A"/>
    <n v="8.9"/>
    <n v="8.9"/>
    <n v="0"/>
    <s v="Yes"/>
    <n v="0"/>
    <n v="0"/>
    <d v="2025-05-28T00:00:00"/>
    <n v="3873"/>
    <n v="1"/>
    <n v="435.16853932584269"/>
    <n v="0.11235955056179775"/>
    <x v="2"/>
    <b v="1"/>
    <m/>
  </r>
  <r>
    <x v="19"/>
    <d v="2025-05-29T00:00:00"/>
    <n v="22"/>
    <s v="K22225m"/>
    <n v="3"/>
    <s v="453781_30A"/>
    <x v="0"/>
    <n v="6108"/>
    <n v="8000"/>
    <n v="1"/>
    <n v="1"/>
    <s v="A"/>
    <n v="8.9"/>
    <n v="8.9"/>
    <n v="0"/>
    <s v="Yes"/>
    <n v="0"/>
    <n v="0"/>
    <s v="Completion Date Pending"/>
    <n v="1892"/>
    <n v="0"/>
    <n v="212.58426966292134"/>
    <n v="0"/>
    <x v="3"/>
    <b v="1"/>
    <m/>
  </r>
  <r>
    <x v="19"/>
    <d v="2025-05-30T00:00:00"/>
    <n v="22"/>
    <s v="K22225m"/>
    <n v="3"/>
    <s v="453781_30A"/>
    <x v="0"/>
    <n v="8000"/>
    <n v="9171"/>
    <n v="1"/>
    <n v="0"/>
    <s v="A"/>
    <n v="9"/>
    <n v="9"/>
    <n v="0"/>
    <s v="Yes"/>
    <n v="0"/>
    <n v="0"/>
    <d v="2025-05-30T00:00:00"/>
    <n v="1171"/>
    <n v="1"/>
    <n v="130.11111111111111"/>
    <n v="0.1111111111111111"/>
    <x v="4"/>
    <b v="1"/>
    <m/>
  </r>
  <r>
    <x v="20"/>
    <d v="2025-05-26T00:00:00"/>
    <n v="22"/>
    <s v="KFS125m"/>
    <n v="5"/>
    <s v="453780_30B"/>
    <x v="0"/>
    <n v="25594"/>
    <n v="25594"/>
    <n v="1"/>
    <n v="0"/>
    <s v="A"/>
    <n v="0"/>
    <n v="0"/>
    <n v="0"/>
    <s v="Yes"/>
    <n v="0"/>
    <n v="0"/>
    <d v="2025-05-26T00:00:00"/>
    <n v="0"/>
    <n v="1"/>
    <s v="---"/>
    <s v="---"/>
    <x v="0"/>
    <b v="1"/>
    <m/>
  </r>
  <r>
    <x v="20"/>
    <d v="2025-05-26T00:00:00"/>
    <n v="22"/>
    <s v="K33225m"/>
    <n v="10"/>
    <s v="453778_30D"/>
    <x v="0"/>
    <n v="46074"/>
    <n v="49000"/>
    <n v="1"/>
    <n v="1"/>
    <s v="A"/>
    <n v="8.6999999999999993"/>
    <n v="8.6999999999999993"/>
    <n v="0"/>
    <s v="Yes"/>
    <n v="0"/>
    <n v="0"/>
    <s v="Completion Date Pending"/>
    <n v="2926"/>
    <n v="0"/>
    <n v="336.32183908045982"/>
    <n v="0"/>
    <x v="0"/>
    <b v="1"/>
    <m/>
  </r>
  <r>
    <x v="20"/>
    <d v="2025-05-27T00:00:00"/>
    <n v="22"/>
    <s v="K33225m"/>
    <n v="10"/>
    <s v="453778_30D"/>
    <x v="0"/>
    <n v="49000"/>
    <n v="51196"/>
    <n v="1"/>
    <n v="0"/>
    <s v="A"/>
    <n v="2"/>
    <n v="2"/>
    <n v="0"/>
    <s v="Yes"/>
    <n v="0"/>
    <n v="0"/>
    <d v="2025-05-27T00:00:00"/>
    <n v="2196"/>
    <n v="1"/>
    <n v="1098"/>
    <n v="0.5"/>
    <x v="1"/>
    <b v="1"/>
    <m/>
  </r>
  <r>
    <x v="20"/>
    <d v="2025-05-27T00:00:00"/>
    <n v="22"/>
    <s v="KCM125m"/>
    <n v="5"/>
    <s v="453778_36B"/>
    <x v="0"/>
    <n v="15521"/>
    <n v="19408"/>
    <n v="1"/>
    <n v="1"/>
    <s v="A"/>
    <n v="6.7"/>
    <n v="6.7"/>
    <n v="0"/>
    <s v="Yes"/>
    <n v="0"/>
    <n v="0"/>
    <s v="Completion Date Pending"/>
    <n v="3887"/>
    <n v="0"/>
    <n v="580.14925373134326"/>
    <n v="0"/>
    <x v="1"/>
    <b v="1"/>
    <m/>
  </r>
  <r>
    <x v="20"/>
    <d v="2025-05-28T00:00:00"/>
    <n v="22"/>
    <s v="K22225m"/>
    <n v="5"/>
    <s v="453781_30A"/>
    <x v="0"/>
    <n v="12232"/>
    <n v="14000"/>
    <n v="1"/>
    <n v="1"/>
    <s v="A"/>
    <n v="9"/>
    <n v="9"/>
    <n v="0"/>
    <s v="Yes"/>
    <n v="0"/>
    <n v="0"/>
    <s v="Completion Date Pending"/>
    <n v="1768"/>
    <n v="0"/>
    <n v="196.44444444444446"/>
    <n v="0"/>
    <x v="2"/>
    <b v="1"/>
    <m/>
  </r>
  <r>
    <x v="20"/>
    <d v="2025-05-29T00:00:00"/>
    <n v="22"/>
    <s v="K22225m"/>
    <n v="5"/>
    <s v="453781_30A"/>
    <x v="0"/>
    <n v="14000"/>
    <n v="14855"/>
    <n v="1"/>
    <n v="1"/>
    <s v="A"/>
    <n v="8.6999999999999993"/>
    <n v="8.6999999999999993"/>
    <n v="0"/>
    <s v="Yes"/>
    <n v="0"/>
    <n v="0"/>
    <s v="Completion Date Pending"/>
    <n v="855"/>
    <n v="0"/>
    <n v="98.275862068965523"/>
    <n v="0"/>
    <x v="3"/>
    <b v="1"/>
    <m/>
  </r>
  <r>
    <x v="20"/>
    <d v="2025-05-30T00:00:00"/>
    <n v="22"/>
    <s v="K22225m"/>
    <n v="5"/>
    <s v="453781_30A"/>
    <x v="0"/>
    <n v="14855"/>
    <n v="15283"/>
    <n v="1"/>
    <n v="0"/>
    <s v="A"/>
    <n v="9"/>
    <n v="9"/>
    <n v="0"/>
    <s v="Yes"/>
    <n v="0"/>
    <n v="0"/>
    <d v="2025-05-30T00:00:00"/>
    <n v="428"/>
    <n v="1"/>
    <n v="47.555555555555557"/>
    <n v="0.1111111111111111"/>
    <x v="4"/>
    <b v="1"/>
    <m/>
  </r>
  <r>
    <x v="21"/>
    <d v="2025-05-26T00:00:00"/>
    <n v="22"/>
    <s v="K33225m"/>
    <n v="2"/>
    <s v="453778_30D"/>
    <x v="0"/>
    <n v="5111"/>
    <n v="10234"/>
    <n v="1"/>
    <n v="0"/>
    <s v="A"/>
    <n v="8.8000000000000007"/>
    <n v="8.8000000000000007"/>
    <n v="0"/>
    <s v="Yes"/>
    <n v="0"/>
    <n v="0"/>
    <d v="2025-05-26T00:00:00"/>
    <n v="5123"/>
    <n v="1"/>
    <n v="582.15909090909088"/>
    <n v="0.11363636363636363"/>
    <x v="0"/>
    <b v="1"/>
    <m/>
  </r>
  <r>
    <x v="21"/>
    <d v="2025-05-27T00:00:00"/>
    <n v="22"/>
    <s v="K33225m"/>
    <n v="16"/>
    <s v="453778_30D"/>
    <x v="0"/>
    <n v="76792"/>
    <n v="81919"/>
    <n v="1"/>
    <n v="0"/>
    <s v="A"/>
    <n v="8.8000000000000007"/>
    <n v="8.8000000000000007"/>
    <n v="0"/>
    <s v="Yes"/>
    <n v="0"/>
    <n v="0"/>
    <d v="2025-05-27T00:00:00"/>
    <n v="5127"/>
    <n v="1"/>
    <n v="582.61363636363626"/>
    <n v="0.11363636363636363"/>
    <x v="1"/>
    <b v="1"/>
    <m/>
  </r>
  <r>
    <x v="21"/>
    <d v="2025-05-28T00:00:00"/>
    <n v="22"/>
    <s v="KCM125m"/>
    <n v="14"/>
    <s v="453778_36B"/>
    <x v="0"/>
    <n v="50465"/>
    <n v="54337"/>
    <n v="1"/>
    <n v="0"/>
    <s v="A"/>
    <n v="8.8000000000000007"/>
    <n v="8.8000000000000007"/>
    <n v="0"/>
    <s v="Yes"/>
    <n v="0"/>
    <n v="0"/>
    <d v="2025-05-28T00:00:00"/>
    <n v="3872"/>
    <n v="1"/>
    <n v="439.99999999999994"/>
    <n v="0.11363636363636363"/>
    <x v="2"/>
    <b v="1"/>
    <m/>
  </r>
  <r>
    <x v="21"/>
    <d v="2025-05-29T00:00:00"/>
    <n v="22"/>
    <s v="K22225m"/>
    <n v="14"/>
    <s v="453781_30A"/>
    <x v="0"/>
    <n v="39750"/>
    <n v="40750"/>
    <n v="1"/>
    <n v="1"/>
    <s v="A"/>
    <n v="8.8000000000000007"/>
    <n v="8.8000000000000007"/>
    <n v="0"/>
    <s v="Yes"/>
    <n v="0"/>
    <n v="0"/>
    <s v="Completion Date Pending"/>
    <n v="1000"/>
    <n v="0"/>
    <n v="113.63636363636363"/>
    <n v="0"/>
    <x v="3"/>
    <b v="1"/>
    <m/>
  </r>
  <r>
    <x v="21"/>
    <d v="2025-05-30T00:00:00"/>
    <n v="22"/>
    <s v="K22225m"/>
    <n v="14"/>
    <s v="453781_30A"/>
    <x v="0"/>
    <n v="40750"/>
    <n v="42809"/>
    <n v="1"/>
    <n v="0"/>
    <s v="A"/>
    <n v="9"/>
    <n v="9"/>
    <n v="0"/>
    <s v="Yes"/>
    <n v="0"/>
    <n v="0"/>
    <d v="2025-05-30T00:00:00"/>
    <n v="2059"/>
    <n v="1"/>
    <n v="228.77777777777777"/>
    <n v="0.1111111111111111"/>
    <x v="4"/>
    <b v="1"/>
    <m/>
  </r>
  <r>
    <x v="0"/>
    <d v="2025-05-26T00:00:00"/>
    <n v="22"/>
    <s v="K33225m"/>
    <n v="21"/>
    <s v="453778_30D"/>
    <x v="1"/>
    <n v="0"/>
    <n v="0"/>
    <n v="17"/>
    <n v="0"/>
    <s v="A"/>
    <n v="0.05"/>
    <n v="0.05"/>
    <n v="0"/>
    <s v="Yes"/>
    <n v="0"/>
    <n v="0"/>
    <d v="2025-05-26T00:00:00"/>
    <n v="0"/>
    <n v="17"/>
    <n v="0"/>
    <n v="340"/>
    <x v="0"/>
    <b v="1"/>
    <m/>
  </r>
  <r>
    <x v="0"/>
    <d v="2025-05-26T00:00:00"/>
    <n v="22"/>
    <s v="K33225m"/>
    <n v="21"/>
    <s v="453778_30D"/>
    <x v="2"/>
    <n v="102391"/>
    <n v="107519"/>
    <n v="1"/>
    <n v="0"/>
    <s v="A"/>
    <n v="0.05"/>
    <n v="0.05"/>
    <n v="0"/>
    <s v="Yes"/>
    <n v="0"/>
    <n v="0"/>
    <d v="2025-05-26T00:00:00"/>
    <n v="5128"/>
    <n v="1"/>
    <n v="102560"/>
    <n v="20"/>
    <x v="0"/>
    <b v="1"/>
    <m/>
  </r>
  <r>
    <x v="0"/>
    <d v="2025-05-27T00:00:00"/>
    <n v="22"/>
    <s v="KCM125m"/>
    <n v="6"/>
    <s v="453778_36B"/>
    <x v="1"/>
    <n v="0"/>
    <n v="0"/>
    <n v="31"/>
    <n v="0"/>
    <s v="A"/>
    <n v="0.05"/>
    <n v="0.05"/>
    <n v="0"/>
    <s v="Yes"/>
    <n v="0"/>
    <n v="0"/>
    <d v="2025-05-27T00:00:00"/>
    <n v="0"/>
    <n v="31"/>
    <n v="0"/>
    <n v="620"/>
    <x v="1"/>
    <b v="1"/>
    <m/>
  </r>
  <r>
    <x v="0"/>
    <d v="2025-05-27T00:00:00"/>
    <n v="22"/>
    <s v="KCM125m"/>
    <n v="6"/>
    <s v="453778_36B"/>
    <x v="2"/>
    <n v="19408"/>
    <n v="23285"/>
    <n v="1"/>
    <n v="0"/>
    <s v="A"/>
    <n v="0.05"/>
    <n v="0.05"/>
    <n v="0"/>
    <s v="Yes"/>
    <n v="0"/>
    <n v="0"/>
    <d v="2025-05-27T00:00:00"/>
    <n v="3877"/>
    <n v="1"/>
    <n v="77540"/>
    <n v="20"/>
    <x v="1"/>
    <b v="1"/>
    <m/>
  </r>
  <r>
    <x v="0"/>
    <d v="2025-05-28T00:00:00"/>
    <n v="22"/>
    <s v="K22225m"/>
    <n v="6"/>
    <s v="453781_30A"/>
    <x v="1"/>
    <n v="0"/>
    <n v="0"/>
    <n v="44"/>
    <n v="0"/>
    <s v="A"/>
    <n v="0.05"/>
    <n v="0.05"/>
    <n v="0"/>
    <s v="Yes"/>
    <n v="0"/>
    <n v="0"/>
    <d v="2025-05-28T00:00:00"/>
    <n v="0"/>
    <n v="44"/>
    <n v="0"/>
    <n v="880"/>
    <x v="2"/>
    <b v="1"/>
    <m/>
  </r>
  <r>
    <x v="0"/>
    <d v="2025-05-28T00:00:00"/>
    <n v="22"/>
    <s v="K22225m"/>
    <n v="6"/>
    <s v="453781_30A"/>
    <x v="2"/>
    <n v="15283"/>
    <n v="18346"/>
    <n v="1"/>
    <n v="0"/>
    <s v="A"/>
    <n v="0.05"/>
    <n v="0.05"/>
    <n v="0"/>
    <s v="Yes"/>
    <n v="0"/>
    <n v="0"/>
    <d v="2025-05-28T00:00:00"/>
    <n v="3063"/>
    <n v="1"/>
    <n v="61260"/>
    <n v="20"/>
    <x v="2"/>
    <b v="1"/>
    <m/>
  </r>
  <r>
    <x v="0"/>
    <d v="2025-05-30T00:00:00"/>
    <n v="22"/>
    <s v="KCB225m"/>
    <n v="5"/>
    <s v="453771_10D"/>
    <x v="1"/>
    <n v="0"/>
    <n v="0"/>
    <n v="39"/>
    <n v="0"/>
    <s v="A"/>
    <n v="0.05"/>
    <n v="0.05"/>
    <n v="0"/>
    <s v="Yes"/>
    <n v="0"/>
    <n v="0"/>
    <d v="2025-05-30T00:00:00"/>
    <n v="0"/>
    <n v="39"/>
    <n v="0"/>
    <n v="780"/>
    <x v="4"/>
    <b v="1"/>
    <m/>
  </r>
  <r>
    <x v="0"/>
    <d v="2025-05-30T00:00:00"/>
    <n v="22"/>
    <s v="KCB225m"/>
    <n v="5"/>
    <s v="453771_10D"/>
    <x v="2"/>
    <n v="26520"/>
    <n v="33160"/>
    <n v="1"/>
    <n v="0"/>
    <s v="A"/>
    <n v="0.05"/>
    <n v="0.05"/>
    <n v="0"/>
    <s v="Yes"/>
    <n v="0"/>
    <n v="0"/>
    <d v="2025-05-30T00:00:00"/>
    <n v="6640"/>
    <n v="1"/>
    <n v="132800"/>
    <n v="20"/>
    <x v="4"/>
    <b v="1"/>
    <m/>
  </r>
  <r>
    <x v="1"/>
    <d v="2025-05-26T00:00:00"/>
    <n v="22"/>
    <s v="K33225m"/>
    <n v="11"/>
    <s v="453778_30D"/>
    <x v="1"/>
    <n v="0"/>
    <n v="0"/>
    <n v="13"/>
    <n v="0"/>
    <s v="A"/>
    <n v="0.01"/>
    <n v="0.01"/>
    <n v="0"/>
    <s v="Yes"/>
    <n v="0"/>
    <n v="0"/>
    <d v="2025-05-26T00:00:00"/>
    <n v="0"/>
    <n v="13"/>
    <n v="0"/>
    <n v="1300"/>
    <x v="0"/>
    <b v="1"/>
    <m/>
  </r>
  <r>
    <x v="1"/>
    <d v="2025-05-26T00:00:00"/>
    <n v="22"/>
    <s v="K33225m"/>
    <n v="11"/>
    <s v="453778_30D"/>
    <x v="2"/>
    <n v="51196"/>
    <n v="56317"/>
    <n v="1"/>
    <n v="0"/>
    <s v="A"/>
    <n v="0.04"/>
    <n v="0.04"/>
    <n v="0"/>
    <s v="Yes"/>
    <n v="0"/>
    <n v="0"/>
    <d v="2025-05-26T00:00:00"/>
    <n v="5121"/>
    <n v="1"/>
    <n v="128025"/>
    <n v="25"/>
    <x v="0"/>
    <b v="1"/>
    <m/>
  </r>
  <r>
    <x v="1"/>
    <d v="2025-05-27T00:00:00"/>
    <n v="22"/>
    <s v="KCM125m"/>
    <n v="8"/>
    <s v="453778_36B"/>
    <x v="1"/>
    <n v="0"/>
    <n v="0"/>
    <n v="13"/>
    <n v="0"/>
    <s v="A"/>
    <n v="0.01"/>
    <n v="0.01"/>
    <n v="0"/>
    <s v="Yes"/>
    <n v="0"/>
    <n v="0"/>
    <d v="2025-05-27T00:00:00"/>
    <n v="0"/>
    <n v="13"/>
    <n v="0"/>
    <n v="1300"/>
    <x v="1"/>
    <b v="1"/>
    <m/>
  </r>
  <r>
    <x v="1"/>
    <d v="2025-05-27T00:00:00"/>
    <n v="22"/>
    <s v="KCM125m"/>
    <n v="8"/>
    <s v="453778_36B"/>
    <x v="2"/>
    <n v="27173"/>
    <n v="31044"/>
    <n v="1"/>
    <n v="0"/>
    <s v="A"/>
    <n v="0.04"/>
    <n v="0.04"/>
    <n v="0"/>
    <s v="Yes"/>
    <n v="0"/>
    <n v="0"/>
    <d v="2025-05-27T00:00:00"/>
    <n v="3871"/>
    <n v="1"/>
    <n v="96775"/>
    <n v="25"/>
    <x v="1"/>
    <b v="1"/>
    <m/>
  </r>
  <r>
    <x v="1"/>
    <d v="2025-05-28T00:00:00"/>
    <n v="22"/>
    <s v="K22225m"/>
    <n v="8"/>
    <s v="453781_30A"/>
    <x v="1"/>
    <n v="0"/>
    <n v="0"/>
    <n v="30"/>
    <n v="0"/>
    <s v="A"/>
    <n v="0.02"/>
    <n v="0.02"/>
    <n v="0"/>
    <s v="Yes"/>
    <n v="0"/>
    <n v="0"/>
    <d v="2025-05-28T00:00:00"/>
    <n v="0"/>
    <n v="30"/>
    <n v="0"/>
    <n v="1500"/>
    <x v="2"/>
    <b v="1"/>
    <m/>
  </r>
  <r>
    <x v="1"/>
    <d v="2025-05-28T00:00:00"/>
    <n v="22"/>
    <s v="K22225m"/>
    <n v="8"/>
    <s v="453781_30A"/>
    <x v="2"/>
    <n v="21406"/>
    <n v="24455"/>
    <n v="1"/>
    <n v="0"/>
    <s v="A"/>
    <n v="0.05"/>
    <n v="0.05"/>
    <n v="0"/>
    <s v="Yes"/>
    <n v="0"/>
    <n v="0"/>
    <d v="2025-05-28T00:00:00"/>
    <n v="3049"/>
    <n v="1"/>
    <n v="60980"/>
    <n v="20"/>
    <x v="2"/>
    <b v="1"/>
    <m/>
  </r>
  <r>
    <x v="1"/>
    <d v="2025-05-29T00:00:00"/>
    <n v="22"/>
    <s v="KCB225m"/>
    <n v="4"/>
    <s v="453771_10D"/>
    <x v="1"/>
    <n v="0"/>
    <n v="0"/>
    <n v="20"/>
    <n v="0"/>
    <s v="A"/>
    <n v="0.02"/>
    <n v="0.02"/>
    <n v="0"/>
    <s v="Yes"/>
    <n v="0"/>
    <n v="0"/>
    <d v="2025-05-29T00:00:00"/>
    <n v="0"/>
    <n v="20"/>
    <n v="0"/>
    <n v="1000"/>
    <x v="3"/>
    <b v="1"/>
    <m/>
  </r>
  <r>
    <x v="1"/>
    <d v="2025-05-29T00:00:00"/>
    <n v="22"/>
    <s v="KCB225m"/>
    <n v="4"/>
    <s v="453771_10D"/>
    <x v="2"/>
    <n v="19890"/>
    <n v="26520"/>
    <n v="1"/>
    <n v="0"/>
    <s v="A"/>
    <n v="0.05"/>
    <n v="0.05"/>
    <n v="0"/>
    <s v="Yes"/>
    <n v="0"/>
    <n v="0"/>
    <d v="2025-05-29T00:00:00"/>
    <n v="6630"/>
    <n v="1"/>
    <n v="132600"/>
    <n v="20"/>
    <x v="3"/>
    <b v="1"/>
    <m/>
  </r>
  <r>
    <x v="2"/>
    <d v="2025-05-28T00:00:00"/>
    <n v="22"/>
    <s v="KFS125m"/>
    <n v="13"/>
    <s v="453780_30B"/>
    <x v="1"/>
    <n v="0"/>
    <n v="0"/>
    <n v="40"/>
    <n v="0"/>
    <s v="A"/>
    <n v="0.01"/>
    <n v="0.01"/>
    <n v="0"/>
    <s v="Yes"/>
    <n v="0"/>
    <n v="0"/>
    <d v="2025-05-28T00:00:00"/>
    <n v="0"/>
    <n v="40"/>
    <n v="0"/>
    <n v="4000"/>
    <x v="2"/>
    <b v="1"/>
    <m/>
  </r>
  <r>
    <x v="2"/>
    <d v="2025-05-28T00:00:00"/>
    <n v="22"/>
    <s v="KFS125m"/>
    <n v="13"/>
    <s v="453780_30B"/>
    <x v="2"/>
    <n v="61432"/>
    <n v="66550"/>
    <n v="1"/>
    <n v="0"/>
    <s v="A"/>
    <n v="0.04"/>
    <n v="0.04"/>
    <n v="0"/>
    <s v="Yes"/>
    <n v="0"/>
    <n v="0"/>
    <d v="2025-05-28T00:00:00"/>
    <n v="5118"/>
    <n v="1"/>
    <n v="127950"/>
    <n v="25"/>
    <x v="2"/>
    <b v="1"/>
    <m/>
  </r>
  <r>
    <x v="2"/>
    <d v="2025-05-30T00:00:00"/>
    <n v="22"/>
    <s v="K22225m"/>
    <n v="17"/>
    <s v="453781_30A"/>
    <x v="1"/>
    <n v="0"/>
    <n v="0"/>
    <n v="31"/>
    <n v="0"/>
    <s v="A"/>
    <n v="0"/>
    <n v="0"/>
    <n v="0"/>
    <s v="Yes"/>
    <n v="0"/>
    <n v="0"/>
    <d v="2025-05-30T00:00:00"/>
    <n v="0"/>
    <n v="31"/>
    <s v="---"/>
    <s v="---"/>
    <x v="4"/>
    <b v="1"/>
    <m/>
  </r>
  <r>
    <x v="2"/>
    <d v="2025-05-30T00:00:00"/>
    <n v="22"/>
    <s v="K22225m"/>
    <n v="17"/>
    <s v="453781_30A"/>
    <x v="2"/>
    <n v="48918"/>
    <n v="51985"/>
    <n v="1"/>
    <n v="0"/>
    <s v="A"/>
    <n v="0.02"/>
    <n v="0.02"/>
    <n v="0"/>
    <s v="Yes"/>
    <n v="0"/>
    <n v="0"/>
    <d v="2025-05-30T00:00:00"/>
    <n v="3067"/>
    <n v="1"/>
    <n v="153350"/>
    <n v="50"/>
    <x v="4"/>
    <b v="1"/>
    <m/>
  </r>
  <r>
    <x v="2"/>
    <d v="2025-05-30T00:00:00"/>
    <n v="22"/>
    <s v="KCM125m"/>
    <n v="17"/>
    <s v="453778_36B"/>
    <x v="1"/>
    <n v="0"/>
    <n v="0"/>
    <n v="27"/>
    <n v="0"/>
    <s v="A"/>
    <n v="0"/>
    <n v="0"/>
    <n v="0"/>
    <s v="Yes"/>
    <n v="0"/>
    <n v="0"/>
    <d v="2025-05-30T00:00:00"/>
    <n v="0"/>
    <n v="27"/>
    <s v="---"/>
    <s v="---"/>
    <x v="4"/>
    <b v="1"/>
    <m/>
  </r>
  <r>
    <x v="2"/>
    <d v="2025-05-30T00:00:00"/>
    <n v="22"/>
    <s v="KCM125m"/>
    <n v="17"/>
    <s v="453778_36B"/>
    <x v="2"/>
    <n v="62100"/>
    <n v="65983"/>
    <n v="1"/>
    <n v="0"/>
    <s v="A"/>
    <n v="0.03"/>
    <n v="0.03"/>
    <n v="0"/>
    <s v="Yes"/>
    <n v="0"/>
    <n v="0"/>
    <d v="2025-05-30T00:00:00"/>
    <n v="3883"/>
    <n v="1"/>
    <n v="129433.33333333334"/>
    <n v="33.333333333333336"/>
    <x v="4"/>
    <b v="1"/>
    <m/>
  </r>
  <r>
    <x v="3"/>
    <d v="2025-05-26T00:00:00"/>
    <n v="22"/>
    <s v="K33225m"/>
    <n v="19"/>
    <s v="453778_30D"/>
    <x v="1"/>
    <n v="0"/>
    <n v="0"/>
    <n v="22"/>
    <n v="0"/>
    <s v="A"/>
    <n v="0.1"/>
    <n v="0.1"/>
    <n v="0"/>
    <s v="Yes"/>
    <n v="0"/>
    <n v="0"/>
    <d v="2025-05-26T00:00:00"/>
    <n v="0"/>
    <n v="22"/>
    <n v="0"/>
    <n v="220"/>
    <x v="0"/>
    <b v="1"/>
    <m/>
  </r>
  <r>
    <x v="3"/>
    <d v="2025-05-26T00:00:00"/>
    <n v="22"/>
    <s v="K33225m"/>
    <n v="19"/>
    <s v="453778_30D"/>
    <x v="2"/>
    <n v="92155"/>
    <n v="97275"/>
    <n v="1"/>
    <n v="0"/>
    <s v="A"/>
    <n v="0.2"/>
    <n v="0.2"/>
    <n v="0"/>
    <s v="Yes"/>
    <n v="0"/>
    <n v="0"/>
    <d v="2025-05-26T00:00:00"/>
    <n v="5120"/>
    <n v="1"/>
    <n v="25600"/>
    <n v="5"/>
    <x v="0"/>
    <b v="1"/>
    <m/>
  </r>
  <r>
    <x v="3"/>
    <d v="2025-05-27T00:00:00"/>
    <n v="22"/>
    <s v="KCM125m"/>
    <n v="20"/>
    <s v="453778_36B"/>
    <x v="1"/>
    <n v="0"/>
    <n v="0"/>
    <n v="20"/>
    <n v="0"/>
    <s v="A"/>
    <n v="0.1"/>
    <n v="0.1"/>
    <n v="0"/>
    <s v="Yes"/>
    <n v="0"/>
    <n v="0"/>
    <d v="2025-05-27T00:00:00"/>
    <n v="0"/>
    <n v="20"/>
    <n v="0"/>
    <n v="200"/>
    <x v="1"/>
    <b v="1"/>
    <m/>
  </r>
  <r>
    <x v="3"/>
    <d v="2025-05-27T00:00:00"/>
    <n v="22"/>
    <s v="KCM125m"/>
    <n v="20"/>
    <s v="453778_36B"/>
    <x v="2"/>
    <n v="73748"/>
    <n v="77628"/>
    <n v="1"/>
    <n v="0"/>
    <s v="A"/>
    <n v="0.2"/>
    <n v="0.2"/>
    <n v="0"/>
    <s v="Yes"/>
    <n v="0"/>
    <n v="0"/>
    <d v="2025-05-27T00:00:00"/>
    <n v="3880"/>
    <n v="1"/>
    <n v="19400"/>
    <n v="5"/>
    <x v="1"/>
    <b v="1"/>
    <m/>
  </r>
  <r>
    <x v="3"/>
    <d v="2025-05-29T00:00:00"/>
    <n v="22"/>
    <s v="K22225m"/>
    <n v="20"/>
    <s v="453781_30A"/>
    <x v="1"/>
    <n v="0"/>
    <n v="0"/>
    <n v="32"/>
    <n v="0"/>
    <s v="A"/>
    <n v="0.1"/>
    <n v="0.1"/>
    <n v="0"/>
    <s v="Yes"/>
    <n v="0"/>
    <n v="0"/>
    <d v="2025-05-29T00:00:00"/>
    <n v="0"/>
    <n v="32"/>
    <n v="0"/>
    <n v="320"/>
    <x v="3"/>
    <b v="1"/>
    <m/>
  </r>
  <r>
    <x v="3"/>
    <d v="2025-05-29T00:00:00"/>
    <n v="22"/>
    <s v="K22225m"/>
    <n v="20"/>
    <s v="453781_30A"/>
    <x v="2"/>
    <n v="58096"/>
    <n v="61153"/>
    <n v="1"/>
    <n v="0"/>
    <s v="A"/>
    <n v="0.2"/>
    <n v="0.2"/>
    <n v="0"/>
    <s v="Yes"/>
    <n v="0"/>
    <n v="0"/>
    <d v="2025-05-29T00:00:00"/>
    <n v="3057"/>
    <n v="1"/>
    <n v="15285"/>
    <n v="5"/>
    <x v="3"/>
    <b v="1"/>
    <m/>
  </r>
  <r>
    <x v="3"/>
    <d v="2025-05-30T00:00:00"/>
    <n v="22"/>
    <s v="KCB225m"/>
    <n v="9"/>
    <s v="453771_10D"/>
    <x v="1"/>
    <n v="0"/>
    <n v="0"/>
    <n v="110"/>
    <n v="0"/>
    <s v="A"/>
    <n v="0.2"/>
    <n v="0.1"/>
    <n v="0"/>
    <s v="Yes"/>
    <n v="0"/>
    <n v="0"/>
    <d v="2025-05-30T00:00:00"/>
    <n v="0"/>
    <n v="110"/>
    <n v="0"/>
    <n v="550"/>
    <x v="4"/>
    <b v="0"/>
    <m/>
  </r>
  <r>
    <x v="3"/>
    <d v="2025-05-30T00:00:00"/>
    <n v="22"/>
    <s v="KCB225m"/>
    <n v="9"/>
    <s v="453771_10D"/>
    <x v="2"/>
    <n v="53062"/>
    <n v="59696"/>
    <n v="1"/>
    <n v="0"/>
    <s v="A"/>
    <n v="0.3"/>
    <n v="0.3"/>
    <n v="0"/>
    <s v="Yes"/>
    <n v="0"/>
    <n v="0"/>
    <d v="2025-05-30T00:00:00"/>
    <n v="6634"/>
    <n v="1"/>
    <n v="22113.333333333336"/>
    <n v="3.3333333333333335"/>
    <x v="4"/>
    <b v="1"/>
    <m/>
  </r>
  <r>
    <x v="4"/>
    <d v="2025-05-26T00:00:00"/>
    <n v="22"/>
    <s v="K33225m"/>
    <n v="18"/>
    <s v="453778_30D"/>
    <x v="1"/>
    <n v="0"/>
    <n v="0"/>
    <n v="23"/>
    <n v="0"/>
    <s v="A"/>
    <n v="0.05"/>
    <n v="0.05"/>
    <n v="0"/>
    <s v="Yes"/>
    <n v="0"/>
    <n v="0"/>
    <d v="2025-05-26T00:00:00"/>
    <n v="0"/>
    <n v="23"/>
    <n v="0"/>
    <n v="460"/>
    <x v="0"/>
    <b v="1"/>
    <m/>
  </r>
  <r>
    <x v="4"/>
    <d v="2025-05-26T00:00:00"/>
    <n v="22"/>
    <s v="K33225m"/>
    <n v="18"/>
    <s v="453778_30D"/>
    <x v="2"/>
    <n v="87039"/>
    <n v="92155"/>
    <n v="1"/>
    <n v="0"/>
    <s v="A"/>
    <n v="0.05"/>
    <n v="0.05"/>
    <n v="0"/>
    <s v="Yes"/>
    <n v="0"/>
    <n v="0"/>
    <d v="2025-05-26T00:00:00"/>
    <n v="5116"/>
    <n v="1"/>
    <n v="102320"/>
    <n v="20"/>
    <x v="0"/>
    <b v="1"/>
    <m/>
  </r>
  <r>
    <x v="4"/>
    <d v="2025-05-27T00:00:00"/>
    <n v="22"/>
    <s v="KCM125m"/>
    <n v="4"/>
    <s v="453778_36B"/>
    <x v="1"/>
    <n v="0"/>
    <n v="0"/>
    <n v="31"/>
    <n v="0"/>
    <s v="A"/>
    <n v="0.05"/>
    <n v="0.05"/>
    <n v="0"/>
    <s v="Yes"/>
    <n v="0"/>
    <n v="0"/>
    <d v="2025-05-27T00:00:00"/>
    <n v="0"/>
    <n v="31"/>
    <n v="0"/>
    <n v="620"/>
    <x v="1"/>
    <b v="1"/>
    <m/>
  </r>
  <r>
    <x v="4"/>
    <d v="2025-05-27T00:00:00"/>
    <n v="22"/>
    <s v="KCM125m"/>
    <n v="4"/>
    <s v="453778_36B"/>
    <x v="2"/>
    <n v="11636"/>
    <n v="15521"/>
    <n v="1"/>
    <n v="0"/>
    <s v="A"/>
    <n v="0.05"/>
    <n v="0.05"/>
    <n v="0"/>
    <s v="Yes"/>
    <n v="0"/>
    <n v="0"/>
    <d v="2025-05-27T00:00:00"/>
    <n v="3885"/>
    <n v="1"/>
    <n v="77700"/>
    <n v="20"/>
    <x v="1"/>
    <b v="1"/>
    <m/>
  </r>
  <r>
    <x v="4"/>
    <d v="2025-05-28T00:00:00"/>
    <n v="22"/>
    <s v="K22225m"/>
    <n v="4"/>
    <s v="453781_30A"/>
    <x v="1"/>
    <n v="0"/>
    <n v="0"/>
    <n v="44"/>
    <n v="0"/>
    <s v="A"/>
    <n v="0.04"/>
    <n v="0.04"/>
    <n v="0"/>
    <s v="Yes"/>
    <n v="0"/>
    <n v="0"/>
    <d v="2025-05-28T00:00:00"/>
    <n v="0"/>
    <n v="44"/>
    <n v="0"/>
    <n v="1100"/>
    <x v="2"/>
    <b v="1"/>
    <m/>
  </r>
  <r>
    <x v="4"/>
    <d v="2025-05-28T00:00:00"/>
    <n v="22"/>
    <s v="K22225m"/>
    <n v="4"/>
    <s v="453781_30A"/>
    <x v="2"/>
    <n v="9171"/>
    <n v="12232"/>
    <n v="1"/>
    <n v="0"/>
    <s v="A"/>
    <n v="0.06"/>
    <n v="0.06"/>
    <n v="0"/>
    <s v="Yes"/>
    <n v="0"/>
    <n v="0"/>
    <d v="2025-05-28T00:00:00"/>
    <n v="3061"/>
    <n v="1"/>
    <n v="51016.666666666672"/>
    <n v="16.666666666666668"/>
    <x v="2"/>
    <b v="1"/>
    <m/>
  </r>
  <r>
    <x v="5"/>
    <d v="2025-05-26T00:00:00"/>
    <n v="22"/>
    <s v="K33225m"/>
    <n v="6"/>
    <s v="453778_30D"/>
    <x v="1"/>
    <n v="0"/>
    <n v="0"/>
    <n v="48"/>
    <n v="0"/>
    <s v="A"/>
    <n v="0.05"/>
    <n v="0.05"/>
    <n v="0"/>
    <s v="Yes"/>
    <n v="0"/>
    <n v="0"/>
    <d v="2025-05-26T00:00:00"/>
    <n v="0"/>
    <n v="48"/>
    <n v="0"/>
    <n v="960"/>
    <x v="0"/>
    <b v="1"/>
    <m/>
  </r>
  <r>
    <x v="5"/>
    <d v="2025-05-26T00:00:00"/>
    <n v="22"/>
    <s v="K33225m"/>
    <n v="6"/>
    <s v="453778_30D"/>
    <x v="2"/>
    <n v="25596"/>
    <n v="30710"/>
    <n v="1"/>
    <n v="0"/>
    <s v="A"/>
    <n v="0.05"/>
    <n v="0.05"/>
    <n v="0"/>
    <s v="Yes"/>
    <n v="0"/>
    <n v="0"/>
    <d v="2025-05-26T00:00:00"/>
    <n v="5114"/>
    <n v="1"/>
    <n v="102280"/>
    <n v="20"/>
    <x v="0"/>
    <b v="1"/>
    <m/>
  </r>
  <r>
    <x v="5"/>
    <d v="2025-05-27T00:00:00"/>
    <n v="22"/>
    <s v="KCM125m"/>
    <n v="21"/>
    <s v="453778_36B"/>
    <x v="1"/>
    <n v="0"/>
    <n v="0"/>
    <n v="35"/>
    <n v="0"/>
    <s v="A"/>
    <n v="0.05"/>
    <n v="0.05"/>
    <n v="0"/>
    <s v="Yes"/>
    <n v="0"/>
    <n v="0"/>
    <d v="2025-05-27T00:00:00"/>
    <n v="0"/>
    <n v="35"/>
    <n v="0"/>
    <n v="700"/>
    <x v="1"/>
    <b v="1"/>
    <m/>
  </r>
  <r>
    <x v="5"/>
    <d v="2025-05-27T00:00:00"/>
    <n v="22"/>
    <s v="KCM125m"/>
    <n v="21"/>
    <s v="453778_36B"/>
    <x v="2"/>
    <n v="77628"/>
    <n v="81512"/>
    <n v="1"/>
    <n v="0"/>
    <s v="A"/>
    <n v="0.05"/>
    <n v="0.05"/>
    <n v="0"/>
    <s v="Yes"/>
    <n v="0"/>
    <n v="0"/>
    <d v="2025-05-27T00:00:00"/>
    <n v="3884"/>
    <n v="1"/>
    <n v="77680"/>
    <n v="20"/>
    <x v="1"/>
    <b v="1"/>
    <m/>
  </r>
  <r>
    <x v="5"/>
    <d v="2025-05-28T00:00:00"/>
    <n v="22"/>
    <s v="K22225m"/>
    <n v="21"/>
    <s v="453781_30A"/>
    <x v="1"/>
    <n v="0"/>
    <n v="0"/>
    <n v="24"/>
    <n v="0"/>
    <s v="A"/>
    <n v="0.05"/>
    <n v="0.05"/>
    <n v="0"/>
    <s v="Yes"/>
    <n v="0"/>
    <n v="0"/>
    <d v="2025-05-28T00:00:00"/>
    <n v="0"/>
    <n v="24"/>
    <n v="0"/>
    <n v="480"/>
    <x v="2"/>
    <b v="1"/>
    <m/>
  </r>
  <r>
    <x v="5"/>
    <d v="2025-05-28T00:00:00"/>
    <n v="22"/>
    <s v="K22225m"/>
    <n v="21"/>
    <s v="453781_30A"/>
    <x v="2"/>
    <n v="61153"/>
    <n v="64218"/>
    <n v="1"/>
    <n v="0"/>
    <s v="A"/>
    <n v="0.05"/>
    <n v="0.05"/>
    <n v="0"/>
    <s v="Yes"/>
    <n v="0"/>
    <n v="0"/>
    <d v="2025-05-28T00:00:00"/>
    <n v="3065"/>
    <n v="1"/>
    <n v="61300"/>
    <n v="20"/>
    <x v="2"/>
    <b v="1"/>
    <m/>
  </r>
  <r>
    <x v="6"/>
    <d v="2025-05-26T00:00:00"/>
    <n v="22"/>
    <s v="K33225m"/>
    <n v="4"/>
    <s v="453778_30D"/>
    <x v="1"/>
    <n v="0"/>
    <n v="0"/>
    <n v="14"/>
    <n v="0"/>
    <s v="A"/>
    <n v="0.01"/>
    <n v="0.01"/>
    <n v="0"/>
    <s v="Yes"/>
    <n v="0"/>
    <n v="0"/>
    <d v="2025-05-26T00:00:00"/>
    <n v="0"/>
    <n v="14"/>
    <n v="0"/>
    <n v="1400"/>
    <x v="0"/>
    <b v="1"/>
    <m/>
  </r>
  <r>
    <x v="6"/>
    <d v="2025-05-26T00:00:00"/>
    <n v="22"/>
    <s v="K33225m"/>
    <n v="4"/>
    <s v="453778_30D"/>
    <x v="2"/>
    <n v="15348"/>
    <n v="20478"/>
    <n v="1"/>
    <n v="0"/>
    <s v="A"/>
    <n v="0.5"/>
    <n v="0.5"/>
    <n v="0"/>
    <s v="Yes"/>
    <n v="0"/>
    <n v="0"/>
    <d v="2025-05-26T00:00:00"/>
    <n v="5130"/>
    <n v="1"/>
    <n v="10260"/>
    <n v="2"/>
    <x v="0"/>
    <b v="1"/>
    <m/>
  </r>
  <r>
    <x v="6"/>
    <d v="2025-05-27T00:00:00"/>
    <n v="22"/>
    <s v="KCM125m"/>
    <n v="18"/>
    <s v="453778_36B"/>
    <x v="1"/>
    <n v="0"/>
    <n v="0"/>
    <n v="25"/>
    <n v="0"/>
    <s v="A"/>
    <n v="0.01"/>
    <n v="0.01"/>
    <n v="0"/>
    <s v="Yes"/>
    <n v="0"/>
    <n v="0"/>
    <d v="2025-05-27T00:00:00"/>
    <n v="0"/>
    <n v="25"/>
    <n v="0"/>
    <n v="2500"/>
    <x v="1"/>
    <b v="1"/>
    <m/>
  </r>
  <r>
    <x v="6"/>
    <d v="2025-05-27T00:00:00"/>
    <n v="22"/>
    <s v="KCM125m"/>
    <n v="18"/>
    <s v="453778_36B"/>
    <x v="2"/>
    <n v="65983"/>
    <n v="69874"/>
    <n v="1"/>
    <n v="0"/>
    <s v="A"/>
    <n v="0.19"/>
    <n v="0.19"/>
    <n v="0"/>
    <s v="Yes"/>
    <n v="0"/>
    <n v="0"/>
    <d v="2025-05-27T00:00:00"/>
    <n v="3891"/>
    <n v="1"/>
    <n v="20478.947368421053"/>
    <n v="5.2631578947368425"/>
    <x v="1"/>
    <b v="1"/>
    <m/>
  </r>
  <r>
    <x v="6"/>
    <d v="2025-05-28T00:00:00"/>
    <n v="22"/>
    <s v="K22225m"/>
    <n v="18"/>
    <s v="453781_30A"/>
    <x v="1"/>
    <n v="0"/>
    <n v="0"/>
    <n v="40"/>
    <n v="0"/>
    <s v="A"/>
    <n v="0.05"/>
    <n v="0.05"/>
    <n v="0"/>
    <s v="Yes"/>
    <n v="0"/>
    <n v="0"/>
    <d v="2025-05-28T00:00:00"/>
    <n v="0"/>
    <n v="40"/>
    <n v="0"/>
    <n v="800"/>
    <x v="2"/>
    <b v="1"/>
    <m/>
  </r>
  <r>
    <x v="6"/>
    <d v="2025-05-28T00:00:00"/>
    <n v="22"/>
    <s v="K22225m"/>
    <n v="18"/>
    <s v="453781_30A"/>
    <x v="2"/>
    <n v="51985"/>
    <n v="55036"/>
    <n v="1"/>
    <n v="0"/>
    <s v="A"/>
    <n v="0.05"/>
    <n v="0.05"/>
    <n v="0"/>
    <s v="Yes"/>
    <n v="0"/>
    <n v="0"/>
    <d v="2025-05-28T00:00:00"/>
    <n v="3051"/>
    <n v="1"/>
    <n v="61020"/>
    <n v="20"/>
    <x v="2"/>
    <b v="1"/>
    <m/>
  </r>
  <r>
    <x v="6"/>
    <d v="2025-05-29T00:00:00"/>
    <n v="22"/>
    <s v="KCB225m"/>
    <n v="1"/>
    <s v="453771_10D"/>
    <x v="1"/>
    <n v="0"/>
    <n v="0"/>
    <n v="161"/>
    <n v="0"/>
    <s v="A"/>
    <n v="0.02"/>
    <n v="0.02"/>
    <n v="0"/>
    <s v="Yes"/>
    <n v="0"/>
    <n v="0"/>
    <d v="2025-05-29T00:00:00"/>
    <n v="0"/>
    <n v="161"/>
    <n v="0"/>
    <n v="8050"/>
    <x v="3"/>
    <b v="1"/>
    <m/>
  </r>
  <r>
    <x v="6"/>
    <d v="2025-05-29T00:00:00"/>
    <n v="22"/>
    <s v="KCB225m"/>
    <n v="1"/>
    <s v="453771_10D"/>
    <x v="2"/>
    <n v="0"/>
    <n v="6630"/>
    <n v="1"/>
    <n v="0"/>
    <s v="A"/>
    <n v="0.08"/>
    <n v="0.08"/>
    <n v="0"/>
    <s v="Yes"/>
    <n v="0"/>
    <n v="0"/>
    <d v="2025-05-29T00:00:00"/>
    <n v="6630"/>
    <n v="1"/>
    <n v="82875"/>
    <n v="12.5"/>
    <x v="3"/>
    <b v="1"/>
    <m/>
  </r>
  <r>
    <x v="6"/>
    <d v="2025-05-30T00:00:00"/>
    <n v="22"/>
    <s v="KCB225m"/>
    <n v="12"/>
    <s v="453771_10D"/>
    <x v="1"/>
    <n v="0"/>
    <n v="0"/>
    <n v="42"/>
    <n v="0"/>
    <s v="A"/>
    <n v="0.05"/>
    <n v="0.05"/>
    <n v="0"/>
    <s v="Yes"/>
    <n v="0"/>
    <n v="0"/>
    <d v="2025-05-30T00:00:00"/>
    <n v="0"/>
    <n v="42"/>
    <n v="0"/>
    <n v="840"/>
    <x v="4"/>
    <b v="1"/>
    <m/>
  </r>
  <r>
    <x v="6"/>
    <d v="2025-05-30T00:00:00"/>
    <n v="22"/>
    <s v="KCB225m"/>
    <n v="12"/>
    <s v="453771_10D"/>
    <x v="2"/>
    <n v="72966"/>
    <n v="79598"/>
    <n v="1"/>
    <n v="0"/>
    <s v="A"/>
    <n v="0.05"/>
    <n v="0.05"/>
    <n v="0"/>
    <s v="Yes"/>
    <n v="0"/>
    <n v="0"/>
    <d v="2025-05-30T00:00:00"/>
    <n v="6632"/>
    <n v="1"/>
    <n v="132640"/>
    <n v="20"/>
    <x v="4"/>
    <b v="1"/>
    <m/>
  </r>
  <r>
    <x v="7"/>
    <d v="2025-05-27T00:00:00"/>
    <n v="22"/>
    <s v="KFS125m"/>
    <n v="18"/>
    <s v="453780_30B"/>
    <x v="1"/>
    <n v="0"/>
    <n v="0"/>
    <n v="50"/>
    <n v="0"/>
    <s v="A"/>
    <n v="0.1"/>
    <n v="0.1"/>
    <n v="0"/>
    <s v="Yes"/>
    <n v="0"/>
    <n v="0"/>
    <d v="2025-05-27T00:00:00"/>
    <n v="0"/>
    <n v="50"/>
    <n v="0"/>
    <n v="500"/>
    <x v="1"/>
    <b v="1"/>
    <m/>
  </r>
  <r>
    <x v="7"/>
    <d v="2025-05-27T00:00:00"/>
    <n v="22"/>
    <s v="KFS125m"/>
    <n v="18"/>
    <s v="453780_30B"/>
    <x v="2"/>
    <n v="87031"/>
    <n v="92155"/>
    <n v="1"/>
    <n v="0"/>
    <s v="A"/>
    <n v="0.1"/>
    <n v="0.1"/>
    <n v="0"/>
    <s v="Yes"/>
    <n v="0"/>
    <n v="0"/>
    <d v="2025-05-27T00:00:00"/>
    <n v="5124"/>
    <n v="1"/>
    <n v="51240"/>
    <n v="10"/>
    <x v="1"/>
    <b v="1"/>
    <m/>
  </r>
  <r>
    <x v="7"/>
    <d v="2025-05-28T00:00:00"/>
    <n v="22"/>
    <s v="KCM125m"/>
    <n v="19"/>
    <s v="453778_36B"/>
    <x v="1"/>
    <n v="0"/>
    <n v="0"/>
    <n v="80"/>
    <n v="0"/>
    <s v="A"/>
    <n v="0.1"/>
    <n v="0.1"/>
    <n v="0"/>
    <s v="Yes"/>
    <n v="0"/>
    <n v="0"/>
    <d v="2025-05-28T00:00:00"/>
    <n v="0"/>
    <n v="80"/>
    <n v="0"/>
    <n v="800"/>
    <x v="2"/>
    <b v="1"/>
    <m/>
  </r>
  <r>
    <x v="7"/>
    <d v="2025-05-28T00:00:00"/>
    <n v="22"/>
    <s v="KCM125m"/>
    <n v="19"/>
    <s v="453778_36B"/>
    <x v="2"/>
    <n v="69874"/>
    <n v="73748"/>
    <n v="1"/>
    <n v="0"/>
    <s v="A"/>
    <n v="0.1"/>
    <n v="0.1"/>
    <n v="0"/>
    <s v="Yes"/>
    <n v="0"/>
    <n v="0"/>
    <d v="2025-05-28T00:00:00"/>
    <n v="3874"/>
    <n v="1"/>
    <n v="38740"/>
    <n v="10"/>
    <x v="2"/>
    <b v="1"/>
    <m/>
  </r>
  <r>
    <x v="8"/>
    <d v="2025-05-26T00:00:00"/>
    <n v="22"/>
    <s v="K33225m"/>
    <n v="7"/>
    <s v="453778_30D"/>
    <x v="1"/>
    <n v="0"/>
    <n v="0"/>
    <n v="70"/>
    <n v="0"/>
    <s v="A"/>
    <n v="0.04"/>
    <n v="0.04"/>
    <n v="0"/>
    <s v="Yes"/>
    <n v="0"/>
    <n v="0"/>
    <d v="2025-05-26T00:00:00"/>
    <n v="0"/>
    <n v="70"/>
    <n v="0"/>
    <n v="1750"/>
    <x v="0"/>
    <b v="1"/>
    <m/>
  </r>
  <r>
    <x v="8"/>
    <d v="2025-05-26T00:00:00"/>
    <n v="22"/>
    <s v="K33225m"/>
    <n v="7"/>
    <s v="453778_30D"/>
    <x v="2"/>
    <n v="30710"/>
    <n v="35835"/>
    <n v="1"/>
    <n v="0"/>
    <s v="A"/>
    <n v="0.06"/>
    <n v="0.06"/>
    <n v="0"/>
    <s v="Yes"/>
    <n v="0"/>
    <n v="0"/>
    <d v="2025-05-26T00:00:00"/>
    <n v="5125"/>
    <n v="1"/>
    <n v="85416.666666666672"/>
    <n v="16.666666666666668"/>
    <x v="0"/>
    <b v="1"/>
    <m/>
  </r>
  <r>
    <x v="8"/>
    <d v="2025-05-27T00:00:00"/>
    <n v="22"/>
    <s v="K33225m"/>
    <n v="20"/>
    <s v="453778_30D"/>
    <x v="1"/>
    <n v="0"/>
    <n v="0"/>
    <n v="55"/>
    <n v="0"/>
    <s v="A"/>
    <n v="0.04"/>
    <n v="0.04"/>
    <n v="0"/>
    <s v="Yes"/>
    <n v="0"/>
    <n v="0"/>
    <d v="2025-05-27T00:00:00"/>
    <n v="0"/>
    <n v="55"/>
    <n v="0"/>
    <n v="1375"/>
    <x v="1"/>
    <b v="1"/>
    <m/>
  </r>
  <r>
    <x v="8"/>
    <d v="2025-05-27T00:00:00"/>
    <n v="22"/>
    <s v="K33225m"/>
    <n v="20"/>
    <s v="453778_30D"/>
    <x v="2"/>
    <n v="97275"/>
    <n v="102391"/>
    <n v="1"/>
    <n v="0"/>
    <s v="A"/>
    <n v="0.06"/>
    <n v="0.06"/>
    <n v="0"/>
    <s v="Yes"/>
    <n v="0"/>
    <n v="0"/>
    <d v="2025-05-27T00:00:00"/>
    <n v="5116"/>
    <n v="1"/>
    <n v="85266.666666666672"/>
    <n v="16.666666666666668"/>
    <x v="1"/>
    <b v="1"/>
    <m/>
  </r>
  <r>
    <x v="8"/>
    <d v="2025-05-28T00:00:00"/>
    <n v="22"/>
    <s v="KCM125m"/>
    <n v="7"/>
    <s v="453778_36B"/>
    <x v="1"/>
    <n v="0"/>
    <n v="0"/>
    <n v="30"/>
    <n v="0"/>
    <s v="A"/>
    <n v="0.04"/>
    <n v="0.04"/>
    <n v="0"/>
    <s v="Yes"/>
    <n v="0"/>
    <n v="0"/>
    <d v="2025-05-28T00:00:00"/>
    <n v="0"/>
    <n v="30"/>
    <n v="0"/>
    <n v="750"/>
    <x v="2"/>
    <b v="1"/>
    <m/>
  </r>
  <r>
    <x v="8"/>
    <d v="2025-05-28T00:00:00"/>
    <n v="22"/>
    <s v="KCM125m"/>
    <n v="7"/>
    <s v="453778_36B"/>
    <x v="2"/>
    <n v="23285"/>
    <n v="27173"/>
    <n v="1"/>
    <n v="0"/>
    <s v="A"/>
    <n v="0.06"/>
    <n v="0.06"/>
    <n v="0"/>
    <s v="Yes"/>
    <n v="0"/>
    <n v="0"/>
    <d v="2025-05-28T00:00:00"/>
    <n v="3888"/>
    <n v="1"/>
    <n v="64800"/>
    <n v="16.666666666666668"/>
    <x v="2"/>
    <b v="1"/>
    <m/>
  </r>
  <r>
    <x v="8"/>
    <d v="2025-05-29T00:00:00"/>
    <n v="22"/>
    <s v="K22225m"/>
    <n v="7"/>
    <s v="453781_30A"/>
    <x v="1"/>
    <n v="0"/>
    <n v="0"/>
    <n v="80"/>
    <n v="0"/>
    <s v="A"/>
    <n v="0.04"/>
    <n v="0.04"/>
    <n v="0"/>
    <s v="Yes"/>
    <n v="0"/>
    <n v="0"/>
    <d v="2025-05-29T00:00:00"/>
    <n v="0"/>
    <n v="80"/>
    <n v="0"/>
    <n v="2000"/>
    <x v="3"/>
    <b v="1"/>
    <m/>
  </r>
  <r>
    <x v="8"/>
    <d v="2025-05-29T00:00:00"/>
    <n v="22"/>
    <s v="K22225m"/>
    <n v="7"/>
    <s v="453781_30A"/>
    <x v="2"/>
    <n v="18346"/>
    <n v="21406"/>
    <n v="1"/>
    <n v="0"/>
    <s v="A"/>
    <n v="0.06"/>
    <n v="0.06"/>
    <n v="0"/>
    <s v="Yes"/>
    <n v="0"/>
    <n v="0"/>
    <d v="2025-05-29T00:00:00"/>
    <n v="3060"/>
    <n v="1"/>
    <n v="51000"/>
    <n v="16.666666666666668"/>
    <x v="3"/>
    <b v="1"/>
    <m/>
  </r>
  <r>
    <x v="9"/>
    <d v="2025-05-26T00:00:00"/>
    <n v="22"/>
    <s v="K33225m"/>
    <n v="5"/>
    <s v="453778_30D"/>
    <x v="1"/>
    <n v="0"/>
    <n v="0"/>
    <n v="38"/>
    <n v="0"/>
    <s v="A"/>
    <n v="0.05"/>
    <n v="0.05"/>
    <n v="0"/>
    <s v="Yes"/>
    <n v="0"/>
    <n v="0"/>
    <d v="2025-05-26T00:00:00"/>
    <n v="0"/>
    <n v="38"/>
    <n v="0"/>
    <n v="760"/>
    <x v="0"/>
    <b v="1"/>
    <m/>
  </r>
  <r>
    <x v="9"/>
    <d v="2025-05-26T00:00:00"/>
    <n v="22"/>
    <s v="K33225m"/>
    <n v="5"/>
    <s v="453778_30D"/>
    <x v="2"/>
    <n v="20478"/>
    <n v="25596"/>
    <n v="1"/>
    <n v="0"/>
    <s v="A"/>
    <n v="0.05"/>
    <n v="0.05"/>
    <n v="0"/>
    <s v="Yes"/>
    <n v="0"/>
    <n v="0"/>
    <d v="2025-05-26T00:00:00"/>
    <n v="5118"/>
    <n v="1"/>
    <n v="102360"/>
    <n v="20"/>
    <x v="0"/>
    <b v="1"/>
    <m/>
  </r>
  <r>
    <x v="9"/>
    <d v="2025-05-27T00:00:00"/>
    <n v="22"/>
    <s v="KCM125m"/>
    <n v="22"/>
    <s v="453778_36B"/>
    <x v="1"/>
    <n v="0"/>
    <n v="0"/>
    <n v="56"/>
    <n v="0"/>
    <s v="A"/>
    <n v="0.05"/>
    <n v="0.05"/>
    <n v="0"/>
    <s v="Yes"/>
    <n v="0"/>
    <n v="0"/>
    <d v="2025-05-27T00:00:00"/>
    <n v="0"/>
    <n v="56"/>
    <n v="0"/>
    <n v="1120"/>
    <x v="1"/>
    <b v="1"/>
    <m/>
  </r>
  <r>
    <x v="9"/>
    <d v="2025-05-27T00:00:00"/>
    <n v="22"/>
    <s v="KCM125m"/>
    <n v="22"/>
    <s v="453778_36B"/>
    <x v="2"/>
    <n v="81512"/>
    <n v="85411"/>
    <n v="1"/>
    <n v="0"/>
    <s v="A"/>
    <n v="0.05"/>
    <n v="0.05"/>
    <n v="0"/>
    <s v="Yes"/>
    <n v="0"/>
    <n v="0"/>
    <d v="2025-05-27T00:00:00"/>
    <n v="3899"/>
    <n v="1"/>
    <n v="77980"/>
    <n v="20"/>
    <x v="1"/>
    <b v="1"/>
    <m/>
  </r>
  <r>
    <x v="9"/>
    <d v="2025-05-28T00:00:00"/>
    <n v="22"/>
    <s v="K22225m"/>
    <n v="22"/>
    <s v="453781_30A"/>
    <x v="1"/>
    <n v="0"/>
    <n v="0"/>
    <n v="28"/>
    <n v="0"/>
    <s v="A"/>
    <n v="0.05"/>
    <n v="0.05"/>
    <n v="0"/>
    <s v="Yes"/>
    <n v="0"/>
    <n v="0"/>
    <d v="2025-05-28T00:00:00"/>
    <n v="0"/>
    <n v="28"/>
    <n v="0"/>
    <n v="560"/>
    <x v="2"/>
    <b v="1"/>
    <m/>
  </r>
  <r>
    <x v="9"/>
    <d v="2025-05-28T00:00:00"/>
    <n v="22"/>
    <s v="K22225m"/>
    <n v="22"/>
    <s v="453781_30A"/>
    <x v="2"/>
    <n v="64218"/>
    <n v="67287"/>
    <n v="1"/>
    <n v="0"/>
    <s v="A"/>
    <n v="0.05"/>
    <n v="0.05"/>
    <n v="0"/>
    <s v="Yes"/>
    <n v="0"/>
    <n v="0"/>
    <d v="2025-05-28T00:00:00"/>
    <n v="3069"/>
    <n v="1"/>
    <n v="61380"/>
    <n v="20"/>
    <x v="2"/>
    <b v="1"/>
    <m/>
  </r>
  <r>
    <x v="10"/>
    <d v="2025-05-26T00:00:00"/>
    <n v="22"/>
    <s v="K33225m"/>
    <n v="12"/>
    <s v="453778_30D"/>
    <x v="1"/>
    <n v="0"/>
    <n v="0"/>
    <n v="19"/>
    <n v="0"/>
    <s v="A"/>
    <n v="0"/>
    <n v="0"/>
    <n v="0"/>
    <s v="Yes"/>
    <n v="0"/>
    <n v="0"/>
    <d v="2025-05-26T00:00:00"/>
    <n v="0"/>
    <n v="19"/>
    <s v="---"/>
    <s v="---"/>
    <x v="0"/>
    <b v="1"/>
    <m/>
  </r>
  <r>
    <x v="10"/>
    <d v="2025-05-26T00:00:00"/>
    <n v="22"/>
    <s v="K33225m"/>
    <n v="12"/>
    <s v="453778_30D"/>
    <x v="2"/>
    <n v="56317"/>
    <n v="61432"/>
    <n v="1"/>
    <n v="0"/>
    <s v="A"/>
    <n v="0.2"/>
    <n v="0.2"/>
    <n v="0"/>
    <s v="Yes"/>
    <n v="0"/>
    <n v="0"/>
    <d v="2025-05-26T00:00:00"/>
    <n v="5115"/>
    <n v="1"/>
    <n v="25575"/>
    <n v="5"/>
    <x v="0"/>
    <b v="1"/>
    <m/>
  </r>
  <r>
    <x v="10"/>
    <d v="2025-05-28T00:00:00"/>
    <n v="22"/>
    <s v="KCM125m"/>
    <n v="10"/>
    <s v="453778_36B"/>
    <x v="1"/>
    <n v="0"/>
    <n v="0"/>
    <n v="18"/>
    <n v="0"/>
    <s v="A"/>
    <n v="0.01"/>
    <n v="0.01"/>
    <n v="0"/>
    <s v="Yes"/>
    <n v="0"/>
    <n v="0"/>
    <d v="2025-05-28T00:00:00"/>
    <n v="0"/>
    <n v="18"/>
    <n v="0"/>
    <n v="1800"/>
    <x v="2"/>
    <b v="1"/>
    <m/>
  </r>
  <r>
    <x v="10"/>
    <d v="2025-05-28T00:00:00"/>
    <n v="22"/>
    <s v="KCM125m"/>
    <n v="10"/>
    <s v="453778_36B"/>
    <x v="2"/>
    <n v="34924"/>
    <n v="38818"/>
    <n v="1"/>
    <n v="0"/>
    <s v="A"/>
    <n v="0.14000000000000001"/>
    <n v="0.14000000000000001"/>
    <n v="0"/>
    <s v="Yes"/>
    <n v="0"/>
    <n v="0"/>
    <d v="2025-05-28T00:00:00"/>
    <n v="3894"/>
    <n v="1"/>
    <n v="27814.28571428571"/>
    <n v="7.1428571428571423"/>
    <x v="2"/>
    <b v="1"/>
    <m/>
  </r>
  <r>
    <x v="10"/>
    <d v="2025-05-29T00:00:00"/>
    <n v="22"/>
    <s v="K22225m"/>
    <n v="10"/>
    <s v="453781_30A"/>
    <x v="1"/>
    <n v="0"/>
    <n v="0"/>
    <n v="35"/>
    <n v="0"/>
    <s v="A"/>
    <n v="0.01"/>
    <n v="0.01"/>
    <n v="0"/>
    <s v="Yes"/>
    <n v="0"/>
    <n v="0"/>
    <d v="2025-05-29T00:00:00"/>
    <n v="0"/>
    <n v="35"/>
    <n v="0"/>
    <n v="3500"/>
    <x v="3"/>
    <b v="1"/>
    <m/>
  </r>
  <r>
    <x v="10"/>
    <d v="2025-05-29T00:00:00"/>
    <n v="22"/>
    <s v="K22225m"/>
    <n v="10"/>
    <s v="453781_30A"/>
    <x v="2"/>
    <n v="27514"/>
    <n v="30577"/>
    <n v="1"/>
    <n v="0"/>
    <s v="A"/>
    <n v="0.14000000000000001"/>
    <n v="0.14000000000000001"/>
    <n v="0"/>
    <s v="Yes"/>
    <n v="0"/>
    <n v="0"/>
    <d v="2025-05-29T00:00:00"/>
    <n v="3063"/>
    <n v="1"/>
    <n v="21878.571428571428"/>
    <n v="7.1428571428571423"/>
    <x v="3"/>
    <b v="1"/>
    <m/>
  </r>
  <r>
    <x v="11"/>
    <d v="2025-05-27T00:00:00"/>
    <n v="22"/>
    <s v="KCM125m"/>
    <n v="16"/>
    <s v="453778_36B"/>
    <x v="1"/>
    <n v="0"/>
    <n v="0"/>
    <n v="18"/>
    <n v="0"/>
    <s v="A"/>
    <n v="0.01"/>
    <n v="0.01"/>
    <n v="0"/>
    <s v="Yes"/>
    <n v="0"/>
    <n v="0"/>
    <d v="2025-05-27T00:00:00"/>
    <n v="0"/>
    <n v="18"/>
    <n v="0"/>
    <n v="1800"/>
    <x v="1"/>
    <b v="1"/>
    <m/>
  </r>
  <r>
    <x v="11"/>
    <d v="2025-05-27T00:00:00"/>
    <n v="22"/>
    <s v="KCM125m"/>
    <n v="16"/>
    <s v="453778_36B"/>
    <x v="2"/>
    <n v="58227"/>
    <n v="62100"/>
    <n v="1"/>
    <n v="0"/>
    <s v="A"/>
    <n v="0.01"/>
    <n v="0.01"/>
    <n v="0"/>
    <s v="Yes"/>
    <n v="0"/>
    <n v="0"/>
    <d v="2025-05-27T00:00:00"/>
    <n v="3873"/>
    <n v="1"/>
    <n v="387300"/>
    <n v="100"/>
    <x v="1"/>
    <b v="1"/>
    <m/>
  </r>
  <r>
    <x v="11"/>
    <d v="2025-05-28T00:00:00"/>
    <n v="22"/>
    <s v="K22225m"/>
    <n v="16"/>
    <s v="453781_30A"/>
    <x v="1"/>
    <n v="0"/>
    <n v="0"/>
    <n v="36"/>
    <n v="0"/>
    <s v="A"/>
    <n v="0.01"/>
    <n v="0.01"/>
    <n v="0"/>
    <s v="Yes"/>
    <n v="0"/>
    <n v="0"/>
    <d v="2025-05-28T00:00:00"/>
    <n v="0"/>
    <n v="36"/>
    <n v="0"/>
    <n v="3600"/>
    <x v="2"/>
    <b v="1"/>
    <m/>
  </r>
  <r>
    <x v="11"/>
    <d v="2025-05-28T00:00:00"/>
    <n v="22"/>
    <s v="K22225m"/>
    <n v="16"/>
    <s v="453781_30A"/>
    <x v="2"/>
    <n v="45858"/>
    <n v="48918"/>
    <n v="1"/>
    <n v="0"/>
    <s v="A"/>
    <n v="0.01"/>
    <n v="0.01"/>
    <n v="0"/>
    <s v="Yes"/>
    <n v="0"/>
    <n v="0"/>
    <d v="2025-05-28T00:00:00"/>
    <n v="3060"/>
    <n v="1"/>
    <n v="306000"/>
    <n v="100"/>
    <x v="2"/>
    <b v="1"/>
    <m/>
  </r>
  <r>
    <x v="12"/>
    <d v="2025-05-26T00:00:00"/>
    <n v="22"/>
    <s v="K33225m"/>
    <n v="13"/>
    <s v="453778_30D"/>
    <x v="1"/>
    <n v="0"/>
    <n v="0"/>
    <n v="14"/>
    <n v="0"/>
    <s v="A"/>
    <n v="0"/>
    <n v="0"/>
    <n v="0"/>
    <s v="Yes"/>
    <n v="0"/>
    <n v="0"/>
    <d v="2025-05-26T00:00:00"/>
    <n v="0"/>
    <n v="14"/>
    <s v="---"/>
    <s v="---"/>
    <x v="0"/>
    <b v="1"/>
    <m/>
  </r>
  <r>
    <x v="12"/>
    <d v="2025-05-26T00:00:00"/>
    <n v="22"/>
    <s v="K33225m"/>
    <n v="13"/>
    <s v="453778_30D"/>
    <x v="2"/>
    <n v="61432"/>
    <n v="66557"/>
    <n v="1"/>
    <n v="0"/>
    <s v="A"/>
    <n v="0.2"/>
    <n v="0.2"/>
    <n v="0"/>
    <s v="Yes"/>
    <n v="0"/>
    <n v="0"/>
    <d v="2025-05-26T00:00:00"/>
    <n v="5125"/>
    <n v="1"/>
    <n v="25625"/>
    <n v="5"/>
    <x v="0"/>
    <b v="1"/>
    <m/>
  </r>
  <r>
    <x v="12"/>
    <d v="2025-05-28T00:00:00"/>
    <n v="22"/>
    <s v="KCM125m"/>
    <n v="11"/>
    <s v="453778_36B"/>
    <x v="1"/>
    <n v="0"/>
    <n v="0"/>
    <n v="14"/>
    <n v="0"/>
    <s v="A"/>
    <n v="0.01"/>
    <n v="0.01"/>
    <n v="0"/>
    <s v="Yes"/>
    <n v="0"/>
    <n v="0"/>
    <d v="2025-05-28T00:00:00"/>
    <n v="0"/>
    <n v="14"/>
    <n v="0"/>
    <n v="1400"/>
    <x v="2"/>
    <b v="1"/>
    <m/>
  </r>
  <r>
    <x v="12"/>
    <d v="2025-05-28T00:00:00"/>
    <n v="22"/>
    <s v="KCM125m"/>
    <n v="11"/>
    <s v="453778_36B"/>
    <x v="2"/>
    <n v="38818"/>
    <n v="42701"/>
    <n v="1"/>
    <n v="0"/>
    <s v="A"/>
    <n v="0.14000000000000001"/>
    <n v="0.14000000000000001"/>
    <n v="0"/>
    <s v="Yes"/>
    <n v="0"/>
    <n v="0"/>
    <d v="2025-05-28T00:00:00"/>
    <n v="3883"/>
    <n v="1"/>
    <n v="27735.714285714283"/>
    <n v="7.1428571428571423"/>
    <x v="2"/>
    <b v="1"/>
    <m/>
  </r>
  <r>
    <x v="12"/>
    <d v="2025-05-29T00:00:00"/>
    <n v="22"/>
    <s v="K22225m"/>
    <n v="11"/>
    <s v="453781_30A"/>
    <x v="1"/>
    <n v="0"/>
    <n v="0"/>
    <n v="43"/>
    <n v="0"/>
    <s v="A"/>
    <n v="0.01"/>
    <n v="0.01"/>
    <n v="0"/>
    <s v="Yes"/>
    <n v="0"/>
    <n v="0"/>
    <d v="2025-05-29T00:00:00"/>
    <n v="0"/>
    <n v="43"/>
    <n v="0"/>
    <n v="4300"/>
    <x v="3"/>
    <b v="1"/>
    <m/>
  </r>
  <r>
    <x v="12"/>
    <d v="2025-05-29T00:00:00"/>
    <n v="22"/>
    <s v="K22225m"/>
    <n v="11"/>
    <s v="453781_30A"/>
    <x v="2"/>
    <n v="30577"/>
    <n v="33630"/>
    <n v="1"/>
    <n v="0"/>
    <s v="A"/>
    <n v="0.14000000000000001"/>
    <n v="0.14000000000000001"/>
    <n v="0"/>
    <s v="Yes"/>
    <n v="0"/>
    <n v="0"/>
    <d v="2025-05-29T00:00:00"/>
    <n v="3053"/>
    <n v="1"/>
    <n v="21807.142857142855"/>
    <n v="7.1428571428571423"/>
    <x v="3"/>
    <b v="1"/>
    <m/>
  </r>
  <r>
    <x v="12"/>
    <d v="2025-05-30T00:00:00"/>
    <n v="22"/>
    <s v="KCB225m"/>
    <n v="10"/>
    <s v="453771_10D"/>
    <x v="1"/>
    <n v="0"/>
    <n v="0"/>
    <n v="23"/>
    <n v="0"/>
    <s v="A"/>
    <n v="0.01"/>
    <n v="0.01"/>
    <n v="0"/>
    <s v="Yes"/>
    <n v="0"/>
    <n v="0"/>
    <d v="2025-05-30T00:00:00"/>
    <n v="0"/>
    <n v="23"/>
    <n v="0"/>
    <n v="2300"/>
    <x v="4"/>
    <b v="1"/>
    <m/>
  </r>
  <r>
    <x v="12"/>
    <d v="2025-05-30T00:00:00"/>
    <n v="22"/>
    <s v="KCB225m"/>
    <n v="10"/>
    <s v="453771_10D"/>
    <x v="2"/>
    <n v="59696"/>
    <n v="66336"/>
    <n v="1"/>
    <n v="0"/>
    <s v="A"/>
    <n v="0.14000000000000001"/>
    <n v="0.14000000000000001"/>
    <n v="0"/>
    <s v="Yes"/>
    <n v="0"/>
    <n v="0"/>
    <d v="2025-05-30T00:00:00"/>
    <n v="6640"/>
    <n v="1"/>
    <n v="47428.571428571428"/>
    <n v="7.1428571428571423"/>
    <x v="4"/>
    <b v="1"/>
    <m/>
  </r>
  <r>
    <x v="13"/>
    <d v="2025-05-27T00:00:00"/>
    <n v="22"/>
    <s v="K33225m"/>
    <n v="3"/>
    <s v="453778_30D"/>
    <x v="1"/>
    <n v="0"/>
    <n v="0"/>
    <n v="17"/>
    <n v="0"/>
    <s v="A"/>
    <n v="0.05"/>
    <n v="0.05"/>
    <n v="0"/>
    <s v="Yes"/>
    <n v="0"/>
    <n v="0"/>
    <d v="2025-05-27T00:00:00"/>
    <n v="0"/>
    <n v="17"/>
    <n v="0"/>
    <n v="340"/>
    <x v="1"/>
    <b v="1"/>
    <m/>
  </r>
  <r>
    <x v="13"/>
    <d v="2025-05-27T00:00:00"/>
    <n v="22"/>
    <s v="K33225m"/>
    <n v="3"/>
    <s v="453778_30D"/>
    <x v="2"/>
    <n v="10234"/>
    <n v="15348"/>
    <n v="0"/>
    <n v="0"/>
    <s v="A"/>
    <n v="0.05"/>
    <n v="0.05"/>
    <n v="0"/>
    <s v="Yes"/>
    <n v="0"/>
    <n v="0"/>
    <d v="2025-05-27T00:00:00"/>
    <n v="5114"/>
    <n v="0"/>
    <n v="102280"/>
    <n v="0"/>
    <x v="1"/>
    <b v="1"/>
    <m/>
  </r>
  <r>
    <x v="13"/>
    <d v="2025-05-28T00:00:00"/>
    <n v="22"/>
    <s v="KCM125m"/>
    <n v="15"/>
    <s v="453778_36B"/>
    <x v="1"/>
    <n v="0"/>
    <n v="0"/>
    <n v="12"/>
    <n v="0"/>
    <s v="A"/>
    <n v="0.05"/>
    <n v="0.05"/>
    <n v="0"/>
    <s v="Yes"/>
    <n v="0"/>
    <n v="0"/>
    <d v="2025-05-28T00:00:00"/>
    <n v="0"/>
    <n v="12"/>
    <n v="0"/>
    <n v="240"/>
    <x v="2"/>
    <b v="1"/>
    <m/>
  </r>
  <r>
    <x v="13"/>
    <d v="2025-05-28T00:00:00"/>
    <n v="22"/>
    <s v="KCM125m"/>
    <n v="15"/>
    <s v="453778_36B"/>
    <x v="2"/>
    <n v="54337"/>
    <n v="58227"/>
    <n v="0"/>
    <n v="0"/>
    <s v="A"/>
    <n v="0.05"/>
    <n v="0.05"/>
    <n v="0"/>
    <s v="Yes"/>
    <n v="0"/>
    <n v="0"/>
    <d v="2025-05-28T00:00:00"/>
    <n v="3890"/>
    <n v="0"/>
    <n v="77800"/>
    <n v="0"/>
    <x v="2"/>
    <b v="1"/>
    <m/>
  </r>
  <r>
    <x v="13"/>
    <d v="2025-05-30T00:00:00"/>
    <n v="22"/>
    <s v="K22225m"/>
    <n v="15"/>
    <s v="453781_30A"/>
    <x v="1"/>
    <n v="0"/>
    <n v="0"/>
    <n v="16"/>
    <n v="0"/>
    <s v="A"/>
    <n v="0.05"/>
    <n v="0.05"/>
    <n v="0"/>
    <s v="Yes"/>
    <n v="0"/>
    <n v="0"/>
    <d v="2025-05-30T00:00:00"/>
    <n v="0"/>
    <n v="16"/>
    <n v="0"/>
    <n v="320"/>
    <x v="4"/>
    <b v="1"/>
    <m/>
  </r>
  <r>
    <x v="13"/>
    <d v="2025-05-30T00:00:00"/>
    <n v="22"/>
    <s v="K22225m"/>
    <n v="15"/>
    <s v="453781_30A"/>
    <x v="2"/>
    <n v="42809"/>
    <n v="45858"/>
    <n v="0"/>
    <n v="0"/>
    <s v="A"/>
    <n v="0.05"/>
    <n v="0.05"/>
    <n v="0"/>
    <s v="Yes"/>
    <n v="0"/>
    <n v="0"/>
    <d v="2025-05-30T00:00:00"/>
    <n v="3049"/>
    <n v="0"/>
    <n v="60980"/>
    <n v="0"/>
    <x v="4"/>
    <b v="1"/>
    <m/>
  </r>
  <r>
    <x v="14"/>
    <d v="2025-05-27T00:00:00"/>
    <n v="22"/>
    <s v="K33225m"/>
    <n v="15"/>
    <s v="453778_30D"/>
    <x v="1"/>
    <n v="0"/>
    <n v="0"/>
    <n v="14"/>
    <n v="0"/>
    <s v="A"/>
    <n v="0.05"/>
    <n v="0.05"/>
    <n v="0"/>
    <s v="Yes"/>
    <n v="0"/>
    <n v="0"/>
    <d v="2025-05-27T00:00:00"/>
    <n v="0"/>
    <n v="14"/>
    <n v="0"/>
    <n v="280"/>
    <x v="1"/>
    <b v="1"/>
    <m/>
  </r>
  <r>
    <x v="14"/>
    <d v="2025-05-27T00:00:00"/>
    <n v="22"/>
    <s v="K33225m"/>
    <n v="15"/>
    <s v="453778_30D"/>
    <x v="2"/>
    <n v="71673"/>
    <n v="76792"/>
    <n v="1"/>
    <n v="0"/>
    <s v="A"/>
    <n v="0.05"/>
    <n v="0.05"/>
    <n v="0"/>
    <s v="Yes"/>
    <n v="0"/>
    <n v="0"/>
    <d v="2025-05-27T00:00:00"/>
    <n v="5119"/>
    <n v="1"/>
    <n v="102380"/>
    <n v="20"/>
    <x v="1"/>
    <b v="1"/>
    <m/>
  </r>
  <r>
    <x v="14"/>
    <d v="2025-05-28T00:00:00"/>
    <n v="22"/>
    <s v="KCM125m"/>
    <n v="9"/>
    <s v="453778_36B"/>
    <x v="1"/>
    <n v="0"/>
    <n v="0"/>
    <n v="9"/>
    <n v="0"/>
    <s v="A"/>
    <n v="0.01"/>
    <n v="0.01"/>
    <n v="0"/>
    <s v="Yes"/>
    <n v="0"/>
    <n v="0"/>
    <d v="2025-05-28T00:00:00"/>
    <n v="0"/>
    <n v="9"/>
    <n v="0"/>
    <n v="900"/>
    <x v="2"/>
    <b v="1"/>
    <m/>
  </r>
  <r>
    <x v="14"/>
    <d v="2025-05-28T00:00:00"/>
    <n v="22"/>
    <s v="KCM125m"/>
    <n v="9"/>
    <s v="453778_36B"/>
    <x v="2"/>
    <n v="31044"/>
    <n v="34928"/>
    <n v="1"/>
    <n v="0"/>
    <s v="A"/>
    <n v="0.04"/>
    <n v="0.04"/>
    <n v="0"/>
    <s v="Yes"/>
    <n v="0"/>
    <n v="0"/>
    <d v="2025-05-28T00:00:00"/>
    <n v="3884"/>
    <n v="1"/>
    <n v="97100"/>
    <n v="25"/>
    <x v="2"/>
    <b v="1"/>
    <m/>
  </r>
  <r>
    <x v="14"/>
    <d v="2025-05-29T00:00:00"/>
    <n v="22"/>
    <s v="K22225m"/>
    <n v="9"/>
    <s v="453781_30A"/>
    <x v="1"/>
    <n v="0"/>
    <n v="0"/>
    <n v="19"/>
    <n v="0"/>
    <s v="A"/>
    <n v="0"/>
    <n v="0"/>
    <n v="0"/>
    <s v="Yes"/>
    <n v="0"/>
    <n v="0"/>
    <d v="2025-05-29T00:00:00"/>
    <n v="0"/>
    <n v="19"/>
    <s v="---"/>
    <s v="---"/>
    <x v="3"/>
    <b v="1"/>
    <m/>
  </r>
  <r>
    <x v="14"/>
    <d v="2025-05-29T00:00:00"/>
    <n v="22"/>
    <s v="K22225m"/>
    <n v="9"/>
    <s v="453781_30A"/>
    <x v="2"/>
    <n v="24455"/>
    <n v="27514"/>
    <n v="1"/>
    <n v="0"/>
    <s v="A"/>
    <n v="0.05"/>
    <n v="0.05"/>
    <n v="0"/>
    <s v="Yes"/>
    <n v="0"/>
    <n v="0"/>
    <d v="2025-05-29T00:00:00"/>
    <n v="3059"/>
    <n v="1"/>
    <n v="61180"/>
    <n v="20"/>
    <x v="3"/>
    <b v="1"/>
    <m/>
  </r>
  <r>
    <x v="15"/>
    <d v="2025-05-26T00:00:00"/>
    <n v="22"/>
    <s v="K33225m"/>
    <n v="1"/>
    <s v="453778_30D"/>
    <x v="1"/>
    <n v="0"/>
    <n v="0"/>
    <n v="28"/>
    <n v="0"/>
    <s v="A"/>
    <n v="0.05"/>
    <n v="0.05"/>
    <n v="0"/>
    <s v="Yes"/>
    <n v="0"/>
    <n v="0"/>
    <d v="2025-05-26T00:00:00"/>
    <n v="0"/>
    <n v="28"/>
    <n v="0"/>
    <n v="560"/>
    <x v="0"/>
    <b v="1"/>
    <m/>
  </r>
  <r>
    <x v="15"/>
    <d v="2025-05-26T00:00:00"/>
    <n v="22"/>
    <s v="K33225m"/>
    <n v="1"/>
    <s v="453778_30D"/>
    <x v="2"/>
    <n v="0"/>
    <n v="5111"/>
    <n v="1"/>
    <n v="0"/>
    <s v="A"/>
    <n v="0.05"/>
    <n v="0.05"/>
    <n v="0"/>
    <s v="Yes"/>
    <n v="0"/>
    <n v="0"/>
    <d v="2025-05-26T00:00:00"/>
    <n v="5111"/>
    <n v="1"/>
    <n v="102220"/>
    <n v="20"/>
    <x v="0"/>
    <b v="1"/>
    <m/>
  </r>
  <r>
    <x v="15"/>
    <d v="2025-05-27T00:00:00"/>
    <n v="22"/>
    <s v="KCM125m"/>
    <n v="2"/>
    <s v="453778_36B"/>
    <x v="1"/>
    <n v="0"/>
    <n v="0"/>
    <n v="8"/>
    <n v="0"/>
    <s v="A"/>
    <n v="0.01"/>
    <n v="0.01"/>
    <n v="0"/>
    <s v="Yes"/>
    <n v="0"/>
    <n v="0"/>
    <d v="2025-05-27T00:00:00"/>
    <n v="0"/>
    <n v="8"/>
    <n v="0"/>
    <n v="800"/>
    <x v="1"/>
    <b v="1"/>
    <m/>
  </r>
  <r>
    <x v="15"/>
    <d v="2025-05-27T00:00:00"/>
    <n v="22"/>
    <s v="KCM125m"/>
    <n v="2"/>
    <s v="453778_36B"/>
    <x v="2"/>
    <n v="3878"/>
    <n v="7763"/>
    <n v="1"/>
    <n v="0"/>
    <s v="A"/>
    <n v="0.04"/>
    <n v="0.04"/>
    <n v="0"/>
    <s v="Yes"/>
    <n v="0"/>
    <n v="0"/>
    <d v="2025-05-27T00:00:00"/>
    <n v="3885"/>
    <n v="1"/>
    <n v="97125"/>
    <n v="25"/>
    <x v="1"/>
    <b v="1"/>
    <m/>
  </r>
  <r>
    <x v="15"/>
    <d v="2025-05-27T00:00:00"/>
    <n v="22"/>
    <s v="K22225m"/>
    <n v="2"/>
    <s v="453781_30A"/>
    <x v="1"/>
    <n v="0"/>
    <n v="0"/>
    <n v="32"/>
    <n v="0"/>
    <s v="A"/>
    <n v="0.01"/>
    <n v="0.01"/>
    <n v="0"/>
    <s v="Yes"/>
    <n v="0"/>
    <n v="0"/>
    <d v="2025-05-27T00:00:00"/>
    <n v="0"/>
    <n v="32"/>
    <n v="0"/>
    <n v="3200"/>
    <x v="1"/>
    <b v="1"/>
    <m/>
  </r>
  <r>
    <x v="15"/>
    <d v="2025-05-27T00:00:00"/>
    <n v="22"/>
    <s v="K22225m"/>
    <n v="2"/>
    <s v="453781_30A"/>
    <x v="2"/>
    <n v="3056"/>
    <n v="6108"/>
    <n v="1"/>
    <n v="0"/>
    <s v="A"/>
    <n v="0.04"/>
    <n v="0.04"/>
    <n v="0"/>
    <s v="Yes"/>
    <n v="0"/>
    <n v="0"/>
    <d v="2025-05-27T00:00:00"/>
    <n v="3052"/>
    <n v="1"/>
    <n v="76300"/>
    <n v="25"/>
    <x v="1"/>
    <b v="1"/>
    <m/>
  </r>
  <r>
    <x v="15"/>
    <d v="2025-05-28T00:00:00"/>
    <n v="22"/>
    <s v="K22225m"/>
    <n v="19"/>
    <s v="453781_30A"/>
    <x v="1"/>
    <n v="0"/>
    <n v="0"/>
    <n v="45"/>
    <n v="0"/>
    <s v="A"/>
    <n v="0.04"/>
    <n v="0.04"/>
    <n v="0"/>
    <s v="Yes"/>
    <n v="0"/>
    <n v="0"/>
    <d v="2025-05-28T00:00:00"/>
    <n v="0"/>
    <n v="45"/>
    <n v="0"/>
    <n v="1125"/>
    <x v="2"/>
    <b v="1"/>
    <m/>
  </r>
  <r>
    <x v="15"/>
    <d v="2025-05-28T00:00:00"/>
    <n v="22"/>
    <s v="K22225m"/>
    <n v="19"/>
    <s v="453781_30A"/>
    <x v="2"/>
    <n v="55036"/>
    <n v="58096"/>
    <n v="1"/>
    <n v="0"/>
    <s v="A"/>
    <n v="0.06"/>
    <n v="0.06"/>
    <n v="0"/>
    <s v="Yes"/>
    <n v="0"/>
    <n v="0"/>
    <d v="2025-05-28T00:00:00"/>
    <n v="3060"/>
    <n v="1"/>
    <n v="51000"/>
    <n v="16.666666666666668"/>
    <x v="2"/>
    <b v="1"/>
    <m/>
  </r>
  <r>
    <x v="15"/>
    <d v="2025-05-29T00:00:00"/>
    <n v="22"/>
    <s v="KCB225m"/>
    <n v="2"/>
    <s v="453771_10D"/>
    <x v="1"/>
    <n v="0"/>
    <n v="0"/>
    <n v="159"/>
    <n v="0"/>
    <s v="A"/>
    <n v="0.1"/>
    <n v="0.1"/>
    <n v="0"/>
    <s v="Yes"/>
    <n v="0"/>
    <n v="0"/>
    <d v="2025-05-29T00:00:00"/>
    <n v="0"/>
    <n v="159"/>
    <n v="0"/>
    <n v="1590"/>
    <x v="3"/>
    <b v="1"/>
    <m/>
  </r>
  <r>
    <x v="15"/>
    <d v="2025-05-29T00:00:00"/>
    <n v="22"/>
    <s v="KCB225m"/>
    <n v="2"/>
    <s v="453771_10D"/>
    <x v="2"/>
    <n v="6630"/>
    <n v="13262"/>
    <n v="1"/>
    <n v="0"/>
    <s v="A"/>
    <n v="0.1"/>
    <n v="0.1"/>
    <n v="0"/>
    <s v="Yes"/>
    <n v="0"/>
    <n v="0"/>
    <d v="2025-05-29T00:00:00"/>
    <n v="6632"/>
    <n v="1"/>
    <n v="66320"/>
    <n v="10"/>
    <x v="3"/>
    <b v="1"/>
    <m/>
  </r>
  <r>
    <x v="16"/>
    <d v="2025-05-27T00:00:00"/>
    <n v="22"/>
    <s v="K33225m"/>
    <n v="14"/>
    <s v="453778_30D"/>
    <x v="1"/>
    <n v="0"/>
    <n v="0"/>
    <n v="12"/>
    <n v="0"/>
    <s v="A"/>
    <n v="0.1"/>
    <n v="0.1"/>
    <n v="0"/>
    <s v="Yes"/>
    <n v="0"/>
    <n v="0"/>
    <d v="2025-05-27T00:00:00"/>
    <n v="0"/>
    <n v="12"/>
    <n v="0"/>
    <n v="120"/>
    <x v="1"/>
    <b v="1"/>
    <m/>
  </r>
  <r>
    <x v="16"/>
    <d v="2025-05-27T00:00:00"/>
    <n v="22"/>
    <s v="K33225m"/>
    <n v="14"/>
    <s v="453778_30D"/>
    <x v="2"/>
    <n v="66557"/>
    <n v="71673"/>
    <n v="1"/>
    <n v="0"/>
    <s v="A"/>
    <n v="0.1"/>
    <n v="0.1"/>
    <n v="0"/>
    <s v="Yes"/>
    <n v="0"/>
    <n v="0"/>
    <d v="2025-05-27T00:00:00"/>
    <n v="5116"/>
    <n v="1"/>
    <n v="51160"/>
    <n v="10"/>
    <x v="1"/>
    <b v="1"/>
    <m/>
  </r>
  <r>
    <x v="16"/>
    <d v="2025-05-28T00:00:00"/>
    <n v="22"/>
    <s v="KCM125m"/>
    <n v="12"/>
    <s v="453778_36B"/>
    <x v="1"/>
    <n v="0"/>
    <n v="0"/>
    <n v="16"/>
    <n v="0"/>
    <s v="A"/>
    <n v="0.01"/>
    <n v="0.01"/>
    <n v="0"/>
    <s v="Yes"/>
    <n v="0"/>
    <n v="0"/>
    <d v="2025-05-28T00:00:00"/>
    <n v="0"/>
    <n v="16"/>
    <n v="0"/>
    <n v="1600"/>
    <x v="2"/>
    <b v="1"/>
    <m/>
  </r>
  <r>
    <x v="16"/>
    <d v="2025-05-28T00:00:00"/>
    <n v="22"/>
    <s v="KCM125m"/>
    <n v="12"/>
    <s v="453778_36B"/>
    <x v="2"/>
    <n v="42701"/>
    <n v="46575"/>
    <n v="1"/>
    <n v="0"/>
    <s v="A"/>
    <n v="0.14000000000000001"/>
    <n v="0.14000000000000001"/>
    <n v="0"/>
    <s v="Yes"/>
    <n v="0"/>
    <n v="0"/>
    <d v="2025-05-28T00:00:00"/>
    <n v="3874"/>
    <n v="1"/>
    <n v="27671.428571428569"/>
    <n v="7.1428571428571423"/>
    <x v="2"/>
    <b v="1"/>
    <m/>
  </r>
  <r>
    <x v="16"/>
    <d v="2025-05-30T00:00:00"/>
    <n v="22"/>
    <s v="K22225m"/>
    <n v="12"/>
    <s v="453781_30A"/>
    <x v="1"/>
    <n v="0"/>
    <n v="0"/>
    <n v="42"/>
    <n v="0"/>
    <s v="A"/>
    <n v="0.1"/>
    <n v="0.1"/>
    <n v="0"/>
    <s v="Yes"/>
    <n v="0"/>
    <n v="0"/>
    <d v="2025-05-30T00:00:00"/>
    <n v="0"/>
    <n v="42"/>
    <n v="0"/>
    <n v="420"/>
    <x v="4"/>
    <b v="1"/>
    <m/>
  </r>
  <r>
    <x v="16"/>
    <d v="2025-05-30T00:00:00"/>
    <n v="22"/>
    <s v="K22225m"/>
    <n v="12"/>
    <s v="453781_30A"/>
    <x v="2"/>
    <n v="33630"/>
    <n v="36686"/>
    <n v="1"/>
    <n v="0"/>
    <s v="A"/>
    <n v="0.1"/>
    <n v="0.1"/>
    <n v="0"/>
    <s v="Yes"/>
    <n v="0"/>
    <n v="0"/>
    <d v="2025-05-30T00:00:00"/>
    <n v="3056"/>
    <n v="1"/>
    <n v="30560"/>
    <n v="10"/>
    <x v="4"/>
    <b v="1"/>
    <m/>
  </r>
  <r>
    <x v="17"/>
    <d v="2025-05-27T00:00:00"/>
    <n v="22"/>
    <s v="K33225m"/>
    <n v="22"/>
    <s v="453778_30D"/>
    <x v="1"/>
    <n v="0"/>
    <n v="0"/>
    <n v="111"/>
    <n v="0"/>
    <s v="A"/>
    <n v="0.05"/>
    <n v="0.05"/>
    <n v="0"/>
    <s v="Yes"/>
    <n v="0"/>
    <n v="0"/>
    <d v="2025-05-27T00:00:00"/>
    <n v="0"/>
    <n v="111"/>
    <n v="0"/>
    <n v="2220"/>
    <x v="1"/>
    <b v="1"/>
    <m/>
  </r>
  <r>
    <x v="17"/>
    <d v="2025-05-27T00:00:00"/>
    <n v="22"/>
    <s v="K33225m"/>
    <n v="22"/>
    <s v="453778_30D"/>
    <x v="2"/>
    <n v="107519"/>
    <n v="112593"/>
    <n v="1"/>
    <n v="1"/>
    <s v="A"/>
    <n v="0.05"/>
    <n v="0.05"/>
    <n v="0"/>
    <s v="Yes"/>
    <n v="0"/>
    <n v="0"/>
    <s v="Completion Date Pending"/>
    <n v="5074"/>
    <n v="0"/>
    <n v="101480"/>
    <n v="0"/>
    <x v="1"/>
    <b v="1"/>
    <m/>
  </r>
  <r>
    <x v="17"/>
    <d v="2025-05-30T00:00:00"/>
    <n v="22"/>
    <s v="KCM125m"/>
    <n v="1"/>
    <s v="453778_36B"/>
    <x v="1"/>
    <n v="0"/>
    <n v="0"/>
    <n v="55"/>
    <n v="0"/>
    <s v="A"/>
    <n v="0.1"/>
    <n v="0.1"/>
    <n v="0"/>
    <s v="Yes"/>
    <n v="0"/>
    <n v="0"/>
    <d v="2025-05-30T00:00:00"/>
    <n v="0"/>
    <n v="55"/>
    <n v="0"/>
    <n v="550"/>
    <x v="4"/>
    <b v="1"/>
    <m/>
  </r>
  <r>
    <x v="17"/>
    <d v="2025-05-30T00:00:00"/>
    <n v="22"/>
    <s v="KCM125m"/>
    <n v="1"/>
    <s v="453778_36B"/>
    <x v="2"/>
    <n v="0"/>
    <n v="3878"/>
    <n v="1"/>
    <n v="0"/>
    <s v="A"/>
    <n v="0.1"/>
    <n v="0.1"/>
    <n v="0"/>
    <s v="Yes"/>
    <n v="0"/>
    <n v="0"/>
    <d v="2025-05-30T00:00:00"/>
    <n v="3878"/>
    <n v="1"/>
    <n v="38780"/>
    <n v="10"/>
    <x v="4"/>
    <b v="1"/>
    <m/>
  </r>
  <r>
    <x v="17"/>
    <d v="2025-05-30T00:00:00"/>
    <n v="22"/>
    <s v="K22225m"/>
    <n v="1"/>
    <s v="453781_30A"/>
    <x v="1"/>
    <n v="0"/>
    <n v="0"/>
    <n v="25"/>
    <n v="0"/>
    <s v="A"/>
    <n v="0.1"/>
    <n v="0.1"/>
    <n v="0"/>
    <s v="Yes"/>
    <n v="0"/>
    <n v="0"/>
    <d v="2025-05-30T00:00:00"/>
    <n v="0"/>
    <n v="25"/>
    <n v="0"/>
    <n v="250"/>
    <x v="4"/>
    <b v="1"/>
    <m/>
  </r>
  <r>
    <x v="17"/>
    <d v="2025-05-30T00:00:00"/>
    <n v="22"/>
    <s v="K22225m"/>
    <n v="1"/>
    <s v="453781_30A"/>
    <x v="2"/>
    <n v="0"/>
    <n v="3056"/>
    <n v="1"/>
    <n v="0"/>
    <s v="A"/>
    <n v="0.1"/>
    <n v="0.1"/>
    <n v="0"/>
    <s v="Yes"/>
    <n v="0"/>
    <n v="0"/>
    <d v="2025-05-30T00:00:00"/>
    <n v="3056"/>
    <n v="1"/>
    <n v="30560"/>
    <n v="10"/>
    <x v="4"/>
    <b v="1"/>
    <m/>
  </r>
  <r>
    <x v="18"/>
    <d v="2025-05-26T00:00:00"/>
    <n v="22"/>
    <s v="K33225m"/>
    <n v="9"/>
    <s v="453778_30D"/>
    <x v="1"/>
    <n v="0"/>
    <n v="0"/>
    <n v="26"/>
    <n v="0"/>
    <s v="A"/>
    <n v="0.05"/>
    <n v="0.05"/>
    <n v="0"/>
    <s v="Yes"/>
    <n v="0"/>
    <n v="0"/>
    <d v="2025-05-26T00:00:00"/>
    <n v="0"/>
    <n v="26"/>
    <n v="0"/>
    <n v="520"/>
    <x v="0"/>
    <b v="1"/>
    <m/>
  </r>
  <r>
    <x v="18"/>
    <d v="2025-05-26T00:00:00"/>
    <n v="22"/>
    <s v="K33225m"/>
    <n v="9"/>
    <s v="453778_30D"/>
    <x v="2"/>
    <n v="40954"/>
    <n v="46074"/>
    <n v="1"/>
    <n v="0"/>
    <s v="A"/>
    <n v="0.05"/>
    <n v="0.05"/>
    <n v="0"/>
    <s v="Yes"/>
    <n v="0"/>
    <n v="0"/>
    <d v="2025-05-26T00:00:00"/>
    <n v="5120"/>
    <n v="1"/>
    <n v="102400"/>
    <n v="20"/>
    <x v="0"/>
    <b v="1"/>
    <m/>
  </r>
  <r>
    <x v="18"/>
    <d v="2025-05-27T00:00:00"/>
    <n v="22"/>
    <s v="KCM125m"/>
    <n v="13"/>
    <s v="453778_36B"/>
    <x v="1"/>
    <n v="0"/>
    <n v="0"/>
    <n v="17"/>
    <n v="0"/>
    <s v="A"/>
    <n v="0.05"/>
    <n v="0.05"/>
    <n v="0"/>
    <s v="Yes"/>
    <n v="0"/>
    <n v="0"/>
    <d v="2025-05-27T00:00:00"/>
    <n v="0"/>
    <n v="17"/>
    <n v="0"/>
    <n v="340"/>
    <x v="1"/>
    <b v="1"/>
    <m/>
  </r>
  <r>
    <x v="18"/>
    <d v="2025-05-27T00:00:00"/>
    <n v="22"/>
    <s v="KCM125m"/>
    <n v="13"/>
    <s v="453778_36B"/>
    <x v="2"/>
    <n v="46575"/>
    <n v="50465"/>
    <n v="1"/>
    <n v="0"/>
    <s v="A"/>
    <n v="0.05"/>
    <n v="0.05"/>
    <n v="0"/>
    <s v="Yes"/>
    <n v="0"/>
    <n v="0"/>
    <d v="2025-05-27T00:00:00"/>
    <n v="3890"/>
    <n v="1"/>
    <n v="77800"/>
    <n v="20"/>
    <x v="1"/>
    <b v="1"/>
    <m/>
  </r>
  <r>
    <x v="18"/>
    <d v="2025-05-28T00:00:00"/>
    <n v="22"/>
    <s v="K22225m"/>
    <n v="13"/>
    <s v="453781_30A"/>
    <x v="1"/>
    <n v="0"/>
    <n v="0"/>
    <n v="21"/>
    <n v="0"/>
    <s v="A"/>
    <n v="0.05"/>
    <n v="0.05"/>
    <n v="0"/>
    <s v="Yes"/>
    <n v="0"/>
    <n v="0"/>
    <d v="2025-05-28T00:00:00"/>
    <n v="0"/>
    <n v="21"/>
    <n v="0"/>
    <n v="420"/>
    <x v="2"/>
    <b v="1"/>
    <m/>
  </r>
  <r>
    <x v="18"/>
    <d v="2025-05-28T00:00:00"/>
    <n v="22"/>
    <s v="K22225m"/>
    <n v="13"/>
    <s v="453781_30A"/>
    <x v="2"/>
    <n v="36686"/>
    <n v="39750"/>
    <n v="1"/>
    <n v="0"/>
    <s v="A"/>
    <n v="0.05"/>
    <n v="0.05"/>
    <n v="0"/>
    <s v="Yes"/>
    <n v="0"/>
    <n v="0"/>
    <d v="2025-05-28T00:00:00"/>
    <n v="3064"/>
    <n v="1"/>
    <n v="61280"/>
    <n v="20"/>
    <x v="2"/>
    <b v="1"/>
    <m/>
  </r>
  <r>
    <x v="18"/>
    <d v="2025-05-30T00:00:00"/>
    <n v="22"/>
    <s v="KCB225m"/>
    <n v="3"/>
    <s v="453771_10D"/>
    <x v="1"/>
    <n v="0"/>
    <n v="0"/>
    <n v="300"/>
    <n v="0"/>
    <s v="A"/>
    <n v="0.05"/>
    <n v="0.05"/>
    <n v="0"/>
    <s v="Yes"/>
    <n v="0"/>
    <n v="0"/>
    <d v="2025-05-30T00:00:00"/>
    <n v="0"/>
    <n v="300"/>
    <n v="0"/>
    <n v="6000"/>
    <x v="4"/>
    <b v="1"/>
    <m/>
  </r>
  <r>
    <x v="18"/>
    <d v="2025-05-30T00:00:00"/>
    <n v="22"/>
    <s v="KCB225m"/>
    <n v="3"/>
    <s v="453771_10D"/>
    <x v="2"/>
    <n v="13262"/>
    <n v="19890"/>
    <n v="1"/>
    <n v="0"/>
    <s v="A"/>
    <n v="0.05"/>
    <n v="0.05"/>
    <n v="0"/>
    <s v="Yes"/>
    <n v="0"/>
    <n v="0"/>
    <d v="2025-05-30T00:00:00"/>
    <n v="6628"/>
    <n v="1"/>
    <n v="132560"/>
    <n v="20"/>
    <x v="4"/>
    <b v="1"/>
    <m/>
  </r>
  <r>
    <x v="19"/>
    <d v="2025-05-26T00:00:00"/>
    <n v="22"/>
    <s v="K33225m"/>
    <n v="8"/>
    <s v="453778_30D"/>
    <x v="1"/>
    <n v="0"/>
    <n v="0"/>
    <n v="24"/>
    <n v="0"/>
    <s v="A"/>
    <n v="0.05"/>
    <n v="0.05"/>
    <n v="0"/>
    <s v="Yes"/>
    <n v="0"/>
    <n v="0"/>
    <d v="2025-05-26T00:00:00"/>
    <n v="0"/>
    <n v="24"/>
    <n v="0"/>
    <n v="480"/>
    <x v="0"/>
    <b v="1"/>
    <m/>
  </r>
  <r>
    <x v="19"/>
    <d v="2025-05-26T00:00:00"/>
    <n v="22"/>
    <s v="K33225m"/>
    <n v="8"/>
    <s v="453778_30D"/>
    <x v="2"/>
    <n v="35835"/>
    <n v="40954"/>
    <n v="1"/>
    <n v="0"/>
    <s v="A"/>
    <n v="0.05"/>
    <n v="0.05"/>
    <n v="0"/>
    <s v="Yes"/>
    <n v="0"/>
    <n v="0"/>
    <d v="2025-05-26T00:00:00"/>
    <n v="5119"/>
    <n v="1"/>
    <n v="102380"/>
    <n v="20"/>
    <x v="0"/>
    <b v="1"/>
    <m/>
  </r>
  <r>
    <x v="19"/>
    <d v="2025-05-27T00:00:00"/>
    <n v="22"/>
    <s v="K33225m"/>
    <n v="17"/>
    <s v="453778_30D"/>
    <x v="1"/>
    <n v="0"/>
    <n v="0"/>
    <n v="13"/>
    <n v="0"/>
    <s v="A"/>
    <n v="0.05"/>
    <n v="0.05"/>
    <n v="0"/>
    <s v="Yes"/>
    <n v="0"/>
    <n v="0"/>
    <d v="2025-05-27T00:00:00"/>
    <n v="0"/>
    <n v="13"/>
    <n v="0"/>
    <n v="260"/>
    <x v="1"/>
    <b v="1"/>
    <m/>
  </r>
  <r>
    <x v="19"/>
    <d v="2025-05-27T00:00:00"/>
    <n v="22"/>
    <s v="K33225m"/>
    <n v="17"/>
    <s v="453778_30D"/>
    <x v="2"/>
    <n v="81919"/>
    <n v="87039"/>
    <n v="1"/>
    <n v="0"/>
    <s v="A"/>
    <n v="0.05"/>
    <n v="0.05"/>
    <n v="0"/>
    <s v="Yes"/>
    <n v="0"/>
    <n v="0"/>
    <d v="2025-05-27T00:00:00"/>
    <n v="5120"/>
    <n v="1"/>
    <n v="102400"/>
    <n v="20"/>
    <x v="1"/>
    <b v="1"/>
    <m/>
  </r>
  <r>
    <x v="19"/>
    <d v="2025-05-28T00:00:00"/>
    <n v="22"/>
    <s v="KCM125m"/>
    <n v="3"/>
    <s v="453778_36B"/>
    <x v="1"/>
    <n v="0"/>
    <n v="0"/>
    <n v="13"/>
    <n v="0"/>
    <s v="A"/>
    <n v="0.05"/>
    <n v="0.05"/>
    <n v="0"/>
    <s v="Yes"/>
    <n v="0"/>
    <n v="0"/>
    <d v="2025-05-28T00:00:00"/>
    <n v="0"/>
    <n v="13"/>
    <n v="0"/>
    <n v="260"/>
    <x v="2"/>
    <b v="1"/>
    <m/>
  </r>
  <r>
    <x v="19"/>
    <d v="2025-05-28T00:00:00"/>
    <n v="22"/>
    <s v="KCM125m"/>
    <n v="3"/>
    <s v="453778_36B"/>
    <x v="2"/>
    <n v="7763"/>
    <n v="11636"/>
    <n v="1"/>
    <n v="0"/>
    <s v="A"/>
    <n v="0.05"/>
    <n v="0.05"/>
    <n v="0"/>
    <s v="Yes"/>
    <n v="0"/>
    <n v="0"/>
    <d v="2025-05-28T00:00:00"/>
    <n v="3873"/>
    <n v="1"/>
    <n v="77460"/>
    <n v="20"/>
    <x v="2"/>
    <b v="1"/>
    <m/>
  </r>
  <r>
    <x v="19"/>
    <d v="2025-05-29T00:00:00"/>
    <n v="22"/>
    <s v="K22225m"/>
    <n v="3"/>
    <s v="453781_30A"/>
    <x v="1"/>
    <n v="0"/>
    <n v="0"/>
    <n v="41"/>
    <n v="0"/>
    <s v="A"/>
    <n v="0.05"/>
    <n v="0.05"/>
    <n v="0"/>
    <s v="Yes"/>
    <n v="0"/>
    <n v="0"/>
    <d v="2025-05-29T00:00:00"/>
    <n v="0"/>
    <n v="41"/>
    <n v="0"/>
    <n v="820"/>
    <x v="3"/>
    <b v="1"/>
    <m/>
  </r>
  <r>
    <x v="19"/>
    <d v="2025-05-29T00:00:00"/>
    <n v="22"/>
    <s v="K22225m"/>
    <n v="3"/>
    <s v="453781_30A"/>
    <x v="2"/>
    <n v="6108"/>
    <n v="9171"/>
    <n v="1"/>
    <n v="0"/>
    <s v="A"/>
    <n v="0.05"/>
    <n v="0.05"/>
    <n v="0"/>
    <s v="Yes"/>
    <n v="0"/>
    <n v="0"/>
    <d v="2025-05-29T00:00:00"/>
    <n v="3063"/>
    <n v="1"/>
    <n v="61260"/>
    <n v="20"/>
    <x v="3"/>
    <b v="1"/>
    <m/>
  </r>
  <r>
    <x v="20"/>
    <d v="2025-05-26T00:00:00"/>
    <n v="22"/>
    <s v="K33225m"/>
    <n v="10"/>
    <s v="453778_30D"/>
    <x v="1"/>
    <n v="0"/>
    <n v="0"/>
    <n v="36"/>
    <n v="0"/>
    <s v="A"/>
    <n v="0.1"/>
    <n v="0.1"/>
    <n v="0"/>
    <s v="Yes"/>
    <n v="0"/>
    <n v="0"/>
    <d v="2025-05-26T00:00:00"/>
    <n v="0"/>
    <n v="36"/>
    <n v="0"/>
    <n v="360"/>
    <x v="0"/>
    <b v="1"/>
    <m/>
  </r>
  <r>
    <x v="20"/>
    <d v="2025-05-26T00:00:00"/>
    <n v="22"/>
    <s v="K33225m"/>
    <n v="10"/>
    <s v="453778_30D"/>
    <x v="2"/>
    <n v="46074"/>
    <n v="51196"/>
    <n v="1"/>
    <n v="0"/>
    <s v="A"/>
    <n v="0.2"/>
    <n v="0.2"/>
    <n v="0"/>
    <s v="Yes"/>
    <n v="0"/>
    <n v="0"/>
    <d v="2025-05-26T00:00:00"/>
    <n v="5122"/>
    <n v="1"/>
    <n v="25610"/>
    <n v="5"/>
    <x v="0"/>
    <b v="1"/>
    <m/>
  </r>
  <r>
    <x v="20"/>
    <d v="2025-05-27T00:00:00"/>
    <n v="22"/>
    <s v="KCM125m"/>
    <n v="5"/>
    <s v="453778_36B"/>
    <x v="1"/>
    <n v="0"/>
    <n v="0"/>
    <n v="22"/>
    <n v="0"/>
    <s v="A"/>
    <n v="0.1"/>
    <n v="0.1"/>
    <n v="0"/>
    <s v="Yes"/>
    <n v="0"/>
    <n v="0"/>
    <d v="2025-05-27T00:00:00"/>
    <n v="0"/>
    <n v="22"/>
    <n v="0"/>
    <n v="220"/>
    <x v="1"/>
    <b v="1"/>
    <m/>
  </r>
  <r>
    <x v="20"/>
    <d v="2025-05-27T00:00:00"/>
    <n v="22"/>
    <s v="KCM125m"/>
    <n v="5"/>
    <s v="453778_36B"/>
    <x v="2"/>
    <n v="15521"/>
    <n v="19408"/>
    <n v="1"/>
    <n v="0"/>
    <s v="A"/>
    <n v="0.2"/>
    <n v="0.2"/>
    <n v="0"/>
    <s v="Yes"/>
    <n v="0"/>
    <n v="0"/>
    <d v="2025-05-27T00:00:00"/>
    <n v="3887"/>
    <n v="1"/>
    <n v="19435"/>
    <n v="5"/>
    <x v="1"/>
    <b v="1"/>
    <m/>
  </r>
  <r>
    <x v="20"/>
    <d v="2025-05-29T00:00:00"/>
    <n v="22"/>
    <s v="K22225m"/>
    <n v="5"/>
    <s v="453781_30A"/>
    <x v="1"/>
    <n v="0"/>
    <n v="0"/>
    <n v="36"/>
    <n v="0"/>
    <s v="A"/>
    <n v="0.1"/>
    <n v="0.1"/>
    <n v="0"/>
    <s v="Yes"/>
    <n v="0"/>
    <n v="0"/>
    <d v="2025-05-29T00:00:00"/>
    <n v="0"/>
    <n v="36"/>
    <n v="0"/>
    <n v="360"/>
    <x v="3"/>
    <b v="1"/>
    <m/>
  </r>
  <r>
    <x v="20"/>
    <d v="2025-05-29T00:00:00"/>
    <n v="22"/>
    <s v="K22225m"/>
    <n v="5"/>
    <s v="453781_30A"/>
    <x v="2"/>
    <n v="12232"/>
    <n v="15283"/>
    <n v="1"/>
    <n v="0"/>
    <s v="A"/>
    <n v="0.2"/>
    <n v="0.2"/>
    <n v="0"/>
    <s v="Yes"/>
    <n v="0"/>
    <n v="0"/>
    <d v="2025-05-29T00:00:00"/>
    <n v="3051"/>
    <n v="1"/>
    <n v="15255"/>
    <n v="5"/>
    <x v="3"/>
    <b v="1"/>
    <m/>
  </r>
  <r>
    <x v="21"/>
    <d v="2025-05-26T00:00:00"/>
    <n v="22"/>
    <s v="K33225m"/>
    <n v="2"/>
    <s v="453778_30D"/>
    <x v="1"/>
    <n v="0"/>
    <n v="0"/>
    <n v="19"/>
    <n v="0"/>
    <s v="A"/>
    <n v="0.1"/>
    <n v="0.1"/>
    <n v="0"/>
    <s v="Yes"/>
    <n v="0"/>
    <n v="0"/>
    <d v="2025-05-26T00:00:00"/>
    <n v="0"/>
    <n v="19"/>
    <n v="0"/>
    <n v="190"/>
    <x v="0"/>
    <b v="1"/>
    <m/>
  </r>
  <r>
    <x v="21"/>
    <d v="2025-05-26T00:00:00"/>
    <n v="22"/>
    <s v="K33225m"/>
    <n v="2"/>
    <s v="453778_30D"/>
    <x v="2"/>
    <n v="5111"/>
    <n v="10234"/>
    <n v="1"/>
    <n v="0"/>
    <s v="A"/>
    <n v="0.1"/>
    <n v="0.1"/>
    <n v="0"/>
    <s v="Yes"/>
    <n v="0"/>
    <n v="0"/>
    <d v="2025-05-26T00:00:00"/>
    <n v="5123"/>
    <n v="1"/>
    <n v="51230"/>
    <n v="10"/>
    <x v="0"/>
    <b v="1"/>
    <m/>
  </r>
  <r>
    <x v="21"/>
    <d v="2025-05-27T00:00:00"/>
    <n v="22"/>
    <s v="K33225m"/>
    <n v="16"/>
    <s v="453778_30D"/>
    <x v="1"/>
    <n v="0"/>
    <n v="0"/>
    <n v="12"/>
    <n v="0"/>
    <s v="A"/>
    <n v="0.1"/>
    <n v="0.1"/>
    <n v="0"/>
    <s v="Yes"/>
    <n v="0"/>
    <n v="0"/>
    <d v="2025-05-27T00:00:00"/>
    <n v="0"/>
    <n v="12"/>
    <n v="0"/>
    <n v="120"/>
    <x v="1"/>
    <b v="1"/>
    <m/>
  </r>
  <r>
    <x v="21"/>
    <d v="2025-05-27T00:00:00"/>
    <n v="22"/>
    <s v="K33225m"/>
    <n v="16"/>
    <s v="453778_30D"/>
    <x v="2"/>
    <n v="76792"/>
    <n v="81919"/>
    <n v="1"/>
    <n v="0"/>
    <s v="A"/>
    <n v="0.1"/>
    <n v="0.1"/>
    <n v="0"/>
    <s v="Yes"/>
    <n v="0"/>
    <n v="0"/>
    <d v="2025-05-27T00:00:00"/>
    <n v="5127"/>
    <n v="1"/>
    <n v="51270"/>
    <n v="10"/>
    <x v="1"/>
    <b v="1"/>
    <m/>
  </r>
  <r>
    <x v="21"/>
    <d v="2025-05-28T00:00:00"/>
    <n v="22"/>
    <s v="KCM125m"/>
    <n v="14"/>
    <s v="453778_36B"/>
    <x v="1"/>
    <n v="0"/>
    <n v="0"/>
    <n v="31"/>
    <n v="0"/>
    <s v="A"/>
    <n v="0.1"/>
    <n v="0.1"/>
    <n v="0"/>
    <s v="Yes"/>
    <n v="0"/>
    <n v="0"/>
    <d v="2025-05-28T00:00:00"/>
    <n v="0"/>
    <n v="31"/>
    <n v="0"/>
    <n v="310"/>
    <x v="2"/>
    <b v="1"/>
    <m/>
  </r>
  <r>
    <x v="21"/>
    <d v="2025-05-28T00:00:00"/>
    <n v="22"/>
    <s v="KCM125m"/>
    <n v="14"/>
    <s v="453778_36B"/>
    <x v="2"/>
    <n v="50465"/>
    <n v="54337"/>
    <n v="1"/>
    <n v="0"/>
    <s v="A"/>
    <n v="0.1"/>
    <n v="0.1"/>
    <n v="0"/>
    <s v="Yes"/>
    <n v="0"/>
    <n v="0"/>
    <d v="2025-05-28T00:00:00"/>
    <n v="3872"/>
    <n v="1"/>
    <n v="38720"/>
    <n v="10"/>
    <x v="2"/>
    <b v="1"/>
    <m/>
  </r>
  <r>
    <x v="21"/>
    <d v="2025-05-29T00:00:00"/>
    <n v="22"/>
    <s v="K22225m"/>
    <n v="14"/>
    <s v="453781_30A"/>
    <x v="1"/>
    <n v="0"/>
    <n v="0"/>
    <n v="36"/>
    <n v="0"/>
    <s v="A"/>
    <n v="0.1"/>
    <n v="0.1"/>
    <n v="0"/>
    <s v="Yes"/>
    <n v="0"/>
    <n v="0"/>
    <d v="2025-05-29T00:00:00"/>
    <n v="0"/>
    <n v="36"/>
    <n v="0"/>
    <n v="360"/>
    <x v="3"/>
    <b v="1"/>
    <m/>
  </r>
  <r>
    <x v="21"/>
    <d v="2025-05-29T00:00:00"/>
    <n v="22"/>
    <s v="K22225m"/>
    <n v="14"/>
    <s v="453781_30A"/>
    <x v="2"/>
    <n v="39750"/>
    <n v="42809"/>
    <n v="1"/>
    <n v="0"/>
    <s v="A"/>
    <n v="0.1"/>
    <n v="0.1"/>
    <n v="0"/>
    <s v="Yes"/>
    <n v="0"/>
    <n v="0"/>
    <d v="2025-05-29T00:00:00"/>
    <n v="3059"/>
    <n v="1"/>
    <n v="30590"/>
    <n v="10"/>
    <x v="3"/>
    <b v="1"/>
    <m/>
  </r>
  <r>
    <x v="1"/>
    <d v="2025-05-31T00:00:00"/>
    <n v="22"/>
    <s v="KCB225m"/>
    <n v="14"/>
    <s v="453771_10D"/>
    <x v="0"/>
    <n v="86241"/>
    <n v="88241"/>
    <n v="1"/>
    <n v="1"/>
    <s v="A"/>
    <n v="8"/>
    <n v="8"/>
    <n v="0"/>
    <s v="Yes"/>
    <n v="0"/>
    <n v="0"/>
    <s v="Completion Date Pending"/>
    <n v="2000"/>
    <n v="0"/>
    <n v="250"/>
    <n v="0"/>
    <x v="5"/>
    <b v="1"/>
    <m/>
  </r>
  <r>
    <x v="1"/>
    <d v="2025-06-01T00:00:00"/>
    <n v="22"/>
    <s v="KCB225m"/>
    <n v="14"/>
    <s v="453771_10D"/>
    <x v="0"/>
    <n v="88241"/>
    <n v="92800"/>
    <n v="1"/>
    <n v="1"/>
    <s v="A"/>
    <n v="9"/>
    <n v="9"/>
    <n v="0"/>
    <s v="Yes"/>
    <n v="0"/>
    <n v="0"/>
    <s v="Completion Date Pending"/>
    <n v="4559"/>
    <n v="0"/>
    <n v="506.55555555555554"/>
    <n v="0"/>
    <x v="6"/>
    <b v="1"/>
    <m/>
  </r>
  <r>
    <x v="3"/>
    <d v="2025-06-01T00:00:00"/>
    <n v="22"/>
    <s v="KCB225m"/>
    <n v="9"/>
    <s v="453771_10D"/>
    <x v="0"/>
    <n v="55100"/>
    <n v="59696"/>
    <n v="1"/>
    <n v="1"/>
    <s v="A"/>
    <n v="9"/>
    <n v="9"/>
    <n v="0"/>
    <s v="Yes"/>
    <n v="0"/>
    <n v="0"/>
    <s v="Completion Date Pending"/>
    <n v="4596"/>
    <n v="0"/>
    <n v="510.66666666666669"/>
    <n v="0"/>
    <x v="6"/>
    <b v="1"/>
    <m/>
  </r>
  <r>
    <x v="4"/>
    <d v="2025-05-31T00:00:00"/>
    <n v="22"/>
    <s v="KCB225m"/>
    <n v="20"/>
    <s v="453771_10D"/>
    <x v="0"/>
    <n v="126033"/>
    <n v="128040"/>
    <n v="1"/>
    <n v="1"/>
    <s v="A"/>
    <n v="8"/>
    <n v="8"/>
    <n v="0"/>
    <s v="Yes"/>
    <n v="0"/>
    <n v="0"/>
    <s v="Completion Date Pending"/>
    <n v="2007"/>
    <n v="0"/>
    <n v="250.875"/>
    <n v="0"/>
    <x v="5"/>
    <b v="1"/>
    <m/>
  </r>
  <r>
    <x v="4"/>
    <d v="2025-06-01T00:00:00"/>
    <n v="22"/>
    <s v="KCB225m"/>
    <n v="20"/>
    <s v="453771_10D"/>
    <x v="0"/>
    <n v="128040"/>
    <n v="132670"/>
    <n v="1"/>
    <n v="0"/>
    <s v="A"/>
    <n v="9"/>
    <n v="9"/>
    <n v="0"/>
    <s v="Yes"/>
    <n v="0"/>
    <n v="0"/>
    <d v="2025-06-01T00:00:00"/>
    <n v="4630"/>
    <n v="1"/>
    <n v="514.44444444444446"/>
    <n v="0.1111111111111111"/>
    <x v="6"/>
    <b v="1"/>
    <m/>
  </r>
  <r>
    <x v="5"/>
    <d v="2025-05-31T00:00:00"/>
    <n v="22"/>
    <s v="KCB225m"/>
    <n v="19"/>
    <s v="453771_10D"/>
    <x v="0"/>
    <n v="119411"/>
    <n v="121445"/>
    <n v="1"/>
    <n v="1"/>
    <s v="A"/>
    <n v="8"/>
    <n v="8"/>
    <n v="0"/>
    <s v="Yes"/>
    <n v="0"/>
    <n v="0"/>
    <s v="Completion Date Pending"/>
    <n v="2034"/>
    <n v="0"/>
    <n v="254.25"/>
    <n v="0"/>
    <x v="5"/>
    <b v="1"/>
    <m/>
  </r>
  <r>
    <x v="5"/>
    <d v="2025-06-01T00:00:00"/>
    <n v="22"/>
    <s v="KCB225m"/>
    <n v="19"/>
    <s v="453771_10D"/>
    <x v="0"/>
    <n v="121445"/>
    <n v="126033"/>
    <n v="1"/>
    <n v="0"/>
    <s v="A"/>
    <n v="9"/>
    <n v="9"/>
    <n v="0"/>
    <s v="Yes"/>
    <n v="0"/>
    <n v="0"/>
    <d v="2025-06-01T00:00:00"/>
    <n v="4588"/>
    <n v="1"/>
    <n v="509.77777777777777"/>
    <n v="0.1111111111111111"/>
    <x v="6"/>
    <b v="1"/>
    <m/>
  </r>
  <r>
    <x v="6"/>
    <d v="2025-05-31T00:00:00"/>
    <n v="22"/>
    <s v="KCB225m"/>
    <n v="12"/>
    <s v="453771_10D"/>
    <x v="0"/>
    <n v="75200"/>
    <n v="79598"/>
    <n v="1"/>
    <n v="0"/>
    <s v="A"/>
    <n v="9"/>
    <n v="9"/>
    <n v="0"/>
    <s v="Yes"/>
    <n v="0"/>
    <n v="0"/>
    <d v="2025-05-31T00:00:00"/>
    <n v="4398"/>
    <n v="1"/>
    <n v="488.66666666666669"/>
    <n v="0.1111111111111111"/>
    <x v="5"/>
    <b v="1"/>
    <m/>
  </r>
  <r>
    <x v="8"/>
    <d v="2025-05-31T00:00:00"/>
    <n v="22"/>
    <s v="KCB225m"/>
    <n v="15"/>
    <s v="453771_10D"/>
    <x v="0"/>
    <n v="92867"/>
    <n v="94870"/>
    <n v="1"/>
    <n v="1"/>
    <s v="A"/>
    <n v="8"/>
    <n v="8"/>
    <n v="0"/>
    <s v="Yes"/>
    <n v="0"/>
    <n v="0"/>
    <s v="Completion Date Pending"/>
    <n v="2003"/>
    <n v="0"/>
    <n v="250.375"/>
    <n v="0"/>
    <x v="5"/>
    <b v="1"/>
    <m/>
  </r>
  <r>
    <x v="8"/>
    <d v="2025-06-01T00:00:00"/>
    <n v="22"/>
    <s v="KCB225m"/>
    <n v="15"/>
    <s v="453771_10D"/>
    <x v="0"/>
    <n v="94870"/>
    <n v="99502"/>
    <n v="1"/>
    <n v="0"/>
    <s v="A"/>
    <n v="9"/>
    <n v="9"/>
    <n v="0"/>
    <s v="Yes"/>
    <n v="0"/>
    <n v="0"/>
    <d v="2025-06-01T00:00:00"/>
    <n v="4632"/>
    <n v="1"/>
    <n v="514.66666666666663"/>
    <n v="0.1111111111111111"/>
    <x v="6"/>
    <b v="1"/>
    <m/>
  </r>
  <r>
    <x v="9"/>
    <d v="2025-05-31T00:00:00"/>
    <n v="22"/>
    <s v="KCB225m"/>
    <n v="18"/>
    <s v="453771_10D"/>
    <x v="0"/>
    <n v="112773"/>
    <n v="114845"/>
    <n v="1"/>
    <n v="1"/>
    <s v="A"/>
    <n v="8"/>
    <n v="8"/>
    <n v="0"/>
    <s v="Yes"/>
    <n v="0"/>
    <n v="0"/>
    <s v="Completion Date Pending"/>
    <n v="2072"/>
    <n v="0"/>
    <n v="259"/>
    <n v="0"/>
    <x v="5"/>
    <b v="1"/>
    <m/>
  </r>
  <r>
    <x v="9"/>
    <d v="2025-06-01T00:00:00"/>
    <n v="22"/>
    <s v="KCB225m"/>
    <n v="18"/>
    <s v="453771_10D"/>
    <x v="0"/>
    <n v="114845"/>
    <n v="119411"/>
    <n v="1"/>
    <n v="0"/>
    <s v="A"/>
    <n v="9"/>
    <n v="9"/>
    <n v="0"/>
    <s v="Yes"/>
    <n v="0"/>
    <n v="0"/>
    <d v="2025-06-01T00:00:00"/>
    <n v="4566"/>
    <n v="1"/>
    <n v="507.33333333333331"/>
    <n v="0.1111111111111111"/>
    <x v="6"/>
    <b v="1"/>
    <m/>
  </r>
  <r>
    <x v="10"/>
    <d v="2025-06-01T00:00:00"/>
    <n v="22"/>
    <s v="KCB225m"/>
    <n v="11"/>
    <s v="453771_10D"/>
    <x v="0"/>
    <n v="67336"/>
    <n v="72966"/>
    <n v="1"/>
    <n v="0"/>
    <s v="A"/>
    <n v="8.8000000000000007"/>
    <n v="8.8000000000000007"/>
    <n v="0"/>
    <s v="Yes"/>
    <n v="0"/>
    <n v="0"/>
    <d v="2025-06-01T00:00:00"/>
    <n v="5630"/>
    <n v="1"/>
    <n v="639.77272727272725"/>
    <n v="0.11363636363636363"/>
    <x v="6"/>
    <b v="1"/>
    <m/>
  </r>
  <r>
    <x v="11"/>
    <d v="2025-05-31T00:00:00"/>
    <n v="22"/>
    <s v="KCB225m"/>
    <n v="6"/>
    <s v="453771_10D"/>
    <x v="0"/>
    <n v="37660"/>
    <n v="38500"/>
    <n v="1"/>
    <n v="1"/>
    <s v="A"/>
    <n v="8"/>
    <n v="8"/>
    <n v="0"/>
    <s v="Yes"/>
    <n v="0"/>
    <n v="0"/>
    <s v="Completion Date Pending"/>
    <n v="840"/>
    <n v="0"/>
    <n v="105"/>
    <n v="0"/>
    <x v="5"/>
    <b v="1"/>
    <m/>
  </r>
  <r>
    <x v="11"/>
    <d v="2025-06-01T00:00:00"/>
    <n v="22"/>
    <s v="KCB225m"/>
    <n v="6"/>
    <s v="453771_10D"/>
    <x v="0"/>
    <n v="38500"/>
    <n v="39794"/>
    <n v="1"/>
    <n v="0"/>
    <s v="A"/>
    <n v="2"/>
    <n v="2"/>
    <n v="0"/>
    <s v="Yes"/>
    <n v="0"/>
    <n v="0"/>
    <d v="2025-06-01T00:00:00"/>
    <n v="1294"/>
    <n v="1"/>
    <n v="647"/>
    <n v="0.5"/>
    <x v="6"/>
    <b v="1"/>
    <m/>
  </r>
  <r>
    <x v="11"/>
    <d v="2025-06-01T00:00:00"/>
    <n v="22"/>
    <s v="KCB225m"/>
    <n v="22"/>
    <s v="453771_10D"/>
    <x v="0"/>
    <n v="142646"/>
    <n v="145660"/>
    <n v="1"/>
    <n v="1"/>
    <s v="A"/>
    <n v="7"/>
    <n v="7"/>
    <n v="0"/>
    <s v="Yes"/>
    <n v="0"/>
    <n v="0"/>
    <s v="Completion Date Pending"/>
    <n v="3014"/>
    <n v="0"/>
    <n v="430.57142857142856"/>
    <n v="0"/>
    <x v="6"/>
    <b v="1"/>
    <m/>
  </r>
  <r>
    <x v="14"/>
    <d v="2025-05-31T00:00:00"/>
    <n v="22"/>
    <s v="KCB225m"/>
    <n v="7"/>
    <s v="453771_10D"/>
    <x v="0"/>
    <n v="39794"/>
    <n v="42020"/>
    <n v="1"/>
    <n v="1"/>
    <s v="A"/>
    <n v="8"/>
    <n v="8"/>
    <n v="0"/>
    <s v="Yes"/>
    <n v="0"/>
    <n v="0"/>
    <s v="Completion Date Pending"/>
    <n v="2226"/>
    <n v="0"/>
    <n v="278.25"/>
    <n v="0"/>
    <x v="5"/>
    <b v="1"/>
    <m/>
  </r>
  <r>
    <x v="14"/>
    <d v="2025-06-01T00:00:00"/>
    <n v="22"/>
    <s v="KCB225m"/>
    <n v="7"/>
    <s v="453771_10D"/>
    <x v="0"/>
    <n v="42020"/>
    <n v="46434"/>
    <n v="1"/>
    <n v="0"/>
    <s v="A"/>
    <n v="9"/>
    <n v="9"/>
    <n v="0"/>
    <s v="Yes"/>
    <n v="0"/>
    <n v="0"/>
    <d v="2025-06-01T00:00:00"/>
    <n v="4414"/>
    <n v="1"/>
    <n v="490.44444444444446"/>
    <n v="0.1111111111111111"/>
    <x v="6"/>
    <b v="1"/>
    <m/>
  </r>
  <r>
    <x v="17"/>
    <d v="2025-05-31T00:00:00"/>
    <n v="22"/>
    <s v="KCB225m"/>
    <n v="21"/>
    <s v="453771_10D"/>
    <x v="0"/>
    <n v="132670"/>
    <n v="137101"/>
    <n v="1"/>
    <n v="1"/>
    <s v="A"/>
    <n v="9"/>
    <n v="9"/>
    <n v="0"/>
    <s v="Yes"/>
    <n v="0"/>
    <n v="0"/>
    <s v="Completion Date Pending"/>
    <n v="4431"/>
    <n v="0"/>
    <n v="492.33333333333331"/>
    <n v="0"/>
    <x v="5"/>
    <b v="1"/>
    <m/>
  </r>
  <r>
    <x v="17"/>
    <d v="2025-06-01T00:00:00"/>
    <n v="22"/>
    <s v="KCB225m"/>
    <n v="21"/>
    <s v="453771_10D"/>
    <x v="0"/>
    <n v="137101"/>
    <n v="139306"/>
    <n v="1"/>
    <n v="1"/>
    <s v="A"/>
    <n v="8.1999999999999993"/>
    <n v="8.1999999999999993"/>
    <n v="0"/>
    <s v="Yes"/>
    <n v="0"/>
    <n v="0"/>
    <s v="Completion Date Pending"/>
    <n v="2205"/>
    <n v="0"/>
    <n v="268.90243902439028"/>
    <n v="0"/>
    <x v="6"/>
    <b v="1"/>
    <m/>
  </r>
  <r>
    <x v="18"/>
    <d v="2025-05-31T00:00:00"/>
    <n v="22"/>
    <s v="KCB225m"/>
    <n v="3"/>
    <s v="453771_10D"/>
    <x v="0"/>
    <n v="16800"/>
    <n v="19890"/>
    <n v="1"/>
    <n v="0"/>
    <s v="A"/>
    <n v="7"/>
    <n v="7"/>
    <n v="0"/>
    <s v="Yes"/>
    <n v="0"/>
    <n v="0"/>
    <d v="2025-05-31T00:00:00"/>
    <n v="3090"/>
    <n v="1"/>
    <n v="441.42857142857144"/>
    <n v="0.14285714285714285"/>
    <x v="5"/>
    <b v="1"/>
    <m/>
  </r>
  <r>
    <x v="18"/>
    <d v="2025-05-31T00:00:00"/>
    <n v="22"/>
    <s v="KCB225m"/>
    <n v="22"/>
    <s v="453771_10D"/>
    <x v="0"/>
    <n v="139306"/>
    <n v="140750"/>
    <n v="1"/>
    <n v="1"/>
    <s v="A"/>
    <n v="2"/>
    <n v="2"/>
    <n v="0"/>
    <s v="Yes"/>
    <n v="0"/>
    <n v="0"/>
    <s v="Completion Date Pending"/>
    <n v="1444"/>
    <n v="0"/>
    <n v="722"/>
    <n v="0"/>
    <x v="5"/>
    <b v="1"/>
    <m/>
  </r>
  <r>
    <x v="18"/>
    <d v="2025-06-01T00:00:00"/>
    <n v="22"/>
    <s v="KCB225m"/>
    <n v="22"/>
    <s v="453771_10D"/>
    <x v="0"/>
    <n v="140750"/>
    <n v="142646"/>
    <n v="1"/>
    <n v="0"/>
    <s v="A"/>
    <n v="8.5"/>
    <n v="8.5"/>
    <n v="0"/>
    <s v="Yes"/>
    <n v="0"/>
    <n v="0"/>
    <d v="2025-06-01T00:00:00"/>
    <n v="1896"/>
    <n v="1"/>
    <n v="223.05882352941177"/>
    <n v="0.11764705882352941"/>
    <x v="6"/>
    <b v="1"/>
    <m/>
  </r>
  <r>
    <x v="19"/>
    <d v="2025-05-31T00:00:00"/>
    <n v="22"/>
    <s v="KCB225m"/>
    <n v="16"/>
    <s v="453771_10D"/>
    <x v="0"/>
    <n v="99502"/>
    <n v="101550"/>
    <n v="1"/>
    <n v="1"/>
    <s v="A"/>
    <n v="8"/>
    <n v="8"/>
    <n v="0"/>
    <s v="Yes"/>
    <n v="0"/>
    <n v="0"/>
    <s v="Completion Date Pending"/>
    <n v="2048"/>
    <n v="0"/>
    <n v="256"/>
    <n v="0"/>
    <x v="5"/>
    <b v="1"/>
    <m/>
  </r>
  <r>
    <x v="19"/>
    <d v="2025-06-01T00:00:00"/>
    <n v="22"/>
    <s v="KCB225m"/>
    <n v="16"/>
    <s v="453771_10D"/>
    <x v="0"/>
    <n v="101550"/>
    <n v="106143"/>
    <n v="1"/>
    <n v="0"/>
    <s v="A"/>
    <n v="9"/>
    <n v="9"/>
    <n v="0"/>
    <s v="Yes"/>
    <n v="0"/>
    <n v="0"/>
    <d v="2025-06-01T00:00:00"/>
    <n v="4593"/>
    <n v="1"/>
    <n v="510.33333333333331"/>
    <n v="0.1111111111111111"/>
    <x v="6"/>
    <b v="1"/>
    <m/>
  </r>
  <r>
    <x v="20"/>
    <d v="2025-05-31T00:00:00"/>
    <n v="22"/>
    <s v="KCB225m"/>
    <n v="17"/>
    <s v="453771_10D"/>
    <x v="0"/>
    <n v="106143"/>
    <n v="110450"/>
    <n v="1"/>
    <n v="1"/>
    <s v="A"/>
    <n v="9"/>
    <n v="9"/>
    <n v="0"/>
    <s v="Yes"/>
    <n v="0"/>
    <n v="0"/>
    <s v="Completion Date Pending"/>
    <n v="4307"/>
    <n v="0"/>
    <n v="478.55555555555554"/>
    <n v="0"/>
    <x v="5"/>
    <b v="1"/>
    <m/>
  </r>
  <r>
    <x v="21"/>
    <d v="2025-05-31T00:00:00"/>
    <n v="22"/>
    <s v="KCB225m"/>
    <n v="13"/>
    <s v="453771_10D"/>
    <x v="0"/>
    <n v="79598"/>
    <n v="81598"/>
    <n v="1"/>
    <n v="1"/>
    <s v="A"/>
    <n v="8"/>
    <n v="8"/>
    <n v="0"/>
    <s v="Yes"/>
    <n v="0"/>
    <n v="0"/>
    <s v="Completion Date Pending"/>
    <n v="2000"/>
    <n v="0"/>
    <n v="250"/>
    <n v="0"/>
    <x v="5"/>
    <b v="1"/>
    <m/>
  </r>
  <r>
    <x v="21"/>
    <d v="2025-06-01T00:00:00"/>
    <n v="22"/>
    <s v="KCB225m"/>
    <n v="13"/>
    <s v="453771_10D"/>
    <x v="0"/>
    <n v="81598"/>
    <n v="86241"/>
    <n v="1"/>
    <n v="0"/>
    <s v="A"/>
    <n v="9"/>
    <n v="9"/>
    <n v="0"/>
    <s v="Yes"/>
    <n v="0"/>
    <n v="0"/>
    <d v="2025-06-01T00:00:00"/>
    <n v="4643"/>
    <n v="1"/>
    <n v="515.88888888888891"/>
    <n v="0.1111111111111111"/>
    <x v="6"/>
    <b v="1"/>
    <m/>
  </r>
  <r>
    <x v="1"/>
    <d v="2025-05-31T00:00:00"/>
    <n v="22"/>
    <s v="KCB225m"/>
    <n v="14"/>
    <s v="453771_10D"/>
    <x v="1"/>
    <n v="0"/>
    <n v="0"/>
    <n v="30"/>
    <n v="0"/>
    <s v="A"/>
    <n v="0.3"/>
    <n v="0.3"/>
    <n v="0"/>
    <s v="Yes"/>
    <n v="0"/>
    <n v="0"/>
    <d v="2025-05-31T00:00:00"/>
    <n v="0"/>
    <n v="30"/>
    <n v="0"/>
    <n v="100"/>
    <x v="5"/>
    <b v="1"/>
    <m/>
  </r>
  <r>
    <x v="1"/>
    <d v="2025-05-31T00:00:00"/>
    <n v="22"/>
    <s v="KCB225m"/>
    <n v="14"/>
    <s v="453771_10D"/>
    <x v="2"/>
    <n v="86241"/>
    <n v="92867"/>
    <n v="1"/>
    <n v="0"/>
    <s v="A"/>
    <n v="0.7"/>
    <n v="0.7"/>
    <n v="0"/>
    <s v="Yes"/>
    <n v="0"/>
    <n v="0"/>
    <d v="2025-05-31T00:00:00"/>
    <n v="6626"/>
    <n v="1"/>
    <n v="9465.7142857142862"/>
    <n v="1.4285714285714286"/>
    <x v="5"/>
    <b v="1"/>
    <m/>
  </r>
  <r>
    <x v="4"/>
    <d v="2025-05-31T00:00:00"/>
    <n v="22"/>
    <s v="KCB225m"/>
    <n v="20"/>
    <s v="453771_10D"/>
    <x v="1"/>
    <n v="0"/>
    <n v="0"/>
    <n v="50"/>
    <n v="0"/>
    <s v="A"/>
    <n v="0.3"/>
    <n v="0.3"/>
    <n v="0"/>
    <s v="Yes"/>
    <n v="0"/>
    <n v="0"/>
    <d v="2025-05-31T00:00:00"/>
    <n v="0"/>
    <n v="50"/>
    <n v="0"/>
    <n v="166.66666666666669"/>
    <x v="5"/>
    <b v="1"/>
    <m/>
  </r>
  <r>
    <x v="4"/>
    <d v="2025-05-31T00:00:00"/>
    <n v="22"/>
    <s v="KCB225m"/>
    <n v="20"/>
    <s v="453771_10D"/>
    <x v="2"/>
    <n v="126033"/>
    <n v="132670"/>
    <n v="1"/>
    <n v="0"/>
    <s v="A"/>
    <n v="0.7"/>
    <n v="0.7"/>
    <n v="0"/>
    <s v="Yes"/>
    <n v="0"/>
    <n v="0"/>
    <d v="2025-05-31T00:00:00"/>
    <n v="6637"/>
    <n v="1"/>
    <n v="9481.4285714285725"/>
    <n v="1.4285714285714286"/>
    <x v="5"/>
    <b v="1"/>
    <m/>
  </r>
  <r>
    <x v="5"/>
    <d v="2025-05-31T00:00:00"/>
    <n v="22"/>
    <s v="KCB225m"/>
    <n v="19"/>
    <s v="453771_10D"/>
    <x v="1"/>
    <n v="0"/>
    <n v="0"/>
    <n v="119"/>
    <n v="0"/>
    <s v="A"/>
    <n v="0.5"/>
    <n v="0.5"/>
    <n v="0"/>
    <s v="Yes"/>
    <n v="0"/>
    <n v="0"/>
    <d v="2025-05-31T00:00:00"/>
    <n v="0"/>
    <n v="119"/>
    <n v="0"/>
    <n v="238"/>
    <x v="5"/>
    <b v="1"/>
    <m/>
  </r>
  <r>
    <x v="5"/>
    <d v="2025-05-31T00:00:00"/>
    <n v="22"/>
    <s v="KCB225m"/>
    <n v="19"/>
    <s v="453771_10D"/>
    <x v="2"/>
    <n v="119411"/>
    <n v="126033"/>
    <n v="1"/>
    <n v="0"/>
    <s v="A"/>
    <n v="0.5"/>
    <n v="0.5"/>
    <n v="0"/>
    <s v="Yes"/>
    <n v="0"/>
    <n v="0"/>
    <d v="2025-05-31T00:00:00"/>
    <n v="6622"/>
    <n v="1"/>
    <n v="13244"/>
    <n v="2"/>
    <x v="5"/>
    <b v="1"/>
    <m/>
  </r>
  <r>
    <x v="8"/>
    <d v="2025-05-31T00:00:00"/>
    <n v="22"/>
    <s v="KCB225m"/>
    <n v="15"/>
    <s v="453771_10D"/>
    <x v="1"/>
    <n v="0"/>
    <n v="0"/>
    <n v="100"/>
    <n v="0"/>
    <s v="A"/>
    <n v="0.5"/>
    <n v="0.5"/>
    <n v="0"/>
    <s v="Yes"/>
    <n v="0"/>
    <n v="0"/>
    <d v="2025-05-31T00:00:00"/>
    <n v="0"/>
    <n v="100"/>
    <n v="0"/>
    <n v="200"/>
    <x v="5"/>
    <b v="1"/>
    <m/>
  </r>
  <r>
    <x v="8"/>
    <d v="2025-05-31T00:00:00"/>
    <n v="22"/>
    <s v="KCB225m"/>
    <n v="15"/>
    <s v="453771_10D"/>
    <x v="2"/>
    <n v="92867"/>
    <n v="99502"/>
    <n v="1"/>
    <n v="0"/>
    <s v="A"/>
    <n v="0.5"/>
    <n v="0.5"/>
    <n v="0"/>
    <s v="Yes"/>
    <n v="0"/>
    <n v="0"/>
    <d v="2025-05-31T00:00:00"/>
    <n v="6635"/>
    <n v="1"/>
    <n v="13270"/>
    <n v="2"/>
    <x v="5"/>
    <b v="1"/>
    <m/>
  </r>
  <r>
    <x v="9"/>
    <d v="2025-05-31T00:00:00"/>
    <n v="22"/>
    <s v="KCB225m"/>
    <n v="18"/>
    <s v="453771_10D"/>
    <x v="1"/>
    <n v="0"/>
    <n v="0"/>
    <n v="112"/>
    <n v="0"/>
    <s v="A"/>
    <n v="0.5"/>
    <n v="0.5"/>
    <n v="0"/>
    <s v="Yes"/>
    <n v="0"/>
    <n v="0"/>
    <d v="2025-05-31T00:00:00"/>
    <n v="0"/>
    <n v="112"/>
    <n v="0"/>
    <n v="224"/>
    <x v="5"/>
    <b v="1"/>
    <m/>
  </r>
  <r>
    <x v="9"/>
    <d v="2025-05-31T00:00:00"/>
    <n v="22"/>
    <s v="KCB225m"/>
    <n v="18"/>
    <s v="453771_10D"/>
    <x v="2"/>
    <n v="112773"/>
    <n v="119411"/>
    <n v="1"/>
    <n v="0"/>
    <s v="A"/>
    <n v="0.5"/>
    <n v="0.5"/>
    <n v="0"/>
    <s v="Yes"/>
    <n v="0"/>
    <n v="0"/>
    <d v="2025-05-31T00:00:00"/>
    <n v="6638"/>
    <n v="1"/>
    <n v="13276"/>
    <n v="2"/>
    <x v="5"/>
    <b v="1"/>
    <m/>
  </r>
  <r>
    <x v="10"/>
    <d v="2025-06-01T00:00:00"/>
    <n v="22"/>
    <s v="KCB225m"/>
    <n v="11"/>
    <s v="453771_10D"/>
    <x v="1"/>
    <n v="0"/>
    <n v="0"/>
    <n v="47"/>
    <n v="0"/>
    <s v="A"/>
    <n v="0.1"/>
    <n v="0.1"/>
    <n v="0"/>
    <s v="Yes"/>
    <n v="0"/>
    <n v="0"/>
    <d v="2025-06-01T00:00:00"/>
    <n v="0"/>
    <n v="47"/>
    <n v="0"/>
    <n v="470"/>
    <x v="6"/>
    <b v="1"/>
    <m/>
  </r>
  <r>
    <x v="10"/>
    <d v="2025-06-01T00:00:00"/>
    <n v="22"/>
    <s v="KCB225m"/>
    <n v="11"/>
    <s v="453771_10D"/>
    <x v="2"/>
    <n v="66336"/>
    <n v="72966"/>
    <n v="1"/>
    <n v="0"/>
    <s v="A"/>
    <n v="0.1"/>
    <n v="0.1"/>
    <n v="0"/>
    <s v="Yes"/>
    <n v="0"/>
    <n v="0"/>
    <d v="2025-06-01T00:00:00"/>
    <n v="6630"/>
    <n v="1"/>
    <n v="66300"/>
    <n v="10"/>
    <x v="6"/>
    <b v="1"/>
    <m/>
  </r>
  <r>
    <x v="11"/>
    <d v="2025-05-31T00:00:00"/>
    <n v="22"/>
    <s v="KCB225m"/>
    <n v="6"/>
    <s v="453771_10D"/>
    <x v="1"/>
    <n v="0"/>
    <n v="0"/>
    <n v="209"/>
    <n v="0"/>
    <s v="A"/>
    <n v="0.3"/>
    <n v="0.3"/>
    <n v="0"/>
    <s v="Yes"/>
    <n v="0"/>
    <n v="0"/>
    <d v="2025-05-31T00:00:00"/>
    <n v="0"/>
    <n v="209"/>
    <n v="0"/>
    <n v="696.66666666666674"/>
    <x v="5"/>
    <b v="1"/>
    <m/>
  </r>
  <r>
    <x v="11"/>
    <d v="2025-05-31T00:00:00"/>
    <n v="22"/>
    <s v="KCB225m"/>
    <n v="6"/>
    <s v="453771_10D"/>
    <x v="2"/>
    <n v="33160"/>
    <n v="39794"/>
    <n v="1"/>
    <n v="0"/>
    <s v="A"/>
    <n v="0.7"/>
    <n v="0.7"/>
    <n v="0"/>
    <s v="Yes"/>
    <n v="0"/>
    <n v="0"/>
    <d v="2025-05-31T00:00:00"/>
    <n v="6634"/>
    <n v="1"/>
    <n v="9477.1428571428569"/>
    <n v="1.4285714285714286"/>
    <x v="5"/>
    <b v="1"/>
    <m/>
  </r>
  <r>
    <x v="14"/>
    <d v="2025-05-31T00:00:00"/>
    <n v="22"/>
    <s v="KCB225m"/>
    <n v="7"/>
    <s v="453771_10D"/>
    <x v="1"/>
    <n v="0"/>
    <n v="0"/>
    <n v="70"/>
    <n v="0"/>
    <s v="A"/>
    <n v="0.3"/>
    <n v="0.3"/>
    <n v="0"/>
    <s v="Yes"/>
    <n v="0"/>
    <n v="0"/>
    <d v="2025-05-31T00:00:00"/>
    <n v="0"/>
    <n v="70"/>
    <n v="0"/>
    <n v="233.33333333333334"/>
    <x v="5"/>
    <b v="1"/>
    <m/>
  </r>
  <r>
    <x v="14"/>
    <d v="2025-05-31T00:00:00"/>
    <n v="22"/>
    <s v="KCB225m"/>
    <n v="7"/>
    <s v="453771_10D"/>
    <x v="2"/>
    <n v="39794"/>
    <n v="46434"/>
    <n v="1"/>
    <n v="0"/>
    <s v="A"/>
    <n v="0.7"/>
    <n v="0.7"/>
    <n v="0"/>
    <s v="Yes"/>
    <n v="0"/>
    <n v="0"/>
    <d v="2025-05-31T00:00:00"/>
    <n v="6640"/>
    <n v="1"/>
    <n v="9485.7142857142862"/>
    <n v="1.4285714285714286"/>
    <x v="5"/>
    <b v="1"/>
    <m/>
  </r>
  <r>
    <x v="17"/>
    <d v="2025-06-01T00:00:00"/>
    <n v="22"/>
    <s v="KCB225m"/>
    <n v="21"/>
    <s v="453771_10D"/>
    <x v="1"/>
    <n v="0"/>
    <n v="0"/>
    <n v="124"/>
    <n v="0"/>
    <s v="A"/>
    <n v="0.4"/>
    <n v="0.4"/>
    <n v="0"/>
    <s v="Yes"/>
    <n v="0"/>
    <n v="0"/>
    <d v="2025-06-01T00:00:00"/>
    <n v="0"/>
    <n v="124"/>
    <n v="0"/>
    <n v="310"/>
    <x v="6"/>
    <b v="1"/>
    <m/>
  </r>
  <r>
    <x v="17"/>
    <d v="2025-06-01T00:00:00"/>
    <n v="22"/>
    <s v="KCB225m"/>
    <n v="21"/>
    <s v="453771_10D"/>
    <x v="2"/>
    <n v="132670"/>
    <n v="139306"/>
    <n v="1"/>
    <n v="0"/>
    <s v="A"/>
    <n v="0.4"/>
    <n v="0.4"/>
    <n v="0"/>
    <s v="Yes"/>
    <n v="0"/>
    <n v="0"/>
    <d v="2025-06-01T00:00:00"/>
    <n v="6636"/>
    <n v="1"/>
    <n v="16590"/>
    <n v="2.5"/>
    <x v="6"/>
    <b v="1"/>
    <m/>
  </r>
  <r>
    <x v="18"/>
    <d v="2025-06-01T00:00:00"/>
    <n v="22"/>
    <s v="KCB225m"/>
    <n v="22"/>
    <s v="453771_10D"/>
    <x v="1"/>
    <n v="0"/>
    <n v="0"/>
    <n v="46"/>
    <n v="0"/>
    <s v="A"/>
    <n v="0"/>
    <n v="0"/>
    <n v="0"/>
    <s v="Yes"/>
    <n v="0"/>
    <n v="0"/>
    <d v="2025-06-01T00:00:00"/>
    <n v="0"/>
    <n v="46"/>
    <s v="---"/>
    <s v="---"/>
    <x v="6"/>
    <b v="1"/>
    <m/>
  </r>
  <r>
    <x v="18"/>
    <d v="2025-06-01T00:00:00"/>
    <n v="22"/>
    <s v="KCB225m"/>
    <n v="22"/>
    <s v="453771_10D"/>
    <x v="2"/>
    <n v="139306"/>
    <n v="142646"/>
    <n v="1"/>
    <n v="0"/>
    <s v="A"/>
    <n v="0.5"/>
    <n v="0.5"/>
    <n v="0"/>
    <s v="Yes"/>
    <n v="0"/>
    <n v="0"/>
    <d v="2025-06-01T00:00:00"/>
    <n v="3340"/>
    <n v="1"/>
    <n v="6680"/>
    <n v="2"/>
    <x v="6"/>
    <b v="1"/>
    <m/>
  </r>
  <r>
    <x v="19"/>
    <d v="2025-05-31T00:00:00"/>
    <n v="22"/>
    <s v="KCB225m"/>
    <n v="16"/>
    <s v="453771_10D"/>
    <x v="1"/>
    <n v="0"/>
    <n v="0"/>
    <n v="51"/>
    <n v="0"/>
    <s v="A"/>
    <n v="0.4"/>
    <n v="0.4"/>
    <n v="0"/>
    <s v="Yes"/>
    <n v="0"/>
    <n v="0"/>
    <d v="2025-05-31T00:00:00"/>
    <n v="0"/>
    <n v="51"/>
    <n v="0"/>
    <n v="127.5"/>
    <x v="5"/>
    <b v="1"/>
    <m/>
  </r>
  <r>
    <x v="19"/>
    <d v="2025-05-31T00:00:00"/>
    <n v="22"/>
    <s v="KCB225m"/>
    <n v="16"/>
    <s v="453771_10D"/>
    <x v="2"/>
    <n v="99502"/>
    <n v="106143"/>
    <n v="1"/>
    <n v="0"/>
    <s v="A"/>
    <n v="0.6"/>
    <n v="0.6"/>
    <n v="0"/>
    <s v="Yes"/>
    <n v="0"/>
    <n v="0"/>
    <d v="2025-05-31T00:00:00"/>
    <n v="6641"/>
    <n v="1"/>
    <n v="11068.333333333334"/>
    <n v="1.6666666666666667"/>
    <x v="5"/>
    <b v="1"/>
    <m/>
  </r>
  <r>
    <x v="21"/>
    <d v="2025-05-31T00:00:00"/>
    <n v="22"/>
    <s v="KCB225m"/>
    <n v="13"/>
    <s v="453771_10D"/>
    <x v="1"/>
    <n v="0"/>
    <n v="0"/>
    <n v="83"/>
    <n v="0"/>
    <s v="A"/>
    <n v="0.5"/>
    <n v="0.5"/>
    <n v="0"/>
    <s v="Yes"/>
    <n v="0"/>
    <n v="0"/>
    <d v="2025-05-31T00:00:00"/>
    <n v="0"/>
    <n v="83"/>
    <n v="0"/>
    <n v="166"/>
    <x v="5"/>
    <b v="1"/>
    <m/>
  </r>
  <r>
    <x v="21"/>
    <d v="2025-05-31T00:00:00"/>
    <n v="22"/>
    <s v="KCB225m"/>
    <n v="13"/>
    <s v="453771_10D"/>
    <x v="2"/>
    <n v="79598"/>
    <n v="86241"/>
    <n v="1"/>
    <n v="0"/>
    <s v="A"/>
    <n v="0.5"/>
    <n v="0.5"/>
    <n v="0"/>
    <s v="Yes"/>
    <n v="0"/>
    <n v="0"/>
    <d v="2025-05-31T00:00:00"/>
    <n v="6643"/>
    <n v="1"/>
    <n v="13286"/>
    <n v="2"/>
    <x v="5"/>
    <b v="1"/>
    <m/>
  </r>
  <r>
    <x v="22"/>
    <m/>
    <m/>
    <m/>
    <m/>
    <m/>
    <x v="3"/>
    <m/>
    <m/>
    <m/>
    <m/>
    <m/>
    <m/>
    <m/>
    <m/>
    <m/>
    <m/>
    <m/>
    <m/>
    <m/>
    <m/>
    <m/>
    <m/>
    <x v="7"/>
    <m/>
    <m/>
  </r>
  <r>
    <x v="22"/>
    <m/>
    <m/>
    <m/>
    <m/>
    <m/>
    <x v="3"/>
    <m/>
    <m/>
    <m/>
    <m/>
    <m/>
    <m/>
    <m/>
    <m/>
    <m/>
    <m/>
    <m/>
    <m/>
    <m/>
    <m/>
    <m/>
    <m/>
    <x v="7"/>
    <m/>
    <m/>
  </r>
  <r>
    <x v="22"/>
    <m/>
    <m/>
    <m/>
    <m/>
    <m/>
    <x v="3"/>
    <m/>
    <m/>
    <m/>
    <m/>
    <m/>
    <m/>
    <m/>
    <m/>
    <m/>
    <m/>
    <m/>
    <m/>
    <m/>
    <m/>
    <m/>
    <m/>
    <x v="7"/>
    <m/>
    <m/>
  </r>
  <r>
    <x v="22"/>
    <m/>
    <m/>
    <m/>
    <m/>
    <m/>
    <x v="3"/>
    <m/>
    <m/>
    <m/>
    <m/>
    <m/>
    <m/>
    <m/>
    <m/>
    <m/>
    <m/>
    <m/>
    <m/>
    <m/>
    <m/>
    <m/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CB83B-DC6F-4722-836E-B70CA716F43A}" name="PivotTable3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71:P87" firstHeaderRow="1" firstDataRow="1" firstDataCol="1" rowPageCount="2" colPageCount="1"/>
  <pivotFields count="26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3"/>
        <item m="1" x="24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5">
        <item h="1" x="1"/>
        <item h="1" x="2"/>
        <item x="0"/>
        <item h="1" x="3"/>
        <item h="1" m="1" x="4"/>
        <item h="1" m="1" x="5"/>
        <item h="1" m="1" x="6"/>
        <item h="1" m="1" x="7"/>
        <item h="1" m="1" x="8"/>
        <item h="1" m="1" x="9"/>
        <item h="1" m="1" x="10"/>
        <item h="1" m="1" x="11"/>
        <item h="1" m="1" x="12"/>
        <item h="1" m="1" x="13"/>
        <item h="1" m="1" x="14"/>
        <item h="1" m="1" x="15"/>
        <item h="1" m="1" x="16"/>
        <item h="1" m="1" x="17"/>
        <item h="1" m="1" x="18"/>
        <item h="1" m="1" x="19"/>
        <item h="1" m="1" x="20"/>
        <item h="1" m="1" x="21"/>
        <item h="1" m="1" x="22"/>
        <item h="1" m="1" x="23"/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9">
        <item x="6"/>
        <item h="1" x="0"/>
        <item h="1" x="1"/>
        <item h="1" x="2"/>
        <item h="1" x="3"/>
        <item h="1" x="4"/>
        <item x="5"/>
        <item h="1" x="7"/>
        <item t="default"/>
      </items>
    </pivotField>
    <pivotField showAll="0"/>
    <pivotField showAll="0"/>
  </pivotFields>
  <rowFields count="1">
    <field x="0"/>
  </rowFields>
  <rowItems count="16">
    <i>
      <x v="1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4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2">
    <pageField fld="6" hier="-1"/>
    <pageField fld="23" hier="-1"/>
  </pageFields>
  <dataFields count="1">
    <dataField name="Sum of Meters" fld="19" baseField="0" baseItem="0"/>
  </dataFields>
  <formats count="5">
    <format dxfId="218">
      <pivotArea type="all" dataOnly="0" outline="0" fieldPosition="0"/>
    </format>
    <format dxfId="217">
      <pivotArea outline="0" collapsedLevelsAreSubtotals="1" fieldPosition="0"/>
    </format>
    <format dxfId="216">
      <pivotArea field="0" type="button" dataOnly="0" labelOnly="1" outline="0" axis="axisRow" fieldPosition="0"/>
    </format>
    <format dxfId="215">
      <pivotArea dataOnly="0" labelOnly="1" grandRow="1" outline="0" fieldPosition="0"/>
    </format>
    <format dxfId="2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701F7-50B2-4994-87EA-54BD3AAAF29C}" name="PivotTable2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B58" firstHeaderRow="1" firstDataRow="1" firstDataCol="1" rowPageCount="2" colPageCount="1"/>
  <pivotFields count="26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3"/>
        <item m="1" x="24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5">
        <item x="1"/>
        <item x="2"/>
        <item h="1" x="0"/>
        <item h="1" x="3"/>
        <item h="1" m="1" x="4"/>
        <item h="1" m="1" x="5"/>
        <item h="1" m="1" x="6"/>
        <item h="1" m="1" x="7"/>
        <item h="1" m="1" x="8"/>
        <item h="1" m="1" x="9"/>
        <item h="1" m="1" x="10"/>
        <item h="1" m="1" x="11"/>
        <item h="1" m="1" x="12"/>
        <item h="1" m="1" x="13"/>
        <item h="1" m="1" x="14"/>
        <item h="1" m="1" x="15"/>
        <item h="1" m="1" x="16"/>
        <item h="1" m="1" x="17"/>
        <item h="1" m="1" x="18"/>
        <item h="1" m="1" x="19"/>
        <item h="1" m="1" x="20"/>
        <item h="1" m="1" x="21"/>
        <item h="1" m="1" x="22"/>
        <item h="1" m="1" x="23"/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6"/>
        <item x="0"/>
        <item x="1"/>
        <item x="2"/>
        <item x="3"/>
        <item x="4"/>
        <item h="1" x="5"/>
        <item h="1" x="7"/>
        <item t="default"/>
      </items>
    </pivotField>
    <pivotField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2">
    <pageField fld="6" hier="-1"/>
    <pageField fld="23" hier="-1"/>
  </pageFields>
  <dataFields count="1">
    <dataField name="Sum of HCL Hours" fld="13" baseField="0" baseItem="0"/>
  </dataFields>
  <formats count="6">
    <format dxfId="273">
      <pivotArea type="all" dataOnly="0" outline="0" fieldPosition="0"/>
    </format>
    <format dxfId="272">
      <pivotArea outline="0" collapsedLevelsAreSubtotals="1" fieldPosition="0"/>
    </format>
    <format dxfId="271">
      <pivotArea field="0" type="button" dataOnly="0" labelOnly="1" outline="0" axis="axisRow" fieldPosition="0"/>
    </format>
    <format dxfId="270">
      <pivotArea dataOnly="0" labelOnly="1" fieldPosition="0">
        <references count="1">
          <reference field="0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269">
      <pivotArea dataOnly="0" labelOnly="1" grandRow="1" outline="0" fieldPosition="0"/>
    </format>
    <format dxfId="26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A775E-CD38-4417-B652-2578308B7DDC}" name="PivotTable2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7" firstHeaderRow="1" firstDataRow="2" firstDataCol="1"/>
  <pivotFields count="26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3"/>
        <item m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h="1" x="6"/>
        <item x="0"/>
        <item x="1"/>
        <item x="2"/>
        <item x="3"/>
        <item x="4"/>
        <item h="1" x="5"/>
        <item h="1" x="7"/>
        <item t="default"/>
      </items>
    </pivotField>
    <pivotField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3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HCL Hours" fld="13" baseField="0" baseItem="0"/>
  </dataFields>
  <formats count="8">
    <format dxfId="226">
      <pivotArea type="all" dataOnly="0" outline="0" fieldPosition="0"/>
    </format>
    <format dxfId="225">
      <pivotArea outline="0" collapsedLevelsAreSubtotals="1" fieldPosition="0"/>
    </format>
    <format dxfId="224">
      <pivotArea type="origin" dataOnly="0" labelOnly="1" outline="0" fieldPosition="0"/>
    </format>
    <format dxfId="223">
      <pivotArea type="topRight" dataOnly="0" labelOnly="1" outline="0" fieldPosition="0"/>
    </format>
    <format dxfId="222">
      <pivotArea field="0" type="button" dataOnly="0" labelOnly="1" outline="0" axis="axisRow" fieldPosition="0"/>
    </format>
    <format dxfId="221">
      <pivotArea dataOnly="0" labelOnly="1" fieldPosition="0">
        <references count="1">
          <reference field="0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220">
      <pivotArea dataOnly="0" labelOnly="1" grandRow="1" outline="0" fieldPosition="0"/>
    </format>
    <format dxfId="2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B2AA9-D2DA-4AEF-B05F-76CA2B5731D1}" name="PivotTable3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71:K84" firstHeaderRow="1" firstDataRow="1" firstDataCol="1" rowPageCount="2" colPageCount="1"/>
  <pivotFields count="26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3"/>
        <item m="1" x="24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5">
        <item x="1"/>
        <item x="2"/>
        <item h="1" x="0"/>
        <item h="1" x="3"/>
        <item h="1" m="1" x="4"/>
        <item h="1" m="1" x="5"/>
        <item h="1" m="1" x="6"/>
        <item h="1" m="1" x="7"/>
        <item h="1" m="1" x="8"/>
        <item h="1" m="1" x="9"/>
        <item h="1" m="1" x="10"/>
        <item h="1" m="1" x="11"/>
        <item h="1" m="1" x="12"/>
        <item h="1" m="1" x="13"/>
        <item h="1" m="1" x="14"/>
        <item h="1" m="1" x="15"/>
        <item h="1" m="1" x="16"/>
        <item h="1" m="1" x="17"/>
        <item h="1" m="1" x="18"/>
        <item h="1" m="1" x="19"/>
        <item h="1" m="1" x="20"/>
        <item h="1" m="1" x="21"/>
        <item h="1" m="1" x="22"/>
        <item h="1" m="1" x="23"/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9">
        <item x="6"/>
        <item h="1" x="0"/>
        <item h="1" x="1"/>
        <item h="1" x="2"/>
        <item h="1" x="3"/>
        <item h="1" x="4"/>
        <item x="5"/>
        <item h="1" x="7"/>
        <item t="default"/>
      </items>
    </pivotField>
    <pivotField showAll="0"/>
    <pivotField showAll="0"/>
  </pivotFields>
  <rowFields count="1">
    <field x="0"/>
  </rowFields>
  <rowItems count="13">
    <i>
      <x v="1"/>
    </i>
    <i>
      <x v="4"/>
    </i>
    <i>
      <x v="5"/>
    </i>
    <i>
      <x v="8"/>
    </i>
    <i>
      <x v="9"/>
    </i>
    <i>
      <x v="10"/>
    </i>
    <i>
      <x v="11"/>
    </i>
    <i>
      <x v="14"/>
    </i>
    <i>
      <x v="17"/>
    </i>
    <i>
      <x v="18"/>
    </i>
    <i>
      <x v="19"/>
    </i>
    <i>
      <x v="21"/>
    </i>
    <i t="grand">
      <x/>
    </i>
  </rowItems>
  <colItems count="1">
    <i/>
  </colItems>
  <pageFields count="2">
    <pageField fld="6" hier="-1"/>
    <pageField fld="23" hier="-1"/>
  </pageFields>
  <dataFields count="1">
    <dataField name="Sum of Meters" fld="19" baseField="0" baseItem="0"/>
  </dataFields>
  <formats count="6">
    <format dxfId="232">
      <pivotArea type="all" dataOnly="0" outline="0" fieldPosition="0"/>
    </format>
    <format dxfId="231">
      <pivotArea outline="0" collapsedLevelsAreSubtotals="1" fieldPosition="0"/>
    </format>
    <format dxfId="230">
      <pivotArea field="0" type="button" dataOnly="0" labelOnly="1" outline="0" axis="axisRow" fieldPosition="0"/>
    </format>
    <format dxfId="229">
      <pivotArea dataOnly="0" labelOnly="1" fieldPosition="0">
        <references count="1">
          <reference field="0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228">
      <pivotArea dataOnly="0" labelOnly="1" grandRow="1" outline="0" fieldPosition="0"/>
    </format>
    <format dxfId="2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164DA-8486-4CD1-ABE1-FD732DEA290B}" name="PivotTable3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1:B94" firstHeaderRow="1" firstDataRow="1" firstDataCol="1" rowPageCount="2" colPageCount="1"/>
  <pivotFields count="26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3"/>
        <item m="1" x="24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5">
        <item x="1"/>
        <item x="2"/>
        <item h="1" x="0"/>
        <item h="1" x="3"/>
        <item h="1" m="1" x="4"/>
        <item h="1" m="1" x="5"/>
        <item h="1" m="1" x="6"/>
        <item h="1" m="1" x="7"/>
        <item h="1" m="1" x="8"/>
        <item h="1" m="1" x="9"/>
        <item h="1" m="1" x="10"/>
        <item h="1" m="1" x="11"/>
        <item h="1" m="1" x="12"/>
        <item h="1" m="1" x="13"/>
        <item h="1" m="1" x="14"/>
        <item h="1" m="1" x="15"/>
        <item h="1" m="1" x="16"/>
        <item h="1" m="1" x="17"/>
        <item h="1" m="1" x="18"/>
        <item h="1" m="1" x="19"/>
        <item h="1" m="1" x="20"/>
        <item h="1" m="1" x="21"/>
        <item h="1" m="1" x="22"/>
        <item h="1" m="1" x="23"/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9">
        <item h="1" x="6"/>
        <item x="0"/>
        <item x="1"/>
        <item x="2"/>
        <item x="3"/>
        <item x="4"/>
        <item h="1" x="5"/>
        <item h="1" x="7"/>
        <item t="default"/>
      </items>
    </pivotField>
    <pivotField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2">
    <pageField fld="6" hier="-1"/>
    <pageField fld="23" hier="-1"/>
  </pageFields>
  <dataFields count="1">
    <dataField name="Sum of Meters" fld="19" baseField="0" baseItem="0"/>
  </dataFields>
  <formats count="6">
    <format dxfId="238">
      <pivotArea type="all" dataOnly="0" outline="0" fieldPosition="0"/>
    </format>
    <format dxfId="237">
      <pivotArea outline="0" collapsedLevelsAreSubtotals="1" fieldPosition="0"/>
    </format>
    <format dxfId="236">
      <pivotArea field="0" type="button" dataOnly="0" labelOnly="1" outline="0" axis="axisRow" fieldPosition="0"/>
    </format>
    <format dxfId="235">
      <pivotArea dataOnly="0" labelOnly="1" fieldPosition="0">
        <references count="1">
          <reference field="0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234">
      <pivotArea dataOnly="0" labelOnly="1" grandRow="1" outline="0" fieldPosition="0"/>
    </format>
    <format dxfId="2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CF561-E146-4693-BE18-B90F3B532E2B}" name="PivotTable3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M20" firstHeaderRow="1" firstDataRow="2" firstDataCol="1"/>
  <pivotFields count="26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3"/>
        <item m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6"/>
        <item h="1" x="0"/>
        <item h="1" x="1"/>
        <item h="1" x="2"/>
        <item h="1" x="3"/>
        <item h="1" x="4"/>
        <item x="5"/>
        <item h="1" x="7"/>
        <item t="default"/>
      </items>
    </pivotField>
    <pivotField showAll="0"/>
    <pivotField showAll="0"/>
  </pivotFields>
  <rowFields count="1">
    <field x="0"/>
  </rowFields>
  <rowItems count="16">
    <i>
      <x v="1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4"/>
    </i>
    <i>
      <x v="17"/>
    </i>
    <i>
      <x v="18"/>
    </i>
    <i>
      <x v="19"/>
    </i>
    <i>
      <x v="20"/>
    </i>
    <i>
      <x v="21"/>
    </i>
    <i t="grand">
      <x/>
    </i>
  </rowItems>
  <colFields count="1">
    <field x="23"/>
  </colFields>
  <colItems count="3">
    <i>
      <x/>
    </i>
    <i>
      <x v="6"/>
    </i>
    <i t="grand">
      <x/>
    </i>
  </colItems>
  <dataFields count="1">
    <dataField name="Sum of HCL Hours" fld="13" baseField="0" baseItem="0"/>
  </dataFields>
  <formats count="8">
    <format dxfId="246">
      <pivotArea type="all" dataOnly="0" outline="0" fieldPosition="0"/>
    </format>
    <format dxfId="245">
      <pivotArea outline="0" collapsedLevelsAreSubtotals="1" fieldPosition="0"/>
    </format>
    <format dxfId="244">
      <pivotArea type="origin" dataOnly="0" labelOnly="1" outline="0" fieldPosition="0"/>
    </format>
    <format dxfId="243">
      <pivotArea type="topRight" dataOnly="0" labelOnly="1" outline="0" fieldPosition="0"/>
    </format>
    <format dxfId="242">
      <pivotArea field="0" type="button" dataOnly="0" labelOnly="1" outline="0" axis="axisRow" fieldPosition="0"/>
    </format>
    <format dxfId="241">
      <pivotArea dataOnly="0" labelOnly="1" fieldPosition="0">
        <references count="1">
          <reference field="0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240">
      <pivotArea dataOnly="0" labelOnly="1" grandRow="1" outline="0" fieldPosition="0"/>
    </format>
    <format dxfId="23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B6C6C-4C68-4239-85AE-E424444E234B}" name="PivotTable3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5:K48" firstHeaderRow="1" firstDataRow="1" firstDataCol="1" rowPageCount="2" colPageCount="1"/>
  <pivotFields count="26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3"/>
        <item m="1" x="24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5">
        <item x="1"/>
        <item x="2"/>
        <item h="1" x="0"/>
        <item h="1" x="3"/>
        <item h="1" m="1" x="4"/>
        <item h="1" m="1" x="5"/>
        <item h="1" m="1" x="6"/>
        <item h="1" m="1" x="7"/>
        <item h="1" m="1" x="8"/>
        <item h="1" m="1" x="9"/>
        <item h="1" m="1" x="10"/>
        <item h="1" m="1" x="11"/>
        <item h="1" m="1" x="12"/>
        <item h="1" m="1" x="13"/>
        <item h="1" m="1" x="14"/>
        <item h="1" m="1" x="15"/>
        <item h="1" m="1" x="16"/>
        <item h="1" m="1" x="17"/>
        <item h="1" m="1" x="18"/>
        <item h="1" m="1" x="19"/>
        <item h="1" m="1" x="20"/>
        <item h="1" m="1" x="21"/>
        <item h="1" m="1" x="22"/>
        <item h="1" m="1" x="23"/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x="6"/>
        <item h="1" x="0"/>
        <item h="1" x="1"/>
        <item h="1" x="2"/>
        <item h="1" x="3"/>
        <item h="1" x="4"/>
        <item x="5"/>
        <item h="1" x="7"/>
        <item t="default"/>
      </items>
    </pivotField>
    <pivotField showAll="0"/>
    <pivotField showAll="0"/>
  </pivotFields>
  <rowFields count="1">
    <field x="0"/>
  </rowFields>
  <rowItems count="13">
    <i>
      <x v="1"/>
    </i>
    <i>
      <x v="4"/>
    </i>
    <i>
      <x v="5"/>
    </i>
    <i>
      <x v="8"/>
    </i>
    <i>
      <x v="9"/>
    </i>
    <i>
      <x v="10"/>
    </i>
    <i>
      <x v="11"/>
    </i>
    <i>
      <x v="14"/>
    </i>
    <i>
      <x v="17"/>
    </i>
    <i>
      <x v="18"/>
    </i>
    <i>
      <x v="19"/>
    </i>
    <i>
      <x v="21"/>
    </i>
    <i t="grand">
      <x/>
    </i>
  </rowItems>
  <colItems count="1">
    <i/>
  </colItems>
  <pageFields count="2">
    <pageField fld="6" hier="-1"/>
    <pageField fld="23" hier="-1"/>
  </pageFields>
  <dataFields count="1">
    <dataField name="Sum of HCL Hours" fld="13" baseField="0" baseItem="0"/>
  </dataFields>
  <formats count="6">
    <format dxfId="252">
      <pivotArea type="all" dataOnly="0" outline="0" fieldPosition="0"/>
    </format>
    <format dxfId="251">
      <pivotArea outline="0" collapsedLevelsAreSubtotals="1" fieldPosition="0"/>
    </format>
    <format dxfId="250">
      <pivotArea field="0" type="button" dataOnly="0" labelOnly="1" outline="0" axis="axisRow" fieldPosition="0"/>
    </format>
    <format dxfId="249">
      <pivotArea dataOnly="0" labelOnly="1" fieldPosition="0">
        <references count="1">
          <reference field="0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248">
      <pivotArea dataOnly="0" labelOnly="1" grandRow="1" outline="0" fieldPosition="0"/>
    </format>
    <format dxfId="24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6B848-B83D-4E2D-97E8-D81BC741C33F}" name="PivotTable3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71:G94" firstHeaderRow="1" firstDataRow="1" firstDataCol="1" rowPageCount="2" colPageCount="1"/>
  <pivotFields count="26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3"/>
        <item m="1" x="24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5">
        <item h="1" x="1"/>
        <item h="1" x="2"/>
        <item x="0"/>
        <item h="1" x="3"/>
        <item h="1" m="1" x="4"/>
        <item h="1" m="1" x="5"/>
        <item h="1" m="1" x="6"/>
        <item h="1" m="1" x="7"/>
        <item h="1" m="1" x="8"/>
        <item h="1" m="1" x="9"/>
        <item h="1" m="1" x="10"/>
        <item h="1" m="1" x="11"/>
        <item h="1" m="1" x="12"/>
        <item h="1" m="1" x="13"/>
        <item h="1" m="1" x="14"/>
        <item h="1" m="1" x="15"/>
        <item h="1" m="1" x="16"/>
        <item h="1" m="1" x="17"/>
        <item h="1" m="1" x="18"/>
        <item h="1" m="1" x="19"/>
        <item h="1" m="1" x="20"/>
        <item h="1" m="1" x="21"/>
        <item h="1" m="1" x="22"/>
        <item h="1" m="1" x="23"/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9">
        <item h="1" x="6"/>
        <item x="0"/>
        <item x="1"/>
        <item x="2"/>
        <item x="3"/>
        <item x="4"/>
        <item h="1" x="5"/>
        <item h="1" x="7"/>
        <item t="default"/>
      </items>
    </pivotField>
    <pivotField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2">
    <pageField fld="23" hier="-1"/>
    <pageField fld="6" hier="-1"/>
  </pageFields>
  <dataFields count="1">
    <dataField name="Sum of Meters" fld="19" baseField="0" baseItem="0"/>
  </dataFields>
  <formats count="5">
    <format dxfId="257">
      <pivotArea type="all" dataOnly="0" outline="0" fieldPosition="0"/>
    </format>
    <format dxfId="256">
      <pivotArea outline="0" collapsedLevelsAreSubtotals="1" fieldPosition="0"/>
    </format>
    <format dxfId="255">
      <pivotArea field="0" type="button" dataOnly="0" labelOnly="1" outline="0" axis="axisRow" fieldPosition="0"/>
    </format>
    <format dxfId="254">
      <pivotArea dataOnly="0" labelOnly="1" grandRow="1" outline="0" fieldPosition="0"/>
    </format>
    <format dxfId="25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A2E5E-1C79-45A8-827B-DC59DDDDD255}" name="PivotTable3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5:P51" firstHeaderRow="1" firstDataRow="1" firstDataCol="1" rowPageCount="2" colPageCount="1"/>
  <pivotFields count="26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3"/>
        <item m="1" x="24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5">
        <item h="1" x="1"/>
        <item h="1" x="2"/>
        <item x="0"/>
        <item h="1" x="3"/>
        <item h="1" m="1" x="4"/>
        <item h="1" m="1" x="5"/>
        <item h="1" m="1" x="6"/>
        <item h="1" m="1" x="7"/>
        <item h="1" m="1" x="8"/>
        <item h="1" m="1" x="9"/>
        <item h="1" m="1" x="10"/>
        <item h="1" m="1" x="11"/>
        <item h="1" m="1" x="12"/>
        <item h="1" m="1" x="13"/>
        <item h="1" m="1" x="14"/>
        <item h="1" m="1" x="15"/>
        <item h="1" m="1" x="16"/>
        <item h="1" m="1" x="17"/>
        <item h="1" m="1" x="18"/>
        <item h="1" m="1" x="19"/>
        <item h="1" m="1" x="20"/>
        <item h="1" m="1" x="21"/>
        <item h="1" m="1" x="22"/>
        <item h="1" m="1" x="23"/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x="6"/>
        <item h="1" x="0"/>
        <item h="1" x="1"/>
        <item h="1" x="2"/>
        <item h="1" x="3"/>
        <item h="1" x="4"/>
        <item x="5"/>
        <item h="1" x="7"/>
        <item t="default"/>
      </items>
    </pivotField>
    <pivotField showAll="0"/>
    <pivotField showAll="0"/>
  </pivotFields>
  <rowFields count="1">
    <field x="0"/>
  </rowFields>
  <rowItems count="16">
    <i>
      <x v="1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4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2">
    <pageField fld="6" hier="-1"/>
    <pageField fld="23" hier="-1"/>
  </pageFields>
  <dataFields count="1">
    <dataField name="Sum of HCL Hours" fld="13" baseField="0" baseItem="0"/>
  </dataFields>
  <formats count="5">
    <format dxfId="262">
      <pivotArea type="all" dataOnly="0" outline="0" fieldPosition="0"/>
    </format>
    <format dxfId="261">
      <pivotArea outline="0" collapsedLevelsAreSubtotals="1" fieldPosition="0"/>
    </format>
    <format dxfId="260">
      <pivotArea field="0" type="button" dataOnly="0" labelOnly="1" outline="0" axis="axisRow" fieldPosition="0"/>
    </format>
    <format dxfId="259">
      <pivotArea dataOnly="0" labelOnly="1" grandRow="1" outline="0" fieldPosition="0"/>
    </format>
    <format dxfId="2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F4080-7755-403D-A1C4-DB343BE4A71C}" name="PivotTable2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5:G58" firstHeaderRow="1" firstDataRow="1" firstDataCol="1" rowPageCount="2" colPageCount="1"/>
  <pivotFields count="26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3"/>
        <item m="1" x="24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5">
        <item h="1" x="1"/>
        <item h="1" x="2"/>
        <item x="0"/>
        <item h="1" x="3"/>
        <item h="1" m="1" x="4"/>
        <item h="1" m="1" x="5"/>
        <item h="1" m="1" x="6"/>
        <item h="1" m="1" x="7"/>
        <item h="1" m="1" x="8"/>
        <item h="1" m="1" x="9"/>
        <item h="1" m="1" x="10"/>
        <item h="1" m="1" x="11"/>
        <item h="1" m="1" x="12"/>
        <item h="1" m="1" x="13"/>
        <item h="1" m="1" x="14"/>
        <item h="1" m="1" x="15"/>
        <item h="1" m="1" x="16"/>
        <item h="1" m="1" x="17"/>
        <item h="1" m="1" x="18"/>
        <item h="1" m="1" x="19"/>
        <item h="1" m="1" x="20"/>
        <item h="1" m="1" x="21"/>
        <item h="1" m="1" x="22"/>
        <item h="1" m="1" x="23"/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6"/>
        <item x="0"/>
        <item x="1"/>
        <item x="2"/>
        <item x="3"/>
        <item x="4"/>
        <item h="1" x="5"/>
        <item h="1" x="7"/>
        <item t="default"/>
      </items>
    </pivotField>
    <pivotField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2">
    <pageField fld="23" hier="-1"/>
    <pageField fld="6" hier="-1"/>
  </pageFields>
  <dataFields count="1">
    <dataField name="Sum of HCL Hours" fld="13" baseField="0" baseItem="0"/>
  </dataFields>
  <formats count="5">
    <format dxfId="267">
      <pivotArea type="all" dataOnly="0" outline="0" fieldPosition="0"/>
    </format>
    <format dxfId="266">
      <pivotArea outline="0" collapsedLevelsAreSubtotals="1" fieldPosition="0"/>
    </format>
    <format dxfId="265">
      <pivotArea field="0" type="button" dataOnly="0" labelOnly="1" outline="0" axis="axisRow" fieldPosition="0"/>
    </format>
    <format dxfId="264">
      <pivotArea dataOnly="0" labelOnly="1" grandRow="1" outline="0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C97F-E87A-40E5-ABE6-12473BEA190B}">
  <dimension ref="A1:G23"/>
  <sheetViews>
    <sheetView tabSelected="1" zoomScale="75" workbookViewId="0">
      <selection activeCell="Y24" sqref="Y24"/>
    </sheetView>
  </sheetViews>
  <sheetFormatPr defaultRowHeight="14.4" x14ac:dyDescent="0.3"/>
  <cols>
    <col min="1" max="1" width="8.6640625" bestFit="1" customWidth="1"/>
    <col min="2" max="3" width="11" bestFit="1" customWidth="1"/>
    <col min="4" max="4" width="12.109375" bestFit="1" customWidth="1"/>
    <col min="5" max="5" width="11" bestFit="1" customWidth="1"/>
    <col min="6" max="7" width="12.109375" bestFit="1" customWidth="1"/>
  </cols>
  <sheetData>
    <row r="1" spans="1:7" x14ac:dyDescent="0.3">
      <c r="B1" s="32" t="s">
        <v>82</v>
      </c>
      <c r="C1" s="33"/>
      <c r="E1" s="47" t="s">
        <v>83</v>
      </c>
      <c r="F1" s="48"/>
    </row>
    <row r="2" spans="1:7" x14ac:dyDescent="0.3">
      <c r="A2" s="19" t="s">
        <v>68</v>
      </c>
      <c r="B2" s="19" t="s">
        <v>75</v>
      </c>
      <c r="C2" s="19" t="s">
        <v>76</v>
      </c>
      <c r="D2" s="19" t="s">
        <v>77</v>
      </c>
      <c r="E2" s="19" t="s">
        <v>75</v>
      </c>
      <c r="F2" s="19" t="s">
        <v>76</v>
      </c>
      <c r="G2" s="19" t="s">
        <v>77</v>
      </c>
    </row>
    <row r="3" spans="1:7" x14ac:dyDescent="0.3">
      <c r="A3" s="20" t="s">
        <v>23</v>
      </c>
      <c r="B3" s="49">
        <f>VLOOKUP($A3,OT_Calculation!$A$2:$K$31,8,0)</f>
        <v>21894.444444444445</v>
      </c>
      <c r="C3" s="49">
        <f>VLOOKUP($A3,OT_Calculation!$A$2:$K$31,9,0)</f>
        <v>37416</v>
      </c>
      <c r="D3" s="25">
        <f>$C3/$B3</f>
        <v>1.7089266683582847</v>
      </c>
      <c r="E3" s="49">
        <f>VLOOKUP($A3,OT_Calculation!$A$30:$K$52,8,0)</f>
        <v>0</v>
      </c>
      <c r="F3" s="49">
        <f>VLOOKUP($A3,OT_Calculation!$A$30:$K$52,9,0)</f>
        <v>0</v>
      </c>
      <c r="G3" s="25" t="str">
        <f>IFERROR(F3/E3,"--")</f>
        <v>--</v>
      </c>
    </row>
    <row r="4" spans="1:7" x14ac:dyDescent="0.3">
      <c r="A4" s="20" t="s">
        <v>37</v>
      </c>
      <c r="B4" s="49">
        <f>VLOOKUP($A4,OT_Calculation!$A$2:$K$31,8,0)</f>
        <v>21636.666666666664</v>
      </c>
      <c r="C4" s="49">
        <f>VLOOKUP($A4,OT_Calculation!$A$2:$K$31,9,0)</f>
        <v>36822</v>
      </c>
      <c r="D4" s="25">
        <f t="shared" ref="D4:D23" si="0">$C4/$B4</f>
        <v>1.7018333076567558</v>
      </c>
      <c r="E4" s="49">
        <f>VLOOKUP($A4,OT_Calculation!$A$30:$K$52,8,0)</f>
        <v>10111.111111111111</v>
      </c>
      <c r="F4" s="49">
        <f>VLOOKUP($A4,OT_Calculation!$A$30:$K$52,9,0)</f>
        <v>13185</v>
      </c>
      <c r="G4" s="25">
        <f t="shared" ref="G4:G23" si="1">IFERROR(F4/E4,"--")</f>
        <v>1.304010989010989</v>
      </c>
    </row>
    <row r="5" spans="1:7" x14ac:dyDescent="0.3">
      <c r="A5" s="20" t="s">
        <v>38</v>
      </c>
      <c r="B5" s="49">
        <f>VLOOKUP($A5,OT_Calculation!$A$2:$K$31,8,0)</f>
        <v>17161.111111111109</v>
      </c>
      <c r="C5" s="49">
        <f>VLOOKUP($A5,OT_Calculation!$A$2:$K$31,9,0)</f>
        <v>24136</v>
      </c>
      <c r="D5" s="25">
        <f t="shared" si="0"/>
        <v>1.406435739721593</v>
      </c>
      <c r="E5" s="49">
        <f>VLOOKUP($A5,OT_Calculation!$A$30:$K$52,8,0)</f>
        <v>0</v>
      </c>
      <c r="F5" s="49">
        <f>VLOOKUP($A5,OT_Calculation!$A$30:$K$52,9,0)</f>
        <v>0</v>
      </c>
      <c r="G5" s="25" t="str">
        <f t="shared" si="1"/>
        <v>--</v>
      </c>
    </row>
    <row r="6" spans="1:7" x14ac:dyDescent="0.3">
      <c r="A6" s="20" t="s">
        <v>41</v>
      </c>
      <c r="B6" s="49">
        <f>VLOOKUP($A6,OT_Calculation!$A$2:$K$31,8,0)</f>
        <v>23297.222222222219</v>
      </c>
      <c r="C6" s="49">
        <f>VLOOKUP($A6,OT_Calculation!$A$2:$K$31,9,0)</f>
        <v>32786</v>
      </c>
      <c r="D6" s="25">
        <f t="shared" si="0"/>
        <v>1.4072922379873616</v>
      </c>
      <c r="E6" s="49">
        <f>VLOOKUP($A6,OT_Calculation!$A$30:$K$52,8,0)</f>
        <v>4250</v>
      </c>
      <c r="F6" s="49">
        <f>VLOOKUP($A6,OT_Calculation!$A$30:$K$52,9,0)</f>
        <v>4596</v>
      </c>
      <c r="G6" s="25">
        <f t="shared" si="1"/>
        <v>1.0814117647058823</v>
      </c>
    </row>
    <row r="7" spans="1:7" x14ac:dyDescent="0.3">
      <c r="A7" s="20" t="s">
        <v>42</v>
      </c>
      <c r="B7" s="49">
        <f>VLOOKUP($A7,OT_Calculation!$A$2:$K$31,8,0)</f>
        <v>21733.333333333336</v>
      </c>
      <c r="C7" s="49">
        <f>VLOOKUP($A7,OT_Calculation!$A$2:$K$31,9,0)</f>
        <v>24124</v>
      </c>
      <c r="D7" s="25">
        <f t="shared" si="0"/>
        <v>1.1099999999999999</v>
      </c>
      <c r="E7" s="49">
        <f>VLOOKUP($A7,OT_Calculation!$A$30:$K$52,8,0)</f>
        <v>10111.111111111111</v>
      </c>
      <c r="F7" s="49">
        <f>VLOOKUP($A7,OT_Calculation!$A$30:$K$52,9,0)</f>
        <v>13274</v>
      </c>
      <c r="G7" s="25">
        <f t="shared" si="1"/>
        <v>1.3128131868131867</v>
      </c>
    </row>
    <row r="8" spans="1:7" x14ac:dyDescent="0.3">
      <c r="A8" s="20" t="s">
        <v>43</v>
      </c>
      <c r="B8" s="49">
        <f>VLOOKUP($A8,OT_Calculation!$A$2:$K$31,8,0)</f>
        <v>21733.333333333336</v>
      </c>
      <c r="C8" s="49">
        <f>VLOOKUP($A8,OT_Calculation!$A$2:$K$31,9,0)</f>
        <v>24126</v>
      </c>
      <c r="D8" s="25">
        <f t="shared" si="0"/>
        <v>1.1100920245398771</v>
      </c>
      <c r="E8" s="49">
        <f>VLOOKUP($A8,OT_Calculation!$A$30:$K$52,8,0)</f>
        <v>10111.111111111111</v>
      </c>
      <c r="F8" s="49">
        <f>VLOOKUP($A8,OT_Calculation!$A$30:$K$52,9,0)</f>
        <v>13244</v>
      </c>
      <c r="G8" s="25">
        <f t="shared" si="1"/>
        <v>1.3098461538461539</v>
      </c>
    </row>
    <row r="9" spans="1:7" x14ac:dyDescent="0.3">
      <c r="A9" s="20" t="s">
        <v>44</v>
      </c>
      <c r="B9" s="49">
        <f>VLOOKUP($A9,OT_Calculation!$A$2:$K$31,8,0)</f>
        <v>22877.222222222223</v>
      </c>
      <c r="C9" s="49">
        <f>VLOOKUP($A9,OT_Calculation!$A$2:$K$31,9,0)</f>
        <v>46270</v>
      </c>
      <c r="D9" s="25">
        <f t="shared" si="0"/>
        <v>2.0225357585176909</v>
      </c>
      <c r="E9" s="49">
        <f>VLOOKUP($A9,OT_Calculation!$A$30:$K$52,8,0)</f>
        <v>4250</v>
      </c>
      <c r="F9" s="49">
        <f>VLOOKUP($A9,OT_Calculation!$A$30:$K$52,9,0)</f>
        <v>4398</v>
      </c>
      <c r="G9" s="25">
        <f t="shared" si="1"/>
        <v>1.0348235294117647</v>
      </c>
    </row>
    <row r="10" spans="1:7" x14ac:dyDescent="0.3">
      <c r="A10" s="20" t="s">
        <v>45</v>
      </c>
      <c r="B10" s="49">
        <f>VLOOKUP($A10,OT_Calculation!$A$2:$K$31,8,0)</f>
        <v>17644.444444444445</v>
      </c>
      <c r="C10" s="49">
        <f>VLOOKUP($A10,OT_Calculation!$A$2:$K$31,9,0)</f>
        <v>24624</v>
      </c>
      <c r="D10" s="25">
        <f t="shared" si="0"/>
        <v>1.3955667506297229</v>
      </c>
      <c r="E10" s="49">
        <f>VLOOKUP($A10,OT_Calculation!$A$30:$K$52,8,0)</f>
        <v>0</v>
      </c>
      <c r="F10" s="49">
        <f>VLOOKUP($A10,OT_Calculation!$A$30:$K$52,9,0)</f>
        <v>0</v>
      </c>
      <c r="G10" s="25" t="str">
        <f t="shared" si="1"/>
        <v>--</v>
      </c>
    </row>
    <row r="11" spans="1:7" x14ac:dyDescent="0.3">
      <c r="A11" s="20" t="s">
        <v>46</v>
      </c>
      <c r="B11" s="49">
        <f>VLOOKUP($A11,OT_Calculation!$A$2:$K$31,8,0)</f>
        <v>21894.444444444445</v>
      </c>
      <c r="C11" s="49">
        <f>VLOOKUP($A11,OT_Calculation!$A$2:$K$31,9,0)</f>
        <v>34378</v>
      </c>
      <c r="D11" s="25">
        <f t="shared" si="0"/>
        <v>1.5701700076122811</v>
      </c>
      <c r="E11" s="49">
        <f>VLOOKUP($A11,OT_Calculation!$A$30:$K$52,8,0)</f>
        <v>10111.111111111111</v>
      </c>
      <c r="F11" s="49">
        <f>VLOOKUP($A11,OT_Calculation!$A$30:$K$52,9,0)</f>
        <v>13270</v>
      </c>
      <c r="G11" s="25">
        <f t="shared" si="1"/>
        <v>1.3124175824175823</v>
      </c>
    </row>
    <row r="12" spans="1:7" x14ac:dyDescent="0.3">
      <c r="A12" s="20" t="s">
        <v>47</v>
      </c>
      <c r="B12" s="49">
        <f>VLOOKUP($A12,OT_Calculation!$A$2:$K$31,8,0)</f>
        <v>21733.333333333336</v>
      </c>
      <c r="C12" s="49">
        <f>VLOOKUP($A12,OT_Calculation!$A$2:$K$31,9,0)</f>
        <v>24172</v>
      </c>
      <c r="D12" s="25">
        <f t="shared" si="0"/>
        <v>1.112208588957055</v>
      </c>
      <c r="E12" s="49">
        <f>VLOOKUP($A12,OT_Calculation!$A$30:$K$52,8,0)</f>
        <v>10111.111111111111</v>
      </c>
      <c r="F12" s="49">
        <f>VLOOKUP($A12,OT_Calculation!$A$30:$K$52,9,0)</f>
        <v>13276</v>
      </c>
      <c r="G12" s="25">
        <f t="shared" si="1"/>
        <v>1.3130109890109889</v>
      </c>
    </row>
    <row r="13" spans="1:7" x14ac:dyDescent="0.3">
      <c r="A13" s="30" t="s">
        <v>48</v>
      </c>
      <c r="B13" s="49">
        <f>VLOOKUP($A13,OT_Calculation!$A$2:$K$31,8,0)</f>
        <v>22055.555555555558</v>
      </c>
      <c r="C13" s="49">
        <f>VLOOKUP($A13,OT_Calculation!$A$2:$K$31,9,0)</f>
        <v>25140</v>
      </c>
      <c r="D13" s="25">
        <f t="shared" si="0"/>
        <v>1.1398488664987405</v>
      </c>
      <c r="E13" s="49">
        <f>VLOOKUP($A13,OT_Calculation!$A$30:$K$52,8,0)</f>
        <v>4572.2222222222226</v>
      </c>
      <c r="F13" s="49">
        <f>VLOOKUP($A13,OT_Calculation!$A$30:$K$52,9,0)</f>
        <v>12260</v>
      </c>
      <c r="G13" s="25">
        <f t="shared" si="1"/>
        <v>2.6814094775212634</v>
      </c>
    </row>
    <row r="14" spans="1:7" x14ac:dyDescent="0.3">
      <c r="A14" s="20" t="s">
        <v>49</v>
      </c>
      <c r="B14" s="49">
        <f>VLOOKUP($A14,OT_Calculation!$A$2:$K$31,8,0)</f>
        <v>21314.444444444445</v>
      </c>
      <c r="C14" s="49">
        <f>VLOOKUP($A14,OT_Calculation!$A$2:$K$31,9,0)</f>
        <v>21662</v>
      </c>
      <c r="D14" s="25">
        <f t="shared" si="0"/>
        <v>1.0163061043632382</v>
      </c>
      <c r="E14" s="49">
        <f>VLOOKUP($A14,OT_Calculation!$A$30:$K$52,8,0)</f>
        <v>10111.111111111111</v>
      </c>
      <c r="F14" s="49">
        <f>VLOOKUP($A14,OT_Calculation!$A$30:$K$52,9,0)</f>
        <v>11782</v>
      </c>
      <c r="G14" s="25">
        <f t="shared" si="1"/>
        <v>1.1652527472527472</v>
      </c>
    </row>
    <row r="15" spans="1:7" x14ac:dyDescent="0.3">
      <c r="A15" s="20" t="s">
        <v>50</v>
      </c>
      <c r="B15" s="49">
        <f>VLOOKUP($A15,OT_Calculation!$A$2:$K$31,8,0)</f>
        <v>22297.222222222223</v>
      </c>
      <c r="C15" s="49">
        <f>VLOOKUP($A15,OT_Calculation!$A$2:$K$31,9,0)</f>
        <v>31753</v>
      </c>
      <c r="D15" s="25">
        <f t="shared" si="0"/>
        <v>1.4240787342718326</v>
      </c>
      <c r="E15" s="49">
        <f>VLOOKUP($A15,OT_Calculation!$A$30:$K$52,8,0)</f>
        <v>0</v>
      </c>
      <c r="F15" s="49">
        <f>VLOOKUP($A15,OT_Calculation!$A$30:$K$52,9,0)</f>
        <v>0</v>
      </c>
      <c r="G15" s="25" t="str">
        <f t="shared" si="1"/>
        <v>--</v>
      </c>
    </row>
    <row r="16" spans="1:7" x14ac:dyDescent="0.3">
      <c r="A16" s="20" t="s">
        <v>51</v>
      </c>
      <c r="B16" s="49">
        <f>VLOOKUP($A16,OT_Calculation!$A$2:$K$31,8,0)</f>
        <v>17483.333333333336</v>
      </c>
      <c r="C16" s="49">
        <f>VLOOKUP($A16,OT_Calculation!$A$2:$K$31,9,0)</f>
        <v>24106</v>
      </c>
      <c r="D16" s="25">
        <f t="shared" si="0"/>
        <v>1.3787988560533839</v>
      </c>
      <c r="E16" s="49">
        <f>VLOOKUP($A16,OT_Calculation!$A$30:$K$52,8,0)</f>
        <v>0</v>
      </c>
      <c r="F16" s="49">
        <f>VLOOKUP($A16,OT_Calculation!$A$30:$K$52,9,0)</f>
        <v>0</v>
      </c>
      <c r="G16" s="25" t="str">
        <f t="shared" si="1"/>
        <v>--</v>
      </c>
    </row>
    <row r="17" spans="1:7" x14ac:dyDescent="0.3">
      <c r="A17" s="20" t="s">
        <v>52</v>
      </c>
      <c r="B17" s="49">
        <f>VLOOKUP($A17,OT_Calculation!$A$2:$K$31,8,0)</f>
        <v>21572.222222222223</v>
      </c>
      <c r="C17" s="49">
        <f>VLOOKUP($A17,OT_Calculation!$A$2:$K$31,9,0)</f>
        <v>24124</v>
      </c>
      <c r="D17" s="25">
        <f t="shared" si="0"/>
        <v>1.1182899819727015</v>
      </c>
      <c r="E17" s="49">
        <f>VLOOKUP($A17,OT_Calculation!$A$30:$K$52,8,0)</f>
        <v>10111.111111111111</v>
      </c>
      <c r="F17" s="49">
        <f>VLOOKUP($A17,OT_Calculation!$A$30:$K$52,9,0)</f>
        <v>13280</v>
      </c>
      <c r="G17" s="25">
        <f t="shared" si="1"/>
        <v>1.3134065934065933</v>
      </c>
    </row>
    <row r="18" spans="1:7" x14ac:dyDescent="0.3">
      <c r="A18" s="30" t="s">
        <v>53</v>
      </c>
      <c r="B18" s="49">
        <f>VLOOKUP($A18,OT_Calculation!$A$2:$K$31,8,0)</f>
        <v>17805.555555555558</v>
      </c>
      <c r="C18" s="49">
        <f>VLOOKUP($A18,OT_Calculation!$A$2:$K$31,9,0)</f>
        <v>43472</v>
      </c>
      <c r="D18" s="25">
        <f t="shared" si="0"/>
        <v>2.4414851794071759</v>
      </c>
      <c r="E18" s="49">
        <f>VLOOKUP($A18,OT_Calculation!$A$30:$K$52,8,0)</f>
        <v>0</v>
      </c>
      <c r="F18" s="49">
        <f>VLOOKUP($A18,OT_Calculation!$A$30:$K$52,9,0)</f>
        <v>0</v>
      </c>
      <c r="G18" s="25" t="str">
        <f t="shared" si="1"/>
        <v>--</v>
      </c>
    </row>
    <row r="19" spans="1:7" x14ac:dyDescent="0.3">
      <c r="A19" s="20" t="s">
        <v>55</v>
      </c>
      <c r="B19" s="49">
        <f>VLOOKUP($A19,OT_Calculation!$A$2:$K$31,8,0)</f>
        <v>22055.555555555558</v>
      </c>
      <c r="C19" s="49">
        <f>VLOOKUP($A19,OT_Calculation!$A$2:$K$31,9,0)</f>
        <v>24016</v>
      </c>
      <c r="D19" s="25">
        <f t="shared" si="0"/>
        <v>1.0888866498740553</v>
      </c>
      <c r="E19" s="49">
        <f>VLOOKUP($A19,OT_Calculation!$A$30:$K$52,8,0)</f>
        <v>9788.8888888888887</v>
      </c>
      <c r="F19" s="49">
        <f>VLOOKUP($A19,OT_Calculation!$A$30:$K$52,9,0)</f>
        <v>13272</v>
      </c>
      <c r="G19" s="25">
        <f t="shared" si="1"/>
        <v>1.3558229284903518</v>
      </c>
    </row>
    <row r="20" spans="1:7" x14ac:dyDescent="0.3">
      <c r="A20" s="20" t="s">
        <v>56</v>
      </c>
      <c r="B20" s="49">
        <f>VLOOKUP($A20,OT_Calculation!$A$2:$K$31,8,0)</f>
        <v>21894.444444444445</v>
      </c>
      <c r="C20" s="49">
        <f>VLOOKUP($A20,OT_Calculation!$A$2:$K$31,9,0)</f>
        <v>34314</v>
      </c>
      <c r="D20" s="25">
        <f t="shared" si="0"/>
        <v>1.5672468916518649</v>
      </c>
      <c r="E20" s="49">
        <f>VLOOKUP($A20,OT_Calculation!$A$30:$K$52,8,0)</f>
        <v>9305.5555555555547</v>
      </c>
      <c r="F20" s="49">
        <f>VLOOKUP($A20,OT_Calculation!$A$30:$K$52,9,0)</f>
        <v>9770</v>
      </c>
      <c r="G20" s="25">
        <f t="shared" si="1"/>
        <v>1.049910447761194</v>
      </c>
    </row>
    <row r="21" spans="1:7" x14ac:dyDescent="0.3">
      <c r="A21" s="20" t="s">
        <v>57</v>
      </c>
      <c r="B21" s="49">
        <f>VLOOKUP($A21,OT_Calculation!$A$2:$K$31,8,0)</f>
        <v>21894.444444444445</v>
      </c>
      <c r="C21" s="49">
        <f>VLOOKUP($A21,OT_Calculation!$A$2:$K$31,9,0)</f>
        <v>34350</v>
      </c>
      <c r="D21" s="25">
        <f t="shared" si="0"/>
        <v>1.568891144379599</v>
      </c>
      <c r="E21" s="49">
        <f>VLOOKUP($A21,OT_Calculation!$A$30:$K$52,8,0)</f>
        <v>10111.111111111111</v>
      </c>
      <c r="F21" s="49">
        <f>VLOOKUP($A21,OT_Calculation!$A$30:$K$52,9,0)</f>
        <v>13282</v>
      </c>
      <c r="G21" s="25">
        <f t="shared" si="1"/>
        <v>1.3136043956043957</v>
      </c>
    </row>
    <row r="22" spans="1:7" x14ac:dyDescent="0.3">
      <c r="A22" s="20" t="s">
        <v>58</v>
      </c>
      <c r="B22" s="49">
        <f>VLOOKUP($A22,OT_Calculation!$A$2:$K$31,8,0)</f>
        <v>22699.999999999996</v>
      </c>
      <c r="C22" s="49">
        <f>VLOOKUP($A22,OT_Calculation!$A$2:$K$31,9,0)</f>
        <v>24120</v>
      </c>
      <c r="D22" s="25">
        <f t="shared" si="0"/>
        <v>1.0625550660792953</v>
      </c>
      <c r="E22" s="49">
        <f>VLOOKUP($A22,OT_Calculation!$A$30:$K$52,8,0)</f>
        <v>4250</v>
      </c>
      <c r="F22" s="49">
        <f>VLOOKUP($A22,OT_Calculation!$A$30:$K$52,9,0)</f>
        <v>4307</v>
      </c>
      <c r="G22" s="25">
        <f t="shared" si="1"/>
        <v>1.0134117647058825</v>
      </c>
    </row>
    <row r="23" spans="1:7" x14ac:dyDescent="0.3">
      <c r="A23" s="20" t="s">
        <v>59</v>
      </c>
      <c r="B23" s="49">
        <f>VLOOKUP($A23,OT_Calculation!$A$2:$K$31,8,0)</f>
        <v>22538.888888888891</v>
      </c>
      <c r="C23" s="49">
        <f>VLOOKUP($A23,OT_Calculation!$A$2:$K$31,9,0)</f>
        <v>34362</v>
      </c>
      <c r="D23" s="25">
        <f t="shared" si="0"/>
        <v>1.5245649494700517</v>
      </c>
      <c r="E23" s="49">
        <f>VLOOKUP($A23,OT_Calculation!$A$30:$K$52,8,0)</f>
        <v>10111.111111111111</v>
      </c>
      <c r="F23" s="49">
        <f>VLOOKUP($A23,OT_Calculation!$A$30:$K$52,9,0)</f>
        <v>13286</v>
      </c>
      <c r="G23" s="25">
        <f t="shared" si="1"/>
        <v>1.3140000000000001</v>
      </c>
    </row>
  </sheetData>
  <mergeCells count="2">
    <mergeCell ref="B1:C1"/>
    <mergeCell ref="E1:F1"/>
  </mergeCells>
  <conditionalFormatting sqref="G3:G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55-2569-4FA3-ACF9-73C76E367B49}">
  <dimension ref="A1:Q52"/>
  <sheetViews>
    <sheetView topLeftCell="A21" zoomScale="80" zoomScaleNormal="80" workbookViewId="0">
      <selection activeCell="J52" sqref="J52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7.6640625" bestFit="1" customWidth="1"/>
    <col min="4" max="4" width="12.5546875" bestFit="1" customWidth="1"/>
    <col min="5" max="5" width="10.33203125" bestFit="1" customWidth="1"/>
    <col min="6" max="6" width="12.5546875" bestFit="1" customWidth="1"/>
    <col min="7" max="7" width="10.33203125" bestFit="1" customWidth="1"/>
    <col min="8" max="9" width="11" bestFit="1" customWidth="1"/>
    <col min="10" max="10" width="12.109375" bestFit="1" customWidth="1"/>
    <col min="11" max="12" width="12.77734375" bestFit="1" customWidth="1"/>
    <col min="13" max="13" width="10.33203125" bestFit="1" customWidth="1"/>
    <col min="14" max="14" width="12.5546875" bestFit="1" customWidth="1"/>
    <col min="15" max="15" width="8.33203125" bestFit="1" customWidth="1"/>
    <col min="16" max="16" width="10.33203125" bestFit="1" customWidth="1"/>
    <col min="17" max="17" width="12.5546875" bestFit="1" customWidth="1"/>
  </cols>
  <sheetData>
    <row r="1" spans="1:17" x14ac:dyDescent="0.3">
      <c r="A1" s="34" t="s">
        <v>79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7" x14ac:dyDescent="0.3">
      <c r="A2" s="19" t="s">
        <v>68</v>
      </c>
      <c r="B2" s="19" t="s">
        <v>69</v>
      </c>
      <c r="C2" s="19" t="s">
        <v>70</v>
      </c>
      <c r="D2" s="19" t="s">
        <v>71</v>
      </c>
      <c r="E2" s="19" t="s">
        <v>72</v>
      </c>
      <c r="F2" s="19" t="s">
        <v>73</v>
      </c>
      <c r="G2" s="19" t="s">
        <v>74</v>
      </c>
      <c r="H2" s="19" t="s">
        <v>75</v>
      </c>
      <c r="I2" s="19" t="s">
        <v>76</v>
      </c>
      <c r="J2" s="19" t="s">
        <v>77</v>
      </c>
      <c r="K2" s="19" t="s">
        <v>13</v>
      </c>
      <c r="O2" s="15"/>
      <c r="P2" s="19" t="s">
        <v>74</v>
      </c>
      <c r="Q2" s="19" t="s">
        <v>73</v>
      </c>
    </row>
    <row r="3" spans="1:17" x14ac:dyDescent="0.3">
      <c r="A3" s="20" t="s">
        <v>23</v>
      </c>
      <c r="B3" s="31">
        <f>IFERROR(VLOOKUP($A3,Pivot_Weekdays!$A$33:$B$58,2,0),0)</f>
        <v>0.39999999999999997</v>
      </c>
      <c r="C3" s="31">
        <f>IFERROR(VLOOKUP($A3,Pivot_Weekdays!$F$33:$G$58,2,0),0)</f>
        <v>44.6</v>
      </c>
      <c r="D3" s="23">
        <f>IFERROR(VLOOKUP($A3,Pivot_Weekdays!$A$68:$B$93,2,0),0)</f>
        <v>18708</v>
      </c>
      <c r="E3" s="23">
        <f>IFERROR(VLOOKUP($A3,Pivot_Weekdays!$F$68:$G$93,2,0),0)</f>
        <v>18708</v>
      </c>
      <c r="F3" s="23">
        <f>$B3*$Q$4</f>
        <v>833.33333333333337</v>
      </c>
      <c r="G3" s="23">
        <f>$C3*$P$4</f>
        <v>21061.111111111113</v>
      </c>
      <c r="H3" s="26">
        <f>$G3+$F3</f>
        <v>21894.444444444445</v>
      </c>
      <c r="I3" s="26">
        <f>$E3+$D3</f>
        <v>37416</v>
      </c>
      <c r="J3" s="44">
        <f>IFERROR($I3/$H3,0)</f>
        <v>1.7089266683582847</v>
      </c>
      <c r="K3" s="24" t="str">
        <f>IF(($B3+$C3)=45,IF($J3*100 &gt;= 100,"Eligible","Not Eligible"),"Not Eligible")</f>
        <v>Eligible</v>
      </c>
      <c r="O3" s="28" t="s">
        <v>80</v>
      </c>
      <c r="P3" s="21">
        <v>4250</v>
      </c>
      <c r="Q3" s="21">
        <v>18750</v>
      </c>
    </row>
    <row r="4" spans="1:17" x14ac:dyDescent="0.3">
      <c r="A4" s="20" t="s">
        <v>37</v>
      </c>
      <c r="B4" s="31">
        <f>IFERROR(VLOOKUP($A4,Pivot_Weekdays!$A$33:$B$58,2,0),0)</f>
        <v>0.24</v>
      </c>
      <c r="C4" s="31">
        <f>IFERROR(VLOOKUP($A4,Pivot_Weekdays!$F$33:$G$58,2,0),0)</f>
        <v>44.76</v>
      </c>
      <c r="D4" s="23">
        <f>IFERROR(VLOOKUP($A4,Pivot_Weekdays!$A$68:$B$93,2,0),0)</f>
        <v>18671</v>
      </c>
      <c r="E4" s="23">
        <f>IFERROR(VLOOKUP($A4,Pivot_Weekdays!$F$68:$G$93,2,0),0)</f>
        <v>18151</v>
      </c>
      <c r="F4" s="23">
        <f t="shared" ref="F4:F23" si="0">$B4*$Q$4</f>
        <v>500</v>
      </c>
      <c r="G4" s="23">
        <f t="shared" ref="G4:G23" si="1">$C4*$P$4</f>
        <v>21136.666666666664</v>
      </c>
      <c r="H4" s="26">
        <f t="shared" ref="H4:H23" si="2">$G4+$F4</f>
        <v>21636.666666666664</v>
      </c>
      <c r="I4" s="26">
        <f t="shared" ref="I4:I23" si="3">$E4+$D4</f>
        <v>36822</v>
      </c>
      <c r="J4" s="44">
        <f t="shared" ref="J4:J23" si="4">IFERROR($I4/$H4,0)</f>
        <v>1.7018333076567558</v>
      </c>
      <c r="K4" s="24" t="str">
        <f t="shared" ref="K4:K23" si="5">IF(($B4+$C4)=45,IF($J4*100 &gt;= 100,"Eligible","Not Eligible"),"Not Eligible")</f>
        <v>Eligible</v>
      </c>
      <c r="O4" s="29" t="s">
        <v>78</v>
      </c>
      <c r="P4" s="27">
        <f>P3/9</f>
        <v>472.22222222222223</v>
      </c>
      <c r="Q4" s="27">
        <f>Q3/9</f>
        <v>2083.3333333333335</v>
      </c>
    </row>
    <row r="5" spans="1:17" x14ac:dyDescent="0.3">
      <c r="A5" s="20" t="s">
        <v>38</v>
      </c>
      <c r="B5" s="31">
        <f>IFERROR(VLOOKUP($A5,Pivot_Weekdays!$A$33:$B$58,2,0),0)</f>
        <v>0.1</v>
      </c>
      <c r="C5" s="31">
        <f>IFERROR(VLOOKUP($A5,Pivot_Weekdays!$F$33:$G$58,2,0),0)</f>
        <v>35.9</v>
      </c>
      <c r="D5" s="23">
        <f>IFERROR(VLOOKUP($A5,Pivot_Weekdays!$A$68:$B$93,2,0),0)</f>
        <v>12068</v>
      </c>
      <c r="E5" s="23">
        <f>IFERROR(VLOOKUP($A5,Pivot_Weekdays!$F$68:$G$93,2,0),0)</f>
        <v>12068</v>
      </c>
      <c r="F5" s="23">
        <f t="shared" si="0"/>
        <v>208.33333333333337</v>
      </c>
      <c r="G5" s="23">
        <f t="shared" si="1"/>
        <v>16952.777777777777</v>
      </c>
      <c r="H5" s="26">
        <f t="shared" si="2"/>
        <v>17161.111111111109</v>
      </c>
      <c r="I5" s="26">
        <f t="shared" si="3"/>
        <v>24136</v>
      </c>
      <c r="J5" s="44">
        <f t="shared" si="4"/>
        <v>1.406435739721593</v>
      </c>
      <c r="K5" s="24" t="str">
        <f t="shared" si="5"/>
        <v>Not Eligible</v>
      </c>
      <c r="L5" s="15"/>
      <c r="M5" s="15"/>
      <c r="N5" s="15"/>
      <c r="O5" s="15"/>
    </row>
    <row r="6" spans="1:17" x14ac:dyDescent="0.3">
      <c r="A6" s="20" t="s">
        <v>41</v>
      </c>
      <c r="B6" s="31">
        <f>IFERROR(VLOOKUP($A6,Pivot_Weekdays!$A$33:$B$58,2,0),0)</f>
        <v>1.3000000000000003</v>
      </c>
      <c r="C6" s="31">
        <f>IFERROR(VLOOKUP($A6,Pivot_Weekdays!$F$33:$G$58,2,0),0)</f>
        <v>43.599999999999994</v>
      </c>
      <c r="D6" s="23">
        <f>IFERROR(VLOOKUP($A6,Pivot_Weekdays!$A$68:$B$93,2,0),0)</f>
        <v>18691</v>
      </c>
      <c r="E6" s="23">
        <f>IFERROR(VLOOKUP($A6,Pivot_Weekdays!$F$68:$G$93,2,0),0)</f>
        <v>14095</v>
      </c>
      <c r="F6" s="23">
        <f t="shared" si="0"/>
        <v>2708.3333333333339</v>
      </c>
      <c r="G6" s="23">
        <f t="shared" si="1"/>
        <v>20588.888888888887</v>
      </c>
      <c r="H6" s="26">
        <f t="shared" si="2"/>
        <v>23297.222222222219</v>
      </c>
      <c r="I6" s="26">
        <f t="shared" si="3"/>
        <v>32786</v>
      </c>
      <c r="J6" s="44">
        <f t="shared" si="4"/>
        <v>1.4072922379873616</v>
      </c>
      <c r="K6" s="24" t="str">
        <f t="shared" si="5"/>
        <v>Not Eligible</v>
      </c>
      <c r="L6" s="15"/>
      <c r="M6" s="15"/>
      <c r="N6" s="15"/>
      <c r="O6" s="15"/>
    </row>
    <row r="7" spans="1:17" x14ac:dyDescent="0.3">
      <c r="A7" s="20" t="s">
        <v>42</v>
      </c>
      <c r="B7" s="31">
        <f>IFERROR(VLOOKUP($A7,Pivot_Weekdays!$A$33:$B$58,2,0),0)</f>
        <v>0.3</v>
      </c>
      <c r="C7" s="31">
        <f>IFERROR(VLOOKUP($A7,Pivot_Weekdays!$F$33:$G$58,2,0),0)</f>
        <v>44.7</v>
      </c>
      <c r="D7" s="23">
        <f>IFERROR(VLOOKUP($A7,Pivot_Weekdays!$A$68:$B$93,2,0),0)</f>
        <v>12062</v>
      </c>
      <c r="E7" s="23">
        <f>IFERROR(VLOOKUP($A7,Pivot_Weekdays!$F$68:$G$93,2,0),0)</f>
        <v>12062</v>
      </c>
      <c r="F7" s="23">
        <f t="shared" si="0"/>
        <v>625</v>
      </c>
      <c r="G7" s="23">
        <f t="shared" si="1"/>
        <v>21108.333333333336</v>
      </c>
      <c r="H7" s="26">
        <f t="shared" si="2"/>
        <v>21733.333333333336</v>
      </c>
      <c r="I7" s="26">
        <f t="shared" si="3"/>
        <v>24124</v>
      </c>
      <c r="J7" s="44">
        <f t="shared" si="4"/>
        <v>1.1099999999999999</v>
      </c>
      <c r="K7" s="24" t="str">
        <f t="shared" si="5"/>
        <v>Eligible</v>
      </c>
      <c r="L7" s="15"/>
      <c r="M7" s="15"/>
      <c r="N7" s="15"/>
      <c r="O7" s="15"/>
    </row>
    <row r="8" spans="1:17" x14ac:dyDescent="0.3">
      <c r="A8" s="20" t="s">
        <v>43</v>
      </c>
      <c r="B8" s="31">
        <f>IFERROR(VLOOKUP($A8,Pivot_Weekdays!$A$33:$B$58,2,0),0)</f>
        <v>0.3</v>
      </c>
      <c r="C8" s="31">
        <f>IFERROR(VLOOKUP($A8,Pivot_Weekdays!$F$33:$G$58,2,0),0)</f>
        <v>44.7</v>
      </c>
      <c r="D8" s="23">
        <f>IFERROR(VLOOKUP($A8,Pivot_Weekdays!$A$68:$B$93,2,0),0)</f>
        <v>12063</v>
      </c>
      <c r="E8" s="23">
        <f>IFERROR(VLOOKUP($A8,Pivot_Weekdays!$F$68:$G$93,2,0),0)</f>
        <v>12063</v>
      </c>
      <c r="F8" s="23">
        <f t="shared" si="0"/>
        <v>625</v>
      </c>
      <c r="G8" s="23">
        <f t="shared" si="1"/>
        <v>21108.333333333336</v>
      </c>
      <c r="H8" s="26">
        <f t="shared" si="2"/>
        <v>21733.333333333336</v>
      </c>
      <c r="I8" s="26">
        <f t="shared" si="3"/>
        <v>24126</v>
      </c>
      <c r="J8" s="44">
        <f t="shared" si="4"/>
        <v>1.1100920245398771</v>
      </c>
      <c r="K8" s="24" t="str">
        <f t="shared" si="5"/>
        <v>Eligible</v>
      </c>
      <c r="L8" s="15"/>
      <c r="M8" s="15"/>
      <c r="N8" s="15"/>
      <c r="O8" s="15"/>
    </row>
    <row r="9" spans="1:17" x14ac:dyDescent="0.3">
      <c r="A9" s="20" t="s">
        <v>44</v>
      </c>
      <c r="B9" s="31">
        <f>IFERROR(VLOOKUP($A9,Pivot_Weekdays!$A$33:$B$58,2,0),0)</f>
        <v>1.01</v>
      </c>
      <c r="C9" s="31">
        <f>IFERROR(VLOOKUP($A9,Pivot_Weekdays!$F$33:$G$58,2,0),0)</f>
        <v>43.989999999999995</v>
      </c>
      <c r="D9" s="23">
        <f>IFERROR(VLOOKUP($A9,Pivot_Weekdays!$A$68:$B$93,2,0),0)</f>
        <v>25334</v>
      </c>
      <c r="E9" s="23">
        <f>IFERROR(VLOOKUP($A9,Pivot_Weekdays!$F$68:$G$93,2,0),0)</f>
        <v>20936</v>
      </c>
      <c r="F9" s="23">
        <f t="shared" si="0"/>
        <v>2104.166666666667</v>
      </c>
      <c r="G9" s="23">
        <f t="shared" si="1"/>
        <v>20773.055555555555</v>
      </c>
      <c r="H9" s="26">
        <f t="shared" si="2"/>
        <v>22877.222222222223</v>
      </c>
      <c r="I9" s="26">
        <f t="shared" si="3"/>
        <v>46270</v>
      </c>
      <c r="J9" s="44">
        <f t="shared" si="4"/>
        <v>2.0225357585176909</v>
      </c>
      <c r="K9" s="24" t="str">
        <f t="shared" si="5"/>
        <v>Eligible</v>
      </c>
      <c r="L9" s="15"/>
      <c r="M9" s="15"/>
      <c r="N9" s="15"/>
      <c r="O9" s="15"/>
    </row>
    <row r="10" spans="1:17" x14ac:dyDescent="0.3">
      <c r="A10" s="20" t="s">
        <v>45</v>
      </c>
      <c r="B10" s="31">
        <f>IFERROR(VLOOKUP($A10,Pivot_Weekdays!$A$33:$B$58,2,0),0)</f>
        <v>0.4</v>
      </c>
      <c r="C10" s="31">
        <f>IFERROR(VLOOKUP($A10,Pivot_Weekdays!$F$33:$G$58,2,0),0)</f>
        <v>35.6</v>
      </c>
      <c r="D10" s="23">
        <f>IFERROR(VLOOKUP($A10,Pivot_Weekdays!$A$68:$B$93,2,0),0)</f>
        <v>8998</v>
      </c>
      <c r="E10" s="23">
        <f>IFERROR(VLOOKUP($A10,Pivot_Weekdays!$F$68:$G$93,2,0),0)</f>
        <v>15626</v>
      </c>
      <c r="F10" s="23">
        <f t="shared" si="0"/>
        <v>833.33333333333348</v>
      </c>
      <c r="G10" s="23">
        <f t="shared" si="1"/>
        <v>16811.111111111113</v>
      </c>
      <c r="H10" s="26">
        <f t="shared" si="2"/>
        <v>17644.444444444445</v>
      </c>
      <c r="I10" s="26">
        <f t="shared" si="3"/>
        <v>24624</v>
      </c>
      <c r="J10" s="44">
        <f t="shared" si="4"/>
        <v>1.3955667506297229</v>
      </c>
      <c r="K10" s="24" t="str">
        <f t="shared" si="5"/>
        <v>Not Eligible</v>
      </c>
      <c r="L10" s="15"/>
      <c r="M10" s="15"/>
      <c r="N10" s="15"/>
      <c r="O10" s="15"/>
    </row>
    <row r="11" spans="1:17" x14ac:dyDescent="0.3">
      <c r="A11" s="20" t="s">
        <v>46</v>
      </c>
      <c r="B11" s="31">
        <f>IFERROR(VLOOKUP($A11,Pivot_Weekdays!$A$33:$B$58,2,0),0)</f>
        <v>0.39999999999999997</v>
      </c>
      <c r="C11" s="31">
        <f>IFERROR(VLOOKUP($A11,Pivot_Weekdays!$F$33:$G$58,2,0),0)</f>
        <v>44.6</v>
      </c>
      <c r="D11" s="23">
        <f>IFERROR(VLOOKUP($A11,Pivot_Weekdays!$A$68:$B$93,2,0),0)</f>
        <v>17189</v>
      </c>
      <c r="E11" s="23">
        <f>IFERROR(VLOOKUP($A11,Pivot_Weekdays!$F$68:$G$93,2,0),0)</f>
        <v>17189</v>
      </c>
      <c r="F11" s="23">
        <f t="shared" si="0"/>
        <v>833.33333333333337</v>
      </c>
      <c r="G11" s="23">
        <f t="shared" si="1"/>
        <v>21061.111111111113</v>
      </c>
      <c r="H11" s="26">
        <f t="shared" si="2"/>
        <v>21894.444444444445</v>
      </c>
      <c r="I11" s="26">
        <f t="shared" si="3"/>
        <v>34378</v>
      </c>
      <c r="J11" s="44">
        <f t="shared" si="4"/>
        <v>1.5701700076122811</v>
      </c>
      <c r="K11" s="24" t="str">
        <f t="shared" si="5"/>
        <v>Eligible</v>
      </c>
      <c r="L11" s="15"/>
      <c r="M11" s="15"/>
      <c r="N11" s="15"/>
      <c r="O11" s="15"/>
    </row>
    <row r="12" spans="1:17" x14ac:dyDescent="0.3">
      <c r="A12" s="20" t="s">
        <v>47</v>
      </c>
      <c r="B12" s="31">
        <f>IFERROR(VLOOKUP($A12,Pivot_Weekdays!$A$33:$B$58,2,0),0)</f>
        <v>0.3</v>
      </c>
      <c r="C12" s="31">
        <f>IFERROR(VLOOKUP($A12,Pivot_Weekdays!$F$33:$G$58,2,0),0)</f>
        <v>44.7</v>
      </c>
      <c r="D12" s="23">
        <f>IFERROR(VLOOKUP($A12,Pivot_Weekdays!$A$68:$B$93,2,0),0)</f>
        <v>12086</v>
      </c>
      <c r="E12" s="23">
        <f>IFERROR(VLOOKUP($A12,Pivot_Weekdays!$F$68:$G$93,2,0),0)</f>
        <v>12086</v>
      </c>
      <c r="F12" s="23">
        <f t="shared" si="0"/>
        <v>625</v>
      </c>
      <c r="G12" s="23">
        <f t="shared" si="1"/>
        <v>21108.333333333336</v>
      </c>
      <c r="H12" s="26">
        <f t="shared" si="2"/>
        <v>21733.333333333336</v>
      </c>
      <c r="I12" s="26">
        <f t="shared" si="3"/>
        <v>24172</v>
      </c>
      <c r="J12" s="44">
        <f t="shared" si="4"/>
        <v>1.112208588957055</v>
      </c>
      <c r="K12" s="24" t="str">
        <f t="shared" si="5"/>
        <v>Eligible</v>
      </c>
      <c r="L12" s="15"/>
      <c r="M12" s="15"/>
      <c r="N12" s="15"/>
      <c r="O12" s="15"/>
    </row>
    <row r="13" spans="1:17" x14ac:dyDescent="0.3">
      <c r="A13" s="30" t="s">
        <v>48</v>
      </c>
      <c r="B13" s="31">
        <f>IFERROR(VLOOKUP($A13,Pivot_Weekdays!$A$33:$B$58,2,0),0)</f>
        <v>0.5</v>
      </c>
      <c r="C13" s="31">
        <f>IFERROR(VLOOKUP($A13,Pivot_Weekdays!$F$33:$G$58,2,0),0)</f>
        <v>44.5</v>
      </c>
      <c r="D13" s="23">
        <f>IFERROR(VLOOKUP($A13,Pivot_Weekdays!$A$68:$B$93,2,0),0)</f>
        <v>12072</v>
      </c>
      <c r="E13" s="23">
        <f>IFERROR(VLOOKUP($A13,Pivot_Weekdays!$F$68:$G$93,2,0),0)</f>
        <v>13068</v>
      </c>
      <c r="F13" s="23">
        <f t="shared" si="0"/>
        <v>1041.6666666666667</v>
      </c>
      <c r="G13" s="23">
        <f t="shared" si="1"/>
        <v>21013.888888888891</v>
      </c>
      <c r="H13" s="26">
        <f t="shared" si="2"/>
        <v>22055.555555555558</v>
      </c>
      <c r="I13" s="26">
        <f t="shared" si="3"/>
        <v>25140</v>
      </c>
      <c r="J13" s="44">
        <f t="shared" si="4"/>
        <v>1.1398488664987405</v>
      </c>
      <c r="K13" s="24" t="str">
        <f t="shared" si="5"/>
        <v>Eligible</v>
      </c>
      <c r="L13" s="15"/>
      <c r="M13" s="15"/>
      <c r="N13" s="15"/>
      <c r="O13" s="15"/>
    </row>
    <row r="14" spans="1:17" x14ac:dyDescent="0.3">
      <c r="A14" s="20" t="s">
        <v>49</v>
      </c>
      <c r="B14" s="31">
        <f>IFERROR(VLOOKUP($A14,Pivot_Weekdays!$A$33:$B$58,2,0),0)</f>
        <v>0.04</v>
      </c>
      <c r="C14" s="31">
        <f>IFERROR(VLOOKUP($A14,Pivot_Weekdays!$F$33:$G$58,2,0),0)</f>
        <v>44.96</v>
      </c>
      <c r="D14" s="23">
        <f>IFERROR(VLOOKUP($A14,Pivot_Weekdays!$A$68:$B$93,2,0),0)</f>
        <v>6933</v>
      </c>
      <c r="E14" s="23">
        <f>IFERROR(VLOOKUP($A14,Pivot_Weekdays!$F$68:$G$93,2,0),0)</f>
        <v>14729</v>
      </c>
      <c r="F14" s="23">
        <f t="shared" si="0"/>
        <v>83.333333333333343</v>
      </c>
      <c r="G14" s="23">
        <f t="shared" si="1"/>
        <v>21231.111111111113</v>
      </c>
      <c r="H14" s="26">
        <f t="shared" si="2"/>
        <v>21314.444444444445</v>
      </c>
      <c r="I14" s="26">
        <f t="shared" si="3"/>
        <v>21662</v>
      </c>
      <c r="J14" s="44">
        <f t="shared" si="4"/>
        <v>1.0163061043632382</v>
      </c>
      <c r="K14" s="24" t="str">
        <f t="shared" si="5"/>
        <v>Eligible</v>
      </c>
      <c r="L14" s="15"/>
      <c r="M14" s="15"/>
      <c r="N14" s="15"/>
      <c r="O14" s="15"/>
    </row>
    <row r="15" spans="1:17" x14ac:dyDescent="0.3">
      <c r="A15" s="20" t="s">
        <v>50</v>
      </c>
      <c r="B15" s="31">
        <f>IFERROR(VLOOKUP($A15,Pivot_Weekdays!$A$33:$B$58,2,0),0)</f>
        <v>0.65000000000000013</v>
      </c>
      <c r="C15" s="31">
        <f>IFERROR(VLOOKUP($A15,Pivot_Weekdays!$F$33:$G$58,2,0),0)</f>
        <v>44.35</v>
      </c>
      <c r="D15" s="23">
        <f>IFERROR(VLOOKUP($A15,Pivot_Weekdays!$A$68:$B$93,2,0),0)</f>
        <v>18701</v>
      </c>
      <c r="E15" s="23">
        <f>IFERROR(VLOOKUP($A15,Pivot_Weekdays!$F$68:$G$93,2,0),0)</f>
        <v>13052</v>
      </c>
      <c r="F15" s="23">
        <f t="shared" si="0"/>
        <v>1354.166666666667</v>
      </c>
      <c r="G15" s="23">
        <f t="shared" si="1"/>
        <v>20943.055555555555</v>
      </c>
      <c r="H15" s="26">
        <f t="shared" si="2"/>
        <v>22297.222222222223</v>
      </c>
      <c r="I15" s="26">
        <f t="shared" si="3"/>
        <v>31753</v>
      </c>
      <c r="J15" s="44">
        <f t="shared" si="4"/>
        <v>1.4240787342718326</v>
      </c>
      <c r="K15" s="24" t="str">
        <f t="shared" si="5"/>
        <v>Eligible</v>
      </c>
      <c r="L15" s="15"/>
      <c r="M15" s="15"/>
      <c r="N15" s="15"/>
      <c r="O15" s="15"/>
    </row>
    <row r="16" spans="1:17" x14ac:dyDescent="0.3">
      <c r="A16" s="20" t="s">
        <v>51</v>
      </c>
      <c r="B16" s="31">
        <f>IFERROR(VLOOKUP($A16,Pivot_Weekdays!$A$33:$B$58,2,0),0)</f>
        <v>0.3</v>
      </c>
      <c r="C16" s="31">
        <f>IFERROR(VLOOKUP($A16,Pivot_Weekdays!$F$33:$G$58,2,0),0)</f>
        <v>35.700000000000003</v>
      </c>
      <c r="D16" s="23">
        <f>IFERROR(VLOOKUP($A16,Pivot_Weekdays!$A$68:$B$93,2,0),0)</f>
        <v>12053</v>
      </c>
      <c r="E16" s="23">
        <f>IFERROR(VLOOKUP($A16,Pivot_Weekdays!$F$68:$G$93,2,0),0)</f>
        <v>12053</v>
      </c>
      <c r="F16" s="23">
        <f t="shared" si="0"/>
        <v>625</v>
      </c>
      <c r="G16" s="23">
        <f t="shared" si="1"/>
        <v>16858.333333333336</v>
      </c>
      <c r="H16" s="26">
        <f t="shared" si="2"/>
        <v>17483.333333333336</v>
      </c>
      <c r="I16" s="26">
        <f t="shared" si="3"/>
        <v>24106</v>
      </c>
      <c r="J16" s="44">
        <f t="shared" si="4"/>
        <v>1.3787988560533839</v>
      </c>
      <c r="K16" s="24" t="str">
        <f t="shared" si="5"/>
        <v>Not Eligible</v>
      </c>
      <c r="L16" s="15"/>
      <c r="M16" s="15"/>
      <c r="N16" s="15"/>
      <c r="O16" s="15"/>
    </row>
    <row r="17" spans="1:15" x14ac:dyDescent="0.3">
      <c r="A17" s="20" t="s">
        <v>52</v>
      </c>
      <c r="B17" s="31">
        <f>IFERROR(VLOOKUP($A17,Pivot_Weekdays!$A$33:$B$58,2,0),0)</f>
        <v>0.2</v>
      </c>
      <c r="C17" s="31">
        <f>IFERROR(VLOOKUP($A17,Pivot_Weekdays!$F$33:$G$58,2,0),0)</f>
        <v>44.8</v>
      </c>
      <c r="D17" s="23">
        <f>IFERROR(VLOOKUP($A17,Pivot_Weekdays!$A$68:$B$93,2,0),0)</f>
        <v>12062</v>
      </c>
      <c r="E17" s="23">
        <f>IFERROR(VLOOKUP($A17,Pivot_Weekdays!$F$68:$G$93,2,0),0)</f>
        <v>12062</v>
      </c>
      <c r="F17" s="23">
        <f t="shared" si="0"/>
        <v>416.66666666666674</v>
      </c>
      <c r="G17" s="23">
        <f t="shared" si="1"/>
        <v>21155.555555555555</v>
      </c>
      <c r="H17" s="26">
        <f t="shared" si="2"/>
        <v>21572.222222222223</v>
      </c>
      <c r="I17" s="26">
        <f t="shared" si="3"/>
        <v>24124</v>
      </c>
      <c r="J17" s="44">
        <f t="shared" si="4"/>
        <v>1.1182899819727015</v>
      </c>
      <c r="K17" s="24" t="str">
        <f t="shared" si="5"/>
        <v>Eligible</v>
      </c>
      <c r="L17" s="15"/>
      <c r="M17" s="15"/>
      <c r="N17" s="15"/>
      <c r="O17" s="15"/>
    </row>
    <row r="18" spans="1:15" x14ac:dyDescent="0.3">
      <c r="A18" s="30" t="s">
        <v>53</v>
      </c>
      <c r="B18" s="31">
        <f>IFERROR(VLOOKUP($A18,Pivot_Weekdays!$A$33:$B$58,2,0),0)</f>
        <v>0.49999999999999994</v>
      </c>
      <c r="C18" s="31">
        <f>IFERROR(VLOOKUP($A18,Pivot_Weekdays!$F$33:$G$58,2,0),0)</f>
        <v>35.5</v>
      </c>
      <c r="D18" s="23">
        <f>IFERROR(VLOOKUP($A18,Pivot_Weekdays!$A$68:$B$93,2,0),0)</f>
        <v>21740</v>
      </c>
      <c r="E18" s="23">
        <f>IFERROR(VLOOKUP($A18,Pivot_Weekdays!$F$68:$G$93,2,0),0)</f>
        <v>21732</v>
      </c>
      <c r="F18" s="23">
        <f t="shared" si="0"/>
        <v>1041.6666666666665</v>
      </c>
      <c r="G18" s="23">
        <f t="shared" si="1"/>
        <v>16763.888888888891</v>
      </c>
      <c r="H18" s="26">
        <f t="shared" si="2"/>
        <v>17805.555555555558</v>
      </c>
      <c r="I18" s="26">
        <f t="shared" si="3"/>
        <v>43472</v>
      </c>
      <c r="J18" s="44">
        <f t="shared" si="4"/>
        <v>2.4414851794071759</v>
      </c>
      <c r="K18" s="24" t="str">
        <f t="shared" si="5"/>
        <v>Not Eligible</v>
      </c>
      <c r="L18" s="15"/>
      <c r="M18" s="15"/>
      <c r="N18" s="15"/>
      <c r="O18" s="15"/>
    </row>
    <row r="19" spans="1:15" x14ac:dyDescent="0.3">
      <c r="A19" s="20" t="s">
        <v>55</v>
      </c>
      <c r="B19" s="31">
        <f>IFERROR(VLOOKUP($A19,Pivot_Weekdays!$A$33:$B$58,2,0),0)</f>
        <v>0.5</v>
      </c>
      <c r="C19" s="31">
        <f>IFERROR(VLOOKUP($A19,Pivot_Weekdays!$F$33:$G$58,2,0),0)</f>
        <v>44.5</v>
      </c>
      <c r="D19" s="23">
        <f>IFERROR(VLOOKUP($A19,Pivot_Weekdays!$A$68:$B$93,2,0),0)</f>
        <v>12008</v>
      </c>
      <c r="E19" s="23">
        <f>IFERROR(VLOOKUP($A19,Pivot_Weekdays!$F$68:$G$93,2,0),0)</f>
        <v>12008</v>
      </c>
      <c r="F19" s="23">
        <f t="shared" si="0"/>
        <v>1041.6666666666667</v>
      </c>
      <c r="G19" s="23">
        <f t="shared" si="1"/>
        <v>21013.888888888891</v>
      </c>
      <c r="H19" s="26">
        <f t="shared" si="2"/>
        <v>22055.555555555558</v>
      </c>
      <c r="I19" s="26">
        <f t="shared" si="3"/>
        <v>24016</v>
      </c>
      <c r="J19" s="44">
        <f t="shared" si="4"/>
        <v>1.0888866498740553</v>
      </c>
      <c r="K19" s="24" t="str">
        <f t="shared" si="5"/>
        <v>Eligible</v>
      </c>
      <c r="L19" s="15"/>
      <c r="M19" s="15"/>
      <c r="N19" s="15"/>
      <c r="O19" s="15"/>
    </row>
    <row r="20" spans="1:15" x14ac:dyDescent="0.3">
      <c r="A20" s="20" t="s">
        <v>56</v>
      </c>
      <c r="B20" s="31">
        <f>IFERROR(VLOOKUP($A20,Pivot_Weekdays!$A$33:$B$58,2,0),0)</f>
        <v>0.39999999999999997</v>
      </c>
      <c r="C20" s="31">
        <f>IFERROR(VLOOKUP($A20,Pivot_Weekdays!$F$33:$G$58,2,0),0)</f>
        <v>44.6</v>
      </c>
      <c r="D20" s="23">
        <f>IFERROR(VLOOKUP($A20,Pivot_Weekdays!$A$68:$B$93,2,0),0)</f>
        <v>18702</v>
      </c>
      <c r="E20" s="23">
        <f>IFERROR(VLOOKUP($A20,Pivot_Weekdays!$F$68:$G$93,2,0),0)</f>
        <v>15612</v>
      </c>
      <c r="F20" s="23">
        <f t="shared" si="0"/>
        <v>833.33333333333337</v>
      </c>
      <c r="G20" s="23">
        <f t="shared" si="1"/>
        <v>21061.111111111113</v>
      </c>
      <c r="H20" s="26">
        <f t="shared" si="2"/>
        <v>21894.444444444445</v>
      </c>
      <c r="I20" s="26">
        <f t="shared" si="3"/>
        <v>34314</v>
      </c>
      <c r="J20" s="44">
        <f t="shared" si="4"/>
        <v>1.5672468916518649</v>
      </c>
      <c r="K20" s="24" t="str">
        <f t="shared" si="5"/>
        <v>Eligible</v>
      </c>
      <c r="M20" s="15"/>
    </row>
    <row r="21" spans="1:15" x14ac:dyDescent="0.3">
      <c r="A21" s="20" t="s">
        <v>57</v>
      </c>
      <c r="B21" s="31">
        <f>IFERROR(VLOOKUP($A21,Pivot_Weekdays!$A$33:$B$58,2,0),0)</f>
        <v>0.39999999999999997</v>
      </c>
      <c r="C21" s="31">
        <f>IFERROR(VLOOKUP($A21,Pivot_Weekdays!$F$33:$G$58,2,0),0)</f>
        <v>44.6</v>
      </c>
      <c r="D21" s="23">
        <f>IFERROR(VLOOKUP($A21,Pivot_Weekdays!$A$68:$B$93,2,0),0)</f>
        <v>17175</v>
      </c>
      <c r="E21" s="23">
        <f>IFERROR(VLOOKUP($A21,Pivot_Weekdays!$F$68:$G$93,2,0),0)</f>
        <v>17175</v>
      </c>
      <c r="F21" s="23">
        <f t="shared" si="0"/>
        <v>833.33333333333337</v>
      </c>
      <c r="G21" s="23">
        <f t="shared" si="1"/>
        <v>21061.111111111113</v>
      </c>
      <c r="H21" s="26">
        <f t="shared" si="2"/>
        <v>21894.444444444445</v>
      </c>
      <c r="I21" s="26">
        <f t="shared" si="3"/>
        <v>34350</v>
      </c>
      <c r="J21" s="44">
        <f t="shared" si="4"/>
        <v>1.568891144379599</v>
      </c>
      <c r="K21" s="24" t="str">
        <f t="shared" si="5"/>
        <v>Eligible</v>
      </c>
      <c r="M21" s="15"/>
    </row>
    <row r="22" spans="1:15" x14ac:dyDescent="0.3">
      <c r="A22" s="20" t="s">
        <v>58</v>
      </c>
      <c r="B22" s="31">
        <f>IFERROR(VLOOKUP($A22,Pivot_Weekdays!$A$33:$B$58,2,0),0)</f>
        <v>0.9</v>
      </c>
      <c r="C22" s="31">
        <f>IFERROR(VLOOKUP($A22,Pivot_Weekdays!$F$33:$G$58,2,0),0)</f>
        <v>44.099999999999994</v>
      </c>
      <c r="D22" s="23">
        <f>IFERROR(VLOOKUP($A22,Pivot_Weekdays!$A$68:$B$93,2,0),0)</f>
        <v>12060</v>
      </c>
      <c r="E22" s="23">
        <f>IFERROR(VLOOKUP($A22,Pivot_Weekdays!$F$68:$G$93,2,0),0)</f>
        <v>12060</v>
      </c>
      <c r="F22" s="23">
        <f t="shared" si="0"/>
        <v>1875.0000000000002</v>
      </c>
      <c r="G22" s="23">
        <f t="shared" si="1"/>
        <v>20824.999999999996</v>
      </c>
      <c r="H22" s="26">
        <f t="shared" si="2"/>
        <v>22699.999999999996</v>
      </c>
      <c r="I22" s="26">
        <f t="shared" si="3"/>
        <v>24120</v>
      </c>
      <c r="J22" s="44">
        <f t="shared" si="4"/>
        <v>1.0625550660792953</v>
      </c>
      <c r="K22" s="24" t="str">
        <f t="shared" si="5"/>
        <v>Eligible</v>
      </c>
      <c r="M22" s="15"/>
    </row>
    <row r="23" spans="1:15" x14ac:dyDescent="0.3">
      <c r="A23" s="20" t="s">
        <v>59</v>
      </c>
      <c r="B23" s="31">
        <f>IFERROR(VLOOKUP($A23,Pivot_Weekdays!$A$33:$B$58,2,0),0)</f>
        <v>0.79999999999999993</v>
      </c>
      <c r="C23" s="31">
        <f>IFERROR(VLOOKUP($A23,Pivot_Weekdays!$F$33:$G$58,2,0),0)</f>
        <v>44.2</v>
      </c>
      <c r="D23" s="23">
        <f>IFERROR(VLOOKUP($A23,Pivot_Weekdays!$A$68:$B$93,2,0),0)</f>
        <v>17181</v>
      </c>
      <c r="E23" s="23">
        <f>IFERROR(VLOOKUP($A23,Pivot_Weekdays!$F$68:$G$93,2,0),0)</f>
        <v>17181</v>
      </c>
      <c r="F23" s="23">
        <f t="shared" si="0"/>
        <v>1666.6666666666667</v>
      </c>
      <c r="G23" s="23">
        <f t="shared" si="1"/>
        <v>20872.222222222223</v>
      </c>
      <c r="H23" s="26">
        <f t="shared" si="2"/>
        <v>22538.888888888891</v>
      </c>
      <c r="I23" s="26">
        <f t="shared" si="3"/>
        <v>34362</v>
      </c>
      <c r="J23" s="44">
        <f t="shared" si="4"/>
        <v>1.5245649494700517</v>
      </c>
      <c r="K23" s="24" t="str">
        <f t="shared" si="5"/>
        <v>Eligible</v>
      </c>
      <c r="M23" s="15"/>
    </row>
    <row r="29" spans="1:15" ht="15" thickBot="1" x14ac:dyDescent="0.35"/>
    <row r="30" spans="1:15" ht="15" thickBot="1" x14ac:dyDescent="0.35">
      <c r="A30" s="40" t="s">
        <v>81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2"/>
    </row>
    <row r="31" spans="1:15" ht="15" thickBot="1" x14ac:dyDescent="0.35">
      <c r="A31" s="37" t="s">
        <v>68</v>
      </c>
      <c r="B31" s="38" t="s">
        <v>69</v>
      </c>
      <c r="C31" s="38" t="s">
        <v>70</v>
      </c>
      <c r="D31" s="38" t="s">
        <v>71</v>
      </c>
      <c r="E31" s="38" t="s">
        <v>72</v>
      </c>
      <c r="F31" s="38" t="s">
        <v>73</v>
      </c>
      <c r="G31" s="38" t="s">
        <v>74</v>
      </c>
      <c r="H31" s="38" t="s">
        <v>75</v>
      </c>
      <c r="I31" s="38" t="s">
        <v>76</v>
      </c>
      <c r="J31" s="38" t="s">
        <v>77</v>
      </c>
      <c r="K31" s="39" t="s">
        <v>93</v>
      </c>
      <c r="L31" s="39" t="s">
        <v>13</v>
      </c>
    </row>
    <row r="32" spans="1:15" x14ac:dyDescent="0.3">
      <c r="A32" s="20" t="s">
        <v>23</v>
      </c>
      <c r="B32" s="31">
        <f>IFERROR(VLOOKUP($A32,Pivot_Weekdays!$J$32:$K$58,2,0),0)</f>
        <v>0</v>
      </c>
      <c r="C32" s="31">
        <f>IFERROR(VLOOKUP($A32,Pivot_Weekdays!$O$32:$P$58,2,0),0)</f>
        <v>0</v>
      </c>
      <c r="D32" s="23">
        <f>IFERROR(VLOOKUP($A32,Pivot_Weekdays!$J$68:$K$94,2,0),0)</f>
        <v>0</v>
      </c>
      <c r="E32" s="23">
        <f>IFERROR(VLOOKUP($A32,Pivot_Weekdays!$O$68:$P$94,2,0),0)</f>
        <v>0</v>
      </c>
      <c r="F32" s="23">
        <f>$B32*$Q$4</f>
        <v>0</v>
      </c>
      <c r="G32" s="23">
        <f>$C32*$P$4</f>
        <v>0</v>
      </c>
      <c r="H32" s="26">
        <f>$G32+$F32</f>
        <v>0</v>
      </c>
      <c r="I32" s="26">
        <f>$E32+$D32</f>
        <v>0</v>
      </c>
      <c r="J32" s="22">
        <f>IFERROR($I32/$H32,0)</f>
        <v>0</v>
      </c>
      <c r="K32" s="43" t="str">
        <f>IF($B32+$C32 = 9,"1 Day",IF($B32+$C32 = 18,"2 Days",IF($H32= 0,"0 Days")))</f>
        <v>0 Days</v>
      </c>
      <c r="L32" s="24" t="str">
        <f>IF($K32="0 Days","Not Done OT",IF(($B32+$C32)=9,IF($J32*100&gt;100,"Achieved","Not Achieved"),IF(($B32+$C32)=18,IF($J32*100&gt;=100,"Achieved","Not Achieved"),"Not Achieved")))</f>
        <v>Not Done OT</v>
      </c>
    </row>
    <row r="33" spans="1:12" x14ac:dyDescent="0.3">
      <c r="A33" s="20" t="s">
        <v>37</v>
      </c>
      <c r="B33" s="31">
        <f>IFERROR(VLOOKUP($A33,Pivot_Weekdays!$J$32:$K$58,2,0),0)</f>
        <v>1</v>
      </c>
      <c r="C33" s="31">
        <f>IFERROR(VLOOKUP($A33,Pivot_Weekdays!$O$32:$P$58,2,0),0)</f>
        <v>17</v>
      </c>
      <c r="D33" s="23">
        <f>IFERROR(VLOOKUP($A33,Pivot_Weekdays!$J$68:$K$94,2,0),0)</f>
        <v>6626</v>
      </c>
      <c r="E33" s="23">
        <f>IFERROR(VLOOKUP($A33,Pivot_Weekdays!$O$68:$P$94,2,0),0)</f>
        <v>6559</v>
      </c>
      <c r="F33" s="23">
        <f t="shared" ref="F33:F52" si="6">$B33*$Q$4</f>
        <v>2083.3333333333335</v>
      </c>
      <c r="G33" s="23">
        <f t="shared" ref="G33:G52" si="7">$C33*$P$4</f>
        <v>8027.7777777777783</v>
      </c>
      <c r="H33" s="26">
        <f t="shared" ref="H33:H52" si="8">$G33+$F33</f>
        <v>10111.111111111111</v>
      </c>
      <c r="I33" s="26">
        <f t="shared" ref="I33:I52" si="9">$E33+$D33</f>
        <v>13185</v>
      </c>
      <c r="J33" s="22">
        <f t="shared" ref="J33:J52" si="10">IFERROR($I33/$H33,0)</f>
        <v>1.304010989010989</v>
      </c>
      <c r="K33" s="43" t="str">
        <f t="shared" ref="K33:K52" si="11">IF($B33+$C33 = 9,"1 Day",IF($B33+$C33 = 18,"2 Days",IF($H33= 0,"0 Days")))</f>
        <v>2 Days</v>
      </c>
      <c r="L33" s="24" t="str">
        <f t="shared" ref="L33:L52" si="12">IF($K33="0 Days","Not Done OT",IF(($B33+$C33)=9,IF($J33*100&gt;100,"Achieved","Not Achieved"),IF(($B33+$C33)=18,IF($J33*100&gt;=100,"Achieved","Not Achieved"),"Not Achieved")))</f>
        <v>Achieved</v>
      </c>
    </row>
    <row r="34" spans="1:12" x14ac:dyDescent="0.3">
      <c r="A34" s="20" t="s">
        <v>38</v>
      </c>
      <c r="B34" s="31">
        <f>IFERROR(VLOOKUP($A34,Pivot_Weekdays!$J$32:$K$58,2,0),0)</f>
        <v>0</v>
      </c>
      <c r="C34" s="31">
        <f>IFERROR(VLOOKUP($A34,Pivot_Weekdays!$O$32:$P$58,2,0),0)</f>
        <v>0</v>
      </c>
      <c r="D34" s="23">
        <f>IFERROR(VLOOKUP($A34,Pivot_Weekdays!$J$68:$K$94,2,0),0)</f>
        <v>0</v>
      </c>
      <c r="E34" s="23">
        <f>IFERROR(VLOOKUP($A34,Pivot_Weekdays!$O$68:$P$94,2,0),0)</f>
        <v>0</v>
      </c>
      <c r="F34" s="23">
        <f t="shared" si="6"/>
        <v>0</v>
      </c>
      <c r="G34" s="23">
        <f t="shared" si="7"/>
        <v>0</v>
      </c>
      <c r="H34" s="26">
        <f t="shared" si="8"/>
        <v>0</v>
      </c>
      <c r="I34" s="26">
        <f t="shared" si="9"/>
        <v>0</v>
      </c>
      <c r="J34" s="22">
        <f t="shared" si="10"/>
        <v>0</v>
      </c>
      <c r="K34" s="43" t="str">
        <f t="shared" si="11"/>
        <v>0 Days</v>
      </c>
      <c r="L34" s="24" t="str">
        <f t="shared" si="12"/>
        <v>Not Done OT</v>
      </c>
    </row>
    <row r="35" spans="1:12" x14ac:dyDescent="0.3">
      <c r="A35" s="20" t="s">
        <v>41</v>
      </c>
      <c r="B35" s="31">
        <f>IFERROR(VLOOKUP($A35,Pivot_Weekdays!$J$32:$K$58,2,0),0)</f>
        <v>0</v>
      </c>
      <c r="C35" s="31">
        <f>IFERROR(VLOOKUP($A35,Pivot_Weekdays!$O$32:$P$58,2,0),0)</f>
        <v>9</v>
      </c>
      <c r="D35" s="23">
        <f>IFERROR(VLOOKUP($A35,Pivot_Weekdays!$J$68:$K$94,2,0),0)</f>
        <v>0</v>
      </c>
      <c r="E35" s="23">
        <f>IFERROR(VLOOKUP($A35,Pivot_Weekdays!$O$68:$P$94,2,0),0)</f>
        <v>4596</v>
      </c>
      <c r="F35" s="23">
        <f t="shared" si="6"/>
        <v>0</v>
      </c>
      <c r="G35" s="23">
        <f t="shared" si="7"/>
        <v>4250</v>
      </c>
      <c r="H35" s="26">
        <f t="shared" si="8"/>
        <v>4250</v>
      </c>
      <c r="I35" s="26">
        <f t="shared" si="9"/>
        <v>4596</v>
      </c>
      <c r="J35" s="22">
        <f t="shared" si="10"/>
        <v>1.0814117647058823</v>
      </c>
      <c r="K35" s="43" t="str">
        <f t="shared" si="11"/>
        <v>1 Day</v>
      </c>
      <c r="L35" s="24" t="str">
        <f t="shared" si="12"/>
        <v>Achieved</v>
      </c>
    </row>
    <row r="36" spans="1:12" x14ac:dyDescent="0.3">
      <c r="A36" s="20" t="s">
        <v>42</v>
      </c>
      <c r="B36" s="31">
        <f>IFERROR(VLOOKUP($A36,Pivot_Weekdays!$J$32:$K$58,2,0),0)</f>
        <v>1</v>
      </c>
      <c r="C36" s="31">
        <f>IFERROR(VLOOKUP($A36,Pivot_Weekdays!$O$32:$P$58,2,0),0)</f>
        <v>17</v>
      </c>
      <c r="D36" s="23">
        <f>IFERROR(VLOOKUP($A36,Pivot_Weekdays!$J$68:$K$94,2,0),0)</f>
        <v>6637</v>
      </c>
      <c r="E36" s="23">
        <f>IFERROR(VLOOKUP($A36,Pivot_Weekdays!$O$68:$P$94,2,0),0)</f>
        <v>6637</v>
      </c>
      <c r="F36" s="23">
        <f t="shared" si="6"/>
        <v>2083.3333333333335</v>
      </c>
      <c r="G36" s="23">
        <f t="shared" si="7"/>
        <v>8027.7777777777783</v>
      </c>
      <c r="H36" s="26">
        <f t="shared" si="8"/>
        <v>10111.111111111111</v>
      </c>
      <c r="I36" s="26">
        <f t="shared" si="9"/>
        <v>13274</v>
      </c>
      <c r="J36" s="22">
        <f t="shared" si="10"/>
        <v>1.3128131868131867</v>
      </c>
      <c r="K36" s="43" t="str">
        <f t="shared" si="11"/>
        <v>2 Days</v>
      </c>
      <c r="L36" s="24" t="str">
        <f t="shared" si="12"/>
        <v>Achieved</v>
      </c>
    </row>
    <row r="37" spans="1:12" x14ac:dyDescent="0.3">
      <c r="A37" s="20" t="s">
        <v>43</v>
      </c>
      <c r="B37" s="31">
        <f>IFERROR(VLOOKUP($A37,Pivot_Weekdays!$J$32:$K$58,2,0),0)</f>
        <v>1</v>
      </c>
      <c r="C37" s="31">
        <f>IFERROR(VLOOKUP($A37,Pivot_Weekdays!$O$32:$P$58,2,0),0)</f>
        <v>17</v>
      </c>
      <c r="D37" s="23">
        <f>IFERROR(VLOOKUP($A37,Pivot_Weekdays!$J$68:$K$94,2,0),0)</f>
        <v>6622</v>
      </c>
      <c r="E37" s="23">
        <f>IFERROR(VLOOKUP($A37,Pivot_Weekdays!$O$68:$P$94,2,0),0)</f>
        <v>6622</v>
      </c>
      <c r="F37" s="23">
        <f t="shared" si="6"/>
        <v>2083.3333333333335</v>
      </c>
      <c r="G37" s="23">
        <f t="shared" si="7"/>
        <v>8027.7777777777783</v>
      </c>
      <c r="H37" s="26">
        <f t="shared" si="8"/>
        <v>10111.111111111111</v>
      </c>
      <c r="I37" s="26">
        <f t="shared" si="9"/>
        <v>13244</v>
      </c>
      <c r="J37" s="22">
        <f t="shared" si="10"/>
        <v>1.3098461538461539</v>
      </c>
      <c r="K37" s="43" t="str">
        <f t="shared" si="11"/>
        <v>2 Days</v>
      </c>
      <c r="L37" s="24" t="str">
        <f t="shared" si="12"/>
        <v>Achieved</v>
      </c>
    </row>
    <row r="38" spans="1:12" x14ac:dyDescent="0.3">
      <c r="A38" s="20" t="s">
        <v>44</v>
      </c>
      <c r="B38" s="31">
        <f>IFERROR(VLOOKUP($A38,Pivot_Weekdays!$J$32:$K$58,2,0),0)</f>
        <v>0</v>
      </c>
      <c r="C38" s="31">
        <f>IFERROR(VLOOKUP($A38,Pivot_Weekdays!$O$32:$P$58,2,0),0)</f>
        <v>9</v>
      </c>
      <c r="D38" s="23">
        <f>IFERROR(VLOOKUP($A38,Pivot_Weekdays!$J$68:$K$94,2,0),0)</f>
        <v>0</v>
      </c>
      <c r="E38" s="23">
        <f>IFERROR(VLOOKUP($A38,Pivot_Weekdays!$O$68:$P$94,2,0),0)</f>
        <v>4398</v>
      </c>
      <c r="F38" s="23">
        <f t="shared" si="6"/>
        <v>0</v>
      </c>
      <c r="G38" s="23">
        <f t="shared" si="7"/>
        <v>4250</v>
      </c>
      <c r="H38" s="26">
        <f t="shared" si="8"/>
        <v>4250</v>
      </c>
      <c r="I38" s="26">
        <f t="shared" si="9"/>
        <v>4398</v>
      </c>
      <c r="J38" s="22">
        <f t="shared" si="10"/>
        <v>1.0348235294117647</v>
      </c>
      <c r="K38" s="43" t="str">
        <f t="shared" si="11"/>
        <v>1 Day</v>
      </c>
      <c r="L38" s="24" t="str">
        <f t="shared" si="12"/>
        <v>Achieved</v>
      </c>
    </row>
    <row r="39" spans="1:12" x14ac:dyDescent="0.3">
      <c r="A39" s="20" t="s">
        <v>45</v>
      </c>
      <c r="B39" s="31">
        <f>IFERROR(VLOOKUP($A39,Pivot_Weekdays!$J$32:$K$58,2,0),0)</f>
        <v>0</v>
      </c>
      <c r="C39" s="31">
        <f>IFERROR(VLOOKUP($A39,Pivot_Weekdays!$O$32:$P$58,2,0),0)</f>
        <v>0</v>
      </c>
      <c r="D39" s="23">
        <f>IFERROR(VLOOKUP($A39,Pivot_Weekdays!$J$68:$K$94,2,0),0)</f>
        <v>0</v>
      </c>
      <c r="E39" s="23">
        <f>IFERROR(VLOOKUP($A39,Pivot_Weekdays!$O$68:$P$94,2,0),0)</f>
        <v>0</v>
      </c>
      <c r="F39" s="23">
        <f t="shared" si="6"/>
        <v>0</v>
      </c>
      <c r="G39" s="23">
        <f t="shared" si="7"/>
        <v>0</v>
      </c>
      <c r="H39" s="26">
        <f t="shared" si="8"/>
        <v>0</v>
      </c>
      <c r="I39" s="26">
        <f t="shared" si="9"/>
        <v>0</v>
      </c>
      <c r="J39" s="22">
        <f t="shared" si="10"/>
        <v>0</v>
      </c>
      <c r="K39" s="43" t="str">
        <f t="shared" si="11"/>
        <v>0 Days</v>
      </c>
      <c r="L39" s="24" t="str">
        <f t="shared" si="12"/>
        <v>Not Done OT</v>
      </c>
    </row>
    <row r="40" spans="1:12" x14ac:dyDescent="0.3">
      <c r="A40" s="20" t="s">
        <v>46</v>
      </c>
      <c r="B40" s="31">
        <f>IFERROR(VLOOKUP($A40,Pivot_Weekdays!$J$32:$K$58,2,0),0)</f>
        <v>1</v>
      </c>
      <c r="C40" s="31">
        <f>IFERROR(VLOOKUP($A40,Pivot_Weekdays!$O$32:$P$58,2,0),0)</f>
        <v>17</v>
      </c>
      <c r="D40" s="23">
        <f>IFERROR(VLOOKUP($A40,Pivot_Weekdays!$J$68:$K$94,2,0),0)</f>
        <v>6635</v>
      </c>
      <c r="E40" s="23">
        <f>IFERROR(VLOOKUP($A40,Pivot_Weekdays!$O$68:$P$94,2,0),0)</f>
        <v>6635</v>
      </c>
      <c r="F40" s="23">
        <f t="shared" si="6"/>
        <v>2083.3333333333335</v>
      </c>
      <c r="G40" s="23">
        <f t="shared" si="7"/>
        <v>8027.7777777777783</v>
      </c>
      <c r="H40" s="26">
        <f t="shared" si="8"/>
        <v>10111.111111111111</v>
      </c>
      <c r="I40" s="26">
        <f t="shared" si="9"/>
        <v>13270</v>
      </c>
      <c r="J40" s="22">
        <f t="shared" si="10"/>
        <v>1.3124175824175823</v>
      </c>
      <c r="K40" s="43" t="str">
        <f t="shared" si="11"/>
        <v>2 Days</v>
      </c>
      <c r="L40" s="24" t="str">
        <f t="shared" si="12"/>
        <v>Achieved</v>
      </c>
    </row>
    <row r="41" spans="1:12" x14ac:dyDescent="0.3">
      <c r="A41" s="20" t="s">
        <v>47</v>
      </c>
      <c r="B41" s="31">
        <f>IFERROR(VLOOKUP($A41,Pivot_Weekdays!$J$32:$K$58,2,0),0)</f>
        <v>1</v>
      </c>
      <c r="C41" s="31">
        <f>IFERROR(VLOOKUP($A41,Pivot_Weekdays!$O$32:$P$58,2,0),0)</f>
        <v>17</v>
      </c>
      <c r="D41" s="23">
        <f>IFERROR(VLOOKUP($A41,Pivot_Weekdays!$J$68:$K$94,2,0),0)</f>
        <v>6638</v>
      </c>
      <c r="E41" s="23">
        <f>IFERROR(VLOOKUP($A41,Pivot_Weekdays!$O$68:$P$94,2,0),0)</f>
        <v>6638</v>
      </c>
      <c r="F41" s="23">
        <f t="shared" si="6"/>
        <v>2083.3333333333335</v>
      </c>
      <c r="G41" s="23">
        <f t="shared" si="7"/>
        <v>8027.7777777777783</v>
      </c>
      <c r="H41" s="26">
        <f t="shared" si="8"/>
        <v>10111.111111111111</v>
      </c>
      <c r="I41" s="26">
        <f t="shared" si="9"/>
        <v>13276</v>
      </c>
      <c r="J41" s="22">
        <f t="shared" si="10"/>
        <v>1.3130109890109889</v>
      </c>
      <c r="K41" s="43" t="str">
        <f t="shared" si="11"/>
        <v>2 Days</v>
      </c>
      <c r="L41" s="24" t="str">
        <f t="shared" si="12"/>
        <v>Achieved</v>
      </c>
    </row>
    <row r="42" spans="1:12" x14ac:dyDescent="0.3">
      <c r="A42" s="30" t="s">
        <v>48</v>
      </c>
      <c r="B42" s="31">
        <f>IFERROR(VLOOKUP($A42,Pivot_Weekdays!$J$32:$K$58,2,0),0)</f>
        <v>0.2</v>
      </c>
      <c r="C42" s="31">
        <f>IFERROR(VLOOKUP($A42,Pivot_Weekdays!$O$32:$P$58,2,0),0)</f>
        <v>8.8000000000000007</v>
      </c>
      <c r="D42" s="23">
        <f>IFERROR(VLOOKUP($A42,Pivot_Weekdays!$J$68:$K$94,2,0),0)</f>
        <v>6630</v>
      </c>
      <c r="E42" s="23">
        <f>IFERROR(VLOOKUP($A42,Pivot_Weekdays!$O$68:$P$94,2,0),0)</f>
        <v>5630</v>
      </c>
      <c r="F42" s="23">
        <f t="shared" si="6"/>
        <v>416.66666666666674</v>
      </c>
      <c r="G42" s="23">
        <f t="shared" si="7"/>
        <v>4155.5555555555557</v>
      </c>
      <c r="H42" s="26">
        <f t="shared" si="8"/>
        <v>4572.2222222222226</v>
      </c>
      <c r="I42" s="26">
        <f t="shared" si="9"/>
        <v>12260</v>
      </c>
      <c r="J42" s="22">
        <f t="shared" si="10"/>
        <v>2.6814094775212634</v>
      </c>
      <c r="K42" s="43" t="str">
        <f t="shared" si="11"/>
        <v>1 Day</v>
      </c>
      <c r="L42" s="24" t="str">
        <f t="shared" si="12"/>
        <v>Achieved</v>
      </c>
    </row>
    <row r="43" spans="1:12" x14ac:dyDescent="0.3">
      <c r="A43" s="20" t="s">
        <v>49</v>
      </c>
      <c r="B43" s="31">
        <f>IFERROR(VLOOKUP($A43,Pivot_Weekdays!$J$32:$K$58,2,0),0)</f>
        <v>1</v>
      </c>
      <c r="C43" s="31">
        <f>IFERROR(VLOOKUP($A43,Pivot_Weekdays!$O$32:$P$58,2,0),0)</f>
        <v>17</v>
      </c>
      <c r="D43" s="23">
        <f>IFERROR(VLOOKUP($A43,Pivot_Weekdays!$J$68:$K$94,2,0),0)</f>
        <v>6634</v>
      </c>
      <c r="E43" s="23">
        <f>IFERROR(VLOOKUP($A43,Pivot_Weekdays!$O$68:$P$94,2,0),0)</f>
        <v>5148</v>
      </c>
      <c r="F43" s="23">
        <f t="shared" si="6"/>
        <v>2083.3333333333335</v>
      </c>
      <c r="G43" s="23">
        <f t="shared" si="7"/>
        <v>8027.7777777777783</v>
      </c>
      <c r="H43" s="26">
        <f t="shared" si="8"/>
        <v>10111.111111111111</v>
      </c>
      <c r="I43" s="26">
        <f t="shared" si="9"/>
        <v>11782</v>
      </c>
      <c r="J43" s="22">
        <f t="shared" si="10"/>
        <v>1.1652527472527472</v>
      </c>
      <c r="K43" s="43" t="str">
        <f t="shared" si="11"/>
        <v>2 Days</v>
      </c>
      <c r="L43" s="24" t="str">
        <f t="shared" si="12"/>
        <v>Achieved</v>
      </c>
    </row>
    <row r="44" spans="1:12" x14ac:dyDescent="0.3">
      <c r="A44" s="20" t="s">
        <v>50</v>
      </c>
      <c r="B44" s="31">
        <f>IFERROR(VLOOKUP($A44,Pivot_Weekdays!$J$32:$K$58,2,0),0)</f>
        <v>0</v>
      </c>
      <c r="C44" s="31">
        <f>IFERROR(VLOOKUP($A44,Pivot_Weekdays!$O$32:$P$58,2,0),0)</f>
        <v>0</v>
      </c>
      <c r="D44" s="23">
        <f>IFERROR(VLOOKUP($A44,Pivot_Weekdays!$J$68:$K$94,2,0),0)</f>
        <v>0</v>
      </c>
      <c r="E44" s="23">
        <f>IFERROR(VLOOKUP($A44,Pivot_Weekdays!$O$68:$P$94,2,0),0)</f>
        <v>0</v>
      </c>
      <c r="F44" s="23">
        <f t="shared" si="6"/>
        <v>0</v>
      </c>
      <c r="G44" s="23">
        <f t="shared" si="7"/>
        <v>0</v>
      </c>
      <c r="H44" s="26">
        <f t="shared" si="8"/>
        <v>0</v>
      </c>
      <c r="I44" s="26">
        <f t="shared" si="9"/>
        <v>0</v>
      </c>
      <c r="J44" s="22">
        <f t="shared" si="10"/>
        <v>0</v>
      </c>
      <c r="K44" s="43" t="str">
        <f t="shared" si="11"/>
        <v>0 Days</v>
      </c>
      <c r="L44" s="24" t="str">
        <f t="shared" si="12"/>
        <v>Not Done OT</v>
      </c>
    </row>
    <row r="45" spans="1:12" x14ac:dyDescent="0.3">
      <c r="A45" s="20" t="s">
        <v>51</v>
      </c>
      <c r="B45" s="31">
        <f>IFERROR(VLOOKUP($A45,Pivot_Weekdays!$J$32:$K$58,2,0),0)</f>
        <v>0</v>
      </c>
      <c r="C45" s="31">
        <f>IFERROR(VLOOKUP($A45,Pivot_Weekdays!$O$32:$P$58,2,0),0)</f>
        <v>0</v>
      </c>
      <c r="D45" s="23">
        <f>IFERROR(VLOOKUP($A45,Pivot_Weekdays!$J$68:$K$94,2,0),0)</f>
        <v>0</v>
      </c>
      <c r="E45" s="23">
        <f>IFERROR(VLOOKUP($A45,Pivot_Weekdays!$O$68:$P$94,2,0),0)</f>
        <v>0</v>
      </c>
      <c r="F45" s="23">
        <f t="shared" si="6"/>
        <v>0</v>
      </c>
      <c r="G45" s="23">
        <f t="shared" si="7"/>
        <v>0</v>
      </c>
      <c r="H45" s="26">
        <f t="shared" si="8"/>
        <v>0</v>
      </c>
      <c r="I45" s="26">
        <f t="shared" si="9"/>
        <v>0</v>
      </c>
      <c r="J45" s="22">
        <f t="shared" si="10"/>
        <v>0</v>
      </c>
      <c r="K45" s="43" t="str">
        <f t="shared" si="11"/>
        <v>0 Days</v>
      </c>
      <c r="L45" s="24" t="str">
        <f t="shared" si="12"/>
        <v>Not Done OT</v>
      </c>
    </row>
    <row r="46" spans="1:12" x14ac:dyDescent="0.3">
      <c r="A46" s="20" t="s">
        <v>52</v>
      </c>
      <c r="B46" s="31">
        <f>IFERROR(VLOOKUP($A46,Pivot_Weekdays!$J$32:$K$58,2,0),0)</f>
        <v>1</v>
      </c>
      <c r="C46" s="31">
        <f>IFERROR(VLOOKUP($A46,Pivot_Weekdays!$O$32:$P$58,2,0),0)</f>
        <v>17</v>
      </c>
      <c r="D46" s="23">
        <f>IFERROR(VLOOKUP($A46,Pivot_Weekdays!$J$68:$K$94,2,0),0)</f>
        <v>6640</v>
      </c>
      <c r="E46" s="23">
        <f>IFERROR(VLOOKUP($A46,Pivot_Weekdays!$O$68:$P$94,2,0),0)</f>
        <v>6640</v>
      </c>
      <c r="F46" s="23">
        <f t="shared" si="6"/>
        <v>2083.3333333333335</v>
      </c>
      <c r="G46" s="23">
        <f t="shared" si="7"/>
        <v>8027.7777777777783</v>
      </c>
      <c r="H46" s="26">
        <f t="shared" si="8"/>
        <v>10111.111111111111</v>
      </c>
      <c r="I46" s="26">
        <f t="shared" si="9"/>
        <v>13280</v>
      </c>
      <c r="J46" s="22">
        <f t="shared" si="10"/>
        <v>1.3134065934065933</v>
      </c>
      <c r="K46" s="43" t="str">
        <f t="shared" si="11"/>
        <v>2 Days</v>
      </c>
      <c r="L46" s="24" t="str">
        <f t="shared" si="12"/>
        <v>Achieved</v>
      </c>
    </row>
    <row r="47" spans="1:12" x14ac:dyDescent="0.3">
      <c r="A47" s="30" t="s">
        <v>53</v>
      </c>
      <c r="B47" s="31">
        <f>IFERROR(VLOOKUP($A47,Pivot_Weekdays!$J$32:$K$58,2,0),0)</f>
        <v>0</v>
      </c>
      <c r="C47" s="31">
        <f>IFERROR(VLOOKUP($A47,Pivot_Weekdays!$O$32:$P$58,2,0),0)</f>
        <v>0</v>
      </c>
      <c r="D47" s="23">
        <f>IFERROR(VLOOKUP($A47,Pivot_Weekdays!$J$68:$K$94,2,0),0)</f>
        <v>0</v>
      </c>
      <c r="E47" s="23">
        <f>IFERROR(VLOOKUP($A47,Pivot_Weekdays!$O$68:$P$94,2,0),0)</f>
        <v>0</v>
      </c>
      <c r="F47" s="23">
        <f t="shared" si="6"/>
        <v>0</v>
      </c>
      <c r="G47" s="23">
        <f t="shared" si="7"/>
        <v>0</v>
      </c>
      <c r="H47" s="26">
        <f t="shared" si="8"/>
        <v>0</v>
      </c>
      <c r="I47" s="26">
        <f t="shared" si="9"/>
        <v>0</v>
      </c>
      <c r="J47" s="22">
        <f t="shared" si="10"/>
        <v>0</v>
      </c>
      <c r="K47" s="43" t="str">
        <f t="shared" si="11"/>
        <v>0 Days</v>
      </c>
      <c r="L47" s="24" t="str">
        <f t="shared" si="12"/>
        <v>Not Done OT</v>
      </c>
    </row>
    <row r="48" spans="1:12" x14ac:dyDescent="0.3">
      <c r="A48" s="20" t="s">
        <v>55</v>
      </c>
      <c r="B48" s="31">
        <f>IFERROR(VLOOKUP($A48,Pivot_Weekdays!$J$32:$K$58,2,0),0)</f>
        <v>0.8</v>
      </c>
      <c r="C48" s="31">
        <f>IFERROR(VLOOKUP($A48,Pivot_Weekdays!$O$32:$P$58,2,0),0)</f>
        <v>17.2</v>
      </c>
      <c r="D48" s="23">
        <f>IFERROR(VLOOKUP($A48,Pivot_Weekdays!$J$68:$K$94,2,0),0)</f>
        <v>6636</v>
      </c>
      <c r="E48" s="23">
        <f>IFERROR(VLOOKUP($A48,Pivot_Weekdays!$O$68:$P$94,2,0),0)</f>
        <v>6636</v>
      </c>
      <c r="F48" s="23">
        <f t="shared" si="6"/>
        <v>1666.666666666667</v>
      </c>
      <c r="G48" s="23">
        <f t="shared" si="7"/>
        <v>8122.2222222222217</v>
      </c>
      <c r="H48" s="26">
        <f t="shared" si="8"/>
        <v>9788.8888888888887</v>
      </c>
      <c r="I48" s="26">
        <f t="shared" si="9"/>
        <v>13272</v>
      </c>
      <c r="J48" s="22">
        <f t="shared" si="10"/>
        <v>1.3558229284903518</v>
      </c>
      <c r="K48" s="43" t="str">
        <f t="shared" si="11"/>
        <v>2 Days</v>
      </c>
      <c r="L48" s="24" t="str">
        <f t="shared" si="12"/>
        <v>Achieved</v>
      </c>
    </row>
    <row r="49" spans="1:12" x14ac:dyDescent="0.3">
      <c r="A49" s="20" t="s">
        <v>56</v>
      </c>
      <c r="B49" s="31">
        <f>IFERROR(VLOOKUP($A49,Pivot_Weekdays!$J$32:$K$58,2,0),0)</f>
        <v>0.5</v>
      </c>
      <c r="C49" s="31">
        <f>IFERROR(VLOOKUP($A49,Pivot_Weekdays!$O$32:$P$58,2,0),0)</f>
        <v>17.5</v>
      </c>
      <c r="D49" s="23">
        <f>IFERROR(VLOOKUP($A49,Pivot_Weekdays!$J$68:$K$94,2,0),0)</f>
        <v>3340</v>
      </c>
      <c r="E49" s="23">
        <f>IFERROR(VLOOKUP($A49,Pivot_Weekdays!$O$68:$P$94,2,0),0)</f>
        <v>6430</v>
      </c>
      <c r="F49" s="23">
        <f t="shared" si="6"/>
        <v>1041.6666666666667</v>
      </c>
      <c r="G49" s="23">
        <f t="shared" si="7"/>
        <v>8263.8888888888887</v>
      </c>
      <c r="H49" s="26">
        <f t="shared" si="8"/>
        <v>9305.5555555555547</v>
      </c>
      <c r="I49" s="26">
        <f t="shared" si="9"/>
        <v>9770</v>
      </c>
      <c r="J49" s="22">
        <f t="shared" si="10"/>
        <v>1.049910447761194</v>
      </c>
      <c r="K49" s="43" t="str">
        <f t="shared" si="11"/>
        <v>2 Days</v>
      </c>
      <c r="L49" s="24" t="str">
        <f t="shared" si="12"/>
        <v>Achieved</v>
      </c>
    </row>
    <row r="50" spans="1:12" x14ac:dyDescent="0.3">
      <c r="A50" s="20" t="s">
        <v>57</v>
      </c>
      <c r="B50" s="31">
        <f>IFERROR(VLOOKUP($A50,Pivot_Weekdays!$J$32:$K$58,2,0),0)</f>
        <v>1</v>
      </c>
      <c r="C50" s="31">
        <f>IFERROR(VLOOKUP($A50,Pivot_Weekdays!$O$32:$P$58,2,0),0)</f>
        <v>17</v>
      </c>
      <c r="D50" s="23">
        <f>IFERROR(VLOOKUP($A50,Pivot_Weekdays!$J$68:$K$94,2,0),0)</f>
        <v>6641</v>
      </c>
      <c r="E50" s="23">
        <f>IFERROR(VLOOKUP($A50,Pivot_Weekdays!$O$68:$P$94,2,0),0)</f>
        <v>6641</v>
      </c>
      <c r="F50" s="23">
        <f t="shared" si="6"/>
        <v>2083.3333333333335</v>
      </c>
      <c r="G50" s="23">
        <f t="shared" si="7"/>
        <v>8027.7777777777783</v>
      </c>
      <c r="H50" s="26">
        <f t="shared" si="8"/>
        <v>10111.111111111111</v>
      </c>
      <c r="I50" s="26">
        <f t="shared" si="9"/>
        <v>13282</v>
      </c>
      <c r="J50" s="22">
        <f t="shared" si="10"/>
        <v>1.3136043956043957</v>
      </c>
      <c r="K50" s="43" t="str">
        <f t="shared" si="11"/>
        <v>2 Days</v>
      </c>
      <c r="L50" s="24" t="str">
        <f t="shared" si="12"/>
        <v>Achieved</v>
      </c>
    </row>
    <row r="51" spans="1:12" x14ac:dyDescent="0.3">
      <c r="A51" s="20" t="s">
        <v>58</v>
      </c>
      <c r="B51" s="31">
        <f>IFERROR(VLOOKUP($A51,Pivot_Weekdays!$J$32:$K$58,2,0),0)</f>
        <v>0</v>
      </c>
      <c r="C51" s="31">
        <f>IFERROR(VLOOKUP($A51,Pivot_Weekdays!$O$32:$P$58,2,0),0)</f>
        <v>9</v>
      </c>
      <c r="D51" s="23">
        <f>IFERROR(VLOOKUP($A51,Pivot_Weekdays!$J$68:$K$94,2,0),0)</f>
        <v>0</v>
      </c>
      <c r="E51" s="23">
        <f>IFERROR(VLOOKUP($A51,Pivot_Weekdays!$O$68:$P$94,2,0),0)</f>
        <v>4307</v>
      </c>
      <c r="F51" s="23">
        <f t="shared" si="6"/>
        <v>0</v>
      </c>
      <c r="G51" s="23">
        <f t="shared" si="7"/>
        <v>4250</v>
      </c>
      <c r="H51" s="26">
        <f t="shared" si="8"/>
        <v>4250</v>
      </c>
      <c r="I51" s="26">
        <f t="shared" si="9"/>
        <v>4307</v>
      </c>
      <c r="J51" s="22">
        <f t="shared" si="10"/>
        <v>1.0134117647058825</v>
      </c>
      <c r="K51" s="43" t="str">
        <f t="shared" si="11"/>
        <v>1 Day</v>
      </c>
      <c r="L51" s="24" t="str">
        <f t="shared" si="12"/>
        <v>Achieved</v>
      </c>
    </row>
    <row r="52" spans="1:12" x14ac:dyDescent="0.3">
      <c r="A52" s="20" t="s">
        <v>59</v>
      </c>
      <c r="B52" s="31">
        <f>IFERROR(VLOOKUP($A52,Pivot_Weekdays!$J$32:$K$58,2,0),0)</f>
        <v>1</v>
      </c>
      <c r="C52" s="31">
        <f>IFERROR(VLOOKUP($A52,Pivot_Weekdays!$O$32:$P$58,2,0),0)</f>
        <v>17</v>
      </c>
      <c r="D52" s="23">
        <f>IFERROR(VLOOKUP($A52,Pivot_Weekdays!$J$68:$K$94,2,0),0)</f>
        <v>6643</v>
      </c>
      <c r="E52" s="23">
        <f>IFERROR(VLOOKUP($A52,Pivot_Weekdays!$O$68:$P$94,2,0),0)</f>
        <v>6643</v>
      </c>
      <c r="F52" s="23">
        <f t="shared" si="6"/>
        <v>2083.3333333333335</v>
      </c>
      <c r="G52" s="23">
        <f t="shared" si="7"/>
        <v>8027.7777777777783</v>
      </c>
      <c r="H52" s="26">
        <f t="shared" si="8"/>
        <v>10111.111111111111</v>
      </c>
      <c r="I52" s="26">
        <f t="shared" si="9"/>
        <v>13286</v>
      </c>
      <c r="J52" s="22">
        <f t="shared" si="10"/>
        <v>1.3140000000000001</v>
      </c>
      <c r="K52" s="43" t="str">
        <f t="shared" si="11"/>
        <v>2 Days</v>
      </c>
      <c r="L52" s="24" t="str">
        <f t="shared" si="12"/>
        <v>Achieved</v>
      </c>
    </row>
  </sheetData>
  <mergeCells count="2">
    <mergeCell ref="A1:K1"/>
    <mergeCell ref="A30:L30"/>
  </mergeCells>
  <conditionalFormatting sqref="K3:K23">
    <cfRule type="cellIs" dxfId="15" priority="27" operator="equal">
      <formula>"Not Eligible"</formula>
    </cfRule>
    <cfRule type="cellIs" dxfId="14" priority="28" operator="equal">
      <formula>"Eligible"</formula>
    </cfRule>
  </conditionalFormatting>
  <conditionalFormatting sqref="K32:K52">
    <cfRule type="cellIs" dxfId="13" priority="15" operator="equal">
      <formula>"2 Days"</formula>
    </cfRule>
    <cfRule type="cellIs" dxfId="12" priority="16" operator="equal">
      <formula>"1 Day"</formula>
    </cfRule>
    <cfRule type="cellIs" dxfId="11" priority="17" operator="equal">
      <formula>"0 Days"</formula>
    </cfRule>
    <cfRule type="cellIs" dxfId="10" priority="24" operator="equal">
      <formula>"Not Done OT"</formula>
    </cfRule>
    <cfRule type="cellIs" dxfId="9" priority="25" operator="equal">
      <formula>"Not Achieved"</formula>
    </cfRule>
    <cfRule type="cellIs" dxfId="8" priority="26" operator="equal">
      <formula>"Eligible"</formula>
    </cfRule>
  </conditionalFormatting>
  <conditionalFormatting sqref="L32:L52">
    <cfRule type="cellIs" dxfId="7" priority="18" operator="equal">
      <formula>"Not Done OT"</formula>
    </cfRule>
    <cfRule type="cellIs" dxfId="6" priority="19" operator="equal">
      <formula>"Not Achieved"</formula>
    </cfRule>
    <cfRule type="cellIs" dxfId="5" priority="20" operator="equal">
      <formula>"Eligible"</formula>
    </cfRule>
  </conditionalFormatting>
  <conditionalFormatting sqref="J32:J52">
    <cfRule type="cellIs" dxfId="4" priority="10" operator="greaterThan">
      <formula>100</formula>
    </cfRule>
    <cfRule type="cellIs" dxfId="3" priority="11" operator="equal">
      <formula>0</formula>
    </cfRule>
    <cfRule type="cellIs" dxfId="2" priority="12" operator="lessThan">
      <formula>1</formula>
    </cfRule>
  </conditionalFormatting>
  <conditionalFormatting sqref="J3:J23">
    <cfRule type="cellIs" dxfId="1" priority="1" operator="lessThan">
      <formula>0.99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CC87-FBBA-49D2-8863-91140C19AF45}">
  <dimension ref="A3:R94"/>
  <sheetViews>
    <sheetView topLeftCell="B26" zoomScale="60" zoomScaleNormal="60" workbookViewId="0">
      <selection activeCell="G35" sqref="G35"/>
    </sheetView>
  </sheetViews>
  <sheetFormatPr defaultRowHeight="14.4" x14ac:dyDescent="0.3"/>
  <cols>
    <col min="1" max="1" width="22" style="17" bestFit="1" customWidth="1"/>
    <col min="2" max="2" width="23.77734375" style="17" bestFit="1" customWidth="1"/>
    <col min="3" max="3" width="11.44140625" style="17" bestFit="1" customWidth="1"/>
    <col min="4" max="4" width="15.109375" style="17" bestFit="1" customWidth="1"/>
    <col min="5" max="5" width="12.5546875" style="17" bestFit="1" customWidth="1"/>
    <col min="6" max="6" width="22" style="17" bestFit="1" customWidth="1"/>
    <col min="7" max="7" width="23.77734375" style="17" bestFit="1" customWidth="1"/>
    <col min="8" max="8" width="17.6640625" style="17" bestFit="1" customWidth="1"/>
    <col min="9" max="9" width="22.5546875" style="17" bestFit="1" customWidth="1"/>
    <col min="10" max="10" width="22" style="17" bestFit="1" customWidth="1"/>
    <col min="11" max="11" width="23.77734375" style="17" bestFit="1" customWidth="1"/>
    <col min="12" max="12" width="11.77734375" style="17" bestFit="1" customWidth="1"/>
    <col min="13" max="13" width="15.33203125" style="17" bestFit="1" customWidth="1"/>
    <col min="14" max="14" width="12" style="17" bestFit="1" customWidth="1"/>
    <col min="15" max="15" width="22" style="17" bestFit="1" customWidth="1"/>
    <col min="16" max="16" width="23.77734375" style="17" bestFit="1" customWidth="1"/>
    <col min="17" max="17" width="9.44140625" style="17" bestFit="1" customWidth="1"/>
    <col min="18" max="18" width="14.88671875" style="17" bestFit="1" customWidth="1"/>
    <col min="19" max="16384" width="8.88671875" style="17"/>
  </cols>
  <sheetData>
    <row r="3" spans="1:16" x14ac:dyDescent="0.3">
      <c r="A3" s="18" t="s">
        <v>64</v>
      </c>
      <c r="B3" s="18" t="s">
        <v>66</v>
      </c>
      <c r="H3"/>
      <c r="J3" s="18" t="s">
        <v>64</v>
      </c>
      <c r="K3" s="18" t="s">
        <v>66</v>
      </c>
      <c r="N3"/>
      <c r="O3"/>
      <c r="P3"/>
    </row>
    <row r="4" spans="1:16" x14ac:dyDescent="0.3">
      <c r="A4" s="18" t="s">
        <v>63</v>
      </c>
      <c r="B4" s="17" t="s">
        <v>84</v>
      </c>
      <c r="C4" s="17" t="s">
        <v>85</v>
      </c>
      <c r="D4" s="17" t="s">
        <v>86</v>
      </c>
      <c r="E4" s="17" t="s">
        <v>87</v>
      </c>
      <c r="F4" s="17" t="s">
        <v>88</v>
      </c>
      <c r="G4" s="17" t="s">
        <v>65</v>
      </c>
      <c r="H4"/>
      <c r="J4" s="18" t="s">
        <v>63</v>
      </c>
      <c r="K4" s="17" t="s">
        <v>90</v>
      </c>
      <c r="L4" s="17" t="s">
        <v>89</v>
      </c>
      <c r="M4" s="17" t="s">
        <v>65</v>
      </c>
      <c r="N4"/>
      <c r="O4"/>
      <c r="P4"/>
    </row>
    <row r="5" spans="1:16" x14ac:dyDescent="0.3">
      <c r="A5" s="17" t="s">
        <v>23</v>
      </c>
      <c r="B5" s="36">
        <v>9.0000000000000018</v>
      </c>
      <c r="C5" s="36">
        <v>9.0000000000000018</v>
      </c>
      <c r="D5" s="36">
        <v>9.0000000000000018</v>
      </c>
      <c r="E5" s="36">
        <v>9</v>
      </c>
      <c r="F5" s="36">
        <v>9.0000000000000018</v>
      </c>
      <c r="G5" s="36">
        <v>45.000000000000007</v>
      </c>
      <c r="H5"/>
      <c r="J5" s="17" t="s">
        <v>37</v>
      </c>
      <c r="K5" s="36">
        <v>9</v>
      </c>
      <c r="L5" s="36">
        <v>9</v>
      </c>
      <c r="M5" s="36">
        <v>18</v>
      </c>
      <c r="N5"/>
      <c r="O5"/>
      <c r="P5"/>
    </row>
    <row r="6" spans="1:16" x14ac:dyDescent="0.3">
      <c r="A6" s="17" t="s">
        <v>37</v>
      </c>
      <c r="B6" s="36">
        <v>8.9999999999999982</v>
      </c>
      <c r="C6" s="36">
        <v>8.9999999999999982</v>
      </c>
      <c r="D6" s="36">
        <v>9</v>
      </c>
      <c r="E6" s="36">
        <v>9</v>
      </c>
      <c r="F6" s="36">
        <v>9</v>
      </c>
      <c r="G6" s="36">
        <v>45</v>
      </c>
      <c r="H6"/>
      <c r="J6" s="17" t="s">
        <v>41</v>
      </c>
      <c r="K6" s="36">
        <v>9</v>
      </c>
      <c r="L6" s="36"/>
      <c r="M6" s="36">
        <v>9</v>
      </c>
      <c r="N6"/>
      <c r="O6"/>
      <c r="P6"/>
    </row>
    <row r="7" spans="1:16" x14ac:dyDescent="0.3">
      <c r="A7" s="17" t="s">
        <v>38</v>
      </c>
      <c r="B7" s="36"/>
      <c r="C7" s="36">
        <v>9</v>
      </c>
      <c r="D7" s="36">
        <v>8.9999999999999982</v>
      </c>
      <c r="E7" s="36">
        <v>9</v>
      </c>
      <c r="F7" s="36">
        <v>8.9999999999999982</v>
      </c>
      <c r="G7" s="36">
        <v>36</v>
      </c>
      <c r="H7"/>
      <c r="J7" s="17" t="s">
        <v>42</v>
      </c>
      <c r="K7" s="36">
        <v>9</v>
      </c>
      <c r="L7" s="36">
        <v>9</v>
      </c>
      <c r="M7" s="36">
        <v>18</v>
      </c>
      <c r="N7"/>
      <c r="O7"/>
      <c r="P7"/>
    </row>
    <row r="8" spans="1:16" x14ac:dyDescent="0.3">
      <c r="A8" s="17" t="s">
        <v>41</v>
      </c>
      <c r="B8" s="36">
        <v>8.9999999999999982</v>
      </c>
      <c r="C8" s="36">
        <v>8.9999999999999982</v>
      </c>
      <c r="D8" s="36">
        <v>9</v>
      </c>
      <c r="E8" s="36">
        <v>8.9999999999999982</v>
      </c>
      <c r="F8" s="36">
        <v>8.9</v>
      </c>
      <c r="G8" s="36">
        <v>44.899999999999991</v>
      </c>
      <c r="H8"/>
      <c r="J8" s="17" t="s">
        <v>43</v>
      </c>
      <c r="K8" s="36">
        <v>9</v>
      </c>
      <c r="L8" s="36">
        <v>9</v>
      </c>
      <c r="M8" s="36">
        <v>18</v>
      </c>
      <c r="N8"/>
      <c r="O8"/>
      <c r="P8"/>
    </row>
    <row r="9" spans="1:16" x14ac:dyDescent="0.3">
      <c r="A9" s="17" t="s">
        <v>42</v>
      </c>
      <c r="B9" s="36">
        <v>9.0000000000000018</v>
      </c>
      <c r="C9" s="36">
        <v>9.0000000000000018</v>
      </c>
      <c r="D9" s="36">
        <v>9</v>
      </c>
      <c r="E9" s="36">
        <v>9</v>
      </c>
      <c r="F9" s="36">
        <v>9</v>
      </c>
      <c r="G9" s="36">
        <v>45</v>
      </c>
      <c r="H9"/>
      <c r="J9" s="17" t="s">
        <v>44</v>
      </c>
      <c r="K9" s="36"/>
      <c r="L9" s="36">
        <v>9</v>
      </c>
      <c r="M9" s="36">
        <v>9</v>
      </c>
      <c r="N9"/>
      <c r="O9"/>
      <c r="P9"/>
    </row>
    <row r="10" spans="1:16" x14ac:dyDescent="0.3">
      <c r="A10" s="17" t="s">
        <v>43</v>
      </c>
      <c r="B10" s="36">
        <v>9.0000000000000018</v>
      </c>
      <c r="C10" s="36">
        <v>9.0000000000000018</v>
      </c>
      <c r="D10" s="36">
        <v>9.0000000000000018</v>
      </c>
      <c r="E10" s="36">
        <v>9</v>
      </c>
      <c r="F10" s="36">
        <v>9</v>
      </c>
      <c r="G10" s="36">
        <v>45.000000000000007</v>
      </c>
      <c r="H10"/>
      <c r="J10" s="17" t="s">
        <v>46</v>
      </c>
      <c r="K10" s="36">
        <v>9</v>
      </c>
      <c r="L10" s="36">
        <v>9</v>
      </c>
      <c r="M10" s="36">
        <v>18</v>
      </c>
      <c r="N10"/>
      <c r="O10"/>
      <c r="P10"/>
    </row>
    <row r="11" spans="1:16" x14ac:dyDescent="0.3">
      <c r="A11" s="17" t="s">
        <v>44</v>
      </c>
      <c r="B11" s="36">
        <v>9</v>
      </c>
      <c r="C11" s="36">
        <v>9</v>
      </c>
      <c r="D11" s="36">
        <v>9.0000000000000018</v>
      </c>
      <c r="E11" s="36">
        <v>9</v>
      </c>
      <c r="F11" s="36">
        <v>9.0000000000000018</v>
      </c>
      <c r="G11" s="36">
        <v>45</v>
      </c>
      <c r="H11"/>
      <c r="J11" s="17" t="s">
        <v>47</v>
      </c>
      <c r="K11" s="36">
        <v>9</v>
      </c>
      <c r="L11" s="36">
        <v>9</v>
      </c>
      <c r="M11" s="36">
        <v>18</v>
      </c>
      <c r="N11"/>
      <c r="O11"/>
      <c r="P11"/>
    </row>
    <row r="12" spans="1:16" x14ac:dyDescent="0.3">
      <c r="A12" s="17" t="s">
        <v>45</v>
      </c>
      <c r="B12" s="36"/>
      <c r="C12" s="36">
        <v>9</v>
      </c>
      <c r="D12" s="36">
        <v>9</v>
      </c>
      <c r="E12" s="36">
        <v>9</v>
      </c>
      <c r="F12" s="36">
        <v>9</v>
      </c>
      <c r="G12" s="36">
        <v>36</v>
      </c>
      <c r="H12"/>
      <c r="J12" s="17" t="s">
        <v>48</v>
      </c>
      <c r="K12" s="36">
        <v>9</v>
      </c>
      <c r="L12" s="36"/>
      <c r="M12" s="36">
        <v>9</v>
      </c>
      <c r="N12"/>
      <c r="O12"/>
      <c r="P12"/>
    </row>
    <row r="13" spans="1:16" x14ac:dyDescent="0.3">
      <c r="A13" s="17" t="s">
        <v>46</v>
      </c>
      <c r="B13" s="36">
        <v>9</v>
      </c>
      <c r="C13" s="36">
        <v>9</v>
      </c>
      <c r="D13" s="36">
        <v>9</v>
      </c>
      <c r="E13" s="36">
        <v>9</v>
      </c>
      <c r="F13" s="36">
        <v>9</v>
      </c>
      <c r="G13" s="36">
        <v>45</v>
      </c>
      <c r="H13"/>
      <c r="J13" s="17" t="s">
        <v>49</v>
      </c>
      <c r="K13" s="36">
        <v>9</v>
      </c>
      <c r="L13" s="36">
        <v>9</v>
      </c>
      <c r="M13" s="36">
        <v>18</v>
      </c>
      <c r="N13"/>
      <c r="O13"/>
      <c r="P13"/>
    </row>
    <row r="14" spans="1:16" x14ac:dyDescent="0.3">
      <c r="A14" s="17" t="s">
        <v>47</v>
      </c>
      <c r="B14" s="36">
        <v>9.0000000000000018</v>
      </c>
      <c r="C14" s="36">
        <v>9.0000000000000018</v>
      </c>
      <c r="D14" s="36">
        <v>9.0000000000000018</v>
      </c>
      <c r="E14" s="36">
        <v>9</v>
      </c>
      <c r="F14" s="36">
        <v>9</v>
      </c>
      <c r="G14" s="36">
        <v>45.000000000000007</v>
      </c>
      <c r="H14"/>
      <c r="J14" s="17" t="s">
        <v>52</v>
      </c>
      <c r="K14" s="36">
        <v>9</v>
      </c>
      <c r="L14" s="36">
        <v>9</v>
      </c>
      <c r="M14" s="36">
        <v>18</v>
      </c>
      <c r="N14"/>
      <c r="O14"/>
      <c r="P14"/>
    </row>
    <row r="15" spans="1:16" x14ac:dyDescent="0.3">
      <c r="A15" s="17" t="s">
        <v>48</v>
      </c>
      <c r="B15" s="36">
        <v>9</v>
      </c>
      <c r="C15" s="36">
        <v>9</v>
      </c>
      <c r="D15" s="36">
        <v>9</v>
      </c>
      <c r="E15" s="36">
        <v>9</v>
      </c>
      <c r="F15" s="36">
        <v>9</v>
      </c>
      <c r="G15" s="36">
        <v>45</v>
      </c>
      <c r="H15"/>
      <c r="J15" s="17" t="s">
        <v>55</v>
      </c>
      <c r="K15" s="36">
        <v>9</v>
      </c>
      <c r="L15" s="36">
        <v>9</v>
      </c>
      <c r="M15" s="36">
        <v>18</v>
      </c>
      <c r="N15"/>
      <c r="O15"/>
      <c r="P15"/>
    </row>
    <row r="16" spans="1:16" x14ac:dyDescent="0.3">
      <c r="A16" s="17" t="s">
        <v>49</v>
      </c>
      <c r="B16" s="36">
        <v>9</v>
      </c>
      <c r="C16" s="36">
        <v>9</v>
      </c>
      <c r="D16" s="36">
        <v>9</v>
      </c>
      <c r="E16" s="36">
        <v>9</v>
      </c>
      <c r="F16" s="36">
        <v>9</v>
      </c>
      <c r="G16" s="36">
        <v>45</v>
      </c>
      <c r="H16"/>
      <c r="J16" s="17" t="s">
        <v>56</v>
      </c>
      <c r="K16" s="36">
        <v>9</v>
      </c>
      <c r="L16" s="36">
        <v>9</v>
      </c>
      <c r="M16" s="36">
        <v>18</v>
      </c>
      <c r="N16"/>
      <c r="O16"/>
      <c r="P16"/>
    </row>
    <row r="17" spans="1:16" x14ac:dyDescent="0.3">
      <c r="A17" s="17" t="s">
        <v>50</v>
      </c>
      <c r="B17" s="36">
        <v>9</v>
      </c>
      <c r="C17" s="36">
        <v>9</v>
      </c>
      <c r="D17" s="36">
        <v>9</v>
      </c>
      <c r="E17" s="36">
        <v>9</v>
      </c>
      <c r="F17" s="36">
        <v>9</v>
      </c>
      <c r="G17" s="36">
        <v>45</v>
      </c>
      <c r="H17"/>
      <c r="J17" s="17" t="s">
        <v>57</v>
      </c>
      <c r="K17" s="36">
        <v>9</v>
      </c>
      <c r="L17" s="36">
        <v>9</v>
      </c>
      <c r="M17" s="36">
        <v>18</v>
      </c>
      <c r="N17"/>
      <c r="O17"/>
      <c r="P17"/>
    </row>
    <row r="18" spans="1:16" x14ac:dyDescent="0.3">
      <c r="A18" s="17" t="s">
        <v>51</v>
      </c>
      <c r="B18" s="36"/>
      <c r="C18" s="36">
        <v>9.0000000000000018</v>
      </c>
      <c r="D18" s="36">
        <v>9.0000000000000018</v>
      </c>
      <c r="E18" s="36">
        <v>9</v>
      </c>
      <c r="F18" s="36">
        <v>9.0000000000000018</v>
      </c>
      <c r="G18" s="36">
        <v>36.000000000000007</v>
      </c>
      <c r="H18"/>
      <c r="J18" s="17" t="s">
        <v>58</v>
      </c>
      <c r="K18" s="36"/>
      <c r="L18" s="36">
        <v>9</v>
      </c>
      <c r="M18" s="36">
        <v>9</v>
      </c>
      <c r="N18"/>
      <c r="O18"/>
      <c r="P18"/>
    </row>
    <row r="19" spans="1:16" x14ac:dyDescent="0.3">
      <c r="A19" s="17" t="s">
        <v>52</v>
      </c>
      <c r="B19" s="36">
        <v>9</v>
      </c>
      <c r="C19" s="36">
        <v>9.0000000000000018</v>
      </c>
      <c r="D19" s="36">
        <v>8.9999999999999982</v>
      </c>
      <c r="E19" s="36">
        <v>9</v>
      </c>
      <c r="F19" s="36">
        <v>9</v>
      </c>
      <c r="G19" s="36">
        <v>45</v>
      </c>
      <c r="H19"/>
      <c r="J19" s="17" t="s">
        <v>59</v>
      </c>
      <c r="K19" s="36">
        <v>9</v>
      </c>
      <c r="L19" s="36">
        <v>9</v>
      </c>
      <c r="M19" s="36">
        <v>18</v>
      </c>
      <c r="N19"/>
      <c r="O19"/>
      <c r="P19"/>
    </row>
    <row r="20" spans="1:16" x14ac:dyDescent="0.3">
      <c r="A20" s="17" t="s">
        <v>53</v>
      </c>
      <c r="B20" s="36">
        <v>9.0000000000000018</v>
      </c>
      <c r="C20" s="36">
        <v>8.9999999999999982</v>
      </c>
      <c r="D20" s="36">
        <v>9</v>
      </c>
      <c r="E20" s="36">
        <v>9</v>
      </c>
      <c r="F20" s="36"/>
      <c r="G20" s="36">
        <v>36</v>
      </c>
      <c r="H20"/>
      <c r="J20" s="17" t="s">
        <v>65</v>
      </c>
      <c r="K20" s="36">
        <v>117</v>
      </c>
      <c r="L20" s="36">
        <v>117</v>
      </c>
      <c r="M20" s="36">
        <v>234</v>
      </c>
      <c r="N20"/>
      <c r="O20"/>
      <c r="P20"/>
    </row>
    <row r="21" spans="1:16" x14ac:dyDescent="0.3">
      <c r="A21" s="17" t="s">
        <v>54</v>
      </c>
      <c r="B21" s="36">
        <v>9</v>
      </c>
      <c r="C21" s="36">
        <v>9</v>
      </c>
      <c r="D21" s="36">
        <v>9</v>
      </c>
      <c r="E21" s="36">
        <v>9</v>
      </c>
      <c r="F21" s="36">
        <v>9</v>
      </c>
      <c r="G21" s="36">
        <v>45</v>
      </c>
      <c r="H21"/>
      <c r="J21"/>
      <c r="K21"/>
      <c r="L21"/>
      <c r="M21"/>
      <c r="N21"/>
      <c r="O21"/>
      <c r="P21"/>
    </row>
    <row r="22" spans="1:16" x14ac:dyDescent="0.3">
      <c r="A22" s="17" t="s">
        <v>55</v>
      </c>
      <c r="B22" s="36">
        <v>9</v>
      </c>
      <c r="C22" s="36">
        <v>9.0000000000000018</v>
      </c>
      <c r="D22" s="36">
        <v>9</v>
      </c>
      <c r="E22" s="36">
        <v>9</v>
      </c>
      <c r="F22" s="36">
        <v>8.9999999999999982</v>
      </c>
      <c r="G22" s="36">
        <v>45</v>
      </c>
      <c r="H22"/>
      <c r="J22"/>
      <c r="K22"/>
      <c r="L22"/>
      <c r="M22"/>
      <c r="N22"/>
      <c r="O22"/>
      <c r="P22"/>
    </row>
    <row r="23" spans="1:16" x14ac:dyDescent="0.3">
      <c r="A23" s="17" t="s">
        <v>56</v>
      </c>
      <c r="B23" s="36">
        <v>9.0000000000000018</v>
      </c>
      <c r="C23" s="36">
        <v>9.0000000000000018</v>
      </c>
      <c r="D23" s="36">
        <v>9.0000000000000018</v>
      </c>
      <c r="E23" s="36">
        <v>9</v>
      </c>
      <c r="F23" s="36">
        <v>9.0000000000000018</v>
      </c>
      <c r="G23" s="36">
        <v>45.000000000000007</v>
      </c>
      <c r="H23"/>
      <c r="J23"/>
      <c r="K23"/>
      <c r="L23"/>
      <c r="M23"/>
      <c r="N23"/>
      <c r="O23"/>
      <c r="P23"/>
    </row>
    <row r="24" spans="1:16" x14ac:dyDescent="0.3">
      <c r="A24" s="17" t="s">
        <v>57</v>
      </c>
      <c r="B24" s="36">
        <v>9.0000000000000018</v>
      </c>
      <c r="C24" s="36">
        <v>9.0000000000000018</v>
      </c>
      <c r="D24" s="36">
        <v>9.0000000000000018</v>
      </c>
      <c r="E24" s="36">
        <v>9.0000000000000018</v>
      </c>
      <c r="F24" s="36">
        <v>9</v>
      </c>
      <c r="G24" s="36">
        <v>45.000000000000007</v>
      </c>
      <c r="H24"/>
      <c r="J24"/>
      <c r="K24"/>
      <c r="L24"/>
      <c r="M24"/>
      <c r="N24"/>
      <c r="O24"/>
      <c r="P24"/>
    </row>
    <row r="25" spans="1:16" x14ac:dyDescent="0.3">
      <c r="A25" s="17" t="s">
        <v>58</v>
      </c>
      <c r="B25" s="36">
        <v>8.9999999999999982</v>
      </c>
      <c r="C25" s="36">
        <v>8.9999999999999982</v>
      </c>
      <c r="D25" s="36">
        <v>9</v>
      </c>
      <c r="E25" s="36">
        <v>8.9999999999999982</v>
      </c>
      <c r="F25" s="36">
        <v>9</v>
      </c>
      <c r="G25" s="36">
        <v>44.999999999999993</v>
      </c>
      <c r="H25"/>
      <c r="J25"/>
      <c r="K25"/>
      <c r="L25"/>
      <c r="M25"/>
      <c r="N25"/>
      <c r="O25"/>
      <c r="P25"/>
    </row>
    <row r="26" spans="1:16" x14ac:dyDescent="0.3">
      <c r="A26" s="17" t="s">
        <v>59</v>
      </c>
      <c r="B26" s="36">
        <v>9</v>
      </c>
      <c r="C26" s="36">
        <v>9</v>
      </c>
      <c r="D26" s="36">
        <v>9</v>
      </c>
      <c r="E26" s="36">
        <v>9</v>
      </c>
      <c r="F26" s="36">
        <v>9</v>
      </c>
      <c r="G26" s="36">
        <v>45</v>
      </c>
      <c r="H26"/>
      <c r="J26"/>
      <c r="K26"/>
      <c r="L26"/>
      <c r="M26"/>
      <c r="N26"/>
      <c r="O26"/>
      <c r="P26"/>
    </row>
    <row r="27" spans="1:16" x14ac:dyDescent="0.3">
      <c r="A27" s="17" t="s">
        <v>65</v>
      </c>
      <c r="B27" s="36">
        <v>171</v>
      </c>
      <c r="C27" s="36">
        <v>198</v>
      </c>
      <c r="D27" s="36">
        <v>198</v>
      </c>
      <c r="E27" s="36">
        <v>198</v>
      </c>
      <c r="F27" s="36">
        <v>188.9</v>
      </c>
      <c r="G27" s="36">
        <v>953.9</v>
      </c>
      <c r="H27"/>
      <c r="J27"/>
      <c r="K27"/>
      <c r="L27"/>
      <c r="M27"/>
      <c r="N27"/>
      <c r="O27"/>
      <c r="P27"/>
    </row>
    <row r="28" spans="1:16" x14ac:dyDescent="0.3">
      <c r="H28"/>
    </row>
    <row r="29" spans="1:16" x14ac:dyDescent="0.3">
      <c r="H29"/>
    </row>
    <row r="30" spans="1:16" x14ac:dyDescent="0.3">
      <c r="H30"/>
    </row>
    <row r="31" spans="1:16" x14ac:dyDescent="0.3">
      <c r="A31"/>
      <c r="B31"/>
      <c r="C31"/>
      <c r="D31"/>
      <c r="E31"/>
      <c r="F31"/>
      <c r="G31"/>
      <c r="H31"/>
      <c r="J31"/>
      <c r="K31"/>
      <c r="L31"/>
      <c r="M31"/>
      <c r="N31"/>
      <c r="O31"/>
      <c r="P31"/>
    </row>
    <row r="32" spans="1:16" x14ac:dyDescent="0.3">
      <c r="A32" s="18" t="s">
        <v>6</v>
      </c>
      <c r="B32" s="17" t="s">
        <v>62</v>
      </c>
      <c r="F32" s="18" t="s">
        <v>91</v>
      </c>
      <c r="G32" s="17" t="s">
        <v>62</v>
      </c>
      <c r="J32" s="18" t="s">
        <v>6</v>
      </c>
      <c r="K32" s="17" t="s">
        <v>62</v>
      </c>
      <c r="O32" s="18" t="s">
        <v>6</v>
      </c>
      <c r="P32" s="17" t="s">
        <v>26</v>
      </c>
    </row>
    <row r="33" spans="1:18" x14ac:dyDescent="0.3">
      <c r="A33" s="18" t="s">
        <v>91</v>
      </c>
      <c r="B33" s="17" t="s">
        <v>62</v>
      </c>
      <c r="F33" s="18" t="s">
        <v>6</v>
      </c>
      <c r="G33" s="17" t="s">
        <v>26</v>
      </c>
      <c r="J33" s="18" t="s">
        <v>91</v>
      </c>
      <c r="K33" s="17" t="s">
        <v>62</v>
      </c>
      <c r="O33" s="18" t="s">
        <v>91</v>
      </c>
      <c r="P33" s="17" t="s">
        <v>62</v>
      </c>
    </row>
    <row r="35" spans="1:18" x14ac:dyDescent="0.3">
      <c r="A35" s="18" t="s">
        <v>63</v>
      </c>
      <c r="B35" s="17" t="s">
        <v>64</v>
      </c>
      <c r="C35"/>
      <c r="D35"/>
      <c r="F35" s="18" t="s">
        <v>63</v>
      </c>
      <c r="G35" s="17" t="s">
        <v>64</v>
      </c>
      <c r="H35"/>
      <c r="J35" s="18" t="s">
        <v>63</v>
      </c>
      <c r="K35" s="17" t="s">
        <v>64</v>
      </c>
      <c r="L35"/>
      <c r="M35"/>
      <c r="O35" s="18" t="s">
        <v>63</v>
      </c>
      <c r="P35" s="17" t="s">
        <v>64</v>
      </c>
      <c r="Q35"/>
      <c r="R35"/>
    </row>
    <row r="36" spans="1:18" x14ac:dyDescent="0.3">
      <c r="A36" s="17" t="s">
        <v>23</v>
      </c>
      <c r="B36" s="36">
        <v>0.39999999999999997</v>
      </c>
      <c r="C36"/>
      <c r="D36"/>
      <c r="F36" s="17" t="s">
        <v>23</v>
      </c>
      <c r="G36" s="36">
        <v>44.6</v>
      </c>
      <c r="H36"/>
      <c r="J36" s="17" t="s">
        <v>37</v>
      </c>
      <c r="K36" s="36">
        <v>1</v>
      </c>
      <c r="L36"/>
      <c r="M36"/>
      <c r="O36" s="17" t="s">
        <v>37</v>
      </c>
      <c r="P36" s="36">
        <v>17</v>
      </c>
      <c r="Q36"/>
      <c r="R36"/>
    </row>
    <row r="37" spans="1:18" x14ac:dyDescent="0.3">
      <c r="A37" s="17" t="s">
        <v>37</v>
      </c>
      <c r="B37" s="36">
        <v>0.24</v>
      </c>
      <c r="C37"/>
      <c r="D37"/>
      <c r="F37" s="17" t="s">
        <v>37</v>
      </c>
      <c r="G37" s="36">
        <v>44.76</v>
      </c>
      <c r="H37"/>
      <c r="J37" s="17" t="s">
        <v>42</v>
      </c>
      <c r="K37" s="36">
        <v>1</v>
      </c>
      <c r="L37"/>
      <c r="M37"/>
      <c r="O37" s="17" t="s">
        <v>41</v>
      </c>
      <c r="P37" s="36">
        <v>9</v>
      </c>
      <c r="Q37"/>
      <c r="R37"/>
    </row>
    <row r="38" spans="1:18" x14ac:dyDescent="0.3">
      <c r="A38" s="17" t="s">
        <v>38</v>
      </c>
      <c r="B38" s="36">
        <v>0.1</v>
      </c>
      <c r="C38"/>
      <c r="D38"/>
      <c r="F38" s="17" t="s">
        <v>38</v>
      </c>
      <c r="G38" s="36">
        <v>35.9</v>
      </c>
      <c r="H38"/>
      <c r="J38" s="17" t="s">
        <v>43</v>
      </c>
      <c r="K38" s="36">
        <v>1</v>
      </c>
      <c r="L38"/>
      <c r="M38"/>
      <c r="O38" s="17" t="s">
        <v>42</v>
      </c>
      <c r="P38" s="36">
        <v>17</v>
      </c>
      <c r="Q38"/>
      <c r="R38"/>
    </row>
    <row r="39" spans="1:18" x14ac:dyDescent="0.3">
      <c r="A39" s="17" t="s">
        <v>41</v>
      </c>
      <c r="B39" s="36">
        <v>1.3000000000000003</v>
      </c>
      <c r="C39"/>
      <c r="D39"/>
      <c r="F39" s="17" t="s">
        <v>41</v>
      </c>
      <c r="G39" s="36">
        <v>43.599999999999994</v>
      </c>
      <c r="H39"/>
      <c r="J39" s="17" t="s">
        <v>46</v>
      </c>
      <c r="K39" s="36">
        <v>1</v>
      </c>
      <c r="L39"/>
      <c r="M39"/>
      <c r="O39" s="17" t="s">
        <v>43</v>
      </c>
      <c r="P39" s="36">
        <v>17</v>
      </c>
      <c r="Q39"/>
      <c r="R39"/>
    </row>
    <row r="40" spans="1:18" x14ac:dyDescent="0.3">
      <c r="A40" s="17" t="s">
        <v>42</v>
      </c>
      <c r="B40" s="36">
        <v>0.3</v>
      </c>
      <c r="C40"/>
      <c r="D40"/>
      <c r="F40" s="17" t="s">
        <v>42</v>
      </c>
      <c r="G40" s="36">
        <v>44.7</v>
      </c>
      <c r="H40"/>
      <c r="J40" s="17" t="s">
        <v>47</v>
      </c>
      <c r="K40" s="36">
        <v>1</v>
      </c>
      <c r="L40"/>
      <c r="M40"/>
      <c r="O40" s="17" t="s">
        <v>44</v>
      </c>
      <c r="P40" s="36">
        <v>9</v>
      </c>
      <c r="Q40"/>
      <c r="R40"/>
    </row>
    <row r="41" spans="1:18" x14ac:dyDescent="0.3">
      <c r="A41" s="17" t="s">
        <v>43</v>
      </c>
      <c r="B41" s="36">
        <v>0.3</v>
      </c>
      <c r="C41"/>
      <c r="D41"/>
      <c r="F41" s="17" t="s">
        <v>43</v>
      </c>
      <c r="G41" s="36">
        <v>44.7</v>
      </c>
      <c r="H41"/>
      <c r="J41" s="17" t="s">
        <v>48</v>
      </c>
      <c r="K41" s="36">
        <v>0.2</v>
      </c>
      <c r="L41"/>
      <c r="M41"/>
      <c r="O41" s="17" t="s">
        <v>46</v>
      </c>
      <c r="P41" s="36">
        <v>17</v>
      </c>
      <c r="Q41"/>
      <c r="R41"/>
    </row>
    <row r="42" spans="1:18" x14ac:dyDescent="0.3">
      <c r="A42" s="17" t="s">
        <v>44</v>
      </c>
      <c r="B42" s="36">
        <v>1.01</v>
      </c>
      <c r="C42"/>
      <c r="D42"/>
      <c r="F42" s="17" t="s">
        <v>44</v>
      </c>
      <c r="G42" s="36">
        <v>43.989999999999995</v>
      </c>
      <c r="H42"/>
      <c r="J42" s="17" t="s">
        <v>49</v>
      </c>
      <c r="K42" s="36">
        <v>1</v>
      </c>
      <c r="L42"/>
      <c r="M42"/>
      <c r="O42" s="17" t="s">
        <v>47</v>
      </c>
      <c r="P42" s="36">
        <v>17</v>
      </c>
      <c r="Q42"/>
      <c r="R42"/>
    </row>
    <row r="43" spans="1:18" x14ac:dyDescent="0.3">
      <c r="A43" s="17" t="s">
        <v>45</v>
      </c>
      <c r="B43" s="36">
        <v>0.4</v>
      </c>
      <c r="C43"/>
      <c r="D43"/>
      <c r="F43" s="17" t="s">
        <v>45</v>
      </c>
      <c r="G43" s="36">
        <v>35.6</v>
      </c>
      <c r="H43"/>
      <c r="J43" s="17" t="s">
        <v>52</v>
      </c>
      <c r="K43" s="36">
        <v>1</v>
      </c>
      <c r="L43"/>
      <c r="M43"/>
      <c r="O43" s="17" t="s">
        <v>48</v>
      </c>
      <c r="P43" s="36">
        <v>8.8000000000000007</v>
      </c>
      <c r="Q43"/>
      <c r="R43"/>
    </row>
    <row r="44" spans="1:18" x14ac:dyDescent="0.3">
      <c r="A44" s="17" t="s">
        <v>46</v>
      </c>
      <c r="B44" s="36">
        <v>0.39999999999999997</v>
      </c>
      <c r="C44"/>
      <c r="D44"/>
      <c r="F44" s="17" t="s">
        <v>46</v>
      </c>
      <c r="G44" s="36">
        <v>44.6</v>
      </c>
      <c r="H44"/>
      <c r="J44" s="17" t="s">
        <v>55</v>
      </c>
      <c r="K44" s="36">
        <v>0.8</v>
      </c>
      <c r="L44"/>
      <c r="M44"/>
      <c r="O44" s="17" t="s">
        <v>49</v>
      </c>
      <c r="P44" s="36">
        <v>17</v>
      </c>
      <c r="Q44"/>
      <c r="R44"/>
    </row>
    <row r="45" spans="1:18" x14ac:dyDescent="0.3">
      <c r="A45" s="17" t="s">
        <v>47</v>
      </c>
      <c r="B45" s="36">
        <v>0.3</v>
      </c>
      <c r="C45"/>
      <c r="D45"/>
      <c r="F45" s="17" t="s">
        <v>47</v>
      </c>
      <c r="G45" s="36">
        <v>44.7</v>
      </c>
      <c r="H45"/>
      <c r="J45" s="17" t="s">
        <v>56</v>
      </c>
      <c r="K45" s="36">
        <v>0.5</v>
      </c>
      <c r="L45"/>
      <c r="M45"/>
      <c r="O45" s="17" t="s">
        <v>52</v>
      </c>
      <c r="P45" s="36">
        <v>17</v>
      </c>
      <c r="Q45"/>
      <c r="R45"/>
    </row>
    <row r="46" spans="1:18" x14ac:dyDescent="0.3">
      <c r="A46" s="17" t="s">
        <v>48</v>
      </c>
      <c r="B46" s="36">
        <v>0.5</v>
      </c>
      <c r="C46"/>
      <c r="D46"/>
      <c r="F46" s="17" t="s">
        <v>48</v>
      </c>
      <c r="G46" s="36">
        <v>44.5</v>
      </c>
      <c r="H46"/>
      <c r="J46" s="17" t="s">
        <v>57</v>
      </c>
      <c r="K46" s="36">
        <v>1</v>
      </c>
      <c r="L46"/>
      <c r="M46"/>
      <c r="O46" s="17" t="s">
        <v>55</v>
      </c>
      <c r="P46" s="36">
        <v>17.2</v>
      </c>
      <c r="Q46"/>
      <c r="R46"/>
    </row>
    <row r="47" spans="1:18" x14ac:dyDescent="0.3">
      <c r="A47" s="17" t="s">
        <v>49</v>
      </c>
      <c r="B47" s="36">
        <v>0.04</v>
      </c>
      <c r="C47"/>
      <c r="D47"/>
      <c r="F47" s="17" t="s">
        <v>49</v>
      </c>
      <c r="G47" s="36">
        <v>44.96</v>
      </c>
      <c r="H47"/>
      <c r="J47" s="17" t="s">
        <v>59</v>
      </c>
      <c r="K47" s="36">
        <v>1</v>
      </c>
      <c r="L47"/>
      <c r="M47"/>
      <c r="O47" s="17" t="s">
        <v>56</v>
      </c>
      <c r="P47" s="36">
        <v>17.5</v>
      </c>
      <c r="Q47"/>
      <c r="R47"/>
    </row>
    <row r="48" spans="1:18" x14ac:dyDescent="0.3">
      <c r="A48" s="17" t="s">
        <v>50</v>
      </c>
      <c r="B48" s="36">
        <v>0.65000000000000013</v>
      </c>
      <c r="C48"/>
      <c r="D48"/>
      <c r="F48" s="17" t="s">
        <v>50</v>
      </c>
      <c r="G48" s="36">
        <v>44.35</v>
      </c>
      <c r="H48"/>
      <c r="J48" s="17" t="s">
        <v>65</v>
      </c>
      <c r="K48" s="36">
        <v>10.5</v>
      </c>
      <c r="L48"/>
      <c r="M48"/>
      <c r="O48" s="17" t="s">
        <v>57</v>
      </c>
      <c r="P48" s="36">
        <v>17</v>
      </c>
      <c r="Q48"/>
      <c r="R48"/>
    </row>
    <row r="49" spans="1:18" x14ac:dyDescent="0.3">
      <c r="A49" s="17" t="s">
        <v>51</v>
      </c>
      <c r="B49" s="36">
        <v>0.3</v>
      </c>
      <c r="C49"/>
      <c r="D49"/>
      <c r="F49" s="17" t="s">
        <v>51</v>
      </c>
      <c r="G49" s="36">
        <v>35.700000000000003</v>
      </c>
      <c r="H49"/>
      <c r="J49"/>
      <c r="K49"/>
      <c r="L49"/>
      <c r="M49"/>
      <c r="O49" s="17" t="s">
        <v>58</v>
      </c>
      <c r="P49" s="36">
        <v>9</v>
      </c>
      <c r="Q49"/>
      <c r="R49"/>
    </row>
    <row r="50" spans="1:18" x14ac:dyDescent="0.3">
      <c r="A50" s="17" t="s">
        <v>52</v>
      </c>
      <c r="B50" s="36">
        <v>0.2</v>
      </c>
      <c r="C50"/>
      <c r="D50"/>
      <c r="F50" s="17" t="s">
        <v>52</v>
      </c>
      <c r="G50" s="36">
        <v>44.8</v>
      </c>
      <c r="H50"/>
      <c r="J50"/>
      <c r="K50"/>
      <c r="L50"/>
      <c r="M50"/>
      <c r="O50" s="17" t="s">
        <v>59</v>
      </c>
      <c r="P50" s="36">
        <v>17</v>
      </c>
      <c r="Q50"/>
      <c r="R50"/>
    </row>
    <row r="51" spans="1:18" x14ac:dyDescent="0.3">
      <c r="A51" s="17" t="s">
        <v>53</v>
      </c>
      <c r="B51" s="36">
        <v>0.49999999999999994</v>
      </c>
      <c r="C51"/>
      <c r="D51"/>
      <c r="F51" s="17" t="s">
        <v>53</v>
      </c>
      <c r="G51" s="36">
        <v>35.5</v>
      </c>
      <c r="H51"/>
      <c r="J51"/>
      <c r="K51"/>
      <c r="L51"/>
      <c r="M51"/>
      <c r="O51" s="17" t="s">
        <v>65</v>
      </c>
      <c r="P51" s="36">
        <v>223.5</v>
      </c>
      <c r="Q51"/>
      <c r="R51"/>
    </row>
    <row r="52" spans="1:18" x14ac:dyDescent="0.3">
      <c r="A52" s="17" t="s">
        <v>54</v>
      </c>
      <c r="B52" s="36">
        <v>0.55000000000000004</v>
      </c>
      <c r="C52"/>
      <c r="D52"/>
      <c r="F52" s="17" t="s">
        <v>54</v>
      </c>
      <c r="G52" s="36">
        <v>44.45</v>
      </c>
      <c r="H52"/>
      <c r="J52"/>
      <c r="K52"/>
      <c r="L52"/>
      <c r="M52"/>
      <c r="O52"/>
      <c r="P52"/>
      <c r="Q52"/>
      <c r="R52"/>
    </row>
    <row r="53" spans="1:18" x14ac:dyDescent="0.3">
      <c r="A53" s="17" t="s">
        <v>55</v>
      </c>
      <c r="B53" s="36">
        <v>0.5</v>
      </c>
      <c r="C53"/>
      <c r="D53"/>
      <c r="F53" s="17" t="s">
        <v>55</v>
      </c>
      <c r="G53" s="36">
        <v>44.5</v>
      </c>
      <c r="H53"/>
      <c r="J53"/>
      <c r="K53"/>
      <c r="L53"/>
      <c r="M53"/>
      <c r="O53"/>
      <c r="P53"/>
      <c r="Q53"/>
      <c r="R53"/>
    </row>
    <row r="54" spans="1:18" x14ac:dyDescent="0.3">
      <c r="A54" s="17" t="s">
        <v>56</v>
      </c>
      <c r="B54" s="36">
        <v>0.39999999999999997</v>
      </c>
      <c r="C54"/>
      <c r="D54"/>
      <c r="F54" s="17" t="s">
        <v>56</v>
      </c>
      <c r="G54" s="36">
        <v>44.6</v>
      </c>
      <c r="H54"/>
      <c r="J54"/>
      <c r="K54"/>
      <c r="L54"/>
      <c r="M54"/>
      <c r="O54"/>
      <c r="P54"/>
      <c r="Q54"/>
      <c r="R54"/>
    </row>
    <row r="55" spans="1:18" x14ac:dyDescent="0.3">
      <c r="A55" s="17" t="s">
        <v>57</v>
      </c>
      <c r="B55" s="36">
        <v>0.39999999999999997</v>
      </c>
      <c r="C55"/>
      <c r="D55"/>
      <c r="F55" s="17" t="s">
        <v>57</v>
      </c>
      <c r="G55" s="36">
        <v>44.6</v>
      </c>
      <c r="H55"/>
      <c r="J55"/>
      <c r="K55"/>
      <c r="L55"/>
      <c r="M55"/>
      <c r="O55"/>
      <c r="P55"/>
      <c r="Q55"/>
      <c r="R55"/>
    </row>
    <row r="56" spans="1:18" x14ac:dyDescent="0.3">
      <c r="A56" s="17" t="s">
        <v>58</v>
      </c>
      <c r="B56" s="36">
        <v>0.9</v>
      </c>
      <c r="C56"/>
      <c r="D56"/>
      <c r="F56" s="17" t="s">
        <v>58</v>
      </c>
      <c r="G56" s="36">
        <v>44.099999999999994</v>
      </c>
      <c r="H56"/>
      <c r="J56"/>
      <c r="K56"/>
      <c r="L56"/>
      <c r="M56"/>
      <c r="O56"/>
      <c r="P56"/>
      <c r="Q56"/>
      <c r="R56"/>
    </row>
    <row r="57" spans="1:18" x14ac:dyDescent="0.3">
      <c r="A57" s="17" t="s">
        <v>59</v>
      </c>
      <c r="B57" s="36">
        <v>0.79999999999999993</v>
      </c>
      <c r="C57"/>
      <c r="D57"/>
      <c r="F57" s="17" t="s">
        <v>59</v>
      </c>
      <c r="G57" s="36">
        <v>44.2</v>
      </c>
      <c r="H57"/>
      <c r="J57"/>
      <c r="K57"/>
      <c r="L57"/>
      <c r="M57"/>
      <c r="O57"/>
      <c r="P57"/>
      <c r="Q57"/>
      <c r="R57"/>
    </row>
    <row r="58" spans="1:18" x14ac:dyDescent="0.3">
      <c r="A58" s="17" t="s">
        <v>65</v>
      </c>
      <c r="B58" s="36">
        <v>10.490000000000002</v>
      </c>
      <c r="C58"/>
      <c r="D58"/>
      <c r="F58" s="17" t="s">
        <v>65</v>
      </c>
      <c r="G58" s="36">
        <v>943.4100000000002</v>
      </c>
      <c r="H58"/>
      <c r="J58"/>
      <c r="K58"/>
      <c r="L58"/>
      <c r="M58"/>
      <c r="O58"/>
      <c r="P58"/>
      <c r="Q58"/>
      <c r="R58"/>
    </row>
    <row r="59" spans="1:18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x14ac:dyDescent="0.3">
      <c r="I60"/>
      <c r="Q60"/>
      <c r="R60"/>
    </row>
    <row r="68" spans="1:16" x14ac:dyDescent="0.3">
      <c r="A68" s="18" t="s">
        <v>6</v>
      </c>
      <c r="B68" s="17" t="s">
        <v>62</v>
      </c>
      <c r="F68" s="18" t="s">
        <v>91</v>
      </c>
      <c r="G68" s="17" t="s">
        <v>62</v>
      </c>
      <c r="J68" s="18" t="s">
        <v>6</v>
      </c>
      <c r="K68" s="17" t="s">
        <v>62</v>
      </c>
      <c r="O68" s="18" t="s">
        <v>6</v>
      </c>
      <c r="P68" s="17" t="s">
        <v>26</v>
      </c>
    </row>
    <row r="69" spans="1:16" x14ac:dyDescent="0.3">
      <c r="A69" s="18" t="s">
        <v>91</v>
      </c>
      <c r="B69" s="17" t="s">
        <v>62</v>
      </c>
      <c r="F69" s="18" t="s">
        <v>6</v>
      </c>
      <c r="G69" s="17" t="s">
        <v>26</v>
      </c>
      <c r="J69" s="18" t="s">
        <v>91</v>
      </c>
      <c r="K69" s="17" t="s">
        <v>62</v>
      </c>
      <c r="O69" s="18" t="s">
        <v>91</v>
      </c>
      <c r="P69" s="17" t="s">
        <v>62</v>
      </c>
    </row>
    <row r="70" spans="1:16" x14ac:dyDescent="0.3">
      <c r="I70"/>
    </row>
    <row r="71" spans="1:16" x14ac:dyDescent="0.3">
      <c r="A71" s="18" t="s">
        <v>63</v>
      </c>
      <c r="B71" s="17" t="s">
        <v>67</v>
      </c>
      <c r="C71"/>
      <c r="D71"/>
      <c r="F71" s="18" t="s">
        <v>63</v>
      </c>
      <c r="G71" s="17" t="s">
        <v>67</v>
      </c>
      <c r="H71"/>
      <c r="I71"/>
      <c r="J71" s="18" t="s">
        <v>63</v>
      </c>
      <c r="K71" s="17" t="s">
        <v>67</v>
      </c>
      <c r="L71"/>
      <c r="M71"/>
      <c r="O71" s="18" t="s">
        <v>63</v>
      </c>
      <c r="P71" s="17" t="s">
        <v>67</v>
      </c>
    </row>
    <row r="72" spans="1:16" x14ac:dyDescent="0.3">
      <c r="A72" s="17" t="s">
        <v>23</v>
      </c>
      <c r="B72" s="36">
        <v>18708</v>
      </c>
      <c r="C72"/>
      <c r="D72"/>
      <c r="F72" s="17" t="s">
        <v>23</v>
      </c>
      <c r="G72" s="36">
        <v>18708</v>
      </c>
      <c r="H72"/>
      <c r="I72"/>
      <c r="J72" s="17" t="s">
        <v>37</v>
      </c>
      <c r="K72" s="36">
        <v>6626</v>
      </c>
      <c r="L72"/>
      <c r="M72"/>
      <c r="O72" s="17" t="s">
        <v>37</v>
      </c>
      <c r="P72" s="36">
        <v>6559</v>
      </c>
    </row>
    <row r="73" spans="1:16" x14ac:dyDescent="0.3">
      <c r="A73" s="17" t="s">
        <v>37</v>
      </c>
      <c r="B73" s="36">
        <v>18671</v>
      </c>
      <c r="C73"/>
      <c r="D73"/>
      <c r="F73" s="17" t="s">
        <v>37</v>
      </c>
      <c r="G73" s="36">
        <v>18151</v>
      </c>
      <c r="H73"/>
      <c r="I73"/>
      <c r="J73" s="17" t="s">
        <v>42</v>
      </c>
      <c r="K73" s="36">
        <v>6637</v>
      </c>
      <c r="L73"/>
      <c r="M73"/>
      <c r="O73" s="17" t="s">
        <v>41</v>
      </c>
      <c r="P73" s="36">
        <v>4596</v>
      </c>
    </row>
    <row r="74" spans="1:16" x14ac:dyDescent="0.3">
      <c r="A74" s="17" t="s">
        <v>38</v>
      </c>
      <c r="B74" s="36">
        <v>12068</v>
      </c>
      <c r="C74"/>
      <c r="D74"/>
      <c r="F74" s="17" t="s">
        <v>38</v>
      </c>
      <c r="G74" s="36">
        <v>12068</v>
      </c>
      <c r="H74"/>
      <c r="I74"/>
      <c r="J74" s="17" t="s">
        <v>43</v>
      </c>
      <c r="K74" s="36">
        <v>6622</v>
      </c>
      <c r="L74"/>
      <c r="M74"/>
      <c r="O74" s="17" t="s">
        <v>42</v>
      </c>
      <c r="P74" s="36">
        <v>6637</v>
      </c>
    </row>
    <row r="75" spans="1:16" x14ac:dyDescent="0.3">
      <c r="A75" s="17" t="s">
        <v>41</v>
      </c>
      <c r="B75" s="36">
        <v>18691</v>
      </c>
      <c r="C75"/>
      <c r="D75"/>
      <c r="F75" s="17" t="s">
        <v>41</v>
      </c>
      <c r="G75" s="36">
        <v>14095</v>
      </c>
      <c r="H75"/>
      <c r="I75"/>
      <c r="J75" s="17" t="s">
        <v>46</v>
      </c>
      <c r="K75" s="36">
        <v>6635</v>
      </c>
      <c r="L75"/>
      <c r="M75"/>
      <c r="O75" s="17" t="s">
        <v>43</v>
      </c>
      <c r="P75" s="36">
        <v>6622</v>
      </c>
    </row>
    <row r="76" spans="1:16" x14ac:dyDescent="0.3">
      <c r="A76" s="17" t="s">
        <v>42</v>
      </c>
      <c r="B76" s="36">
        <v>12062</v>
      </c>
      <c r="C76"/>
      <c r="D76"/>
      <c r="F76" s="17" t="s">
        <v>42</v>
      </c>
      <c r="G76" s="36">
        <v>12062</v>
      </c>
      <c r="H76"/>
      <c r="I76"/>
      <c r="J76" s="17" t="s">
        <v>47</v>
      </c>
      <c r="K76" s="36">
        <v>6638</v>
      </c>
      <c r="L76"/>
      <c r="M76"/>
      <c r="O76" s="17" t="s">
        <v>44</v>
      </c>
      <c r="P76" s="36">
        <v>4398</v>
      </c>
    </row>
    <row r="77" spans="1:16" x14ac:dyDescent="0.3">
      <c r="A77" s="17" t="s">
        <v>43</v>
      </c>
      <c r="B77" s="36">
        <v>12063</v>
      </c>
      <c r="C77"/>
      <c r="D77"/>
      <c r="F77" s="17" t="s">
        <v>43</v>
      </c>
      <c r="G77" s="36">
        <v>12063</v>
      </c>
      <c r="H77"/>
      <c r="I77"/>
      <c r="J77" s="17" t="s">
        <v>48</v>
      </c>
      <c r="K77" s="36">
        <v>6630</v>
      </c>
      <c r="L77"/>
      <c r="M77"/>
      <c r="O77" s="17" t="s">
        <v>46</v>
      </c>
      <c r="P77" s="36">
        <v>6635</v>
      </c>
    </row>
    <row r="78" spans="1:16" x14ac:dyDescent="0.3">
      <c r="A78" s="17" t="s">
        <v>44</v>
      </c>
      <c r="B78" s="36">
        <v>25334</v>
      </c>
      <c r="C78"/>
      <c r="D78"/>
      <c r="F78" s="17" t="s">
        <v>44</v>
      </c>
      <c r="G78" s="36">
        <v>20936</v>
      </c>
      <c r="H78"/>
      <c r="I78"/>
      <c r="J78" s="17" t="s">
        <v>49</v>
      </c>
      <c r="K78" s="36">
        <v>6634</v>
      </c>
      <c r="L78"/>
      <c r="M78"/>
      <c r="O78" s="17" t="s">
        <v>47</v>
      </c>
      <c r="P78" s="36">
        <v>6638</v>
      </c>
    </row>
    <row r="79" spans="1:16" x14ac:dyDescent="0.3">
      <c r="A79" s="17" t="s">
        <v>45</v>
      </c>
      <c r="B79" s="36">
        <v>8998</v>
      </c>
      <c r="C79"/>
      <c r="D79"/>
      <c r="F79" s="17" t="s">
        <v>45</v>
      </c>
      <c r="G79" s="36">
        <v>15626</v>
      </c>
      <c r="H79"/>
      <c r="I79"/>
      <c r="J79" s="17" t="s">
        <v>52</v>
      </c>
      <c r="K79" s="36">
        <v>6640</v>
      </c>
      <c r="L79"/>
      <c r="M79"/>
      <c r="O79" s="17" t="s">
        <v>48</v>
      </c>
      <c r="P79" s="36">
        <v>5630</v>
      </c>
    </row>
    <row r="80" spans="1:16" x14ac:dyDescent="0.3">
      <c r="A80" s="17" t="s">
        <v>46</v>
      </c>
      <c r="B80" s="36">
        <v>17189</v>
      </c>
      <c r="C80"/>
      <c r="D80"/>
      <c r="F80" s="17" t="s">
        <v>46</v>
      </c>
      <c r="G80" s="36">
        <v>17189</v>
      </c>
      <c r="H80"/>
      <c r="I80"/>
      <c r="J80" s="17" t="s">
        <v>55</v>
      </c>
      <c r="K80" s="36">
        <v>6636</v>
      </c>
      <c r="L80"/>
      <c r="M80"/>
      <c r="O80" s="17" t="s">
        <v>49</v>
      </c>
      <c r="P80" s="36">
        <v>5148</v>
      </c>
    </row>
    <row r="81" spans="1:16" x14ac:dyDescent="0.3">
      <c r="A81" s="17" t="s">
        <v>47</v>
      </c>
      <c r="B81" s="36">
        <v>12086</v>
      </c>
      <c r="C81"/>
      <c r="D81"/>
      <c r="F81" s="17" t="s">
        <v>47</v>
      </c>
      <c r="G81" s="36">
        <v>12086</v>
      </c>
      <c r="H81"/>
      <c r="I81"/>
      <c r="J81" s="17" t="s">
        <v>56</v>
      </c>
      <c r="K81" s="36">
        <v>3340</v>
      </c>
      <c r="L81"/>
      <c r="M81"/>
      <c r="O81" s="17" t="s">
        <v>52</v>
      </c>
      <c r="P81" s="36">
        <v>6640</v>
      </c>
    </row>
    <row r="82" spans="1:16" x14ac:dyDescent="0.3">
      <c r="A82" s="17" t="s">
        <v>48</v>
      </c>
      <c r="B82" s="36">
        <v>12072</v>
      </c>
      <c r="C82"/>
      <c r="D82"/>
      <c r="F82" s="17" t="s">
        <v>48</v>
      </c>
      <c r="G82" s="36">
        <v>13068</v>
      </c>
      <c r="H82"/>
      <c r="I82"/>
      <c r="J82" s="17" t="s">
        <v>57</v>
      </c>
      <c r="K82" s="36">
        <v>6641</v>
      </c>
      <c r="L82"/>
      <c r="M82"/>
      <c r="O82" s="17" t="s">
        <v>55</v>
      </c>
      <c r="P82" s="36">
        <v>6636</v>
      </c>
    </row>
    <row r="83" spans="1:16" x14ac:dyDescent="0.3">
      <c r="A83" s="17" t="s">
        <v>49</v>
      </c>
      <c r="B83" s="36">
        <v>6933</v>
      </c>
      <c r="C83"/>
      <c r="D83"/>
      <c r="F83" s="17" t="s">
        <v>49</v>
      </c>
      <c r="G83" s="36">
        <v>14729</v>
      </c>
      <c r="H83"/>
      <c r="I83"/>
      <c r="J83" s="17" t="s">
        <v>59</v>
      </c>
      <c r="K83" s="36">
        <v>6643</v>
      </c>
      <c r="L83"/>
      <c r="M83"/>
      <c r="O83" s="17" t="s">
        <v>56</v>
      </c>
      <c r="P83" s="36">
        <v>6430</v>
      </c>
    </row>
    <row r="84" spans="1:16" x14ac:dyDescent="0.3">
      <c r="A84" s="17" t="s">
        <v>50</v>
      </c>
      <c r="B84" s="36">
        <v>18701</v>
      </c>
      <c r="C84"/>
      <c r="D84"/>
      <c r="F84" s="17" t="s">
        <v>50</v>
      </c>
      <c r="G84" s="36">
        <v>13052</v>
      </c>
      <c r="H84"/>
      <c r="I84"/>
      <c r="J84" s="17" t="s">
        <v>65</v>
      </c>
      <c r="K84" s="36">
        <v>76322</v>
      </c>
      <c r="L84"/>
      <c r="M84"/>
      <c r="O84" s="17" t="s">
        <v>57</v>
      </c>
      <c r="P84" s="36">
        <v>6641</v>
      </c>
    </row>
    <row r="85" spans="1:16" x14ac:dyDescent="0.3">
      <c r="A85" s="17" t="s">
        <v>51</v>
      </c>
      <c r="B85" s="36">
        <v>12053</v>
      </c>
      <c r="C85"/>
      <c r="D85"/>
      <c r="F85" s="17" t="s">
        <v>51</v>
      </c>
      <c r="G85" s="36">
        <v>12053</v>
      </c>
      <c r="H85"/>
      <c r="I85"/>
      <c r="J85"/>
      <c r="K85"/>
      <c r="L85"/>
      <c r="M85"/>
      <c r="O85" s="17" t="s">
        <v>58</v>
      </c>
      <c r="P85" s="36">
        <v>4307</v>
      </c>
    </row>
    <row r="86" spans="1:16" x14ac:dyDescent="0.3">
      <c r="A86" s="17" t="s">
        <v>52</v>
      </c>
      <c r="B86" s="36">
        <v>12062</v>
      </c>
      <c r="C86"/>
      <c r="D86"/>
      <c r="F86" s="17" t="s">
        <v>52</v>
      </c>
      <c r="G86" s="36">
        <v>12062</v>
      </c>
      <c r="H86"/>
      <c r="I86"/>
      <c r="J86"/>
      <c r="K86"/>
      <c r="L86"/>
      <c r="M86"/>
      <c r="O86" s="17" t="s">
        <v>59</v>
      </c>
      <c r="P86" s="36">
        <v>6643</v>
      </c>
    </row>
    <row r="87" spans="1:16" x14ac:dyDescent="0.3">
      <c r="A87" s="17" t="s">
        <v>53</v>
      </c>
      <c r="B87" s="36">
        <v>21740</v>
      </c>
      <c r="C87"/>
      <c r="D87"/>
      <c r="F87" s="17" t="s">
        <v>53</v>
      </c>
      <c r="G87" s="36">
        <v>21732</v>
      </c>
      <c r="H87"/>
      <c r="I87"/>
      <c r="J87"/>
      <c r="K87"/>
      <c r="L87"/>
      <c r="M87"/>
      <c r="O87" s="17" t="s">
        <v>65</v>
      </c>
      <c r="P87" s="36">
        <v>90160</v>
      </c>
    </row>
    <row r="88" spans="1:16" x14ac:dyDescent="0.3">
      <c r="A88" s="17" t="s">
        <v>54</v>
      </c>
      <c r="B88" s="36">
        <v>12046</v>
      </c>
      <c r="C88"/>
      <c r="D88"/>
      <c r="F88" s="17" t="s">
        <v>54</v>
      </c>
      <c r="G88" s="36">
        <v>13048</v>
      </c>
      <c r="H88"/>
      <c r="I88"/>
      <c r="J88"/>
      <c r="K88"/>
      <c r="L88"/>
      <c r="M88"/>
      <c r="O88"/>
      <c r="P88"/>
    </row>
    <row r="89" spans="1:16" x14ac:dyDescent="0.3">
      <c r="A89" s="17" t="s">
        <v>55</v>
      </c>
      <c r="B89" s="36">
        <v>12008</v>
      </c>
      <c r="C89"/>
      <c r="D89"/>
      <c r="F89" s="17" t="s">
        <v>55</v>
      </c>
      <c r="G89" s="36">
        <v>12008</v>
      </c>
      <c r="H89"/>
      <c r="I89"/>
      <c r="J89"/>
      <c r="K89"/>
      <c r="L89"/>
      <c r="M89"/>
      <c r="O89"/>
      <c r="P89"/>
    </row>
    <row r="90" spans="1:16" x14ac:dyDescent="0.3">
      <c r="A90" s="17" t="s">
        <v>56</v>
      </c>
      <c r="B90" s="36">
        <v>18702</v>
      </c>
      <c r="C90"/>
      <c r="D90"/>
      <c r="F90" s="17" t="s">
        <v>56</v>
      </c>
      <c r="G90" s="36">
        <v>15612</v>
      </c>
      <c r="H90"/>
      <c r="I90"/>
      <c r="J90"/>
      <c r="K90"/>
      <c r="L90"/>
      <c r="M90"/>
      <c r="O90"/>
      <c r="P90"/>
    </row>
    <row r="91" spans="1:16" x14ac:dyDescent="0.3">
      <c r="A91" s="17" t="s">
        <v>57</v>
      </c>
      <c r="B91" s="36">
        <v>17175</v>
      </c>
      <c r="C91"/>
      <c r="D91"/>
      <c r="F91" s="17" t="s">
        <v>57</v>
      </c>
      <c r="G91" s="36">
        <v>17175</v>
      </c>
      <c r="H91"/>
      <c r="I91"/>
      <c r="J91"/>
      <c r="K91"/>
      <c r="L91"/>
      <c r="M91"/>
      <c r="O91"/>
      <c r="P91"/>
    </row>
    <row r="92" spans="1:16" x14ac:dyDescent="0.3">
      <c r="A92" s="17" t="s">
        <v>58</v>
      </c>
      <c r="B92" s="36">
        <v>12060</v>
      </c>
      <c r="C92"/>
      <c r="D92"/>
      <c r="F92" s="17" t="s">
        <v>58</v>
      </c>
      <c r="G92" s="36">
        <v>12060</v>
      </c>
      <c r="H92"/>
      <c r="I92"/>
      <c r="J92"/>
      <c r="K92"/>
      <c r="L92"/>
      <c r="M92"/>
      <c r="O92"/>
      <c r="P92"/>
    </row>
    <row r="93" spans="1:16" x14ac:dyDescent="0.3">
      <c r="A93" s="17" t="s">
        <v>59</v>
      </c>
      <c r="B93" s="36">
        <v>17181</v>
      </c>
      <c r="C93"/>
      <c r="D93"/>
      <c r="F93" s="17" t="s">
        <v>59</v>
      </c>
      <c r="G93" s="36">
        <v>17181</v>
      </c>
      <c r="H93"/>
      <c r="I93"/>
      <c r="J93"/>
      <c r="K93"/>
      <c r="L93"/>
      <c r="M93"/>
      <c r="O93"/>
      <c r="P93"/>
    </row>
    <row r="94" spans="1:16" x14ac:dyDescent="0.3">
      <c r="A94" s="17" t="s">
        <v>65</v>
      </c>
      <c r="B94" s="36">
        <v>328603</v>
      </c>
      <c r="C94"/>
      <c r="D94"/>
      <c r="F94" s="17" t="s">
        <v>65</v>
      </c>
      <c r="G94" s="36">
        <v>326764</v>
      </c>
      <c r="H94"/>
      <c r="J94"/>
      <c r="K94"/>
      <c r="L94"/>
      <c r="M94"/>
      <c r="O94"/>
      <c r="P9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9E28-7547-44A1-9D26-614BF4930C9D}">
  <dimension ref="A1:AD335"/>
  <sheetViews>
    <sheetView zoomScale="69" workbookViewId="0"/>
  </sheetViews>
  <sheetFormatPr defaultRowHeight="14.4" x14ac:dyDescent="0.3"/>
  <cols>
    <col min="1" max="1" width="9.33203125" bestFit="1" customWidth="1"/>
    <col min="2" max="2" width="9.77734375" bestFit="1" customWidth="1"/>
    <col min="4" max="4" width="9.21875" bestFit="1" customWidth="1"/>
    <col min="6" max="6" width="11.109375" bestFit="1" customWidth="1"/>
    <col min="7" max="7" width="9" bestFit="1" customWidth="1"/>
    <col min="8" max="9" width="10.33203125" bestFit="1" customWidth="1"/>
    <col min="19" max="19" width="23.77734375" bestFit="1" customWidth="1"/>
    <col min="20" max="20" width="5" bestFit="1" customWidth="1"/>
    <col min="21" max="21" width="4" bestFit="1" customWidth="1"/>
    <col min="22" max="22" width="9.44140625" bestFit="1" customWidth="1"/>
    <col min="23" max="23" width="8.44140625" bestFit="1" customWidth="1"/>
    <col min="24" max="24" width="11.33203125" bestFit="1" customWidth="1"/>
    <col min="25" max="25" width="5.77734375" bestFit="1" customWidth="1"/>
  </cols>
  <sheetData>
    <row r="1" spans="1:26" ht="107.4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91</v>
      </c>
      <c r="Y1" s="5" t="s">
        <v>21</v>
      </c>
      <c r="Z1" s="3" t="s">
        <v>22</v>
      </c>
    </row>
    <row r="2" spans="1:26" x14ac:dyDescent="0.3">
      <c r="A2" s="6" t="s">
        <v>23</v>
      </c>
      <c r="B2" s="7">
        <v>45803</v>
      </c>
      <c r="C2" s="8">
        <f>IF($B2="","---",WEEKNUM($B2))</f>
        <v>22</v>
      </c>
      <c r="D2" s="6" t="s">
        <v>24</v>
      </c>
      <c r="E2" s="6">
        <v>6</v>
      </c>
      <c r="F2" s="6" t="s">
        <v>25</v>
      </c>
      <c r="G2" s="6" t="s">
        <v>26</v>
      </c>
      <c r="H2" s="9">
        <v>30718</v>
      </c>
      <c r="I2" s="9">
        <v>30718</v>
      </c>
      <c r="J2" s="6">
        <v>1</v>
      </c>
      <c r="K2" s="6">
        <v>0</v>
      </c>
      <c r="L2" s="6" t="s">
        <v>27</v>
      </c>
      <c r="M2" s="6">
        <v>0.9</v>
      </c>
      <c r="N2" s="6">
        <v>0.9</v>
      </c>
      <c r="O2" s="6">
        <v>0</v>
      </c>
      <c r="P2" s="10" t="s">
        <v>28</v>
      </c>
      <c r="Q2" s="6">
        <v>0</v>
      </c>
      <c r="R2" s="6">
        <v>0</v>
      </c>
      <c r="S2" s="11">
        <f>IF($A2="","---",IF(OR($G2="FIC",$G2="FC"),IF(COUNTIFS($D$2:$D35,#REF!,$E$2:$E35,$E2,$G$2:$G35,"FIC")=1,$B2,"Completion Date Pending"),IF(OR(AND($K2=$J2,$K2=$R2),$K2=0,($K2-SUMIFS($R$2:$R35,$D$2:$D35,$D2,$E$2:$E35,$E2,$G$2:$G35,$G2))=0),$B2,"Completion Date Pending")))</f>
        <v>45803</v>
      </c>
      <c r="T2" s="12">
        <f t="shared" ref="T2:T65" si="0">IF(OR($H2="",$I2=""),"---",$I2-$H2)</f>
        <v>0</v>
      </c>
      <c r="U2" s="12">
        <f t="shared" ref="U2:U65" si="1">IF(OR($I2="",$H2=""),"---",$J2-$K2+$Q2)</f>
        <v>1</v>
      </c>
      <c r="V2" s="45">
        <f t="shared" ref="V2:V65" si="2">IF($M2=0,"---",$T2/$M2)</f>
        <v>0</v>
      </c>
      <c r="W2" s="46">
        <f t="shared" ref="W2:W65" si="3">IF($M2=0,"---",$U2/$M2)</f>
        <v>1.1111111111111112</v>
      </c>
      <c r="X2" s="13" t="str">
        <f t="shared" ref="X2:X65" si="4">TEXT($B2,"DDDD")</f>
        <v>Monday</v>
      </c>
      <c r="Y2" s="14" t="b">
        <f t="shared" ref="Y2:Y65" si="5">$M2=$N2</f>
        <v>1</v>
      </c>
      <c r="Z2" s="16"/>
    </row>
    <row r="3" spans="1:26" x14ac:dyDescent="0.3">
      <c r="A3" s="6" t="s">
        <v>23</v>
      </c>
      <c r="B3" s="7">
        <v>45803</v>
      </c>
      <c r="C3" s="8">
        <v>22</v>
      </c>
      <c r="D3" s="6" t="s">
        <v>29</v>
      </c>
      <c r="E3" s="6">
        <v>21</v>
      </c>
      <c r="F3" s="6" t="s">
        <v>30</v>
      </c>
      <c r="G3" s="6" t="s">
        <v>26</v>
      </c>
      <c r="H3" s="9">
        <v>102391</v>
      </c>
      <c r="I3" s="9">
        <v>107519</v>
      </c>
      <c r="J3" s="6">
        <v>1</v>
      </c>
      <c r="K3" s="6">
        <v>1</v>
      </c>
      <c r="L3" s="6" t="s">
        <v>27</v>
      </c>
      <c r="M3" s="6">
        <v>8</v>
      </c>
      <c r="N3" s="6">
        <v>8</v>
      </c>
      <c r="O3" s="6">
        <v>0</v>
      </c>
      <c r="P3" s="10" t="s">
        <v>28</v>
      </c>
      <c r="Q3" s="6">
        <v>0</v>
      </c>
      <c r="R3" s="6">
        <v>0</v>
      </c>
      <c r="S3" s="11" t="str">
        <f>IF($A3="","---",IF(OR($G3="FIC",$G3="FC"),IF(COUNTIFS($D$2:$D36,#REF!,$E$2:$E36,$E3,$G$2:$G36,"FIC")=1,$B3,"Completion Date Pending"),IF(OR(AND($K3=$J3,$K3=$R3),$K3=0,($K3-SUMIFS($R$2:$R36,$D$2:$D36,$D3,$E$2:$E36,$E3,$G$2:$G36,$G3))=0),$B3,"Completion Date Pending")))</f>
        <v>Completion Date Pending</v>
      </c>
      <c r="T3" s="12">
        <f t="shared" si="0"/>
        <v>5128</v>
      </c>
      <c r="U3" s="12">
        <f t="shared" si="1"/>
        <v>0</v>
      </c>
      <c r="V3" s="45">
        <f t="shared" si="2"/>
        <v>641</v>
      </c>
      <c r="W3" s="46">
        <f t="shared" si="3"/>
        <v>0</v>
      </c>
      <c r="X3" s="13" t="str">
        <f t="shared" si="4"/>
        <v>Monday</v>
      </c>
      <c r="Y3" s="14" t="b">
        <f t="shared" si="5"/>
        <v>1</v>
      </c>
      <c r="Z3" s="16"/>
    </row>
    <row r="4" spans="1:26" x14ac:dyDescent="0.3">
      <c r="A4" s="6" t="s">
        <v>23</v>
      </c>
      <c r="B4" s="7">
        <v>45804</v>
      </c>
      <c r="C4" s="8">
        <v>22</v>
      </c>
      <c r="D4" s="6" t="s">
        <v>29</v>
      </c>
      <c r="E4" s="6">
        <v>21</v>
      </c>
      <c r="F4" s="6" t="s">
        <v>30</v>
      </c>
      <c r="G4" s="6" t="s">
        <v>26</v>
      </c>
      <c r="H4" s="9">
        <v>107519</v>
      </c>
      <c r="I4" s="9">
        <v>107519</v>
      </c>
      <c r="J4" s="6">
        <v>1</v>
      </c>
      <c r="K4" s="6">
        <v>0</v>
      </c>
      <c r="L4" s="6" t="s">
        <v>27</v>
      </c>
      <c r="M4" s="6">
        <v>0.9</v>
      </c>
      <c r="N4" s="6">
        <v>0.9</v>
      </c>
      <c r="O4" s="6">
        <v>0</v>
      </c>
      <c r="P4" s="10" t="s">
        <v>28</v>
      </c>
      <c r="Q4" s="6">
        <v>0</v>
      </c>
      <c r="R4" s="6">
        <v>0</v>
      </c>
      <c r="S4" s="11">
        <f>IF($A4="","---",IF(OR($G4="FIC",$G4="FC"),IF(COUNTIFS($D$2:$D37,#REF!,$E$2:$E37,$E4,$G$2:$G37,"FIC")=1,$B4,"Completion Date Pending"),IF(OR(AND($K4=$J4,$K4=$R4),$K4=0,($K4-SUMIFS($R$2:$R37,$D$2:$D37,$D4,$E$2:$E37,$E4,$G$2:$G37,$G4))=0),$B4,"Completion Date Pending")))</f>
        <v>45804</v>
      </c>
      <c r="T4" s="12">
        <f t="shared" si="0"/>
        <v>0</v>
      </c>
      <c r="U4" s="12">
        <f t="shared" si="1"/>
        <v>1</v>
      </c>
      <c r="V4" s="45">
        <f t="shared" si="2"/>
        <v>0</v>
      </c>
      <c r="W4" s="46">
        <f t="shared" si="3"/>
        <v>1.1111111111111112</v>
      </c>
      <c r="X4" s="13" t="str">
        <f t="shared" si="4"/>
        <v>Tuesday</v>
      </c>
      <c r="Y4" s="14" t="b">
        <f t="shared" si="5"/>
        <v>1</v>
      </c>
      <c r="Z4" s="16"/>
    </row>
    <row r="5" spans="1:26" x14ac:dyDescent="0.3">
      <c r="A5" s="6" t="s">
        <v>23</v>
      </c>
      <c r="B5" s="7">
        <v>45804</v>
      </c>
      <c r="C5" s="8">
        <v>22</v>
      </c>
      <c r="D5" s="6" t="s">
        <v>31</v>
      </c>
      <c r="E5" s="6">
        <v>6</v>
      </c>
      <c r="F5" s="6" t="s">
        <v>32</v>
      </c>
      <c r="G5" s="6" t="s">
        <v>26</v>
      </c>
      <c r="H5" s="9">
        <v>19408</v>
      </c>
      <c r="I5" s="9">
        <v>23285</v>
      </c>
      <c r="J5" s="6">
        <v>1</v>
      </c>
      <c r="K5" s="6">
        <v>1</v>
      </c>
      <c r="L5" s="6" t="s">
        <v>27</v>
      </c>
      <c r="M5" s="6">
        <v>8</v>
      </c>
      <c r="N5" s="6">
        <v>8</v>
      </c>
      <c r="O5" s="6">
        <v>0</v>
      </c>
      <c r="P5" s="10" t="s">
        <v>28</v>
      </c>
      <c r="Q5" s="6">
        <v>0</v>
      </c>
      <c r="R5" s="6">
        <v>0</v>
      </c>
      <c r="S5" s="11" t="str">
        <f>IF($A5="","---",IF(OR($G5="FIC",$G5="FC"),IF(COUNTIFS($D$2:$D38,#REF!,$E$2:$E38,$E5,$G$2:$G38,"FIC")=1,$B5,"Completion Date Pending"),IF(OR(AND($K5=$J5,$K5=$R5),$K5=0,($K5-SUMIFS($R$2:$R38,$D$2:$D38,$D5,$E$2:$E38,$E5,$G$2:$G38,$G5))=0),$B5,"Completion Date Pending")))</f>
        <v>Completion Date Pending</v>
      </c>
      <c r="T5" s="12">
        <f t="shared" si="0"/>
        <v>3877</v>
      </c>
      <c r="U5" s="12">
        <f t="shared" si="1"/>
        <v>0</v>
      </c>
      <c r="V5" s="45">
        <f t="shared" si="2"/>
        <v>484.625</v>
      </c>
      <c r="W5" s="46">
        <f t="shared" si="3"/>
        <v>0</v>
      </c>
      <c r="X5" s="13" t="str">
        <f t="shared" si="4"/>
        <v>Tuesday</v>
      </c>
      <c r="Y5" s="14" t="b">
        <f t="shared" si="5"/>
        <v>1</v>
      </c>
      <c r="Z5" s="16"/>
    </row>
    <row r="6" spans="1:26" x14ac:dyDescent="0.3">
      <c r="A6" s="6" t="s">
        <v>23</v>
      </c>
      <c r="B6" s="7">
        <v>45805</v>
      </c>
      <c r="C6" s="8">
        <v>22</v>
      </c>
      <c r="D6" s="6" t="s">
        <v>31</v>
      </c>
      <c r="E6" s="6">
        <v>6</v>
      </c>
      <c r="F6" s="6" t="s">
        <v>32</v>
      </c>
      <c r="G6" s="6" t="s">
        <v>26</v>
      </c>
      <c r="H6" s="9">
        <v>23285</v>
      </c>
      <c r="I6" s="9">
        <v>23285</v>
      </c>
      <c r="J6" s="6">
        <v>1</v>
      </c>
      <c r="K6" s="6">
        <v>0</v>
      </c>
      <c r="L6" s="6" t="s">
        <v>27</v>
      </c>
      <c r="M6" s="6">
        <v>0.9</v>
      </c>
      <c r="N6" s="6">
        <v>0.9</v>
      </c>
      <c r="O6" s="6">
        <v>0</v>
      </c>
      <c r="P6" s="10" t="s">
        <v>28</v>
      </c>
      <c r="Q6" s="6">
        <v>0</v>
      </c>
      <c r="R6" s="6">
        <v>0</v>
      </c>
      <c r="S6" s="11">
        <f>IF($A6="","---",IF(OR($G6="FIC",$G6="FC"),IF(COUNTIFS($D$2:$D39,#REF!,$E$2:$E39,$E6,$G$2:$G39,"FIC")=1,$B6,"Completion Date Pending"),IF(OR(AND($K6=$J6,$K6=$R6),$K6=0,($K6-SUMIFS($R$2:$R39,$D$2:$D39,$D6,$E$2:$E39,$E6,$G$2:$G39,$G6))=0),$B6,"Completion Date Pending")))</f>
        <v>45805</v>
      </c>
      <c r="T6" s="12">
        <f t="shared" si="0"/>
        <v>0</v>
      </c>
      <c r="U6" s="12">
        <f t="shared" si="1"/>
        <v>1</v>
      </c>
      <c r="V6" s="45">
        <f t="shared" si="2"/>
        <v>0</v>
      </c>
      <c r="W6" s="46">
        <f t="shared" si="3"/>
        <v>1.1111111111111112</v>
      </c>
      <c r="X6" s="13" t="str">
        <f t="shared" si="4"/>
        <v>Wednesday</v>
      </c>
      <c r="Y6" s="14" t="b">
        <f t="shared" si="5"/>
        <v>1</v>
      </c>
      <c r="Z6" s="16"/>
    </row>
    <row r="7" spans="1:26" x14ac:dyDescent="0.3">
      <c r="A7" s="6" t="s">
        <v>23</v>
      </c>
      <c r="B7" s="7">
        <v>45805</v>
      </c>
      <c r="C7" s="8">
        <v>22</v>
      </c>
      <c r="D7" s="6" t="s">
        <v>33</v>
      </c>
      <c r="E7" s="6">
        <v>6</v>
      </c>
      <c r="F7" s="6" t="s">
        <v>34</v>
      </c>
      <c r="G7" s="6" t="s">
        <v>26</v>
      </c>
      <c r="H7" s="9">
        <v>15283</v>
      </c>
      <c r="I7" s="9">
        <v>18346</v>
      </c>
      <c r="J7" s="6">
        <v>1</v>
      </c>
      <c r="K7" s="6">
        <v>1</v>
      </c>
      <c r="L7" s="6" t="s">
        <v>27</v>
      </c>
      <c r="M7" s="6">
        <v>8</v>
      </c>
      <c r="N7" s="6">
        <v>8</v>
      </c>
      <c r="O7" s="6">
        <v>0</v>
      </c>
      <c r="P7" s="10" t="s">
        <v>28</v>
      </c>
      <c r="Q7" s="6">
        <v>0</v>
      </c>
      <c r="R7" s="6">
        <v>0</v>
      </c>
      <c r="S7" s="11" t="str">
        <f>IF($A7="","---",IF(OR($G7="FIC",$G7="FC"),IF(COUNTIFS($D$2:$D40,#REF!,$E$2:$E40,$E7,$G$2:$G40,"FIC")=1,$B7,"Completion Date Pending"),IF(OR(AND($K7=$J7,$K7=$R7),$K7=0,($K7-SUMIFS($R$2:$R40,$D$2:$D40,$D7,$E$2:$E40,$E7,$G$2:$G40,$G7))=0),$B7,"Completion Date Pending")))</f>
        <v>Completion Date Pending</v>
      </c>
      <c r="T7" s="12">
        <f t="shared" si="0"/>
        <v>3063</v>
      </c>
      <c r="U7" s="12">
        <f t="shared" si="1"/>
        <v>0</v>
      </c>
      <c r="V7" s="45">
        <f t="shared" si="2"/>
        <v>382.875</v>
      </c>
      <c r="W7" s="46">
        <f t="shared" si="3"/>
        <v>0</v>
      </c>
      <c r="X7" s="13" t="str">
        <f t="shared" si="4"/>
        <v>Wednesday</v>
      </c>
      <c r="Y7" s="14" t="b">
        <f t="shared" si="5"/>
        <v>1</v>
      </c>
      <c r="Z7" s="16"/>
    </row>
    <row r="8" spans="1:26" x14ac:dyDescent="0.3">
      <c r="A8" s="6" t="s">
        <v>23</v>
      </c>
      <c r="B8" s="7">
        <v>45806</v>
      </c>
      <c r="C8" s="8">
        <v>22</v>
      </c>
      <c r="D8" s="6" t="s">
        <v>35</v>
      </c>
      <c r="E8" s="6">
        <v>5</v>
      </c>
      <c r="F8" s="6" t="s">
        <v>36</v>
      </c>
      <c r="G8" s="6" t="s">
        <v>26</v>
      </c>
      <c r="H8" s="9">
        <v>26520</v>
      </c>
      <c r="I8" s="9">
        <v>27100</v>
      </c>
      <c r="J8" s="6">
        <v>1</v>
      </c>
      <c r="K8" s="6">
        <v>1</v>
      </c>
      <c r="L8" s="6" t="s">
        <v>27</v>
      </c>
      <c r="M8" s="6">
        <v>9</v>
      </c>
      <c r="N8" s="6">
        <v>9</v>
      </c>
      <c r="O8" s="6">
        <v>0</v>
      </c>
      <c r="P8" s="10" t="s">
        <v>28</v>
      </c>
      <c r="Q8" s="6">
        <v>0</v>
      </c>
      <c r="R8" s="6">
        <v>0</v>
      </c>
      <c r="S8" s="11" t="str">
        <f>IF($A8="","---",IF(OR($G8="FIC",$G8="FC"),IF(COUNTIFS($D$2:$D41,#REF!,$E$2:$E41,$E8,$G$2:$G41,"FIC")=1,$B8,"Completion Date Pending"),IF(OR(AND($K8=$J8,$K8=$R8),$K8=0,($K8-SUMIFS($R$2:$R41,$D$2:$D41,$D8,$E$2:$E41,$E8,$G$2:$G41,$G8))=0),$B8,"Completion Date Pending")))</f>
        <v>Completion Date Pending</v>
      </c>
      <c r="T8" s="12">
        <f t="shared" si="0"/>
        <v>580</v>
      </c>
      <c r="U8" s="12">
        <f t="shared" si="1"/>
        <v>0</v>
      </c>
      <c r="V8" s="45">
        <f t="shared" si="2"/>
        <v>64.444444444444443</v>
      </c>
      <c r="W8" s="46">
        <f t="shared" si="3"/>
        <v>0</v>
      </c>
      <c r="X8" s="13" t="str">
        <f t="shared" si="4"/>
        <v>Thursday</v>
      </c>
      <c r="Y8" s="14" t="b">
        <f t="shared" si="5"/>
        <v>1</v>
      </c>
      <c r="Z8" s="16"/>
    </row>
    <row r="9" spans="1:26" x14ac:dyDescent="0.3">
      <c r="A9" s="6" t="s">
        <v>23</v>
      </c>
      <c r="B9" s="7">
        <v>45807</v>
      </c>
      <c r="C9" s="8">
        <v>22</v>
      </c>
      <c r="D9" s="6" t="s">
        <v>35</v>
      </c>
      <c r="E9" s="6">
        <v>5</v>
      </c>
      <c r="F9" s="6" t="s">
        <v>36</v>
      </c>
      <c r="G9" s="6" t="s">
        <v>26</v>
      </c>
      <c r="H9" s="9">
        <v>27100</v>
      </c>
      <c r="I9" s="9">
        <v>33160</v>
      </c>
      <c r="J9" s="6">
        <v>1</v>
      </c>
      <c r="K9" s="6">
        <v>1</v>
      </c>
      <c r="L9" s="6" t="s">
        <v>27</v>
      </c>
      <c r="M9" s="6">
        <v>8.9</v>
      </c>
      <c r="N9" s="6">
        <v>8.9</v>
      </c>
      <c r="O9" s="6">
        <v>0</v>
      </c>
      <c r="P9" s="10" t="s">
        <v>28</v>
      </c>
      <c r="Q9" s="6">
        <v>0</v>
      </c>
      <c r="R9" s="6">
        <v>0</v>
      </c>
      <c r="S9" s="11" t="str">
        <f>IF($A9="","---",IF(OR($G9="FIC",$G9="FC"),IF(COUNTIFS($D$2:$D42,#REF!,$E$2:$E42,$E9,$G$2:$G42,"FIC")=1,$B9,"Completion Date Pending"),IF(OR(AND($K9=$J9,$K9=$R9),$K9=0,($K9-SUMIFS($R$2:$R42,$D$2:$D42,$D9,$E$2:$E42,$E9,$G$2:$G42,$G9))=0),$B9,"Completion Date Pending")))</f>
        <v>Completion Date Pending</v>
      </c>
      <c r="T9" s="12">
        <f t="shared" si="0"/>
        <v>6060</v>
      </c>
      <c r="U9" s="12">
        <f t="shared" si="1"/>
        <v>0</v>
      </c>
      <c r="V9" s="45">
        <f t="shared" si="2"/>
        <v>680.89887640449433</v>
      </c>
      <c r="W9" s="46">
        <f t="shared" si="3"/>
        <v>0</v>
      </c>
      <c r="X9" s="13" t="str">
        <f t="shared" si="4"/>
        <v>Friday</v>
      </c>
      <c r="Y9" s="14" t="b">
        <f t="shared" si="5"/>
        <v>1</v>
      </c>
      <c r="Z9" s="16"/>
    </row>
    <row r="10" spans="1:26" x14ac:dyDescent="0.3">
      <c r="A10" s="6" t="s">
        <v>37</v>
      </c>
      <c r="B10" s="7">
        <v>45803</v>
      </c>
      <c r="C10" s="8">
        <v>22</v>
      </c>
      <c r="D10" s="6" t="s">
        <v>29</v>
      </c>
      <c r="E10" s="6">
        <v>11</v>
      </c>
      <c r="F10" s="6" t="s">
        <v>30</v>
      </c>
      <c r="G10" s="6" t="s">
        <v>26</v>
      </c>
      <c r="H10" s="9">
        <v>51196</v>
      </c>
      <c r="I10" s="9">
        <v>56317</v>
      </c>
      <c r="J10" s="6">
        <v>1</v>
      </c>
      <c r="K10" s="6">
        <v>1</v>
      </c>
      <c r="L10" s="6" t="s">
        <v>27</v>
      </c>
      <c r="M10" s="6">
        <v>8.9499999999999993</v>
      </c>
      <c r="N10" s="6">
        <v>8.9499999999999993</v>
      </c>
      <c r="O10" s="6">
        <v>0</v>
      </c>
      <c r="P10" s="10" t="s">
        <v>28</v>
      </c>
      <c r="Q10" s="6">
        <v>0</v>
      </c>
      <c r="R10" s="6">
        <v>0</v>
      </c>
      <c r="S10" s="11" t="str">
        <f>IF($A10="","---",IF(OR($G10="FIC",$G10="FC"),IF(COUNTIFS($D$2:$D43,#REF!,$E$2:$E43,$E10,$G$2:$G43,"FIC")=1,$B10,"Completion Date Pending"),IF(OR(AND($K10=$J10,$K10=$R10),$K10=0,($K10-SUMIFS($R$2:$R43,$D$2:$D43,$D10,$E$2:$E43,$E10,$G$2:$G43,$G10))=0),$B10,"Completion Date Pending")))</f>
        <v>Completion Date Pending</v>
      </c>
      <c r="T10" s="12">
        <f t="shared" si="0"/>
        <v>5121</v>
      </c>
      <c r="U10" s="12">
        <f t="shared" si="1"/>
        <v>0</v>
      </c>
      <c r="V10" s="45">
        <f t="shared" si="2"/>
        <v>572.17877094972073</v>
      </c>
      <c r="W10" s="46">
        <f t="shared" si="3"/>
        <v>0</v>
      </c>
      <c r="X10" s="13" t="str">
        <f t="shared" si="4"/>
        <v>Monday</v>
      </c>
      <c r="Y10" s="14" t="b">
        <f t="shared" si="5"/>
        <v>1</v>
      </c>
      <c r="Z10" s="16"/>
    </row>
    <row r="11" spans="1:26" x14ac:dyDescent="0.3">
      <c r="A11" s="6" t="s">
        <v>37</v>
      </c>
      <c r="B11" s="7">
        <v>45804</v>
      </c>
      <c r="C11" s="8">
        <v>22</v>
      </c>
      <c r="D11" s="6" t="s">
        <v>31</v>
      </c>
      <c r="E11" s="6">
        <v>8</v>
      </c>
      <c r="F11" s="6" t="s">
        <v>32</v>
      </c>
      <c r="G11" s="6" t="s">
        <v>26</v>
      </c>
      <c r="H11" s="9">
        <v>27173</v>
      </c>
      <c r="I11" s="9">
        <v>31044</v>
      </c>
      <c r="J11" s="6">
        <v>1</v>
      </c>
      <c r="K11" s="6">
        <v>1</v>
      </c>
      <c r="L11" s="6" t="s">
        <v>27</v>
      </c>
      <c r="M11" s="6">
        <v>8.9499999999999993</v>
      </c>
      <c r="N11" s="6">
        <v>8.9499999999999993</v>
      </c>
      <c r="O11" s="6">
        <v>0</v>
      </c>
      <c r="P11" s="10" t="s">
        <v>28</v>
      </c>
      <c r="Q11" s="6">
        <v>0</v>
      </c>
      <c r="R11" s="6">
        <v>0</v>
      </c>
      <c r="S11" s="11" t="str">
        <f>IF($A11="","---",IF(OR($G11="FIC",$G11="FC"),IF(COUNTIFS($D$2:$D44,#REF!,$E$2:$E44,$E11,$G$2:$G44,"FIC")=1,$B11,"Completion Date Pending"),IF(OR(AND($K11=$J11,$K11=$R11),$K11=0,($K11-SUMIFS($R$2:$R44,$D$2:$D44,$D11,$E$2:$E44,$E11,$G$2:$G44,$G11))=0),$B11,"Completion Date Pending")))</f>
        <v>Completion Date Pending</v>
      </c>
      <c r="T11" s="12">
        <f t="shared" si="0"/>
        <v>3871</v>
      </c>
      <c r="U11" s="12">
        <f t="shared" si="1"/>
        <v>0</v>
      </c>
      <c r="V11" s="45">
        <f t="shared" si="2"/>
        <v>432.51396648044698</v>
      </c>
      <c r="W11" s="46">
        <f t="shared" si="3"/>
        <v>0</v>
      </c>
      <c r="X11" s="13" t="str">
        <f t="shared" si="4"/>
        <v>Tuesday</v>
      </c>
      <c r="Y11" s="14" t="b">
        <f t="shared" si="5"/>
        <v>1</v>
      </c>
      <c r="Z11" s="16"/>
    </row>
    <row r="12" spans="1:26" x14ac:dyDescent="0.3">
      <c r="A12" s="6" t="s">
        <v>37</v>
      </c>
      <c r="B12" s="7">
        <v>45805</v>
      </c>
      <c r="C12" s="8">
        <v>22</v>
      </c>
      <c r="D12" s="6" t="s">
        <v>33</v>
      </c>
      <c r="E12" s="6">
        <v>8</v>
      </c>
      <c r="F12" s="6" t="s">
        <v>34</v>
      </c>
      <c r="G12" s="6" t="s">
        <v>26</v>
      </c>
      <c r="H12" s="9">
        <v>21406</v>
      </c>
      <c r="I12" s="9">
        <v>24455</v>
      </c>
      <c r="J12" s="6">
        <v>1</v>
      </c>
      <c r="K12" s="6">
        <v>1</v>
      </c>
      <c r="L12" s="6" t="s">
        <v>27</v>
      </c>
      <c r="M12" s="6">
        <v>8.93</v>
      </c>
      <c r="N12" s="6">
        <v>8.93</v>
      </c>
      <c r="O12" s="6">
        <v>0</v>
      </c>
      <c r="P12" s="10" t="s">
        <v>28</v>
      </c>
      <c r="Q12" s="6">
        <v>0</v>
      </c>
      <c r="R12" s="6">
        <v>0</v>
      </c>
      <c r="S12" s="11" t="str">
        <f>IF($A12="","---",IF(OR($G12="FIC",$G12="FC"),IF(COUNTIFS($D$2:$D45,#REF!,$E$2:$E45,$E12,$G$2:$G45,"FIC")=1,$B12,"Completion Date Pending"),IF(OR(AND($K12=$J12,$K12=$R12),$K12=0,($K12-SUMIFS($R$2:$R45,$D$2:$D45,$D12,$E$2:$E45,$E12,$G$2:$G45,$G12))=0),$B12,"Completion Date Pending")))</f>
        <v>Completion Date Pending</v>
      </c>
      <c r="T12" s="12">
        <f t="shared" si="0"/>
        <v>3049</v>
      </c>
      <c r="U12" s="12">
        <f t="shared" si="1"/>
        <v>0</v>
      </c>
      <c r="V12" s="45">
        <f t="shared" si="2"/>
        <v>341.43337066069432</v>
      </c>
      <c r="W12" s="46">
        <f t="shared" si="3"/>
        <v>0</v>
      </c>
      <c r="X12" s="13" t="str">
        <f t="shared" si="4"/>
        <v>Wednesday</v>
      </c>
      <c r="Y12" s="14" t="b">
        <f t="shared" si="5"/>
        <v>1</v>
      </c>
      <c r="Z12" s="16"/>
    </row>
    <row r="13" spans="1:26" x14ac:dyDescent="0.3">
      <c r="A13" s="6" t="s">
        <v>37</v>
      </c>
      <c r="B13" s="7">
        <v>45806</v>
      </c>
      <c r="C13" s="8">
        <v>22</v>
      </c>
      <c r="D13" s="6" t="s">
        <v>35</v>
      </c>
      <c r="E13" s="6">
        <v>4</v>
      </c>
      <c r="F13" s="6" t="s">
        <v>36</v>
      </c>
      <c r="G13" s="6" t="s">
        <v>26</v>
      </c>
      <c r="H13" s="9">
        <v>19890</v>
      </c>
      <c r="I13" s="9">
        <v>23000</v>
      </c>
      <c r="J13" s="6">
        <v>1</v>
      </c>
      <c r="K13" s="6">
        <v>1</v>
      </c>
      <c r="L13" s="6" t="s">
        <v>27</v>
      </c>
      <c r="M13" s="6">
        <v>8.93</v>
      </c>
      <c r="N13" s="6">
        <v>8.93</v>
      </c>
      <c r="O13" s="6">
        <v>0</v>
      </c>
      <c r="P13" s="10" t="s">
        <v>28</v>
      </c>
      <c r="Q13" s="6">
        <v>0</v>
      </c>
      <c r="R13" s="6">
        <v>0</v>
      </c>
      <c r="S13" s="11" t="str">
        <f>IF($A13="","---",IF(OR($G13="FIC",$G13="FC"),IF(COUNTIFS($D$2:$D46,#REF!,$E$2:$E46,$E13,$G$2:$G46,"FIC")=1,$B13,"Completion Date Pending"),IF(OR(AND($K13=$J13,$K13=$R13),$K13=0,($K13-SUMIFS($R$2:$R46,$D$2:$D46,$D13,$E$2:$E46,$E13,$G$2:$G46,$G13))=0),$B13,"Completion Date Pending")))</f>
        <v>Completion Date Pending</v>
      </c>
      <c r="T13" s="12">
        <f t="shared" si="0"/>
        <v>3110</v>
      </c>
      <c r="U13" s="12">
        <f t="shared" si="1"/>
        <v>0</v>
      </c>
      <c r="V13" s="45">
        <f t="shared" si="2"/>
        <v>348.26427771556553</v>
      </c>
      <c r="W13" s="46">
        <f t="shared" si="3"/>
        <v>0</v>
      </c>
      <c r="X13" s="13" t="str">
        <f t="shared" si="4"/>
        <v>Thursday</v>
      </c>
      <c r="Y13" s="14" t="b">
        <f t="shared" si="5"/>
        <v>1</v>
      </c>
      <c r="Z13" s="16"/>
    </row>
    <row r="14" spans="1:26" x14ac:dyDescent="0.3">
      <c r="A14" s="6" t="s">
        <v>37</v>
      </c>
      <c r="B14" s="7">
        <v>45807</v>
      </c>
      <c r="C14" s="8">
        <v>22</v>
      </c>
      <c r="D14" s="6" t="s">
        <v>35</v>
      </c>
      <c r="E14" s="6">
        <v>4</v>
      </c>
      <c r="F14" s="6" t="s">
        <v>36</v>
      </c>
      <c r="G14" s="6" t="s">
        <v>26</v>
      </c>
      <c r="H14" s="9">
        <v>23000</v>
      </c>
      <c r="I14" s="9">
        <v>26000</v>
      </c>
      <c r="J14" s="6">
        <v>1</v>
      </c>
      <c r="K14" s="6">
        <v>1</v>
      </c>
      <c r="L14" s="6" t="s">
        <v>27</v>
      </c>
      <c r="M14" s="6">
        <v>9</v>
      </c>
      <c r="N14" s="6">
        <v>9</v>
      </c>
      <c r="O14" s="6">
        <v>0</v>
      </c>
      <c r="P14" s="10" t="s">
        <v>28</v>
      </c>
      <c r="Q14" s="6">
        <v>0</v>
      </c>
      <c r="R14" s="6">
        <v>0</v>
      </c>
      <c r="S14" s="11" t="str">
        <f>IF($A14="","---",IF(OR($G14="FIC",$G14="FC"),IF(COUNTIFS($D$2:$D47,#REF!,$E$2:$E47,$E14,$G$2:$G47,"FIC")=1,$B14,"Completion Date Pending"),IF(OR(AND($K14=$J14,$K14=$R14),$K14=0,($K14-SUMIFS($R$2:$R47,$D$2:$D47,$D14,$E$2:$E47,$E14,$G$2:$G47,$G14))=0),$B14,"Completion Date Pending")))</f>
        <v>Completion Date Pending</v>
      </c>
      <c r="T14" s="12">
        <f t="shared" si="0"/>
        <v>3000</v>
      </c>
      <c r="U14" s="12">
        <f t="shared" si="1"/>
        <v>0</v>
      </c>
      <c r="V14" s="45">
        <f t="shared" si="2"/>
        <v>333.33333333333331</v>
      </c>
      <c r="W14" s="46">
        <f t="shared" si="3"/>
        <v>0</v>
      </c>
      <c r="X14" s="13" t="str">
        <f t="shared" si="4"/>
        <v>Friday</v>
      </c>
      <c r="Y14" s="14" t="b">
        <f t="shared" si="5"/>
        <v>1</v>
      </c>
      <c r="Z14" s="16"/>
    </row>
    <row r="15" spans="1:26" x14ac:dyDescent="0.3">
      <c r="A15" s="6" t="s">
        <v>38</v>
      </c>
      <c r="B15" s="7">
        <v>45804</v>
      </c>
      <c r="C15" s="8">
        <v>22</v>
      </c>
      <c r="D15" s="6" t="s">
        <v>39</v>
      </c>
      <c r="E15" s="6">
        <v>13</v>
      </c>
      <c r="F15" s="6" t="s">
        <v>40</v>
      </c>
      <c r="G15" s="6" t="s">
        <v>26</v>
      </c>
      <c r="H15" s="9">
        <v>90993</v>
      </c>
      <c r="I15" s="9">
        <v>90993</v>
      </c>
      <c r="J15" s="6">
        <v>1</v>
      </c>
      <c r="K15" s="6">
        <v>0</v>
      </c>
      <c r="L15" s="6" t="s">
        <v>27</v>
      </c>
      <c r="M15" s="6">
        <v>9</v>
      </c>
      <c r="N15" s="6">
        <v>9</v>
      </c>
      <c r="O15" s="6">
        <v>0</v>
      </c>
      <c r="P15" s="10" t="s">
        <v>28</v>
      </c>
      <c r="Q15" s="6">
        <v>0</v>
      </c>
      <c r="R15" s="6">
        <v>0</v>
      </c>
      <c r="S15" s="11">
        <f>IF($A15="","---",IF(OR($G15="FIC",$G15="FC"),IF(COUNTIFS($D$2:$D48,#REF!,$E$2:$E48,$E15,$G$2:$G48,"FIC")=1,$B15,"Completion Date Pending"),IF(OR(AND($K15=$J15,$K15=$R15),$K15=0,($K15-SUMIFS($R$2:$R48,$D$2:$D48,$D15,$E$2:$E48,$E15,$G$2:$G48,$G15))=0),$B15,"Completion Date Pending")))</f>
        <v>45804</v>
      </c>
      <c r="T15" s="12">
        <f t="shared" si="0"/>
        <v>0</v>
      </c>
      <c r="U15" s="12">
        <f t="shared" si="1"/>
        <v>1</v>
      </c>
      <c r="V15" s="45">
        <f t="shared" si="2"/>
        <v>0</v>
      </c>
      <c r="W15" s="46">
        <f t="shared" si="3"/>
        <v>0.1111111111111111</v>
      </c>
      <c r="X15" s="13" t="str">
        <f t="shared" si="4"/>
        <v>Tuesday</v>
      </c>
      <c r="Y15" s="14" t="b">
        <f t="shared" si="5"/>
        <v>1</v>
      </c>
      <c r="Z15" s="16"/>
    </row>
    <row r="16" spans="1:26" x14ac:dyDescent="0.3">
      <c r="A16" s="6" t="s">
        <v>38</v>
      </c>
      <c r="B16" s="7">
        <v>45805</v>
      </c>
      <c r="C16" s="8">
        <v>22</v>
      </c>
      <c r="D16" s="6" t="s">
        <v>24</v>
      </c>
      <c r="E16" s="6">
        <v>13</v>
      </c>
      <c r="F16" s="6" t="s">
        <v>25</v>
      </c>
      <c r="G16" s="6" t="s">
        <v>26</v>
      </c>
      <c r="H16" s="9">
        <v>61432</v>
      </c>
      <c r="I16" s="9">
        <v>66550</v>
      </c>
      <c r="J16" s="6">
        <v>1</v>
      </c>
      <c r="K16" s="6">
        <v>1</v>
      </c>
      <c r="L16" s="6" t="s">
        <v>27</v>
      </c>
      <c r="M16" s="6">
        <v>8.9499999999999993</v>
      </c>
      <c r="N16" s="6">
        <v>8.9499999999999993</v>
      </c>
      <c r="O16" s="6">
        <v>0</v>
      </c>
      <c r="P16" s="10" t="s">
        <v>28</v>
      </c>
      <c r="Q16" s="6">
        <v>0</v>
      </c>
      <c r="R16" s="6">
        <v>0</v>
      </c>
      <c r="S16" s="11" t="str">
        <f>IF($A16="","---",IF(OR($G16="FIC",$G16="FC"),IF(COUNTIFS($D$2:$D49,#REF!,$E$2:$E49,$E16,$G$2:$G49,"FIC")=1,$B16,"Completion Date Pending"),IF(OR(AND($K16=$J16,$K16=$R16),$K16=0,($K16-SUMIFS($R$2:$R49,$D$2:$D49,$D16,$E$2:$E49,$E16,$G$2:$G49,$G16))=0),$B16,"Completion Date Pending")))</f>
        <v>Completion Date Pending</v>
      </c>
      <c r="T16" s="12">
        <f t="shared" si="0"/>
        <v>5118</v>
      </c>
      <c r="U16" s="12">
        <f t="shared" si="1"/>
        <v>0</v>
      </c>
      <c r="V16" s="45">
        <f t="shared" si="2"/>
        <v>571.84357541899442</v>
      </c>
      <c r="W16" s="46">
        <f t="shared" si="3"/>
        <v>0</v>
      </c>
      <c r="X16" s="13" t="str">
        <f t="shared" si="4"/>
        <v>Wednesday</v>
      </c>
      <c r="Y16" s="14" t="b">
        <f t="shared" si="5"/>
        <v>1</v>
      </c>
      <c r="Z16" s="16"/>
    </row>
    <row r="17" spans="1:26" x14ac:dyDescent="0.3">
      <c r="A17" s="6" t="s">
        <v>38</v>
      </c>
      <c r="B17" s="7">
        <v>45806</v>
      </c>
      <c r="C17" s="8">
        <v>22</v>
      </c>
      <c r="D17" s="6" t="s">
        <v>24</v>
      </c>
      <c r="E17" s="6">
        <v>13</v>
      </c>
      <c r="F17" s="6" t="s">
        <v>25</v>
      </c>
      <c r="G17" s="6" t="s">
        <v>26</v>
      </c>
      <c r="H17" s="9">
        <v>66550</v>
      </c>
      <c r="I17" s="9">
        <v>66550</v>
      </c>
      <c r="J17" s="6">
        <v>1</v>
      </c>
      <c r="K17" s="6">
        <v>0</v>
      </c>
      <c r="L17" s="6" t="s">
        <v>27</v>
      </c>
      <c r="M17" s="6">
        <v>9</v>
      </c>
      <c r="N17" s="6">
        <v>9</v>
      </c>
      <c r="O17" s="6">
        <v>0</v>
      </c>
      <c r="P17" s="10" t="s">
        <v>28</v>
      </c>
      <c r="Q17" s="6">
        <v>0</v>
      </c>
      <c r="R17" s="6">
        <v>0</v>
      </c>
      <c r="S17" s="11">
        <f>IF($A17="","---",IF(OR($G17="FIC",$G17="FC"),IF(COUNTIFS($D$2:$D50,#REF!,$E$2:$E50,$E17,$G$2:$G50,"FIC")=1,$B17,"Completion Date Pending"),IF(OR(AND($K17=$J17,$K17=$R17),$K17=0,($K17-SUMIFS($R$2:$R50,$D$2:$D50,$D17,$E$2:$E50,$E17,$G$2:$G50,$G17))=0),$B17,"Completion Date Pending")))</f>
        <v>45806</v>
      </c>
      <c r="T17" s="12">
        <f t="shared" si="0"/>
        <v>0</v>
      </c>
      <c r="U17" s="12">
        <f t="shared" si="1"/>
        <v>1</v>
      </c>
      <c r="V17" s="45">
        <f t="shared" si="2"/>
        <v>0</v>
      </c>
      <c r="W17" s="46">
        <f t="shared" si="3"/>
        <v>0.1111111111111111</v>
      </c>
      <c r="X17" s="13" t="str">
        <f t="shared" si="4"/>
        <v>Thursday</v>
      </c>
      <c r="Y17" s="14" t="b">
        <f t="shared" si="5"/>
        <v>1</v>
      </c>
      <c r="Z17" s="16"/>
    </row>
    <row r="18" spans="1:26" x14ac:dyDescent="0.3">
      <c r="A18" s="6" t="s">
        <v>38</v>
      </c>
      <c r="B18" s="7">
        <v>45807</v>
      </c>
      <c r="C18" s="8">
        <v>22</v>
      </c>
      <c r="D18" s="6" t="s">
        <v>33</v>
      </c>
      <c r="E18" s="6">
        <v>17</v>
      </c>
      <c r="F18" s="6" t="s">
        <v>34</v>
      </c>
      <c r="G18" s="6" t="s">
        <v>26</v>
      </c>
      <c r="H18" s="9">
        <v>48918</v>
      </c>
      <c r="I18" s="9">
        <v>51985</v>
      </c>
      <c r="J18" s="6">
        <v>1</v>
      </c>
      <c r="K18" s="6">
        <v>0</v>
      </c>
      <c r="L18" s="6" t="s">
        <v>27</v>
      </c>
      <c r="M18" s="6">
        <v>4</v>
      </c>
      <c r="N18" s="6">
        <v>4</v>
      </c>
      <c r="O18" s="6">
        <v>0</v>
      </c>
      <c r="P18" s="10" t="s">
        <v>28</v>
      </c>
      <c r="Q18" s="6">
        <v>0</v>
      </c>
      <c r="R18" s="6">
        <v>0</v>
      </c>
      <c r="S18" s="11">
        <f>IF($A18="","---",IF(OR($G18="FIC",$G18="FC"),IF(COUNTIFS($D$2:$D51,#REF!,$E$2:$E51,$E18,$G$2:$G51,"FIC")=1,$B18,"Completion Date Pending"),IF(OR(AND($K18=$J18,$K18=$R18),$K18=0,($K18-SUMIFS($R$2:$R51,$D$2:$D51,$D18,$E$2:$E51,$E18,$G$2:$G51,$G18))=0),$B18,"Completion Date Pending")))</f>
        <v>45807</v>
      </c>
      <c r="T18" s="12">
        <f t="shared" si="0"/>
        <v>3067</v>
      </c>
      <c r="U18" s="12">
        <f t="shared" si="1"/>
        <v>1</v>
      </c>
      <c r="V18" s="45">
        <f t="shared" si="2"/>
        <v>766.75</v>
      </c>
      <c r="W18" s="46">
        <f t="shared" si="3"/>
        <v>0.25</v>
      </c>
      <c r="X18" s="13" t="str">
        <f t="shared" si="4"/>
        <v>Friday</v>
      </c>
      <c r="Y18" s="14" t="b">
        <f t="shared" si="5"/>
        <v>1</v>
      </c>
      <c r="Z18" s="16"/>
    </row>
    <row r="19" spans="1:26" x14ac:dyDescent="0.3">
      <c r="A19" s="6" t="s">
        <v>38</v>
      </c>
      <c r="B19" s="7">
        <v>45807</v>
      </c>
      <c r="C19" s="8">
        <v>22</v>
      </c>
      <c r="D19" s="6" t="s">
        <v>31</v>
      </c>
      <c r="E19" s="6">
        <v>17</v>
      </c>
      <c r="F19" s="6" t="s">
        <v>32</v>
      </c>
      <c r="G19" s="6" t="s">
        <v>26</v>
      </c>
      <c r="H19" s="9">
        <v>62100</v>
      </c>
      <c r="I19" s="9">
        <v>65983</v>
      </c>
      <c r="J19" s="6">
        <v>1</v>
      </c>
      <c r="K19" s="6">
        <v>0</v>
      </c>
      <c r="L19" s="6" t="s">
        <v>27</v>
      </c>
      <c r="M19" s="6">
        <v>4.95</v>
      </c>
      <c r="N19" s="6">
        <v>4.95</v>
      </c>
      <c r="O19" s="6">
        <v>0</v>
      </c>
      <c r="P19" s="10" t="s">
        <v>28</v>
      </c>
      <c r="Q19" s="6">
        <v>0</v>
      </c>
      <c r="R19" s="6">
        <v>0</v>
      </c>
      <c r="S19" s="11">
        <f>IF($A19="","---",IF(OR($G19="FIC",$G19="FC"),IF(COUNTIFS($D$2:$D52,#REF!,$E$2:$E52,$E19,$G$2:$G52,"FIC")=1,$B19,"Completion Date Pending"),IF(OR(AND($K19=$J19,$K19=$R19),$K19=0,($K19-SUMIFS($R$2:$R52,$D$2:$D52,$D19,$E$2:$E52,$E19,$G$2:$G52,$G19))=0),$B19,"Completion Date Pending")))</f>
        <v>45807</v>
      </c>
      <c r="T19" s="12">
        <f t="shared" si="0"/>
        <v>3883</v>
      </c>
      <c r="U19" s="12">
        <f t="shared" si="1"/>
        <v>1</v>
      </c>
      <c r="V19" s="45">
        <f t="shared" si="2"/>
        <v>784.44444444444446</v>
      </c>
      <c r="W19" s="46">
        <f t="shared" si="3"/>
        <v>0.20202020202020202</v>
      </c>
      <c r="X19" s="13" t="str">
        <f t="shared" si="4"/>
        <v>Friday</v>
      </c>
      <c r="Y19" s="14" t="b">
        <f t="shared" si="5"/>
        <v>1</v>
      </c>
      <c r="Z19" s="16"/>
    </row>
    <row r="20" spans="1:26" x14ac:dyDescent="0.3">
      <c r="A20" s="6" t="s">
        <v>41</v>
      </c>
      <c r="B20" s="7">
        <v>45803</v>
      </c>
      <c r="C20" s="8">
        <v>22</v>
      </c>
      <c r="D20" s="6" t="s">
        <v>24</v>
      </c>
      <c r="E20" s="6">
        <v>19</v>
      </c>
      <c r="F20" s="6" t="s">
        <v>25</v>
      </c>
      <c r="G20" s="6" t="s">
        <v>26</v>
      </c>
      <c r="H20" s="9">
        <v>97279</v>
      </c>
      <c r="I20" s="9">
        <v>97279</v>
      </c>
      <c r="J20" s="6">
        <v>1</v>
      </c>
      <c r="K20" s="6">
        <v>0</v>
      </c>
      <c r="L20" s="6" t="s">
        <v>27</v>
      </c>
      <c r="M20" s="6">
        <v>1</v>
      </c>
      <c r="N20" s="6">
        <v>1</v>
      </c>
      <c r="O20" s="6">
        <v>0</v>
      </c>
      <c r="P20" s="10" t="s">
        <v>28</v>
      </c>
      <c r="Q20" s="6">
        <v>0</v>
      </c>
      <c r="R20" s="6">
        <v>0</v>
      </c>
      <c r="S20" s="11">
        <f>IF($A20="","---",IF(OR($G20="FIC",$G20="FC"),IF(COUNTIFS($D$2:$D53,#REF!,$E$2:$E53,$E20,$G$2:$G53,"FIC")=1,$B20,"Completion Date Pending"),IF(OR(AND($K20=$J20,$K20=$R20),$K20=0,($K20-SUMIFS($R$2:$R53,$D$2:$D53,$D20,$E$2:$E53,$E20,$G$2:$G53,$G20))=0),$B20,"Completion Date Pending")))</f>
        <v>45803</v>
      </c>
      <c r="T20" s="12">
        <f t="shared" si="0"/>
        <v>0</v>
      </c>
      <c r="U20" s="12">
        <f t="shared" si="1"/>
        <v>1</v>
      </c>
      <c r="V20" s="45">
        <f t="shared" si="2"/>
        <v>0</v>
      </c>
      <c r="W20" s="46">
        <f t="shared" si="3"/>
        <v>1</v>
      </c>
      <c r="X20" s="13" t="str">
        <f t="shared" si="4"/>
        <v>Monday</v>
      </c>
      <c r="Y20" s="14" t="b">
        <f t="shared" si="5"/>
        <v>1</v>
      </c>
      <c r="Z20" s="16"/>
    </row>
    <row r="21" spans="1:26" x14ac:dyDescent="0.3">
      <c r="A21" s="6" t="s">
        <v>41</v>
      </c>
      <c r="B21" s="7">
        <v>45803</v>
      </c>
      <c r="C21" s="8">
        <v>22</v>
      </c>
      <c r="D21" s="6" t="s">
        <v>29</v>
      </c>
      <c r="E21" s="6">
        <v>19</v>
      </c>
      <c r="F21" s="6" t="s">
        <v>30</v>
      </c>
      <c r="G21" s="6" t="s">
        <v>26</v>
      </c>
      <c r="H21" s="9">
        <v>92155</v>
      </c>
      <c r="I21" s="9">
        <v>97275</v>
      </c>
      <c r="J21" s="6">
        <v>1</v>
      </c>
      <c r="K21" s="6">
        <v>1</v>
      </c>
      <c r="L21" s="6" t="s">
        <v>27</v>
      </c>
      <c r="M21" s="6">
        <v>7.7</v>
      </c>
      <c r="N21" s="6">
        <v>7.7</v>
      </c>
      <c r="O21" s="6">
        <v>0</v>
      </c>
      <c r="P21" s="10" t="s">
        <v>28</v>
      </c>
      <c r="Q21" s="6">
        <v>0</v>
      </c>
      <c r="R21" s="6">
        <v>0</v>
      </c>
      <c r="S21" s="11" t="str">
        <f>IF($A21="","---",IF(OR($G21="FIC",$G21="FC"),IF(COUNTIFS($D$2:$D54,#REF!,$E$2:$E54,$E21,$G$2:$G54,"FIC")=1,$B21,"Completion Date Pending"),IF(OR(AND($K21=$J21,$K21=$R21),$K21=0,($K21-SUMIFS($R$2:$R54,$D$2:$D54,$D21,$E$2:$E54,$E21,$G$2:$G54,$G21))=0),$B21,"Completion Date Pending")))</f>
        <v>Completion Date Pending</v>
      </c>
      <c r="T21" s="12">
        <f t="shared" si="0"/>
        <v>5120</v>
      </c>
      <c r="U21" s="12">
        <f t="shared" si="1"/>
        <v>0</v>
      </c>
      <c r="V21" s="45">
        <f t="shared" si="2"/>
        <v>664.93506493506493</v>
      </c>
      <c r="W21" s="46">
        <f t="shared" si="3"/>
        <v>0</v>
      </c>
      <c r="X21" s="13" t="str">
        <f t="shared" si="4"/>
        <v>Monday</v>
      </c>
      <c r="Y21" s="14" t="b">
        <f t="shared" si="5"/>
        <v>1</v>
      </c>
      <c r="Z21" s="16"/>
    </row>
    <row r="22" spans="1:26" x14ac:dyDescent="0.3">
      <c r="A22" s="6" t="s">
        <v>41</v>
      </c>
      <c r="B22" s="7">
        <v>45804</v>
      </c>
      <c r="C22" s="8">
        <v>22</v>
      </c>
      <c r="D22" s="6" t="s">
        <v>29</v>
      </c>
      <c r="E22" s="6">
        <v>19</v>
      </c>
      <c r="F22" s="6" t="s">
        <v>30</v>
      </c>
      <c r="G22" s="6" t="s">
        <v>26</v>
      </c>
      <c r="H22" s="9">
        <v>97275</v>
      </c>
      <c r="I22" s="9">
        <v>97275</v>
      </c>
      <c r="J22" s="6">
        <v>1</v>
      </c>
      <c r="K22" s="6">
        <v>0</v>
      </c>
      <c r="L22" s="6" t="s">
        <v>27</v>
      </c>
      <c r="M22" s="6">
        <v>1</v>
      </c>
      <c r="N22" s="6">
        <v>1</v>
      </c>
      <c r="O22" s="6">
        <v>0</v>
      </c>
      <c r="P22" s="10" t="s">
        <v>28</v>
      </c>
      <c r="Q22" s="6">
        <v>0</v>
      </c>
      <c r="R22" s="6">
        <v>0</v>
      </c>
      <c r="S22" s="11">
        <f>IF($A22="","---",IF(OR($G22="FIC",$G22="FC"),IF(COUNTIFS($D$2:$D55,#REF!,$E$2:$E55,$E22,$G$2:$G55,"FIC")=1,$B22,"Completion Date Pending"),IF(OR(AND($K22=$J22,$K22=$R22),$K22=0,($K22-SUMIFS($R$2:$R55,$D$2:$D55,$D22,$E$2:$E55,$E22,$G$2:$G55,$G22))=0),$B22,"Completion Date Pending")))</f>
        <v>45804</v>
      </c>
      <c r="T22" s="12">
        <f t="shared" si="0"/>
        <v>0</v>
      </c>
      <c r="U22" s="12">
        <f t="shared" si="1"/>
        <v>1</v>
      </c>
      <c r="V22" s="45">
        <f t="shared" si="2"/>
        <v>0</v>
      </c>
      <c r="W22" s="46">
        <f t="shared" si="3"/>
        <v>1</v>
      </c>
      <c r="X22" s="13" t="str">
        <f t="shared" si="4"/>
        <v>Tuesday</v>
      </c>
      <c r="Y22" s="14" t="b">
        <f t="shared" si="5"/>
        <v>1</v>
      </c>
      <c r="Z22" s="16"/>
    </row>
    <row r="23" spans="1:26" x14ac:dyDescent="0.3">
      <c r="A23" s="6" t="s">
        <v>41</v>
      </c>
      <c r="B23" s="7">
        <v>45804</v>
      </c>
      <c r="C23" s="8">
        <v>22</v>
      </c>
      <c r="D23" s="6" t="s">
        <v>31</v>
      </c>
      <c r="E23" s="6">
        <v>20</v>
      </c>
      <c r="F23" s="6" t="s">
        <v>32</v>
      </c>
      <c r="G23" s="6" t="s">
        <v>26</v>
      </c>
      <c r="H23" s="9">
        <v>73748</v>
      </c>
      <c r="I23" s="9">
        <v>77628</v>
      </c>
      <c r="J23" s="6">
        <v>1</v>
      </c>
      <c r="K23" s="6">
        <v>1</v>
      </c>
      <c r="L23" s="6" t="s">
        <v>27</v>
      </c>
      <c r="M23" s="6">
        <v>7.7</v>
      </c>
      <c r="N23" s="6">
        <v>7.7</v>
      </c>
      <c r="O23" s="6">
        <v>0</v>
      </c>
      <c r="P23" s="10" t="s">
        <v>28</v>
      </c>
      <c r="Q23" s="6">
        <v>0</v>
      </c>
      <c r="R23" s="6">
        <v>0</v>
      </c>
      <c r="S23" s="11" t="str">
        <f>IF($A23="","---",IF(OR($G23="FIC",$G23="FC"),IF(COUNTIFS($D$2:$D56,#REF!,$E$2:$E56,$E23,$G$2:$G56,"FIC")=1,$B23,"Completion Date Pending"),IF(OR(AND($K23=$J23,$K23=$R23),$K23=0,($K23-SUMIFS($R$2:$R56,$D$2:$D56,$D23,$E$2:$E56,$E23,$G$2:$G56,$G23))=0),$B23,"Completion Date Pending")))</f>
        <v>Completion Date Pending</v>
      </c>
      <c r="T23" s="12">
        <f t="shared" si="0"/>
        <v>3880</v>
      </c>
      <c r="U23" s="12">
        <f t="shared" si="1"/>
        <v>0</v>
      </c>
      <c r="V23" s="45">
        <f t="shared" si="2"/>
        <v>503.89610389610391</v>
      </c>
      <c r="W23" s="46">
        <f t="shared" si="3"/>
        <v>0</v>
      </c>
      <c r="X23" s="13" t="str">
        <f t="shared" si="4"/>
        <v>Tuesday</v>
      </c>
      <c r="Y23" s="14" t="b">
        <f t="shared" si="5"/>
        <v>1</v>
      </c>
      <c r="Z23" s="16"/>
    </row>
    <row r="24" spans="1:26" x14ac:dyDescent="0.3">
      <c r="A24" s="6" t="s">
        <v>41</v>
      </c>
      <c r="B24" s="7">
        <v>45805</v>
      </c>
      <c r="C24" s="8">
        <v>22</v>
      </c>
      <c r="D24" s="6" t="s">
        <v>31</v>
      </c>
      <c r="E24" s="6">
        <v>20</v>
      </c>
      <c r="F24" s="6" t="s">
        <v>32</v>
      </c>
      <c r="G24" s="6" t="s">
        <v>26</v>
      </c>
      <c r="H24" s="9">
        <v>77628</v>
      </c>
      <c r="I24" s="9">
        <v>77628</v>
      </c>
      <c r="J24" s="6">
        <v>1</v>
      </c>
      <c r="K24" s="6">
        <v>0</v>
      </c>
      <c r="L24" s="6" t="s">
        <v>27</v>
      </c>
      <c r="M24" s="6">
        <v>9</v>
      </c>
      <c r="N24" s="6">
        <v>9</v>
      </c>
      <c r="O24" s="6">
        <v>0</v>
      </c>
      <c r="P24" s="10" t="s">
        <v>28</v>
      </c>
      <c r="Q24" s="6">
        <v>0</v>
      </c>
      <c r="R24" s="6">
        <v>0</v>
      </c>
      <c r="S24" s="11">
        <f>IF($A24="","---",IF(OR($G24="FIC",$G24="FC"),IF(COUNTIFS($D$2:$D57,#REF!,$E$2:$E57,$E24,$G$2:$G57,"FIC")=1,$B24,"Completion Date Pending"),IF(OR(AND($K24=$J24,$K24=$R24),$K24=0,($K24-SUMIFS($R$2:$R57,$D$2:$D57,$D24,$E$2:$E57,$E24,$G$2:$G57,$G24))=0),$B24,"Completion Date Pending")))</f>
        <v>45805</v>
      </c>
      <c r="T24" s="12">
        <f t="shared" si="0"/>
        <v>0</v>
      </c>
      <c r="U24" s="12">
        <f t="shared" si="1"/>
        <v>1</v>
      </c>
      <c r="V24" s="45">
        <f t="shared" si="2"/>
        <v>0</v>
      </c>
      <c r="W24" s="46">
        <f t="shared" si="3"/>
        <v>0.1111111111111111</v>
      </c>
      <c r="X24" s="13" t="str">
        <f t="shared" si="4"/>
        <v>Wednesday</v>
      </c>
      <c r="Y24" s="14" t="b">
        <f t="shared" si="5"/>
        <v>1</v>
      </c>
      <c r="Z24" s="16"/>
    </row>
    <row r="25" spans="1:26" x14ac:dyDescent="0.3">
      <c r="A25" s="6" t="s">
        <v>41</v>
      </c>
      <c r="B25" s="7">
        <v>45806</v>
      </c>
      <c r="C25" s="8">
        <v>22</v>
      </c>
      <c r="D25" s="6" t="s">
        <v>33</v>
      </c>
      <c r="E25" s="6">
        <v>20</v>
      </c>
      <c r="F25" s="6" t="s">
        <v>34</v>
      </c>
      <c r="G25" s="6" t="s">
        <v>26</v>
      </c>
      <c r="H25" s="9">
        <v>58096</v>
      </c>
      <c r="I25" s="9">
        <v>61153</v>
      </c>
      <c r="J25" s="6">
        <v>1</v>
      </c>
      <c r="K25" s="6">
        <v>0</v>
      </c>
      <c r="L25" s="6" t="s">
        <v>27</v>
      </c>
      <c r="M25" s="6">
        <v>8.6999999999999993</v>
      </c>
      <c r="N25" s="6">
        <v>8.6999999999999993</v>
      </c>
      <c r="O25" s="6">
        <v>0</v>
      </c>
      <c r="P25" s="10" t="s">
        <v>28</v>
      </c>
      <c r="Q25" s="6">
        <v>0</v>
      </c>
      <c r="R25" s="6">
        <v>0</v>
      </c>
      <c r="S25" s="11">
        <f>IF($A25="","---",IF(OR($G25="FIC",$G25="FC"),IF(COUNTIFS($D$2:$D58,#REF!,$E$2:$E58,$E25,$G$2:$G58,"FIC")=1,$B25,"Completion Date Pending"),IF(OR(AND($K25=$J25,$K25=$R25),$K25=0,($K25-SUMIFS($R$2:$R58,$D$2:$D58,$D25,$E$2:$E58,$E25,$G$2:$G58,$G25))=0),$B25,"Completion Date Pending")))</f>
        <v>45806</v>
      </c>
      <c r="T25" s="12">
        <f t="shared" si="0"/>
        <v>3057</v>
      </c>
      <c r="U25" s="12">
        <f t="shared" si="1"/>
        <v>1</v>
      </c>
      <c r="V25" s="45">
        <f t="shared" si="2"/>
        <v>351.37931034482762</v>
      </c>
      <c r="W25" s="46">
        <f t="shared" si="3"/>
        <v>0.1149425287356322</v>
      </c>
      <c r="X25" s="13" t="str">
        <f t="shared" si="4"/>
        <v>Thursday</v>
      </c>
      <c r="Y25" s="14" t="b">
        <f t="shared" si="5"/>
        <v>1</v>
      </c>
      <c r="Z25" s="16"/>
    </row>
    <row r="26" spans="1:26" x14ac:dyDescent="0.3">
      <c r="A26" s="6" t="s">
        <v>41</v>
      </c>
      <c r="B26" s="7">
        <v>45807</v>
      </c>
      <c r="C26" s="8">
        <v>22</v>
      </c>
      <c r="D26" s="6" t="s">
        <v>35</v>
      </c>
      <c r="E26" s="6">
        <v>9</v>
      </c>
      <c r="F26" s="6" t="s">
        <v>36</v>
      </c>
      <c r="G26" s="6" t="s">
        <v>26</v>
      </c>
      <c r="H26" s="9">
        <v>53062</v>
      </c>
      <c r="I26" s="9">
        <v>55100</v>
      </c>
      <c r="J26" s="6">
        <v>1</v>
      </c>
      <c r="K26" s="6">
        <v>1</v>
      </c>
      <c r="L26" s="6" t="s">
        <v>27</v>
      </c>
      <c r="M26" s="6">
        <v>8.5</v>
      </c>
      <c r="N26" s="6">
        <v>8.5</v>
      </c>
      <c r="O26" s="6">
        <v>0</v>
      </c>
      <c r="P26" s="10" t="s">
        <v>28</v>
      </c>
      <c r="Q26" s="6">
        <v>0</v>
      </c>
      <c r="R26" s="6">
        <v>0</v>
      </c>
      <c r="S26" s="11" t="str">
        <f>IF($A26="","---",IF(OR($G26="FIC",$G26="FC"),IF(COUNTIFS($D$2:$D59,#REF!,$E$2:$E59,$E26,$G$2:$G59,"FIC")=1,$B26,"Completion Date Pending"),IF(OR(AND($K26=$J26,$K26=$R26),$K26=0,($K26-SUMIFS($R$2:$R59,$D$2:$D59,$D26,$E$2:$E59,$E26,$G$2:$G59,$G26))=0),$B26,"Completion Date Pending")))</f>
        <v>Completion Date Pending</v>
      </c>
      <c r="T26" s="12">
        <f t="shared" si="0"/>
        <v>2038</v>
      </c>
      <c r="U26" s="12">
        <f t="shared" si="1"/>
        <v>0</v>
      </c>
      <c r="V26" s="45">
        <f t="shared" si="2"/>
        <v>239.76470588235293</v>
      </c>
      <c r="W26" s="46">
        <f t="shared" si="3"/>
        <v>0</v>
      </c>
      <c r="X26" s="13" t="str">
        <f t="shared" si="4"/>
        <v>Friday</v>
      </c>
      <c r="Y26" s="14" t="b">
        <f t="shared" si="5"/>
        <v>1</v>
      </c>
      <c r="Z26" s="16"/>
    </row>
    <row r="27" spans="1:26" x14ac:dyDescent="0.3">
      <c r="A27" s="6" t="s">
        <v>42</v>
      </c>
      <c r="B27" s="7">
        <v>45803</v>
      </c>
      <c r="C27" s="8">
        <v>22</v>
      </c>
      <c r="D27" s="6" t="s">
        <v>24</v>
      </c>
      <c r="E27" s="6">
        <v>4</v>
      </c>
      <c r="F27" s="6" t="s">
        <v>25</v>
      </c>
      <c r="G27" s="6" t="s">
        <v>26</v>
      </c>
      <c r="H27" s="9">
        <v>20473</v>
      </c>
      <c r="I27" s="9">
        <v>20473</v>
      </c>
      <c r="J27" s="6">
        <v>1</v>
      </c>
      <c r="K27" s="6">
        <v>0</v>
      </c>
      <c r="L27" s="6" t="s">
        <v>27</v>
      </c>
      <c r="M27" s="6">
        <v>1</v>
      </c>
      <c r="N27" s="6">
        <v>1</v>
      </c>
      <c r="O27" s="6">
        <v>0</v>
      </c>
      <c r="P27" s="10" t="s">
        <v>28</v>
      </c>
      <c r="Q27" s="6">
        <v>0</v>
      </c>
      <c r="R27" s="6">
        <v>0</v>
      </c>
      <c r="S27" s="11">
        <f>IF($A27="","---",IF(OR($G27="FIC",$G27="FC"),IF(COUNTIFS($D$2:$D60,#REF!,$E$2:$E60,$E27,$G$2:$G60,"FIC")=1,$B27,"Completion Date Pending"),IF(OR(AND($K27=$J27,$K27=$R27),$K27=0,($K27-SUMIFS($R$2:$R60,$D$2:$D60,$D27,$E$2:$E60,$E27,$G$2:$G60,$G27))=0),$B27,"Completion Date Pending")))</f>
        <v>45803</v>
      </c>
      <c r="T27" s="12">
        <f t="shared" si="0"/>
        <v>0</v>
      </c>
      <c r="U27" s="12">
        <f t="shared" si="1"/>
        <v>1</v>
      </c>
      <c r="V27" s="45">
        <f t="shared" si="2"/>
        <v>0</v>
      </c>
      <c r="W27" s="46">
        <f t="shared" si="3"/>
        <v>1</v>
      </c>
      <c r="X27" s="13" t="str">
        <f t="shared" si="4"/>
        <v>Monday</v>
      </c>
      <c r="Y27" s="14" t="b">
        <f t="shared" si="5"/>
        <v>1</v>
      </c>
      <c r="Z27" s="16"/>
    </row>
    <row r="28" spans="1:26" x14ac:dyDescent="0.3">
      <c r="A28" s="6" t="s">
        <v>42</v>
      </c>
      <c r="B28" s="7">
        <v>45803</v>
      </c>
      <c r="C28" s="8">
        <v>22</v>
      </c>
      <c r="D28" s="6" t="s">
        <v>29</v>
      </c>
      <c r="E28" s="6">
        <v>18</v>
      </c>
      <c r="F28" s="6" t="s">
        <v>30</v>
      </c>
      <c r="G28" s="6" t="s">
        <v>26</v>
      </c>
      <c r="H28" s="9">
        <v>87039</v>
      </c>
      <c r="I28" s="9">
        <v>91500</v>
      </c>
      <c r="J28" s="6">
        <v>1</v>
      </c>
      <c r="K28" s="6">
        <v>1</v>
      </c>
      <c r="L28" s="6" t="s">
        <v>27</v>
      </c>
      <c r="M28" s="6">
        <v>7.9</v>
      </c>
      <c r="N28" s="6">
        <v>7.9</v>
      </c>
      <c r="O28" s="6">
        <v>0</v>
      </c>
      <c r="P28" s="10" t="s">
        <v>28</v>
      </c>
      <c r="Q28" s="6">
        <v>0</v>
      </c>
      <c r="R28" s="6">
        <v>0</v>
      </c>
      <c r="S28" s="11" t="str">
        <f>IF($A28="","---",IF(OR($G28="FIC",$G28="FC"),IF(COUNTIFS($D$2:$D61,#REF!,$E$2:$E61,$E28,$G$2:$G61,"FIC")=1,$B28,"Completion Date Pending"),IF(OR(AND($K28=$J28,$K28=$R28),$K28=0,($K28-SUMIFS($R$2:$R61,$D$2:$D61,$D28,$E$2:$E61,$E28,$G$2:$G61,$G28))=0),$B28,"Completion Date Pending")))</f>
        <v>Completion Date Pending</v>
      </c>
      <c r="T28" s="12">
        <f t="shared" si="0"/>
        <v>4461</v>
      </c>
      <c r="U28" s="12">
        <f t="shared" si="1"/>
        <v>0</v>
      </c>
      <c r="V28" s="45">
        <f t="shared" si="2"/>
        <v>564.68354430379748</v>
      </c>
      <c r="W28" s="46">
        <f t="shared" si="3"/>
        <v>0</v>
      </c>
      <c r="X28" s="13" t="str">
        <f t="shared" si="4"/>
        <v>Monday</v>
      </c>
      <c r="Y28" s="14" t="b">
        <f t="shared" si="5"/>
        <v>1</v>
      </c>
      <c r="Z28" s="16"/>
    </row>
    <row r="29" spans="1:26" x14ac:dyDescent="0.3">
      <c r="A29" s="6" t="s">
        <v>42</v>
      </c>
      <c r="B29" s="7">
        <v>45804</v>
      </c>
      <c r="C29" s="8">
        <v>22</v>
      </c>
      <c r="D29" s="6" t="s">
        <v>29</v>
      </c>
      <c r="E29" s="6">
        <v>18</v>
      </c>
      <c r="F29" s="6" t="s">
        <v>30</v>
      </c>
      <c r="G29" s="6" t="s">
        <v>26</v>
      </c>
      <c r="H29" s="9">
        <v>91500</v>
      </c>
      <c r="I29" s="9">
        <v>92155</v>
      </c>
      <c r="J29" s="6">
        <v>1</v>
      </c>
      <c r="K29" s="6">
        <v>0</v>
      </c>
      <c r="L29" s="6" t="s">
        <v>27</v>
      </c>
      <c r="M29" s="6">
        <v>1</v>
      </c>
      <c r="N29" s="6">
        <v>1</v>
      </c>
      <c r="O29" s="6">
        <v>0</v>
      </c>
      <c r="P29" s="10" t="s">
        <v>28</v>
      </c>
      <c r="Q29" s="6">
        <v>0</v>
      </c>
      <c r="R29" s="6">
        <v>0</v>
      </c>
      <c r="S29" s="11">
        <f>IF($A29="","---",IF(OR($G29="FIC",$G29="FC"),IF(COUNTIFS($D$2:$D62,#REF!,$E$2:$E62,$E29,$G$2:$G62,"FIC")=1,$B29,"Completion Date Pending"),IF(OR(AND($K29=$J29,$K29=$R29),$K29=0,($K29-SUMIFS($R$2:$R62,$D$2:$D62,$D29,$E$2:$E62,$E29,$G$2:$G62,$G29))=0),$B29,"Completion Date Pending")))</f>
        <v>45804</v>
      </c>
      <c r="T29" s="12">
        <f t="shared" si="0"/>
        <v>655</v>
      </c>
      <c r="U29" s="12">
        <f t="shared" si="1"/>
        <v>1</v>
      </c>
      <c r="V29" s="45">
        <f t="shared" si="2"/>
        <v>655</v>
      </c>
      <c r="W29" s="46">
        <f t="shared" si="3"/>
        <v>1</v>
      </c>
      <c r="X29" s="13" t="str">
        <f t="shared" si="4"/>
        <v>Tuesday</v>
      </c>
      <c r="Y29" s="14" t="b">
        <f t="shared" si="5"/>
        <v>1</v>
      </c>
      <c r="Z29" s="16"/>
    </row>
    <row r="30" spans="1:26" x14ac:dyDescent="0.3">
      <c r="A30" s="6" t="s">
        <v>42</v>
      </c>
      <c r="B30" s="7">
        <v>45804</v>
      </c>
      <c r="C30" s="8">
        <v>22</v>
      </c>
      <c r="D30" s="6" t="s">
        <v>31</v>
      </c>
      <c r="E30" s="6">
        <v>4</v>
      </c>
      <c r="F30" s="6" t="s">
        <v>32</v>
      </c>
      <c r="G30" s="6" t="s">
        <v>26</v>
      </c>
      <c r="H30" s="9">
        <v>11636</v>
      </c>
      <c r="I30" s="9">
        <v>15521</v>
      </c>
      <c r="J30" s="6">
        <v>1</v>
      </c>
      <c r="K30" s="6">
        <v>0</v>
      </c>
      <c r="L30" s="6" t="s">
        <v>27</v>
      </c>
      <c r="M30" s="6">
        <v>7.9</v>
      </c>
      <c r="N30" s="6">
        <v>7.9</v>
      </c>
      <c r="O30" s="6">
        <v>0</v>
      </c>
      <c r="P30" s="10" t="s">
        <v>28</v>
      </c>
      <c r="Q30" s="6">
        <v>0</v>
      </c>
      <c r="R30" s="6">
        <v>0</v>
      </c>
      <c r="S30" s="11">
        <f>IF($A30="","---",IF(OR($G30="FIC",$G30="FC"),IF(COUNTIFS($D$2:$D63,#REF!,$E$2:$E63,$E30,$G$2:$G63,"FIC")=1,$B30,"Completion Date Pending"),IF(OR(AND($K30=$J30,$K30=$R30),$K30=0,($K30-SUMIFS($R$2:$R63,$D$2:$D63,$D30,$E$2:$E63,$E30,$G$2:$G63,$G30))=0),$B30,"Completion Date Pending")))</f>
        <v>45804</v>
      </c>
      <c r="T30" s="12">
        <f t="shared" si="0"/>
        <v>3885</v>
      </c>
      <c r="U30" s="12">
        <f t="shared" si="1"/>
        <v>1</v>
      </c>
      <c r="V30" s="45">
        <f t="shared" si="2"/>
        <v>491.77215189873414</v>
      </c>
      <c r="W30" s="46">
        <f t="shared" si="3"/>
        <v>0.12658227848101264</v>
      </c>
      <c r="X30" s="13" t="str">
        <f t="shared" si="4"/>
        <v>Tuesday</v>
      </c>
      <c r="Y30" s="14" t="b">
        <f t="shared" si="5"/>
        <v>1</v>
      </c>
      <c r="Z30" s="16"/>
    </row>
    <row r="31" spans="1:26" x14ac:dyDescent="0.3">
      <c r="A31" s="6" t="s">
        <v>42</v>
      </c>
      <c r="B31" s="7">
        <v>45805</v>
      </c>
      <c r="C31" s="8">
        <v>22</v>
      </c>
      <c r="D31" s="6" t="s">
        <v>33</v>
      </c>
      <c r="E31" s="6">
        <v>4</v>
      </c>
      <c r="F31" s="6" t="s">
        <v>34</v>
      </c>
      <c r="G31" s="6" t="s">
        <v>26</v>
      </c>
      <c r="H31" s="9">
        <v>9171</v>
      </c>
      <c r="I31" s="9">
        <v>10200</v>
      </c>
      <c r="J31" s="6">
        <v>1</v>
      </c>
      <c r="K31" s="6">
        <v>1</v>
      </c>
      <c r="L31" s="6" t="s">
        <v>27</v>
      </c>
      <c r="M31" s="6">
        <v>8.9</v>
      </c>
      <c r="N31" s="6">
        <v>8.9</v>
      </c>
      <c r="O31" s="6">
        <v>0</v>
      </c>
      <c r="P31" s="10" t="s">
        <v>28</v>
      </c>
      <c r="Q31" s="6">
        <v>0</v>
      </c>
      <c r="R31" s="6">
        <v>0</v>
      </c>
      <c r="S31" s="11" t="str">
        <f>IF($A31="","---",IF(OR($G31="FIC",$G31="FC"),IF(COUNTIFS($D$2:$D64,#REF!,$E$2:$E64,$E31,$G$2:$G64,"FIC")=1,$B31,"Completion Date Pending"),IF(OR(AND($K31=$J31,$K31=$R31),$K31=0,($K31-SUMIFS($R$2:$R64,$D$2:$D64,$D31,$E$2:$E64,$E31,$G$2:$G64,$G31))=0),$B31,"Completion Date Pending")))</f>
        <v>Completion Date Pending</v>
      </c>
      <c r="T31" s="12">
        <f t="shared" si="0"/>
        <v>1029</v>
      </c>
      <c r="U31" s="12">
        <f t="shared" si="1"/>
        <v>0</v>
      </c>
      <c r="V31" s="45">
        <f t="shared" si="2"/>
        <v>115.61797752808988</v>
      </c>
      <c r="W31" s="46">
        <f t="shared" si="3"/>
        <v>0</v>
      </c>
      <c r="X31" s="13" t="str">
        <f t="shared" si="4"/>
        <v>Wednesday</v>
      </c>
      <c r="Y31" s="14" t="b">
        <f t="shared" si="5"/>
        <v>1</v>
      </c>
      <c r="Z31" s="16"/>
    </row>
    <row r="32" spans="1:26" x14ac:dyDescent="0.3">
      <c r="A32" s="6" t="s">
        <v>42</v>
      </c>
      <c r="B32" s="7">
        <v>45806</v>
      </c>
      <c r="C32" s="8">
        <v>22</v>
      </c>
      <c r="D32" s="6" t="s">
        <v>33</v>
      </c>
      <c r="E32" s="6">
        <v>4</v>
      </c>
      <c r="F32" s="6" t="s">
        <v>34</v>
      </c>
      <c r="G32" s="6" t="s">
        <v>26</v>
      </c>
      <c r="H32" s="9">
        <v>10200</v>
      </c>
      <c r="I32" s="9">
        <v>11200</v>
      </c>
      <c r="J32" s="6">
        <v>1</v>
      </c>
      <c r="K32" s="6">
        <v>1</v>
      </c>
      <c r="L32" s="6" t="s">
        <v>27</v>
      </c>
      <c r="M32" s="6">
        <v>9</v>
      </c>
      <c r="N32" s="6">
        <v>9</v>
      </c>
      <c r="O32" s="6">
        <v>0</v>
      </c>
      <c r="P32" s="10" t="s">
        <v>28</v>
      </c>
      <c r="Q32" s="6">
        <v>0</v>
      </c>
      <c r="R32" s="6">
        <v>0</v>
      </c>
      <c r="S32" s="11" t="str">
        <f>IF($A32="","---",IF(OR($G32="FIC",$G32="FC"),IF(COUNTIFS($D$2:$D65,#REF!,$E$2:$E65,$E32,$G$2:$G65,"FIC")=1,$B32,"Completion Date Pending"),IF(OR(AND($K32=$J32,$K32=$R32),$K32=0,($K32-SUMIFS($R$2:$R65,$D$2:$D65,$D32,$E$2:$E65,$E32,$G$2:$G65,$G32))=0),$B32,"Completion Date Pending")))</f>
        <v>Completion Date Pending</v>
      </c>
      <c r="T32" s="12">
        <f t="shared" si="0"/>
        <v>1000</v>
      </c>
      <c r="U32" s="12">
        <f t="shared" si="1"/>
        <v>0</v>
      </c>
      <c r="V32" s="45">
        <f t="shared" si="2"/>
        <v>111.11111111111111</v>
      </c>
      <c r="W32" s="46">
        <f t="shared" si="3"/>
        <v>0</v>
      </c>
      <c r="X32" s="13" t="str">
        <f t="shared" si="4"/>
        <v>Thursday</v>
      </c>
      <c r="Y32" s="14" t="b">
        <f t="shared" si="5"/>
        <v>1</v>
      </c>
      <c r="Z32" s="16"/>
    </row>
    <row r="33" spans="1:26" x14ac:dyDescent="0.3">
      <c r="A33" s="6" t="s">
        <v>42</v>
      </c>
      <c r="B33" s="7">
        <v>45807</v>
      </c>
      <c r="C33" s="8">
        <v>22</v>
      </c>
      <c r="D33" s="6" t="s">
        <v>33</v>
      </c>
      <c r="E33" s="6">
        <v>4</v>
      </c>
      <c r="F33" s="6" t="s">
        <v>34</v>
      </c>
      <c r="G33" s="6" t="s">
        <v>26</v>
      </c>
      <c r="H33" s="9">
        <v>11200</v>
      </c>
      <c r="I33" s="9">
        <v>12232</v>
      </c>
      <c r="J33" s="6">
        <v>1</v>
      </c>
      <c r="K33" s="6">
        <v>0</v>
      </c>
      <c r="L33" s="6" t="s">
        <v>27</v>
      </c>
      <c r="M33" s="6">
        <v>9</v>
      </c>
      <c r="N33" s="6">
        <v>9</v>
      </c>
      <c r="O33" s="6">
        <v>0</v>
      </c>
      <c r="P33" s="10" t="s">
        <v>28</v>
      </c>
      <c r="Q33" s="6">
        <v>0</v>
      </c>
      <c r="R33" s="6">
        <v>0</v>
      </c>
      <c r="S33" s="11">
        <f>IF($A33="","---",IF(OR($G33="FIC",$G33="FC"),IF(COUNTIFS($D$2:$D66,#REF!,$E$2:$E66,$E33,$G$2:$G66,"FIC")=1,$B33,"Completion Date Pending"),IF(OR(AND($K33=$J33,$K33=$R33),$K33=0,($K33-SUMIFS($R$2:$R66,$D$2:$D66,$D33,$E$2:$E66,$E33,$G$2:$G66,$G33))=0),$B33,"Completion Date Pending")))</f>
        <v>45807</v>
      </c>
      <c r="T33" s="12">
        <f t="shared" si="0"/>
        <v>1032</v>
      </c>
      <c r="U33" s="12">
        <f t="shared" si="1"/>
        <v>1</v>
      </c>
      <c r="V33" s="45">
        <f t="shared" si="2"/>
        <v>114.66666666666667</v>
      </c>
      <c r="W33" s="46">
        <f t="shared" si="3"/>
        <v>0.1111111111111111</v>
      </c>
      <c r="X33" s="13" t="str">
        <f t="shared" si="4"/>
        <v>Friday</v>
      </c>
      <c r="Y33" s="14" t="b">
        <f t="shared" si="5"/>
        <v>1</v>
      </c>
      <c r="Z33" s="16"/>
    </row>
    <row r="34" spans="1:26" x14ac:dyDescent="0.3">
      <c r="A34" s="6" t="s">
        <v>43</v>
      </c>
      <c r="B34" s="7">
        <v>45803</v>
      </c>
      <c r="C34" s="8">
        <v>22</v>
      </c>
      <c r="D34" s="6" t="s">
        <v>29</v>
      </c>
      <c r="E34" s="6">
        <v>6</v>
      </c>
      <c r="F34" s="6" t="s">
        <v>30</v>
      </c>
      <c r="G34" s="6" t="s">
        <v>26</v>
      </c>
      <c r="H34" s="9">
        <v>25596</v>
      </c>
      <c r="I34" s="9">
        <v>30710</v>
      </c>
      <c r="J34" s="6">
        <v>1</v>
      </c>
      <c r="K34" s="6">
        <v>1</v>
      </c>
      <c r="L34" s="6" t="s">
        <v>27</v>
      </c>
      <c r="M34" s="6">
        <v>8.9</v>
      </c>
      <c r="N34" s="6">
        <v>8.9</v>
      </c>
      <c r="O34" s="6">
        <v>0</v>
      </c>
      <c r="P34" s="10" t="s">
        <v>28</v>
      </c>
      <c r="Q34" s="6">
        <v>0</v>
      </c>
      <c r="R34" s="6">
        <v>0</v>
      </c>
      <c r="S34" s="11" t="str">
        <f>IF($A34="","---",IF(OR($G34="FIC",$G34="FC"),IF(COUNTIFS($D$2:$D67,#REF!,$E$2:$E67,$E34,$G$2:$G67,"FIC")=1,$B34,"Completion Date Pending"),IF(OR(AND($K34=$J34,$K34=$R34),$K34=0,($K34-SUMIFS($R$2:$R67,$D$2:$D67,$D34,$E$2:$E67,$E34,$G$2:$G67,$G34))=0),$B34,"Completion Date Pending")))</f>
        <v>Completion Date Pending</v>
      </c>
      <c r="T34" s="12">
        <f t="shared" si="0"/>
        <v>5114</v>
      </c>
      <c r="U34" s="12">
        <f t="shared" si="1"/>
        <v>0</v>
      </c>
      <c r="V34" s="45">
        <f t="shared" si="2"/>
        <v>574.60674157303367</v>
      </c>
      <c r="W34" s="46">
        <f t="shared" si="3"/>
        <v>0</v>
      </c>
      <c r="X34" s="13" t="str">
        <f t="shared" si="4"/>
        <v>Monday</v>
      </c>
      <c r="Y34" s="14" t="b">
        <f t="shared" si="5"/>
        <v>1</v>
      </c>
      <c r="Z34" s="16"/>
    </row>
    <row r="35" spans="1:26" x14ac:dyDescent="0.3">
      <c r="A35" s="6" t="s">
        <v>43</v>
      </c>
      <c r="B35" s="7">
        <v>45804</v>
      </c>
      <c r="C35" s="8">
        <v>22</v>
      </c>
      <c r="D35" s="6" t="s">
        <v>29</v>
      </c>
      <c r="E35" s="6">
        <v>6</v>
      </c>
      <c r="F35" s="6" t="s">
        <v>30</v>
      </c>
      <c r="G35" s="6" t="s">
        <v>26</v>
      </c>
      <c r="H35" s="9">
        <v>30710</v>
      </c>
      <c r="I35" s="9">
        <v>30710</v>
      </c>
      <c r="J35" s="6">
        <v>1</v>
      </c>
      <c r="K35" s="6">
        <v>0</v>
      </c>
      <c r="L35" s="6" t="s">
        <v>27</v>
      </c>
      <c r="M35" s="6">
        <v>1</v>
      </c>
      <c r="N35" s="6">
        <v>1</v>
      </c>
      <c r="O35" s="6">
        <v>0</v>
      </c>
      <c r="P35" s="10" t="s">
        <v>28</v>
      </c>
      <c r="Q35" s="6">
        <v>0</v>
      </c>
      <c r="R35" s="6">
        <v>0</v>
      </c>
      <c r="S35" s="11">
        <f>IF($A35="","---",IF(OR($G35="FIC",$G35="FC"),IF(COUNTIFS($D$2:$D68,#REF!,$E$2:$E68,$E35,$G$2:$G68,"FIC")=1,$B35,"Completion Date Pending"),IF(OR(AND($K35=$J35,$K35=$R35),$K35=0,($K35-SUMIFS($R$2:$R68,$D$2:$D68,$D35,$E$2:$E68,$E35,$G$2:$G68,$G35))=0),$B35,"Completion Date Pending")))</f>
        <v>45804</v>
      </c>
      <c r="T35" s="12">
        <f t="shared" si="0"/>
        <v>0</v>
      </c>
      <c r="U35" s="12">
        <f t="shared" si="1"/>
        <v>1</v>
      </c>
      <c r="V35" s="45">
        <f t="shared" si="2"/>
        <v>0</v>
      </c>
      <c r="W35" s="46">
        <f t="shared" si="3"/>
        <v>1</v>
      </c>
      <c r="X35" s="13" t="str">
        <f t="shared" si="4"/>
        <v>Tuesday</v>
      </c>
      <c r="Y35" s="14" t="b">
        <f t="shared" si="5"/>
        <v>1</v>
      </c>
      <c r="Z35" s="16"/>
    </row>
    <row r="36" spans="1:26" x14ac:dyDescent="0.3">
      <c r="A36" s="6" t="s">
        <v>43</v>
      </c>
      <c r="B36" s="7">
        <v>45804</v>
      </c>
      <c r="C36" s="8">
        <v>22</v>
      </c>
      <c r="D36" s="6" t="s">
        <v>31</v>
      </c>
      <c r="E36" s="6">
        <v>21</v>
      </c>
      <c r="F36" s="6" t="s">
        <v>32</v>
      </c>
      <c r="G36" s="6" t="s">
        <v>26</v>
      </c>
      <c r="H36" s="9">
        <v>77628</v>
      </c>
      <c r="I36" s="9">
        <v>81512</v>
      </c>
      <c r="J36" s="6">
        <v>1</v>
      </c>
      <c r="K36" s="6">
        <v>0</v>
      </c>
      <c r="L36" s="6" t="s">
        <v>27</v>
      </c>
      <c r="M36" s="6">
        <v>7.9</v>
      </c>
      <c r="N36" s="6">
        <v>7.9</v>
      </c>
      <c r="O36" s="6">
        <v>0</v>
      </c>
      <c r="P36" s="10" t="s">
        <v>28</v>
      </c>
      <c r="Q36" s="6">
        <v>0</v>
      </c>
      <c r="R36" s="6">
        <v>0</v>
      </c>
      <c r="S36" s="11">
        <f>IF($A36="","---",IF(OR($G36="FIC",$G36="FC"),IF(COUNTIFS($D$2:$D69,#REF!,$E$2:$E69,$E36,$G$2:$G69,"FIC")=1,$B36,"Completion Date Pending"),IF(OR(AND($K36=$J36,$K36=$R36),$K36=0,($K36-SUMIFS($R$2:$R69,$D$2:$D69,$D36,$E$2:$E69,$E36,$G$2:$G69,$G36))=0),$B36,"Completion Date Pending")))</f>
        <v>45804</v>
      </c>
      <c r="T36" s="12">
        <f t="shared" si="0"/>
        <v>3884</v>
      </c>
      <c r="U36" s="12">
        <f t="shared" si="1"/>
        <v>1</v>
      </c>
      <c r="V36" s="45">
        <f t="shared" si="2"/>
        <v>491.64556962025313</v>
      </c>
      <c r="W36" s="46">
        <f t="shared" si="3"/>
        <v>0.12658227848101264</v>
      </c>
      <c r="X36" s="13" t="str">
        <f t="shared" si="4"/>
        <v>Tuesday</v>
      </c>
      <c r="Y36" s="14" t="b">
        <f t="shared" si="5"/>
        <v>1</v>
      </c>
      <c r="Z36" s="16"/>
    </row>
    <row r="37" spans="1:26" x14ac:dyDescent="0.3">
      <c r="A37" s="6" t="s">
        <v>43</v>
      </c>
      <c r="B37" s="7">
        <v>45805</v>
      </c>
      <c r="C37" s="8">
        <v>22</v>
      </c>
      <c r="D37" s="6" t="s">
        <v>33</v>
      </c>
      <c r="E37" s="6">
        <v>21</v>
      </c>
      <c r="F37" s="6" t="s">
        <v>34</v>
      </c>
      <c r="G37" s="6" t="s">
        <v>26</v>
      </c>
      <c r="H37" s="9">
        <v>61153</v>
      </c>
      <c r="I37" s="9">
        <v>62186</v>
      </c>
      <c r="J37" s="6">
        <v>1</v>
      </c>
      <c r="K37" s="6">
        <v>1</v>
      </c>
      <c r="L37" s="6" t="s">
        <v>27</v>
      </c>
      <c r="M37" s="6">
        <v>8.9</v>
      </c>
      <c r="N37" s="6">
        <v>8.9</v>
      </c>
      <c r="O37" s="6">
        <v>0</v>
      </c>
      <c r="P37" s="10" t="s">
        <v>28</v>
      </c>
      <c r="Q37" s="6">
        <v>0</v>
      </c>
      <c r="R37" s="6">
        <v>0</v>
      </c>
      <c r="S37" s="11" t="str">
        <f>IF($A37="","---",IF(OR($G37="FIC",$G37="FC"),IF(COUNTIFS($D$2:$D70,#REF!,$E$2:$E70,$E37,$G$2:$G70,"FIC")=1,$B37,"Completion Date Pending"),IF(OR(AND($K37=$J37,$K37=$R37),$K37=0,($K37-SUMIFS($R$2:$R70,$D$2:$D70,$D37,$E$2:$E70,$E37,$G$2:$G70,$G37))=0),$B37,"Completion Date Pending")))</f>
        <v>Completion Date Pending</v>
      </c>
      <c r="T37" s="12">
        <f t="shared" si="0"/>
        <v>1033</v>
      </c>
      <c r="U37" s="12">
        <f t="shared" si="1"/>
        <v>0</v>
      </c>
      <c r="V37" s="45">
        <f t="shared" si="2"/>
        <v>116.06741573033707</v>
      </c>
      <c r="W37" s="46">
        <f t="shared" si="3"/>
        <v>0</v>
      </c>
      <c r="X37" s="13" t="str">
        <f t="shared" si="4"/>
        <v>Wednesday</v>
      </c>
      <c r="Y37" s="14" t="b">
        <f t="shared" si="5"/>
        <v>1</v>
      </c>
      <c r="Z37" s="16"/>
    </row>
    <row r="38" spans="1:26" x14ac:dyDescent="0.3">
      <c r="A38" s="6" t="s">
        <v>43</v>
      </c>
      <c r="B38" s="7">
        <v>45806</v>
      </c>
      <c r="C38" s="8">
        <v>22</v>
      </c>
      <c r="D38" s="6" t="s">
        <v>33</v>
      </c>
      <c r="E38" s="6">
        <v>21</v>
      </c>
      <c r="F38" s="6" t="s">
        <v>34</v>
      </c>
      <c r="G38" s="6" t="s">
        <v>26</v>
      </c>
      <c r="H38" s="9">
        <v>62186</v>
      </c>
      <c r="I38" s="9">
        <v>63186</v>
      </c>
      <c r="J38" s="6">
        <v>1</v>
      </c>
      <c r="K38" s="6">
        <v>1</v>
      </c>
      <c r="L38" s="6" t="s">
        <v>27</v>
      </c>
      <c r="M38" s="6">
        <v>9</v>
      </c>
      <c r="N38" s="6">
        <v>9</v>
      </c>
      <c r="O38" s="6">
        <v>0</v>
      </c>
      <c r="P38" s="10" t="s">
        <v>28</v>
      </c>
      <c r="Q38" s="6">
        <v>0</v>
      </c>
      <c r="R38" s="6">
        <v>0</v>
      </c>
      <c r="S38" s="11" t="str">
        <f>IF($A38="","---",IF(OR($G38="FIC",$G38="FC"),IF(COUNTIFS($D$2:$D71,#REF!,$E$2:$E71,$E38,$G$2:$G71,"FIC")=1,$B38,"Completion Date Pending"),IF(OR(AND($K38=$J38,$K38=$R38),$K38=0,($K38-SUMIFS($R$2:$R71,$D$2:$D71,$D38,$E$2:$E71,$E38,$G$2:$G71,$G38))=0),$B38,"Completion Date Pending")))</f>
        <v>Completion Date Pending</v>
      </c>
      <c r="T38" s="12">
        <f t="shared" si="0"/>
        <v>1000</v>
      </c>
      <c r="U38" s="12">
        <f t="shared" si="1"/>
        <v>0</v>
      </c>
      <c r="V38" s="45">
        <f t="shared" si="2"/>
        <v>111.11111111111111</v>
      </c>
      <c r="W38" s="46">
        <f t="shared" si="3"/>
        <v>0</v>
      </c>
      <c r="X38" s="13" t="str">
        <f t="shared" si="4"/>
        <v>Thursday</v>
      </c>
      <c r="Y38" s="14" t="b">
        <f t="shared" si="5"/>
        <v>1</v>
      </c>
      <c r="Z38" s="16"/>
    </row>
    <row r="39" spans="1:26" x14ac:dyDescent="0.3">
      <c r="A39" s="6" t="s">
        <v>43</v>
      </c>
      <c r="B39" s="7">
        <v>45807</v>
      </c>
      <c r="C39" s="8">
        <v>22</v>
      </c>
      <c r="D39" s="6" t="s">
        <v>33</v>
      </c>
      <c r="E39" s="6">
        <v>21</v>
      </c>
      <c r="F39" s="6" t="s">
        <v>34</v>
      </c>
      <c r="G39" s="6" t="s">
        <v>26</v>
      </c>
      <c r="H39" s="9">
        <v>63186</v>
      </c>
      <c r="I39" s="9">
        <v>64218</v>
      </c>
      <c r="J39" s="6">
        <v>1</v>
      </c>
      <c r="K39" s="6">
        <v>0</v>
      </c>
      <c r="L39" s="6" t="s">
        <v>27</v>
      </c>
      <c r="M39" s="6">
        <v>9</v>
      </c>
      <c r="N39" s="6">
        <v>9</v>
      </c>
      <c r="O39" s="6">
        <v>0</v>
      </c>
      <c r="P39" s="10" t="s">
        <v>28</v>
      </c>
      <c r="Q39" s="6">
        <v>0</v>
      </c>
      <c r="R39" s="6">
        <v>0</v>
      </c>
      <c r="S39" s="11">
        <f>IF($A39="","---",IF(OR($G39="FIC",$G39="FC"),IF(COUNTIFS($D$2:$D72,#REF!,$E$2:$E72,$E39,$G$2:$G72,"FIC")=1,$B39,"Completion Date Pending"),IF(OR(AND($K39=$J39,$K39=$R39),$K39=0,($K39-SUMIFS($R$2:$R72,$D$2:$D72,$D39,$E$2:$E72,$E39,$G$2:$G72,$G39))=0),$B39,"Completion Date Pending")))</f>
        <v>45807</v>
      </c>
      <c r="T39" s="12">
        <f t="shared" si="0"/>
        <v>1032</v>
      </c>
      <c r="U39" s="12">
        <f t="shared" si="1"/>
        <v>1</v>
      </c>
      <c r="V39" s="45">
        <f t="shared" si="2"/>
        <v>114.66666666666667</v>
      </c>
      <c r="W39" s="46">
        <f t="shared" si="3"/>
        <v>0.1111111111111111</v>
      </c>
      <c r="X39" s="13" t="str">
        <f t="shared" si="4"/>
        <v>Friday</v>
      </c>
      <c r="Y39" s="14" t="b">
        <f t="shared" si="5"/>
        <v>1</v>
      </c>
      <c r="Z39" s="16"/>
    </row>
    <row r="40" spans="1:26" x14ac:dyDescent="0.3">
      <c r="A40" s="6" t="s">
        <v>44</v>
      </c>
      <c r="B40" s="7">
        <v>45803</v>
      </c>
      <c r="C40" s="8">
        <v>22</v>
      </c>
      <c r="D40" s="6" t="s">
        <v>29</v>
      </c>
      <c r="E40" s="6">
        <v>4</v>
      </c>
      <c r="F40" s="6" t="s">
        <v>30</v>
      </c>
      <c r="G40" s="6" t="s">
        <v>26</v>
      </c>
      <c r="H40" s="9">
        <v>15348</v>
      </c>
      <c r="I40" s="9">
        <v>20478</v>
      </c>
      <c r="J40" s="6">
        <v>1</v>
      </c>
      <c r="K40" s="6">
        <v>0</v>
      </c>
      <c r="L40" s="6" t="s">
        <v>27</v>
      </c>
      <c r="M40" s="6">
        <v>8.49</v>
      </c>
      <c r="N40" s="6">
        <v>8.49</v>
      </c>
      <c r="O40" s="6">
        <v>0</v>
      </c>
      <c r="P40" s="10" t="s">
        <v>28</v>
      </c>
      <c r="Q40" s="6">
        <v>0</v>
      </c>
      <c r="R40" s="6">
        <v>0</v>
      </c>
      <c r="S40" s="11">
        <f>IF($A40="","---",IF(OR($G40="FIC",$G40="FC"),IF(COUNTIFS($D$2:$D73,#REF!,$E$2:$E73,$E40,$G$2:$G73,"FIC")=1,$B40,"Completion Date Pending"),IF(OR(AND($K40=$J40,$K40=$R40),$K40=0,($K40-SUMIFS($R$2:$R73,$D$2:$D73,$D40,$E$2:$E73,$E40,$G$2:$G73,$G40))=0),$B40,"Completion Date Pending")))</f>
        <v>45803</v>
      </c>
      <c r="T40" s="12">
        <f t="shared" si="0"/>
        <v>5130</v>
      </c>
      <c r="U40" s="12">
        <f t="shared" si="1"/>
        <v>1</v>
      </c>
      <c r="V40" s="45">
        <f t="shared" si="2"/>
        <v>604.2402826855124</v>
      </c>
      <c r="W40" s="46">
        <f t="shared" si="3"/>
        <v>0.11778563015312131</v>
      </c>
      <c r="X40" s="13" t="str">
        <f t="shared" si="4"/>
        <v>Monday</v>
      </c>
      <c r="Y40" s="14" t="b">
        <f t="shared" si="5"/>
        <v>1</v>
      </c>
      <c r="Z40" s="16"/>
    </row>
    <row r="41" spans="1:26" x14ac:dyDescent="0.3">
      <c r="A41" s="6" t="s">
        <v>44</v>
      </c>
      <c r="B41" s="7">
        <v>45804</v>
      </c>
      <c r="C41" s="8">
        <v>22</v>
      </c>
      <c r="D41" s="6" t="s">
        <v>31</v>
      </c>
      <c r="E41" s="6">
        <v>18</v>
      </c>
      <c r="F41" s="6" t="s">
        <v>32</v>
      </c>
      <c r="G41" s="6" t="s">
        <v>26</v>
      </c>
      <c r="H41" s="9">
        <v>65983</v>
      </c>
      <c r="I41" s="9">
        <v>69874</v>
      </c>
      <c r="J41" s="6">
        <v>1</v>
      </c>
      <c r="K41" s="6">
        <v>0</v>
      </c>
      <c r="L41" s="6" t="s">
        <v>27</v>
      </c>
      <c r="M41" s="6">
        <v>8.8000000000000007</v>
      </c>
      <c r="N41" s="6">
        <v>8.8000000000000007</v>
      </c>
      <c r="O41" s="6">
        <v>0</v>
      </c>
      <c r="P41" s="10" t="s">
        <v>28</v>
      </c>
      <c r="Q41" s="6">
        <v>0</v>
      </c>
      <c r="R41" s="6">
        <v>0</v>
      </c>
      <c r="S41" s="11">
        <f>IF($A41="","---",IF(OR($G41="FIC",$G41="FC"),IF(COUNTIFS($D$2:$D74,#REF!,$E$2:$E74,$E41,$G$2:$G74,"FIC")=1,$B41,"Completion Date Pending"),IF(OR(AND($K41=$J41,$K41=$R41),$K41=0,($K41-SUMIFS($R$2:$R74,$D$2:$D74,$D41,$E$2:$E74,$E41,$G$2:$G74,$G41))=0),$B41,"Completion Date Pending")))</f>
        <v>45804</v>
      </c>
      <c r="T41" s="12">
        <f t="shared" si="0"/>
        <v>3891</v>
      </c>
      <c r="U41" s="12">
        <f t="shared" si="1"/>
        <v>1</v>
      </c>
      <c r="V41" s="45">
        <f t="shared" si="2"/>
        <v>442.15909090909088</v>
      </c>
      <c r="W41" s="46">
        <f t="shared" si="3"/>
        <v>0.11363636363636363</v>
      </c>
      <c r="X41" s="13" t="str">
        <f t="shared" si="4"/>
        <v>Tuesday</v>
      </c>
      <c r="Y41" s="14" t="b">
        <f t="shared" si="5"/>
        <v>1</v>
      </c>
      <c r="Z41" s="16"/>
    </row>
    <row r="42" spans="1:26" x14ac:dyDescent="0.3">
      <c r="A42" s="6" t="s">
        <v>44</v>
      </c>
      <c r="B42" s="7">
        <v>45805</v>
      </c>
      <c r="C42" s="8">
        <v>22</v>
      </c>
      <c r="D42" s="6" t="s">
        <v>33</v>
      </c>
      <c r="E42" s="6">
        <v>18</v>
      </c>
      <c r="F42" s="6" t="s">
        <v>34</v>
      </c>
      <c r="G42" s="6" t="s">
        <v>26</v>
      </c>
      <c r="H42" s="9">
        <v>51985</v>
      </c>
      <c r="I42" s="9">
        <v>55036</v>
      </c>
      <c r="J42" s="6">
        <v>1</v>
      </c>
      <c r="K42" s="6">
        <v>0</v>
      </c>
      <c r="L42" s="6" t="s">
        <v>27</v>
      </c>
      <c r="M42" s="6">
        <v>8.9</v>
      </c>
      <c r="N42" s="6">
        <v>8.9</v>
      </c>
      <c r="O42" s="6">
        <v>0</v>
      </c>
      <c r="P42" s="10" t="s">
        <v>28</v>
      </c>
      <c r="Q42" s="6">
        <v>0</v>
      </c>
      <c r="R42" s="6">
        <v>0</v>
      </c>
      <c r="S42" s="11">
        <f>IF($A42="","---",IF(OR($G42="FIC",$G42="FC"),IF(COUNTIFS($D$2:$D75,#REF!,$E$2:$E75,$E42,$G$2:$G75,"FIC")=1,$B42,"Completion Date Pending"),IF(OR(AND($K42=$J42,$K42=$R42),$K42=0,($K42-SUMIFS($R$2:$R75,$D$2:$D75,$D42,$E$2:$E75,$E42,$G$2:$G75,$G42))=0),$B42,"Completion Date Pending")))</f>
        <v>45805</v>
      </c>
      <c r="T42" s="12">
        <f t="shared" si="0"/>
        <v>3051</v>
      </c>
      <c r="U42" s="12">
        <f t="shared" si="1"/>
        <v>1</v>
      </c>
      <c r="V42" s="45">
        <f t="shared" si="2"/>
        <v>342.80898876404495</v>
      </c>
      <c r="W42" s="46">
        <f t="shared" si="3"/>
        <v>0.11235955056179775</v>
      </c>
      <c r="X42" s="13" t="str">
        <f t="shared" si="4"/>
        <v>Wednesday</v>
      </c>
      <c r="Y42" s="14" t="b">
        <f t="shared" si="5"/>
        <v>1</v>
      </c>
      <c r="Z42" s="16"/>
    </row>
    <row r="43" spans="1:26" x14ac:dyDescent="0.3">
      <c r="A43" s="6" t="s">
        <v>44</v>
      </c>
      <c r="B43" s="7">
        <v>45806</v>
      </c>
      <c r="C43" s="8">
        <v>22</v>
      </c>
      <c r="D43" s="6" t="s">
        <v>35</v>
      </c>
      <c r="E43" s="6">
        <v>1</v>
      </c>
      <c r="F43" s="6" t="s">
        <v>36</v>
      </c>
      <c r="G43" s="6" t="s">
        <v>26</v>
      </c>
      <c r="H43" s="6">
        <v>0</v>
      </c>
      <c r="I43" s="9">
        <v>6630</v>
      </c>
      <c r="J43" s="6">
        <v>1</v>
      </c>
      <c r="K43" s="6">
        <v>0</v>
      </c>
      <c r="L43" s="6" t="s">
        <v>27</v>
      </c>
      <c r="M43" s="6">
        <v>8.9</v>
      </c>
      <c r="N43" s="6">
        <v>8.9</v>
      </c>
      <c r="O43" s="6">
        <v>0</v>
      </c>
      <c r="P43" s="10" t="s">
        <v>28</v>
      </c>
      <c r="Q43" s="6">
        <v>0</v>
      </c>
      <c r="R43" s="6">
        <v>0</v>
      </c>
      <c r="S43" s="11">
        <f>IF($A43="","---",IF(OR($G43="FIC",$G43="FC"),IF(COUNTIFS($D$2:$D76,#REF!,$E$2:$E76,$E43,$G$2:$G76,"FIC")=1,$B43,"Completion Date Pending"),IF(OR(AND($K43=$J43,$K43=$R43),$K43=0,($K43-SUMIFS($R$2:$R76,$D$2:$D76,$D43,$E$2:$E76,$E43,$G$2:$G76,$G43))=0),$B43,"Completion Date Pending")))</f>
        <v>45806</v>
      </c>
      <c r="T43" s="12">
        <f t="shared" si="0"/>
        <v>6630</v>
      </c>
      <c r="U43" s="12">
        <f t="shared" si="1"/>
        <v>1</v>
      </c>
      <c r="V43" s="45">
        <f t="shared" si="2"/>
        <v>744.94382022471905</v>
      </c>
      <c r="W43" s="46">
        <f t="shared" si="3"/>
        <v>0.11235955056179775</v>
      </c>
      <c r="X43" s="13" t="str">
        <f t="shared" si="4"/>
        <v>Thursday</v>
      </c>
      <c r="Y43" s="14" t="b">
        <f t="shared" si="5"/>
        <v>1</v>
      </c>
      <c r="Z43" s="16"/>
    </row>
    <row r="44" spans="1:26" x14ac:dyDescent="0.3">
      <c r="A44" s="6" t="s">
        <v>44</v>
      </c>
      <c r="B44" s="7">
        <v>45807</v>
      </c>
      <c r="C44" s="8">
        <v>22</v>
      </c>
      <c r="D44" s="6" t="s">
        <v>35</v>
      </c>
      <c r="E44" s="6">
        <v>12</v>
      </c>
      <c r="F44" s="6" t="s">
        <v>36</v>
      </c>
      <c r="G44" s="6" t="s">
        <v>26</v>
      </c>
      <c r="H44" s="9">
        <v>72966</v>
      </c>
      <c r="I44" s="9">
        <v>75200</v>
      </c>
      <c r="J44" s="6">
        <v>1</v>
      </c>
      <c r="K44" s="6">
        <v>1</v>
      </c>
      <c r="L44" s="6" t="s">
        <v>27</v>
      </c>
      <c r="M44" s="6">
        <v>8.9</v>
      </c>
      <c r="N44" s="6">
        <v>8.9</v>
      </c>
      <c r="O44" s="6">
        <v>0</v>
      </c>
      <c r="P44" s="10" t="s">
        <v>28</v>
      </c>
      <c r="Q44" s="6">
        <v>0</v>
      </c>
      <c r="R44" s="6">
        <v>0</v>
      </c>
      <c r="S44" s="11" t="str">
        <f>IF($A44="","---",IF(OR($G44="FIC",$G44="FC"),IF(COUNTIFS($D$2:$D77,#REF!,$E$2:$E77,$E44,$G$2:$G77,"FIC")=1,$B44,"Completion Date Pending"),IF(OR(AND($K44=$J44,$K44=$R44),$K44=0,($K44-SUMIFS($R$2:$R77,$D$2:$D77,$D44,$E$2:$E77,$E44,$G$2:$G77,$G44))=0),$B44,"Completion Date Pending")))</f>
        <v>Completion Date Pending</v>
      </c>
      <c r="T44" s="12">
        <f t="shared" si="0"/>
        <v>2234</v>
      </c>
      <c r="U44" s="12">
        <f t="shared" si="1"/>
        <v>0</v>
      </c>
      <c r="V44" s="45">
        <f t="shared" si="2"/>
        <v>251.01123595505618</v>
      </c>
      <c r="W44" s="46">
        <f t="shared" si="3"/>
        <v>0</v>
      </c>
      <c r="X44" s="13" t="str">
        <f t="shared" si="4"/>
        <v>Friday</v>
      </c>
      <c r="Y44" s="14" t="b">
        <f t="shared" si="5"/>
        <v>1</v>
      </c>
      <c r="Z44" s="16"/>
    </row>
    <row r="45" spans="1:26" x14ac:dyDescent="0.3">
      <c r="A45" s="6" t="s">
        <v>45</v>
      </c>
      <c r="B45" s="7">
        <v>45804</v>
      </c>
      <c r="C45" s="8">
        <v>22</v>
      </c>
      <c r="D45" s="6" t="s">
        <v>39</v>
      </c>
      <c r="E45" s="6">
        <v>18</v>
      </c>
      <c r="F45" s="6" t="s">
        <v>40</v>
      </c>
      <c r="G45" s="6" t="s">
        <v>26</v>
      </c>
      <c r="H45" s="9">
        <v>126000</v>
      </c>
      <c r="I45" s="9">
        <v>126000</v>
      </c>
      <c r="J45" s="6">
        <v>1</v>
      </c>
      <c r="K45" s="6">
        <v>0</v>
      </c>
      <c r="L45" s="6" t="s">
        <v>27</v>
      </c>
      <c r="M45" s="6">
        <v>1</v>
      </c>
      <c r="N45" s="6">
        <v>1</v>
      </c>
      <c r="O45" s="6">
        <v>0</v>
      </c>
      <c r="P45" s="10" t="s">
        <v>28</v>
      </c>
      <c r="Q45" s="6">
        <v>0</v>
      </c>
      <c r="R45" s="6">
        <v>0</v>
      </c>
      <c r="S45" s="11">
        <f>IF($A45="","---",IF(OR($G45="FIC",$G45="FC"),IF(COUNTIFS($D$2:$D78,#REF!,$E$2:$E78,$E45,$G$2:$G78,"FIC")=1,$B45,"Completion Date Pending"),IF(OR(AND($K45=$J45,$K45=$R45),$K45=0,($K45-SUMIFS($R$2:$R78,$D$2:$D78,$D45,$E$2:$E78,$E45,$G$2:$G78,$G45))=0),$B45,"Completion Date Pending")))</f>
        <v>45804</v>
      </c>
      <c r="T45" s="12">
        <f t="shared" si="0"/>
        <v>0</v>
      </c>
      <c r="U45" s="12">
        <f t="shared" si="1"/>
        <v>1</v>
      </c>
      <c r="V45" s="45">
        <f t="shared" si="2"/>
        <v>0</v>
      </c>
      <c r="W45" s="46">
        <f t="shared" si="3"/>
        <v>1</v>
      </c>
      <c r="X45" s="13" t="str">
        <f t="shared" si="4"/>
        <v>Tuesday</v>
      </c>
      <c r="Y45" s="14" t="b">
        <f t="shared" si="5"/>
        <v>1</v>
      </c>
      <c r="Z45" s="16"/>
    </row>
    <row r="46" spans="1:26" x14ac:dyDescent="0.3">
      <c r="A46" s="6" t="s">
        <v>45</v>
      </c>
      <c r="B46" s="7">
        <v>45804</v>
      </c>
      <c r="C46" s="8">
        <v>22</v>
      </c>
      <c r="D46" s="6" t="s">
        <v>24</v>
      </c>
      <c r="E46" s="6">
        <v>18</v>
      </c>
      <c r="F46" s="6" t="s">
        <v>25</v>
      </c>
      <c r="G46" s="6" t="s">
        <v>26</v>
      </c>
      <c r="H46" s="9">
        <v>87031</v>
      </c>
      <c r="I46" s="9">
        <v>92155</v>
      </c>
      <c r="J46" s="6">
        <v>1</v>
      </c>
      <c r="K46" s="6">
        <v>1</v>
      </c>
      <c r="L46" s="6" t="s">
        <v>27</v>
      </c>
      <c r="M46" s="6">
        <v>7.8</v>
      </c>
      <c r="N46" s="6">
        <v>7.8</v>
      </c>
      <c r="O46" s="6">
        <v>0</v>
      </c>
      <c r="P46" s="10" t="s">
        <v>28</v>
      </c>
      <c r="Q46" s="6">
        <v>0</v>
      </c>
      <c r="R46" s="6">
        <v>0</v>
      </c>
      <c r="S46" s="11" t="str">
        <f>IF($A46="","---",IF(OR($G46="FIC",$G46="FC"),IF(COUNTIFS($D$2:$D79,#REF!,$E$2:$E79,$E46,$G$2:$G79,"FIC")=1,$B46,"Completion Date Pending"),IF(OR(AND($K46=$J46,$K46=$R46),$K46=0,($K46-SUMIFS($R$2:$R79,$D$2:$D79,$D46,$E$2:$E79,$E46,$G$2:$G79,$G46))=0),$B46,"Completion Date Pending")))</f>
        <v>Completion Date Pending</v>
      </c>
      <c r="T46" s="12">
        <f t="shared" si="0"/>
        <v>5124</v>
      </c>
      <c r="U46" s="12">
        <f t="shared" si="1"/>
        <v>0</v>
      </c>
      <c r="V46" s="45">
        <f t="shared" si="2"/>
        <v>656.92307692307691</v>
      </c>
      <c r="W46" s="46">
        <f t="shared" si="3"/>
        <v>0</v>
      </c>
      <c r="X46" s="13" t="str">
        <f t="shared" si="4"/>
        <v>Tuesday</v>
      </c>
      <c r="Y46" s="14" t="b">
        <f t="shared" si="5"/>
        <v>1</v>
      </c>
      <c r="Z46" s="16"/>
    </row>
    <row r="47" spans="1:26" x14ac:dyDescent="0.3">
      <c r="A47" s="6" t="s">
        <v>45</v>
      </c>
      <c r="B47" s="7">
        <v>45805</v>
      </c>
      <c r="C47" s="8">
        <v>22</v>
      </c>
      <c r="D47" s="6" t="s">
        <v>24</v>
      </c>
      <c r="E47" s="6">
        <v>18</v>
      </c>
      <c r="F47" s="6" t="s">
        <v>25</v>
      </c>
      <c r="G47" s="6" t="s">
        <v>26</v>
      </c>
      <c r="H47" s="9">
        <v>92155</v>
      </c>
      <c r="I47" s="9">
        <v>92155</v>
      </c>
      <c r="J47" s="6">
        <v>1</v>
      </c>
      <c r="K47" s="6">
        <v>0</v>
      </c>
      <c r="L47" s="6" t="s">
        <v>27</v>
      </c>
      <c r="M47" s="6">
        <v>0</v>
      </c>
      <c r="N47" s="6">
        <v>0</v>
      </c>
      <c r="O47" s="6">
        <v>0</v>
      </c>
      <c r="P47" s="10" t="s">
        <v>28</v>
      </c>
      <c r="Q47" s="6">
        <v>0</v>
      </c>
      <c r="R47" s="6">
        <v>0</v>
      </c>
      <c r="S47" s="11">
        <f>IF($A47="","---",IF(OR($G47="FIC",$G47="FC"),IF(COUNTIFS($D$2:$D80,#REF!,$E$2:$E80,$E47,$G$2:$G80,"FIC")=1,$B47,"Completion Date Pending"),IF(OR(AND($K47=$J47,$K47=$R47),$K47=0,($K47-SUMIFS($R$2:$R80,$D$2:$D80,$D47,$E$2:$E80,$E47,$G$2:$G80,$G47))=0),$B47,"Completion Date Pending")))</f>
        <v>45805</v>
      </c>
      <c r="T47" s="12">
        <f t="shared" si="0"/>
        <v>0</v>
      </c>
      <c r="U47" s="12">
        <f t="shared" si="1"/>
        <v>1</v>
      </c>
      <c r="V47" s="45" t="str">
        <f t="shared" si="2"/>
        <v>---</v>
      </c>
      <c r="W47" s="46" t="str">
        <f t="shared" si="3"/>
        <v>---</v>
      </c>
      <c r="X47" s="13" t="str">
        <f t="shared" si="4"/>
        <v>Wednesday</v>
      </c>
      <c r="Y47" s="14" t="b">
        <f t="shared" si="5"/>
        <v>1</v>
      </c>
      <c r="Z47" s="16"/>
    </row>
    <row r="48" spans="1:26" x14ac:dyDescent="0.3">
      <c r="A48" s="6" t="s">
        <v>45</v>
      </c>
      <c r="B48" s="7">
        <v>45805</v>
      </c>
      <c r="C48" s="8">
        <v>22</v>
      </c>
      <c r="D48" s="6" t="s">
        <v>31</v>
      </c>
      <c r="E48" s="6">
        <v>19</v>
      </c>
      <c r="F48" s="6" t="s">
        <v>32</v>
      </c>
      <c r="G48" s="6" t="s">
        <v>26</v>
      </c>
      <c r="H48" s="9">
        <v>69874</v>
      </c>
      <c r="I48" s="9">
        <v>73748</v>
      </c>
      <c r="J48" s="6">
        <v>1</v>
      </c>
      <c r="K48" s="6">
        <v>0</v>
      </c>
      <c r="L48" s="6" t="s">
        <v>27</v>
      </c>
      <c r="M48" s="6">
        <v>8.8000000000000007</v>
      </c>
      <c r="N48" s="6">
        <v>8.8000000000000007</v>
      </c>
      <c r="O48" s="6">
        <v>0</v>
      </c>
      <c r="P48" s="10" t="s">
        <v>28</v>
      </c>
      <c r="Q48" s="6">
        <v>0</v>
      </c>
      <c r="R48" s="6">
        <v>0</v>
      </c>
      <c r="S48" s="11">
        <f>IF($A48="","---",IF(OR($G48="FIC",$G48="FC"),IF(COUNTIFS($D$2:$D81,#REF!,$E$2:$E81,$E48,$G$2:$G81,"FIC")=1,$B48,"Completion Date Pending"),IF(OR(AND($K48=$J48,$K48=$R48),$K48=0,($K48-SUMIFS($R$2:$R81,$D$2:$D81,$D48,$E$2:$E81,$E48,$G$2:$G81,$G48))=0),$B48,"Completion Date Pending")))</f>
        <v>45805</v>
      </c>
      <c r="T48" s="12">
        <f t="shared" si="0"/>
        <v>3874</v>
      </c>
      <c r="U48" s="12">
        <f t="shared" si="1"/>
        <v>1</v>
      </c>
      <c r="V48" s="45">
        <f t="shared" si="2"/>
        <v>440.22727272727269</v>
      </c>
      <c r="W48" s="46">
        <f t="shared" si="3"/>
        <v>0.11363636363636363</v>
      </c>
      <c r="X48" s="13" t="str">
        <f t="shared" si="4"/>
        <v>Wednesday</v>
      </c>
      <c r="Y48" s="14" t="b">
        <f t="shared" si="5"/>
        <v>1</v>
      </c>
      <c r="Z48" s="16"/>
    </row>
    <row r="49" spans="1:26" x14ac:dyDescent="0.3">
      <c r="A49" s="6" t="s">
        <v>45</v>
      </c>
      <c r="B49" s="7">
        <v>45806</v>
      </c>
      <c r="C49" s="8">
        <v>22</v>
      </c>
      <c r="D49" s="6" t="s">
        <v>35</v>
      </c>
      <c r="E49" s="6">
        <v>8</v>
      </c>
      <c r="F49" s="6" t="s">
        <v>36</v>
      </c>
      <c r="G49" s="6" t="s">
        <v>26</v>
      </c>
      <c r="H49" s="9">
        <v>46434</v>
      </c>
      <c r="I49" s="9">
        <v>50684</v>
      </c>
      <c r="J49" s="6">
        <v>1</v>
      </c>
      <c r="K49" s="6">
        <v>1</v>
      </c>
      <c r="L49" s="6" t="s">
        <v>27</v>
      </c>
      <c r="M49" s="6">
        <v>9</v>
      </c>
      <c r="N49" s="6">
        <v>9</v>
      </c>
      <c r="O49" s="6">
        <v>0</v>
      </c>
      <c r="P49" s="10" t="s">
        <v>28</v>
      </c>
      <c r="Q49" s="6">
        <v>0</v>
      </c>
      <c r="R49" s="6">
        <v>0</v>
      </c>
      <c r="S49" s="11" t="str">
        <f>IF($A49="","---",IF(OR($G49="FIC",$G49="FC"),IF(COUNTIFS($D$2:$D82,#REF!,$E$2:$E82,$E49,$G$2:$G82,"FIC")=1,$B49,"Completion Date Pending"),IF(OR(AND($K49=$J49,$K49=$R49),$K49=0,($K49-SUMIFS($R$2:$R82,$D$2:$D82,$D49,$E$2:$E82,$E49,$G$2:$G82,$G49))=0),$B49,"Completion Date Pending")))</f>
        <v>Completion Date Pending</v>
      </c>
      <c r="T49" s="12">
        <f t="shared" si="0"/>
        <v>4250</v>
      </c>
      <c r="U49" s="12">
        <f t="shared" si="1"/>
        <v>0</v>
      </c>
      <c r="V49" s="45">
        <f t="shared" si="2"/>
        <v>472.22222222222223</v>
      </c>
      <c r="W49" s="46">
        <f t="shared" si="3"/>
        <v>0</v>
      </c>
      <c r="X49" s="13" t="str">
        <f t="shared" si="4"/>
        <v>Thursday</v>
      </c>
      <c r="Y49" s="14" t="b">
        <f t="shared" si="5"/>
        <v>1</v>
      </c>
      <c r="Z49" s="16"/>
    </row>
    <row r="50" spans="1:26" x14ac:dyDescent="0.3">
      <c r="A50" s="6" t="s">
        <v>45</v>
      </c>
      <c r="B50" s="7">
        <v>45807</v>
      </c>
      <c r="C50" s="8">
        <v>22</v>
      </c>
      <c r="D50" s="6" t="s">
        <v>35</v>
      </c>
      <c r="E50" s="6">
        <v>8</v>
      </c>
      <c r="F50" s="6" t="s">
        <v>36</v>
      </c>
      <c r="G50" s="6" t="s">
        <v>26</v>
      </c>
      <c r="H50" s="9">
        <v>50684</v>
      </c>
      <c r="I50" s="9">
        <v>53062</v>
      </c>
      <c r="J50" s="6">
        <v>1</v>
      </c>
      <c r="K50" s="6">
        <v>0</v>
      </c>
      <c r="L50" s="6" t="s">
        <v>27</v>
      </c>
      <c r="M50" s="6">
        <v>9</v>
      </c>
      <c r="N50" s="6">
        <v>9</v>
      </c>
      <c r="O50" s="6">
        <v>0</v>
      </c>
      <c r="P50" s="10" t="s">
        <v>28</v>
      </c>
      <c r="Q50" s="6">
        <v>0</v>
      </c>
      <c r="R50" s="6">
        <v>0</v>
      </c>
      <c r="S50" s="11">
        <f>IF($A50="","---",IF(OR($G50="FIC",$G50="FC"),IF(COUNTIFS($D$2:$D83,#REF!,$E$2:$E83,$E50,$G$2:$G83,"FIC")=1,$B50,"Completion Date Pending"),IF(OR(AND($K50=$J50,$K50=$R50),$K50=0,($K50-SUMIFS($R$2:$R83,$D$2:$D83,$D50,$E$2:$E83,$E50,$G$2:$G83,$G50))=0),$B50,"Completion Date Pending")))</f>
        <v>45807</v>
      </c>
      <c r="T50" s="12">
        <f t="shared" si="0"/>
        <v>2378</v>
      </c>
      <c r="U50" s="12">
        <f t="shared" si="1"/>
        <v>1</v>
      </c>
      <c r="V50" s="45">
        <f t="shared" si="2"/>
        <v>264.22222222222223</v>
      </c>
      <c r="W50" s="46">
        <f t="shared" si="3"/>
        <v>0.1111111111111111</v>
      </c>
      <c r="X50" s="13" t="str">
        <f t="shared" si="4"/>
        <v>Friday</v>
      </c>
      <c r="Y50" s="14" t="b">
        <f t="shared" si="5"/>
        <v>1</v>
      </c>
      <c r="Z50" s="16"/>
    </row>
    <row r="51" spans="1:26" x14ac:dyDescent="0.3">
      <c r="A51" s="6" t="s">
        <v>46</v>
      </c>
      <c r="B51" s="7">
        <v>45803</v>
      </c>
      <c r="C51" s="8">
        <v>22</v>
      </c>
      <c r="D51" s="6" t="s">
        <v>29</v>
      </c>
      <c r="E51" s="6">
        <v>7</v>
      </c>
      <c r="F51" s="6" t="s">
        <v>30</v>
      </c>
      <c r="G51" s="6" t="s">
        <v>26</v>
      </c>
      <c r="H51" s="9">
        <v>30710</v>
      </c>
      <c r="I51" s="9">
        <v>35835</v>
      </c>
      <c r="J51" s="6">
        <v>1</v>
      </c>
      <c r="K51" s="6">
        <v>0</v>
      </c>
      <c r="L51" s="6" t="s">
        <v>27</v>
      </c>
      <c r="M51" s="6">
        <v>8.9</v>
      </c>
      <c r="N51" s="6">
        <v>8.9</v>
      </c>
      <c r="O51" s="6">
        <v>0</v>
      </c>
      <c r="P51" s="10" t="s">
        <v>28</v>
      </c>
      <c r="Q51" s="6">
        <v>0</v>
      </c>
      <c r="R51" s="6">
        <v>0</v>
      </c>
      <c r="S51" s="11">
        <f>IF($A51="","---",IF(OR($G51="FIC",$G51="FC"),IF(COUNTIFS($D$2:$D84,#REF!,$E$2:$E84,$E51,$G$2:$G84,"FIC")=1,$B51,"Completion Date Pending"),IF(OR(AND($K51=$J51,$K51=$R51),$K51=0,($K51-SUMIFS($R$2:$R84,$D$2:$D84,$D51,$E$2:$E84,$E51,$G$2:$G84,$G51))=0),$B51,"Completion Date Pending")))</f>
        <v>45803</v>
      </c>
      <c r="T51" s="12">
        <f t="shared" si="0"/>
        <v>5125</v>
      </c>
      <c r="U51" s="12">
        <f t="shared" si="1"/>
        <v>1</v>
      </c>
      <c r="V51" s="45">
        <f t="shared" si="2"/>
        <v>575.84269662921349</v>
      </c>
      <c r="W51" s="46">
        <f t="shared" si="3"/>
        <v>0.11235955056179775</v>
      </c>
      <c r="X51" s="13" t="str">
        <f t="shared" si="4"/>
        <v>Monday</v>
      </c>
      <c r="Y51" s="14" t="b">
        <f t="shared" si="5"/>
        <v>1</v>
      </c>
      <c r="Z51" s="16"/>
    </row>
    <row r="52" spans="1:26" x14ac:dyDescent="0.3">
      <c r="A52" s="6" t="s">
        <v>46</v>
      </c>
      <c r="B52" s="7">
        <v>45804</v>
      </c>
      <c r="C52" s="8">
        <v>22</v>
      </c>
      <c r="D52" s="6" t="s">
        <v>29</v>
      </c>
      <c r="E52" s="6">
        <v>20</v>
      </c>
      <c r="F52" s="6" t="s">
        <v>30</v>
      </c>
      <c r="G52" s="6" t="s">
        <v>26</v>
      </c>
      <c r="H52" s="9">
        <v>97275</v>
      </c>
      <c r="I52" s="9">
        <v>102391</v>
      </c>
      <c r="J52" s="6">
        <v>1</v>
      </c>
      <c r="K52" s="6">
        <v>0</v>
      </c>
      <c r="L52" s="6" t="s">
        <v>27</v>
      </c>
      <c r="M52" s="6">
        <v>8.9</v>
      </c>
      <c r="N52" s="6">
        <v>8.9</v>
      </c>
      <c r="O52" s="6">
        <v>0</v>
      </c>
      <c r="P52" s="10" t="s">
        <v>28</v>
      </c>
      <c r="Q52" s="6">
        <v>0</v>
      </c>
      <c r="R52" s="6">
        <v>0</v>
      </c>
      <c r="S52" s="11">
        <f>IF($A52="","---",IF(OR($G52="FIC",$G52="FC"),IF(COUNTIFS($D$2:$D85,#REF!,$E$2:$E85,$E52,$G$2:$G85,"FIC")=1,$B52,"Completion Date Pending"),IF(OR(AND($K52=$J52,$K52=$R52),$K52=0,($K52-SUMIFS($R$2:$R85,$D$2:$D85,$D52,$E$2:$E85,$E52,$G$2:$G85,$G52))=0),$B52,"Completion Date Pending")))</f>
        <v>45804</v>
      </c>
      <c r="T52" s="12">
        <f t="shared" si="0"/>
        <v>5116</v>
      </c>
      <c r="U52" s="12">
        <f t="shared" si="1"/>
        <v>1</v>
      </c>
      <c r="V52" s="45">
        <f t="shared" si="2"/>
        <v>574.83146067415726</v>
      </c>
      <c r="W52" s="46">
        <f t="shared" si="3"/>
        <v>0.11235955056179775</v>
      </c>
      <c r="X52" s="13" t="str">
        <f t="shared" si="4"/>
        <v>Tuesday</v>
      </c>
      <c r="Y52" s="14" t="b">
        <f t="shared" si="5"/>
        <v>1</v>
      </c>
      <c r="Z52" s="16"/>
    </row>
    <row r="53" spans="1:26" x14ac:dyDescent="0.3">
      <c r="A53" s="6" t="s">
        <v>46</v>
      </c>
      <c r="B53" s="7">
        <v>45805</v>
      </c>
      <c r="C53" s="8">
        <v>22</v>
      </c>
      <c r="D53" s="6" t="s">
        <v>31</v>
      </c>
      <c r="E53" s="6">
        <v>7</v>
      </c>
      <c r="F53" s="6" t="s">
        <v>32</v>
      </c>
      <c r="G53" s="6" t="s">
        <v>26</v>
      </c>
      <c r="H53" s="9">
        <v>23285</v>
      </c>
      <c r="I53" s="9">
        <v>27173</v>
      </c>
      <c r="J53" s="6">
        <v>1</v>
      </c>
      <c r="K53" s="6">
        <v>0</v>
      </c>
      <c r="L53" s="6" t="s">
        <v>27</v>
      </c>
      <c r="M53" s="6">
        <v>8.9</v>
      </c>
      <c r="N53" s="6">
        <v>8.9</v>
      </c>
      <c r="O53" s="6">
        <v>0</v>
      </c>
      <c r="P53" s="10" t="s">
        <v>28</v>
      </c>
      <c r="Q53" s="6">
        <v>0</v>
      </c>
      <c r="R53" s="6">
        <v>0</v>
      </c>
      <c r="S53" s="11">
        <f>IF($A53="","---",IF(OR($G53="FIC",$G53="FC"),IF(COUNTIFS($D$2:$D86,#REF!,$E$2:$E86,$E53,$G$2:$G86,"FIC")=1,$B53,"Completion Date Pending"),IF(OR(AND($K53=$J53,$K53=$R53),$K53=0,($K53-SUMIFS($R$2:$R86,$D$2:$D86,$D53,$E$2:$E86,$E53,$G$2:$G86,$G53))=0),$B53,"Completion Date Pending")))</f>
        <v>45805</v>
      </c>
      <c r="T53" s="12">
        <f t="shared" si="0"/>
        <v>3888</v>
      </c>
      <c r="U53" s="12">
        <f t="shared" si="1"/>
        <v>1</v>
      </c>
      <c r="V53" s="45">
        <f t="shared" si="2"/>
        <v>436.85393258426967</v>
      </c>
      <c r="W53" s="46">
        <f t="shared" si="3"/>
        <v>0.11235955056179775</v>
      </c>
      <c r="X53" s="13" t="str">
        <f t="shared" si="4"/>
        <v>Wednesday</v>
      </c>
      <c r="Y53" s="14" t="b">
        <f t="shared" si="5"/>
        <v>1</v>
      </c>
      <c r="Z53" s="16"/>
    </row>
    <row r="54" spans="1:26" x14ac:dyDescent="0.3">
      <c r="A54" s="6" t="s">
        <v>46</v>
      </c>
      <c r="B54" s="7">
        <v>45806</v>
      </c>
      <c r="C54" s="8">
        <v>22</v>
      </c>
      <c r="D54" s="6" t="s">
        <v>33</v>
      </c>
      <c r="E54" s="6">
        <v>7</v>
      </c>
      <c r="F54" s="6" t="s">
        <v>34</v>
      </c>
      <c r="G54" s="6" t="s">
        <v>26</v>
      </c>
      <c r="H54" s="9">
        <v>18346</v>
      </c>
      <c r="I54" s="9">
        <v>19346</v>
      </c>
      <c r="J54" s="6">
        <v>1</v>
      </c>
      <c r="K54" s="6">
        <v>1</v>
      </c>
      <c r="L54" s="6" t="s">
        <v>27</v>
      </c>
      <c r="M54" s="6">
        <v>8.9</v>
      </c>
      <c r="N54" s="6">
        <v>8.9</v>
      </c>
      <c r="O54" s="6">
        <v>0</v>
      </c>
      <c r="P54" s="10" t="s">
        <v>28</v>
      </c>
      <c r="Q54" s="6">
        <v>0</v>
      </c>
      <c r="R54" s="6">
        <v>0</v>
      </c>
      <c r="S54" s="11" t="str">
        <f>IF($A54="","---",IF(OR($G54="FIC",$G54="FC"),IF(COUNTIFS($D$2:$D87,#REF!,$E$2:$E87,$E54,$G$2:$G87,"FIC")=1,$B54,"Completion Date Pending"),IF(OR(AND($K54=$J54,$K54=$R54),$K54=0,($K54-SUMIFS($R$2:$R87,$D$2:$D87,$D54,$E$2:$E87,$E54,$G$2:$G87,$G54))=0),$B54,"Completion Date Pending")))</f>
        <v>Completion Date Pending</v>
      </c>
      <c r="T54" s="12">
        <f t="shared" si="0"/>
        <v>1000</v>
      </c>
      <c r="U54" s="12">
        <f t="shared" si="1"/>
        <v>0</v>
      </c>
      <c r="V54" s="45">
        <f t="shared" si="2"/>
        <v>112.35955056179775</v>
      </c>
      <c r="W54" s="46">
        <f t="shared" si="3"/>
        <v>0</v>
      </c>
      <c r="X54" s="13" t="str">
        <f t="shared" si="4"/>
        <v>Thursday</v>
      </c>
      <c r="Y54" s="14" t="b">
        <f t="shared" si="5"/>
        <v>1</v>
      </c>
      <c r="Z54" s="16"/>
    </row>
    <row r="55" spans="1:26" x14ac:dyDescent="0.3">
      <c r="A55" s="6" t="s">
        <v>46</v>
      </c>
      <c r="B55" s="7">
        <v>45807</v>
      </c>
      <c r="C55" s="8">
        <v>22</v>
      </c>
      <c r="D55" s="6" t="s">
        <v>33</v>
      </c>
      <c r="E55" s="6">
        <v>7</v>
      </c>
      <c r="F55" s="6" t="s">
        <v>34</v>
      </c>
      <c r="G55" s="6" t="s">
        <v>26</v>
      </c>
      <c r="H55" s="9">
        <v>19346</v>
      </c>
      <c r="I55" s="9">
        <v>21406</v>
      </c>
      <c r="J55" s="6">
        <v>1</v>
      </c>
      <c r="K55" s="6">
        <v>0</v>
      </c>
      <c r="L55" s="6" t="s">
        <v>27</v>
      </c>
      <c r="M55" s="6">
        <v>9</v>
      </c>
      <c r="N55" s="6">
        <v>9</v>
      </c>
      <c r="O55" s="6">
        <v>0</v>
      </c>
      <c r="P55" s="10" t="s">
        <v>28</v>
      </c>
      <c r="Q55" s="6">
        <v>0</v>
      </c>
      <c r="R55" s="6">
        <v>0</v>
      </c>
      <c r="S55" s="11">
        <f>IF($A55="","---",IF(OR($G55="FIC",$G55="FC"),IF(COUNTIFS($D$2:$D88,#REF!,$E$2:$E88,$E55,$G$2:$G88,"FIC")=1,$B55,"Completion Date Pending"),IF(OR(AND($K55=$J55,$K55=$R55),$K55=0,($K55-SUMIFS($R$2:$R88,$D$2:$D88,$D55,$E$2:$E88,$E55,$G$2:$G88,$G55))=0),$B55,"Completion Date Pending")))</f>
        <v>45807</v>
      </c>
      <c r="T55" s="12">
        <f t="shared" si="0"/>
        <v>2060</v>
      </c>
      <c r="U55" s="12">
        <f t="shared" si="1"/>
        <v>1</v>
      </c>
      <c r="V55" s="45">
        <f t="shared" si="2"/>
        <v>228.88888888888889</v>
      </c>
      <c r="W55" s="46">
        <f t="shared" si="3"/>
        <v>0.1111111111111111</v>
      </c>
      <c r="X55" s="13" t="str">
        <f t="shared" si="4"/>
        <v>Friday</v>
      </c>
      <c r="Y55" s="14" t="b">
        <f t="shared" si="5"/>
        <v>1</v>
      </c>
      <c r="Z55" s="16"/>
    </row>
    <row r="56" spans="1:26" x14ac:dyDescent="0.3">
      <c r="A56" s="6" t="s">
        <v>47</v>
      </c>
      <c r="B56" s="7">
        <v>45803</v>
      </c>
      <c r="C56" s="8">
        <v>22</v>
      </c>
      <c r="D56" s="6" t="s">
        <v>29</v>
      </c>
      <c r="E56" s="6">
        <v>5</v>
      </c>
      <c r="F56" s="6" t="s">
        <v>30</v>
      </c>
      <c r="G56" s="6" t="s">
        <v>26</v>
      </c>
      <c r="H56" s="9">
        <v>20478</v>
      </c>
      <c r="I56" s="9">
        <v>25596</v>
      </c>
      <c r="J56" s="6">
        <v>1</v>
      </c>
      <c r="K56" s="6">
        <v>1</v>
      </c>
      <c r="L56" s="6" t="s">
        <v>27</v>
      </c>
      <c r="M56" s="6">
        <v>8.9</v>
      </c>
      <c r="N56" s="6">
        <v>8.9</v>
      </c>
      <c r="O56" s="6">
        <v>0</v>
      </c>
      <c r="P56" s="10" t="s">
        <v>28</v>
      </c>
      <c r="Q56" s="6">
        <v>0</v>
      </c>
      <c r="R56" s="6">
        <v>0</v>
      </c>
      <c r="S56" s="11" t="str">
        <f>IF($A56="","---",IF(OR($G56="FIC",$G56="FC"),IF(COUNTIFS($D$2:$D89,#REF!,$E$2:$E89,$E56,$G$2:$G89,"FIC")=1,$B56,"Completion Date Pending"),IF(OR(AND($K56=$J56,$K56=$R56),$K56=0,($K56-SUMIFS($R$2:$R89,$D$2:$D89,$D56,$E$2:$E89,$E56,$G$2:$G89,$G56))=0),$B56,"Completion Date Pending")))</f>
        <v>Completion Date Pending</v>
      </c>
      <c r="T56" s="12">
        <f t="shared" si="0"/>
        <v>5118</v>
      </c>
      <c r="U56" s="12">
        <f t="shared" si="1"/>
        <v>0</v>
      </c>
      <c r="V56" s="45">
        <f t="shared" si="2"/>
        <v>575.05617977528084</v>
      </c>
      <c r="W56" s="46">
        <f t="shared" si="3"/>
        <v>0</v>
      </c>
      <c r="X56" s="13" t="str">
        <f t="shared" si="4"/>
        <v>Monday</v>
      </c>
      <c r="Y56" s="14" t="b">
        <f t="shared" si="5"/>
        <v>1</v>
      </c>
      <c r="Z56" s="16"/>
    </row>
    <row r="57" spans="1:26" x14ac:dyDescent="0.3">
      <c r="A57" s="6" t="s">
        <v>47</v>
      </c>
      <c r="B57" s="7">
        <v>45804</v>
      </c>
      <c r="C57" s="8">
        <v>22</v>
      </c>
      <c r="D57" s="6" t="s">
        <v>29</v>
      </c>
      <c r="E57" s="6">
        <v>5</v>
      </c>
      <c r="F57" s="6" t="s">
        <v>30</v>
      </c>
      <c r="G57" s="6" t="s">
        <v>26</v>
      </c>
      <c r="H57" s="9">
        <v>25596</v>
      </c>
      <c r="I57" s="9">
        <v>25596</v>
      </c>
      <c r="J57" s="6">
        <v>1</v>
      </c>
      <c r="K57" s="6">
        <v>0</v>
      </c>
      <c r="L57" s="6" t="s">
        <v>27</v>
      </c>
      <c r="M57" s="6">
        <v>1</v>
      </c>
      <c r="N57" s="6">
        <v>1</v>
      </c>
      <c r="O57" s="6">
        <v>0</v>
      </c>
      <c r="P57" s="10" t="s">
        <v>28</v>
      </c>
      <c r="Q57" s="6">
        <v>0</v>
      </c>
      <c r="R57" s="6">
        <v>0</v>
      </c>
      <c r="S57" s="11">
        <f>IF($A57="","---",IF(OR($G57="FIC",$G57="FC"),IF(COUNTIFS($D$2:$D90,#REF!,$E$2:$E90,$E57,$G$2:$G90,"FIC")=1,$B57,"Completion Date Pending"),IF(OR(AND($K57=$J57,$K57=$R57),$K57=0,($K57-SUMIFS($R$2:$R90,$D$2:$D90,$D57,$E$2:$E90,$E57,$G$2:$G90,$G57))=0),$B57,"Completion Date Pending")))</f>
        <v>45804</v>
      </c>
      <c r="T57" s="12">
        <f t="shared" si="0"/>
        <v>0</v>
      </c>
      <c r="U57" s="12">
        <f t="shared" si="1"/>
        <v>1</v>
      </c>
      <c r="V57" s="45">
        <f t="shared" si="2"/>
        <v>0</v>
      </c>
      <c r="W57" s="46">
        <f t="shared" si="3"/>
        <v>1</v>
      </c>
      <c r="X57" s="13" t="str">
        <f t="shared" si="4"/>
        <v>Tuesday</v>
      </c>
      <c r="Y57" s="14" t="b">
        <f t="shared" si="5"/>
        <v>1</v>
      </c>
      <c r="Z57" s="16"/>
    </row>
    <row r="58" spans="1:26" x14ac:dyDescent="0.3">
      <c r="A58" s="6" t="s">
        <v>47</v>
      </c>
      <c r="B58" s="7">
        <v>45804</v>
      </c>
      <c r="C58" s="8">
        <v>22</v>
      </c>
      <c r="D58" s="6" t="s">
        <v>31</v>
      </c>
      <c r="E58" s="6">
        <v>22</v>
      </c>
      <c r="F58" s="6" t="s">
        <v>32</v>
      </c>
      <c r="G58" s="6" t="s">
        <v>26</v>
      </c>
      <c r="H58" s="9">
        <v>81512</v>
      </c>
      <c r="I58" s="9">
        <v>85411</v>
      </c>
      <c r="J58" s="6">
        <v>1</v>
      </c>
      <c r="K58" s="6">
        <v>0</v>
      </c>
      <c r="L58" s="6" t="s">
        <v>27</v>
      </c>
      <c r="M58" s="6">
        <v>7.9</v>
      </c>
      <c r="N58" s="6">
        <v>7.9</v>
      </c>
      <c r="O58" s="6">
        <v>0</v>
      </c>
      <c r="P58" s="10" t="s">
        <v>28</v>
      </c>
      <c r="Q58" s="6">
        <v>0</v>
      </c>
      <c r="R58" s="6">
        <v>0</v>
      </c>
      <c r="S58" s="11">
        <f>IF($A58="","---",IF(OR($G58="FIC",$G58="FC"),IF(COUNTIFS($D$2:$D91,#REF!,$E$2:$E91,$E58,$G$2:$G91,"FIC")=1,$B58,"Completion Date Pending"),IF(OR(AND($K58=$J58,$K58=$R58),$K58=0,($K58-SUMIFS($R$2:$R91,$D$2:$D91,$D58,$E$2:$E91,$E58,$G$2:$G91,$G58))=0),$B58,"Completion Date Pending")))</f>
        <v>45804</v>
      </c>
      <c r="T58" s="12">
        <f t="shared" si="0"/>
        <v>3899</v>
      </c>
      <c r="U58" s="12">
        <f t="shared" si="1"/>
        <v>1</v>
      </c>
      <c r="V58" s="45">
        <f t="shared" si="2"/>
        <v>493.54430379746833</v>
      </c>
      <c r="W58" s="46">
        <f t="shared" si="3"/>
        <v>0.12658227848101264</v>
      </c>
      <c r="X58" s="13" t="str">
        <f t="shared" si="4"/>
        <v>Tuesday</v>
      </c>
      <c r="Y58" s="14" t="b">
        <f t="shared" si="5"/>
        <v>1</v>
      </c>
      <c r="Z58" s="16"/>
    </row>
    <row r="59" spans="1:26" x14ac:dyDescent="0.3">
      <c r="A59" s="6" t="s">
        <v>47</v>
      </c>
      <c r="B59" s="7">
        <v>45805</v>
      </c>
      <c r="C59" s="8">
        <v>22</v>
      </c>
      <c r="D59" s="6" t="s">
        <v>33</v>
      </c>
      <c r="E59" s="6">
        <v>22</v>
      </c>
      <c r="F59" s="6" t="s">
        <v>34</v>
      </c>
      <c r="G59" s="6" t="s">
        <v>26</v>
      </c>
      <c r="H59" s="9">
        <v>64218</v>
      </c>
      <c r="I59" s="9">
        <v>65236</v>
      </c>
      <c r="J59" s="6">
        <v>1</v>
      </c>
      <c r="K59" s="6">
        <v>1</v>
      </c>
      <c r="L59" s="6" t="s">
        <v>27</v>
      </c>
      <c r="M59" s="6">
        <v>8.9</v>
      </c>
      <c r="N59" s="6">
        <v>8.9</v>
      </c>
      <c r="O59" s="6">
        <v>0</v>
      </c>
      <c r="P59" s="10" t="s">
        <v>28</v>
      </c>
      <c r="Q59" s="6">
        <v>0</v>
      </c>
      <c r="R59" s="6">
        <v>0</v>
      </c>
      <c r="S59" s="11" t="str">
        <f>IF($A59="","---",IF(OR($G59="FIC",$G59="FC"),IF(COUNTIFS($D$2:$D92,#REF!,$E$2:$E92,$E59,$G$2:$G92,"FIC")=1,$B59,"Completion Date Pending"),IF(OR(AND($K59=$J59,$K59=$R59),$K59=0,($K59-SUMIFS($R$2:$R92,$D$2:$D92,$D59,$E$2:$E92,$E59,$G$2:$G92,$G59))=0),$B59,"Completion Date Pending")))</f>
        <v>Completion Date Pending</v>
      </c>
      <c r="T59" s="12">
        <f t="shared" si="0"/>
        <v>1018</v>
      </c>
      <c r="U59" s="12">
        <f t="shared" si="1"/>
        <v>0</v>
      </c>
      <c r="V59" s="45">
        <f t="shared" si="2"/>
        <v>114.3820224719101</v>
      </c>
      <c r="W59" s="46">
        <f t="shared" si="3"/>
        <v>0</v>
      </c>
      <c r="X59" s="13" t="str">
        <f t="shared" si="4"/>
        <v>Wednesday</v>
      </c>
      <c r="Y59" s="14" t="b">
        <f t="shared" si="5"/>
        <v>1</v>
      </c>
      <c r="Z59" s="16"/>
    </row>
    <row r="60" spans="1:26" x14ac:dyDescent="0.3">
      <c r="A60" s="6" t="s">
        <v>47</v>
      </c>
      <c r="B60" s="7">
        <v>45806</v>
      </c>
      <c r="C60" s="8">
        <v>22</v>
      </c>
      <c r="D60" s="6" t="s">
        <v>33</v>
      </c>
      <c r="E60" s="6">
        <v>22</v>
      </c>
      <c r="F60" s="6" t="s">
        <v>34</v>
      </c>
      <c r="G60" s="6" t="s">
        <v>26</v>
      </c>
      <c r="H60" s="9">
        <v>65236</v>
      </c>
      <c r="I60" s="9">
        <v>66236</v>
      </c>
      <c r="J60" s="6">
        <v>1</v>
      </c>
      <c r="K60" s="6">
        <v>1</v>
      </c>
      <c r="L60" s="6" t="s">
        <v>27</v>
      </c>
      <c r="M60" s="6">
        <v>9</v>
      </c>
      <c r="N60" s="6">
        <v>9</v>
      </c>
      <c r="O60" s="6">
        <v>0</v>
      </c>
      <c r="P60" s="10" t="s">
        <v>28</v>
      </c>
      <c r="Q60" s="6">
        <v>0</v>
      </c>
      <c r="R60" s="6">
        <v>0</v>
      </c>
      <c r="S60" s="11" t="str">
        <f>IF($A60="","---",IF(OR($G60="FIC",$G60="FC"),IF(COUNTIFS($D$2:$D93,#REF!,$E$2:$E93,$E60,$G$2:$G93,"FIC")=1,$B60,"Completion Date Pending"),IF(OR(AND($K60=$J60,$K60=$R60),$K60=0,($K60-SUMIFS($R$2:$R93,$D$2:$D93,$D60,$E$2:$E93,$E60,$G$2:$G93,$G60))=0),$B60,"Completion Date Pending")))</f>
        <v>Completion Date Pending</v>
      </c>
      <c r="T60" s="12">
        <f t="shared" si="0"/>
        <v>1000</v>
      </c>
      <c r="U60" s="12">
        <f t="shared" si="1"/>
        <v>0</v>
      </c>
      <c r="V60" s="45">
        <f t="shared" si="2"/>
        <v>111.11111111111111</v>
      </c>
      <c r="W60" s="46">
        <f t="shared" si="3"/>
        <v>0</v>
      </c>
      <c r="X60" s="13" t="str">
        <f t="shared" si="4"/>
        <v>Thursday</v>
      </c>
      <c r="Y60" s="14" t="b">
        <f t="shared" si="5"/>
        <v>1</v>
      </c>
      <c r="Z60" s="16"/>
    </row>
    <row r="61" spans="1:26" x14ac:dyDescent="0.3">
      <c r="A61" s="6" t="s">
        <v>47</v>
      </c>
      <c r="B61" s="7">
        <v>45807</v>
      </c>
      <c r="C61" s="8">
        <v>22</v>
      </c>
      <c r="D61" s="6" t="s">
        <v>33</v>
      </c>
      <c r="E61" s="6">
        <v>22</v>
      </c>
      <c r="F61" s="6" t="s">
        <v>34</v>
      </c>
      <c r="G61" s="6" t="s">
        <v>26</v>
      </c>
      <c r="H61" s="9">
        <v>66236</v>
      </c>
      <c r="I61" s="9">
        <v>67287</v>
      </c>
      <c r="J61" s="6">
        <v>1</v>
      </c>
      <c r="K61" s="6">
        <v>0</v>
      </c>
      <c r="L61" s="6" t="s">
        <v>27</v>
      </c>
      <c r="M61" s="6">
        <v>9</v>
      </c>
      <c r="N61" s="6">
        <v>9</v>
      </c>
      <c r="O61" s="6">
        <v>0</v>
      </c>
      <c r="P61" s="10" t="s">
        <v>28</v>
      </c>
      <c r="Q61" s="6">
        <v>0</v>
      </c>
      <c r="R61" s="6">
        <v>0</v>
      </c>
      <c r="S61" s="11">
        <f>IF($A61="","---",IF(OR($G61="FIC",$G61="FC"),IF(COUNTIFS($D$2:$D94,#REF!,$E$2:$E94,$E61,$G$2:$G94,"FIC")=1,$B61,"Completion Date Pending"),IF(OR(AND($K61=$J61,$K61=$R61),$K61=0,($K61-SUMIFS($R$2:$R94,$D$2:$D94,$D61,$E$2:$E94,$E61,$G$2:$G94,$G61))=0),$B61,"Completion Date Pending")))</f>
        <v>45807</v>
      </c>
      <c r="T61" s="12">
        <f t="shared" si="0"/>
        <v>1051</v>
      </c>
      <c r="U61" s="12">
        <f t="shared" si="1"/>
        <v>1</v>
      </c>
      <c r="V61" s="45">
        <f t="shared" si="2"/>
        <v>116.77777777777777</v>
      </c>
      <c r="W61" s="46">
        <f t="shared" si="3"/>
        <v>0.1111111111111111</v>
      </c>
      <c r="X61" s="13" t="str">
        <f t="shared" si="4"/>
        <v>Friday</v>
      </c>
      <c r="Y61" s="14" t="b">
        <f t="shared" si="5"/>
        <v>1</v>
      </c>
      <c r="Z61" s="16"/>
    </row>
    <row r="62" spans="1:26" x14ac:dyDescent="0.3">
      <c r="A62" s="6" t="s">
        <v>48</v>
      </c>
      <c r="B62" s="7">
        <v>45803</v>
      </c>
      <c r="C62" s="8">
        <v>22</v>
      </c>
      <c r="D62" s="6" t="s">
        <v>29</v>
      </c>
      <c r="E62" s="6">
        <v>12</v>
      </c>
      <c r="F62" s="6" t="s">
        <v>30</v>
      </c>
      <c r="G62" s="6" t="s">
        <v>26</v>
      </c>
      <c r="H62" s="9">
        <v>56317</v>
      </c>
      <c r="I62" s="9">
        <v>61432</v>
      </c>
      <c r="J62" s="6">
        <v>1</v>
      </c>
      <c r="K62" s="6">
        <v>0</v>
      </c>
      <c r="L62" s="6" t="s">
        <v>27</v>
      </c>
      <c r="M62" s="6">
        <v>8.8000000000000007</v>
      </c>
      <c r="N62" s="6">
        <v>8.8000000000000007</v>
      </c>
      <c r="O62" s="6">
        <v>0</v>
      </c>
      <c r="P62" s="10" t="s">
        <v>28</v>
      </c>
      <c r="Q62" s="6">
        <v>0</v>
      </c>
      <c r="R62" s="6">
        <v>0</v>
      </c>
      <c r="S62" s="11">
        <f>IF($A62="","---",IF(OR($G62="FIC",$G62="FC"),IF(COUNTIFS($D$2:$D95,#REF!,$E$2:$E95,$E62,$G$2:$G95,"FIC")=1,$B62,"Completion Date Pending"),IF(OR(AND($K62=$J62,$K62=$R62),$K62=0,($K62-SUMIFS($R$2:$R95,$D$2:$D95,$D62,$E$2:$E95,$E62,$G$2:$G95,$G62))=0),$B62,"Completion Date Pending")))</f>
        <v>45803</v>
      </c>
      <c r="T62" s="12">
        <f t="shared" si="0"/>
        <v>5115</v>
      </c>
      <c r="U62" s="12">
        <f t="shared" si="1"/>
        <v>1</v>
      </c>
      <c r="V62" s="45">
        <f t="shared" si="2"/>
        <v>581.25</v>
      </c>
      <c r="W62" s="46">
        <f t="shared" si="3"/>
        <v>0.11363636363636363</v>
      </c>
      <c r="X62" s="13" t="str">
        <f t="shared" si="4"/>
        <v>Monday</v>
      </c>
      <c r="Y62" s="14" t="b">
        <f t="shared" si="5"/>
        <v>1</v>
      </c>
      <c r="Z62" s="16"/>
    </row>
    <row r="63" spans="1:26" x14ac:dyDescent="0.3">
      <c r="A63" s="6" t="s">
        <v>48</v>
      </c>
      <c r="B63" s="7">
        <v>45804</v>
      </c>
      <c r="C63" s="8">
        <v>22</v>
      </c>
      <c r="D63" s="6" t="s">
        <v>31</v>
      </c>
      <c r="E63" s="6">
        <v>10</v>
      </c>
      <c r="F63" s="6" t="s">
        <v>32</v>
      </c>
      <c r="G63" s="6" t="s">
        <v>26</v>
      </c>
      <c r="H63" s="9">
        <v>34928</v>
      </c>
      <c r="I63" s="9">
        <v>35956</v>
      </c>
      <c r="J63" s="6">
        <v>1</v>
      </c>
      <c r="K63" s="6">
        <v>1</v>
      </c>
      <c r="L63" s="6" t="s">
        <v>27</v>
      </c>
      <c r="M63" s="6">
        <v>9</v>
      </c>
      <c r="N63" s="6">
        <v>9</v>
      </c>
      <c r="O63" s="6">
        <v>0</v>
      </c>
      <c r="P63" s="10" t="s">
        <v>28</v>
      </c>
      <c r="Q63" s="6">
        <v>0</v>
      </c>
      <c r="R63" s="6">
        <v>0</v>
      </c>
      <c r="S63" s="11" t="str">
        <f>IF($A63="","---",IF(OR($G63="FIC",$G63="FC"),IF(COUNTIFS($D$2:$D96,#REF!,$E$2:$E96,$E63,$G$2:$G96,"FIC")=1,$B63,"Completion Date Pending"),IF(OR(AND($K63=$J63,$K63=$R63),$K63=0,($K63-SUMIFS($R$2:$R96,$D$2:$D96,$D63,$E$2:$E96,$E63,$G$2:$G96,$G63))=0),$B63,"Completion Date Pending")))</f>
        <v>Completion Date Pending</v>
      </c>
      <c r="T63" s="12">
        <f t="shared" si="0"/>
        <v>1028</v>
      </c>
      <c r="U63" s="12">
        <f t="shared" si="1"/>
        <v>0</v>
      </c>
      <c r="V63" s="45">
        <f t="shared" si="2"/>
        <v>114.22222222222223</v>
      </c>
      <c r="W63" s="46">
        <f t="shared" si="3"/>
        <v>0</v>
      </c>
      <c r="X63" s="13" t="str">
        <f t="shared" si="4"/>
        <v>Tuesday</v>
      </c>
      <c r="Y63" s="14" t="b">
        <f t="shared" si="5"/>
        <v>1</v>
      </c>
      <c r="Z63" s="16"/>
    </row>
    <row r="64" spans="1:26" x14ac:dyDescent="0.3">
      <c r="A64" s="6" t="s">
        <v>48</v>
      </c>
      <c r="B64" s="7">
        <v>45805</v>
      </c>
      <c r="C64" s="8">
        <v>22</v>
      </c>
      <c r="D64" s="6" t="s">
        <v>31</v>
      </c>
      <c r="E64" s="6">
        <v>10</v>
      </c>
      <c r="F64" s="6" t="s">
        <v>32</v>
      </c>
      <c r="G64" s="6" t="s">
        <v>26</v>
      </c>
      <c r="H64" s="9">
        <v>35956</v>
      </c>
      <c r="I64" s="9">
        <v>38818</v>
      </c>
      <c r="J64" s="6">
        <v>1</v>
      </c>
      <c r="K64" s="6">
        <v>0</v>
      </c>
      <c r="L64" s="6" t="s">
        <v>27</v>
      </c>
      <c r="M64" s="6">
        <v>8.85</v>
      </c>
      <c r="N64" s="6">
        <v>8.85</v>
      </c>
      <c r="O64" s="6">
        <v>0</v>
      </c>
      <c r="P64" s="10" t="s">
        <v>28</v>
      </c>
      <c r="Q64" s="6">
        <v>0</v>
      </c>
      <c r="R64" s="6">
        <v>0</v>
      </c>
      <c r="S64" s="11">
        <f>IF($A64="","---",IF(OR($G64="FIC",$G64="FC"),IF(COUNTIFS($D$2:$D97,#REF!,$E$2:$E97,$E64,$G$2:$G97,"FIC")=1,$B64,"Completion Date Pending"),IF(OR(AND($K64=$J64,$K64=$R64),$K64=0,($K64-SUMIFS($R$2:$R97,$D$2:$D97,$D64,$E$2:$E97,$E64,$G$2:$G97,$G64))=0),$B64,"Completion Date Pending")))</f>
        <v>45805</v>
      </c>
      <c r="T64" s="12">
        <f t="shared" si="0"/>
        <v>2862</v>
      </c>
      <c r="U64" s="12">
        <f t="shared" si="1"/>
        <v>1</v>
      </c>
      <c r="V64" s="45">
        <f t="shared" si="2"/>
        <v>323.38983050847457</v>
      </c>
      <c r="W64" s="46">
        <f t="shared" si="3"/>
        <v>0.11299435028248588</v>
      </c>
      <c r="X64" s="13" t="str">
        <f t="shared" si="4"/>
        <v>Wednesday</v>
      </c>
      <c r="Y64" s="14" t="b">
        <f t="shared" si="5"/>
        <v>1</v>
      </c>
      <c r="Z64" s="16"/>
    </row>
    <row r="65" spans="1:26" x14ac:dyDescent="0.3">
      <c r="A65" s="6" t="s">
        <v>48</v>
      </c>
      <c r="B65" s="7">
        <v>45806</v>
      </c>
      <c r="C65" s="8">
        <v>22</v>
      </c>
      <c r="D65" s="6" t="s">
        <v>33</v>
      </c>
      <c r="E65" s="6">
        <v>10</v>
      </c>
      <c r="F65" s="6" t="s">
        <v>34</v>
      </c>
      <c r="G65" s="6" t="s">
        <v>26</v>
      </c>
      <c r="H65" s="9">
        <v>27514</v>
      </c>
      <c r="I65" s="9">
        <v>30577</v>
      </c>
      <c r="J65" s="6">
        <v>1</v>
      </c>
      <c r="K65" s="6">
        <v>0</v>
      </c>
      <c r="L65" s="6" t="s">
        <v>27</v>
      </c>
      <c r="M65" s="6">
        <v>8.85</v>
      </c>
      <c r="N65" s="6">
        <v>8.85</v>
      </c>
      <c r="O65" s="6">
        <v>0</v>
      </c>
      <c r="P65" s="10" t="s">
        <v>28</v>
      </c>
      <c r="Q65" s="6">
        <v>0</v>
      </c>
      <c r="R65" s="6">
        <v>0</v>
      </c>
      <c r="S65" s="11">
        <f>IF($A65="","---",IF(OR($G65="FIC",$G65="FC"),IF(COUNTIFS($D$2:$D98,#REF!,$E$2:$E98,$E65,$G$2:$G98,"FIC")=1,$B65,"Completion Date Pending"),IF(OR(AND($K65=$J65,$K65=$R65),$K65=0,($K65-SUMIFS($R$2:$R98,$D$2:$D98,$D65,$E$2:$E98,$E65,$G$2:$G98,$G65))=0),$B65,"Completion Date Pending")))</f>
        <v>45806</v>
      </c>
      <c r="T65" s="12">
        <f t="shared" si="0"/>
        <v>3063</v>
      </c>
      <c r="U65" s="12">
        <f t="shared" si="1"/>
        <v>1</v>
      </c>
      <c r="V65" s="45">
        <f t="shared" si="2"/>
        <v>346.10169491525426</v>
      </c>
      <c r="W65" s="46">
        <f t="shared" si="3"/>
        <v>0.11299435028248588</v>
      </c>
      <c r="X65" s="13" t="str">
        <f t="shared" si="4"/>
        <v>Thursday</v>
      </c>
      <c r="Y65" s="14" t="b">
        <f t="shared" si="5"/>
        <v>1</v>
      </c>
      <c r="Z65" s="16"/>
    </row>
    <row r="66" spans="1:26" x14ac:dyDescent="0.3">
      <c r="A66" s="6" t="s">
        <v>48</v>
      </c>
      <c r="B66" s="7">
        <v>45807</v>
      </c>
      <c r="C66" s="8">
        <v>22</v>
      </c>
      <c r="D66" s="6" t="s">
        <v>35</v>
      </c>
      <c r="E66" s="6">
        <v>11</v>
      </c>
      <c r="F66" s="6" t="s">
        <v>36</v>
      </c>
      <c r="G66" s="6" t="s">
        <v>26</v>
      </c>
      <c r="H66" s="9">
        <v>66336</v>
      </c>
      <c r="I66" s="9">
        <v>67336</v>
      </c>
      <c r="J66" s="6">
        <v>1</v>
      </c>
      <c r="K66" s="6">
        <v>1</v>
      </c>
      <c r="L66" s="6" t="s">
        <v>27</v>
      </c>
      <c r="M66" s="6">
        <v>9</v>
      </c>
      <c r="N66" s="6">
        <v>9</v>
      </c>
      <c r="O66" s="6">
        <v>0</v>
      </c>
      <c r="P66" s="10" t="s">
        <v>28</v>
      </c>
      <c r="Q66" s="6">
        <v>0</v>
      </c>
      <c r="R66" s="6">
        <v>0</v>
      </c>
      <c r="S66" s="11" t="str">
        <f>IF($A66="","---",IF(OR($G66="FIC",$G66="FC"),IF(COUNTIFS($D$2:$D99,#REF!,$E$2:$E99,$E66,$G$2:$G99,"FIC")=1,$B66,"Completion Date Pending"),IF(OR(AND($K66=$J66,$K66=$R66),$K66=0,($K66-SUMIFS($R$2:$R99,$D$2:$D99,$D66,$E$2:$E99,$E66,$G$2:$G99,$G66))=0),$B66,"Completion Date Pending")))</f>
        <v>Completion Date Pending</v>
      </c>
      <c r="T66" s="12">
        <f t="shared" ref="T66:T129" si="6">IF(OR($H66="",$I66=""),"---",$I66-$H66)</f>
        <v>1000</v>
      </c>
      <c r="U66" s="12">
        <f t="shared" ref="U66:U129" si="7">IF(OR($I66="",$H66=""),"---",$J66-$K66+$Q66)</f>
        <v>0</v>
      </c>
      <c r="V66" s="45">
        <f t="shared" ref="V66:V129" si="8">IF($M66=0,"---",$T66/$M66)</f>
        <v>111.11111111111111</v>
      </c>
      <c r="W66" s="46">
        <f t="shared" ref="W66:W129" si="9">IF($M66=0,"---",$U66/$M66)</f>
        <v>0</v>
      </c>
      <c r="X66" s="13" t="str">
        <f t="shared" ref="X66:X129" si="10">TEXT($B66,"DDDD")</f>
        <v>Friday</v>
      </c>
      <c r="Y66" s="14" t="b">
        <f t="shared" ref="Y66:Y129" si="11">$M66=$N66</f>
        <v>1</v>
      </c>
      <c r="Z66" s="16"/>
    </row>
    <row r="67" spans="1:26" x14ac:dyDescent="0.3">
      <c r="A67" s="6" t="s">
        <v>49</v>
      </c>
      <c r="B67" s="7">
        <v>45803</v>
      </c>
      <c r="C67" s="8">
        <v>22</v>
      </c>
      <c r="D67" s="6" t="s">
        <v>39</v>
      </c>
      <c r="E67" s="6">
        <v>15</v>
      </c>
      <c r="F67" s="6" t="s">
        <v>40</v>
      </c>
      <c r="G67" s="6" t="s">
        <v>26</v>
      </c>
      <c r="H67" s="9">
        <v>105000</v>
      </c>
      <c r="I67" s="9">
        <v>105000</v>
      </c>
      <c r="J67" s="6">
        <v>1</v>
      </c>
      <c r="K67" s="6">
        <v>0</v>
      </c>
      <c r="L67" s="6" t="s">
        <v>27</v>
      </c>
      <c r="M67" s="6">
        <v>1</v>
      </c>
      <c r="N67" s="6">
        <v>1</v>
      </c>
      <c r="O67" s="6">
        <v>0</v>
      </c>
      <c r="P67" s="10" t="s">
        <v>28</v>
      </c>
      <c r="Q67" s="6">
        <v>0</v>
      </c>
      <c r="R67" s="6">
        <v>0</v>
      </c>
      <c r="S67" s="11">
        <f>IF($A67="","---",IF(OR($G67="FIC",$G67="FC"),IF(COUNTIFS($D$2:$D100,#REF!,$E$2:$E100,$E67,$G$2:$G100,"FIC")=1,$B67,"Completion Date Pending"),IF(OR(AND($K67=$J67,$K67=$R67),$K67=0,($K67-SUMIFS($R$2:$R100,$D$2:$D100,$D67,$E$2:$E100,$E67,$G$2:$G100,$G67))=0),$B67,"Completion Date Pending")))</f>
        <v>45803</v>
      </c>
      <c r="T67" s="12">
        <f t="shared" si="6"/>
        <v>0</v>
      </c>
      <c r="U67" s="12">
        <f t="shared" si="7"/>
        <v>1</v>
      </c>
      <c r="V67" s="45">
        <f t="shared" si="8"/>
        <v>0</v>
      </c>
      <c r="W67" s="46">
        <f t="shared" si="9"/>
        <v>1</v>
      </c>
      <c r="X67" s="13" t="str">
        <f t="shared" si="10"/>
        <v>Monday</v>
      </c>
      <c r="Y67" s="14" t="b">
        <f t="shared" si="11"/>
        <v>1</v>
      </c>
      <c r="Z67" s="16"/>
    </row>
    <row r="68" spans="1:26" x14ac:dyDescent="0.3">
      <c r="A68" s="6" t="s">
        <v>49</v>
      </c>
      <c r="B68" s="7">
        <v>45803</v>
      </c>
      <c r="C68" s="8">
        <v>22</v>
      </c>
      <c r="D68" s="6" t="s">
        <v>24</v>
      </c>
      <c r="E68" s="6">
        <v>15</v>
      </c>
      <c r="F68" s="6" t="s">
        <v>25</v>
      </c>
      <c r="G68" s="6" t="s">
        <v>26</v>
      </c>
      <c r="H68" s="9">
        <v>73500</v>
      </c>
      <c r="I68" s="9">
        <v>76796</v>
      </c>
      <c r="J68" s="6">
        <v>1</v>
      </c>
      <c r="K68" s="6">
        <v>0</v>
      </c>
      <c r="L68" s="6" t="s">
        <v>27</v>
      </c>
      <c r="M68" s="6">
        <v>8</v>
      </c>
      <c r="N68" s="6">
        <v>8</v>
      </c>
      <c r="O68" s="6">
        <v>0</v>
      </c>
      <c r="P68" s="10" t="s">
        <v>28</v>
      </c>
      <c r="Q68" s="6">
        <v>0</v>
      </c>
      <c r="R68" s="6">
        <v>0</v>
      </c>
      <c r="S68" s="11">
        <f>IF($A68="","---",IF(OR($G68="FIC",$G68="FC"),IF(COUNTIFS($D$2:$D101,#REF!,$E$2:$E101,$E68,$G$2:$G101,"FIC")=1,$B68,"Completion Date Pending"),IF(OR(AND($K68=$J68,$K68=$R68),$K68=0,($K68-SUMIFS($R$2:$R101,$D$2:$D101,$D68,$E$2:$E101,$E68,$G$2:$G101,$G68))=0),$B68,"Completion Date Pending")))</f>
        <v>45803</v>
      </c>
      <c r="T68" s="12">
        <f t="shared" si="6"/>
        <v>3296</v>
      </c>
      <c r="U68" s="12">
        <f t="shared" si="7"/>
        <v>1</v>
      </c>
      <c r="V68" s="45">
        <f t="shared" si="8"/>
        <v>412</v>
      </c>
      <c r="W68" s="46">
        <f t="shared" si="9"/>
        <v>0.125</v>
      </c>
      <c r="X68" s="13" t="str">
        <f t="shared" si="10"/>
        <v>Monday</v>
      </c>
      <c r="Y68" s="14" t="b">
        <f t="shared" si="11"/>
        <v>1</v>
      </c>
      <c r="Z68" s="16"/>
    </row>
    <row r="69" spans="1:26" x14ac:dyDescent="0.3">
      <c r="A69" s="6" t="s">
        <v>49</v>
      </c>
      <c r="B69" s="7">
        <v>45804</v>
      </c>
      <c r="C69" s="8">
        <v>22</v>
      </c>
      <c r="D69" s="6" t="s">
        <v>31</v>
      </c>
      <c r="E69" s="6">
        <v>16</v>
      </c>
      <c r="F69" s="6" t="s">
        <v>32</v>
      </c>
      <c r="G69" s="6" t="s">
        <v>26</v>
      </c>
      <c r="H69" s="9">
        <v>58227</v>
      </c>
      <c r="I69" s="9">
        <v>62100</v>
      </c>
      <c r="J69" s="6">
        <v>1</v>
      </c>
      <c r="K69" s="6">
        <v>1</v>
      </c>
      <c r="L69" s="6" t="s">
        <v>27</v>
      </c>
      <c r="M69" s="6">
        <v>8.98</v>
      </c>
      <c r="N69" s="6">
        <v>8.98</v>
      </c>
      <c r="O69" s="6">
        <v>0</v>
      </c>
      <c r="P69" s="10" t="s">
        <v>28</v>
      </c>
      <c r="Q69" s="6">
        <v>0</v>
      </c>
      <c r="R69" s="6">
        <v>0</v>
      </c>
      <c r="S69" s="11" t="str">
        <f>IF($A69="","---",IF(OR($G69="FIC",$G69="FC"),IF(COUNTIFS($D$2:$D102,#REF!,$E$2:$E102,$E69,$G$2:$G102,"FIC")=1,$B69,"Completion Date Pending"),IF(OR(AND($K69=$J69,$K69=$R69),$K69=0,($K69-SUMIFS($R$2:$R102,$D$2:$D102,$D69,$E$2:$E102,$E69,$G$2:$G102,$G69))=0),$B69,"Completion Date Pending")))</f>
        <v>Completion Date Pending</v>
      </c>
      <c r="T69" s="12">
        <f t="shared" si="6"/>
        <v>3873</v>
      </c>
      <c r="U69" s="12">
        <f t="shared" si="7"/>
        <v>0</v>
      </c>
      <c r="V69" s="45">
        <f t="shared" si="8"/>
        <v>431.29175946547883</v>
      </c>
      <c r="W69" s="46">
        <f t="shared" si="9"/>
        <v>0</v>
      </c>
      <c r="X69" s="13" t="str">
        <f t="shared" si="10"/>
        <v>Tuesday</v>
      </c>
      <c r="Y69" s="14" t="b">
        <f t="shared" si="11"/>
        <v>1</v>
      </c>
      <c r="Z69" s="16"/>
    </row>
    <row r="70" spans="1:26" x14ac:dyDescent="0.3">
      <c r="A70" s="6" t="s">
        <v>49</v>
      </c>
      <c r="B70" s="7">
        <v>45805</v>
      </c>
      <c r="C70" s="8">
        <v>22</v>
      </c>
      <c r="D70" s="6" t="s">
        <v>33</v>
      </c>
      <c r="E70" s="6">
        <v>16</v>
      </c>
      <c r="F70" s="6" t="s">
        <v>34</v>
      </c>
      <c r="G70" s="6" t="s">
        <v>26</v>
      </c>
      <c r="H70" s="9">
        <v>45858</v>
      </c>
      <c r="I70" s="9">
        <v>48918</v>
      </c>
      <c r="J70" s="6">
        <v>1</v>
      </c>
      <c r="K70" s="6">
        <v>1</v>
      </c>
      <c r="L70" s="6" t="s">
        <v>27</v>
      </c>
      <c r="M70" s="6">
        <v>8.98</v>
      </c>
      <c r="N70" s="6">
        <v>8.98</v>
      </c>
      <c r="O70" s="6">
        <v>0</v>
      </c>
      <c r="P70" s="10" t="s">
        <v>28</v>
      </c>
      <c r="Q70" s="6">
        <v>0</v>
      </c>
      <c r="R70" s="6">
        <v>0</v>
      </c>
      <c r="S70" s="11" t="str">
        <f>IF($A70="","---",IF(OR($G70="FIC",$G70="FC"),IF(COUNTIFS($D$2:$D103,#REF!,$E$2:$E103,$E70,$G$2:$G103,"FIC")=1,$B70,"Completion Date Pending"),IF(OR(AND($K70=$J70,$K70=$R70),$K70=0,($K70-SUMIFS($R$2:$R103,$D$2:$D103,$D70,$E$2:$E103,$E70,$G$2:$G103,$G70))=0),$B70,"Completion Date Pending")))</f>
        <v>Completion Date Pending</v>
      </c>
      <c r="T70" s="12">
        <f t="shared" si="6"/>
        <v>3060</v>
      </c>
      <c r="U70" s="12">
        <f t="shared" si="7"/>
        <v>0</v>
      </c>
      <c r="V70" s="45">
        <f t="shared" si="8"/>
        <v>340.75723830734967</v>
      </c>
      <c r="W70" s="46">
        <f t="shared" si="9"/>
        <v>0</v>
      </c>
      <c r="X70" s="13" t="str">
        <f t="shared" si="10"/>
        <v>Wednesday</v>
      </c>
      <c r="Y70" s="14" t="b">
        <f t="shared" si="11"/>
        <v>1</v>
      </c>
      <c r="Z70" s="16"/>
    </row>
    <row r="71" spans="1:26" x14ac:dyDescent="0.3">
      <c r="A71" s="6" t="s">
        <v>49</v>
      </c>
      <c r="B71" s="7">
        <v>45806</v>
      </c>
      <c r="C71" s="8">
        <v>22</v>
      </c>
      <c r="D71" s="6" t="s">
        <v>35</v>
      </c>
      <c r="E71" s="6">
        <v>6</v>
      </c>
      <c r="F71" s="6" t="s">
        <v>36</v>
      </c>
      <c r="G71" s="6" t="s">
        <v>26</v>
      </c>
      <c r="H71" s="9">
        <v>33160</v>
      </c>
      <c r="I71" s="9">
        <v>34160</v>
      </c>
      <c r="J71" s="6">
        <v>1</v>
      </c>
      <c r="K71" s="6">
        <v>1</v>
      </c>
      <c r="L71" s="6" t="s">
        <v>27</v>
      </c>
      <c r="M71" s="6">
        <v>9</v>
      </c>
      <c r="N71" s="6">
        <v>9</v>
      </c>
      <c r="O71" s="6">
        <v>0</v>
      </c>
      <c r="P71" s="10" t="s">
        <v>28</v>
      </c>
      <c r="Q71" s="6">
        <v>0</v>
      </c>
      <c r="R71" s="6">
        <v>0</v>
      </c>
      <c r="S71" s="11" t="str">
        <f>IF($A71="","---",IF(OR($G71="FIC",$G71="FC"),IF(COUNTIFS($D$2:$D104,#REF!,$E$2:$E104,$E71,$G$2:$G104,"FIC")=1,$B71,"Completion Date Pending"),IF(OR(AND($K71=$J71,$K71=$R71),$K71=0,($K71-SUMIFS($R$2:$R104,$D$2:$D104,$D71,$E$2:$E104,$E71,$G$2:$G104,$G71))=0),$B71,"Completion Date Pending")))</f>
        <v>Completion Date Pending</v>
      </c>
      <c r="T71" s="12">
        <f t="shared" si="6"/>
        <v>1000</v>
      </c>
      <c r="U71" s="12">
        <f t="shared" si="7"/>
        <v>0</v>
      </c>
      <c r="V71" s="45">
        <f t="shared" si="8"/>
        <v>111.11111111111111</v>
      </c>
      <c r="W71" s="46">
        <f t="shared" si="9"/>
        <v>0</v>
      </c>
      <c r="X71" s="13" t="str">
        <f t="shared" si="10"/>
        <v>Thursday</v>
      </c>
      <c r="Y71" s="14" t="b">
        <f t="shared" si="11"/>
        <v>1</v>
      </c>
      <c r="Z71" s="16"/>
    </row>
    <row r="72" spans="1:26" x14ac:dyDescent="0.3">
      <c r="A72" s="6" t="s">
        <v>49</v>
      </c>
      <c r="B72" s="7">
        <v>45807</v>
      </c>
      <c r="C72" s="8">
        <v>22</v>
      </c>
      <c r="D72" s="6" t="s">
        <v>31</v>
      </c>
      <c r="E72" s="6">
        <v>16</v>
      </c>
      <c r="F72" s="6" t="s">
        <v>32</v>
      </c>
      <c r="G72" s="6" t="s">
        <v>26</v>
      </c>
      <c r="H72" s="9">
        <v>62100</v>
      </c>
      <c r="I72" s="9">
        <v>62100</v>
      </c>
      <c r="J72" s="6">
        <v>1</v>
      </c>
      <c r="K72" s="6">
        <v>0</v>
      </c>
      <c r="L72" s="6" t="s">
        <v>27</v>
      </c>
      <c r="M72" s="6">
        <v>0</v>
      </c>
      <c r="N72" s="6">
        <v>0</v>
      </c>
      <c r="O72" s="6">
        <v>0</v>
      </c>
      <c r="P72" s="10" t="s">
        <v>28</v>
      </c>
      <c r="Q72" s="6">
        <v>0</v>
      </c>
      <c r="R72" s="6">
        <v>0</v>
      </c>
      <c r="S72" s="11">
        <f>IF($A72="","---",IF(OR($G72="FIC",$G72="FC"),IF(COUNTIFS($D$2:$D105,#REF!,$E$2:$E105,$E72,$G$2:$G105,"FIC")=1,$B72,"Completion Date Pending"),IF(OR(AND($K72=$J72,$K72=$R72),$K72=0,($K72-SUMIFS($R$2:$R105,$D$2:$D105,$D72,$E$2:$E105,$E72,$G$2:$G105,$G72))=0),$B72,"Completion Date Pending")))</f>
        <v>45807</v>
      </c>
      <c r="T72" s="12">
        <f t="shared" si="6"/>
        <v>0</v>
      </c>
      <c r="U72" s="12">
        <f t="shared" si="7"/>
        <v>1</v>
      </c>
      <c r="V72" s="45" t="str">
        <f t="shared" si="8"/>
        <v>---</v>
      </c>
      <c r="W72" s="46" t="str">
        <f t="shared" si="9"/>
        <v>---</v>
      </c>
      <c r="X72" s="13" t="str">
        <f t="shared" si="10"/>
        <v>Friday</v>
      </c>
      <c r="Y72" s="14" t="b">
        <f t="shared" si="11"/>
        <v>1</v>
      </c>
      <c r="Z72" s="16"/>
    </row>
    <row r="73" spans="1:26" x14ac:dyDescent="0.3">
      <c r="A73" s="6" t="s">
        <v>49</v>
      </c>
      <c r="B73" s="7">
        <v>45807</v>
      </c>
      <c r="C73" s="8">
        <v>22</v>
      </c>
      <c r="D73" s="6" t="s">
        <v>33</v>
      </c>
      <c r="E73" s="6">
        <v>16</v>
      </c>
      <c r="F73" s="6" t="s">
        <v>34</v>
      </c>
      <c r="G73" s="6" t="s">
        <v>26</v>
      </c>
      <c r="H73" s="9">
        <v>48918</v>
      </c>
      <c r="I73" s="9">
        <v>48918</v>
      </c>
      <c r="J73" s="6">
        <v>1</v>
      </c>
      <c r="K73" s="6">
        <v>0</v>
      </c>
      <c r="L73" s="6" t="s">
        <v>27</v>
      </c>
      <c r="M73" s="6">
        <v>0</v>
      </c>
      <c r="N73" s="6">
        <v>0</v>
      </c>
      <c r="O73" s="6">
        <v>0</v>
      </c>
      <c r="P73" s="10" t="s">
        <v>28</v>
      </c>
      <c r="Q73" s="6">
        <v>0</v>
      </c>
      <c r="R73" s="6">
        <v>0</v>
      </c>
      <c r="S73" s="11">
        <f>IF($A73="","---",IF(OR($G73="FIC",$G73="FC"),IF(COUNTIFS($D$2:$D106,#REF!,$E$2:$E106,$E73,$G$2:$G106,"FIC")=1,$B73,"Completion Date Pending"),IF(OR(AND($K73=$J73,$K73=$R73),$K73=0,($K73-SUMIFS($R$2:$R106,$D$2:$D106,$D73,$E$2:$E106,$E73,$G$2:$G106,$G73))=0),$B73,"Completion Date Pending")))</f>
        <v>45807</v>
      </c>
      <c r="T73" s="12">
        <f t="shared" si="6"/>
        <v>0</v>
      </c>
      <c r="U73" s="12">
        <f t="shared" si="7"/>
        <v>1</v>
      </c>
      <c r="V73" s="45" t="str">
        <f t="shared" si="8"/>
        <v>---</v>
      </c>
      <c r="W73" s="46" t="str">
        <f t="shared" si="9"/>
        <v>---</v>
      </c>
      <c r="X73" s="13" t="str">
        <f t="shared" si="10"/>
        <v>Friday</v>
      </c>
      <c r="Y73" s="14" t="b">
        <f t="shared" si="11"/>
        <v>1</v>
      </c>
      <c r="Z73" s="16"/>
    </row>
    <row r="74" spans="1:26" x14ac:dyDescent="0.3">
      <c r="A74" s="6" t="s">
        <v>49</v>
      </c>
      <c r="B74" s="7">
        <v>45807</v>
      </c>
      <c r="C74" s="8">
        <v>22</v>
      </c>
      <c r="D74" s="6" t="s">
        <v>35</v>
      </c>
      <c r="E74" s="6">
        <v>6</v>
      </c>
      <c r="F74" s="6" t="s">
        <v>36</v>
      </c>
      <c r="G74" s="6" t="s">
        <v>26</v>
      </c>
      <c r="H74" s="9">
        <v>34160</v>
      </c>
      <c r="I74" s="9">
        <v>37660</v>
      </c>
      <c r="J74" s="6">
        <v>1</v>
      </c>
      <c r="K74" s="6">
        <v>1</v>
      </c>
      <c r="L74" s="6" t="s">
        <v>27</v>
      </c>
      <c r="M74" s="6">
        <v>9</v>
      </c>
      <c r="N74" s="6">
        <v>9</v>
      </c>
      <c r="O74" s="6">
        <v>0</v>
      </c>
      <c r="P74" s="10" t="s">
        <v>28</v>
      </c>
      <c r="Q74" s="6">
        <v>0</v>
      </c>
      <c r="R74" s="6">
        <v>0</v>
      </c>
      <c r="S74" s="11" t="str">
        <f>IF($A74="","---",IF(OR($G74="FIC",$G74="FC"),IF(COUNTIFS($D$2:$D107,#REF!,$E$2:$E107,$E74,$G$2:$G107,"FIC")=1,$B74,"Completion Date Pending"),IF(OR(AND($K74=$J74,$K74=$R74),$K74=0,($K74-SUMIFS($R$2:$R107,$D$2:$D107,$D74,$E$2:$E107,$E74,$G$2:$G107,$G74))=0),$B74,"Completion Date Pending")))</f>
        <v>Completion Date Pending</v>
      </c>
      <c r="T74" s="12">
        <f t="shared" si="6"/>
        <v>3500</v>
      </c>
      <c r="U74" s="12">
        <f t="shared" si="7"/>
        <v>0</v>
      </c>
      <c r="V74" s="45">
        <f t="shared" si="8"/>
        <v>388.88888888888891</v>
      </c>
      <c r="W74" s="46">
        <f t="shared" si="9"/>
        <v>0</v>
      </c>
      <c r="X74" s="13" t="str">
        <f t="shared" si="10"/>
        <v>Friday</v>
      </c>
      <c r="Y74" s="14" t="b">
        <f t="shared" si="11"/>
        <v>1</v>
      </c>
      <c r="Z74" s="16"/>
    </row>
    <row r="75" spans="1:26" x14ac:dyDescent="0.3">
      <c r="A75" s="6" t="s">
        <v>50</v>
      </c>
      <c r="B75" s="7">
        <v>45803</v>
      </c>
      <c r="C75" s="8">
        <v>22</v>
      </c>
      <c r="D75" s="6" t="s">
        <v>29</v>
      </c>
      <c r="E75" s="6">
        <v>13</v>
      </c>
      <c r="F75" s="6" t="s">
        <v>30</v>
      </c>
      <c r="G75" s="6" t="s">
        <v>26</v>
      </c>
      <c r="H75" s="9">
        <v>61432</v>
      </c>
      <c r="I75" s="9">
        <v>65947</v>
      </c>
      <c r="J75" s="6">
        <v>1</v>
      </c>
      <c r="K75" s="6">
        <v>1</v>
      </c>
      <c r="L75" s="6" t="s">
        <v>27</v>
      </c>
      <c r="M75" s="6">
        <v>8.8000000000000007</v>
      </c>
      <c r="N75" s="6">
        <v>8.8000000000000007</v>
      </c>
      <c r="O75" s="6">
        <v>0</v>
      </c>
      <c r="P75" s="10" t="s">
        <v>28</v>
      </c>
      <c r="Q75" s="6">
        <v>0</v>
      </c>
      <c r="R75" s="6">
        <v>0</v>
      </c>
      <c r="S75" s="11" t="str">
        <f>IF($A75="","---",IF(OR($G75="FIC",$G75="FC"),IF(COUNTIFS($D$2:$D108,#REF!,$E$2:$E108,$E75,$G$2:$G108,"FIC")=1,$B75,"Completion Date Pending"),IF(OR(AND($K75=$J75,$K75=$R75),$K75=0,($K75-SUMIFS($R$2:$R108,$D$2:$D108,$D75,$E$2:$E108,$E75,$G$2:$G108,$G75))=0),$B75,"Completion Date Pending")))</f>
        <v>Completion Date Pending</v>
      </c>
      <c r="T75" s="12">
        <f t="shared" si="6"/>
        <v>4515</v>
      </c>
      <c r="U75" s="12">
        <f t="shared" si="7"/>
        <v>0</v>
      </c>
      <c r="V75" s="45">
        <f t="shared" si="8"/>
        <v>513.06818181818176</v>
      </c>
      <c r="W75" s="46">
        <f t="shared" si="9"/>
        <v>0</v>
      </c>
      <c r="X75" s="13" t="str">
        <f t="shared" si="10"/>
        <v>Monday</v>
      </c>
      <c r="Y75" s="14" t="b">
        <f t="shared" si="11"/>
        <v>1</v>
      </c>
      <c r="Z75" s="16"/>
    </row>
    <row r="76" spans="1:26" x14ac:dyDescent="0.3">
      <c r="A76" s="6" t="s">
        <v>50</v>
      </c>
      <c r="B76" s="7">
        <v>45804</v>
      </c>
      <c r="C76" s="8">
        <v>22</v>
      </c>
      <c r="D76" s="6" t="s">
        <v>29</v>
      </c>
      <c r="E76" s="6">
        <v>13</v>
      </c>
      <c r="F76" s="6" t="s">
        <v>30</v>
      </c>
      <c r="G76" s="6" t="s">
        <v>26</v>
      </c>
      <c r="H76" s="9">
        <v>65947</v>
      </c>
      <c r="I76" s="9">
        <v>66557</v>
      </c>
      <c r="J76" s="6">
        <v>1</v>
      </c>
      <c r="K76" s="6">
        <v>0</v>
      </c>
      <c r="L76" s="6" t="s">
        <v>27</v>
      </c>
      <c r="M76" s="6">
        <v>9</v>
      </c>
      <c r="N76" s="6">
        <v>9</v>
      </c>
      <c r="O76" s="6">
        <v>0</v>
      </c>
      <c r="P76" s="10" t="s">
        <v>28</v>
      </c>
      <c r="Q76" s="6">
        <v>0</v>
      </c>
      <c r="R76" s="6">
        <v>0</v>
      </c>
      <c r="S76" s="11">
        <f>IF($A76="","---",IF(OR($G76="FIC",$G76="FC"),IF(COUNTIFS($D$2:$D109,#REF!,$E$2:$E109,$E76,$G$2:$G109,"FIC")=1,$B76,"Completion Date Pending"),IF(OR(AND($K76=$J76,$K76=$R76),$K76=0,($K76-SUMIFS($R$2:$R109,$D$2:$D109,$D76,$E$2:$E109,$E76,$G$2:$G109,$G76))=0),$B76,"Completion Date Pending")))</f>
        <v>45804</v>
      </c>
      <c r="T76" s="12">
        <f t="shared" si="6"/>
        <v>610</v>
      </c>
      <c r="U76" s="12">
        <f t="shared" si="7"/>
        <v>1</v>
      </c>
      <c r="V76" s="45">
        <f t="shared" si="8"/>
        <v>67.777777777777771</v>
      </c>
      <c r="W76" s="46">
        <f t="shared" si="9"/>
        <v>0.1111111111111111</v>
      </c>
      <c r="X76" s="13" t="str">
        <f t="shared" si="10"/>
        <v>Tuesday</v>
      </c>
      <c r="Y76" s="14" t="b">
        <f t="shared" si="11"/>
        <v>1</v>
      </c>
      <c r="Z76" s="16"/>
    </row>
    <row r="77" spans="1:26" x14ac:dyDescent="0.3">
      <c r="A77" s="6" t="s">
        <v>50</v>
      </c>
      <c r="B77" s="7">
        <v>45805</v>
      </c>
      <c r="C77" s="8">
        <v>22</v>
      </c>
      <c r="D77" s="6" t="s">
        <v>31</v>
      </c>
      <c r="E77" s="6">
        <v>11</v>
      </c>
      <c r="F77" s="6" t="s">
        <v>32</v>
      </c>
      <c r="G77" s="6" t="s">
        <v>26</v>
      </c>
      <c r="H77" s="9">
        <v>38818</v>
      </c>
      <c r="I77" s="9">
        <v>42701</v>
      </c>
      <c r="J77" s="6">
        <v>1</v>
      </c>
      <c r="K77" s="6">
        <v>0</v>
      </c>
      <c r="L77" s="6" t="s">
        <v>27</v>
      </c>
      <c r="M77" s="6">
        <v>8.85</v>
      </c>
      <c r="N77" s="6">
        <v>8.85</v>
      </c>
      <c r="O77" s="6">
        <v>0</v>
      </c>
      <c r="P77" s="10" t="s">
        <v>28</v>
      </c>
      <c r="Q77" s="6">
        <v>0</v>
      </c>
      <c r="R77" s="6">
        <v>0</v>
      </c>
      <c r="S77" s="11">
        <f>IF($A77="","---",IF(OR($G77="FIC",$G77="FC"),IF(COUNTIFS($D$2:$D110,#REF!,$E$2:$E110,$E77,$G$2:$G110,"FIC")=1,$B77,"Completion Date Pending"),IF(OR(AND($K77=$J77,$K77=$R77),$K77=0,($K77-SUMIFS($R$2:$R110,$D$2:$D110,$D77,$E$2:$E110,$E77,$G$2:$G110,$G77))=0),$B77,"Completion Date Pending")))</f>
        <v>45805</v>
      </c>
      <c r="T77" s="12">
        <f t="shared" si="6"/>
        <v>3883</v>
      </c>
      <c r="U77" s="12">
        <f t="shared" si="7"/>
        <v>1</v>
      </c>
      <c r="V77" s="45">
        <f t="shared" si="8"/>
        <v>438.75706214689268</v>
      </c>
      <c r="W77" s="46">
        <f t="shared" si="9"/>
        <v>0.11299435028248588</v>
      </c>
      <c r="X77" s="13" t="str">
        <f t="shared" si="10"/>
        <v>Wednesday</v>
      </c>
      <c r="Y77" s="14" t="b">
        <f t="shared" si="11"/>
        <v>1</v>
      </c>
      <c r="Z77" s="16"/>
    </row>
    <row r="78" spans="1:26" x14ac:dyDescent="0.3">
      <c r="A78" s="6" t="s">
        <v>50</v>
      </c>
      <c r="B78" s="7">
        <v>45806</v>
      </c>
      <c r="C78" s="8">
        <v>22</v>
      </c>
      <c r="D78" s="6" t="s">
        <v>33</v>
      </c>
      <c r="E78" s="6">
        <v>11</v>
      </c>
      <c r="F78" s="6" t="s">
        <v>34</v>
      </c>
      <c r="G78" s="6" t="s">
        <v>26</v>
      </c>
      <c r="H78" s="9">
        <v>30577</v>
      </c>
      <c r="I78" s="9">
        <v>33630</v>
      </c>
      <c r="J78" s="6">
        <v>1</v>
      </c>
      <c r="K78" s="6">
        <v>0</v>
      </c>
      <c r="L78" s="6" t="s">
        <v>27</v>
      </c>
      <c r="M78" s="6">
        <v>8.85</v>
      </c>
      <c r="N78" s="6">
        <v>8.85</v>
      </c>
      <c r="O78" s="6">
        <v>0</v>
      </c>
      <c r="P78" s="10" t="s">
        <v>28</v>
      </c>
      <c r="Q78" s="6">
        <v>0</v>
      </c>
      <c r="R78" s="6">
        <v>0</v>
      </c>
      <c r="S78" s="11">
        <f>IF($A78="","---",IF(OR($G78="FIC",$G78="FC"),IF(COUNTIFS($D$2:$D111,#REF!,$E$2:$E111,$E78,$G$2:$G111,"FIC")=1,$B78,"Completion Date Pending"),IF(OR(AND($K78=$J78,$K78=$R78),$K78=0,($K78-SUMIFS($R$2:$R111,$D$2:$D111,$D78,$E$2:$E111,$E78,$G$2:$G111,$G78))=0),$B78,"Completion Date Pending")))</f>
        <v>45806</v>
      </c>
      <c r="T78" s="12">
        <f t="shared" si="6"/>
        <v>3053</v>
      </c>
      <c r="U78" s="12">
        <f t="shared" si="7"/>
        <v>1</v>
      </c>
      <c r="V78" s="45">
        <f t="shared" si="8"/>
        <v>344.9717514124294</v>
      </c>
      <c r="W78" s="46">
        <f t="shared" si="9"/>
        <v>0.11299435028248588</v>
      </c>
      <c r="X78" s="13" t="str">
        <f t="shared" si="10"/>
        <v>Thursday</v>
      </c>
      <c r="Y78" s="14" t="b">
        <f t="shared" si="11"/>
        <v>1</v>
      </c>
      <c r="Z78" s="16"/>
    </row>
    <row r="79" spans="1:26" x14ac:dyDescent="0.3">
      <c r="A79" s="6" t="s">
        <v>50</v>
      </c>
      <c r="B79" s="7">
        <v>45807</v>
      </c>
      <c r="C79" s="8">
        <v>22</v>
      </c>
      <c r="D79" s="6" t="s">
        <v>35</v>
      </c>
      <c r="E79" s="6">
        <v>10</v>
      </c>
      <c r="F79" s="6" t="s">
        <v>36</v>
      </c>
      <c r="G79" s="6" t="s">
        <v>26</v>
      </c>
      <c r="H79" s="9">
        <v>59696</v>
      </c>
      <c r="I79" s="9">
        <v>60687</v>
      </c>
      <c r="J79" s="6">
        <v>1</v>
      </c>
      <c r="K79" s="6">
        <v>1</v>
      </c>
      <c r="L79" s="6" t="s">
        <v>27</v>
      </c>
      <c r="M79" s="6">
        <v>8.85</v>
      </c>
      <c r="N79" s="6">
        <v>8.85</v>
      </c>
      <c r="O79" s="6">
        <v>0</v>
      </c>
      <c r="P79" s="10" t="s">
        <v>28</v>
      </c>
      <c r="Q79" s="6">
        <v>0</v>
      </c>
      <c r="R79" s="6">
        <v>0</v>
      </c>
      <c r="S79" s="11" t="str">
        <f>IF($A79="","---",IF(OR($G79="FIC",$G79="FC"),IF(COUNTIFS($D$2:$D112,#REF!,$E$2:$E112,$E79,$G$2:$G112,"FIC")=1,$B79,"Completion Date Pending"),IF(OR(AND($K79=$J79,$K79=$R79),$K79=0,($K79-SUMIFS($R$2:$R112,$D$2:$D112,$D79,$E$2:$E112,$E79,$G$2:$G112,$G79))=0),$B79,"Completion Date Pending")))</f>
        <v>Completion Date Pending</v>
      </c>
      <c r="T79" s="12">
        <f t="shared" si="6"/>
        <v>991</v>
      </c>
      <c r="U79" s="12">
        <f t="shared" si="7"/>
        <v>0</v>
      </c>
      <c r="V79" s="45">
        <f t="shared" si="8"/>
        <v>111.9774011299435</v>
      </c>
      <c r="W79" s="46">
        <f t="shared" si="9"/>
        <v>0</v>
      </c>
      <c r="X79" s="13" t="str">
        <f t="shared" si="10"/>
        <v>Friday</v>
      </c>
      <c r="Y79" s="14" t="b">
        <f t="shared" si="11"/>
        <v>1</v>
      </c>
      <c r="Z79" s="16"/>
    </row>
    <row r="80" spans="1:26" x14ac:dyDescent="0.3">
      <c r="A80" s="6" t="s">
        <v>51</v>
      </c>
      <c r="B80" s="7">
        <v>45804</v>
      </c>
      <c r="C80" s="8">
        <v>22</v>
      </c>
      <c r="D80" s="6" t="s">
        <v>29</v>
      </c>
      <c r="E80" s="6">
        <v>3</v>
      </c>
      <c r="F80" s="6" t="s">
        <v>30</v>
      </c>
      <c r="G80" s="6" t="s">
        <v>26</v>
      </c>
      <c r="H80" s="9">
        <v>10234</v>
      </c>
      <c r="I80" s="9">
        <v>15348</v>
      </c>
      <c r="J80" s="6">
        <v>1</v>
      </c>
      <c r="K80" s="6">
        <v>0</v>
      </c>
      <c r="L80" s="6" t="s">
        <v>27</v>
      </c>
      <c r="M80" s="6">
        <v>8.9</v>
      </c>
      <c r="N80" s="6">
        <v>8.9</v>
      </c>
      <c r="O80" s="6">
        <v>0</v>
      </c>
      <c r="P80" s="10" t="s">
        <v>28</v>
      </c>
      <c r="Q80" s="6">
        <v>0</v>
      </c>
      <c r="R80" s="6">
        <v>0</v>
      </c>
      <c r="S80" s="11">
        <f>IF($A80="","---",IF(OR($G80="FIC",$G80="FC"),IF(COUNTIFS($D$2:$D113,#REF!,$E$2:$E113,$E80,$G$2:$G113,"FIC")=1,$B80,"Completion Date Pending"),IF(OR(AND($K80=$J80,$K80=$R80),$K80=0,($K80-SUMIFS($R$2:$R113,$D$2:$D113,$D80,$E$2:$E113,$E80,$G$2:$G113,$G80))=0),$B80,"Completion Date Pending")))</f>
        <v>45804</v>
      </c>
      <c r="T80" s="12">
        <f t="shared" si="6"/>
        <v>5114</v>
      </c>
      <c r="U80" s="12">
        <f t="shared" si="7"/>
        <v>1</v>
      </c>
      <c r="V80" s="45">
        <f t="shared" si="8"/>
        <v>574.60674157303367</v>
      </c>
      <c r="W80" s="46">
        <f t="shared" si="9"/>
        <v>0.11235955056179775</v>
      </c>
      <c r="X80" s="13" t="str">
        <f t="shared" si="10"/>
        <v>Tuesday</v>
      </c>
      <c r="Y80" s="14" t="b">
        <f t="shared" si="11"/>
        <v>1</v>
      </c>
      <c r="Z80" s="16"/>
    </row>
    <row r="81" spans="1:26" x14ac:dyDescent="0.3">
      <c r="A81" s="6" t="s">
        <v>51</v>
      </c>
      <c r="B81" s="7">
        <v>45805</v>
      </c>
      <c r="C81" s="8">
        <v>22</v>
      </c>
      <c r="D81" s="6" t="s">
        <v>31</v>
      </c>
      <c r="E81" s="6">
        <v>15</v>
      </c>
      <c r="F81" s="6" t="s">
        <v>32</v>
      </c>
      <c r="G81" s="6" t="s">
        <v>26</v>
      </c>
      <c r="H81" s="9">
        <v>54337</v>
      </c>
      <c r="I81" s="9">
        <v>58227</v>
      </c>
      <c r="J81" s="6">
        <v>1</v>
      </c>
      <c r="K81" s="6">
        <v>0</v>
      </c>
      <c r="L81" s="6" t="s">
        <v>27</v>
      </c>
      <c r="M81" s="6">
        <v>8.9</v>
      </c>
      <c r="N81" s="6">
        <v>8.9</v>
      </c>
      <c r="O81" s="6">
        <v>0</v>
      </c>
      <c r="P81" s="10" t="s">
        <v>28</v>
      </c>
      <c r="Q81" s="6">
        <v>0</v>
      </c>
      <c r="R81" s="6">
        <v>0</v>
      </c>
      <c r="S81" s="11">
        <f>IF($A81="","---",IF(OR($G81="FIC",$G81="FC"),IF(COUNTIFS($D$2:$D114,#REF!,$E$2:$E114,$E81,$G$2:$G114,"FIC")=1,$B81,"Completion Date Pending"),IF(OR(AND($K81=$J81,$K81=$R81),$K81=0,($K81-SUMIFS($R$2:$R114,$D$2:$D114,$D81,$E$2:$E114,$E81,$G$2:$G114,$G81))=0),$B81,"Completion Date Pending")))</f>
        <v>45805</v>
      </c>
      <c r="T81" s="12">
        <f t="shared" si="6"/>
        <v>3890</v>
      </c>
      <c r="U81" s="12">
        <f t="shared" si="7"/>
        <v>1</v>
      </c>
      <c r="V81" s="45">
        <f t="shared" si="8"/>
        <v>437.07865168539325</v>
      </c>
      <c r="W81" s="46">
        <f t="shared" si="9"/>
        <v>0.11235955056179775</v>
      </c>
      <c r="X81" s="13" t="str">
        <f t="shared" si="10"/>
        <v>Wednesday</v>
      </c>
      <c r="Y81" s="14" t="b">
        <f t="shared" si="11"/>
        <v>1</v>
      </c>
      <c r="Z81" s="16"/>
    </row>
    <row r="82" spans="1:26" x14ac:dyDescent="0.3">
      <c r="A82" s="6" t="s">
        <v>51</v>
      </c>
      <c r="B82" s="7">
        <v>45806</v>
      </c>
      <c r="C82" s="8">
        <v>22</v>
      </c>
      <c r="D82" s="6" t="s">
        <v>33</v>
      </c>
      <c r="E82" s="6">
        <v>15</v>
      </c>
      <c r="F82" s="6" t="s">
        <v>34</v>
      </c>
      <c r="G82" s="6" t="s">
        <v>26</v>
      </c>
      <c r="H82" s="9">
        <v>42809</v>
      </c>
      <c r="I82" s="9">
        <v>45000</v>
      </c>
      <c r="J82" s="6">
        <v>1</v>
      </c>
      <c r="K82" s="6">
        <v>1</v>
      </c>
      <c r="L82" s="6" t="s">
        <v>27</v>
      </c>
      <c r="M82" s="6">
        <v>9</v>
      </c>
      <c r="N82" s="6">
        <v>9</v>
      </c>
      <c r="O82" s="6">
        <v>0</v>
      </c>
      <c r="P82" s="10" t="s">
        <v>28</v>
      </c>
      <c r="Q82" s="6">
        <v>0</v>
      </c>
      <c r="R82" s="6">
        <v>0</v>
      </c>
      <c r="S82" s="11" t="str">
        <f>IF($A82="","---",IF(OR($G82="FIC",$G82="FC"),IF(COUNTIFS($D$2:$D115,#REF!,$E$2:$E115,$E82,$G$2:$G115,"FIC")=1,$B82,"Completion Date Pending"),IF(OR(AND($K82=$J82,$K82=$R82),$K82=0,($K82-SUMIFS($R$2:$R115,$D$2:$D115,$D82,$E$2:$E115,$E82,$G$2:$G115,$G82))=0),$B82,"Completion Date Pending")))</f>
        <v>Completion Date Pending</v>
      </c>
      <c r="T82" s="12">
        <f t="shared" si="6"/>
        <v>2191</v>
      </c>
      <c r="U82" s="12">
        <f t="shared" si="7"/>
        <v>0</v>
      </c>
      <c r="V82" s="45">
        <f t="shared" si="8"/>
        <v>243.44444444444446</v>
      </c>
      <c r="W82" s="46">
        <f t="shared" si="9"/>
        <v>0</v>
      </c>
      <c r="X82" s="13" t="str">
        <f t="shared" si="10"/>
        <v>Thursday</v>
      </c>
      <c r="Y82" s="14" t="b">
        <f t="shared" si="11"/>
        <v>1</v>
      </c>
      <c r="Z82" s="16"/>
    </row>
    <row r="83" spans="1:26" x14ac:dyDescent="0.3">
      <c r="A83" s="6" t="s">
        <v>51</v>
      </c>
      <c r="B83" s="7">
        <v>45807</v>
      </c>
      <c r="C83" s="8">
        <v>22</v>
      </c>
      <c r="D83" s="6" t="s">
        <v>33</v>
      </c>
      <c r="E83" s="6">
        <v>15</v>
      </c>
      <c r="F83" s="6" t="s">
        <v>34</v>
      </c>
      <c r="G83" s="6" t="s">
        <v>26</v>
      </c>
      <c r="H83" s="9">
        <v>45000</v>
      </c>
      <c r="I83" s="9">
        <v>45858</v>
      </c>
      <c r="J83" s="6">
        <v>1</v>
      </c>
      <c r="K83" s="6">
        <v>0</v>
      </c>
      <c r="L83" s="6" t="s">
        <v>27</v>
      </c>
      <c r="M83" s="6">
        <v>8.9</v>
      </c>
      <c r="N83" s="6">
        <v>8.9</v>
      </c>
      <c r="O83" s="6">
        <v>0</v>
      </c>
      <c r="P83" s="10" t="s">
        <v>28</v>
      </c>
      <c r="Q83" s="6">
        <v>0</v>
      </c>
      <c r="R83" s="6">
        <v>0</v>
      </c>
      <c r="S83" s="11">
        <f>IF($A83="","---",IF(OR($G83="FIC",$G83="FC"),IF(COUNTIFS($D$2:$D116,#REF!,$E$2:$E116,$E83,$G$2:$G116,"FIC")=1,$B83,"Completion Date Pending"),IF(OR(AND($K83=$J83,$K83=$R83),$K83=0,($K83-SUMIFS($R$2:$R116,$D$2:$D116,$D83,$E$2:$E116,$E83,$G$2:$G116,$G83))=0),$B83,"Completion Date Pending")))</f>
        <v>45807</v>
      </c>
      <c r="T83" s="12">
        <f t="shared" si="6"/>
        <v>858</v>
      </c>
      <c r="U83" s="12">
        <f t="shared" si="7"/>
        <v>1</v>
      </c>
      <c r="V83" s="45">
        <f t="shared" si="8"/>
        <v>96.404494382022463</v>
      </c>
      <c r="W83" s="46">
        <f t="shared" si="9"/>
        <v>0.11235955056179775</v>
      </c>
      <c r="X83" s="13" t="str">
        <f t="shared" si="10"/>
        <v>Friday</v>
      </c>
      <c r="Y83" s="14" t="b">
        <f t="shared" si="11"/>
        <v>1</v>
      </c>
      <c r="Z83" s="16"/>
    </row>
    <row r="84" spans="1:26" x14ac:dyDescent="0.3">
      <c r="A84" s="6" t="s">
        <v>52</v>
      </c>
      <c r="B84" s="7">
        <v>45803</v>
      </c>
      <c r="C84" s="8">
        <v>22</v>
      </c>
      <c r="D84" s="6" t="s">
        <v>29</v>
      </c>
      <c r="E84" s="6">
        <v>15</v>
      </c>
      <c r="F84" s="6" t="s">
        <v>30</v>
      </c>
      <c r="G84" s="6" t="s">
        <v>26</v>
      </c>
      <c r="H84" s="9">
        <v>71673</v>
      </c>
      <c r="I84" s="9">
        <v>73500</v>
      </c>
      <c r="J84" s="6">
        <v>1</v>
      </c>
      <c r="K84" s="6">
        <v>1</v>
      </c>
      <c r="L84" s="6" t="s">
        <v>27</v>
      </c>
      <c r="M84" s="6">
        <v>9</v>
      </c>
      <c r="N84" s="6">
        <v>9</v>
      </c>
      <c r="O84" s="6">
        <v>0</v>
      </c>
      <c r="P84" s="10" t="s">
        <v>28</v>
      </c>
      <c r="Q84" s="6">
        <v>0</v>
      </c>
      <c r="R84" s="6">
        <v>0</v>
      </c>
      <c r="S84" s="11" t="str">
        <f>IF($A84="","---",IF(OR($G84="FIC",$G84="FC"),IF(COUNTIFS($D$2:$D117,#REF!,$E$2:$E117,$E84,$G$2:$G117,"FIC")=1,$B84,"Completion Date Pending"),IF(OR(AND($K84=$J84,$K84=$R84),$K84=0,($K84-SUMIFS($R$2:$R117,$D$2:$D117,$D84,$E$2:$E117,$E84,$G$2:$G117,$G84))=0),$B84,"Completion Date Pending")))</f>
        <v>Completion Date Pending</v>
      </c>
      <c r="T84" s="12">
        <f t="shared" si="6"/>
        <v>1827</v>
      </c>
      <c r="U84" s="12">
        <f t="shared" si="7"/>
        <v>0</v>
      </c>
      <c r="V84" s="45">
        <f t="shared" si="8"/>
        <v>203</v>
      </c>
      <c r="W84" s="46">
        <f t="shared" si="9"/>
        <v>0</v>
      </c>
      <c r="X84" s="13" t="str">
        <f t="shared" si="10"/>
        <v>Monday</v>
      </c>
      <c r="Y84" s="14" t="b">
        <f t="shared" si="11"/>
        <v>1</v>
      </c>
      <c r="Z84" s="16"/>
    </row>
    <row r="85" spans="1:26" x14ac:dyDescent="0.3">
      <c r="A85" s="6" t="s">
        <v>52</v>
      </c>
      <c r="B85" s="7">
        <v>45804</v>
      </c>
      <c r="C85" s="8">
        <v>22</v>
      </c>
      <c r="D85" s="6" t="s">
        <v>29</v>
      </c>
      <c r="E85" s="6">
        <v>15</v>
      </c>
      <c r="F85" s="6" t="s">
        <v>30</v>
      </c>
      <c r="G85" s="6" t="s">
        <v>26</v>
      </c>
      <c r="H85" s="9">
        <v>73500</v>
      </c>
      <c r="I85" s="9">
        <v>76792</v>
      </c>
      <c r="J85" s="6">
        <v>1</v>
      </c>
      <c r="K85" s="6">
        <v>0</v>
      </c>
      <c r="L85" s="6" t="s">
        <v>27</v>
      </c>
      <c r="M85" s="6">
        <v>8.9</v>
      </c>
      <c r="N85" s="6">
        <v>8.9</v>
      </c>
      <c r="O85" s="6">
        <v>0</v>
      </c>
      <c r="P85" s="10" t="s">
        <v>28</v>
      </c>
      <c r="Q85" s="6">
        <v>0</v>
      </c>
      <c r="R85" s="6">
        <v>0</v>
      </c>
      <c r="S85" s="11">
        <f>IF($A85="","---",IF(OR($G85="FIC",$G85="FC"),IF(COUNTIFS($D$2:$D118,#REF!,$E$2:$E118,$E85,$G$2:$G118,"FIC")=1,$B85,"Completion Date Pending"),IF(OR(AND($K85=$J85,$K85=$R85),$K85=0,($K85-SUMIFS($R$2:$R118,$D$2:$D118,$D85,$E$2:$E118,$E85,$G$2:$G118,$G85))=0),$B85,"Completion Date Pending")))</f>
        <v>45804</v>
      </c>
      <c r="T85" s="12">
        <f t="shared" si="6"/>
        <v>3292</v>
      </c>
      <c r="U85" s="12">
        <f t="shared" si="7"/>
        <v>1</v>
      </c>
      <c r="V85" s="45">
        <f t="shared" si="8"/>
        <v>369.88764044943821</v>
      </c>
      <c r="W85" s="46">
        <f t="shared" si="9"/>
        <v>0.11235955056179775</v>
      </c>
      <c r="X85" s="13" t="str">
        <f t="shared" si="10"/>
        <v>Tuesday</v>
      </c>
      <c r="Y85" s="14" t="b">
        <f t="shared" si="11"/>
        <v>1</v>
      </c>
      <c r="Z85" s="16"/>
    </row>
    <row r="86" spans="1:26" x14ac:dyDescent="0.3">
      <c r="A86" s="6" t="s">
        <v>52</v>
      </c>
      <c r="B86" s="7">
        <v>45805</v>
      </c>
      <c r="C86" s="8">
        <v>22</v>
      </c>
      <c r="D86" s="6" t="s">
        <v>31</v>
      </c>
      <c r="E86" s="6">
        <v>9</v>
      </c>
      <c r="F86" s="6" t="s">
        <v>32</v>
      </c>
      <c r="G86" s="6" t="s">
        <v>26</v>
      </c>
      <c r="H86" s="9">
        <v>31044</v>
      </c>
      <c r="I86" s="9">
        <v>34928</v>
      </c>
      <c r="J86" s="6">
        <v>1</v>
      </c>
      <c r="K86" s="6">
        <v>0</v>
      </c>
      <c r="L86" s="6" t="s">
        <v>27</v>
      </c>
      <c r="M86" s="6">
        <v>8.9499999999999993</v>
      </c>
      <c r="N86" s="6">
        <v>8.9499999999999993</v>
      </c>
      <c r="O86" s="6">
        <v>0</v>
      </c>
      <c r="P86" s="10" t="s">
        <v>28</v>
      </c>
      <c r="Q86" s="6">
        <v>0</v>
      </c>
      <c r="R86" s="6">
        <v>0</v>
      </c>
      <c r="S86" s="11">
        <f>IF($A86="","---",IF(OR($G86="FIC",$G86="FC"),IF(COUNTIFS($D$2:$D119,#REF!,$E$2:$E119,$E86,$G$2:$G119,"FIC")=1,$B86,"Completion Date Pending"),IF(OR(AND($K86=$J86,$K86=$R86),$K86=0,($K86-SUMIFS($R$2:$R119,$D$2:$D119,$D86,$E$2:$E119,$E86,$G$2:$G119,$G86))=0),$B86,"Completion Date Pending")))</f>
        <v>45805</v>
      </c>
      <c r="T86" s="12">
        <f t="shared" si="6"/>
        <v>3884</v>
      </c>
      <c r="U86" s="12">
        <f t="shared" si="7"/>
        <v>1</v>
      </c>
      <c r="V86" s="45">
        <f t="shared" si="8"/>
        <v>433.96648044692739</v>
      </c>
      <c r="W86" s="46">
        <f t="shared" si="9"/>
        <v>0.111731843575419</v>
      </c>
      <c r="X86" s="13" t="str">
        <f t="shared" si="10"/>
        <v>Wednesday</v>
      </c>
      <c r="Y86" s="14" t="b">
        <f t="shared" si="11"/>
        <v>1</v>
      </c>
      <c r="Z86" s="16"/>
    </row>
    <row r="87" spans="1:26" x14ac:dyDescent="0.3">
      <c r="A87" s="6" t="s">
        <v>52</v>
      </c>
      <c r="B87" s="7">
        <v>45806</v>
      </c>
      <c r="C87" s="8">
        <v>22</v>
      </c>
      <c r="D87" s="6" t="s">
        <v>33</v>
      </c>
      <c r="E87" s="6">
        <v>9</v>
      </c>
      <c r="F87" s="6" t="s">
        <v>34</v>
      </c>
      <c r="G87" s="6" t="s">
        <v>26</v>
      </c>
      <c r="H87" s="9">
        <v>24455</v>
      </c>
      <c r="I87" s="9">
        <v>25700</v>
      </c>
      <c r="J87" s="6">
        <v>1</v>
      </c>
      <c r="K87" s="6">
        <v>1</v>
      </c>
      <c r="L87" s="6" t="s">
        <v>27</v>
      </c>
      <c r="M87" s="6">
        <v>8.9499999999999993</v>
      </c>
      <c r="N87" s="6">
        <v>8.9499999999999993</v>
      </c>
      <c r="O87" s="6">
        <v>0</v>
      </c>
      <c r="P87" s="10" t="s">
        <v>28</v>
      </c>
      <c r="Q87" s="6">
        <v>0</v>
      </c>
      <c r="R87" s="6">
        <v>0</v>
      </c>
      <c r="S87" s="11" t="str">
        <f>IF($A87="","---",IF(OR($G87="FIC",$G87="FC"),IF(COUNTIFS($D$2:$D120,#REF!,$E$2:$E120,$E87,$G$2:$G120,"FIC")=1,$B87,"Completion Date Pending"),IF(OR(AND($K87=$J87,$K87=$R87),$K87=0,($K87-SUMIFS($R$2:$R120,$D$2:$D120,$D87,$E$2:$E120,$E87,$G$2:$G120,$G87))=0),$B87,"Completion Date Pending")))</f>
        <v>Completion Date Pending</v>
      </c>
      <c r="T87" s="12">
        <f t="shared" si="6"/>
        <v>1245</v>
      </c>
      <c r="U87" s="12">
        <f t="shared" si="7"/>
        <v>0</v>
      </c>
      <c r="V87" s="45">
        <f t="shared" si="8"/>
        <v>139.10614525139667</v>
      </c>
      <c r="W87" s="46">
        <f t="shared" si="9"/>
        <v>0</v>
      </c>
      <c r="X87" s="13" t="str">
        <f t="shared" si="10"/>
        <v>Thursday</v>
      </c>
      <c r="Y87" s="14" t="b">
        <f t="shared" si="11"/>
        <v>1</v>
      </c>
      <c r="Z87" s="16"/>
    </row>
    <row r="88" spans="1:26" x14ac:dyDescent="0.3">
      <c r="A88" s="6" t="s">
        <v>52</v>
      </c>
      <c r="B88" s="7">
        <v>45807</v>
      </c>
      <c r="C88" s="8">
        <v>22</v>
      </c>
      <c r="D88" s="6" t="s">
        <v>33</v>
      </c>
      <c r="E88" s="6">
        <v>9</v>
      </c>
      <c r="F88" s="6" t="s">
        <v>34</v>
      </c>
      <c r="G88" s="6" t="s">
        <v>26</v>
      </c>
      <c r="H88" s="9">
        <v>25700</v>
      </c>
      <c r="I88" s="9">
        <v>27514</v>
      </c>
      <c r="J88" s="6">
        <v>1</v>
      </c>
      <c r="K88" s="6">
        <v>0</v>
      </c>
      <c r="L88" s="6" t="s">
        <v>27</v>
      </c>
      <c r="M88" s="6">
        <v>9</v>
      </c>
      <c r="N88" s="6">
        <v>9</v>
      </c>
      <c r="O88" s="6">
        <v>0</v>
      </c>
      <c r="P88" s="10" t="s">
        <v>28</v>
      </c>
      <c r="Q88" s="6">
        <v>0</v>
      </c>
      <c r="R88" s="6">
        <v>0</v>
      </c>
      <c r="S88" s="11">
        <f>IF($A88="","---",IF(OR($G88="FIC",$G88="FC"),IF(COUNTIFS($D$2:$D121,#REF!,$E$2:$E121,$E88,$G$2:$G121,"FIC")=1,$B88,"Completion Date Pending"),IF(OR(AND($K88=$J88,$K88=$R88),$K88=0,($K88-SUMIFS($R$2:$R121,$D$2:$D121,$D88,$E$2:$E121,$E88,$G$2:$G121,$G88))=0),$B88,"Completion Date Pending")))</f>
        <v>45807</v>
      </c>
      <c r="T88" s="12">
        <f t="shared" si="6"/>
        <v>1814</v>
      </c>
      <c r="U88" s="12">
        <f t="shared" si="7"/>
        <v>1</v>
      </c>
      <c r="V88" s="45">
        <f t="shared" si="8"/>
        <v>201.55555555555554</v>
      </c>
      <c r="W88" s="46">
        <f t="shared" si="9"/>
        <v>0.1111111111111111</v>
      </c>
      <c r="X88" s="13" t="str">
        <f t="shared" si="10"/>
        <v>Friday</v>
      </c>
      <c r="Y88" s="14" t="b">
        <f t="shared" si="11"/>
        <v>1</v>
      </c>
      <c r="Z88" s="16"/>
    </row>
    <row r="89" spans="1:26" x14ac:dyDescent="0.3">
      <c r="A89" s="6" t="s">
        <v>53</v>
      </c>
      <c r="B89" s="7">
        <v>45803</v>
      </c>
      <c r="C89" s="8">
        <v>22</v>
      </c>
      <c r="D89" s="6" t="s">
        <v>29</v>
      </c>
      <c r="E89" s="6">
        <v>1</v>
      </c>
      <c r="F89" s="6" t="s">
        <v>30</v>
      </c>
      <c r="G89" s="6" t="s">
        <v>26</v>
      </c>
      <c r="H89" s="6">
        <v>0</v>
      </c>
      <c r="I89" s="9">
        <v>5111</v>
      </c>
      <c r="J89" s="6">
        <v>1</v>
      </c>
      <c r="K89" s="6">
        <v>0</v>
      </c>
      <c r="L89" s="6" t="s">
        <v>27</v>
      </c>
      <c r="M89" s="6">
        <v>8.9</v>
      </c>
      <c r="N89" s="6">
        <v>8.9</v>
      </c>
      <c r="O89" s="6">
        <v>0</v>
      </c>
      <c r="P89" s="10" t="s">
        <v>28</v>
      </c>
      <c r="Q89" s="6">
        <v>0</v>
      </c>
      <c r="R89" s="6">
        <v>0</v>
      </c>
      <c r="S89" s="11">
        <f>IF($A89="","---",IF(OR($G89="FIC",$G89="FC"),IF(COUNTIFS($D$2:$D122,#REF!,$E$2:$E122,$E89,$G$2:$G122,"FIC")=1,$B89,"Completion Date Pending"),IF(OR(AND($K89=$J89,$K89=$R89),$K89=0,($K89-SUMIFS($R$2:$R122,$D$2:$D122,$D89,$E$2:$E122,$E89,$G$2:$G122,$G89))=0),$B89,"Completion Date Pending")))</f>
        <v>45803</v>
      </c>
      <c r="T89" s="12">
        <f t="shared" si="6"/>
        <v>5111</v>
      </c>
      <c r="U89" s="12">
        <f t="shared" si="7"/>
        <v>1</v>
      </c>
      <c r="V89" s="45">
        <f t="shared" si="8"/>
        <v>574.2696629213483</v>
      </c>
      <c r="W89" s="46">
        <f t="shared" si="9"/>
        <v>0.11235955056179775</v>
      </c>
      <c r="X89" s="13" t="str">
        <f t="shared" si="10"/>
        <v>Monday</v>
      </c>
      <c r="Y89" s="14" t="b">
        <f t="shared" si="11"/>
        <v>1</v>
      </c>
      <c r="Z89" s="16"/>
    </row>
    <row r="90" spans="1:26" x14ac:dyDescent="0.3">
      <c r="A90" s="6" t="s">
        <v>53</v>
      </c>
      <c r="B90" s="7">
        <v>45804</v>
      </c>
      <c r="C90" s="8">
        <v>22</v>
      </c>
      <c r="D90" s="6" t="s">
        <v>31</v>
      </c>
      <c r="E90" s="6">
        <v>2</v>
      </c>
      <c r="F90" s="6" t="s">
        <v>32</v>
      </c>
      <c r="G90" s="6" t="s">
        <v>26</v>
      </c>
      <c r="H90" s="9">
        <v>3878</v>
      </c>
      <c r="I90" s="9">
        <v>7763</v>
      </c>
      <c r="J90" s="6">
        <v>1</v>
      </c>
      <c r="K90" s="6">
        <v>0</v>
      </c>
      <c r="L90" s="6" t="s">
        <v>27</v>
      </c>
      <c r="M90" s="6">
        <v>4.9000000000000004</v>
      </c>
      <c r="N90" s="6">
        <v>4.9000000000000004</v>
      </c>
      <c r="O90" s="6">
        <v>0</v>
      </c>
      <c r="P90" s="10" t="s">
        <v>28</v>
      </c>
      <c r="Q90" s="6">
        <v>0</v>
      </c>
      <c r="R90" s="6">
        <v>0</v>
      </c>
      <c r="S90" s="11">
        <f>IF($A90="","---",IF(OR($G90="FIC",$G90="FC"),IF(COUNTIFS($D$2:$D123,#REF!,$E$2:$E123,$E90,$G$2:$G123,"FIC")=1,$B90,"Completion Date Pending"),IF(OR(AND($K90=$J90,$K90=$R90),$K90=0,($K90-SUMIFS($R$2:$R123,$D$2:$D123,$D90,$E$2:$E123,$E90,$G$2:$G123,$G90))=0),$B90,"Completion Date Pending")))</f>
        <v>45804</v>
      </c>
      <c r="T90" s="12">
        <f t="shared" si="6"/>
        <v>3885</v>
      </c>
      <c r="U90" s="12">
        <f t="shared" si="7"/>
        <v>1</v>
      </c>
      <c r="V90" s="45">
        <f t="shared" si="8"/>
        <v>792.85714285714278</v>
      </c>
      <c r="W90" s="46">
        <f t="shared" si="9"/>
        <v>0.2040816326530612</v>
      </c>
      <c r="X90" s="13" t="str">
        <f t="shared" si="10"/>
        <v>Tuesday</v>
      </c>
      <c r="Y90" s="14" t="b">
        <f t="shared" si="11"/>
        <v>1</v>
      </c>
      <c r="Z90" s="16"/>
    </row>
    <row r="91" spans="1:26" x14ac:dyDescent="0.3">
      <c r="A91" s="6" t="s">
        <v>53</v>
      </c>
      <c r="B91" s="7">
        <v>45804</v>
      </c>
      <c r="C91" s="8">
        <v>22</v>
      </c>
      <c r="D91" s="6" t="s">
        <v>33</v>
      </c>
      <c r="E91" s="6">
        <v>2</v>
      </c>
      <c r="F91" s="6" t="s">
        <v>34</v>
      </c>
      <c r="G91" s="6" t="s">
        <v>26</v>
      </c>
      <c r="H91" s="9">
        <v>3056</v>
      </c>
      <c r="I91" s="9">
        <v>6108</v>
      </c>
      <c r="J91" s="6">
        <v>1</v>
      </c>
      <c r="K91" s="6">
        <v>0</v>
      </c>
      <c r="L91" s="6" t="s">
        <v>27</v>
      </c>
      <c r="M91" s="6">
        <v>4</v>
      </c>
      <c r="N91" s="6">
        <v>4</v>
      </c>
      <c r="O91" s="6">
        <v>0</v>
      </c>
      <c r="P91" s="10" t="s">
        <v>28</v>
      </c>
      <c r="Q91" s="6">
        <v>0</v>
      </c>
      <c r="R91" s="6">
        <v>0</v>
      </c>
      <c r="S91" s="11">
        <f>IF($A91="","---",IF(OR($G91="FIC",$G91="FC"),IF(COUNTIFS($D$2:$D124,#REF!,$E$2:$E124,$E91,$G$2:$G124,"FIC")=1,$B91,"Completion Date Pending"),IF(OR(AND($K91=$J91,$K91=$R91),$K91=0,($K91-SUMIFS($R$2:$R124,$D$2:$D124,$D91,$E$2:$E124,$E91,$G$2:$G124,$G91))=0),$B91,"Completion Date Pending")))</f>
        <v>45804</v>
      </c>
      <c r="T91" s="12">
        <f t="shared" si="6"/>
        <v>3052</v>
      </c>
      <c r="U91" s="12">
        <f t="shared" si="7"/>
        <v>1</v>
      </c>
      <c r="V91" s="45">
        <f t="shared" si="8"/>
        <v>763</v>
      </c>
      <c r="W91" s="46">
        <f t="shared" si="9"/>
        <v>0.25</v>
      </c>
      <c r="X91" s="13" t="str">
        <f t="shared" si="10"/>
        <v>Tuesday</v>
      </c>
      <c r="Y91" s="14" t="b">
        <f t="shared" si="11"/>
        <v>1</v>
      </c>
      <c r="Z91" s="16"/>
    </row>
    <row r="92" spans="1:26" x14ac:dyDescent="0.3">
      <c r="A92" s="6" t="s">
        <v>53</v>
      </c>
      <c r="B92" s="7">
        <v>45805</v>
      </c>
      <c r="C92" s="8">
        <v>22</v>
      </c>
      <c r="D92" s="6" t="s">
        <v>33</v>
      </c>
      <c r="E92" s="6">
        <v>19</v>
      </c>
      <c r="F92" s="6" t="s">
        <v>34</v>
      </c>
      <c r="G92" s="6" t="s">
        <v>26</v>
      </c>
      <c r="H92" s="9">
        <v>3056</v>
      </c>
      <c r="I92" s="9">
        <v>6108</v>
      </c>
      <c r="J92" s="6">
        <v>1</v>
      </c>
      <c r="K92" s="6">
        <v>0</v>
      </c>
      <c r="L92" s="6" t="s">
        <v>27</v>
      </c>
      <c r="M92" s="6">
        <v>8.9</v>
      </c>
      <c r="N92" s="6">
        <v>8.9</v>
      </c>
      <c r="O92" s="6">
        <v>0</v>
      </c>
      <c r="P92" s="10" t="s">
        <v>28</v>
      </c>
      <c r="Q92" s="6">
        <v>0</v>
      </c>
      <c r="R92" s="6">
        <v>0</v>
      </c>
      <c r="S92" s="11">
        <f>IF($A92="","---",IF(OR($G92="FIC",$G92="FC"),IF(COUNTIFS($D$2:$D125,#REF!,$E$2:$E125,$E92,$G$2:$G125,"FIC")=1,$B92,"Completion Date Pending"),IF(OR(AND($K92=$J92,$K92=$R92),$K92=0,($K92-SUMIFS($R$2:$R125,$D$2:$D125,$D92,$E$2:$E125,$E92,$G$2:$G125,$G92))=0),$B92,"Completion Date Pending")))</f>
        <v>45805</v>
      </c>
      <c r="T92" s="12">
        <f t="shared" si="6"/>
        <v>3052</v>
      </c>
      <c r="U92" s="12">
        <f t="shared" si="7"/>
        <v>1</v>
      </c>
      <c r="V92" s="45">
        <f t="shared" si="8"/>
        <v>342.92134831460675</v>
      </c>
      <c r="W92" s="46">
        <f t="shared" si="9"/>
        <v>0.11235955056179775</v>
      </c>
      <c r="X92" s="13" t="str">
        <f t="shared" si="10"/>
        <v>Wednesday</v>
      </c>
      <c r="Y92" s="14" t="b">
        <f t="shared" si="11"/>
        <v>1</v>
      </c>
      <c r="Z92" s="16"/>
    </row>
    <row r="93" spans="1:26" x14ac:dyDescent="0.3">
      <c r="A93" s="6" t="s">
        <v>53</v>
      </c>
      <c r="B93" s="7">
        <v>45806</v>
      </c>
      <c r="C93" s="8">
        <v>22</v>
      </c>
      <c r="D93" s="6" t="s">
        <v>35</v>
      </c>
      <c r="E93" s="6">
        <v>2</v>
      </c>
      <c r="F93" s="6" t="s">
        <v>36</v>
      </c>
      <c r="G93" s="6" t="s">
        <v>26</v>
      </c>
      <c r="H93" s="9">
        <v>6630</v>
      </c>
      <c r="I93" s="9">
        <v>13262</v>
      </c>
      <c r="J93" s="6">
        <v>1</v>
      </c>
      <c r="K93" s="6">
        <v>0</v>
      </c>
      <c r="L93" s="6" t="s">
        <v>27</v>
      </c>
      <c r="M93" s="6">
        <v>8.8000000000000007</v>
      </c>
      <c r="N93" s="6">
        <v>8.8000000000000007</v>
      </c>
      <c r="O93" s="6">
        <v>0</v>
      </c>
      <c r="P93" s="10" t="s">
        <v>28</v>
      </c>
      <c r="Q93" s="6">
        <v>0</v>
      </c>
      <c r="R93" s="6">
        <v>0</v>
      </c>
      <c r="S93" s="11">
        <f>IF($A93="","---",IF(OR($G93="FIC",$G93="FC"),IF(COUNTIFS($D$2:$D126,#REF!,$E$2:$E126,$E93,$G$2:$G126,"FIC")=1,$B93,"Completion Date Pending"),IF(OR(AND($K93=$J93,$K93=$R93),$K93=0,($K93-SUMIFS($R$2:$R126,$D$2:$D126,$D93,$E$2:$E126,$E93,$G$2:$G126,$G93))=0),$B93,"Completion Date Pending")))</f>
        <v>45806</v>
      </c>
      <c r="T93" s="12">
        <f t="shared" si="6"/>
        <v>6632</v>
      </c>
      <c r="U93" s="12">
        <f t="shared" si="7"/>
        <v>1</v>
      </c>
      <c r="V93" s="45">
        <f t="shared" si="8"/>
        <v>753.63636363636363</v>
      </c>
      <c r="W93" s="46">
        <f t="shared" si="9"/>
        <v>0.11363636363636363</v>
      </c>
      <c r="X93" s="13" t="str">
        <f t="shared" si="10"/>
        <v>Thursday</v>
      </c>
      <c r="Y93" s="14" t="b">
        <f t="shared" si="11"/>
        <v>1</v>
      </c>
      <c r="Z93" s="16"/>
    </row>
    <row r="94" spans="1:26" x14ac:dyDescent="0.3">
      <c r="A94" s="6" t="s">
        <v>54</v>
      </c>
      <c r="B94" s="7">
        <v>45803</v>
      </c>
      <c r="C94" s="8">
        <v>22</v>
      </c>
      <c r="D94" s="6" t="s">
        <v>24</v>
      </c>
      <c r="E94" s="6">
        <v>11</v>
      </c>
      <c r="F94" s="6" t="s">
        <v>25</v>
      </c>
      <c r="G94" s="6" t="s">
        <v>26</v>
      </c>
      <c r="H94" s="9">
        <v>55316</v>
      </c>
      <c r="I94" s="9">
        <v>56318</v>
      </c>
      <c r="J94" s="6">
        <v>1</v>
      </c>
      <c r="K94" s="6">
        <v>0</v>
      </c>
      <c r="L94" s="6" t="s">
        <v>27</v>
      </c>
      <c r="M94" s="6">
        <v>9</v>
      </c>
      <c r="N94" s="6">
        <v>9</v>
      </c>
      <c r="O94" s="6">
        <v>0</v>
      </c>
      <c r="P94" s="10" t="s">
        <v>28</v>
      </c>
      <c r="Q94" s="6">
        <v>0</v>
      </c>
      <c r="R94" s="6">
        <v>0</v>
      </c>
      <c r="S94" s="11">
        <f>IF($A94="","---",IF(OR($G94="FIC",$G94="FC"),IF(COUNTIFS($D$2:$D127,#REF!,$E$2:$E127,$E94,$G$2:$G127,"FIC")=1,$B94,"Completion Date Pending"),IF(OR(AND($K94=$J94,$K94=$R94),$K94=0,($K94-SUMIFS($R$2:$R127,$D$2:$D127,$D94,$E$2:$E127,$E94,$G$2:$G127,$G94))=0),$B94,"Completion Date Pending")))</f>
        <v>45803</v>
      </c>
      <c r="T94" s="12">
        <f t="shared" si="6"/>
        <v>1002</v>
      </c>
      <c r="U94" s="12">
        <f t="shared" si="7"/>
        <v>1</v>
      </c>
      <c r="V94" s="45">
        <f t="shared" si="8"/>
        <v>111.33333333333333</v>
      </c>
      <c r="W94" s="46">
        <f t="shared" si="9"/>
        <v>0.1111111111111111</v>
      </c>
      <c r="X94" s="13" t="str">
        <f t="shared" si="10"/>
        <v>Monday</v>
      </c>
      <c r="Y94" s="14" t="b">
        <f t="shared" si="11"/>
        <v>1</v>
      </c>
      <c r="Z94" s="16"/>
    </row>
    <row r="95" spans="1:26" x14ac:dyDescent="0.3">
      <c r="A95" s="6" t="s">
        <v>54</v>
      </c>
      <c r="B95" s="7">
        <v>45804</v>
      </c>
      <c r="C95" s="8">
        <v>22</v>
      </c>
      <c r="D95" s="6" t="s">
        <v>29</v>
      </c>
      <c r="E95" s="6">
        <v>14</v>
      </c>
      <c r="F95" s="6" t="s">
        <v>30</v>
      </c>
      <c r="G95" s="6" t="s">
        <v>26</v>
      </c>
      <c r="H95" s="9">
        <v>66557</v>
      </c>
      <c r="I95" s="9">
        <v>71673</v>
      </c>
      <c r="J95" s="6">
        <v>1</v>
      </c>
      <c r="K95" s="6">
        <v>0</v>
      </c>
      <c r="L95" s="6" t="s">
        <v>27</v>
      </c>
      <c r="M95" s="6">
        <v>8.8000000000000007</v>
      </c>
      <c r="N95" s="6">
        <v>8.8000000000000007</v>
      </c>
      <c r="O95" s="6">
        <v>0</v>
      </c>
      <c r="P95" s="10" t="s">
        <v>28</v>
      </c>
      <c r="Q95" s="6">
        <v>0</v>
      </c>
      <c r="R95" s="6">
        <v>0</v>
      </c>
      <c r="S95" s="11">
        <f>IF($A95="","---",IF(OR($G95="FIC",$G95="FC"),IF(COUNTIFS($D$2:$D128,#REF!,$E$2:$E128,$E95,$G$2:$G128,"FIC")=1,$B95,"Completion Date Pending"),IF(OR(AND($K95=$J95,$K95=$R95),$K95=0,($K95-SUMIFS($R$2:$R128,$D$2:$D128,$D95,$E$2:$E128,$E95,$G$2:$G128,$G95))=0),$B95,"Completion Date Pending")))</f>
        <v>45804</v>
      </c>
      <c r="T95" s="12">
        <f t="shared" si="6"/>
        <v>5116</v>
      </c>
      <c r="U95" s="12">
        <f t="shared" si="7"/>
        <v>1</v>
      </c>
      <c r="V95" s="45">
        <f t="shared" si="8"/>
        <v>581.36363636363626</v>
      </c>
      <c r="W95" s="46">
        <f t="shared" si="9"/>
        <v>0.11363636363636363</v>
      </c>
      <c r="X95" s="13" t="str">
        <f t="shared" si="10"/>
        <v>Tuesday</v>
      </c>
      <c r="Y95" s="14" t="b">
        <f t="shared" si="11"/>
        <v>1</v>
      </c>
      <c r="Z95" s="16"/>
    </row>
    <row r="96" spans="1:26" x14ac:dyDescent="0.3">
      <c r="A96" s="6" t="s">
        <v>54</v>
      </c>
      <c r="B96" s="7">
        <v>45805</v>
      </c>
      <c r="C96" s="8">
        <v>22</v>
      </c>
      <c r="D96" s="6" t="s">
        <v>31</v>
      </c>
      <c r="E96" s="6">
        <v>12</v>
      </c>
      <c r="F96" s="6" t="s">
        <v>32</v>
      </c>
      <c r="G96" s="6" t="s">
        <v>26</v>
      </c>
      <c r="H96" s="9">
        <v>42701</v>
      </c>
      <c r="I96" s="9">
        <v>43834</v>
      </c>
      <c r="J96" s="6">
        <v>1</v>
      </c>
      <c r="K96" s="6">
        <v>1</v>
      </c>
      <c r="L96" s="6" t="s">
        <v>27</v>
      </c>
      <c r="M96" s="6">
        <v>8.85</v>
      </c>
      <c r="N96" s="6">
        <v>8.85</v>
      </c>
      <c r="O96" s="6">
        <v>0</v>
      </c>
      <c r="P96" s="10" t="s">
        <v>28</v>
      </c>
      <c r="Q96" s="6">
        <v>0</v>
      </c>
      <c r="R96" s="6">
        <v>0</v>
      </c>
      <c r="S96" s="11" t="str">
        <f>IF($A96="","---",IF(OR($G96="FIC",$G96="FC"),IF(COUNTIFS($D$2:$D129,#REF!,$E$2:$E129,$E96,$G$2:$G129,"FIC")=1,$B96,"Completion Date Pending"),IF(OR(AND($K96=$J96,$K96=$R96),$K96=0,($K96-SUMIFS($R$2:$R129,$D$2:$D129,$D96,$E$2:$E129,$E96,$G$2:$G129,$G96))=0),$B96,"Completion Date Pending")))</f>
        <v>Completion Date Pending</v>
      </c>
      <c r="T96" s="12">
        <f t="shared" si="6"/>
        <v>1133</v>
      </c>
      <c r="U96" s="12">
        <f t="shared" si="7"/>
        <v>0</v>
      </c>
      <c r="V96" s="45">
        <f t="shared" si="8"/>
        <v>128.0225988700565</v>
      </c>
      <c r="W96" s="46">
        <f t="shared" si="9"/>
        <v>0</v>
      </c>
      <c r="X96" s="13" t="str">
        <f t="shared" si="10"/>
        <v>Wednesday</v>
      </c>
      <c r="Y96" s="14" t="b">
        <f t="shared" si="11"/>
        <v>1</v>
      </c>
      <c r="Z96" s="16"/>
    </row>
    <row r="97" spans="1:26" x14ac:dyDescent="0.3">
      <c r="A97" s="6" t="s">
        <v>54</v>
      </c>
      <c r="B97" s="7">
        <v>45806</v>
      </c>
      <c r="C97" s="8">
        <v>22</v>
      </c>
      <c r="D97" s="6" t="s">
        <v>31</v>
      </c>
      <c r="E97" s="6">
        <v>12</v>
      </c>
      <c r="F97" s="6" t="s">
        <v>32</v>
      </c>
      <c r="G97" s="6" t="s">
        <v>26</v>
      </c>
      <c r="H97" s="9">
        <v>43834</v>
      </c>
      <c r="I97" s="9">
        <v>46575</v>
      </c>
      <c r="J97" s="6">
        <v>1</v>
      </c>
      <c r="K97" s="6">
        <v>0</v>
      </c>
      <c r="L97" s="6" t="s">
        <v>27</v>
      </c>
      <c r="M97" s="6">
        <v>9</v>
      </c>
      <c r="N97" s="6">
        <v>9</v>
      </c>
      <c r="O97" s="6">
        <v>0</v>
      </c>
      <c r="P97" s="10" t="s">
        <v>28</v>
      </c>
      <c r="Q97" s="6">
        <v>0</v>
      </c>
      <c r="R97" s="6">
        <v>0</v>
      </c>
      <c r="S97" s="11">
        <f>IF($A97="","---",IF(OR($G97="FIC",$G97="FC"),IF(COUNTIFS($D$2:$D130,#REF!,$E$2:$E130,$E97,$G$2:$G130,"FIC")=1,$B97,"Completion Date Pending"),IF(OR(AND($K97=$J97,$K97=$R97),$K97=0,($K97-SUMIFS($R$2:$R130,$D$2:$D130,$D97,$E$2:$E130,$E97,$G$2:$G130,$G97))=0),$B97,"Completion Date Pending")))</f>
        <v>45806</v>
      </c>
      <c r="T97" s="12">
        <f t="shared" si="6"/>
        <v>2741</v>
      </c>
      <c r="U97" s="12">
        <f t="shared" si="7"/>
        <v>1</v>
      </c>
      <c r="V97" s="45">
        <f t="shared" si="8"/>
        <v>304.55555555555554</v>
      </c>
      <c r="W97" s="46">
        <f t="shared" si="9"/>
        <v>0.1111111111111111</v>
      </c>
      <c r="X97" s="13" t="str">
        <f t="shared" si="10"/>
        <v>Thursday</v>
      </c>
      <c r="Y97" s="14" t="b">
        <f t="shared" si="11"/>
        <v>1</v>
      </c>
      <c r="Z97" s="16"/>
    </row>
    <row r="98" spans="1:26" x14ac:dyDescent="0.3">
      <c r="A98" s="6" t="s">
        <v>54</v>
      </c>
      <c r="B98" s="7">
        <v>45807</v>
      </c>
      <c r="C98" s="8">
        <v>22</v>
      </c>
      <c r="D98" s="6" t="s">
        <v>33</v>
      </c>
      <c r="E98" s="6">
        <v>12</v>
      </c>
      <c r="F98" s="6" t="s">
        <v>34</v>
      </c>
      <c r="G98" s="6" t="s">
        <v>26</v>
      </c>
      <c r="H98" s="9">
        <v>33630</v>
      </c>
      <c r="I98" s="9">
        <v>36686</v>
      </c>
      <c r="J98" s="6">
        <v>1</v>
      </c>
      <c r="K98" s="6">
        <v>0</v>
      </c>
      <c r="L98" s="6" t="s">
        <v>27</v>
      </c>
      <c r="M98" s="6">
        <v>8.8000000000000007</v>
      </c>
      <c r="N98" s="6">
        <v>8.8000000000000007</v>
      </c>
      <c r="O98" s="6">
        <v>0</v>
      </c>
      <c r="P98" s="10" t="s">
        <v>28</v>
      </c>
      <c r="Q98" s="6">
        <v>0</v>
      </c>
      <c r="R98" s="6">
        <v>0</v>
      </c>
      <c r="S98" s="11">
        <f>IF($A98="","---",IF(OR($G98="FIC",$G98="FC"),IF(COUNTIFS($D$2:$D131,#REF!,$E$2:$E131,$E98,$G$2:$G131,"FIC")=1,$B98,"Completion Date Pending"),IF(OR(AND($K98=$J98,$K98=$R98),$K98=0,($K98-SUMIFS($R$2:$R131,$D$2:$D131,$D98,$E$2:$E131,$E98,$G$2:$G131,$G98))=0),$B98,"Completion Date Pending")))</f>
        <v>45807</v>
      </c>
      <c r="T98" s="12">
        <f t="shared" si="6"/>
        <v>3056</v>
      </c>
      <c r="U98" s="12">
        <f t="shared" si="7"/>
        <v>1</v>
      </c>
      <c r="V98" s="45">
        <f t="shared" si="8"/>
        <v>347.27272727272725</v>
      </c>
      <c r="W98" s="46">
        <f t="shared" si="9"/>
        <v>0.11363636363636363</v>
      </c>
      <c r="X98" s="13" t="str">
        <f t="shared" si="10"/>
        <v>Friday</v>
      </c>
      <c r="Y98" s="14" t="b">
        <f t="shared" si="11"/>
        <v>1</v>
      </c>
      <c r="Z98" s="16"/>
    </row>
    <row r="99" spans="1:26" x14ac:dyDescent="0.3">
      <c r="A99" s="6" t="s">
        <v>55</v>
      </c>
      <c r="B99" s="7">
        <v>45803</v>
      </c>
      <c r="C99" s="8">
        <v>22</v>
      </c>
      <c r="D99" s="6" t="s">
        <v>29</v>
      </c>
      <c r="E99" s="6">
        <v>22</v>
      </c>
      <c r="F99" s="6" t="s">
        <v>30</v>
      </c>
      <c r="G99" s="6" t="s">
        <v>26</v>
      </c>
      <c r="H99" s="9">
        <v>107519</v>
      </c>
      <c r="I99" s="9">
        <v>111810</v>
      </c>
      <c r="J99" s="6">
        <v>1</v>
      </c>
      <c r="K99" s="6">
        <v>1</v>
      </c>
      <c r="L99" s="6" t="s">
        <v>27</v>
      </c>
      <c r="M99" s="6">
        <v>9</v>
      </c>
      <c r="N99" s="6">
        <v>9</v>
      </c>
      <c r="O99" s="6">
        <v>0</v>
      </c>
      <c r="P99" s="10" t="s">
        <v>28</v>
      </c>
      <c r="Q99" s="6">
        <v>0</v>
      </c>
      <c r="R99" s="6">
        <v>0</v>
      </c>
      <c r="S99" s="11" t="str">
        <f>IF($A99="","---",IF(OR($G99="FIC",$G99="FC"),IF(COUNTIFS($D$2:$D132,#REF!,$E$2:$E132,$E99,$G$2:$G132,"FIC")=1,$B99,"Completion Date Pending"),IF(OR(AND($K99=$J99,$K99=$R99),$K99=0,($K99-SUMIFS($R$2:$R132,$D$2:$D132,$D99,$E$2:$E132,$E99,$G$2:$G132,$G99))=0),$B99,"Completion Date Pending")))</f>
        <v>Completion Date Pending</v>
      </c>
      <c r="T99" s="12">
        <f t="shared" si="6"/>
        <v>4291</v>
      </c>
      <c r="U99" s="12">
        <f t="shared" si="7"/>
        <v>0</v>
      </c>
      <c r="V99" s="45">
        <f t="shared" si="8"/>
        <v>476.77777777777777</v>
      </c>
      <c r="W99" s="46">
        <f t="shared" si="9"/>
        <v>0</v>
      </c>
      <c r="X99" s="13" t="str">
        <f t="shared" si="10"/>
        <v>Monday</v>
      </c>
      <c r="Y99" s="14" t="b">
        <f t="shared" si="11"/>
        <v>1</v>
      </c>
      <c r="Z99" s="16"/>
    </row>
    <row r="100" spans="1:26" x14ac:dyDescent="0.3">
      <c r="A100" s="6" t="s">
        <v>55</v>
      </c>
      <c r="B100" s="7">
        <v>45804</v>
      </c>
      <c r="C100" s="8">
        <v>22</v>
      </c>
      <c r="D100" s="6" t="s">
        <v>29</v>
      </c>
      <c r="E100" s="6">
        <v>22</v>
      </c>
      <c r="F100" s="6" t="s">
        <v>30</v>
      </c>
      <c r="G100" s="6" t="s">
        <v>26</v>
      </c>
      <c r="H100" s="9">
        <v>111810</v>
      </c>
      <c r="I100" s="9">
        <v>112593</v>
      </c>
      <c r="J100" s="6">
        <v>1</v>
      </c>
      <c r="K100" s="6">
        <v>1</v>
      </c>
      <c r="L100" s="6" t="s">
        <v>27</v>
      </c>
      <c r="M100" s="6">
        <v>8.9</v>
      </c>
      <c r="N100" s="6">
        <v>8.9</v>
      </c>
      <c r="O100" s="6">
        <v>0</v>
      </c>
      <c r="P100" s="10" t="s">
        <v>28</v>
      </c>
      <c r="Q100" s="6">
        <v>0</v>
      </c>
      <c r="R100" s="6">
        <v>0</v>
      </c>
      <c r="S100" s="11" t="str">
        <f>IF($A100="","---",IF(OR($G100="FIC",$G100="FC"),IF(COUNTIFS($D$2:$D133,#REF!,$E$2:$E133,$E100,$G$2:$G133,"FIC")=1,$B100,"Completion Date Pending"),IF(OR(AND($K100=$J100,$K100=$R100),$K100=0,($K100-SUMIFS($R$2:$R133,$D$2:$D133,$D100,$E$2:$E133,$E100,$G$2:$G133,$G100))=0),$B100,"Completion Date Pending")))</f>
        <v>Completion Date Pending</v>
      </c>
      <c r="T100" s="12">
        <f t="shared" si="6"/>
        <v>783</v>
      </c>
      <c r="U100" s="12">
        <f t="shared" si="7"/>
        <v>0</v>
      </c>
      <c r="V100" s="45">
        <f t="shared" si="8"/>
        <v>87.977528089887642</v>
      </c>
      <c r="W100" s="46">
        <f t="shared" si="9"/>
        <v>0</v>
      </c>
      <c r="X100" s="13" t="str">
        <f t="shared" si="10"/>
        <v>Tuesday</v>
      </c>
      <c r="Y100" s="14" t="b">
        <f t="shared" si="11"/>
        <v>1</v>
      </c>
      <c r="Z100" s="16"/>
    </row>
    <row r="101" spans="1:26" x14ac:dyDescent="0.3">
      <c r="A101" s="6" t="s">
        <v>55</v>
      </c>
      <c r="B101" s="7">
        <v>45805</v>
      </c>
      <c r="C101" s="8">
        <v>22</v>
      </c>
      <c r="D101" s="6" t="s">
        <v>31</v>
      </c>
      <c r="E101" s="6">
        <v>1</v>
      </c>
      <c r="F101" s="6" t="s">
        <v>32</v>
      </c>
      <c r="G101" s="6" t="s">
        <v>26</v>
      </c>
      <c r="H101" s="6">
        <v>0</v>
      </c>
      <c r="I101" s="9">
        <v>3878</v>
      </c>
      <c r="J101" s="6">
        <v>1</v>
      </c>
      <c r="K101" s="6">
        <v>1</v>
      </c>
      <c r="L101" s="6" t="s">
        <v>27</v>
      </c>
      <c r="M101" s="6">
        <v>9</v>
      </c>
      <c r="N101" s="6">
        <v>9</v>
      </c>
      <c r="O101" s="6">
        <v>0</v>
      </c>
      <c r="P101" s="10" t="s">
        <v>28</v>
      </c>
      <c r="Q101" s="6">
        <v>0</v>
      </c>
      <c r="R101" s="6">
        <v>0</v>
      </c>
      <c r="S101" s="11" t="str">
        <f>IF($A101="","---",IF(OR($G101="FIC",$G101="FC"),IF(COUNTIFS($D$2:$D134,#REF!,$E$2:$E134,$E101,$G$2:$G134,"FIC")=1,$B101,"Completion Date Pending"),IF(OR(AND($K101=$J101,$K101=$R101),$K101=0,($K101-SUMIFS($R$2:$R134,$D$2:$D134,$D101,$E$2:$E134,$E101,$G$2:$G134,$G101))=0),$B101,"Completion Date Pending")))</f>
        <v>Completion Date Pending</v>
      </c>
      <c r="T101" s="12">
        <f t="shared" si="6"/>
        <v>3878</v>
      </c>
      <c r="U101" s="12">
        <f t="shared" si="7"/>
        <v>0</v>
      </c>
      <c r="V101" s="45">
        <f t="shared" si="8"/>
        <v>430.88888888888891</v>
      </c>
      <c r="W101" s="46">
        <f t="shared" si="9"/>
        <v>0</v>
      </c>
      <c r="X101" s="13" t="str">
        <f t="shared" si="10"/>
        <v>Wednesday</v>
      </c>
      <c r="Y101" s="14" t="b">
        <f t="shared" si="11"/>
        <v>1</v>
      </c>
      <c r="Z101" s="16"/>
    </row>
    <row r="102" spans="1:26" x14ac:dyDescent="0.3">
      <c r="A102" s="6" t="s">
        <v>55</v>
      </c>
      <c r="B102" s="7">
        <v>45806</v>
      </c>
      <c r="C102" s="8">
        <v>22</v>
      </c>
      <c r="D102" s="6" t="s">
        <v>33</v>
      </c>
      <c r="E102" s="6">
        <v>1</v>
      </c>
      <c r="F102" s="6" t="s">
        <v>34</v>
      </c>
      <c r="G102" s="6" t="s">
        <v>26</v>
      </c>
      <c r="H102" s="6">
        <v>0</v>
      </c>
      <c r="I102" s="9">
        <v>2500</v>
      </c>
      <c r="J102" s="6">
        <v>1</v>
      </c>
      <c r="K102" s="6">
        <v>1</v>
      </c>
      <c r="L102" s="6" t="s">
        <v>27</v>
      </c>
      <c r="M102" s="6">
        <v>9</v>
      </c>
      <c r="N102" s="6">
        <v>9</v>
      </c>
      <c r="O102" s="6">
        <v>0</v>
      </c>
      <c r="P102" s="10" t="s">
        <v>28</v>
      </c>
      <c r="Q102" s="6">
        <v>0</v>
      </c>
      <c r="R102" s="6">
        <v>0</v>
      </c>
      <c r="S102" s="11" t="str">
        <f>IF($A102="","---",IF(OR($G102="FIC",$G102="FC"),IF(COUNTIFS($D$2:$D135,#REF!,$E$2:$E135,$E102,$G$2:$G135,"FIC")=1,$B102,"Completion Date Pending"),IF(OR(AND($K102=$J102,$K102=$R102),$K102=0,($K102-SUMIFS($R$2:$R135,$D$2:$D135,$D102,$E$2:$E135,$E102,$G$2:$G135,$G102))=0),$B102,"Completion Date Pending")))</f>
        <v>Completion Date Pending</v>
      </c>
      <c r="T102" s="12">
        <f t="shared" si="6"/>
        <v>2500</v>
      </c>
      <c r="U102" s="12">
        <f t="shared" si="7"/>
        <v>0</v>
      </c>
      <c r="V102" s="45">
        <f t="shared" si="8"/>
        <v>277.77777777777777</v>
      </c>
      <c r="W102" s="46">
        <f t="shared" si="9"/>
        <v>0</v>
      </c>
      <c r="X102" s="13" t="str">
        <f t="shared" si="10"/>
        <v>Thursday</v>
      </c>
      <c r="Y102" s="14" t="b">
        <f t="shared" si="11"/>
        <v>1</v>
      </c>
      <c r="Z102" s="16"/>
    </row>
    <row r="103" spans="1:26" x14ac:dyDescent="0.3">
      <c r="A103" s="6" t="s">
        <v>55</v>
      </c>
      <c r="B103" s="7">
        <v>45807</v>
      </c>
      <c r="C103" s="8">
        <v>22</v>
      </c>
      <c r="D103" s="6" t="s">
        <v>33</v>
      </c>
      <c r="E103" s="6">
        <v>1</v>
      </c>
      <c r="F103" s="6" t="s">
        <v>34</v>
      </c>
      <c r="G103" s="6" t="s">
        <v>26</v>
      </c>
      <c r="H103" s="9">
        <v>2500</v>
      </c>
      <c r="I103" s="9">
        <v>3056</v>
      </c>
      <c r="J103" s="6">
        <v>1</v>
      </c>
      <c r="K103" s="6">
        <v>0</v>
      </c>
      <c r="L103" s="6" t="s">
        <v>27</v>
      </c>
      <c r="M103" s="6">
        <v>8.6</v>
      </c>
      <c r="N103" s="6">
        <v>8.6</v>
      </c>
      <c r="O103" s="6">
        <v>0</v>
      </c>
      <c r="P103" s="10" t="s">
        <v>28</v>
      </c>
      <c r="Q103" s="6">
        <v>0</v>
      </c>
      <c r="R103" s="6">
        <v>0</v>
      </c>
      <c r="S103" s="11">
        <f>IF($A103="","---",IF(OR($G103="FIC",$G103="FC"),IF(COUNTIFS($D$2:$D136,#REF!,$E$2:$E136,$E103,$G$2:$G136,"FIC")=1,$B103,"Completion Date Pending"),IF(OR(AND($K103=$J103,$K103=$R103),$K103=0,($K103-SUMIFS($R$2:$R136,$D$2:$D136,$D103,$E$2:$E136,$E103,$G$2:$G136,$G103))=0),$B103,"Completion Date Pending")))</f>
        <v>45807</v>
      </c>
      <c r="T103" s="12">
        <f t="shared" si="6"/>
        <v>556</v>
      </c>
      <c r="U103" s="12">
        <f t="shared" si="7"/>
        <v>1</v>
      </c>
      <c r="V103" s="45">
        <f t="shared" si="8"/>
        <v>64.651162790697683</v>
      </c>
      <c r="W103" s="46">
        <f t="shared" si="9"/>
        <v>0.11627906976744186</v>
      </c>
      <c r="X103" s="13" t="str">
        <f t="shared" si="10"/>
        <v>Friday</v>
      </c>
      <c r="Y103" s="14" t="b">
        <f t="shared" si="11"/>
        <v>1</v>
      </c>
      <c r="Z103" s="16"/>
    </row>
    <row r="104" spans="1:26" x14ac:dyDescent="0.3">
      <c r="A104" s="6" t="s">
        <v>56</v>
      </c>
      <c r="B104" s="7">
        <v>45803</v>
      </c>
      <c r="C104" s="8">
        <v>22</v>
      </c>
      <c r="D104" s="6" t="s">
        <v>29</v>
      </c>
      <c r="E104" s="6">
        <v>9</v>
      </c>
      <c r="F104" s="6" t="s">
        <v>30</v>
      </c>
      <c r="G104" s="6" t="s">
        <v>26</v>
      </c>
      <c r="H104" s="9">
        <v>40954</v>
      </c>
      <c r="I104" s="9">
        <v>46074</v>
      </c>
      <c r="J104" s="6">
        <v>1</v>
      </c>
      <c r="K104" s="6">
        <v>1</v>
      </c>
      <c r="L104" s="6" t="s">
        <v>27</v>
      </c>
      <c r="M104" s="6">
        <v>8.9</v>
      </c>
      <c r="N104" s="6">
        <v>8.9</v>
      </c>
      <c r="O104" s="6">
        <v>0</v>
      </c>
      <c r="P104" s="10" t="s">
        <v>28</v>
      </c>
      <c r="Q104" s="6">
        <v>0</v>
      </c>
      <c r="R104" s="6">
        <v>0</v>
      </c>
      <c r="S104" s="11" t="str">
        <f>IF($A104="","---",IF(OR($G104="FIC",$G104="FC"),IF(COUNTIFS($D$2:$D137,#REF!,$E$2:$E137,$E104,$G$2:$G137,"FIC")=1,$B104,"Completion Date Pending"),IF(OR(AND($K104=$J104,$K104=$R104),$K104=0,($K104-SUMIFS($R$2:$R137,$D$2:$D137,$D104,$E$2:$E137,$E104,$G$2:$G137,$G104))=0),$B104,"Completion Date Pending")))</f>
        <v>Completion Date Pending</v>
      </c>
      <c r="T104" s="12">
        <f t="shared" si="6"/>
        <v>5120</v>
      </c>
      <c r="U104" s="12">
        <f t="shared" si="7"/>
        <v>0</v>
      </c>
      <c r="V104" s="45">
        <f t="shared" si="8"/>
        <v>575.28089887640442</v>
      </c>
      <c r="W104" s="46">
        <f t="shared" si="9"/>
        <v>0</v>
      </c>
      <c r="X104" s="13" t="str">
        <f t="shared" si="10"/>
        <v>Monday</v>
      </c>
      <c r="Y104" s="14" t="b">
        <f t="shared" si="11"/>
        <v>1</v>
      </c>
      <c r="Z104" s="16"/>
    </row>
    <row r="105" spans="1:26" x14ac:dyDescent="0.3">
      <c r="A105" s="6" t="s">
        <v>56</v>
      </c>
      <c r="B105" s="7">
        <v>45804</v>
      </c>
      <c r="C105" s="8">
        <v>22</v>
      </c>
      <c r="D105" s="6" t="s">
        <v>29</v>
      </c>
      <c r="E105" s="6">
        <v>9</v>
      </c>
      <c r="F105" s="6" t="s">
        <v>30</v>
      </c>
      <c r="G105" s="6" t="s">
        <v>26</v>
      </c>
      <c r="H105" s="9">
        <v>46074</v>
      </c>
      <c r="I105" s="9">
        <v>46074</v>
      </c>
      <c r="J105" s="6">
        <v>1</v>
      </c>
      <c r="K105" s="6">
        <v>0</v>
      </c>
      <c r="L105" s="6" t="s">
        <v>27</v>
      </c>
      <c r="M105" s="6">
        <v>0.9</v>
      </c>
      <c r="N105" s="6">
        <v>0.9</v>
      </c>
      <c r="O105" s="6">
        <v>0</v>
      </c>
      <c r="P105" s="10" t="s">
        <v>28</v>
      </c>
      <c r="Q105" s="6">
        <v>0</v>
      </c>
      <c r="R105" s="6">
        <v>0</v>
      </c>
      <c r="S105" s="11">
        <f>IF($A105="","---",IF(OR($G105="FIC",$G105="FC"),IF(COUNTIFS($D$2:$D138,#REF!,$E$2:$E138,$E105,$G$2:$G138,"FIC")=1,$B105,"Completion Date Pending"),IF(OR(AND($K105=$J105,$K105=$R105),$K105=0,($K105-SUMIFS($R$2:$R138,$D$2:$D138,$D105,$E$2:$E138,$E105,$G$2:$G138,$G105))=0),$B105,"Completion Date Pending")))</f>
        <v>45804</v>
      </c>
      <c r="T105" s="12">
        <f t="shared" si="6"/>
        <v>0</v>
      </c>
      <c r="U105" s="12">
        <f t="shared" si="7"/>
        <v>1</v>
      </c>
      <c r="V105" s="45">
        <f t="shared" si="8"/>
        <v>0</v>
      </c>
      <c r="W105" s="46">
        <f t="shared" si="9"/>
        <v>1.1111111111111112</v>
      </c>
      <c r="X105" s="13" t="str">
        <f t="shared" si="10"/>
        <v>Tuesday</v>
      </c>
      <c r="Y105" s="14" t="b">
        <f t="shared" si="11"/>
        <v>1</v>
      </c>
      <c r="Z105" s="16"/>
    </row>
    <row r="106" spans="1:26" x14ac:dyDescent="0.3">
      <c r="A106" s="6" t="s">
        <v>56</v>
      </c>
      <c r="B106" s="7">
        <v>45804</v>
      </c>
      <c r="C106" s="8">
        <v>22</v>
      </c>
      <c r="D106" s="6" t="s">
        <v>31</v>
      </c>
      <c r="E106" s="6">
        <v>13</v>
      </c>
      <c r="F106" s="6" t="s">
        <v>32</v>
      </c>
      <c r="G106" s="6" t="s">
        <v>26</v>
      </c>
      <c r="H106" s="9">
        <v>46575</v>
      </c>
      <c r="I106" s="9">
        <v>50465</v>
      </c>
      <c r="J106" s="6">
        <v>1</v>
      </c>
      <c r="K106" s="6">
        <v>1</v>
      </c>
      <c r="L106" s="6" t="s">
        <v>27</v>
      </c>
      <c r="M106" s="6">
        <v>8</v>
      </c>
      <c r="N106" s="6">
        <v>8</v>
      </c>
      <c r="O106" s="6">
        <v>0</v>
      </c>
      <c r="P106" s="10" t="s">
        <v>28</v>
      </c>
      <c r="Q106" s="6">
        <v>0</v>
      </c>
      <c r="R106" s="6">
        <v>0</v>
      </c>
      <c r="S106" s="11" t="str">
        <f>IF($A106="","---",IF(OR($G106="FIC",$G106="FC"),IF(COUNTIFS($D$2:$D139,#REF!,$E$2:$E139,$E106,$G$2:$G139,"FIC")=1,$B106,"Completion Date Pending"),IF(OR(AND($K106=$J106,$K106=$R106),$K106=0,($K106-SUMIFS($R$2:$R139,$D$2:$D139,$D106,$E$2:$E139,$E106,$G$2:$G139,$G106))=0),$B106,"Completion Date Pending")))</f>
        <v>Completion Date Pending</v>
      </c>
      <c r="T106" s="12">
        <f t="shared" si="6"/>
        <v>3890</v>
      </c>
      <c r="U106" s="12">
        <f t="shared" si="7"/>
        <v>0</v>
      </c>
      <c r="V106" s="45">
        <f t="shared" si="8"/>
        <v>486.25</v>
      </c>
      <c r="W106" s="46">
        <f t="shared" si="9"/>
        <v>0</v>
      </c>
      <c r="X106" s="13" t="str">
        <f t="shared" si="10"/>
        <v>Tuesday</v>
      </c>
      <c r="Y106" s="14" t="b">
        <f t="shared" si="11"/>
        <v>1</v>
      </c>
      <c r="Z106" s="16"/>
    </row>
    <row r="107" spans="1:26" x14ac:dyDescent="0.3">
      <c r="A107" s="6" t="s">
        <v>56</v>
      </c>
      <c r="B107" s="7">
        <v>45805</v>
      </c>
      <c r="C107" s="8">
        <v>22</v>
      </c>
      <c r="D107" s="6" t="s">
        <v>31</v>
      </c>
      <c r="E107" s="6">
        <v>13</v>
      </c>
      <c r="F107" s="6" t="s">
        <v>32</v>
      </c>
      <c r="G107" s="6" t="s">
        <v>26</v>
      </c>
      <c r="H107" s="9">
        <v>50465</v>
      </c>
      <c r="I107" s="9">
        <v>50465</v>
      </c>
      <c r="J107" s="6">
        <v>1</v>
      </c>
      <c r="K107" s="6">
        <v>0</v>
      </c>
      <c r="L107" s="6" t="s">
        <v>27</v>
      </c>
      <c r="M107" s="6">
        <v>0.9</v>
      </c>
      <c r="N107" s="6">
        <v>0.9</v>
      </c>
      <c r="O107" s="6">
        <v>0</v>
      </c>
      <c r="P107" s="10" t="s">
        <v>28</v>
      </c>
      <c r="Q107" s="6">
        <v>0</v>
      </c>
      <c r="R107" s="6">
        <v>0</v>
      </c>
      <c r="S107" s="11">
        <f>IF($A107="","---",IF(OR($G107="FIC",$G107="FC"),IF(COUNTIFS($D$2:$D140,#REF!,$E$2:$E140,$E107,$G$2:$G140,"FIC")=1,$B107,"Completion Date Pending"),IF(OR(AND($K107=$J107,$K107=$R107),$K107=0,($K107-SUMIFS($R$2:$R140,$D$2:$D140,$D107,$E$2:$E140,$E107,$G$2:$G140,$G107))=0),$B107,"Completion Date Pending")))</f>
        <v>45805</v>
      </c>
      <c r="T107" s="12">
        <f t="shared" si="6"/>
        <v>0</v>
      </c>
      <c r="U107" s="12">
        <f t="shared" si="7"/>
        <v>1</v>
      </c>
      <c r="V107" s="45">
        <f t="shared" si="8"/>
        <v>0</v>
      </c>
      <c r="W107" s="46">
        <f t="shared" si="9"/>
        <v>1.1111111111111112</v>
      </c>
      <c r="X107" s="13" t="str">
        <f t="shared" si="10"/>
        <v>Wednesday</v>
      </c>
      <c r="Y107" s="14" t="b">
        <f t="shared" si="11"/>
        <v>1</v>
      </c>
      <c r="Z107" s="16"/>
    </row>
    <row r="108" spans="1:26" x14ac:dyDescent="0.3">
      <c r="A108" s="6" t="s">
        <v>56</v>
      </c>
      <c r="B108" s="7">
        <v>45805</v>
      </c>
      <c r="C108" s="8">
        <v>22</v>
      </c>
      <c r="D108" s="6" t="s">
        <v>33</v>
      </c>
      <c r="E108" s="6">
        <v>13</v>
      </c>
      <c r="F108" s="6" t="s">
        <v>34</v>
      </c>
      <c r="G108" s="6" t="s">
        <v>26</v>
      </c>
      <c r="H108" s="9">
        <v>36686</v>
      </c>
      <c r="I108" s="9">
        <v>39750</v>
      </c>
      <c r="J108" s="6">
        <v>1</v>
      </c>
      <c r="K108" s="6">
        <v>0</v>
      </c>
      <c r="L108" s="6" t="s">
        <v>27</v>
      </c>
      <c r="M108" s="6">
        <v>8</v>
      </c>
      <c r="N108" s="6">
        <v>8</v>
      </c>
      <c r="O108" s="6">
        <v>0</v>
      </c>
      <c r="P108" s="10" t="s">
        <v>28</v>
      </c>
      <c r="Q108" s="6">
        <v>0</v>
      </c>
      <c r="R108" s="6">
        <v>0</v>
      </c>
      <c r="S108" s="11">
        <f>IF($A108="","---",IF(OR($G108="FIC",$G108="FC"),IF(COUNTIFS($D$2:$D141,#REF!,$E$2:$E141,$E108,$G$2:$G141,"FIC")=1,$B108,"Completion Date Pending"),IF(OR(AND($K108=$J108,$K108=$R108),$K108=0,($K108-SUMIFS($R$2:$R141,$D$2:$D141,$D108,$E$2:$E141,$E108,$G$2:$G141,$G108))=0),$B108,"Completion Date Pending")))</f>
        <v>45805</v>
      </c>
      <c r="T108" s="12">
        <f t="shared" si="6"/>
        <v>3064</v>
      </c>
      <c r="U108" s="12">
        <f t="shared" si="7"/>
        <v>1</v>
      </c>
      <c r="V108" s="45">
        <f t="shared" si="8"/>
        <v>383</v>
      </c>
      <c r="W108" s="46">
        <f t="shared" si="9"/>
        <v>0.125</v>
      </c>
      <c r="X108" s="13" t="str">
        <f t="shared" si="10"/>
        <v>Wednesday</v>
      </c>
      <c r="Y108" s="14" t="b">
        <f t="shared" si="11"/>
        <v>1</v>
      </c>
      <c r="Z108" s="16"/>
    </row>
    <row r="109" spans="1:26" x14ac:dyDescent="0.3">
      <c r="A109" s="6" t="s">
        <v>56</v>
      </c>
      <c r="B109" s="7">
        <v>45806</v>
      </c>
      <c r="C109" s="8">
        <v>22</v>
      </c>
      <c r="D109" s="6" t="s">
        <v>35</v>
      </c>
      <c r="E109" s="6">
        <v>3</v>
      </c>
      <c r="F109" s="6" t="s">
        <v>36</v>
      </c>
      <c r="G109" s="6" t="s">
        <v>26</v>
      </c>
      <c r="H109" s="9">
        <v>13262</v>
      </c>
      <c r="I109" s="9">
        <v>13762</v>
      </c>
      <c r="J109" s="6">
        <v>1</v>
      </c>
      <c r="K109" s="6">
        <v>1</v>
      </c>
      <c r="L109" s="6" t="s">
        <v>27</v>
      </c>
      <c r="M109" s="6">
        <v>9</v>
      </c>
      <c r="N109" s="6">
        <v>9</v>
      </c>
      <c r="O109" s="6">
        <v>0</v>
      </c>
      <c r="P109" s="10" t="s">
        <v>28</v>
      </c>
      <c r="Q109" s="6">
        <v>0</v>
      </c>
      <c r="R109" s="6">
        <v>0</v>
      </c>
      <c r="S109" s="11" t="str">
        <f>IF($A109="","---",IF(OR($G109="FIC",$G109="FC"),IF(COUNTIFS($D$2:$D142,#REF!,$E$2:$E142,$E109,$G$2:$G142,"FIC")=1,$B109,"Completion Date Pending"),IF(OR(AND($K109=$J109,$K109=$R109),$K109=0,($K109-SUMIFS($R$2:$R142,$D$2:$D142,$D109,$E$2:$E142,$E109,$G$2:$G142,$G109))=0),$B109,"Completion Date Pending")))</f>
        <v>Completion Date Pending</v>
      </c>
      <c r="T109" s="12">
        <f t="shared" si="6"/>
        <v>500</v>
      </c>
      <c r="U109" s="12">
        <f t="shared" si="7"/>
        <v>0</v>
      </c>
      <c r="V109" s="45">
        <f t="shared" si="8"/>
        <v>55.555555555555557</v>
      </c>
      <c r="W109" s="46">
        <f t="shared" si="9"/>
        <v>0</v>
      </c>
      <c r="X109" s="13" t="str">
        <f t="shared" si="10"/>
        <v>Thursday</v>
      </c>
      <c r="Y109" s="14" t="b">
        <f t="shared" si="11"/>
        <v>1</v>
      </c>
      <c r="Z109" s="16"/>
    </row>
    <row r="110" spans="1:26" x14ac:dyDescent="0.3">
      <c r="A110" s="6" t="s">
        <v>56</v>
      </c>
      <c r="B110" s="7">
        <v>45807</v>
      </c>
      <c r="C110" s="8">
        <v>22</v>
      </c>
      <c r="D110" s="6" t="s">
        <v>35</v>
      </c>
      <c r="E110" s="6">
        <v>3</v>
      </c>
      <c r="F110" s="6" t="s">
        <v>36</v>
      </c>
      <c r="G110" s="6" t="s">
        <v>26</v>
      </c>
      <c r="H110" s="9">
        <v>13762</v>
      </c>
      <c r="I110" s="9">
        <v>16800</v>
      </c>
      <c r="J110" s="6">
        <v>1</v>
      </c>
      <c r="K110" s="6">
        <v>1</v>
      </c>
      <c r="L110" s="6" t="s">
        <v>27</v>
      </c>
      <c r="M110" s="6">
        <v>8.9</v>
      </c>
      <c r="N110" s="6">
        <v>8.9</v>
      </c>
      <c r="O110" s="6">
        <v>0</v>
      </c>
      <c r="P110" s="10" t="s">
        <v>28</v>
      </c>
      <c r="Q110" s="6">
        <v>0</v>
      </c>
      <c r="R110" s="6">
        <v>0</v>
      </c>
      <c r="S110" s="11" t="str">
        <f>IF($A110="","---",IF(OR($G110="FIC",$G110="FC"),IF(COUNTIFS($D$2:$D143,#REF!,$E$2:$E143,$E110,$G$2:$G143,"FIC")=1,$B110,"Completion Date Pending"),IF(OR(AND($K110=$J110,$K110=$R110),$K110=0,($K110-SUMIFS($R$2:$R143,$D$2:$D143,$D110,$E$2:$E143,$E110,$G$2:$G143,$G110))=0),$B110,"Completion Date Pending")))</f>
        <v>Completion Date Pending</v>
      </c>
      <c r="T110" s="12">
        <f t="shared" si="6"/>
        <v>3038</v>
      </c>
      <c r="U110" s="12">
        <f t="shared" si="7"/>
        <v>0</v>
      </c>
      <c r="V110" s="45">
        <f t="shared" si="8"/>
        <v>341.34831460674155</v>
      </c>
      <c r="W110" s="46">
        <f t="shared" si="9"/>
        <v>0</v>
      </c>
      <c r="X110" s="13" t="str">
        <f t="shared" si="10"/>
        <v>Friday</v>
      </c>
      <c r="Y110" s="14" t="b">
        <f t="shared" si="11"/>
        <v>1</v>
      </c>
      <c r="Z110" s="16"/>
    </row>
    <row r="111" spans="1:26" x14ac:dyDescent="0.3">
      <c r="A111" s="6" t="s">
        <v>57</v>
      </c>
      <c r="B111" s="7">
        <v>45803</v>
      </c>
      <c r="C111" s="8">
        <v>22</v>
      </c>
      <c r="D111" s="6" t="s">
        <v>24</v>
      </c>
      <c r="E111" s="6">
        <v>3</v>
      </c>
      <c r="F111" s="6" t="s">
        <v>25</v>
      </c>
      <c r="G111" s="6" t="s">
        <v>26</v>
      </c>
      <c r="H111" s="9">
        <v>15357</v>
      </c>
      <c r="I111" s="9">
        <v>15357</v>
      </c>
      <c r="J111" s="6">
        <v>1</v>
      </c>
      <c r="K111" s="6">
        <v>0</v>
      </c>
      <c r="L111" s="6" t="s">
        <v>27</v>
      </c>
      <c r="M111" s="6">
        <v>0</v>
      </c>
      <c r="N111" s="6">
        <v>0</v>
      </c>
      <c r="O111" s="6">
        <v>0</v>
      </c>
      <c r="P111" s="10" t="s">
        <v>28</v>
      </c>
      <c r="Q111" s="6">
        <v>0</v>
      </c>
      <c r="R111" s="6">
        <v>0</v>
      </c>
      <c r="S111" s="11">
        <f>IF($A111="","---",IF(OR($G111="FIC",$G111="FC"),IF(COUNTIFS($D$2:$D144,#REF!,$E$2:$E144,$E111,$G$2:$G144,"FIC")=1,$B111,"Completion Date Pending"),IF(OR(AND($K111=$J111,$K111=$R111),$K111=0,($K111-SUMIFS($R$2:$R144,$D$2:$D144,$D111,$E$2:$E144,$E111,$G$2:$G144,$G111))=0),$B111,"Completion Date Pending")))</f>
        <v>45803</v>
      </c>
      <c r="T111" s="12">
        <f t="shared" si="6"/>
        <v>0</v>
      </c>
      <c r="U111" s="12">
        <f t="shared" si="7"/>
        <v>1</v>
      </c>
      <c r="V111" s="45" t="str">
        <f t="shared" si="8"/>
        <v>---</v>
      </c>
      <c r="W111" s="46" t="str">
        <f t="shared" si="9"/>
        <v>---</v>
      </c>
      <c r="X111" s="13" t="str">
        <f t="shared" si="10"/>
        <v>Monday</v>
      </c>
      <c r="Y111" s="14" t="b">
        <f t="shared" si="11"/>
        <v>1</v>
      </c>
      <c r="Z111" s="16"/>
    </row>
    <row r="112" spans="1:26" x14ac:dyDescent="0.3">
      <c r="A112" s="6" t="s">
        <v>57</v>
      </c>
      <c r="B112" s="7">
        <v>45803</v>
      </c>
      <c r="C112" s="8">
        <v>22</v>
      </c>
      <c r="D112" s="6" t="s">
        <v>29</v>
      </c>
      <c r="E112" s="6">
        <v>8</v>
      </c>
      <c r="F112" s="6" t="s">
        <v>30</v>
      </c>
      <c r="G112" s="6" t="s">
        <v>26</v>
      </c>
      <c r="H112" s="9">
        <v>35835</v>
      </c>
      <c r="I112" s="9">
        <v>40954</v>
      </c>
      <c r="J112" s="6">
        <v>1</v>
      </c>
      <c r="K112" s="6">
        <v>0</v>
      </c>
      <c r="L112" s="6" t="s">
        <v>27</v>
      </c>
      <c r="M112" s="6">
        <v>8.9</v>
      </c>
      <c r="N112" s="6">
        <v>8.9</v>
      </c>
      <c r="O112" s="6">
        <v>0</v>
      </c>
      <c r="P112" s="10" t="s">
        <v>28</v>
      </c>
      <c r="Q112" s="6">
        <v>0</v>
      </c>
      <c r="R112" s="6">
        <v>0</v>
      </c>
      <c r="S112" s="11">
        <f>IF($A112="","---",IF(OR($G112="FIC",$G112="FC"),IF(COUNTIFS($D$2:$D145,#REF!,$E$2:$E145,$E112,$G$2:$G145,"FIC")=1,$B112,"Completion Date Pending"),IF(OR(AND($K112=$J112,$K112=$R112),$K112=0,($K112-SUMIFS($R$2:$R145,$D$2:$D145,$D112,$E$2:$E145,$E112,$G$2:$G145,$G112))=0),$B112,"Completion Date Pending")))</f>
        <v>45803</v>
      </c>
      <c r="T112" s="12">
        <f t="shared" si="6"/>
        <v>5119</v>
      </c>
      <c r="U112" s="12">
        <f t="shared" si="7"/>
        <v>1</v>
      </c>
      <c r="V112" s="45">
        <f t="shared" si="8"/>
        <v>575.16853932584263</v>
      </c>
      <c r="W112" s="46">
        <f t="shared" si="9"/>
        <v>0.11235955056179775</v>
      </c>
      <c r="X112" s="13" t="str">
        <f t="shared" si="10"/>
        <v>Monday</v>
      </c>
      <c r="Y112" s="14" t="b">
        <f t="shared" si="11"/>
        <v>1</v>
      </c>
      <c r="Z112" s="16"/>
    </row>
    <row r="113" spans="1:26" x14ac:dyDescent="0.3">
      <c r="A113" s="6" t="s">
        <v>57</v>
      </c>
      <c r="B113" s="7">
        <v>45804</v>
      </c>
      <c r="C113" s="8">
        <v>22</v>
      </c>
      <c r="D113" s="6" t="s">
        <v>29</v>
      </c>
      <c r="E113" s="6">
        <v>17</v>
      </c>
      <c r="F113" s="6" t="s">
        <v>30</v>
      </c>
      <c r="G113" s="6" t="s">
        <v>26</v>
      </c>
      <c r="H113" s="9">
        <v>81919</v>
      </c>
      <c r="I113" s="9">
        <v>87039</v>
      </c>
      <c r="J113" s="6">
        <v>1</v>
      </c>
      <c r="K113" s="6">
        <v>0</v>
      </c>
      <c r="L113" s="6" t="s">
        <v>27</v>
      </c>
      <c r="M113" s="6">
        <v>8.9</v>
      </c>
      <c r="N113" s="6">
        <v>8.9</v>
      </c>
      <c r="O113" s="6">
        <v>0</v>
      </c>
      <c r="P113" s="10" t="s">
        <v>28</v>
      </c>
      <c r="Q113" s="6">
        <v>0</v>
      </c>
      <c r="R113" s="6">
        <v>0</v>
      </c>
      <c r="S113" s="11">
        <f>IF($A113="","---",IF(OR($G113="FIC",$G113="FC"),IF(COUNTIFS($D$2:$D146,#REF!,$E$2:$E146,$E113,$G$2:$G146,"FIC")=1,$B113,"Completion Date Pending"),IF(OR(AND($K113=$J113,$K113=$R113),$K113=0,($K113-SUMIFS($R$2:$R146,$D$2:$D146,$D113,$E$2:$E146,$E113,$G$2:$G146,$G113))=0),$B113,"Completion Date Pending")))</f>
        <v>45804</v>
      </c>
      <c r="T113" s="12">
        <f t="shared" si="6"/>
        <v>5120</v>
      </c>
      <c r="U113" s="12">
        <f t="shared" si="7"/>
        <v>1</v>
      </c>
      <c r="V113" s="45">
        <f t="shared" si="8"/>
        <v>575.28089887640442</v>
      </c>
      <c r="W113" s="46">
        <f t="shared" si="9"/>
        <v>0.11235955056179775</v>
      </c>
      <c r="X113" s="13" t="str">
        <f t="shared" si="10"/>
        <v>Tuesday</v>
      </c>
      <c r="Y113" s="14" t="b">
        <f t="shared" si="11"/>
        <v>1</v>
      </c>
      <c r="Z113" s="16"/>
    </row>
    <row r="114" spans="1:26" x14ac:dyDescent="0.3">
      <c r="A114" s="6" t="s">
        <v>57</v>
      </c>
      <c r="B114" s="7">
        <v>45805</v>
      </c>
      <c r="C114" s="8">
        <v>22</v>
      </c>
      <c r="D114" s="6" t="s">
        <v>31</v>
      </c>
      <c r="E114" s="6">
        <v>3</v>
      </c>
      <c r="F114" s="6" t="s">
        <v>32</v>
      </c>
      <c r="G114" s="6" t="s">
        <v>26</v>
      </c>
      <c r="H114" s="9">
        <v>7763</v>
      </c>
      <c r="I114" s="9">
        <v>11636</v>
      </c>
      <c r="J114" s="6">
        <v>1</v>
      </c>
      <c r="K114" s="6">
        <v>0</v>
      </c>
      <c r="L114" s="6" t="s">
        <v>27</v>
      </c>
      <c r="M114" s="6">
        <v>8.9</v>
      </c>
      <c r="N114" s="6">
        <v>8.9</v>
      </c>
      <c r="O114" s="6">
        <v>0</v>
      </c>
      <c r="P114" s="10" t="s">
        <v>28</v>
      </c>
      <c r="Q114" s="6">
        <v>0</v>
      </c>
      <c r="R114" s="6">
        <v>0</v>
      </c>
      <c r="S114" s="11">
        <f>IF($A114="","---",IF(OR($G114="FIC",$G114="FC"),IF(COUNTIFS($D$2:$D147,#REF!,$E$2:$E147,$E114,$G$2:$G147,"FIC")=1,$B114,"Completion Date Pending"),IF(OR(AND($K114=$J114,$K114=$R114),$K114=0,($K114-SUMIFS($R$2:$R147,$D$2:$D147,$D114,$E$2:$E147,$E114,$G$2:$G147,$G114))=0),$B114,"Completion Date Pending")))</f>
        <v>45805</v>
      </c>
      <c r="T114" s="12">
        <f t="shared" si="6"/>
        <v>3873</v>
      </c>
      <c r="U114" s="12">
        <f t="shared" si="7"/>
        <v>1</v>
      </c>
      <c r="V114" s="45">
        <f t="shared" si="8"/>
        <v>435.16853932584269</v>
      </c>
      <c r="W114" s="46">
        <f t="shared" si="9"/>
        <v>0.11235955056179775</v>
      </c>
      <c r="X114" s="13" t="str">
        <f t="shared" si="10"/>
        <v>Wednesday</v>
      </c>
      <c r="Y114" s="14" t="b">
        <f t="shared" si="11"/>
        <v>1</v>
      </c>
      <c r="Z114" s="16"/>
    </row>
    <row r="115" spans="1:26" x14ac:dyDescent="0.3">
      <c r="A115" s="6" t="s">
        <v>57</v>
      </c>
      <c r="B115" s="7">
        <v>45806</v>
      </c>
      <c r="C115" s="8">
        <v>22</v>
      </c>
      <c r="D115" s="6" t="s">
        <v>33</v>
      </c>
      <c r="E115" s="6">
        <v>3</v>
      </c>
      <c r="F115" s="6" t="s">
        <v>34</v>
      </c>
      <c r="G115" s="6" t="s">
        <v>26</v>
      </c>
      <c r="H115" s="9">
        <v>6108</v>
      </c>
      <c r="I115" s="9">
        <v>8000</v>
      </c>
      <c r="J115" s="6">
        <v>1</v>
      </c>
      <c r="K115" s="6">
        <v>1</v>
      </c>
      <c r="L115" s="6" t="s">
        <v>27</v>
      </c>
      <c r="M115" s="6">
        <v>8.9</v>
      </c>
      <c r="N115" s="6">
        <v>8.9</v>
      </c>
      <c r="O115" s="6">
        <v>0</v>
      </c>
      <c r="P115" s="10" t="s">
        <v>28</v>
      </c>
      <c r="Q115" s="6">
        <v>0</v>
      </c>
      <c r="R115" s="6">
        <v>0</v>
      </c>
      <c r="S115" s="11" t="str">
        <f>IF($A115="","---",IF(OR($G115="FIC",$G115="FC"),IF(COUNTIFS($D$2:$D148,#REF!,$E$2:$E148,$E115,$G$2:$G148,"FIC")=1,$B115,"Completion Date Pending"),IF(OR(AND($K115=$J115,$K115=$R115),$K115=0,($K115-SUMIFS($R$2:$R148,$D$2:$D148,$D115,$E$2:$E148,$E115,$G$2:$G148,$G115))=0),$B115,"Completion Date Pending")))</f>
        <v>Completion Date Pending</v>
      </c>
      <c r="T115" s="12">
        <f t="shared" si="6"/>
        <v>1892</v>
      </c>
      <c r="U115" s="12">
        <f t="shared" si="7"/>
        <v>0</v>
      </c>
      <c r="V115" s="45">
        <f t="shared" si="8"/>
        <v>212.58426966292134</v>
      </c>
      <c r="W115" s="46">
        <f t="shared" si="9"/>
        <v>0</v>
      </c>
      <c r="X115" s="13" t="str">
        <f t="shared" si="10"/>
        <v>Thursday</v>
      </c>
      <c r="Y115" s="14" t="b">
        <f t="shared" si="11"/>
        <v>1</v>
      </c>
      <c r="Z115" s="16"/>
    </row>
    <row r="116" spans="1:26" x14ac:dyDescent="0.3">
      <c r="A116" s="6" t="s">
        <v>57</v>
      </c>
      <c r="B116" s="7">
        <v>45807</v>
      </c>
      <c r="C116" s="8">
        <v>22</v>
      </c>
      <c r="D116" s="6" t="s">
        <v>33</v>
      </c>
      <c r="E116" s="6">
        <v>3</v>
      </c>
      <c r="F116" s="6" t="s">
        <v>34</v>
      </c>
      <c r="G116" s="6" t="s">
        <v>26</v>
      </c>
      <c r="H116" s="9">
        <v>8000</v>
      </c>
      <c r="I116" s="9">
        <v>9171</v>
      </c>
      <c r="J116" s="6">
        <v>1</v>
      </c>
      <c r="K116" s="6">
        <v>0</v>
      </c>
      <c r="L116" s="6" t="s">
        <v>27</v>
      </c>
      <c r="M116" s="6">
        <v>9</v>
      </c>
      <c r="N116" s="6">
        <v>9</v>
      </c>
      <c r="O116" s="6">
        <v>0</v>
      </c>
      <c r="P116" s="10" t="s">
        <v>28</v>
      </c>
      <c r="Q116" s="6">
        <v>0</v>
      </c>
      <c r="R116" s="6">
        <v>0</v>
      </c>
      <c r="S116" s="11">
        <f>IF($A116="","---",IF(OR($G116="FIC",$G116="FC"),IF(COUNTIFS($D$2:$D149,#REF!,$E$2:$E149,$E116,$G$2:$G149,"FIC")=1,$B116,"Completion Date Pending"),IF(OR(AND($K116=$J116,$K116=$R116),$K116=0,($K116-SUMIFS($R$2:$R149,$D$2:$D149,$D116,$E$2:$E149,$E116,$G$2:$G149,$G116))=0),$B116,"Completion Date Pending")))</f>
        <v>45807</v>
      </c>
      <c r="T116" s="12">
        <f t="shared" si="6"/>
        <v>1171</v>
      </c>
      <c r="U116" s="12">
        <f t="shared" si="7"/>
        <v>1</v>
      </c>
      <c r="V116" s="45">
        <f t="shared" si="8"/>
        <v>130.11111111111111</v>
      </c>
      <c r="W116" s="46">
        <f t="shared" si="9"/>
        <v>0.1111111111111111</v>
      </c>
      <c r="X116" s="13" t="str">
        <f t="shared" si="10"/>
        <v>Friday</v>
      </c>
      <c r="Y116" s="14" t="b">
        <f t="shared" si="11"/>
        <v>1</v>
      </c>
      <c r="Z116" s="16"/>
    </row>
    <row r="117" spans="1:26" x14ac:dyDescent="0.3">
      <c r="A117" s="6" t="s">
        <v>58</v>
      </c>
      <c r="B117" s="7">
        <v>45803</v>
      </c>
      <c r="C117" s="8">
        <v>22</v>
      </c>
      <c r="D117" s="6" t="s">
        <v>24</v>
      </c>
      <c r="E117" s="6">
        <v>5</v>
      </c>
      <c r="F117" s="6" t="s">
        <v>25</v>
      </c>
      <c r="G117" s="6" t="s">
        <v>26</v>
      </c>
      <c r="H117" s="9">
        <v>25594</v>
      </c>
      <c r="I117" s="9">
        <v>25594</v>
      </c>
      <c r="J117" s="6">
        <v>1</v>
      </c>
      <c r="K117" s="6">
        <v>0</v>
      </c>
      <c r="L117" s="6" t="s">
        <v>27</v>
      </c>
      <c r="M117" s="6">
        <v>0</v>
      </c>
      <c r="N117" s="6">
        <v>0</v>
      </c>
      <c r="O117" s="6">
        <v>0</v>
      </c>
      <c r="P117" s="10" t="s">
        <v>28</v>
      </c>
      <c r="Q117" s="6">
        <v>0</v>
      </c>
      <c r="R117" s="6">
        <v>0</v>
      </c>
      <c r="S117" s="11">
        <f>IF($A117="","---",IF(OR($G117="FIC",$G117="FC"),IF(COUNTIFS($D$2:$D150,#REF!,$E$2:$E150,$E117,$G$2:$G150,"FIC")=1,$B117,"Completion Date Pending"),IF(OR(AND($K117=$J117,$K117=$R117),$K117=0,($K117-SUMIFS($R$2:$R150,$D$2:$D150,$D117,$E$2:$E150,$E117,$G$2:$G150,$G117))=0),$B117,"Completion Date Pending")))</f>
        <v>45803</v>
      </c>
      <c r="T117" s="12">
        <f t="shared" si="6"/>
        <v>0</v>
      </c>
      <c r="U117" s="12">
        <f t="shared" si="7"/>
        <v>1</v>
      </c>
      <c r="V117" s="45" t="str">
        <f t="shared" si="8"/>
        <v>---</v>
      </c>
      <c r="W117" s="46" t="str">
        <f t="shared" si="9"/>
        <v>---</v>
      </c>
      <c r="X117" s="13" t="str">
        <f t="shared" si="10"/>
        <v>Monday</v>
      </c>
      <c r="Y117" s="14" t="b">
        <f t="shared" si="11"/>
        <v>1</v>
      </c>
      <c r="Z117" s="16"/>
    </row>
    <row r="118" spans="1:26" x14ac:dyDescent="0.3">
      <c r="A118" s="6" t="s">
        <v>58</v>
      </c>
      <c r="B118" s="7">
        <v>45803</v>
      </c>
      <c r="C118" s="8">
        <v>22</v>
      </c>
      <c r="D118" s="6" t="s">
        <v>29</v>
      </c>
      <c r="E118" s="6">
        <v>10</v>
      </c>
      <c r="F118" s="6" t="s">
        <v>30</v>
      </c>
      <c r="G118" s="6" t="s">
        <v>26</v>
      </c>
      <c r="H118" s="9">
        <v>46074</v>
      </c>
      <c r="I118" s="9">
        <v>49000</v>
      </c>
      <c r="J118" s="6">
        <v>1</v>
      </c>
      <c r="K118" s="6">
        <v>1</v>
      </c>
      <c r="L118" s="6" t="s">
        <v>27</v>
      </c>
      <c r="M118" s="6">
        <v>8.6999999999999993</v>
      </c>
      <c r="N118" s="6">
        <v>8.6999999999999993</v>
      </c>
      <c r="O118" s="6">
        <v>0</v>
      </c>
      <c r="P118" s="10" t="s">
        <v>28</v>
      </c>
      <c r="Q118" s="6">
        <v>0</v>
      </c>
      <c r="R118" s="6">
        <v>0</v>
      </c>
      <c r="S118" s="11" t="str">
        <f>IF($A118="","---",IF(OR($G118="FIC",$G118="FC"),IF(COUNTIFS($D$2:$D151,#REF!,$E$2:$E151,$E118,$G$2:$G151,"FIC")=1,$B118,"Completion Date Pending"),IF(OR(AND($K118=$J118,$K118=$R118),$K118=0,($K118-SUMIFS($R$2:$R151,$D$2:$D151,$D118,$E$2:$E151,$E118,$G$2:$G151,$G118))=0),$B118,"Completion Date Pending")))</f>
        <v>Completion Date Pending</v>
      </c>
      <c r="T118" s="12">
        <f t="shared" si="6"/>
        <v>2926</v>
      </c>
      <c r="U118" s="12">
        <f t="shared" si="7"/>
        <v>0</v>
      </c>
      <c r="V118" s="45">
        <f t="shared" si="8"/>
        <v>336.32183908045982</v>
      </c>
      <c r="W118" s="46">
        <f t="shared" si="9"/>
        <v>0</v>
      </c>
      <c r="X118" s="13" t="str">
        <f t="shared" si="10"/>
        <v>Monday</v>
      </c>
      <c r="Y118" s="14" t="b">
        <f t="shared" si="11"/>
        <v>1</v>
      </c>
      <c r="Z118" s="16"/>
    </row>
    <row r="119" spans="1:26" x14ac:dyDescent="0.3">
      <c r="A119" s="6" t="s">
        <v>58</v>
      </c>
      <c r="B119" s="7">
        <v>45804</v>
      </c>
      <c r="C119" s="8">
        <v>22</v>
      </c>
      <c r="D119" s="6" t="s">
        <v>29</v>
      </c>
      <c r="E119" s="6">
        <v>10</v>
      </c>
      <c r="F119" s="6" t="s">
        <v>30</v>
      </c>
      <c r="G119" s="6" t="s">
        <v>26</v>
      </c>
      <c r="H119" s="9">
        <v>49000</v>
      </c>
      <c r="I119" s="9">
        <v>51196</v>
      </c>
      <c r="J119" s="6">
        <v>1</v>
      </c>
      <c r="K119" s="6">
        <v>0</v>
      </c>
      <c r="L119" s="6" t="s">
        <v>27</v>
      </c>
      <c r="M119" s="6">
        <v>2</v>
      </c>
      <c r="N119" s="6">
        <v>2</v>
      </c>
      <c r="O119" s="6">
        <v>0</v>
      </c>
      <c r="P119" s="10" t="s">
        <v>28</v>
      </c>
      <c r="Q119" s="6">
        <v>0</v>
      </c>
      <c r="R119" s="6">
        <v>0</v>
      </c>
      <c r="S119" s="11">
        <f>IF($A119="","---",IF(OR($G119="FIC",$G119="FC"),IF(COUNTIFS($D$2:$D152,#REF!,$E$2:$E152,$E119,$G$2:$G152,"FIC")=1,$B119,"Completion Date Pending"),IF(OR(AND($K119=$J119,$K119=$R119),$K119=0,($K119-SUMIFS($R$2:$R152,$D$2:$D152,$D119,$E$2:$E152,$E119,$G$2:$G152,$G119))=0),$B119,"Completion Date Pending")))</f>
        <v>45804</v>
      </c>
      <c r="T119" s="12">
        <f t="shared" si="6"/>
        <v>2196</v>
      </c>
      <c r="U119" s="12">
        <f t="shared" si="7"/>
        <v>1</v>
      </c>
      <c r="V119" s="45">
        <f t="shared" si="8"/>
        <v>1098</v>
      </c>
      <c r="W119" s="46">
        <f t="shared" si="9"/>
        <v>0.5</v>
      </c>
      <c r="X119" s="13" t="str">
        <f t="shared" si="10"/>
        <v>Tuesday</v>
      </c>
      <c r="Y119" s="14" t="b">
        <f t="shared" si="11"/>
        <v>1</v>
      </c>
      <c r="Z119" s="16"/>
    </row>
    <row r="120" spans="1:26" x14ac:dyDescent="0.3">
      <c r="A120" s="6" t="s">
        <v>58</v>
      </c>
      <c r="B120" s="7">
        <v>45804</v>
      </c>
      <c r="C120" s="8">
        <v>22</v>
      </c>
      <c r="D120" s="6" t="s">
        <v>31</v>
      </c>
      <c r="E120" s="6">
        <v>5</v>
      </c>
      <c r="F120" s="6" t="s">
        <v>32</v>
      </c>
      <c r="G120" s="6" t="s">
        <v>26</v>
      </c>
      <c r="H120" s="9">
        <v>15521</v>
      </c>
      <c r="I120" s="9">
        <v>19408</v>
      </c>
      <c r="J120" s="6">
        <v>1</v>
      </c>
      <c r="K120" s="6">
        <v>1</v>
      </c>
      <c r="L120" s="6" t="s">
        <v>27</v>
      </c>
      <c r="M120" s="6">
        <v>6.7</v>
      </c>
      <c r="N120" s="6">
        <v>6.7</v>
      </c>
      <c r="O120" s="6">
        <v>0</v>
      </c>
      <c r="P120" s="10" t="s">
        <v>28</v>
      </c>
      <c r="Q120" s="6">
        <v>0</v>
      </c>
      <c r="R120" s="6">
        <v>0</v>
      </c>
      <c r="S120" s="11" t="str">
        <f>IF($A120="","---",IF(OR($G120="FIC",$G120="FC"),IF(COUNTIFS($D$2:$D153,#REF!,$E$2:$E153,$E120,$G$2:$G153,"FIC")=1,$B120,"Completion Date Pending"),IF(OR(AND($K120=$J120,$K120=$R120),$K120=0,($K120-SUMIFS($R$2:$R153,$D$2:$D153,$D120,$E$2:$E153,$E120,$G$2:$G153,$G120))=0),$B120,"Completion Date Pending")))</f>
        <v>Completion Date Pending</v>
      </c>
      <c r="T120" s="12">
        <f t="shared" si="6"/>
        <v>3887</v>
      </c>
      <c r="U120" s="12">
        <f t="shared" si="7"/>
        <v>0</v>
      </c>
      <c r="V120" s="45">
        <f t="shared" si="8"/>
        <v>580.14925373134326</v>
      </c>
      <c r="W120" s="46">
        <f t="shared" si="9"/>
        <v>0</v>
      </c>
      <c r="X120" s="13" t="str">
        <f t="shared" si="10"/>
        <v>Tuesday</v>
      </c>
      <c r="Y120" s="14" t="b">
        <f t="shared" si="11"/>
        <v>1</v>
      </c>
      <c r="Z120" s="16"/>
    </row>
    <row r="121" spans="1:26" x14ac:dyDescent="0.3">
      <c r="A121" s="6" t="s">
        <v>58</v>
      </c>
      <c r="B121" s="7">
        <v>45805</v>
      </c>
      <c r="C121" s="8">
        <v>22</v>
      </c>
      <c r="D121" s="6" t="s">
        <v>33</v>
      </c>
      <c r="E121" s="6">
        <v>5</v>
      </c>
      <c r="F121" s="6" t="s">
        <v>34</v>
      </c>
      <c r="G121" s="6" t="s">
        <v>26</v>
      </c>
      <c r="H121" s="9">
        <v>12232</v>
      </c>
      <c r="I121" s="9">
        <v>14000</v>
      </c>
      <c r="J121" s="6">
        <v>1</v>
      </c>
      <c r="K121" s="6">
        <v>1</v>
      </c>
      <c r="L121" s="6" t="s">
        <v>27</v>
      </c>
      <c r="M121" s="6">
        <v>9</v>
      </c>
      <c r="N121" s="6">
        <v>9</v>
      </c>
      <c r="O121" s="6">
        <v>0</v>
      </c>
      <c r="P121" s="10" t="s">
        <v>28</v>
      </c>
      <c r="Q121" s="6">
        <v>0</v>
      </c>
      <c r="R121" s="6">
        <v>0</v>
      </c>
      <c r="S121" s="11" t="str">
        <f>IF($A121="","---",IF(OR($G121="FIC",$G121="FC"),IF(COUNTIFS($D$2:$D154,#REF!,$E$2:$E154,$E121,$G$2:$G154,"FIC")=1,$B121,"Completion Date Pending"),IF(OR(AND($K121=$J121,$K121=$R121),$K121=0,($K121-SUMIFS($R$2:$R154,$D$2:$D154,$D121,$E$2:$E154,$E121,$G$2:$G154,$G121))=0),$B121,"Completion Date Pending")))</f>
        <v>Completion Date Pending</v>
      </c>
      <c r="T121" s="12">
        <f t="shared" si="6"/>
        <v>1768</v>
      </c>
      <c r="U121" s="12">
        <f t="shared" si="7"/>
        <v>0</v>
      </c>
      <c r="V121" s="45">
        <f t="shared" si="8"/>
        <v>196.44444444444446</v>
      </c>
      <c r="W121" s="46">
        <f t="shared" si="9"/>
        <v>0</v>
      </c>
      <c r="X121" s="13" t="str">
        <f t="shared" si="10"/>
        <v>Wednesday</v>
      </c>
      <c r="Y121" s="14" t="b">
        <f t="shared" si="11"/>
        <v>1</v>
      </c>
      <c r="Z121" s="16"/>
    </row>
    <row r="122" spans="1:26" x14ac:dyDescent="0.3">
      <c r="A122" s="6" t="s">
        <v>58</v>
      </c>
      <c r="B122" s="7">
        <v>45806</v>
      </c>
      <c r="C122" s="8">
        <v>22</v>
      </c>
      <c r="D122" s="6" t="s">
        <v>33</v>
      </c>
      <c r="E122" s="6">
        <v>5</v>
      </c>
      <c r="F122" s="6" t="s">
        <v>34</v>
      </c>
      <c r="G122" s="6" t="s">
        <v>26</v>
      </c>
      <c r="H122" s="9">
        <v>14000</v>
      </c>
      <c r="I122" s="9">
        <v>14855</v>
      </c>
      <c r="J122" s="6">
        <v>1</v>
      </c>
      <c r="K122" s="6">
        <v>1</v>
      </c>
      <c r="L122" s="6" t="s">
        <v>27</v>
      </c>
      <c r="M122" s="6">
        <v>8.6999999999999993</v>
      </c>
      <c r="N122" s="6">
        <v>8.6999999999999993</v>
      </c>
      <c r="O122" s="6">
        <v>0</v>
      </c>
      <c r="P122" s="10" t="s">
        <v>28</v>
      </c>
      <c r="Q122" s="6">
        <v>0</v>
      </c>
      <c r="R122" s="6">
        <v>0</v>
      </c>
      <c r="S122" s="11" t="str">
        <f>IF($A122="","---",IF(OR($G122="FIC",$G122="FC"),IF(COUNTIFS($D$2:$D155,#REF!,$E$2:$E155,$E122,$G$2:$G155,"FIC")=1,$B122,"Completion Date Pending"),IF(OR(AND($K122=$J122,$K122=$R122),$K122=0,($K122-SUMIFS($R$2:$R155,$D$2:$D155,$D122,$E$2:$E155,$E122,$G$2:$G155,$G122))=0),$B122,"Completion Date Pending")))</f>
        <v>Completion Date Pending</v>
      </c>
      <c r="T122" s="12">
        <f t="shared" si="6"/>
        <v>855</v>
      </c>
      <c r="U122" s="12">
        <f t="shared" si="7"/>
        <v>0</v>
      </c>
      <c r="V122" s="45">
        <f t="shared" si="8"/>
        <v>98.275862068965523</v>
      </c>
      <c r="W122" s="46">
        <f t="shared" si="9"/>
        <v>0</v>
      </c>
      <c r="X122" s="13" t="str">
        <f t="shared" si="10"/>
        <v>Thursday</v>
      </c>
      <c r="Y122" s="14" t="b">
        <f t="shared" si="11"/>
        <v>1</v>
      </c>
      <c r="Z122" s="16"/>
    </row>
    <row r="123" spans="1:26" x14ac:dyDescent="0.3">
      <c r="A123" s="6" t="s">
        <v>58</v>
      </c>
      <c r="B123" s="7">
        <v>45807</v>
      </c>
      <c r="C123" s="8">
        <v>22</v>
      </c>
      <c r="D123" s="6" t="s">
        <v>33</v>
      </c>
      <c r="E123" s="6">
        <v>5</v>
      </c>
      <c r="F123" s="6" t="s">
        <v>34</v>
      </c>
      <c r="G123" s="6" t="s">
        <v>26</v>
      </c>
      <c r="H123" s="9">
        <v>14855</v>
      </c>
      <c r="I123" s="9">
        <v>15283</v>
      </c>
      <c r="J123" s="6">
        <v>1</v>
      </c>
      <c r="K123" s="6">
        <v>0</v>
      </c>
      <c r="L123" s="6" t="s">
        <v>27</v>
      </c>
      <c r="M123" s="6">
        <v>9</v>
      </c>
      <c r="N123" s="6">
        <v>9</v>
      </c>
      <c r="O123" s="6">
        <v>0</v>
      </c>
      <c r="P123" s="10" t="s">
        <v>28</v>
      </c>
      <c r="Q123" s="6">
        <v>0</v>
      </c>
      <c r="R123" s="6">
        <v>0</v>
      </c>
      <c r="S123" s="11">
        <f>IF($A123="","---",IF(OR($G123="FIC",$G123="FC"),IF(COUNTIFS($D$2:$D156,#REF!,$E$2:$E156,$E123,$G$2:$G156,"FIC")=1,$B123,"Completion Date Pending"),IF(OR(AND($K123=$J123,$K123=$R123),$K123=0,($K123-SUMIFS($R$2:$R156,$D$2:$D156,$D123,$E$2:$E156,$E123,$G$2:$G156,$G123))=0),$B123,"Completion Date Pending")))</f>
        <v>45807</v>
      </c>
      <c r="T123" s="12">
        <f t="shared" si="6"/>
        <v>428</v>
      </c>
      <c r="U123" s="12">
        <f t="shared" si="7"/>
        <v>1</v>
      </c>
      <c r="V123" s="45">
        <f t="shared" si="8"/>
        <v>47.555555555555557</v>
      </c>
      <c r="W123" s="46">
        <f t="shared" si="9"/>
        <v>0.1111111111111111</v>
      </c>
      <c r="X123" s="13" t="str">
        <f t="shared" si="10"/>
        <v>Friday</v>
      </c>
      <c r="Y123" s="14" t="b">
        <f t="shared" si="11"/>
        <v>1</v>
      </c>
      <c r="Z123" s="16"/>
    </row>
    <row r="124" spans="1:26" x14ac:dyDescent="0.3">
      <c r="A124" s="6" t="s">
        <v>59</v>
      </c>
      <c r="B124" s="7">
        <v>45803</v>
      </c>
      <c r="C124" s="8">
        <v>22</v>
      </c>
      <c r="D124" s="6" t="s">
        <v>29</v>
      </c>
      <c r="E124" s="6">
        <v>2</v>
      </c>
      <c r="F124" s="6" t="s">
        <v>30</v>
      </c>
      <c r="G124" s="6" t="s">
        <v>26</v>
      </c>
      <c r="H124" s="9">
        <v>5111</v>
      </c>
      <c r="I124" s="9">
        <v>10234</v>
      </c>
      <c r="J124" s="6">
        <v>1</v>
      </c>
      <c r="K124" s="6">
        <v>0</v>
      </c>
      <c r="L124" s="6" t="s">
        <v>27</v>
      </c>
      <c r="M124" s="6">
        <v>8.8000000000000007</v>
      </c>
      <c r="N124" s="6">
        <v>8.8000000000000007</v>
      </c>
      <c r="O124" s="6">
        <v>0</v>
      </c>
      <c r="P124" s="10" t="s">
        <v>28</v>
      </c>
      <c r="Q124" s="6">
        <v>0</v>
      </c>
      <c r="R124" s="6">
        <v>0</v>
      </c>
      <c r="S124" s="11">
        <f>IF($A124="","---",IF(OR($G124="FIC",$G124="FC"),IF(COUNTIFS($D$2:$D157,#REF!,$E$2:$E157,$E124,$G$2:$G157,"FIC")=1,$B124,"Completion Date Pending"),IF(OR(AND($K124=$J124,$K124=$R124),$K124=0,($K124-SUMIFS($R$2:$R157,$D$2:$D157,$D124,$E$2:$E157,$E124,$G$2:$G157,$G124))=0),$B124,"Completion Date Pending")))</f>
        <v>45803</v>
      </c>
      <c r="T124" s="12">
        <f t="shared" si="6"/>
        <v>5123</v>
      </c>
      <c r="U124" s="12">
        <f t="shared" si="7"/>
        <v>1</v>
      </c>
      <c r="V124" s="45">
        <f t="shared" si="8"/>
        <v>582.15909090909088</v>
      </c>
      <c r="W124" s="46">
        <f t="shared" si="9"/>
        <v>0.11363636363636363</v>
      </c>
      <c r="X124" s="13" t="str">
        <f t="shared" si="10"/>
        <v>Monday</v>
      </c>
      <c r="Y124" s="14" t="b">
        <f t="shared" si="11"/>
        <v>1</v>
      </c>
      <c r="Z124" s="16"/>
    </row>
    <row r="125" spans="1:26" x14ac:dyDescent="0.3">
      <c r="A125" s="6" t="s">
        <v>59</v>
      </c>
      <c r="B125" s="7">
        <v>45804</v>
      </c>
      <c r="C125" s="8">
        <v>22</v>
      </c>
      <c r="D125" s="6" t="s">
        <v>29</v>
      </c>
      <c r="E125" s="6">
        <v>16</v>
      </c>
      <c r="F125" s="6" t="s">
        <v>30</v>
      </c>
      <c r="G125" s="6" t="s">
        <v>26</v>
      </c>
      <c r="H125" s="9">
        <v>76792</v>
      </c>
      <c r="I125" s="9">
        <v>81919</v>
      </c>
      <c r="J125" s="6">
        <v>1</v>
      </c>
      <c r="K125" s="6">
        <v>0</v>
      </c>
      <c r="L125" s="6" t="s">
        <v>27</v>
      </c>
      <c r="M125" s="6">
        <v>8.8000000000000007</v>
      </c>
      <c r="N125" s="6">
        <v>8.8000000000000007</v>
      </c>
      <c r="O125" s="6">
        <v>0</v>
      </c>
      <c r="P125" s="10" t="s">
        <v>28</v>
      </c>
      <c r="Q125" s="6">
        <v>0</v>
      </c>
      <c r="R125" s="6">
        <v>0</v>
      </c>
      <c r="S125" s="11">
        <f>IF($A125="","---",IF(OR($G125="FIC",$G125="FC"),IF(COUNTIFS($D$2:$D158,#REF!,$E$2:$E158,$E125,$G$2:$G158,"FIC")=1,$B125,"Completion Date Pending"),IF(OR(AND($K125=$J125,$K125=$R125),$K125=0,($K125-SUMIFS($R$2:$R158,$D$2:$D158,$D125,$E$2:$E158,$E125,$G$2:$G158,$G125))=0),$B125,"Completion Date Pending")))</f>
        <v>45804</v>
      </c>
      <c r="T125" s="12">
        <f t="shared" si="6"/>
        <v>5127</v>
      </c>
      <c r="U125" s="12">
        <f t="shared" si="7"/>
        <v>1</v>
      </c>
      <c r="V125" s="45">
        <f t="shared" si="8"/>
        <v>582.61363636363626</v>
      </c>
      <c r="W125" s="46">
        <f t="shared" si="9"/>
        <v>0.11363636363636363</v>
      </c>
      <c r="X125" s="13" t="str">
        <f t="shared" si="10"/>
        <v>Tuesday</v>
      </c>
      <c r="Y125" s="14" t="b">
        <f t="shared" si="11"/>
        <v>1</v>
      </c>
      <c r="Z125" s="16"/>
    </row>
    <row r="126" spans="1:26" x14ac:dyDescent="0.3">
      <c r="A126" s="6" t="s">
        <v>59</v>
      </c>
      <c r="B126" s="7">
        <v>45805</v>
      </c>
      <c r="C126" s="8">
        <v>22</v>
      </c>
      <c r="D126" s="6" t="s">
        <v>31</v>
      </c>
      <c r="E126" s="6">
        <v>14</v>
      </c>
      <c r="F126" s="6" t="s">
        <v>32</v>
      </c>
      <c r="G126" s="6" t="s">
        <v>26</v>
      </c>
      <c r="H126" s="9">
        <v>50465</v>
      </c>
      <c r="I126" s="9">
        <v>54337</v>
      </c>
      <c r="J126" s="6">
        <v>1</v>
      </c>
      <c r="K126" s="6">
        <v>0</v>
      </c>
      <c r="L126" s="6" t="s">
        <v>27</v>
      </c>
      <c r="M126" s="6">
        <v>8.8000000000000007</v>
      </c>
      <c r="N126" s="6">
        <v>8.8000000000000007</v>
      </c>
      <c r="O126" s="6">
        <v>0</v>
      </c>
      <c r="P126" s="10" t="s">
        <v>28</v>
      </c>
      <c r="Q126" s="6">
        <v>0</v>
      </c>
      <c r="R126" s="6">
        <v>0</v>
      </c>
      <c r="S126" s="11">
        <f>IF($A126="","---",IF(OR($G126="FIC",$G126="FC"),IF(COUNTIFS($D$2:$D159,#REF!,$E$2:$E159,$E126,$G$2:$G159,"FIC")=1,$B126,"Completion Date Pending"),IF(OR(AND($K126=$J126,$K126=$R126),$K126=0,($K126-SUMIFS($R$2:$R159,$D$2:$D159,$D126,$E$2:$E159,$E126,$G$2:$G159,$G126))=0),$B126,"Completion Date Pending")))</f>
        <v>45805</v>
      </c>
      <c r="T126" s="12">
        <f t="shared" si="6"/>
        <v>3872</v>
      </c>
      <c r="U126" s="12">
        <f t="shared" si="7"/>
        <v>1</v>
      </c>
      <c r="V126" s="45">
        <f t="shared" si="8"/>
        <v>439.99999999999994</v>
      </c>
      <c r="W126" s="46">
        <f t="shared" si="9"/>
        <v>0.11363636363636363</v>
      </c>
      <c r="X126" s="13" t="str">
        <f t="shared" si="10"/>
        <v>Wednesday</v>
      </c>
      <c r="Y126" s="14" t="b">
        <f t="shared" si="11"/>
        <v>1</v>
      </c>
      <c r="Z126" s="16"/>
    </row>
    <row r="127" spans="1:26" x14ac:dyDescent="0.3">
      <c r="A127" s="6" t="s">
        <v>59</v>
      </c>
      <c r="B127" s="7">
        <v>45806</v>
      </c>
      <c r="C127" s="8">
        <v>22</v>
      </c>
      <c r="D127" s="6" t="s">
        <v>33</v>
      </c>
      <c r="E127" s="6">
        <v>14</v>
      </c>
      <c r="F127" s="6" t="s">
        <v>34</v>
      </c>
      <c r="G127" s="6" t="s">
        <v>26</v>
      </c>
      <c r="H127" s="9">
        <v>39750</v>
      </c>
      <c r="I127" s="9">
        <v>40750</v>
      </c>
      <c r="J127" s="6">
        <v>1</v>
      </c>
      <c r="K127" s="6">
        <v>1</v>
      </c>
      <c r="L127" s="6" t="s">
        <v>27</v>
      </c>
      <c r="M127" s="6">
        <v>8.8000000000000007</v>
      </c>
      <c r="N127" s="6">
        <v>8.8000000000000007</v>
      </c>
      <c r="O127" s="6">
        <v>0</v>
      </c>
      <c r="P127" s="10" t="s">
        <v>28</v>
      </c>
      <c r="Q127" s="6">
        <v>0</v>
      </c>
      <c r="R127" s="6">
        <v>0</v>
      </c>
      <c r="S127" s="11" t="str">
        <f>IF($A127="","---",IF(OR($G127="FIC",$G127="FC"),IF(COUNTIFS($D$2:$D160,#REF!,$E$2:$E160,$E127,$G$2:$G160,"FIC")=1,$B127,"Completion Date Pending"),IF(OR(AND($K127=$J127,$K127=$R127),$K127=0,($K127-SUMIFS($R$2:$R160,$D$2:$D160,$D127,$E$2:$E160,$E127,$G$2:$G160,$G127))=0),$B127,"Completion Date Pending")))</f>
        <v>Completion Date Pending</v>
      </c>
      <c r="T127" s="12">
        <f t="shared" si="6"/>
        <v>1000</v>
      </c>
      <c r="U127" s="12">
        <f t="shared" si="7"/>
        <v>0</v>
      </c>
      <c r="V127" s="45">
        <f t="shared" si="8"/>
        <v>113.63636363636363</v>
      </c>
      <c r="W127" s="46">
        <f t="shared" si="9"/>
        <v>0</v>
      </c>
      <c r="X127" s="13" t="str">
        <f t="shared" si="10"/>
        <v>Thursday</v>
      </c>
      <c r="Y127" s="14" t="b">
        <f t="shared" si="11"/>
        <v>1</v>
      </c>
      <c r="Z127" s="16"/>
    </row>
    <row r="128" spans="1:26" x14ac:dyDescent="0.3">
      <c r="A128" s="6" t="s">
        <v>59</v>
      </c>
      <c r="B128" s="7">
        <v>45807</v>
      </c>
      <c r="C128" s="8">
        <v>22</v>
      </c>
      <c r="D128" s="6" t="s">
        <v>33</v>
      </c>
      <c r="E128" s="6">
        <v>14</v>
      </c>
      <c r="F128" s="6" t="s">
        <v>34</v>
      </c>
      <c r="G128" s="6" t="s">
        <v>26</v>
      </c>
      <c r="H128" s="9">
        <v>40750</v>
      </c>
      <c r="I128" s="9">
        <v>42809</v>
      </c>
      <c r="J128" s="6">
        <v>1</v>
      </c>
      <c r="K128" s="6">
        <v>0</v>
      </c>
      <c r="L128" s="6" t="s">
        <v>27</v>
      </c>
      <c r="M128" s="6">
        <v>9</v>
      </c>
      <c r="N128" s="6">
        <v>9</v>
      </c>
      <c r="O128" s="6">
        <v>0</v>
      </c>
      <c r="P128" s="10" t="s">
        <v>28</v>
      </c>
      <c r="Q128" s="6">
        <v>0</v>
      </c>
      <c r="R128" s="6">
        <v>0</v>
      </c>
      <c r="S128" s="11">
        <f>IF($A128="","---",IF(OR($G128="FIC",$G128="FC"),IF(COUNTIFS($D$2:$D161,#REF!,$E$2:$E161,$E128,$G$2:$G161,"FIC")=1,$B128,"Completion Date Pending"),IF(OR(AND($K128=$J128,$K128=$R128),$K128=0,($K128-SUMIFS($R$2:$R161,$D$2:$D161,$D128,$E$2:$E161,$E128,$G$2:$G161,$G128))=0),$B128,"Completion Date Pending")))</f>
        <v>45807</v>
      </c>
      <c r="T128" s="12">
        <f t="shared" si="6"/>
        <v>2059</v>
      </c>
      <c r="U128" s="12">
        <f t="shared" si="7"/>
        <v>1</v>
      </c>
      <c r="V128" s="45">
        <f t="shared" si="8"/>
        <v>228.77777777777777</v>
      </c>
      <c r="W128" s="46">
        <f t="shared" si="9"/>
        <v>0.1111111111111111</v>
      </c>
      <c r="X128" s="13" t="str">
        <f t="shared" si="10"/>
        <v>Friday</v>
      </c>
      <c r="Y128" s="14" t="b">
        <f t="shared" si="11"/>
        <v>1</v>
      </c>
      <c r="Z128" s="16"/>
    </row>
    <row r="129" spans="1:26" x14ac:dyDescent="0.3">
      <c r="A129" s="6" t="s">
        <v>23</v>
      </c>
      <c r="B129" s="7">
        <v>45803</v>
      </c>
      <c r="C129" s="8">
        <v>22</v>
      </c>
      <c r="D129" s="6" t="s">
        <v>29</v>
      </c>
      <c r="E129" s="6">
        <v>21</v>
      </c>
      <c r="F129" s="6" t="s">
        <v>30</v>
      </c>
      <c r="G129" s="6" t="s">
        <v>60</v>
      </c>
      <c r="H129" s="6">
        <v>0</v>
      </c>
      <c r="I129" s="6">
        <v>0</v>
      </c>
      <c r="J129" s="6">
        <v>17</v>
      </c>
      <c r="K129" s="6">
        <v>0</v>
      </c>
      <c r="L129" s="6" t="s">
        <v>27</v>
      </c>
      <c r="M129" s="6">
        <v>0.05</v>
      </c>
      <c r="N129" s="6">
        <v>0.05</v>
      </c>
      <c r="O129" s="6">
        <v>0</v>
      </c>
      <c r="P129" s="10" t="s">
        <v>28</v>
      </c>
      <c r="Q129" s="6">
        <v>0</v>
      </c>
      <c r="R129" s="6">
        <v>0</v>
      </c>
      <c r="S129" s="11">
        <f>IF($A129="","---",IF(OR($G129="FIC",$G129="FC"),IF(COUNTIFS($D$2:$D162,#REF!,$E$2:$E162,$E129,$G$2:$G162,"FIC")=1,$B129,"Completion Date Pending"),IF(OR(AND($K129=$J129,$K129=$R129),$K129=0,($K129-SUMIFS($R$2:$R162,$D$2:$D162,$D129,$E$2:$E162,$E129,$G$2:$G162,$G129))=0),$B129,"Completion Date Pending")))</f>
        <v>45803</v>
      </c>
      <c r="T129" s="12">
        <f t="shared" si="6"/>
        <v>0</v>
      </c>
      <c r="U129" s="12">
        <f t="shared" si="7"/>
        <v>17</v>
      </c>
      <c r="V129" s="45">
        <f t="shared" si="8"/>
        <v>0</v>
      </c>
      <c r="W129" s="46">
        <f t="shared" si="9"/>
        <v>340</v>
      </c>
      <c r="X129" s="13" t="str">
        <f t="shared" si="10"/>
        <v>Monday</v>
      </c>
      <c r="Y129" s="14" t="b">
        <f t="shared" si="11"/>
        <v>1</v>
      </c>
      <c r="Z129" s="16"/>
    </row>
    <row r="130" spans="1:26" x14ac:dyDescent="0.3">
      <c r="A130" s="6" t="s">
        <v>23</v>
      </c>
      <c r="B130" s="7">
        <v>45803</v>
      </c>
      <c r="C130" s="8">
        <v>22</v>
      </c>
      <c r="D130" s="6" t="s">
        <v>29</v>
      </c>
      <c r="E130" s="6">
        <v>21</v>
      </c>
      <c r="F130" s="6" t="s">
        <v>30</v>
      </c>
      <c r="G130" s="6" t="s">
        <v>61</v>
      </c>
      <c r="H130" s="9">
        <v>102391</v>
      </c>
      <c r="I130" s="9">
        <v>107519</v>
      </c>
      <c r="J130" s="6">
        <v>1</v>
      </c>
      <c r="K130" s="6">
        <v>0</v>
      </c>
      <c r="L130" s="6" t="s">
        <v>27</v>
      </c>
      <c r="M130" s="6">
        <v>0.05</v>
      </c>
      <c r="N130" s="6">
        <v>0.05</v>
      </c>
      <c r="O130" s="6">
        <v>0</v>
      </c>
      <c r="P130" s="10" t="s">
        <v>28</v>
      </c>
      <c r="Q130" s="6">
        <v>0</v>
      </c>
      <c r="R130" s="6">
        <v>0</v>
      </c>
      <c r="S130" s="11">
        <f>IF($A130="","---",IF(OR($G130="FIC",$G130="FC"),IF(COUNTIFS($D$2:$D163,#REF!,$E$2:$E163,$E130,$G$2:$G163,"FIC")=1,$B130,"Completion Date Pending"),IF(OR(AND($K130=$J130,$K130=$R130),$K130=0,($K130-SUMIFS($R$2:$R163,$D$2:$D163,$D130,$E$2:$E163,$E130,$G$2:$G163,$G130))=0),$B130,"Completion Date Pending")))</f>
        <v>45803</v>
      </c>
      <c r="T130" s="12">
        <f t="shared" ref="T130:T193" si="12">IF(OR($H130="",$I130=""),"---",$I130-$H130)</f>
        <v>5128</v>
      </c>
      <c r="U130" s="12">
        <f t="shared" ref="U130:U193" si="13">IF(OR($I130="",$H130=""),"---",$J130-$K130+$Q130)</f>
        <v>1</v>
      </c>
      <c r="V130" s="45">
        <f t="shared" ref="V130:V193" si="14">IF($M130=0,"---",$T130/$M130)</f>
        <v>102560</v>
      </c>
      <c r="W130" s="46">
        <f t="shared" ref="W130:W193" si="15">IF($M130=0,"---",$U130/$M130)</f>
        <v>20</v>
      </c>
      <c r="X130" s="13" t="str">
        <f t="shared" ref="X130:X193" si="16">TEXT($B130,"DDDD")</f>
        <v>Monday</v>
      </c>
      <c r="Y130" s="14" t="b">
        <f t="shared" ref="Y130:Y193" si="17">$M130=$N130</f>
        <v>1</v>
      </c>
      <c r="Z130" s="16"/>
    </row>
    <row r="131" spans="1:26" x14ac:dyDescent="0.3">
      <c r="A131" s="6" t="s">
        <v>23</v>
      </c>
      <c r="B131" s="7">
        <v>45804</v>
      </c>
      <c r="C131" s="8">
        <v>22</v>
      </c>
      <c r="D131" s="6" t="s">
        <v>31</v>
      </c>
      <c r="E131" s="6">
        <v>6</v>
      </c>
      <c r="F131" s="6" t="s">
        <v>32</v>
      </c>
      <c r="G131" s="6" t="s">
        <v>60</v>
      </c>
      <c r="H131" s="6">
        <v>0</v>
      </c>
      <c r="I131" s="6">
        <v>0</v>
      </c>
      <c r="J131" s="6">
        <v>31</v>
      </c>
      <c r="K131" s="6">
        <v>0</v>
      </c>
      <c r="L131" s="6" t="s">
        <v>27</v>
      </c>
      <c r="M131" s="6">
        <v>0.05</v>
      </c>
      <c r="N131" s="6">
        <v>0.05</v>
      </c>
      <c r="O131" s="6">
        <v>0</v>
      </c>
      <c r="P131" s="10" t="s">
        <v>28</v>
      </c>
      <c r="Q131" s="6">
        <v>0</v>
      </c>
      <c r="R131" s="6">
        <v>0</v>
      </c>
      <c r="S131" s="11">
        <f>IF($A131="","---",IF(OR($G131="FIC",$G131="FC"),IF(COUNTIFS($D$2:$D164,#REF!,$E$2:$E164,$E131,$G$2:$G164,"FIC")=1,$B131,"Completion Date Pending"),IF(OR(AND($K131=$J131,$K131=$R131),$K131=0,($K131-SUMIFS($R$2:$R164,$D$2:$D164,$D131,$E$2:$E164,$E131,$G$2:$G164,$G131))=0),$B131,"Completion Date Pending")))</f>
        <v>45804</v>
      </c>
      <c r="T131" s="12">
        <f t="shared" si="12"/>
        <v>0</v>
      </c>
      <c r="U131" s="12">
        <f t="shared" si="13"/>
        <v>31</v>
      </c>
      <c r="V131" s="45">
        <f t="shared" si="14"/>
        <v>0</v>
      </c>
      <c r="W131" s="46">
        <f t="shared" si="15"/>
        <v>620</v>
      </c>
      <c r="X131" s="13" t="str">
        <f t="shared" si="16"/>
        <v>Tuesday</v>
      </c>
      <c r="Y131" s="14" t="b">
        <f t="shared" si="17"/>
        <v>1</v>
      </c>
      <c r="Z131" s="16"/>
    </row>
    <row r="132" spans="1:26" x14ac:dyDescent="0.3">
      <c r="A132" s="6" t="s">
        <v>23</v>
      </c>
      <c r="B132" s="7">
        <v>45804</v>
      </c>
      <c r="C132" s="8">
        <v>22</v>
      </c>
      <c r="D132" s="6" t="s">
        <v>31</v>
      </c>
      <c r="E132" s="6">
        <v>6</v>
      </c>
      <c r="F132" s="6" t="s">
        <v>32</v>
      </c>
      <c r="G132" s="6" t="s">
        <v>61</v>
      </c>
      <c r="H132" s="9">
        <v>19408</v>
      </c>
      <c r="I132" s="9">
        <v>23285</v>
      </c>
      <c r="J132" s="6">
        <v>1</v>
      </c>
      <c r="K132" s="6">
        <v>0</v>
      </c>
      <c r="L132" s="6" t="s">
        <v>27</v>
      </c>
      <c r="M132" s="6">
        <v>0.05</v>
      </c>
      <c r="N132" s="6">
        <v>0.05</v>
      </c>
      <c r="O132" s="6">
        <v>0</v>
      </c>
      <c r="P132" s="10" t="s">
        <v>28</v>
      </c>
      <c r="Q132" s="6">
        <v>0</v>
      </c>
      <c r="R132" s="6">
        <v>0</v>
      </c>
      <c r="S132" s="11">
        <f>IF($A132="","---",IF(OR($G132="FIC",$G132="FC"),IF(COUNTIFS($D$2:$D165,#REF!,$E$2:$E165,$E132,$G$2:$G165,"FIC")=1,$B132,"Completion Date Pending"),IF(OR(AND($K132=$J132,$K132=$R132),$K132=0,($K132-SUMIFS($R$2:$R165,$D$2:$D165,$D132,$E$2:$E165,$E132,$G$2:$G165,$G132))=0),$B132,"Completion Date Pending")))</f>
        <v>45804</v>
      </c>
      <c r="T132" s="12">
        <f t="shared" si="12"/>
        <v>3877</v>
      </c>
      <c r="U132" s="12">
        <f t="shared" si="13"/>
        <v>1</v>
      </c>
      <c r="V132" s="45">
        <f t="shared" si="14"/>
        <v>77540</v>
      </c>
      <c r="W132" s="46">
        <f t="shared" si="15"/>
        <v>20</v>
      </c>
      <c r="X132" s="13" t="str">
        <f t="shared" si="16"/>
        <v>Tuesday</v>
      </c>
      <c r="Y132" s="14" t="b">
        <f t="shared" si="17"/>
        <v>1</v>
      </c>
      <c r="Z132" s="16"/>
    </row>
    <row r="133" spans="1:26" x14ac:dyDescent="0.3">
      <c r="A133" s="6" t="s">
        <v>23</v>
      </c>
      <c r="B133" s="7">
        <v>45805</v>
      </c>
      <c r="C133" s="8">
        <v>22</v>
      </c>
      <c r="D133" s="6" t="s">
        <v>33</v>
      </c>
      <c r="E133" s="6">
        <v>6</v>
      </c>
      <c r="F133" s="6" t="s">
        <v>34</v>
      </c>
      <c r="G133" s="6" t="s">
        <v>60</v>
      </c>
      <c r="H133" s="6">
        <v>0</v>
      </c>
      <c r="I133" s="6">
        <v>0</v>
      </c>
      <c r="J133" s="6">
        <v>44</v>
      </c>
      <c r="K133" s="6">
        <v>0</v>
      </c>
      <c r="L133" s="6" t="s">
        <v>27</v>
      </c>
      <c r="M133" s="6">
        <v>0.05</v>
      </c>
      <c r="N133" s="6">
        <v>0.05</v>
      </c>
      <c r="O133" s="6">
        <v>0</v>
      </c>
      <c r="P133" s="10" t="s">
        <v>28</v>
      </c>
      <c r="Q133" s="6">
        <v>0</v>
      </c>
      <c r="R133" s="6">
        <v>0</v>
      </c>
      <c r="S133" s="11">
        <f>IF($A133="","---",IF(OR($G133="FIC",$G133="FC"),IF(COUNTIFS($D$2:$D166,#REF!,$E$2:$E166,$E133,$G$2:$G166,"FIC")=1,$B133,"Completion Date Pending"),IF(OR(AND($K133=$J133,$K133=$R133),$K133=0,($K133-SUMIFS($R$2:$R166,$D$2:$D166,$D133,$E$2:$E166,$E133,$G$2:$G166,$G133))=0),$B133,"Completion Date Pending")))</f>
        <v>45805</v>
      </c>
      <c r="T133" s="12">
        <f t="shared" si="12"/>
        <v>0</v>
      </c>
      <c r="U133" s="12">
        <f t="shared" si="13"/>
        <v>44</v>
      </c>
      <c r="V133" s="45">
        <f t="shared" si="14"/>
        <v>0</v>
      </c>
      <c r="W133" s="46">
        <f t="shared" si="15"/>
        <v>880</v>
      </c>
      <c r="X133" s="13" t="str">
        <f t="shared" si="16"/>
        <v>Wednesday</v>
      </c>
      <c r="Y133" s="14" t="b">
        <f t="shared" si="17"/>
        <v>1</v>
      </c>
      <c r="Z133" s="16"/>
    </row>
    <row r="134" spans="1:26" x14ac:dyDescent="0.3">
      <c r="A134" s="6" t="s">
        <v>23</v>
      </c>
      <c r="B134" s="7">
        <v>45805</v>
      </c>
      <c r="C134" s="8">
        <v>22</v>
      </c>
      <c r="D134" s="6" t="s">
        <v>33</v>
      </c>
      <c r="E134" s="6">
        <v>6</v>
      </c>
      <c r="F134" s="6" t="s">
        <v>34</v>
      </c>
      <c r="G134" s="6" t="s">
        <v>61</v>
      </c>
      <c r="H134" s="9">
        <v>15283</v>
      </c>
      <c r="I134" s="9">
        <v>18346</v>
      </c>
      <c r="J134" s="6">
        <v>1</v>
      </c>
      <c r="K134" s="6">
        <v>0</v>
      </c>
      <c r="L134" s="6" t="s">
        <v>27</v>
      </c>
      <c r="M134" s="6">
        <v>0.05</v>
      </c>
      <c r="N134" s="6">
        <v>0.05</v>
      </c>
      <c r="O134" s="6">
        <v>0</v>
      </c>
      <c r="P134" s="10" t="s">
        <v>28</v>
      </c>
      <c r="Q134" s="6">
        <v>0</v>
      </c>
      <c r="R134" s="6">
        <v>0</v>
      </c>
      <c r="S134" s="11">
        <f>IF($A134="","---",IF(OR($G134="FIC",$G134="FC"),IF(COUNTIFS($D$2:$D167,#REF!,$E$2:$E167,$E134,$G$2:$G167,"FIC")=1,$B134,"Completion Date Pending"),IF(OR(AND($K134=$J134,$K134=$R134),$K134=0,($K134-SUMIFS($R$2:$R167,$D$2:$D167,$D134,$E$2:$E167,$E134,$G$2:$G167,$G134))=0),$B134,"Completion Date Pending")))</f>
        <v>45805</v>
      </c>
      <c r="T134" s="12">
        <f t="shared" si="12"/>
        <v>3063</v>
      </c>
      <c r="U134" s="12">
        <f t="shared" si="13"/>
        <v>1</v>
      </c>
      <c r="V134" s="45">
        <f t="shared" si="14"/>
        <v>61260</v>
      </c>
      <c r="W134" s="46">
        <f t="shared" si="15"/>
        <v>20</v>
      </c>
      <c r="X134" s="13" t="str">
        <f t="shared" si="16"/>
        <v>Wednesday</v>
      </c>
      <c r="Y134" s="14" t="b">
        <f t="shared" si="17"/>
        <v>1</v>
      </c>
      <c r="Z134" s="16"/>
    </row>
    <row r="135" spans="1:26" x14ac:dyDescent="0.3">
      <c r="A135" s="6" t="s">
        <v>23</v>
      </c>
      <c r="B135" s="7">
        <v>45807</v>
      </c>
      <c r="C135" s="8">
        <v>22</v>
      </c>
      <c r="D135" s="6" t="s">
        <v>35</v>
      </c>
      <c r="E135" s="6">
        <v>5</v>
      </c>
      <c r="F135" s="6" t="s">
        <v>36</v>
      </c>
      <c r="G135" s="6" t="s">
        <v>60</v>
      </c>
      <c r="H135" s="6">
        <v>0</v>
      </c>
      <c r="I135" s="6">
        <v>0</v>
      </c>
      <c r="J135" s="6">
        <v>39</v>
      </c>
      <c r="K135" s="6">
        <v>0</v>
      </c>
      <c r="L135" s="6" t="s">
        <v>27</v>
      </c>
      <c r="M135" s="6">
        <v>0.05</v>
      </c>
      <c r="N135" s="6">
        <v>0.05</v>
      </c>
      <c r="O135" s="6">
        <v>0</v>
      </c>
      <c r="P135" s="10" t="s">
        <v>28</v>
      </c>
      <c r="Q135" s="6">
        <v>0</v>
      </c>
      <c r="R135" s="6">
        <v>0</v>
      </c>
      <c r="S135" s="11">
        <f>IF($A135="","---",IF(OR($G135="FIC",$G135="FC"),IF(COUNTIFS($D$2:$D168,#REF!,$E$2:$E168,$E135,$G$2:$G168,"FIC")=1,$B135,"Completion Date Pending"),IF(OR(AND($K135=$J135,$K135=$R135),$K135=0,($K135-SUMIFS($R$2:$R168,$D$2:$D168,$D135,$E$2:$E168,$E135,$G$2:$G168,$G135))=0),$B135,"Completion Date Pending")))</f>
        <v>45807</v>
      </c>
      <c r="T135" s="12">
        <f t="shared" si="12"/>
        <v>0</v>
      </c>
      <c r="U135" s="12">
        <f t="shared" si="13"/>
        <v>39</v>
      </c>
      <c r="V135" s="45">
        <f t="shared" si="14"/>
        <v>0</v>
      </c>
      <c r="W135" s="46">
        <f t="shared" si="15"/>
        <v>780</v>
      </c>
      <c r="X135" s="13" t="str">
        <f t="shared" si="16"/>
        <v>Friday</v>
      </c>
      <c r="Y135" s="14" t="b">
        <f t="shared" si="17"/>
        <v>1</v>
      </c>
      <c r="Z135" s="16"/>
    </row>
    <row r="136" spans="1:26" x14ac:dyDescent="0.3">
      <c r="A136" s="6" t="s">
        <v>23</v>
      </c>
      <c r="B136" s="7">
        <v>45807</v>
      </c>
      <c r="C136" s="8">
        <v>22</v>
      </c>
      <c r="D136" s="6" t="s">
        <v>35</v>
      </c>
      <c r="E136" s="6">
        <v>5</v>
      </c>
      <c r="F136" s="6" t="s">
        <v>36</v>
      </c>
      <c r="G136" s="6" t="s">
        <v>61</v>
      </c>
      <c r="H136" s="9">
        <v>26520</v>
      </c>
      <c r="I136" s="9">
        <v>33160</v>
      </c>
      <c r="J136" s="6">
        <v>1</v>
      </c>
      <c r="K136" s="6">
        <v>0</v>
      </c>
      <c r="L136" s="6" t="s">
        <v>27</v>
      </c>
      <c r="M136" s="6">
        <v>0.05</v>
      </c>
      <c r="N136" s="6">
        <v>0.05</v>
      </c>
      <c r="O136" s="6">
        <v>0</v>
      </c>
      <c r="P136" s="10" t="s">
        <v>28</v>
      </c>
      <c r="Q136" s="6">
        <v>0</v>
      </c>
      <c r="R136" s="6">
        <v>0</v>
      </c>
      <c r="S136" s="11">
        <f>IF($A136="","---",IF(OR($G136="FIC",$G136="FC"),IF(COUNTIFS($D$2:$D169,#REF!,$E$2:$E169,$E136,$G$2:$G169,"FIC")=1,$B136,"Completion Date Pending"),IF(OR(AND($K136=$J136,$K136=$R136),$K136=0,($K136-SUMIFS($R$2:$R169,$D$2:$D169,$D136,$E$2:$E169,$E136,$G$2:$G169,$G136))=0),$B136,"Completion Date Pending")))</f>
        <v>45807</v>
      </c>
      <c r="T136" s="12">
        <f t="shared" si="12"/>
        <v>6640</v>
      </c>
      <c r="U136" s="12">
        <f t="shared" si="13"/>
        <v>1</v>
      </c>
      <c r="V136" s="45">
        <f t="shared" si="14"/>
        <v>132800</v>
      </c>
      <c r="W136" s="46">
        <f t="shared" si="15"/>
        <v>20</v>
      </c>
      <c r="X136" s="13" t="str">
        <f t="shared" si="16"/>
        <v>Friday</v>
      </c>
      <c r="Y136" s="14" t="b">
        <f t="shared" si="17"/>
        <v>1</v>
      </c>
      <c r="Z136" s="16"/>
    </row>
    <row r="137" spans="1:26" x14ac:dyDescent="0.3">
      <c r="A137" s="6" t="s">
        <v>37</v>
      </c>
      <c r="B137" s="7">
        <v>45803</v>
      </c>
      <c r="C137" s="8">
        <v>22</v>
      </c>
      <c r="D137" s="6" t="s">
        <v>29</v>
      </c>
      <c r="E137" s="6">
        <v>11</v>
      </c>
      <c r="F137" s="6" t="s">
        <v>30</v>
      </c>
      <c r="G137" s="6" t="s">
        <v>60</v>
      </c>
      <c r="H137" s="6">
        <v>0</v>
      </c>
      <c r="I137" s="6">
        <v>0</v>
      </c>
      <c r="J137" s="6">
        <v>13</v>
      </c>
      <c r="K137" s="6">
        <v>0</v>
      </c>
      <c r="L137" s="6" t="s">
        <v>27</v>
      </c>
      <c r="M137" s="6">
        <v>0.01</v>
      </c>
      <c r="N137" s="6">
        <v>0.01</v>
      </c>
      <c r="O137" s="6">
        <v>0</v>
      </c>
      <c r="P137" s="10" t="s">
        <v>28</v>
      </c>
      <c r="Q137" s="6">
        <v>0</v>
      </c>
      <c r="R137" s="6">
        <v>0</v>
      </c>
      <c r="S137" s="11">
        <f>IF($A137="","---",IF(OR($G137="FIC",$G137="FC"),IF(COUNTIFS($D$2:$D170,#REF!,$E$2:$E170,$E137,$G$2:$G170,"FIC")=1,$B137,"Completion Date Pending"),IF(OR(AND($K137=$J137,$K137=$R137),$K137=0,($K137-SUMIFS($R$2:$R170,$D$2:$D170,$D137,$E$2:$E170,$E137,$G$2:$G170,$G137))=0),$B137,"Completion Date Pending")))</f>
        <v>45803</v>
      </c>
      <c r="T137" s="12">
        <f t="shared" si="12"/>
        <v>0</v>
      </c>
      <c r="U137" s="12">
        <f t="shared" si="13"/>
        <v>13</v>
      </c>
      <c r="V137" s="45">
        <f t="shared" si="14"/>
        <v>0</v>
      </c>
      <c r="W137" s="46">
        <f t="shared" si="15"/>
        <v>1300</v>
      </c>
      <c r="X137" s="13" t="str">
        <f t="shared" si="16"/>
        <v>Monday</v>
      </c>
      <c r="Y137" s="14" t="b">
        <f t="shared" si="17"/>
        <v>1</v>
      </c>
      <c r="Z137" s="16"/>
    </row>
    <row r="138" spans="1:26" x14ac:dyDescent="0.3">
      <c r="A138" s="6" t="s">
        <v>37</v>
      </c>
      <c r="B138" s="7">
        <v>45803</v>
      </c>
      <c r="C138" s="8">
        <v>22</v>
      </c>
      <c r="D138" s="6" t="s">
        <v>29</v>
      </c>
      <c r="E138" s="6">
        <v>11</v>
      </c>
      <c r="F138" s="6" t="s">
        <v>30</v>
      </c>
      <c r="G138" s="6" t="s">
        <v>61</v>
      </c>
      <c r="H138" s="9">
        <v>51196</v>
      </c>
      <c r="I138" s="9">
        <v>56317</v>
      </c>
      <c r="J138" s="6">
        <v>1</v>
      </c>
      <c r="K138" s="6">
        <v>0</v>
      </c>
      <c r="L138" s="6" t="s">
        <v>27</v>
      </c>
      <c r="M138" s="6">
        <v>0.04</v>
      </c>
      <c r="N138" s="6">
        <v>0.04</v>
      </c>
      <c r="O138" s="6">
        <v>0</v>
      </c>
      <c r="P138" s="10" t="s">
        <v>28</v>
      </c>
      <c r="Q138" s="6">
        <v>0</v>
      </c>
      <c r="R138" s="6">
        <v>0</v>
      </c>
      <c r="S138" s="11">
        <f>IF($A138="","---",IF(OR($G138="FIC",$G138="FC"),IF(COUNTIFS($D$2:$D171,#REF!,$E$2:$E171,$E138,$G$2:$G171,"FIC")=1,$B138,"Completion Date Pending"),IF(OR(AND($K138=$J138,$K138=$R138),$K138=0,($K138-SUMIFS($R$2:$R171,$D$2:$D171,$D138,$E$2:$E171,$E138,$G$2:$G171,$G138))=0),$B138,"Completion Date Pending")))</f>
        <v>45803</v>
      </c>
      <c r="T138" s="12">
        <f t="shared" si="12"/>
        <v>5121</v>
      </c>
      <c r="U138" s="12">
        <f t="shared" si="13"/>
        <v>1</v>
      </c>
      <c r="V138" s="45">
        <f t="shared" si="14"/>
        <v>128025</v>
      </c>
      <c r="W138" s="46">
        <f t="shared" si="15"/>
        <v>25</v>
      </c>
      <c r="X138" s="13" t="str">
        <f t="shared" si="16"/>
        <v>Monday</v>
      </c>
      <c r="Y138" s="14" t="b">
        <f t="shared" si="17"/>
        <v>1</v>
      </c>
      <c r="Z138" s="16"/>
    </row>
    <row r="139" spans="1:26" x14ac:dyDescent="0.3">
      <c r="A139" s="6" t="s">
        <v>37</v>
      </c>
      <c r="B139" s="7">
        <v>45804</v>
      </c>
      <c r="C139" s="8">
        <v>22</v>
      </c>
      <c r="D139" s="6" t="s">
        <v>31</v>
      </c>
      <c r="E139" s="6">
        <v>8</v>
      </c>
      <c r="F139" s="6" t="s">
        <v>32</v>
      </c>
      <c r="G139" s="6" t="s">
        <v>60</v>
      </c>
      <c r="H139" s="6">
        <v>0</v>
      </c>
      <c r="I139" s="6">
        <v>0</v>
      </c>
      <c r="J139" s="6">
        <v>13</v>
      </c>
      <c r="K139" s="6">
        <v>0</v>
      </c>
      <c r="L139" s="6" t="s">
        <v>27</v>
      </c>
      <c r="M139" s="6">
        <v>0.01</v>
      </c>
      <c r="N139" s="6">
        <v>0.01</v>
      </c>
      <c r="O139" s="6">
        <v>0</v>
      </c>
      <c r="P139" s="10" t="s">
        <v>28</v>
      </c>
      <c r="Q139" s="6">
        <v>0</v>
      </c>
      <c r="R139" s="6">
        <v>0</v>
      </c>
      <c r="S139" s="11">
        <f>IF($A139="","---",IF(OR($G139="FIC",$G139="FC"),IF(COUNTIFS($D$2:$D172,#REF!,$E$2:$E172,$E139,$G$2:$G172,"FIC")=1,$B139,"Completion Date Pending"),IF(OR(AND($K139=$J139,$K139=$R139),$K139=0,($K139-SUMIFS($R$2:$R172,$D$2:$D172,$D139,$E$2:$E172,$E139,$G$2:$G172,$G139))=0),$B139,"Completion Date Pending")))</f>
        <v>45804</v>
      </c>
      <c r="T139" s="12">
        <f t="shared" si="12"/>
        <v>0</v>
      </c>
      <c r="U139" s="12">
        <f t="shared" si="13"/>
        <v>13</v>
      </c>
      <c r="V139" s="45">
        <f t="shared" si="14"/>
        <v>0</v>
      </c>
      <c r="W139" s="46">
        <f t="shared" si="15"/>
        <v>1300</v>
      </c>
      <c r="X139" s="13" t="str">
        <f t="shared" si="16"/>
        <v>Tuesday</v>
      </c>
      <c r="Y139" s="14" t="b">
        <f t="shared" si="17"/>
        <v>1</v>
      </c>
      <c r="Z139" s="16"/>
    </row>
    <row r="140" spans="1:26" x14ac:dyDescent="0.3">
      <c r="A140" s="6" t="s">
        <v>37</v>
      </c>
      <c r="B140" s="7">
        <v>45804</v>
      </c>
      <c r="C140" s="8">
        <v>22</v>
      </c>
      <c r="D140" s="6" t="s">
        <v>31</v>
      </c>
      <c r="E140" s="6">
        <v>8</v>
      </c>
      <c r="F140" s="6" t="s">
        <v>32</v>
      </c>
      <c r="G140" s="6" t="s">
        <v>61</v>
      </c>
      <c r="H140" s="9">
        <v>27173</v>
      </c>
      <c r="I140" s="9">
        <v>31044</v>
      </c>
      <c r="J140" s="6">
        <v>1</v>
      </c>
      <c r="K140" s="6">
        <v>0</v>
      </c>
      <c r="L140" s="6" t="s">
        <v>27</v>
      </c>
      <c r="M140" s="6">
        <v>0.04</v>
      </c>
      <c r="N140" s="6">
        <v>0.04</v>
      </c>
      <c r="O140" s="6">
        <v>0</v>
      </c>
      <c r="P140" s="10" t="s">
        <v>28</v>
      </c>
      <c r="Q140" s="6">
        <v>0</v>
      </c>
      <c r="R140" s="6">
        <v>0</v>
      </c>
      <c r="S140" s="11">
        <f>IF($A140="","---",IF(OR($G140="FIC",$G140="FC"),IF(COUNTIFS($D$2:$D173,#REF!,$E$2:$E173,$E140,$G$2:$G173,"FIC")=1,$B140,"Completion Date Pending"),IF(OR(AND($K140=$J140,$K140=$R140),$K140=0,($K140-SUMIFS($R$2:$R173,$D$2:$D173,$D140,$E$2:$E173,$E140,$G$2:$G173,$G140))=0),$B140,"Completion Date Pending")))</f>
        <v>45804</v>
      </c>
      <c r="T140" s="12">
        <f t="shared" si="12"/>
        <v>3871</v>
      </c>
      <c r="U140" s="12">
        <f t="shared" si="13"/>
        <v>1</v>
      </c>
      <c r="V140" s="45">
        <f t="shared" si="14"/>
        <v>96775</v>
      </c>
      <c r="W140" s="46">
        <f t="shared" si="15"/>
        <v>25</v>
      </c>
      <c r="X140" s="13" t="str">
        <f t="shared" si="16"/>
        <v>Tuesday</v>
      </c>
      <c r="Y140" s="14" t="b">
        <f t="shared" si="17"/>
        <v>1</v>
      </c>
      <c r="Z140" s="16"/>
    </row>
    <row r="141" spans="1:26" x14ac:dyDescent="0.3">
      <c r="A141" s="6" t="s">
        <v>37</v>
      </c>
      <c r="B141" s="7">
        <v>45805</v>
      </c>
      <c r="C141" s="8">
        <v>22</v>
      </c>
      <c r="D141" s="6" t="s">
        <v>33</v>
      </c>
      <c r="E141" s="6">
        <v>8</v>
      </c>
      <c r="F141" s="6" t="s">
        <v>34</v>
      </c>
      <c r="G141" s="6" t="s">
        <v>60</v>
      </c>
      <c r="H141" s="6">
        <v>0</v>
      </c>
      <c r="I141" s="6">
        <v>0</v>
      </c>
      <c r="J141" s="6">
        <v>30</v>
      </c>
      <c r="K141" s="6">
        <v>0</v>
      </c>
      <c r="L141" s="6" t="s">
        <v>27</v>
      </c>
      <c r="M141" s="6">
        <v>0.02</v>
      </c>
      <c r="N141" s="6">
        <v>0.02</v>
      </c>
      <c r="O141" s="6">
        <v>0</v>
      </c>
      <c r="P141" s="10" t="s">
        <v>28</v>
      </c>
      <c r="Q141" s="6">
        <v>0</v>
      </c>
      <c r="R141" s="6">
        <v>0</v>
      </c>
      <c r="S141" s="11">
        <f>IF($A141="","---",IF(OR($G141="FIC",$G141="FC"),IF(COUNTIFS($D$2:$D174,#REF!,$E$2:$E174,$E141,$G$2:$G174,"FIC")=1,$B141,"Completion Date Pending"),IF(OR(AND($K141=$J141,$K141=$R141),$K141=0,($K141-SUMIFS($R$2:$R174,$D$2:$D174,$D141,$E$2:$E174,$E141,$G$2:$G174,$G141))=0),$B141,"Completion Date Pending")))</f>
        <v>45805</v>
      </c>
      <c r="T141" s="12">
        <f t="shared" si="12"/>
        <v>0</v>
      </c>
      <c r="U141" s="12">
        <f t="shared" si="13"/>
        <v>30</v>
      </c>
      <c r="V141" s="45">
        <f t="shared" si="14"/>
        <v>0</v>
      </c>
      <c r="W141" s="46">
        <f t="shared" si="15"/>
        <v>1500</v>
      </c>
      <c r="X141" s="13" t="str">
        <f t="shared" si="16"/>
        <v>Wednesday</v>
      </c>
      <c r="Y141" s="14" t="b">
        <f t="shared" si="17"/>
        <v>1</v>
      </c>
      <c r="Z141" s="16"/>
    </row>
    <row r="142" spans="1:26" x14ac:dyDescent="0.3">
      <c r="A142" s="6" t="s">
        <v>37</v>
      </c>
      <c r="B142" s="7">
        <v>45805</v>
      </c>
      <c r="C142" s="8">
        <v>22</v>
      </c>
      <c r="D142" s="6" t="s">
        <v>33</v>
      </c>
      <c r="E142" s="6">
        <v>8</v>
      </c>
      <c r="F142" s="6" t="s">
        <v>34</v>
      </c>
      <c r="G142" s="6" t="s">
        <v>61</v>
      </c>
      <c r="H142" s="9">
        <v>21406</v>
      </c>
      <c r="I142" s="9">
        <v>24455</v>
      </c>
      <c r="J142" s="6">
        <v>1</v>
      </c>
      <c r="K142" s="6">
        <v>0</v>
      </c>
      <c r="L142" s="6" t="s">
        <v>27</v>
      </c>
      <c r="M142" s="6">
        <v>0.05</v>
      </c>
      <c r="N142" s="6">
        <v>0.05</v>
      </c>
      <c r="O142" s="6">
        <v>0</v>
      </c>
      <c r="P142" s="10" t="s">
        <v>28</v>
      </c>
      <c r="Q142" s="6">
        <v>0</v>
      </c>
      <c r="R142" s="6">
        <v>0</v>
      </c>
      <c r="S142" s="11">
        <f>IF($A142="","---",IF(OR($G142="FIC",$G142="FC"),IF(COUNTIFS($D$2:$D175,#REF!,$E$2:$E175,$E142,$G$2:$G175,"FIC")=1,$B142,"Completion Date Pending"),IF(OR(AND($K142=$J142,$K142=$R142),$K142=0,($K142-SUMIFS($R$2:$R175,$D$2:$D175,$D142,$E$2:$E175,$E142,$G$2:$G175,$G142))=0),$B142,"Completion Date Pending")))</f>
        <v>45805</v>
      </c>
      <c r="T142" s="12">
        <f t="shared" si="12"/>
        <v>3049</v>
      </c>
      <c r="U142" s="12">
        <f t="shared" si="13"/>
        <v>1</v>
      </c>
      <c r="V142" s="45">
        <f t="shared" si="14"/>
        <v>60980</v>
      </c>
      <c r="W142" s="46">
        <f t="shared" si="15"/>
        <v>20</v>
      </c>
      <c r="X142" s="13" t="str">
        <f t="shared" si="16"/>
        <v>Wednesday</v>
      </c>
      <c r="Y142" s="14" t="b">
        <f t="shared" si="17"/>
        <v>1</v>
      </c>
      <c r="Z142" s="16"/>
    </row>
    <row r="143" spans="1:26" x14ac:dyDescent="0.3">
      <c r="A143" s="6" t="s">
        <v>37</v>
      </c>
      <c r="B143" s="7">
        <v>45806</v>
      </c>
      <c r="C143" s="8">
        <v>22</v>
      </c>
      <c r="D143" s="6" t="s">
        <v>35</v>
      </c>
      <c r="E143" s="6">
        <v>4</v>
      </c>
      <c r="F143" s="6" t="s">
        <v>36</v>
      </c>
      <c r="G143" s="6" t="s">
        <v>60</v>
      </c>
      <c r="H143" s="6">
        <v>0</v>
      </c>
      <c r="I143" s="6">
        <v>0</v>
      </c>
      <c r="J143" s="6">
        <v>20</v>
      </c>
      <c r="K143" s="6">
        <v>0</v>
      </c>
      <c r="L143" s="6" t="s">
        <v>27</v>
      </c>
      <c r="M143" s="6">
        <v>0.02</v>
      </c>
      <c r="N143" s="6">
        <v>0.02</v>
      </c>
      <c r="O143" s="6">
        <v>0</v>
      </c>
      <c r="P143" s="10" t="s">
        <v>28</v>
      </c>
      <c r="Q143" s="6">
        <v>0</v>
      </c>
      <c r="R143" s="6">
        <v>0</v>
      </c>
      <c r="S143" s="11">
        <f>IF($A143="","---",IF(OR($G143="FIC",$G143="FC"),IF(COUNTIFS($D$2:$D176,#REF!,$E$2:$E176,$E143,$G$2:$G176,"FIC")=1,$B143,"Completion Date Pending"),IF(OR(AND($K143=$J143,$K143=$R143),$K143=0,($K143-SUMIFS($R$2:$R176,$D$2:$D176,$D143,$E$2:$E176,$E143,$G$2:$G176,$G143))=0),$B143,"Completion Date Pending")))</f>
        <v>45806</v>
      </c>
      <c r="T143" s="12">
        <f t="shared" si="12"/>
        <v>0</v>
      </c>
      <c r="U143" s="12">
        <f t="shared" si="13"/>
        <v>20</v>
      </c>
      <c r="V143" s="45">
        <f t="shared" si="14"/>
        <v>0</v>
      </c>
      <c r="W143" s="46">
        <f t="shared" si="15"/>
        <v>1000</v>
      </c>
      <c r="X143" s="13" t="str">
        <f t="shared" si="16"/>
        <v>Thursday</v>
      </c>
      <c r="Y143" s="14" t="b">
        <f t="shared" si="17"/>
        <v>1</v>
      </c>
      <c r="Z143" s="16"/>
    </row>
    <row r="144" spans="1:26" x14ac:dyDescent="0.3">
      <c r="A144" s="6" t="s">
        <v>37</v>
      </c>
      <c r="B144" s="7">
        <v>45806</v>
      </c>
      <c r="C144" s="8">
        <v>22</v>
      </c>
      <c r="D144" s="6" t="s">
        <v>35</v>
      </c>
      <c r="E144" s="6">
        <v>4</v>
      </c>
      <c r="F144" s="6" t="s">
        <v>36</v>
      </c>
      <c r="G144" s="6" t="s">
        <v>61</v>
      </c>
      <c r="H144" s="9">
        <v>19890</v>
      </c>
      <c r="I144" s="9">
        <v>26520</v>
      </c>
      <c r="J144" s="6">
        <v>1</v>
      </c>
      <c r="K144" s="6">
        <v>0</v>
      </c>
      <c r="L144" s="6" t="s">
        <v>27</v>
      </c>
      <c r="M144" s="6">
        <v>0.05</v>
      </c>
      <c r="N144" s="6">
        <v>0.05</v>
      </c>
      <c r="O144" s="6">
        <v>0</v>
      </c>
      <c r="P144" s="10" t="s">
        <v>28</v>
      </c>
      <c r="Q144" s="6">
        <v>0</v>
      </c>
      <c r="R144" s="6">
        <v>0</v>
      </c>
      <c r="S144" s="11">
        <f>IF($A144="","---",IF(OR($G144="FIC",$G144="FC"),IF(COUNTIFS($D$2:$D177,#REF!,$E$2:$E177,$E144,$G$2:$G177,"FIC")=1,$B144,"Completion Date Pending"),IF(OR(AND($K144=$J144,$K144=$R144),$K144=0,($K144-SUMIFS($R$2:$R177,$D$2:$D177,$D144,$E$2:$E177,$E144,$G$2:$G177,$G144))=0),$B144,"Completion Date Pending")))</f>
        <v>45806</v>
      </c>
      <c r="T144" s="12">
        <f t="shared" si="12"/>
        <v>6630</v>
      </c>
      <c r="U144" s="12">
        <f t="shared" si="13"/>
        <v>1</v>
      </c>
      <c r="V144" s="45">
        <f t="shared" si="14"/>
        <v>132600</v>
      </c>
      <c r="W144" s="46">
        <f t="shared" si="15"/>
        <v>20</v>
      </c>
      <c r="X144" s="13" t="str">
        <f t="shared" si="16"/>
        <v>Thursday</v>
      </c>
      <c r="Y144" s="14" t="b">
        <f t="shared" si="17"/>
        <v>1</v>
      </c>
      <c r="Z144" s="16"/>
    </row>
    <row r="145" spans="1:26" x14ac:dyDescent="0.3">
      <c r="A145" s="6" t="s">
        <v>38</v>
      </c>
      <c r="B145" s="7">
        <v>45805</v>
      </c>
      <c r="C145" s="8">
        <v>22</v>
      </c>
      <c r="D145" s="6" t="s">
        <v>24</v>
      </c>
      <c r="E145" s="6">
        <v>13</v>
      </c>
      <c r="F145" s="6" t="s">
        <v>25</v>
      </c>
      <c r="G145" s="6" t="s">
        <v>60</v>
      </c>
      <c r="H145" s="6">
        <v>0</v>
      </c>
      <c r="I145" s="6">
        <v>0</v>
      </c>
      <c r="J145" s="6">
        <v>40</v>
      </c>
      <c r="K145" s="6">
        <v>0</v>
      </c>
      <c r="L145" s="6" t="s">
        <v>27</v>
      </c>
      <c r="M145" s="6">
        <v>0.01</v>
      </c>
      <c r="N145" s="6">
        <v>0.01</v>
      </c>
      <c r="O145" s="6">
        <v>0</v>
      </c>
      <c r="P145" s="10" t="s">
        <v>28</v>
      </c>
      <c r="Q145" s="6">
        <v>0</v>
      </c>
      <c r="R145" s="6">
        <v>0</v>
      </c>
      <c r="S145" s="11">
        <f>IF($A145="","---",IF(OR($G145="FIC",$G145="FC"),IF(COUNTIFS($D$2:$D178,#REF!,$E$2:$E178,$E145,$G$2:$G178,"FIC")=1,$B145,"Completion Date Pending"),IF(OR(AND($K145=$J145,$K145=$R145),$K145=0,($K145-SUMIFS($R$2:$R178,$D$2:$D178,$D145,$E$2:$E178,$E145,$G$2:$G178,$G145))=0),$B145,"Completion Date Pending")))</f>
        <v>45805</v>
      </c>
      <c r="T145" s="12">
        <f t="shared" si="12"/>
        <v>0</v>
      </c>
      <c r="U145" s="12">
        <f t="shared" si="13"/>
        <v>40</v>
      </c>
      <c r="V145" s="45">
        <f t="shared" si="14"/>
        <v>0</v>
      </c>
      <c r="W145" s="46">
        <f t="shared" si="15"/>
        <v>4000</v>
      </c>
      <c r="X145" s="13" t="str">
        <f t="shared" si="16"/>
        <v>Wednesday</v>
      </c>
      <c r="Y145" s="14" t="b">
        <f t="shared" si="17"/>
        <v>1</v>
      </c>
      <c r="Z145" s="16"/>
    </row>
    <row r="146" spans="1:26" x14ac:dyDescent="0.3">
      <c r="A146" s="6" t="s">
        <v>38</v>
      </c>
      <c r="B146" s="7">
        <v>45805</v>
      </c>
      <c r="C146" s="8">
        <v>22</v>
      </c>
      <c r="D146" s="6" t="s">
        <v>24</v>
      </c>
      <c r="E146" s="6">
        <v>13</v>
      </c>
      <c r="F146" s="6" t="s">
        <v>25</v>
      </c>
      <c r="G146" s="6" t="s">
        <v>61</v>
      </c>
      <c r="H146" s="9">
        <v>61432</v>
      </c>
      <c r="I146" s="9">
        <v>66550</v>
      </c>
      <c r="J146" s="6">
        <v>1</v>
      </c>
      <c r="K146" s="6">
        <v>0</v>
      </c>
      <c r="L146" s="6" t="s">
        <v>27</v>
      </c>
      <c r="M146" s="6">
        <v>0.04</v>
      </c>
      <c r="N146" s="6">
        <v>0.04</v>
      </c>
      <c r="O146" s="6">
        <v>0</v>
      </c>
      <c r="P146" s="10" t="s">
        <v>28</v>
      </c>
      <c r="Q146" s="6">
        <v>0</v>
      </c>
      <c r="R146" s="6">
        <v>0</v>
      </c>
      <c r="S146" s="11">
        <f>IF($A146="","---",IF(OR($G146="FIC",$G146="FC"),IF(COUNTIFS($D$2:$D179,#REF!,$E$2:$E179,$E146,$G$2:$G179,"FIC")=1,$B146,"Completion Date Pending"),IF(OR(AND($K146=$J146,$K146=$R146),$K146=0,($K146-SUMIFS($R$2:$R179,$D$2:$D179,$D146,$E$2:$E179,$E146,$G$2:$G179,$G146))=0),$B146,"Completion Date Pending")))</f>
        <v>45805</v>
      </c>
      <c r="T146" s="12">
        <f t="shared" si="12"/>
        <v>5118</v>
      </c>
      <c r="U146" s="12">
        <f t="shared" si="13"/>
        <v>1</v>
      </c>
      <c r="V146" s="45">
        <f t="shared" si="14"/>
        <v>127950</v>
      </c>
      <c r="W146" s="46">
        <f t="shared" si="15"/>
        <v>25</v>
      </c>
      <c r="X146" s="13" t="str">
        <f t="shared" si="16"/>
        <v>Wednesday</v>
      </c>
      <c r="Y146" s="14" t="b">
        <f t="shared" si="17"/>
        <v>1</v>
      </c>
      <c r="Z146" s="16"/>
    </row>
    <row r="147" spans="1:26" x14ac:dyDescent="0.3">
      <c r="A147" s="6" t="s">
        <v>38</v>
      </c>
      <c r="B147" s="7">
        <v>45807</v>
      </c>
      <c r="C147" s="8">
        <v>22</v>
      </c>
      <c r="D147" s="6" t="s">
        <v>33</v>
      </c>
      <c r="E147" s="6">
        <v>17</v>
      </c>
      <c r="F147" s="6" t="s">
        <v>34</v>
      </c>
      <c r="G147" s="6" t="s">
        <v>60</v>
      </c>
      <c r="H147" s="6">
        <v>0</v>
      </c>
      <c r="I147" s="6">
        <v>0</v>
      </c>
      <c r="J147" s="6">
        <v>31</v>
      </c>
      <c r="K147" s="6">
        <v>0</v>
      </c>
      <c r="L147" s="6" t="s">
        <v>27</v>
      </c>
      <c r="M147" s="6">
        <v>0</v>
      </c>
      <c r="N147" s="6">
        <v>0</v>
      </c>
      <c r="O147" s="6">
        <v>0</v>
      </c>
      <c r="P147" s="10" t="s">
        <v>28</v>
      </c>
      <c r="Q147" s="6">
        <v>0</v>
      </c>
      <c r="R147" s="6">
        <v>0</v>
      </c>
      <c r="S147" s="11">
        <f>IF($A147="","---",IF(OR($G147="FIC",$G147="FC"),IF(COUNTIFS($D$2:$D180,#REF!,$E$2:$E180,$E147,$G$2:$G180,"FIC")=1,$B147,"Completion Date Pending"),IF(OR(AND($K147=$J147,$K147=$R147),$K147=0,($K147-SUMIFS($R$2:$R180,$D$2:$D180,$D147,$E$2:$E180,$E147,$G$2:$G180,$G147))=0),$B147,"Completion Date Pending")))</f>
        <v>45807</v>
      </c>
      <c r="T147" s="12">
        <f t="shared" si="12"/>
        <v>0</v>
      </c>
      <c r="U147" s="12">
        <f t="shared" si="13"/>
        <v>31</v>
      </c>
      <c r="V147" s="45" t="str">
        <f t="shared" si="14"/>
        <v>---</v>
      </c>
      <c r="W147" s="46" t="str">
        <f t="shared" si="15"/>
        <v>---</v>
      </c>
      <c r="X147" s="13" t="str">
        <f t="shared" si="16"/>
        <v>Friday</v>
      </c>
      <c r="Y147" s="14" t="b">
        <f t="shared" si="17"/>
        <v>1</v>
      </c>
      <c r="Z147" s="16"/>
    </row>
    <row r="148" spans="1:26" x14ac:dyDescent="0.3">
      <c r="A148" s="6" t="s">
        <v>38</v>
      </c>
      <c r="B148" s="7">
        <v>45807</v>
      </c>
      <c r="C148" s="8">
        <v>22</v>
      </c>
      <c r="D148" s="6" t="s">
        <v>33</v>
      </c>
      <c r="E148" s="6">
        <v>17</v>
      </c>
      <c r="F148" s="6" t="s">
        <v>34</v>
      </c>
      <c r="G148" s="6" t="s">
        <v>61</v>
      </c>
      <c r="H148" s="9">
        <v>48918</v>
      </c>
      <c r="I148" s="9">
        <v>51985</v>
      </c>
      <c r="J148" s="6">
        <v>1</v>
      </c>
      <c r="K148" s="6">
        <v>0</v>
      </c>
      <c r="L148" s="6" t="s">
        <v>27</v>
      </c>
      <c r="M148" s="6">
        <v>0.02</v>
      </c>
      <c r="N148" s="6">
        <v>0.02</v>
      </c>
      <c r="O148" s="6">
        <v>0</v>
      </c>
      <c r="P148" s="10" t="s">
        <v>28</v>
      </c>
      <c r="Q148" s="6">
        <v>0</v>
      </c>
      <c r="R148" s="6">
        <v>0</v>
      </c>
      <c r="S148" s="11">
        <f>IF($A148="","---",IF(OR($G148="FIC",$G148="FC"),IF(COUNTIFS($D$2:$D181,#REF!,$E$2:$E181,$E148,$G$2:$G181,"FIC")=1,$B148,"Completion Date Pending"),IF(OR(AND($K148=$J148,$K148=$R148),$K148=0,($K148-SUMIFS($R$2:$R181,$D$2:$D181,$D148,$E$2:$E181,$E148,$G$2:$G181,$G148))=0),$B148,"Completion Date Pending")))</f>
        <v>45807</v>
      </c>
      <c r="T148" s="12">
        <f t="shared" si="12"/>
        <v>3067</v>
      </c>
      <c r="U148" s="12">
        <f t="shared" si="13"/>
        <v>1</v>
      </c>
      <c r="V148" s="45">
        <f t="shared" si="14"/>
        <v>153350</v>
      </c>
      <c r="W148" s="46">
        <f t="shared" si="15"/>
        <v>50</v>
      </c>
      <c r="X148" s="13" t="str">
        <f t="shared" si="16"/>
        <v>Friday</v>
      </c>
      <c r="Y148" s="14" t="b">
        <f t="shared" si="17"/>
        <v>1</v>
      </c>
      <c r="Z148" s="16"/>
    </row>
    <row r="149" spans="1:26" x14ac:dyDescent="0.3">
      <c r="A149" s="6" t="s">
        <v>38</v>
      </c>
      <c r="B149" s="7">
        <v>45807</v>
      </c>
      <c r="C149" s="8">
        <v>22</v>
      </c>
      <c r="D149" s="6" t="s">
        <v>31</v>
      </c>
      <c r="E149" s="6">
        <v>17</v>
      </c>
      <c r="F149" s="6" t="s">
        <v>32</v>
      </c>
      <c r="G149" s="6" t="s">
        <v>60</v>
      </c>
      <c r="H149" s="6">
        <v>0</v>
      </c>
      <c r="I149" s="6">
        <v>0</v>
      </c>
      <c r="J149" s="6">
        <v>27</v>
      </c>
      <c r="K149" s="6">
        <v>0</v>
      </c>
      <c r="L149" s="6" t="s">
        <v>27</v>
      </c>
      <c r="M149" s="6">
        <v>0</v>
      </c>
      <c r="N149" s="6">
        <v>0</v>
      </c>
      <c r="O149" s="6">
        <v>0</v>
      </c>
      <c r="P149" s="10" t="s">
        <v>28</v>
      </c>
      <c r="Q149" s="6">
        <v>0</v>
      </c>
      <c r="R149" s="6">
        <v>0</v>
      </c>
      <c r="S149" s="11">
        <f>IF($A149="","---",IF(OR($G149="FIC",$G149="FC"),IF(COUNTIFS($D$2:$D182,#REF!,$E$2:$E182,$E149,$G$2:$G182,"FIC")=1,$B149,"Completion Date Pending"),IF(OR(AND($K149=$J149,$K149=$R149),$K149=0,($K149-SUMIFS($R$2:$R182,$D$2:$D182,$D149,$E$2:$E182,$E149,$G$2:$G182,$G149))=0),$B149,"Completion Date Pending")))</f>
        <v>45807</v>
      </c>
      <c r="T149" s="12">
        <f t="shared" si="12"/>
        <v>0</v>
      </c>
      <c r="U149" s="12">
        <f t="shared" si="13"/>
        <v>27</v>
      </c>
      <c r="V149" s="45" t="str">
        <f t="shared" si="14"/>
        <v>---</v>
      </c>
      <c r="W149" s="46" t="str">
        <f t="shared" si="15"/>
        <v>---</v>
      </c>
      <c r="X149" s="13" t="str">
        <f t="shared" si="16"/>
        <v>Friday</v>
      </c>
      <c r="Y149" s="14" t="b">
        <f t="shared" si="17"/>
        <v>1</v>
      </c>
      <c r="Z149" s="16"/>
    </row>
    <row r="150" spans="1:26" x14ac:dyDescent="0.3">
      <c r="A150" s="6" t="s">
        <v>38</v>
      </c>
      <c r="B150" s="7">
        <v>45807</v>
      </c>
      <c r="C150" s="8">
        <v>22</v>
      </c>
      <c r="D150" s="6" t="s">
        <v>31</v>
      </c>
      <c r="E150" s="6">
        <v>17</v>
      </c>
      <c r="F150" s="6" t="s">
        <v>32</v>
      </c>
      <c r="G150" s="6" t="s">
        <v>61</v>
      </c>
      <c r="H150" s="9">
        <v>62100</v>
      </c>
      <c r="I150" s="9">
        <v>65983</v>
      </c>
      <c r="J150" s="6">
        <v>1</v>
      </c>
      <c r="K150" s="6">
        <v>0</v>
      </c>
      <c r="L150" s="6" t="s">
        <v>27</v>
      </c>
      <c r="M150" s="6">
        <v>0.03</v>
      </c>
      <c r="N150" s="6">
        <v>0.03</v>
      </c>
      <c r="O150" s="6">
        <v>0</v>
      </c>
      <c r="P150" s="10" t="s">
        <v>28</v>
      </c>
      <c r="Q150" s="6">
        <v>0</v>
      </c>
      <c r="R150" s="6">
        <v>0</v>
      </c>
      <c r="S150" s="11">
        <f>IF($A150="","---",IF(OR($G150="FIC",$G150="FC"),IF(COUNTIFS($D$2:$D183,#REF!,$E$2:$E183,$E150,$G$2:$G183,"FIC")=1,$B150,"Completion Date Pending"),IF(OR(AND($K150=$J150,$K150=$R150),$K150=0,($K150-SUMIFS($R$2:$R183,$D$2:$D183,$D150,$E$2:$E183,$E150,$G$2:$G183,$G150))=0),$B150,"Completion Date Pending")))</f>
        <v>45807</v>
      </c>
      <c r="T150" s="12">
        <f t="shared" si="12"/>
        <v>3883</v>
      </c>
      <c r="U150" s="12">
        <f t="shared" si="13"/>
        <v>1</v>
      </c>
      <c r="V150" s="45">
        <f t="shared" si="14"/>
        <v>129433.33333333334</v>
      </c>
      <c r="W150" s="46">
        <f t="shared" si="15"/>
        <v>33.333333333333336</v>
      </c>
      <c r="X150" s="13" t="str">
        <f t="shared" si="16"/>
        <v>Friday</v>
      </c>
      <c r="Y150" s="14" t="b">
        <f t="shared" si="17"/>
        <v>1</v>
      </c>
      <c r="Z150" s="16"/>
    </row>
    <row r="151" spans="1:26" x14ac:dyDescent="0.3">
      <c r="A151" s="6" t="s">
        <v>41</v>
      </c>
      <c r="B151" s="7">
        <v>45803</v>
      </c>
      <c r="C151" s="8">
        <v>22</v>
      </c>
      <c r="D151" s="6" t="s">
        <v>29</v>
      </c>
      <c r="E151" s="6">
        <v>19</v>
      </c>
      <c r="F151" s="6" t="s">
        <v>30</v>
      </c>
      <c r="G151" s="6" t="s">
        <v>60</v>
      </c>
      <c r="H151" s="6">
        <v>0</v>
      </c>
      <c r="I151" s="6">
        <v>0</v>
      </c>
      <c r="J151" s="6">
        <v>22</v>
      </c>
      <c r="K151" s="6">
        <v>0</v>
      </c>
      <c r="L151" s="6" t="s">
        <v>27</v>
      </c>
      <c r="M151" s="6">
        <v>0.1</v>
      </c>
      <c r="N151" s="6">
        <v>0.1</v>
      </c>
      <c r="O151" s="6">
        <v>0</v>
      </c>
      <c r="P151" s="10" t="s">
        <v>28</v>
      </c>
      <c r="Q151" s="6">
        <v>0</v>
      </c>
      <c r="R151" s="6">
        <v>0</v>
      </c>
      <c r="S151" s="11">
        <f>IF($A151="","---",IF(OR($G151="FIC",$G151="FC"),IF(COUNTIFS($D$2:$D184,#REF!,$E$2:$E184,$E151,$G$2:$G184,"FIC")=1,$B151,"Completion Date Pending"),IF(OR(AND($K151=$J151,$K151=$R151),$K151=0,($K151-SUMIFS($R$2:$R184,$D$2:$D184,$D151,$E$2:$E184,$E151,$G$2:$G184,$G151))=0),$B151,"Completion Date Pending")))</f>
        <v>45803</v>
      </c>
      <c r="T151" s="12">
        <f t="shared" si="12"/>
        <v>0</v>
      </c>
      <c r="U151" s="12">
        <f t="shared" si="13"/>
        <v>22</v>
      </c>
      <c r="V151" s="45">
        <f t="shared" si="14"/>
        <v>0</v>
      </c>
      <c r="W151" s="46">
        <f t="shared" si="15"/>
        <v>220</v>
      </c>
      <c r="X151" s="13" t="str">
        <f t="shared" si="16"/>
        <v>Monday</v>
      </c>
      <c r="Y151" s="14" t="b">
        <f t="shared" si="17"/>
        <v>1</v>
      </c>
      <c r="Z151" s="16"/>
    </row>
    <row r="152" spans="1:26" x14ac:dyDescent="0.3">
      <c r="A152" s="6" t="s">
        <v>41</v>
      </c>
      <c r="B152" s="7">
        <v>45803</v>
      </c>
      <c r="C152" s="8">
        <v>22</v>
      </c>
      <c r="D152" s="6" t="s">
        <v>29</v>
      </c>
      <c r="E152" s="6">
        <v>19</v>
      </c>
      <c r="F152" s="6" t="s">
        <v>30</v>
      </c>
      <c r="G152" s="6" t="s">
        <v>61</v>
      </c>
      <c r="H152" s="9">
        <v>92155</v>
      </c>
      <c r="I152" s="9">
        <v>97275</v>
      </c>
      <c r="J152" s="6">
        <v>1</v>
      </c>
      <c r="K152" s="6">
        <v>0</v>
      </c>
      <c r="L152" s="6" t="s">
        <v>27</v>
      </c>
      <c r="M152" s="6">
        <v>0.2</v>
      </c>
      <c r="N152" s="6">
        <v>0.2</v>
      </c>
      <c r="O152" s="6">
        <v>0</v>
      </c>
      <c r="P152" s="10" t="s">
        <v>28</v>
      </c>
      <c r="Q152" s="6">
        <v>0</v>
      </c>
      <c r="R152" s="6">
        <v>0</v>
      </c>
      <c r="S152" s="11">
        <f>IF($A152="","---",IF(OR($G152="FIC",$G152="FC"),IF(COUNTIFS($D$2:$D185,#REF!,$E$2:$E185,$E152,$G$2:$G185,"FIC")=1,$B152,"Completion Date Pending"),IF(OR(AND($K152=$J152,$K152=$R152),$K152=0,($K152-SUMIFS($R$2:$R185,$D$2:$D185,$D152,$E$2:$E185,$E152,$G$2:$G185,$G152))=0),$B152,"Completion Date Pending")))</f>
        <v>45803</v>
      </c>
      <c r="T152" s="12">
        <f t="shared" si="12"/>
        <v>5120</v>
      </c>
      <c r="U152" s="12">
        <f t="shared" si="13"/>
        <v>1</v>
      </c>
      <c r="V152" s="45">
        <f t="shared" si="14"/>
        <v>25600</v>
      </c>
      <c r="W152" s="46">
        <f t="shared" si="15"/>
        <v>5</v>
      </c>
      <c r="X152" s="13" t="str">
        <f t="shared" si="16"/>
        <v>Monday</v>
      </c>
      <c r="Y152" s="14" t="b">
        <f t="shared" si="17"/>
        <v>1</v>
      </c>
      <c r="Z152" s="16"/>
    </row>
    <row r="153" spans="1:26" x14ac:dyDescent="0.3">
      <c r="A153" s="6" t="s">
        <v>41</v>
      </c>
      <c r="B153" s="7">
        <v>45804</v>
      </c>
      <c r="C153" s="8">
        <v>22</v>
      </c>
      <c r="D153" s="6" t="s">
        <v>31</v>
      </c>
      <c r="E153" s="6">
        <v>20</v>
      </c>
      <c r="F153" s="6" t="s">
        <v>32</v>
      </c>
      <c r="G153" s="6" t="s">
        <v>60</v>
      </c>
      <c r="H153" s="6">
        <v>0</v>
      </c>
      <c r="I153" s="6">
        <v>0</v>
      </c>
      <c r="J153" s="6">
        <v>20</v>
      </c>
      <c r="K153" s="6">
        <v>0</v>
      </c>
      <c r="L153" s="6" t="s">
        <v>27</v>
      </c>
      <c r="M153" s="6">
        <v>0.1</v>
      </c>
      <c r="N153" s="6">
        <v>0.1</v>
      </c>
      <c r="O153" s="6">
        <v>0</v>
      </c>
      <c r="P153" s="10" t="s">
        <v>28</v>
      </c>
      <c r="Q153" s="6">
        <v>0</v>
      </c>
      <c r="R153" s="6">
        <v>0</v>
      </c>
      <c r="S153" s="11">
        <f>IF($A153="","---",IF(OR($G153="FIC",$G153="FC"),IF(COUNTIFS($D$2:$D186,#REF!,$E$2:$E186,$E153,$G$2:$G186,"FIC")=1,$B153,"Completion Date Pending"),IF(OR(AND($K153=$J153,$K153=$R153),$K153=0,($K153-SUMIFS($R$2:$R186,$D$2:$D186,$D153,$E$2:$E186,$E153,$G$2:$G186,$G153))=0),$B153,"Completion Date Pending")))</f>
        <v>45804</v>
      </c>
      <c r="T153" s="12">
        <f t="shared" si="12"/>
        <v>0</v>
      </c>
      <c r="U153" s="12">
        <f t="shared" si="13"/>
        <v>20</v>
      </c>
      <c r="V153" s="45">
        <f t="shared" si="14"/>
        <v>0</v>
      </c>
      <c r="W153" s="46">
        <f t="shared" si="15"/>
        <v>200</v>
      </c>
      <c r="X153" s="13" t="str">
        <f t="shared" si="16"/>
        <v>Tuesday</v>
      </c>
      <c r="Y153" s="14" t="b">
        <f t="shared" si="17"/>
        <v>1</v>
      </c>
      <c r="Z153" s="16"/>
    </row>
    <row r="154" spans="1:26" x14ac:dyDescent="0.3">
      <c r="A154" s="6" t="s">
        <v>41</v>
      </c>
      <c r="B154" s="7">
        <v>45804</v>
      </c>
      <c r="C154" s="8">
        <v>22</v>
      </c>
      <c r="D154" s="6" t="s">
        <v>31</v>
      </c>
      <c r="E154" s="6">
        <v>20</v>
      </c>
      <c r="F154" s="6" t="s">
        <v>32</v>
      </c>
      <c r="G154" s="6" t="s">
        <v>61</v>
      </c>
      <c r="H154" s="9">
        <v>73748</v>
      </c>
      <c r="I154" s="9">
        <v>77628</v>
      </c>
      <c r="J154" s="6">
        <v>1</v>
      </c>
      <c r="K154" s="6">
        <v>0</v>
      </c>
      <c r="L154" s="6" t="s">
        <v>27</v>
      </c>
      <c r="M154" s="6">
        <v>0.2</v>
      </c>
      <c r="N154" s="6">
        <v>0.2</v>
      </c>
      <c r="O154" s="6">
        <v>0</v>
      </c>
      <c r="P154" s="10" t="s">
        <v>28</v>
      </c>
      <c r="Q154" s="6">
        <v>0</v>
      </c>
      <c r="R154" s="6">
        <v>0</v>
      </c>
      <c r="S154" s="11">
        <f>IF($A154="","---",IF(OR($G154="FIC",$G154="FC"),IF(COUNTIFS($D$2:$D187,#REF!,$E$2:$E187,$E154,$G$2:$G187,"FIC")=1,$B154,"Completion Date Pending"),IF(OR(AND($K154=$J154,$K154=$R154),$K154=0,($K154-SUMIFS($R$2:$R187,$D$2:$D187,$D154,$E$2:$E187,$E154,$G$2:$G187,$G154))=0),$B154,"Completion Date Pending")))</f>
        <v>45804</v>
      </c>
      <c r="T154" s="12">
        <f t="shared" si="12"/>
        <v>3880</v>
      </c>
      <c r="U154" s="12">
        <f t="shared" si="13"/>
        <v>1</v>
      </c>
      <c r="V154" s="45">
        <f t="shared" si="14"/>
        <v>19400</v>
      </c>
      <c r="W154" s="46">
        <f t="shared" si="15"/>
        <v>5</v>
      </c>
      <c r="X154" s="13" t="str">
        <f t="shared" si="16"/>
        <v>Tuesday</v>
      </c>
      <c r="Y154" s="14" t="b">
        <f t="shared" si="17"/>
        <v>1</v>
      </c>
      <c r="Z154" s="16"/>
    </row>
    <row r="155" spans="1:26" x14ac:dyDescent="0.3">
      <c r="A155" s="6" t="s">
        <v>41</v>
      </c>
      <c r="B155" s="7">
        <v>45806</v>
      </c>
      <c r="C155" s="8">
        <v>22</v>
      </c>
      <c r="D155" s="6" t="s">
        <v>33</v>
      </c>
      <c r="E155" s="6">
        <v>20</v>
      </c>
      <c r="F155" s="6" t="s">
        <v>34</v>
      </c>
      <c r="G155" s="6" t="s">
        <v>60</v>
      </c>
      <c r="H155" s="6">
        <v>0</v>
      </c>
      <c r="I155" s="6">
        <v>0</v>
      </c>
      <c r="J155" s="6">
        <v>32</v>
      </c>
      <c r="K155" s="6">
        <v>0</v>
      </c>
      <c r="L155" s="6" t="s">
        <v>27</v>
      </c>
      <c r="M155" s="6">
        <v>0.1</v>
      </c>
      <c r="N155" s="6">
        <v>0.1</v>
      </c>
      <c r="O155" s="6">
        <v>0</v>
      </c>
      <c r="P155" s="10" t="s">
        <v>28</v>
      </c>
      <c r="Q155" s="6">
        <v>0</v>
      </c>
      <c r="R155" s="6">
        <v>0</v>
      </c>
      <c r="S155" s="11">
        <f>IF($A155="","---",IF(OR($G155="FIC",$G155="FC"),IF(COUNTIFS($D$2:$D188,#REF!,$E$2:$E188,$E155,$G$2:$G188,"FIC")=1,$B155,"Completion Date Pending"),IF(OR(AND($K155=$J155,$K155=$R155),$K155=0,($K155-SUMIFS($R$2:$R188,$D$2:$D188,$D155,$E$2:$E188,$E155,$G$2:$G188,$G155))=0),$B155,"Completion Date Pending")))</f>
        <v>45806</v>
      </c>
      <c r="T155" s="12">
        <f t="shared" si="12"/>
        <v>0</v>
      </c>
      <c r="U155" s="12">
        <f t="shared" si="13"/>
        <v>32</v>
      </c>
      <c r="V155" s="45">
        <f t="shared" si="14"/>
        <v>0</v>
      </c>
      <c r="W155" s="46">
        <f t="shared" si="15"/>
        <v>320</v>
      </c>
      <c r="X155" s="13" t="str">
        <f t="shared" si="16"/>
        <v>Thursday</v>
      </c>
      <c r="Y155" s="14" t="b">
        <f t="shared" si="17"/>
        <v>1</v>
      </c>
      <c r="Z155" s="16"/>
    </row>
    <row r="156" spans="1:26" x14ac:dyDescent="0.3">
      <c r="A156" s="6" t="s">
        <v>41</v>
      </c>
      <c r="B156" s="7">
        <v>45806</v>
      </c>
      <c r="C156" s="8">
        <v>22</v>
      </c>
      <c r="D156" s="6" t="s">
        <v>33</v>
      </c>
      <c r="E156" s="6">
        <v>20</v>
      </c>
      <c r="F156" s="6" t="s">
        <v>34</v>
      </c>
      <c r="G156" s="6" t="s">
        <v>61</v>
      </c>
      <c r="H156" s="9">
        <v>58096</v>
      </c>
      <c r="I156" s="9">
        <v>61153</v>
      </c>
      <c r="J156" s="6">
        <v>1</v>
      </c>
      <c r="K156" s="6">
        <v>0</v>
      </c>
      <c r="L156" s="6" t="s">
        <v>27</v>
      </c>
      <c r="M156" s="6">
        <v>0.2</v>
      </c>
      <c r="N156" s="6">
        <v>0.2</v>
      </c>
      <c r="O156" s="6">
        <v>0</v>
      </c>
      <c r="P156" s="10" t="s">
        <v>28</v>
      </c>
      <c r="Q156" s="6">
        <v>0</v>
      </c>
      <c r="R156" s="6">
        <v>0</v>
      </c>
      <c r="S156" s="11">
        <f>IF($A156="","---",IF(OR($G156="FIC",$G156="FC"),IF(COUNTIFS($D$2:$D189,#REF!,$E$2:$E189,$E156,$G$2:$G189,"FIC")=1,$B156,"Completion Date Pending"),IF(OR(AND($K156=$J156,$K156=$R156),$K156=0,($K156-SUMIFS($R$2:$R189,$D$2:$D189,$D156,$E$2:$E189,$E156,$G$2:$G189,$G156))=0),$B156,"Completion Date Pending")))</f>
        <v>45806</v>
      </c>
      <c r="T156" s="12">
        <f t="shared" si="12"/>
        <v>3057</v>
      </c>
      <c r="U156" s="12">
        <f t="shared" si="13"/>
        <v>1</v>
      </c>
      <c r="V156" s="45">
        <f t="shared" si="14"/>
        <v>15285</v>
      </c>
      <c r="W156" s="46">
        <f t="shared" si="15"/>
        <v>5</v>
      </c>
      <c r="X156" s="13" t="str">
        <f t="shared" si="16"/>
        <v>Thursday</v>
      </c>
      <c r="Y156" s="14" t="b">
        <f t="shared" si="17"/>
        <v>1</v>
      </c>
      <c r="Z156" s="16"/>
    </row>
    <row r="157" spans="1:26" x14ac:dyDescent="0.3">
      <c r="A157" s="6" t="s">
        <v>41</v>
      </c>
      <c r="B157" s="7">
        <v>45807</v>
      </c>
      <c r="C157" s="8">
        <v>22</v>
      </c>
      <c r="D157" s="6" t="s">
        <v>35</v>
      </c>
      <c r="E157" s="6">
        <v>9</v>
      </c>
      <c r="F157" s="6" t="s">
        <v>36</v>
      </c>
      <c r="G157" s="6" t="s">
        <v>60</v>
      </c>
      <c r="H157" s="6">
        <v>0</v>
      </c>
      <c r="I157" s="6">
        <v>0</v>
      </c>
      <c r="J157" s="6">
        <v>110</v>
      </c>
      <c r="K157" s="6">
        <v>0</v>
      </c>
      <c r="L157" s="6" t="s">
        <v>27</v>
      </c>
      <c r="M157" s="6">
        <v>0.2</v>
      </c>
      <c r="N157" s="6">
        <v>0.1</v>
      </c>
      <c r="O157" s="6">
        <v>0</v>
      </c>
      <c r="P157" s="10" t="s">
        <v>28</v>
      </c>
      <c r="Q157" s="6">
        <v>0</v>
      </c>
      <c r="R157" s="6">
        <v>0</v>
      </c>
      <c r="S157" s="11">
        <f>IF($A157="","---",IF(OR($G157="FIC",$G157="FC"),IF(COUNTIFS($D$2:$D190,#REF!,$E$2:$E190,$E157,$G$2:$G190,"FIC")=1,$B157,"Completion Date Pending"),IF(OR(AND($K157=$J157,$K157=$R157),$K157=0,($K157-SUMIFS($R$2:$R190,$D$2:$D190,$D157,$E$2:$E190,$E157,$G$2:$G190,$G157))=0),$B157,"Completion Date Pending")))</f>
        <v>45807</v>
      </c>
      <c r="T157" s="12">
        <f t="shared" si="12"/>
        <v>0</v>
      </c>
      <c r="U157" s="12">
        <f t="shared" si="13"/>
        <v>110</v>
      </c>
      <c r="V157" s="45">
        <f t="shared" si="14"/>
        <v>0</v>
      </c>
      <c r="W157" s="46">
        <f t="shared" si="15"/>
        <v>550</v>
      </c>
      <c r="X157" s="13" t="str">
        <f t="shared" si="16"/>
        <v>Friday</v>
      </c>
      <c r="Y157" s="14" t="b">
        <f t="shared" si="17"/>
        <v>0</v>
      </c>
      <c r="Z157" s="16"/>
    </row>
    <row r="158" spans="1:26" x14ac:dyDescent="0.3">
      <c r="A158" s="6" t="s">
        <v>41</v>
      </c>
      <c r="B158" s="7">
        <v>45807</v>
      </c>
      <c r="C158" s="8">
        <v>22</v>
      </c>
      <c r="D158" s="6" t="s">
        <v>35</v>
      </c>
      <c r="E158" s="6">
        <v>9</v>
      </c>
      <c r="F158" s="6" t="s">
        <v>36</v>
      </c>
      <c r="G158" s="6" t="s">
        <v>61</v>
      </c>
      <c r="H158" s="9">
        <v>53062</v>
      </c>
      <c r="I158" s="9">
        <v>59696</v>
      </c>
      <c r="J158" s="6">
        <v>1</v>
      </c>
      <c r="K158" s="6">
        <v>0</v>
      </c>
      <c r="L158" s="6" t="s">
        <v>27</v>
      </c>
      <c r="M158" s="6">
        <v>0.3</v>
      </c>
      <c r="N158" s="6">
        <v>0.3</v>
      </c>
      <c r="O158" s="6">
        <v>0</v>
      </c>
      <c r="P158" s="10" t="s">
        <v>28</v>
      </c>
      <c r="Q158" s="6">
        <v>0</v>
      </c>
      <c r="R158" s="6">
        <v>0</v>
      </c>
      <c r="S158" s="11">
        <f>IF($A158="","---",IF(OR($G158="FIC",$G158="FC"),IF(COUNTIFS($D$2:$D191,#REF!,$E$2:$E191,$E158,$G$2:$G191,"FIC")=1,$B158,"Completion Date Pending"),IF(OR(AND($K158=$J158,$K158=$R158),$K158=0,($K158-SUMIFS($R$2:$R191,$D$2:$D191,$D158,$E$2:$E191,$E158,$G$2:$G191,$G158))=0),$B158,"Completion Date Pending")))</f>
        <v>45807</v>
      </c>
      <c r="T158" s="12">
        <f t="shared" si="12"/>
        <v>6634</v>
      </c>
      <c r="U158" s="12">
        <f t="shared" si="13"/>
        <v>1</v>
      </c>
      <c r="V158" s="45">
        <f t="shared" si="14"/>
        <v>22113.333333333336</v>
      </c>
      <c r="W158" s="46">
        <f t="shared" si="15"/>
        <v>3.3333333333333335</v>
      </c>
      <c r="X158" s="13" t="str">
        <f t="shared" si="16"/>
        <v>Friday</v>
      </c>
      <c r="Y158" s="14" t="b">
        <f t="shared" si="17"/>
        <v>1</v>
      </c>
      <c r="Z158" s="16"/>
    </row>
    <row r="159" spans="1:26" x14ac:dyDescent="0.3">
      <c r="A159" s="6" t="s">
        <v>42</v>
      </c>
      <c r="B159" s="7">
        <v>45803</v>
      </c>
      <c r="C159" s="8">
        <v>22</v>
      </c>
      <c r="D159" s="6" t="s">
        <v>29</v>
      </c>
      <c r="E159" s="6">
        <v>18</v>
      </c>
      <c r="F159" s="6" t="s">
        <v>30</v>
      </c>
      <c r="G159" s="6" t="s">
        <v>60</v>
      </c>
      <c r="H159" s="6">
        <v>0</v>
      </c>
      <c r="I159" s="6">
        <v>0</v>
      </c>
      <c r="J159" s="6">
        <v>23</v>
      </c>
      <c r="K159" s="6">
        <v>0</v>
      </c>
      <c r="L159" s="6" t="s">
        <v>27</v>
      </c>
      <c r="M159" s="6">
        <v>0.05</v>
      </c>
      <c r="N159" s="6">
        <v>0.05</v>
      </c>
      <c r="O159" s="6">
        <v>0</v>
      </c>
      <c r="P159" s="10" t="s">
        <v>28</v>
      </c>
      <c r="Q159" s="6">
        <v>0</v>
      </c>
      <c r="R159" s="6">
        <v>0</v>
      </c>
      <c r="S159" s="11">
        <f>IF($A159="","---",IF(OR($G159="FIC",$G159="FC"),IF(COUNTIFS($D$2:$D192,#REF!,$E$2:$E192,$E159,$G$2:$G192,"FIC")=1,$B159,"Completion Date Pending"),IF(OR(AND($K159=$J159,$K159=$R159),$K159=0,($K159-SUMIFS($R$2:$R192,$D$2:$D192,$D159,$E$2:$E192,$E159,$G$2:$G192,$G159))=0),$B159,"Completion Date Pending")))</f>
        <v>45803</v>
      </c>
      <c r="T159" s="12">
        <f t="shared" si="12"/>
        <v>0</v>
      </c>
      <c r="U159" s="12">
        <f t="shared" si="13"/>
        <v>23</v>
      </c>
      <c r="V159" s="45">
        <f t="shared" si="14"/>
        <v>0</v>
      </c>
      <c r="W159" s="46">
        <f t="shared" si="15"/>
        <v>460</v>
      </c>
      <c r="X159" s="13" t="str">
        <f t="shared" si="16"/>
        <v>Monday</v>
      </c>
      <c r="Y159" s="14" t="b">
        <f t="shared" si="17"/>
        <v>1</v>
      </c>
      <c r="Z159" s="16"/>
    </row>
    <row r="160" spans="1:26" x14ac:dyDescent="0.3">
      <c r="A160" s="6" t="s">
        <v>42</v>
      </c>
      <c r="B160" s="7">
        <v>45803</v>
      </c>
      <c r="C160" s="8">
        <v>22</v>
      </c>
      <c r="D160" s="6" t="s">
        <v>29</v>
      </c>
      <c r="E160" s="6">
        <v>18</v>
      </c>
      <c r="F160" s="6" t="s">
        <v>30</v>
      </c>
      <c r="G160" s="6" t="s">
        <v>61</v>
      </c>
      <c r="H160" s="9">
        <v>87039</v>
      </c>
      <c r="I160" s="9">
        <v>92155</v>
      </c>
      <c r="J160" s="6">
        <v>1</v>
      </c>
      <c r="K160" s="6">
        <v>0</v>
      </c>
      <c r="L160" s="6" t="s">
        <v>27</v>
      </c>
      <c r="M160" s="6">
        <v>0.05</v>
      </c>
      <c r="N160" s="6">
        <v>0.05</v>
      </c>
      <c r="O160" s="6">
        <v>0</v>
      </c>
      <c r="P160" s="10" t="s">
        <v>28</v>
      </c>
      <c r="Q160" s="6">
        <v>0</v>
      </c>
      <c r="R160" s="6">
        <v>0</v>
      </c>
      <c r="S160" s="11">
        <f>IF($A160="","---",IF(OR($G160="FIC",$G160="FC"),IF(COUNTIFS($D$2:$D193,#REF!,$E$2:$E193,$E160,$G$2:$G193,"FIC")=1,$B160,"Completion Date Pending"),IF(OR(AND($K160=$J160,$K160=$R160),$K160=0,($K160-SUMIFS($R$2:$R193,$D$2:$D193,$D160,$E$2:$E193,$E160,$G$2:$G193,$G160))=0),$B160,"Completion Date Pending")))</f>
        <v>45803</v>
      </c>
      <c r="T160" s="12">
        <f t="shared" si="12"/>
        <v>5116</v>
      </c>
      <c r="U160" s="12">
        <f t="shared" si="13"/>
        <v>1</v>
      </c>
      <c r="V160" s="45">
        <f t="shared" si="14"/>
        <v>102320</v>
      </c>
      <c r="W160" s="46">
        <f t="shared" si="15"/>
        <v>20</v>
      </c>
      <c r="X160" s="13" t="str">
        <f t="shared" si="16"/>
        <v>Monday</v>
      </c>
      <c r="Y160" s="14" t="b">
        <f t="shared" si="17"/>
        <v>1</v>
      </c>
      <c r="Z160" s="16"/>
    </row>
    <row r="161" spans="1:26" x14ac:dyDescent="0.3">
      <c r="A161" s="6" t="s">
        <v>42</v>
      </c>
      <c r="B161" s="7">
        <v>45804</v>
      </c>
      <c r="C161" s="8">
        <v>22</v>
      </c>
      <c r="D161" s="6" t="s">
        <v>31</v>
      </c>
      <c r="E161" s="6">
        <v>4</v>
      </c>
      <c r="F161" s="6" t="s">
        <v>32</v>
      </c>
      <c r="G161" s="6" t="s">
        <v>60</v>
      </c>
      <c r="H161" s="6">
        <v>0</v>
      </c>
      <c r="I161" s="6">
        <v>0</v>
      </c>
      <c r="J161" s="6">
        <v>31</v>
      </c>
      <c r="K161" s="6">
        <v>0</v>
      </c>
      <c r="L161" s="6" t="s">
        <v>27</v>
      </c>
      <c r="M161" s="6">
        <v>0.05</v>
      </c>
      <c r="N161" s="6">
        <v>0.05</v>
      </c>
      <c r="O161" s="6">
        <v>0</v>
      </c>
      <c r="P161" s="10" t="s">
        <v>28</v>
      </c>
      <c r="Q161" s="6">
        <v>0</v>
      </c>
      <c r="R161" s="6">
        <v>0</v>
      </c>
      <c r="S161" s="11">
        <f>IF($A161="","---",IF(OR($G161="FIC",$G161="FC"),IF(COUNTIFS($D$2:$D194,#REF!,$E$2:$E194,$E161,$G$2:$G194,"FIC")=1,$B161,"Completion Date Pending"),IF(OR(AND($K161=$J161,$K161=$R161),$K161=0,($K161-SUMIFS($R$2:$R194,$D$2:$D194,$D161,$E$2:$E194,$E161,$G$2:$G194,$G161))=0),$B161,"Completion Date Pending")))</f>
        <v>45804</v>
      </c>
      <c r="T161" s="12">
        <f t="shared" si="12"/>
        <v>0</v>
      </c>
      <c r="U161" s="12">
        <f t="shared" si="13"/>
        <v>31</v>
      </c>
      <c r="V161" s="45">
        <f t="shared" si="14"/>
        <v>0</v>
      </c>
      <c r="W161" s="46">
        <f t="shared" si="15"/>
        <v>620</v>
      </c>
      <c r="X161" s="13" t="str">
        <f t="shared" si="16"/>
        <v>Tuesday</v>
      </c>
      <c r="Y161" s="14" t="b">
        <f t="shared" si="17"/>
        <v>1</v>
      </c>
      <c r="Z161" s="16"/>
    </row>
    <row r="162" spans="1:26" x14ac:dyDescent="0.3">
      <c r="A162" s="6" t="s">
        <v>42</v>
      </c>
      <c r="B162" s="7">
        <v>45804</v>
      </c>
      <c r="C162" s="8">
        <v>22</v>
      </c>
      <c r="D162" s="6" t="s">
        <v>31</v>
      </c>
      <c r="E162" s="6">
        <v>4</v>
      </c>
      <c r="F162" s="6" t="s">
        <v>32</v>
      </c>
      <c r="G162" s="6" t="s">
        <v>61</v>
      </c>
      <c r="H162" s="9">
        <v>11636</v>
      </c>
      <c r="I162" s="9">
        <v>15521</v>
      </c>
      <c r="J162" s="6">
        <v>1</v>
      </c>
      <c r="K162" s="6">
        <v>0</v>
      </c>
      <c r="L162" s="6" t="s">
        <v>27</v>
      </c>
      <c r="M162" s="6">
        <v>0.05</v>
      </c>
      <c r="N162" s="6">
        <v>0.05</v>
      </c>
      <c r="O162" s="6">
        <v>0</v>
      </c>
      <c r="P162" s="10" t="s">
        <v>28</v>
      </c>
      <c r="Q162" s="6">
        <v>0</v>
      </c>
      <c r="R162" s="6">
        <v>0</v>
      </c>
      <c r="S162" s="11">
        <f>IF($A162="","---",IF(OR($G162="FIC",$G162="FC"),IF(COUNTIFS($D$2:$D195,#REF!,$E$2:$E195,$E162,$G$2:$G195,"FIC")=1,$B162,"Completion Date Pending"),IF(OR(AND($K162=$J162,$K162=$R162),$K162=0,($K162-SUMIFS($R$2:$R195,$D$2:$D195,$D162,$E$2:$E195,$E162,$G$2:$G195,$G162))=0),$B162,"Completion Date Pending")))</f>
        <v>45804</v>
      </c>
      <c r="T162" s="12">
        <f t="shared" si="12"/>
        <v>3885</v>
      </c>
      <c r="U162" s="12">
        <f t="shared" si="13"/>
        <v>1</v>
      </c>
      <c r="V162" s="45">
        <f t="shared" si="14"/>
        <v>77700</v>
      </c>
      <c r="W162" s="46">
        <f t="shared" si="15"/>
        <v>20</v>
      </c>
      <c r="X162" s="13" t="str">
        <f t="shared" si="16"/>
        <v>Tuesday</v>
      </c>
      <c r="Y162" s="14" t="b">
        <f t="shared" si="17"/>
        <v>1</v>
      </c>
      <c r="Z162" s="16"/>
    </row>
    <row r="163" spans="1:26" x14ac:dyDescent="0.3">
      <c r="A163" s="6" t="s">
        <v>42</v>
      </c>
      <c r="B163" s="7">
        <v>45805</v>
      </c>
      <c r="C163" s="8">
        <v>22</v>
      </c>
      <c r="D163" s="6" t="s">
        <v>33</v>
      </c>
      <c r="E163" s="6">
        <v>4</v>
      </c>
      <c r="F163" s="6" t="s">
        <v>34</v>
      </c>
      <c r="G163" s="6" t="s">
        <v>60</v>
      </c>
      <c r="H163" s="6">
        <v>0</v>
      </c>
      <c r="I163" s="6">
        <v>0</v>
      </c>
      <c r="J163" s="6">
        <v>44</v>
      </c>
      <c r="K163" s="6">
        <v>0</v>
      </c>
      <c r="L163" s="6" t="s">
        <v>27</v>
      </c>
      <c r="M163" s="6">
        <v>0.04</v>
      </c>
      <c r="N163" s="6">
        <v>0.04</v>
      </c>
      <c r="O163" s="6">
        <v>0</v>
      </c>
      <c r="P163" s="10" t="s">
        <v>28</v>
      </c>
      <c r="Q163" s="6">
        <v>0</v>
      </c>
      <c r="R163" s="6">
        <v>0</v>
      </c>
      <c r="S163" s="11">
        <f>IF($A163="","---",IF(OR($G163="FIC",$G163="FC"),IF(COUNTIFS($D$2:$D196,#REF!,$E$2:$E196,$E163,$G$2:$G196,"FIC")=1,$B163,"Completion Date Pending"),IF(OR(AND($K163=$J163,$K163=$R163),$K163=0,($K163-SUMIFS($R$2:$R196,$D$2:$D196,$D163,$E$2:$E196,$E163,$G$2:$G196,$G163))=0),$B163,"Completion Date Pending")))</f>
        <v>45805</v>
      </c>
      <c r="T163" s="12">
        <f t="shared" si="12"/>
        <v>0</v>
      </c>
      <c r="U163" s="12">
        <f t="shared" si="13"/>
        <v>44</v>
      </c>
      <c r="V163" s="45">
        <f t="shared" si="14"/>
        <v>0</v>
      </c>
      <c r="W163" s="46">
        <f t="shared" si="15"/>
        <v>1100</v>
      </c>
      <c r="X163" s="13" t="str">
        <f t="shared" si="16"/>
        <v>Wednesday</v>
      </c>
      <c r="Y163" s="14" t="b">
        <f t="shared" si="17"/>
        <v>1</v>
      </c>
      <c r="Z163" s="16"/>
    </row>
    <row r="164" spans="1:26" x14ac:dyDescent="0.3">
      <c r="A164" s="6" t="s">
        <v>42</v>
      </c>
      <c r="B164" s="7">
        <v>45805</v>
      </c>
      <c r="C164" s="8">
        <v>22</v>
      </c>
      <c r="D164" s="6" t="s">
        <v>33</v>
      </c>
      <c r="E164" s="6">
        <v>4</v>
      </c>
      <c r="F164" s="6" t="s">
        <v>34</v>
      </c>
      <c r="G164" s="6" t="s">
        <v>61</v>
      </c>
      <c r="H164" s="9">
        <v>9171</v>
      </c>
      <c r="I164" s="9">
        <v>12232</v>
      </c>
      <c r="J164" s="6">
        <v>1</v>
      </c>
      <c r="K164" s="6">
        <v>0</v>
      </c>
      <c r="L164" s="6" t="s">
        <v>27</v>
      </c>
      <c r="M164" s="6">
        <v>0.06</v>
      </c>
      <c r="N164" s="6">
        <v>0.06</v>
      </c>
      <c r="O164" s="6">
        <v>0</v>
      </c>
      <c r="P164" s="10" t="s">
        <v>28</v>
      </c>
      <c r="Q164" s="6">
        <v>0</v>
      </c>
      <c r="R164" s="6">
        <v>0</v>
      </c>
      <c r="S164" s="11">
        <f>IF($A164="","---",IF(OR($G164="FIC",$G164="FC"),IF(COUNTIFS($D$2:$D197,#REF!,$E$2:$E197,$E164,$G$2:$G197,"FIC")=1,$B164,"Completion Date Pending"),IF(OR(AND($K164=$J164,$K164=$R164),$K164=0,($K164-SUMIFS($R$2:$R197,$D$2:$D197,$D164,$E$2:$E197,$E164,$G$2:$G197,$G164))=0),$B164,"Completion Date Pending")))</f>
        <v>45805</v>
      </c>
      <c r="T164" s="12">
        <f t="shared" si="12"/>
        <v>3061</v>
      </c>
      <c r="U164" s="12">
        <f t="shared" si="13"/>
        <v>1</v>
      </c>
      <c r="V164" s="45">
        <f t="shared" si="14"/>
        <v>51016.666666666672</v>
      </c>
      <c r="W164" s="46">
        <f t="shared" si="15"/>
        <v>16.666666666666668</v>
      </c>
      <c r="X164" s="13" t="str">
        <f t="shared" si="16"/>
        <v>Wednesday</v>
      </c>
      <c r="Y164" s="14" t="b">
        <f t="shared" si="17"/>
        <v>1</v>
      </c>
      <c r="Z164" s="16"/>
    </row>
    <row r="165" spans="1:26" x14ac:dyDescent="0.3">
      <c r="A165" s="6" t="s">
        <v>43</v>
      </c>
      <c r="B165" s="7">
        <v>45803</v>
      </c>
      <c r="C165" s="8">
        <v>22</v>
      </c>
      <c r="D165" s="6" t="s">
        <v>29</v>
      </c>
      <c r="E165" s="6">
        <v>6</v>
      </c>
      <c r="F165" s="6" t="s">
        <v>30</v>
      </c>
      <c r="G165" s="6" t="s">
        <v>60</v>
      </c>
      <c r="H165" s="6">
        <v>0</v>
      </c>
      <c r="I165" s="6">
        <v>0</v>
      </c>
      <c r="J165" s="6">
        <v>48</v>
      </c>
      <c r="K165" s="6">
        <v>0</v>
      </c>
      <c r="L165" s="6" t="s">
        <v>27</v>
      </c>
      <c r="M165" s="6">
        <v>0.05</v>
      </c>
      <c r="N165" s="6">
        <v>0.05</v>
      </c>
      <c r="O165" s="6">
        <v>0</v>
      </c>
      <c r="P165" s="10" t="s">
        <v>28</v>
      </c>
      <c r="Q165" s="6">
        <v>0</v>
      </c>
      <c r="R165" s="6">
        <v>0</v>
      </c>
      <c r="S165" s="11">
        <f>IF($A165="","---",IF(OR($G165="FIC",$G165="FC"),IF(COUNTIFS($D$2:$D198,#REF!,$E$2:$E198,$E165,$G$2:$G198,"FIC")=1,$B165,"Completion Date Pending"),IF(OR(AND($K165=$J165,$K165=$R165),$K165=0,($K165-SUMIFS($R$2:$R198,$D$2:$D198,$D165,$E$2:$E198,$E165,$G$2:$G198,$G165))=0),$B165,"Completion Date Pending")))</f>
        <v>45803</v>
      </c>
      <c r="T165" s="12">
        <f t="shared" si="12"/>
        <v>0</v>
      </c>
      <c r="U165" s="12">
        <f t="shared" si="13"/>
        <v>48</v>
      </c>
      <c r="V165" s="45">
        <f t="shared" si="14"/>
        <v>0</v>
      </c>
      <c r="W165" s="46">
        <f t="shared" si="15"/>
        <v>960</v>
      </c>
      <c r="X165" s="13" t="str">
        <f t="shared" si="16"/>
        <v>Monday</v>
      </c>
      <c r="Y165" s="14" t="b">
        <f t="shared" si="17"/>
        <v>1</v>
      </c>
      <c r="Z165" s="16"/>
    </row>
    <row r="166" spans="1:26" x14ac:dyDescent="0.3">
      <c r="A166" s="6" t="s">
        <v>43</v>
      </c>
      <c r="B166" s="7">
        <v>45803</v>
      </c>
      <c r="C166" s="8">
        <v>22</v>
      </c>
      <c r="D166" s="6" t="s">
        <v>29</v>
      </c>
      <c r="E166" s="6">
        <v>6</v>
      </c>
      <c r="F166" s="6" t="s">
        <v>30</v>
      </c>
      <c r="G166" s="6" t="s">
        <v>61</v>
      </c>
      <c r="H166" s="9">
        <v>25596</v>
      </c>
      <c r="I166" s="9">
        <v>30710</v>
      </c>
      <c r="J166" s="6">
        <v>1</v>
      </c>
      <c r="K166" s="6">
        <v>0</v>
      </c>
      <c r="L166" s="6" t="s">
        <v>27</v>
      </c>
      <c r="M166" s="6">
        <v>0.05</v>
      </c>
      <c r="N166" s="6">
        <v>0.05</v>
      </c>
      <c r="O166" s="6">
        <v>0</v>
      </c>
      <c r="P166" s="10" t="s">
        <v>28</v>
      </c>
      <c r="Q166" s="6">
        <v>0</v>
      </c>
      <c r="R166" s="6">
        <v>0</v>
      </c>
      <c r="S166" s="11">
        <f>IF($A166="","---",IF(OR($G166="FIC",$G166="FC"),IF(COUNTIFS($D$2:$D199,#REF!,$E$2:$E199,$E166,$G$2:$G199,"FIC")=1,$B166,"Completion Date Pending"),IF(OR(AND($K166=$J166,$K166=$R166),$K166=0,($K166-SUMIFS($R$2:$R199,$D$2:$D199,$D166,$E$2:$E199,$E166,$G$2:$G199,$G166))=0),$B166,"Completion Date Pending")))</f>
        <v>45803</v>
      </c>
      <c r="T166" s="12">
        <f t="shared" si="12"/>
        <v>5114</v>
      </c>
      <c r="U166" s="12">
        <f t="shared" si="13"/>
        <v>1</v>
      </c>
      <c r="V166" s="45">
        <f t="shared" si="14"/>
        <v>102280</v>
      </c>
      <c r="W166" s="46">
        <f t="shared" si="15"/>
        <v>20</v>
      </c>
      <c r="X166" s="13" t="str">
        <f t="shared" si="16"/>
        <v>Monday</v>
      </c>
      <c r="Y166" s="14" t="b">
        <f t="shared" si="17"/>
        <v>1</v>
      </c>
      <c r="Z166" s="16"/>
    </row>
    <row r="167" spans="1:26" x14ac:dyDescent="0.3">
      <c r="A167" s="6" t="s">
        <v>43</v>
      </c>
      <c r="B167" s="7">
        <v>45804</v>
      </c>
      <c r="C167" s="8">
        <v>22</v>
      </c>
      <c r="D167" s="6" t="s">
        <v>31</v>
      </c>
      <c r="E167" s="6">
        <v>21</v>
      </c>
      <c r="F167" s="6" t="s">
        <v>32</v>
      </c>
      <c r="G167" s="6" t="s">
        <v>60</v>
      </c>
      <c r="H167" s="6">
        <v>0</v>
      </c>
      <c r="I167" s="6">
        <v>0</v>
      </c>
      <c r="J167" s="6">
        <v>35</v>
      </c>
      <c r="K167" s="6">
        <v>0</v>
      </c>
      <c r="L167" s="6" t="s">
        <v>27</v>
      </c>
      <c r="M167" s="6">
        <v>0.05</v>
      </c>
      <c r="N167" s="6">
        <v>0.05</v>
      </c>
      <c r="O167" s="6">
        <v>0</v>
      </c>
      <c r="P167" s="10" t="s">
        <v>28</v>
      </c>
      <c r="Q167" s="6">
        <v>0</v>
      </c>
      <c r="R167" s="6">
        <v>0</v>
      </c>
      <c r="S167" s="11">
        <f>IF($A167="","---",IF(OR($G167="FIC",$G167="FC"),IF(COUNTIFS($D$2:$D200,#REF!,$E$2:$E200,$E167,$G$2:$G200,"FIC")=1,$B167,"Completion Date Pending"),IF(OR(AND($K167=$J167,$K167=$R167),$K167=0,($K167-SUMIFS($R$2:$R200,$D$2:$D200,$D167,$E$2:$E200,$E167,$G$2:$G200,$G167))=0),$B167,"Completion Date Pending")))</f>
        <v>45804</v>
      </c>
      <c r="T167" s="12">
        <f t="shared" si="12"/>
        <v>0</v>
      </c>
      <c r="U167" s="12">
        <f t="shared" si="13"/>
        <v>35</v>
      </c>
      <c r="V167" s="45">
        <f t="shared" si="14"/>
        <v>0</v>
      </c>
      <c r="W167" s="46">
        <f t="shared" si="15"/>
        <v>700</v>
      </c>
      <c r="X167" s="13" t="str">
        <f t="shared" si="16"/>
        <v>Tuesday</v>
      </c>
      <c r="Y167" s="14" t="b">
        <f t="shared" si="17"/>
        <v>1</v>
      </c>
      <c r="Z167" s="16"/>
    </row>
    <row r="168" spans="1:26" x14ac:dyDescent="0.3">
      <c r="A168" s="6" t="s">
        <v>43</v>
      </c>
      <c r="B168" s="7">
        <v>45804</v>
      </c>
      <c r="C168" s="8">
        <v>22</v>
      </c>
      <c r="D168" s="6" t="s">
        <v>31</v>
      </c>
      <c r="E168" s="6">
        <v>21</v>
      </c>
      <c r="F168" s="6" t="s">
        <v>32</v>
      </c>
      <c r="G168" s="6" t="s">
        <v>61</v>
      </c>
      <c r="H168" s="9">
        <v>77628</v>
      </c>
      <c r="I168" s="9">
        <v>81512</v>
      </c>
      <c r="J168" s="6">
        <v>1</v>
      </c>
      <c r="K168" s="6">
        <v>0</v>
      </c>
      <c r="L168" s="6" t="s">
        <v>27</v>
      </c>
      <c r="M168" s="6">
        <v>0.05</v>
      </c>
      <c r="N168" s="6">
        <v>0.05</v>
      </c>
      <c r="O168" s="6">
        <v>0</v>
      </c>
      <c r="P168" s="10" t="s">
        <v>28</v>
      </c>
      <c r="Q168" s="6">
        <v>0</v>
      </c>
      <c r="R168" s="6">
        <v>0</v>
      </c>
      <c r="S168" s="11">
        <f>IF($A168="","---",IF(OR($G168="FIC",$G168="FC"),IF(COUNTIFS($D$2:$D201,#REF!,$E$2:$E201,$E168,$G$2:$G201,"FIC")=1,$B168,"Completion Date Pending"),IF(OR(AND($K168=$J168,$K168=$R168),$K168=0,($K168-SUMIFS($R$2:$R201,$D$2:$D201,$D168,$E$2:$E201,$E168,$G$2:$G201,$G168))=0),$B168,"Completion Date Pending")))</f>
        <v>45804</v>
      </c>
      <c r="T168" s="12">
        <f t="shared" si="12"/>
        <v>3884</v>
      </c>
      <c r="U168" s="12">
        <f t="shared" si="13"/>
        <v>1</v>
      </c>
      <c r="V168" s="45">
        <f t="shared" si="14"/>
        <v>77680</v>
      </c>
      <c r="W168" s="46">
        <f t="shared" si="15"/>
        <v>20</v>
      </c>
      <c r="X168" s="13" t="str">
        <f t="shared" si="16"/>
        <v>Tuesday</v>
      </c>
      <c r="Y168" s="14" t="b">
        <f t="shared" si="17"/>
        <v>1</v>
      </c>
      <c r="Z168" s="16"/>
    </row>
    <row r="169" spans="1:26" x14ac:dyDescent="0.3">
      <c r="A169" s="6" t="s">
        <v>43</v>
      </c>
      <c r="B169" s="7">
        <v>45805</v>
      </c>
      <c r="C169" s="8">
        <v>22</v>
      </c>
      <c r="D169" s="6" t="s">
        <v>33</v>
      </c>
      <c r="E169" s="6">
        <v>21</v>
      </c>
      <c r="F169" s="6" t="s">
        <v>34</v>
      </c>
      <c r="G169" s="6" t="s">
        <v>60</v>
      </c>
      <c r="H169" s="6">
        <v>0</v>
      </c>
      <c r="I169" s="6">
        <v>0</v>
      </c>
      <c r="J169" s="6">
        <v>24</v>
      </c>
      <c r="K169" s="6">
        <v>0</v>
      </c>
      <c r="L169" s="6" t="s">
        <v>27</v>
      </c>
      <c r="M169" s="6">
        <v>0.05</v>
      </c>
      <c r="N169" s="6">
        <v>0.05</v>
      </c>
      <c r="O169" s="6">
        <v>0</v>
      </c>
      <c r="P169" s="10" t="s">
        <v>28</v>
      </c>
      <c r="Q169" s="6">
        <v>0</v>
      </c>
      <c r="R169" s="6">
        <v>0</v>
      </c>
      <c r="S169" s="11">
        <f>IF($A169="","---",IF(OR($G169="FIC",$G169="FC"),IF(COUNTIFS($D$2:$D202,#REF!,$E$2:$E202,$E169,$G$2:$G202,"FIC")=1,$B169,"Completion Date Pending"),IF(OR(AND($K169=$J169,$K169=$R169),$K169=0,($K169-SUMIFS($R$2:$R202,$D$2:$D202,$D169,$E$2:$E202,$E169,$G$2:$G202,$G169))=0),$B169,"Completion Date Pending")))</f>
        <v>45805</v>
      </c>
      <c r="T169" s="12">
        <f t="shared" si="12"/>
        <v>0</v>
      </c>
      <c r="U169" s="12">
        <f t="shared" si="13"/>
        <v>24</v>
      </c>
      <c r="V169" s="45">
        <f t="shared" si="14"/>
        <v>0</v>
      </c>
      <c r="W169" s="46">
        <f t="shared" si="15"/>
        <v>480</v>
      </c>
      <c r="X169" s="13" t="str">
        <f t="shared" si="16"/>
        <v>Wednesday</v>
      </c>
      <c r="Y169" s="14" t="b">
        <f t="shared" si="17"/>
        <v>1</v>
      </c>
      <c r="Z169" s="16"/>
    </row>
    <row r="170" spans="1:26" x14ac:dyDescent="0.3">
      <c r="A170" s="6" t="s">
        <v>43</v>
      </c>
      <c r="B170" s="7">
        <v>45805</v>
      </c>
      <c r="C170" s="8">
        <v>22</v>
      </c>
      <c r="D170" s="6" t="s">
        <v>33</v>
      </c>
      <c r="E170" s="6">
        <v>21</v>
      </c>
      <c r="F170" s="6" t="s">
        <v>34</v>
      </c>
      <c r="G170" s="6" t="s">
        <v>61</v>
      </c>
      <c r="H170" s="9">
        <v>61153</v>
      </c>
      <c r="I170" s="9">
        <v>64218</v>
      </c>
      <c r="J170" s="6">
        <v>1</v>
      </c>
      <c r="K170" s="6">
        <v>0</v>
      </c>
      <c r="L170" s="6" t="s">
        <v>27</v>
      </c>
      <c r="M170" s="6">
        <v>0.05</v>
      </c>
      <c r="N170" s="6">
        <v>0.05</v>
      </c>
      <c r="O170" s="6">
        <v>0</v>
      </c>
      <c r="P170" s="10" t="s">
        <v>28</v>
      </c>
      <c r="Q170" s="6">
        <v>0</v>
      </c>
      <c r="R170" s="6">
        <v>0</v>
      </c>
      <c r="S170" s="11">
        <f>IF($A170="","---",IF(OR($G170="FIC",$G170="FC"),IF(COUNTIFS($D$2:$D203,#REF!,$E$2:$E203,$E170,$G$2:$G203,"FIC")=1,$B170,"Completion Date Pending"),IF(OR(AND($K170=$J170,$K170=$R170),$K170=0,($K170-SUMIFS($R$2:$R203,$D$2:$D203,$D170,$E$2:$E203,$E170,$G$2:$G203,$G170))=0),$B170,"Completion Date Pending")))</f>
        <v>45805</v>
      </c>
      <c r="T170" s="12">
        <f t="shared" si="12"/>
        <v>3065</v>
      </c>
      <c r="U170" s="12">
        <f t="shared" si="13"/>
        <v>1</v>
      </c>
      <c r="V170" s="45">
        <f t="shared" si="14"/>
        <v>61300</v>
      </c>
      <c r="W170" s="46">
        <f t="shared" si="15"/>
        <v>20</v>
      </c>
      <c r="X170" s="13" t="str">
        <f t="shared" si="16"/>
        <v>Wednesday</v>
      </c>
      <c r="Y170" s="14" t="b">
        <f t="shared" si="17"/>
        <v>1</v>
      </c>
      <c r="Z170" s="16"/>
    </row>
    <row r="171" spans="1:26" x14ac:dyDescent="0.3">
      <c r="A171" s="6" t="s">
        <v>44</v>
      </c>
      <c r="B171" s="7">
        <v>45803</v>
      </c>
      <c r="C171" s="8">
        <v>22</v>
      </c>
      <c r="D171" s="6" t="s">
        <v>29</v>
      </c>
      <c r="E171" s="6">
        <v>4</v>
      </c>
      <c r="F171" s="6" t="s">
        <v>30</v>
      </c>
      <c r="G171" s="6" t="s">
        <v>60</v>
      </c>
      <c r="H171" s="6">
        <v>0</v>
      </c>
      <c r="I171" s="6">
        <v>0</v>
      </c>
      <c r="J171" s="6">
        <v>14</v>
      </c>
      <c r="K171" s="6">
        <v>0</v>
      </c>
      <c r="L171" s="6" t="s">
        <v>27</v>
      </c>
      <c r="M171" s="6">
        <v>0.01</v>
      </c>
      <c r="N171" s="6">
        <v>0.01</v>
      </c>
      <c r="O171" s="6">
        <v>0</v>
      </c>
      <c r="P171" s="10" t="s">
        <v>28</v>
      </c>
      <c r="Q171" s="6">
        <v>0</v>
      </c>
      <c r="R171" s="6">
        <v>0</v>
      </c>
      <c r="S171" s="11">
        <f>IF($A171="","---",IF(OR($G171="FIC",$G171="FC"),IF(COUNTIFS($D$2:$D204,#REF!,$E$2:$E204,$E171,$G$2:$G204,"FIC")=1,$B171,"Completion Date Pending"),IF(OR(AND($K171=$J171,$K171=$R171),$K171=0,($K171-SUMIFS($R$2:$R204,$D$2:$D204,$D171,$E$2:$E204,$E171,$G$2:$G204,$G171))=0),$B171,"Completion Date Pending")))</f>
        <v>45803</v>
      </c>
      <c r="T171" s="12">
        <f t="shared" si="12"/>
        <v>0</v>
      </c>
      <c r="U171" s="12">
        <f t="shared" si="13"/>
        <v>14</v>
      </c>
      <c r="V171" s="45">
        <f t="shared" si="14"/>
        <v>0</v>
      </c>
      <c r="W171" s="46">
        <f t="shared" si="15"/>
        <v>1400</v>
      </c>
      <c r="X171" s="13" t="str">
        <f t="shared" si="16"/>
        <v>Monday</v>
      </c>
      <c r="Y171" s="14" t="b">
        <f t="shared" si="17"/>
        <v>1</v>
      </c>
      <c r="Z171" s="16"/>
    </row>
    <row r="172" spans="1:26" x14ac:dyDescent="0.3">
      <c r="A172" s="6" t="s">
        <v>44</v>
      </c>
      <c r="B172" s="7">
        <v>45803</v>
      </c>
      <c r="C172" s="8">
        <v>22</v>
      </c>
      <c r="D172" s="6" t="s">
        <v>29</v>
      </c>
      <c r="E172" s="6">
        <v>4</v>
      </c>
      <c r="F172" s="6" t="s">
        <v>30</v>
      </c>
      <c r="G172" s="6" t="s">
        <v>61</v>
      </c>
      <c r="H172" s="9">
        <v>15348</v>
      </c>
      <c r="I172" s="9">
        <v>20478</v>
      </c>
      <c r="J172" s="6">
        <v>1</v>
      </c>
      <c r="K172" s="6">
        <v>0</v>
      </c>
      <c r="L172" s="6" t="s">
        <v>27</v>
      </c>
      <c r="M172" s="6">
        <v>0.5</v>
      </c>
      <c r="N172" s="6">
        <v>0.5</v>
      </c>
      <c r="O172" s="6">
        <v>0</v>
      </c>
      <c r="P172" s="10" t="s">
        <v>28</v>
      </c>
      <c r="Q172" s="6">
        <v>0</v>
      </c>
      <c r="R172" s="6">
        <v>0</v>
      </c>
      <c r="S172" s="11">
        <f>IF($A172="","---",IF(OR($G172="FIC",$G172="FC"),IF(COUNTIFS($D$2:$D205,#REF!,$E$2:$E205,$E172,$G$2:$G205,"FIC")=1,$B172,"Completion Date Pending"),IF(OR(AND($K172=$J172,$K172=$R172),$K172=0,($K172-SUMIFS($R$2:$R205,$D$2:$D205,$D172,$E$2:$E205,$E172,$G$2:$G205,$G172))=0),$B172,"Completion Date Pending")))</f>
        <v>45803</v>
      </c>
      <c r="T172" s="12">
        <f t="shared" si="12"/>
        <v>5130</v>
      </c>
      <c r="U172" s="12">
        <f t="shared" si="13"/>
        <v>1</v>
      </c>
      <c r="V172" s="45">
        <f t="shared" si="14"/>
        <v>10260</v>
      </c>
      <c r="W172" s="46">
        <f t="shared" si="15"/>
        <v>2</v>
      </c>
      <c r="X172" s="13" t="str">
        <f t="shared" si="16"/>
        <v>Monday</v>
      </c>
      <c r="Y172" s="14" t="b">
        <f t="shared" si="17"/>
        <v>1</v>
      </c>
      <c r="Z172" s="16"/>
    </row>
    <row r="173" spans="1:26" x14ac:dyDescent="0.3">
      <c r="A173" s="6" t="s">
        <v>44</v>
      </c>
      <c r="B173" s="7">
        <v>45804</v>
      </c>
      <c r="C173" s="8">
        <v>22</v>
      </c>
      <c r="D173" s="6" t="s">
        <v>31</v>
      </c>
      <c r="E173" s="6">
        <v>18</v>
      </c>
      <c r="F173" s="6" t="s">
        <v>32</v>
      </c>
      <c r="G173" s="6" t="s">
        <v>60</v>
      </c>
      <c r="H173" s="6">
        <v>0</v>
      </c>
      <c r="I173" s="6">
        <v>0</v>
      </c>
      <c r="J173" s="6">
        <v>25</v>
      </c>
      <c r="K173" s="6">
        <v>0</v>
      </c>
      <c r="L173" s="6" t="s">
        <v>27</v>
      </c>
      <c r="M173" s="6">
        <v>0.01</v>
      </c>
      <c r="N173" s="6">
        <v>0.01</v>
      </c>
      <c r="O173" s="6">
        <v>0</v>
      </c>
      <c r="P173" s="10" t="s">
        <v>28</v>
      </c>
      <c r="Q173" s="6">
        <v>0</v>
      </c>
      <c r="R173" s="6">
        <v>0</v>
      </c>
      <c r="S173" s="11">
        <f>IF($A173="","---",IF(OR($G173="FIC",$G173="FC"),IF(COUNTIFS($D$2:$D206,#REF!,$E$2:$E206,$E173,$G$2:$G206,"FIC")=1,$B173,"Completion Date Pending"),IF(OR(AND($K173=$J173,$K173=$R173),$K173=0,($K173-SUMIFS($R$2:$R206,$D$2:$D206,$D173,$E$2:$E206,$E173,$G$2:$G206,$G173))=0),$B173,"Completion Date Pending")))</f>
        <v>45804</v>
      </c>
      <c r="T173" s="12">
        <f t="shared" si="12"/>
        <v>0</v>
      </c>
      <c r="U173" s="12">
        <f t="shared" si="13"/>
        <v>25</v>
      </c>
      <c r="V173" s="45">
        <f t="shared" si="14"/>
        <v>0</v>
      </c>
      <c r="W173" s="46">
        <f t="shared" si="15"/>
        <v>2500</v>
      </c>
      <c r="X173" s="13" t="str">
        <f t="shared" si="16"/>
        <v>Tuesday</v>
      </c>
      <c r="Y173" s="14" t="b">
        <f t="shared" si="17"/>
        <v>1</v>
      </c>
      <c r="Z173" s="16"/>
    </row>
    <row r="174" spans="1:26" x14ac:dyDescent="0.3">
      <c r="A174" s="6" t="s">
        <v>44</v>
      </c>
      <c r="B174" s="7">
        <v>45804</v>
      </c>
      <c r="C174" s="8">
        <v>22</v>
      </c>
      <c r="D174" s="6" t="s">
        <v>31</v>
      </c>
      <c r="E174" s="6">
        <v>18</v>
      </c>
      <c r="F174" s="6" t="s">
        <v>32</v>
      </c>
      <c r="G174" s="6" t="s">
        <v>61</v>
      </c>
      <c r="H174" s="9">
        <v>65983</v>
      </c>
      <c r="I174" s="9">
        <v>69874</v>
      </c>
      <c r="J174" s="6">
        <v>1</v>
      </c>
      <c r="K174" s="6">
        <v>0</v>
      </c>
      <c r="L174" s="6" t="s">
        <v>27</v>
      </c>
      <c r="M174" s="6">
        <v>0.19</v>
      </c>
      <c r="N174" s="6">
        <v>0.19</v>
      </c>
      <c r="O174" s="6">
        <v>0</v>
      </c>
      <c r="P174" s="10" t="s">
        <v>28</v>
      </c>
      <c r="Q174" s="6">
        <v>0</v>
      </c>
      <c r="R174" s="6">
        <v>0</v>
      </c>
      <c r="S174" s="11">
        <f>IF($A174="","---",IF(OR($G174="FIC",$G174="FC"),IF(COUNTIFS($D$2:$D207,#REF!,$E$2:$E207,$E174,$G$2:$G207,"FIC")=1,$B174,"Completion Date Pending"),IF(OR(AND($K174=$J174,$K174=$R174),$K174=0,($K174-SUMIFS($R$2:$R207,$D$2:$D207,$D174,$E$2:$E207,$E174,$G$2:$G207,$G174))=0),$B174,"Completion Date Pending")))</f>
        <v>45804</v>
      </c>
      <c r="T174" s="12">
        <f t="shared" si="12"/>
        <v>3891</v>
      </c>
      <c r="U174" s="12">
        <f t="shared" si="13"/>
        <v>1</v>
      </c>
      <c r="V174" s="45">
        <f t="shared" si="14"/>
        <v>20478.947368421053</v>
      </c>
      <c r="W174" s="46">
        <f t="shared" si="15"/>
        <v>5.2631578947368425</v>
      </c>
      <c r="X174" s="13" t="str">
        <f t="shared" si="16"/>
        <v>Tuesday</v>
      </c>
      <c r="Y174" s="14" t="b">
        <f t="shared" si="17"/>
        <v>1</v>
      </c>
      <c r="Z174" s="16"/>
    </row>
    <row r="175" spans="1:26" x14ac:dyDescent="0.3">
      <c r="A175" s="6" t="s">
        <v>44</v>
      </c>
      <c r="B175" s="7">
        <v>45805</v>
      </c>
      <c r="C175" s="8">
        <v>22</v>
      </c>
      <c r="D175" s="6" t="s">
        <v>33</v>
      </c>
      <c r="E175" s="6">
        <v>18</v>
      </c>
      <c r="F175" s="6" t="s">
        <v>34</v>
      </c>
      <c r="G175" s="6" t="s">
        <v>60</v>
      </c>
      <c r="H175" s="6">
        <v>0</v>
      </c>
      <c r="I175" s="6">
        <v>0</v>
      </c>
      <c r="J175" s="6">
        <v>40</v>
      </c>
      <c r="K175" s="6">
        <v>0</v>
      </c>
      <c r="L175" s="6" t="s">
        <v>27</v>
      </c>
      <c r="M175" s="6">
        <v>0.05</v>
      </c>
      <c r="N175" s="6">
        <v>0.05</v>
      </c>
      <c r="O175" s="6">
        <v>0</v>
      </c>
      <c r="P175" s="10" t="s">
        <v>28</v>
      </c>
      <c r="Q175" s="6">
        <v>0</v>
      </c>
      <c r="R175" s="6">
        <v>0</v>
      </c>
      <c r="S175" s="11">
        <f>IF($A175="","---",IF(OR($G175="FIC",$G175="FC"),IF(COUNTIFS($D$2:$D208,#REF!,$E$2:$E208,$E175,$G$2:$G208,"FIC")=1,$B175,"Completion Date Pending"),IF(OR(AND($K175=$J175,$K175=$R175),$K175=0,($K175-SUMIFS($R$2:$R208,$D$2:$D208,$D175,$E$2:$E208,$E175,$G$2:$G208,$G175))=0),$B175,"Completion Date Pending")))</f>
        <v>45805</v>
      </c>
      <c r="T175" s="12">
        <f t="shared" si="12"/>
        <v>0</v>
      </c>
      <c r="U175" s="12">
        <f t="shared" si="13"/>
        <v>40</v>
      </c>
      <c r="V175" s="45">
        <f t="shared" si="14"/>
        <v>0</v>
      </c>
      <c r="W175" s="46">
        <f t="shared" si="15"/>
        <v>800</v>
      </c>
      <c r="X175" s="13" t="str">
        <f t="shared" si="16"/>
        <v>Wednesday</v>
      </c>
      <c r="Y175" s="14" t="b">
        <f t="shared" si="17"/>
        <v>1</v>
      </c>
      <c r="Z175" s="16"/>
    </row>
    <row r="176" spans="1:26" x14ac:dyDescent="0.3">
      <c r="A176" s="6" t="s">
        <v>44</v>
      </c>
      <c r="B176" s="7">
        <v>45805</v>
      </c>
      <c r="C176" s="8">
        <v>22</v>
      </c>
      <c r="D176" s="6" t="s">
        <v>33</v>
      </c>
      <c r="E176" s="6">
        <v>18</v>
      </c>
      <c r="F176" s="6" t="s">
        <v>34</v>
      </c>
      <c r="G176" s="6" t="s">
        <v>61</v>
      </c>
      <c r="H176" s="9">
        <v>51985</v>
      </c>
      <c r="I176" s="9">
        <v>55036</v>
      </c>
      <c r="J176" s="6">
        <v>1</v>
      </c>
      <c r="K176" s="6">
        <v>0</v>
      </c>
      <c r="L176" s="6" t="s">
        <v>27</v>
      </c>
      <c r="M176" s="6">
        <v>0.05</v>
      </c>
      <c r="N176" s="6">
        <v>0.05</v>
      </c>
      <c r="O176" s="6">
        <v>0</v>
      </c>
      <c r="P176" s="10" t="s">
        <v>28</v>
      </c>
      <c r="Q176" s="6">
        <v>0</v>
      </c>
      <c r="R176" s="6">
        <v>0</v>
      </c>
      <c r="S176" s="11">
        <f>IF($A176="","---",IF(OR($G176="FIC",$G176="FC"),IF(COUNTIFS($D$2:$D209,#REF!,$E$2:$E209,$E176,$G$2:$G209,"FIC")=1,$B176,"Completion Date Pending"),IF(OR(AND($K176=$J176,$K176=$R176),$K176=0,($K176-SUMIFS($R$2:$R209,$D$2:$D209,$D176,$E$2:$E209,$E176,$G$2:$G209,$G176))=0),$B176,"Completion Date Pending")))</f>
        <v>45805</v>
      </c>
      <c r="T176" s="12">
        <f t="shared" si="12"/>
        <v>3051</v>
      </c>
      <c r="U176" s="12">
        <f t="shared" si="13"/>
        <v>1</v>
      </c>
      <c r="V176" s="45">
        <f t="shared" si="14"/>
        <v>61020</v>
      </c>
      <c r="W176" s="46">
        <f t="shared" si="15"/>
        <v>20</v>
      </c>
      <c r="X176" s="13" t="str">
        <f t="shared" si="16"/>
        <v>Wednesday</v>
      </c>
      <c r="Y176" s="14" t="b">
        <f t="shared" si="17"/>
        <v>1</v>
      </c>
      <c r="Z176" s="16"/>
    </row>
    <row r="177" spans="1:26" x14ac:dyDescent="0.3">
      <c r="A177" s="6" t="s">
        <v>44</v>
      </c>
      <c r="B177" s="7">
        <v>45806</v>
      </c>
      <c r="C177" s="8">
        <v>22</v>
      </c>
      <c r="D177" s="6" t="s">
        <v>35</v>
      </c>
      <c r="E177" s="6">
        <v>1</v>
      </c>
      <c r="F177" s="6" t="s">
        <v>36</v>
      </c>
      <c r="G177" s="6" t="s">
        <v>60</v>
      </c>
      <c r="H177" s="6">
        <v>0</v>
      </c>
      <c r="I177" s="6">
        <v>0</v>
      </c>
      <c r="J177" s="6">
        <v>161</v>
      </c>
      <c r="K177" s="6">
        <v>0</v>
      </c>
      <c r="L177" s="6" t="s">
        <v>27</v>
      </c>
      <c r="M177" s="6">
        <v>0.02</v>
      </c>
      <c r="N177" s="6">
        <v>0.02</v>
      </c>
      <c r="O177" s="6">
        <v>0</v>
      </c>
      <c r="P177" s="10" t="s">
        <v>28</v>
      </c>
      <c r="Q177" s="6">
        <v>0</v>
      </c>
      <c r="R177" s="6">
        <v>0</v>
      </c>
      <c r="S177" s="11">
        <f>IF($A177="","---",IF(OR($G177="FIC",$G177="FC"),IF(COUNTIFS($D$2:$D210,#REF!,$E$2:$E210,$E177,$G$2:$G210,"FIC")=1,$B177,"Completion Date Pending"),IF(OR(AND($K177=$J177,$K177=$R177),$K177=0,($K177-SUMIFS($R$2:$R210,$D$2:$D210,$D177,$E$2:$E210,$E177,$G$2:$G210,$G177))=0),$B177,"Completion Date Pending")))</f>
        <v>45806</v>
      </c>
      <c r="T177" s="12">
        <f t="shared" si="12"/>
        <v>0</v>
      </c>
      <c r="U177" s="12">
        <f t="shared" si="13"/>
        <v>161</v>
      </c>
      <c r="V177" s="45">
        <f t="shared" si="14"/>
        <v>0</v>
      </c>
      <c r="W177" s="46">
        <f t="shared" si="15"/>
        <v>8050</v>
      </c>
      <c r="X177" s="13" t="str">
        <f t="shared" si="16"/>
        <v>Thursday</v>
      </c>
      <c r="Y177" s="14" t="b">
        <f t="shared" si="17"/>
        <v>1</v>
      </c>
      <c r="Z177" s="16"/>
    </row>
    <row r="178" spans="1:26" x14ac:dyDescent="0.3">
      <c r="A178" s="6" t="s">
        <v>44</v>
      </c>
      <c r="B178" s="7">
        <v>45806</v>
      </c>
      <c r="C178" s="8">
        <v>22</v>
      </c>
      <c r="D178" s="6" t="s">
        <v>35</v>
      </c>
      <c r="E178" s="6">
        <v>1</v>
      </c>
      <c r="F178" s="6" t="s">
        <v>36</v>
      </c>
      <c r="G178" s="6" t="s">
        <v>61</v>
      </c>
      <c r="H178" s="6">
        <v>0</v>
      </c>
      <c r="I178" s="9">
        <v>6630</v>
      </c>
      <c r="J178" s="6">
        <v>1</v>
      </c>
      <c r="K178" s="6">
        <v>0</v>
      </c>
      <c r="L178" s="6" t="s">
        <v>27</v>
      </c>
      <c r="M178" s="6">
        <v>0.08</v>
      </c>
      <c r="N178" s="6">
        <v>0.08</v>
      </c>
      <c r="O178" s="6">
        <v>0</v>
      </c>
      <c r="P178" s="10" t="s">
        <v>28</v>
      </c>
      <c r="Q178" s="6">
        <v>0</v>
      </c>
      <c r="R178" s="6">
        <v>0</v>
      </c>
      <c r="S178" s="11">
        <f>IF($A178="","---",IF(OR($G178="FIC",$G178="FC"),IF(COUNTIFS($D$2:$D211,#REF!,$E$2:$E211,$E178,$G$2:$G211,"FIC")=1,$B178,"Completion Date Pending"),IF(OR(AND($K178=$J178,$K178=$R178),$K178=0,($K178-SUMIFS($R$2:$R211,$D$2:$D211,$D178,$E$2:$E211,$E178,$G$2:$G211,$G178))=0),$B178,"Completion Date Pending")))</f>
        <v>45806</v>
      </c>
      <c r="T178" s="12">
        <f t="shared" si="12"/>
        <v>6630</v>
      </c>
      <c r="U178" s="12">
        <f t="shared" si="13"/>
        <v>1</v>
      </c>
      <c r="V178" s="45">
        <f t="shared" si="14"/>
        <v>82875</v>
      </c>
      <c r="W178" s="46">
        <f t="shared" si="15"/>
        <v>12.5</v>
      </c>
      <c r="X178" s="13" t="str">
        <f t="shared" si="16"/>
        <v>Thursday</v>
      </c>
      <c r="Y178" s="14" t="b">
        <f t="shared" si="17"/>
        <v>1</v>
      </c>
      <c r="Z178" s="16"/>
    </row>
    <row r="179" spans="1:26" x14ac:dyDescent="0.3">
      <c r="A179" s="6" t="s">
        <v>44</v>
      </c>
      <c r="B179" s="7">
        <v>45807</v>
      </c>
      <c r="C179" s="8">
        <v>22</v>
      </c>
      <c r="D179" s="6" t="s">
        <v>35</v>
      </c>
      <c r="E179" s="6">
        <v>12</v>
      </c>
      <c r="F179" s="6" t="s">
        <v>36</v>
      </c>
      <c r="G179" s="6" t="s">
        <v>60</v>
      </c>
      <c r="H179" s="6">
        <v>0</v>
      </c>
      <c r="I179" s="6">
        <v>0</v>
      </c>
      <c r="J179" s="6">
        <v>42</v>
      </c>
      <c r="K179" s="6">
        <v>0</v>
      </c>
      <c r="L179" s="6" t="s">
        <v>27</v>
      </c>
      <c r="M179" s="6">
        <v>0.05</v>
      </c>
      <c r="N179" s="6">
        <v>0.05</v>
      </c>
      <c r="O179" s="6">
        <v>0</v>
      </c>
      <c r="P179" s="10" t="s">
        <v>28</v>
      </c>
      <c r="Q179" s="6">
        <v>0</v>
      </c>
      <c r="R179" s="6">
        <v>0</v>
      </c>
      <c r="S179" s="11">
        <f>IF($A179="","---",IF(OR($G179="FIC",$G179="FC"),IF(COUNTIFS($D$2:$D212,#REF!,$E$2:$E212,$E179,$G$2:$G212,"FIC")=1,$B179,"Completion Date Pending"),IF(OR(AND($K179=$J179,$K179=$R179),$K179=0,($K179-SUMIFS($R$2:$R212,$D$2:$D212,$D179,$E$2:$E212,$E179,$G$2:$G212,$G179))=0),$B179,"Completion Date Pending")))</f>
        <v>45807</v>
      </c>
      <c r="T179" s="12">
        <f t="shared" si="12"/>
        <v>0</v>
      </c>
      <c r="U179" s="12">
        <f t="shared" si="13"/>
        <v>42</v>
      </c>
      <c r="V179" s="45">
        <f t="shared" si="14"/>
        <v>0</v>
      </c>
      <c r="W179" s="46">
        <f t="shared" si="15"/>
        <v>840</v>
      </c>
      <c r="X179" s="13" t="str">
        <f t="shared" si="16"/>
        <v>Friday</v>
      </c>
      <c r="Y179" s="14" t="b">
        <f t="shared" si="17"/>
        <v>1</v>
      </c>
      <c r="Z179" s="16"/>
    </row>
    <row r="180" spans="1:26" x14ac:dyDescent="0.3">
      <c r="A180" s="6" t="s">
        <v>44</v>
      </c>
      <c r="B180" s="7">
        <v>45807</v>
      </c>
      <c r="C180" s="8">
        <v>22</v>
      </c>
      <c r="D180" s="6" t="s">
        <v>35</v>
      </c>
      <c r="E180" s="6">
        <v>12</v>
      </c>
      <c r="F180" s="6" t="s">
        <v>36</v>
      </c>
      <c r="G180" s="6" t="s">
        <v>61</v>
      </c>
      <c r="H180" s="9">
        <v>72966</v>
      </c>
      <c r="I180" s="9">
        <v>79598</v>
      </c>
      <c r="J180" s="6">
        <v>1</v>
      </c>
      <c r="K180" s="6">
        <v>0</v>
      </c>
      <c r="L180" s="6" t="s">
        <v>27</v>
      </c>
      <c r="M180" s="6">
        <v>0.05</v>
      </c>
      <c r="N180" s="6">
        <v>0.05</v>
      </c>
      <c r="O180" s="6">
        <v>0</v>
      </c>
      <c r="P180" s="10" t="s">
        <v>28</v>
      </c>
      <c r="Q180" s="6">
        <v>0</v>
      </c>
      <c r="R180" s="6">
        <v>0</v>
      </c>
      <c r="S180" s="11">
        <f>IF($A180="","---",IF(OR($G180="FIC",$G180="FC"),IF(COUNTIFS($D$2:$D213,#REF!,$E$2:$E213,$E180,$G$2:$G213,"FIC")=1,$B180,"Completion Date Pending"),IF(OR(AND($K180=$J180,$K180=$R180),$K180=0,($K180-SUMIFS($R$2:$R213,$D$2:$D213,$D180,$E$2:$E213,$E180,$G$2:$G213,$G180))=0),$B180,"Completion Date Pending")))</f>
        <v>45807</v>
      </c>
      <c r="T180" s="12">
        <f t="shared" si="12"/>
        <v>6632</v>
      </c>
      <c r="U180" s="12">
        <f t="shared" si="13"/>
        <v>1</v>
      </c>
      <c r="V180" s="45">
        <f t="shared" si="14"/>
        <v>132640</v>
      </c>
      <c r="W180" s="46">
        <f t="shared" si="15"/>
        <v>20</v>
      </c>
      <c r="X180" s="13" t="str">
        <f t="shared" si="16"/>
        <v>Friday</v>
      </c>
      <c r="Y180" s="14" t="b">
        <f t="shared" si="17"/>
        <v>1</v>
      </c>
      <c r="Z180" s="16"/>
    </row>
    <row r="181" spans="1:26" x14ac:dyDescent="0.3">
      <c r="A181" s="6" t="s">
        <v>45</v>
      </c>
      <c r="B181" s="7">
        <v>45804</v>
      </c>
      <c r="C181" s="8">
        <v>22</v>
      </c>
      <c r="D181" s="6" t="s">
        <v>24</v>
      </c>
      <c r="E181" s="6">
        <v>18</v>
      </c>
      <c r="F181" s="6" t="s">
        <v>25</v>
      </c>
      <c r="G181" s="6" t="s">
        <v>60</v>
      </c>
      <c r="H181" s="6">
        <v>0</v>
      </c>
      <c r="I181" s="6">
        <v>0</v>
      </c>
      <c r="J181" s="6">
        <v>50</v>
      </c>
      <c r="K181" s="6">
        <v>0</v>
      </c>
      <c r="L181" s="6" t="s">
        <v>27</v>
      </c>
      <c r="M181" s="6">
        <v>0.1</v>
      </c>
      <c r="N181" s="6">
        <v>0.1</v>
      </c>
      <c r="O181" s="6">
        <v>0</v>
      </c>
      <c r="P181" s="10" t="s">
        <v>28</v>
      </c>
      <c r="Q181" s="6">
        <v>0</v>
      </c>
      <c r="R181" s="6">
        <v>0</v>
      </c>
      <c r="S181" s="11">
        <f>IF($A181="","---",IF(OR($G181="FIC",$G181="FC"),IF(COUNTIFS($D$2:$D214,#REF!,$E$2:$E214,$E181,$G$2:$G214,"FIC")=1,$B181,"Completion Date Pending"),IF(OR(AND($K181=$J181,$K181=$R181),$K181=0,($K181-SUMIFS($R$2:$R214,$D$2:$D214,$D181,$E$2:$E214,$E181,$G$2:$G214,$G181))=0),$B181,"Completion Date Pending")))</f>
        <v>45804</v>
      </c>
      <c r="T181" s="12">
        <f t="shared" si="12"/>
        <v>0</v>
      </c>
      <c r="U181" s="12">
        <f t="shared" si="13"/>
        <v>50</v>
      </c>
      <c r="V181" s="45">
        <f t="shared" si="14"/>
        <v>0</v>
      </c>
      <c r="W181" s="46">
        <f t="shared" si="15"/>
        <v>500</v>
      </c>
      <c r="X181" s="13" t="str">
        <f t="shared" si="16"/>
        <v>Tuesday</v>
      </c>
      <c r="Y181" s="14" t="b">
        <f t="shared" si="17"/>
        <v>1</v>
      </c>
      <c r="Z181" s="16"/>
    </row>
    <row r="182" spans="1:26" x14ac:dyDescent="0.3">
      <c r="A182" s="6" t="s">
        <v>45</v>
      </c>
      <c r="B182" s="7">
        <v>45804</v>
      </c>
      <c r="C182" s="8">
        <v>22</v>
      </c>
      <c r="D182" s="6" t="s">
        <v>24</v>
      </c>
      <c r="E182" s="6">
        <v>18</v>
      </c>
      <c r="F182" s="6" t="s">
        <v>25</v>
      </c>
      <c r="G182" s="6" t="s">
        <v>61</v>
      </c>
      <c r="H182" s="9">
        <v>87031</v>
      </c>
      <c r="I182" s="9">
        <v>92155</v>
      </c>
      <c r="J182" s="6">
        <v>1</v>
      </c>
      <c r="K182" s="6">
        <v>0</v>
      </c>
      <c r="L182" s="6" t="s">
        <v>27</v>
      </c>
      <c r="M182" s="6">
        <v>0.1</v>
      </c>
      <c r="N182" s="6">
        <v>0.1</v>
      </c>
      <c r="O182" s="6">
        <v>0</v>
      </c>
      <c r="P182" s="10" t="s">
        <v>28</v>
      </c>
      <c r="Q182" s="6">
        <v>0</v>
      </c>
      <c r="R182" s="6">
        <v>0</v>
      </c>
      <c r="S182" s="11">
        <f>IF($A182="","---",IF(OR($G182="FIC",$G182="FC"),IF(COUNTIFS($D$2:$D215,#REF!,$E$2:$E215,$E182,$G$2:$G215,"FIC")=1,$B182,"Completion Date Pending"),IF(OR(AND($K182=$J182,$K182=$R182),$K182=0,($K182-SUMIFS($R$2:$R215,$D$2:$D215,$D182,$E$2:$E215,$E182,$G$2:$G215,$G182))=0),$B182,"Completion Date Pending")))</f>
        <v>45804</v>
      </c>
      <c r="T182" s="12">
        <f t="shared" si="12"/>
        <v>5124</v>
      </c>
      <c r="U182" s="12">
        <f t="shared" si="13"/>
        <v>1</v>
      </c>
      <c r="V182" s="45">
        <f t="shared" si="14"/>
        <v>51240</v>
      </c>
      <c r="W182" s="46">
        <f t="shared" si="15"/>
        <v>10</v>
      </c>
      <c r="X182" s="13" t="str">
        <f t="shared" si="16"/>
        <v>Tuesday</v>
      </c>
      <c r="Y182" s="14" t="b">
        <f t="shared" si="17"/>
        <v>1</v>
      </c>
      <c r="Z182" s="16"/>
    </row>
    <row r="183" spans="1:26" x14ac:dyDescent="0.3">
      <c r="A183" s="6" t="s">
        <v>45</v>
      </c>
      <c r="B183" s="7">
        <v>45805</v>
      </c>
      <c r="C183" s="8">
        <v>22</v>
      </c>
      <c r="D183" s="6" t="s">
        <v>31</v>
      </c>
      <c r="E183" s="6">
        <v>19</v>
      </c>
      <c r="F183" s="6" t="s">
        <v>32</v>
      </c>
      <c r="G183" s="6" t="s">
        <v>60</v>
      </c>
      <c r="H183" s="6">
        <v>0</v>
      </c>
      <c r="I183" s="6">
        <v>0</v>
      </c>
      <c r="J183" s="6">
        <v>80</v>
      </c>
      <c r="K183" s="6">
        <v>0</v>
      </c>
      <c r="L183" s="6" t="s">
        <v>27</v>
      </c>
      <c r="M183" s="6">
        <v>0.1</v>
      </c>
      <c r="N183" s="6">
        <v>0.1</v>
      </c>
      <c r="O183" s="6">
        <v>0</v>
      </c>
      <c r="P183" s="10" t="s">
        <v>28</v>
      </c>
      <c r="Q183" s="6">
        <v>0</v>
      </c>
      <c r="R183" s="6">
        <v>0</v>
      </c>
      <c r="S183" s="11">
        <f>IF($A183="","---",IF(OR($G183="FIC",$G183="FC"),IF(COUNTIFS($D$2:$D216,#REF!,$E$2:$E216,$E183,$G$2:$G216,"FIC")=1,$B183,"Completion Date Pending"),IF(OR(AND($K183=$J183,$K183=$R183),$K183=0,($K183-SUMIFS($R$2:$R216,$D$2:$D216,$D183,$E$2:$E216,$E183,$G$2:$G216,$G183))=0),$B183,"Completion Date Pending")))</f>
        <v>45805</v>
      </c>
      <c r="T183" s="12">
        <f t="shared" si="12"/>
        <v>0</v>
      </c>
      <c r="U183" s="12">
        <f t="shared" si="13"/>
        <v>80</v>
      </c>
      <c r="V183" s="45">
        <f t="shared" si="14"/>
        <v>0</v>
      </c>
      <c r="W183" s="46">
        <f t="shared" si="15"/>
        <v>800</v>
      </c>
      <c r="X183" s="13" t="str">
        <f t="shared" si="16"/>
        <v>Wednesday</v>
      </c>
      <c r="Y183" s="14" t="b">
        <f t="shared" si="17"/>
        <v>1</v>
      </c>
      <c r="Z183" s="16"/>
    </row>
    <row r="184" spans="1:26" x14ac:dyDescent="0.3">
      <c r="A184" s="6" t="s">
        <v>45</v>
      </c>
      <c r="B184" s="7">
        <v>45805</v>
      </c>
      <c r="C184" s="8">
        <v>22</v>
      </c>
      <c r="D184" s="6" t="s">
        <v>31</v>
      </c>
      <c r="E184" s="6">
        <v>19</v>
      </c>
      <c r="F184" s="6" t="s">
        <v>32</v>
      </c>
      <c r="G184" s="6" t="s">
        <v>61</v>
      </c>
      <c r="H184" s="9">
        <v>69874</v>
      </c>
      <c r="I184" s="9">
        <v>73748</v>
      </c>
      <c r="J184" s="6">
        <v>1</v>
      </c>
      <c r="K184" s="6">
        <v>0</v>
      </c>
      <c r="L184" s="6" t="s">
        <v>27</v>
      </c>
      <c r="M184" s="6">
        <v>0.1</v>
      </c>
      <c r="N184" s="6">
        <v>0.1</v>
      </c>
      <c r="O184" s="6">
        <v>0</v>
      </c>
      <c r="P184" s="10" t="s">
        <v>28</v>
      </c>
      <c r="Q184" s="6">
        <v>0</v>
      </c>
      <c r="R184" s="6">
        <v>0</v>
      </c>
      <c r="S184" s="11">
        <f>IF($A184="","---",IF(OR($G184="FIC",$G184="FC"),IF(COUNTIFS($D$2:$D217,#REF!,$E$2:$E217,$E184,$G$2:$G217,"FIC")=1,$B184,"Completion Date Pending"),IF(OR(AND($K184=$J184,$K184=$R184),$K184=0,($K184-SUMIFS($R$2:$R217,$D$2:$D217,$D184,$E$2:$E217,$E184,$G$2:$G217,$G184))=0),$B184,"Completion Date Pending")))</f>
        <v>45805</v>
      </c>
      <c r="T184" s="12">
        <f t="shared" si="12"/>
        <v>3874</v>
      </c>
      <c r="U184" s="12">
        <f t="shared" si="13"/>
        <v>1</v>
      </c>
      <c r="V184" s="45">
        <f t="shared" si="14"/>
        <v>38740</v>
      </c>
      <c r="W184" s="46">
        <f t="shared" si="15"/>
        <v>10</v>
      </c>
      <c r="X184" s="13" t="str">
        <f t="shared" si="16"/>
        <v>Wednesday</v>
      </c>
      <c r="Y184" s="14" t="b">
        <f t="shared" si="17"/>
        <v>1</v>
      </c>
      <c r="Z184" s="16"/>
    </row>
    <row r="185" spans="1:26" x14ac:dyDescent="0.3">
      <c r="A185" s="6" t="s">
        <v>46</v>
      </c>
      <c r="B185" s="7">
        <v>45803</v>
      </c>
      <c r="C185" s="8">
        <v>22</v>
      </c>
      <c r="D185" s="6" t="s">
        <v>29</v>
      </c>
      <c r="E185" s="6">
        <v>7</v>
      </c>
      <c r="F185" s="6" t="s">
        <v>30</v>
      </c>
      <c r="G185" s="6" t="s">
        <v>60</v>
      </c>
      <c r="H185" s="6">
        <v>0</v>
      </c>
      <c r="I185" s="6">
        <v>0</v>
      </c>
      <c r="J185" s="6">
        <v>70</v>
      </c>
      <c r="K185" s="6">
        <v>0</v>
      </c>
      <c r="L185" s="6" t="s">
        <v>27</v>
      </c>
      <c r="M185" s="6">
        <v>0.04</v>
      </c>
      <c r="N185" s="6">
        <v>0.04</v>
      </c>
      <c r="O185" s="6">
        <v>0</v>
      </c>
      <c r="P185" s="10" t="s">
        <v>28</v>
      </c>
      <c r="Q185" s="6">
        <v>0</v>
      </c>
      <c r="R185" s="6">
        <v>0</v>
      </c>
      <c r="S185" s="11">
        <f>IF($A185="","---",IF(OR($G185="FIC",$G185="FC"),IF(COUNTIFS($D$2:$D218,#REF!,$E$2:$E218,$E185,$G$2:$G218,"FIC")=1,$B185,"Completion Date Pending"),IF(OR(AND($K185=$J185,$K185=$R185),$K185=0,($K185-SUMIFS($R$2:$R218,$D$2:$D218,$D185,$E$2:$E218,$E185,$G$2:$G218,$G185))=0),$B185,"Completion Date Pending")))</f>
        <v>45803</v>
      </c>
      <c r="T185" s="12">
        <f t="shared" si="12"/>
        <v>0</v>
      </c>
      <c r="U185" s="12">
        <f t="shared" si="13"/>
        <v>70</v>
      </c>
      <c r="V185" s="45">
        <f t="shared" si="14"/>
        <v>0</v>
      </c>
      <c r="W185" s="46">
        <f t="shared" si="15"/>
        <v>1750</v>
      </c>
      <c r="X185" s="13" t="str">
        <f t="shared" si="16"/>
        <v>Monday</v>
      </c>
      <c r="Y185" s="14" t="b">
        <f t="shared" si="17"/>
        <v>1</v>
      </c>
      <c r="Z185" s="16"/>
    </row>
    <row r="186" spans="1:26" x14ac:dyDescent="0.3">
      <c r="A186" s="6" t="s">
        <v>46</v>
      </c>
      <c r="B186" s="7">
        <v>45803</v>
      </c>
      <c r="C186" s="8">
        <v>22</v>
      </c>
      <c r="D186" s="6" t="s">
        <v>29</v>
      </c>
      <c r="E186" s="6">
        <v>7</v>
      </c>
      <c r="F186" s="6" t="s">
        <v>30</v>
      </c>
      <c r="G186" s="6" t="s">
        <v>61</v>
      </c>
      <c r="H186" s="9">
        <v>30710</v>
      </c>
      <c r="I186" s="9">
        <v>35835</v>
      </c>
      <c r="J186" s="6">
        <v>1</v>
      </c>
      <c r="K186" s="6">
        <v>0</v>
      </c>
      <c r="L186" s="6" t="s">
        <v>27</v>
      </c>
      <c r="M186" s="6">
        <v>0.06</v>
      </c>
      <c r="N186" s="6">
        <v>0.06</v>
      </c>
      <c r="O186" s="6">
        <v>0</v>
      </c>
      <c r="P186" s="10" t="s">
        <v>28</v>
      </c>
      <c r="Q186" s="6">
        <v>0</v>
      </c>
      <c r="R186" s="6">
        <v>0</v>
      </c>
      <c r="S186" s="11">
        <f>IF($A186="","---",IF(OR($G186="FIC",$G186="FC"),IF(COUNTIFS($D$2:$D219,#REF!,$E$2:$E219,$E186,$G$2:$G219,"FIC")=1,$B186,"Completion Date Pending"),IF(OR(AND($K186=$J186,$K186=$R186),$K186=0,($K186-SUMIFS($R$2:$R219,$D$2:$D219,$D186,$E$2:$E219,$E186,$G$2:$G219,$G186))=0),$B186,"Completion Date Pending")))</f>
        <v>45803</v>
      </c>
      <c r="T186" s="12">
        <f t="shared" si="12"/>
        <v>5125</v>
      </c>
      <c r="U186" s="12">
        <f t="shared" si="13"/>
        <v>1</v>
      </c>
      <c r="V186" s="45">
        <f t="shared" si="14"/>
        <v>85416.666666666672</v>
      </c>
      <c r="W186" s="46">
        <f t="shared" si="15"/>
        <v>16.666666666666668</v>
      </c>
      <c r="X186" s="13" t="str">
        <f t="shared" si="16"/>
        <v>Monday</v>
      </c>
      <c r="Y186" s="14" t="b">
        <f t="shared" si="17"/>
        <v>1</v>
      </c>
      <c r="Z186" s="16"/>
    </row>
    <row r="187" spans="1:26" x14ac:dyDescent="0.3">
      <c r="A187" s="6" t="s">
        <v>46</v>
      </c>
      <c r="B187" s="7">
        <v>45804</v>
      </c>
      <c r="C187" s="8">
        <v>22</v>
      </c>
      <c r="D187" s="6" t="s">
        <v>29</v>
      </c>
      <c r="E187" s="6">
        <v>20</v>
      </c>
      <c r="F187" s="6" t="s">
        <v>30</v>
      </c>
      <c r="G187" s="6" t="s">
        <v>60</v>
      </c>
      <c r="H187" s="6">
        <v>0</v>
      </c>
      <c r="I187" s="6">
        <v>0</v>
      </c>
      <c r="J187" s="6">
        <v>55</v>
      </c>
      <c r="K187" s="6">
        <v>0</v>
      </c>
      <c r="L187" s="6" t="s">
        <v>27</v>
      </c>
      <c r="M187" s="6">
        <v>0.04</v>
      </c>
      <c r="N187" s="6">
        <v>0.04</v>
      </c>
      <c r="O187" s="6">
        <v>0</v>
      </c>
      <c r="P187" s="10" t="s">
        <v>28</v>
      </c>
      <c r="Q187" s="6">
        <v>0</v>
      </c>
      <c r="R187" s="6">
        <v>0</v>
      </c>
      <c r="S187" s="11">
        <f>IF($A187="","---",IF(OR($G187="FIC",$G187="FC"),IF(COUNTIFS($D$2:$D220,#REF!,$E$2:$E220,$E187,$G$2:$G220,"FIC")=1,$B187,"Completion Date Pending"),IF(OR(AND($K187=$J187,$K187=$R187),$K187=0,($K187-SUMIFS($R$2:$R220,$D$2:$D220,$D187,$E$2:$E220,$E187,$G$2:$G220,$G187))=0),$B187,"Completion Date Pending")))</f>
        <v>45804</v>
      </c>
      <c r="T187" s="12">
        <f t="shared" si="12"/>
        <v>0</v>
      </c>
      <c r="U187" s="12">
        <f t="shared" si="13"/>
        <v>55</v>
      </c>
      <c r="V187" s="45">
        <f t="shared" si="14"/>
        <v>0</v>
      </c>
      <c r="W187" s="46">
        <f t="shared" si="15"/>
        <v>1375</v>
      </c>
      <c r="X187" s="13" t="str">
        <f t="shared" si="16"/>
        <v>Tuesday</v>
      </c>
      <c r="Y187" s="14" t="b">
        <f t="shared" si="17"/>
        <v>1</v>
      </c>
      <c r="Z187" s="16"/>
    </row>
    <row r="188" spans="1:26" x14ac:dyDescent="0.3">
      <c r="A188" s="6" t="s">
        <v>46</v>
      </c>
      <c r="B188" s="7">
        <v>45804</v>
      </c>
      <c r="C188" s="8">
        <v>22</v>
      </c>
      <c r="D188" s="6" t="s">
        <v>29</v>
      </c>
      <c r="E188" s="6">
        <v>20</v>
      </c>
      <c r="F188" s="6" t="s">
        <v>30</v>
      </c>
      <c r="G188" s="6" t="s">
        <v>61</v>
      </c>
      <c r="H188" s="9">
        <v>97275</v>
      </c>
      <c r="I188" s="9">
        <v>102391</v>
      </c>
      <c r="J188" s="6">
        <v>1</v>
      </c>
      <c r="K188" s="6">
        <v>0</v>
      </c>
      <c r="L188" s="6" t="s">
        <v>27</v>
      </c>
      <c r="M188" s="6">
        <v>0.06</v>
      </c>
      <c r="N188" s="6">
        <v>0.06</v>
      </c>
      <c r="O188" s="6">
        <v>0</v>
      </c>
      <c r="P188" s="10" t="s">
        <v>28</v>
      </c>
      <c r="Q188" s="6">
        <v>0</v>
      </c>
      <c r="R188" s="6">
        <v>0</v>
      </c>
      <c r="S188" s="11">
        <f>IF($A188="","---",IF(OR($G188="FIC",$G188="FC"),IF(COUNTIFS($D$2:$D221,#REF!,$E$2:$E221,$E188,$G$2:$G221,"FIC")=1,$B188,"Completion Date Pending"),IF(OR(AND($K188=$J188,$K188=$R188),$K188=0,($K188-SUMIFS($R$2:$R221,$D$2:$D221,$D188,$E$2:$E221,$E188,$G$2:$G221,$G188))=0),$B188,"Completion Date Pending")))</f>
        <v>45804</v>
      </c>
      <c r="T188" s="12">
        <f t="shared" si="12"/>
        <v>5116</v>
      </c>
      <c r="U188" s="12">
        <f t="shared" si="13"/>
        <v>1</v>
      </c>
      <c r="V188" s="45">
        <f t="shared" si="14"/>
        <v>85266.666666666672</v>
      </c>
      <c r="W188" s="46">
        <f t="shared" si="15"/>
        <v>16.666666666666668</v>
      </c>
      <c r="X188" s="13" t="str">
        <f t="shared" si="16"/>
        <v>Tuesday</v>
      </c>
      <c r="Y188" s="14" t="b">
        <f t="shared" si="17"/>
        <v>1</v>
      </c>
      <c r="Z188" s="16"/>
    </row>
    <row r="189" spans="1:26" x14ac:dyDescent="0.3">
      <c r="A189" s="6" t="s">
        <v>46</v>
      </c>
      <c r="B189" s="7">
        <v>45805</v>
      </c>
      <c r="C189" s="8">
        <v>22</v>
      </c>
      <c r="D189" s="6" t="s">
        <v>31</v>
      </c>
      <c r="E189" s="6">
        <v>7</v>
      </c>
      <c r="F189" s="6" t="s">
        <v>32</v>
      </c>
      <c r="G189" s="6" t="s">
        <v>60</v>
      </c>
      <c r="H189" s="6">
        <v>0</v>
      </c>
      <c r="I189" s="6">
        <v>0</v>
      </c>
      <c r="J189" s="6">
        <v>30</v>
      </c>
      <c r="K189" s="6">
        <v>0</v>
      </c>
      <c r="L189" s="6" t="s">
        <v>27</v>
      </c>
      <c r="M189" s="6">
        <v>0.04</v>
      </c>
      <c r="N189" s="6">
        <v>0.04</v>
      </c>
      <c r="O189" s="6">
        <v>0</v>
      </c>
      <c r="P189" s="10" t="s">
        <v>28</v>
      </c>
      <c r="Q189" s="6">
        <v>0</v>
      </c>
      <c r="R189" s="6">
        <v>0</v>
      </c>
      <c r="S189" s="11">
        <f>IF($A189="","---",IF(OR($G189="FIC",$G189="FC"),IF(COUNTIFS($D$2:$D222,#REF!,$E$2:$E222,$E189,$G$2:$G222,"FIC")=1,$B189,"Completion Date Pending"),IF(OR(AND($K189=$J189,$K189=$R189),$K189=0,($K189-SUMIFS($R$2:$R222,$D$2:$D222,$D189,$E$2:$E222,$E189,$G$2:$G222,$G189))=0),$B189,"Completion Date Pending")))</f>
        <v>45805</v>
      </c>
      <c r="T189" s="12">
        <f t="shared" si="12"/>
        <v>0</v>
      </c>
      <c r="U189" s="12">
        <f t="shared" si="13"/>
        <v>30</v>
      </c>
      <c r="V189" s="45">
        <f t="shared" si="14"/>
        <v>0</v>
      </c>
      <c r="W189" s="46">
        <f t="shared" si="15"/>
        <v>750</v>
      </c>
      <c r="X189" s="13" t="str">
        <f t="shared" si="16"/>
        <v>Wednesday</v>
      </c>
      <c r="Y189" s="14" t="b">
        <f t="shared" si="17"/>
        <v>1</v>
      </c>
      <c r="Z189" s="16"/>
    </row>
    <row r="190" spans="1:26" x14ac:dyDescent="0.3">
      <c r="A190" s="6" t="s">
        <v>46</v>
      </c>
      <c r="B190" s="7">
        <v>45805</v>
      </c>
      <c r="C190" s="8">
        <v>22</v>
      </c>
      <c r="D190" s="6" t="s">
        <v>31</v>
      </c>
      <c r="E190" s="6">
        <v>7</v>
      </c>
      <c r="F190" s="6" t="s">
        <v>32</v>
      </c>
      <c r="G190" s="6" t="s">
        <v>61</v>
      </c>
      <c r="H190" s="9">
        <v>23285</v>
      </c>
      <c r="I190" s="9">
        <v>27173</v>
      </c>
      <c r="J190" s="6">
        <v>1</v>
      </c>
      <c r="K190" s="6">
        <v>0</v>
      </c>
      <c r="L190" s="6" t="s">
        <v>27</v>
      </c>
      <c r="M190" s="6">
        <v>0.06</v>
      </c>
      <c r="N190" s="6">
        <v>0.06</v>
      </c>
      <c r="O190" s="6">
        <v>0</v>
      </c>
      <c r="P190" s="10" t="s">
        <v>28</v>
      </c>
      <c r="Q190" s="6">
        <v>0</v>
      </c>
      <c r="R190" s="6">
        <v>0</v>
      </c>
      <c r="S190" s="11">
        <f>IF($A190="","---",IF(OR($G190="FIC",$G190="FC"),IF(COUNTIFS($D$2:$D223,#REF!,$E$2:$E223,$E190,$G$2:$G223,"FIC")=1,$B190,"Completion Date Pending"),IF(OR(AND($K190=$J190,$K190=$R190),$K190=0,($K190-SUMIFS($R$2:$R223,$D$2:$D223,$D190,$E$2:$E223,$E190,$G$2:$G223,$G190))=0),$B190,"Completion Date Pending")))</f>
        <v>45805</v>
      </c>
      <c r="T190" s="12">
        <f t="shared" si="12"/>
        <v>3888</v>
      </c>
      <c r="U190" s="12">
        <f t="shared" si="13"/>
        <v>1</v>
      </c>
      <c r="V190" s="45">
        <f t="shared" si="14"/>
        <v>64800</v>
      </c>
      <c r="W190" s="46">
        <f t="shared" si="15"/>
        <v>16.666666666666668</v>
      </c>
      <c r="X190" s="13" t="str">
        <f t="shared" si="16"/>
        <v>Wednesday</v>
      </c>
      <c r="Y190" s="14" t="b">
        <f t="shared" si="17"/>
        <v>1</v>
      </c>
      <c r="Z190" s="16"/>
    </row>
    <row r="191" spans="1:26" x14ac:dyDescent="0.3">
      <c r="A191" s="6" t="s">
        <v>46</v>
      </c>
      <c r="B191" s="7">
        <v>45806</v>
      </c>
      <c r="C191" s="8">
        <v>22</v>
      </c>
      <c r="D191" s="6" t="s">
        <v>33</v>
      </c>
      <c r="E191" s="6">
        <v>7</v>
      </c>
      <c r="F191" s="6" t="s">
        <v>34</v>
      </c>
      <c r="G191" s="6" t="s">
        <v>60</v>
      </c>
      <c r="H191" s="6">
        <v>0</v>
      </c>
      <c r="I191" s="6">
        <v>0</v>
      </c>
      <c r="J191" s="6">
        <v>80</v>
      </c>
      <c r="K191" s="6">
        <v>0</v>
      </c>
      <c r="L191" s="6" t="s">
        <v>27</v>
      </c>
      <c r="M191" s="6">
        <v>0.04</v>
      </c>
      <c r="N191" s="6">
        <v>0.04</v>
      </c>
      <c r="O191" s="6">
        <v>0</v>
      </c>
      <c r="P191" s="10" t="s">
        <v>28</v>
      </c>
      <c r="Q191" s="6">
        <v>0</v>
      </c>
      <c r="R191" s="6">
        <v>0</v>
      </c>
      <c r="S191" s="11">
        <f>IF($A191="","---",IF(OR($G191="FIC",$G191="FC"),IF(COUNTIFS($D$2:$D224,#REF!,$E$2:$E224,$E191,$G$2:$G224,"FIC")=1,$B191,"Completion Date Pending"),IF(OR(AND($K191=$J191,$K191=$R191),$K191=0,($K191-SUMIFS($R$2:$R224,$D$2:$D224,$D191,$E$2:$E224,$E191,$G$2:$G224,$G191))=0),$B191,"Completion Date Pending")))</f>
        <v>45806</v>
      </c>
      <c r="T191" s="12">
        <f t="shared" si="12"/>
        <v>0</v>
      </c>
      <c r="U191" s="12">
        <f t="shared" si="13"/>
        <v>80</v>
      </c>
      <c r="V191" s="45">
        <f t="shared" si="14"/>
        <v>0</v>
      </c>
      <c r="W191" s="46">
        <f t="shared" si="15"/>
        <v>2000</v>
      </c>
      <c r="X191" s="13" t="str">
        <f t="shared" si="16"/>
        <v>Thursday</v>
      </c>
      <c r="Y191" s="14" t="b">
        <f t="shared" si="17"/>
        <v>1</v>
      </c>
      <c r="Z191" s="16"/>
    </row>
    <row r="192" spans="1:26" x14ac:dyDescent="0.3">
      <c r="A192" s="6" t="s">
        <v>46</v>
      </c>
      <c r="B192" s="7">
        <v>45806</v>
      </c>
      <c r="C192" s="8">
        <v>22</v>
      </c>
      <c r="D192" s="6" t="s">
        <v>33</v>
      </c>
      <c r="E192" s="6">
        <v>7</v>
      </c>
      <c r="F192" s="6" t="s">
        <v>34</v>
      </c>
      <c r="G192" s="6" t="s">
        <v>61</v>
      </c>
      <c r="H192" s="9">
        <v>18346</v>
      </c>
      <c r="I192" s="9">
        <v>21406</v>
      </c>
      <c r="J192" s="6">
        <v>1</v>
      </c>
      <c r="K192" s="6">
        <v>0</v>
      </c>
      <c r="L192" s="6" t="s">
        <v>27</v>
      </c>
      <c r="M192" s="6">
        <v>0.06</v>
      </c>
      <c r="N192" s="6">
        <v>0.06</v>
      </c>
      <c r="O192" s="6">
        <v>0</v>
      </c>
      <c r="P192" s="10" t="s">
        <v>28</v>
      </c>
      <c r="Q192" s="6">
        <v>0</v>
      </c>
      <c r="R192" s="6">
        <v>0</v>
      </c>
      <c r="S192" s="11">
        <f>IF($A192="","---",IF(OR($G192="FIC",$G192="FC"),IF(COUNTIFS($D$2:$D225,#REF!,$E$2:$E225,$E192,$G$2:$G225,"FIC")=1,$B192,"Completion Date Pending"),IF(OR(AND($K192=$J192,$K192=$R192),$K192=0,($K192-SUMIFS($R$2:$R225,$D$2:$D225,$D192,$E$2:$E225,$E192,$G$2:$G225,$G192))=0),$B192,"Completion Date Pending")))</f>
        <v>45806</v>
      </c>
      <c r="T192" s="12">
        <f t="shared" si="12"/>
        <v>3060</v>
      </c>
      <c r="U192" s="12">
        <f t="shared" si="13"/>
        <v>1</v>
      </c>
      <c r="V192" s="45">
        <f t="shared" si="14"/>
        <v>51000</v>
      </c>
      <c r="W192" s="46">
        <f t="shared" si="15"/>
        <v>16.666666666666668</v>
      </c>
      <c r="X192" s="13" t="str">
        <f t="shared" si="16"/>
        <v>Thursday</v>
      </c>
      <c r="Y192" s="14" t="b">
        <f t="shared" si="17"/>
        <v>1</v>
      </c>
      <c r="Z192" s="16"/>
    </row>
    <row r="193" spans="1:26" x14ac:dyDescent="0.3">
      <c r="A193" s="6" t="s">
        <v>47</v>
      </c>
      <c r="B193" s="7">
        <v>45803</v>
      </c>
      <c r="C193" s="8">
        <v>22</v>
      </c>
      <c r="D193" s="6" t="s">
        <v>29</v>
      </c>
      <c r="E193" s="6">
        <v>5</v>
      </c>
      <c r="F193" s="6" t="s">
        <v>30</v>
      </c>
      <c r="G193" s="6" t="s">
        <v>60</v>
      </c>
      <c r="H193" s="6">
        <v>0</v>
      </c>
      <c r="I193" s="6">
        <v>0</v>
      </c>
      <c r="J193" s="6">
        <v>38</v>
      </c>
      <c r="K193" s="6">
        <v>0</v>
      </c>
      <c r="L193" s="6" t="s">
        <v>27</v>
      </c>
      <c r="M193" s="6">
        <v>0.05</v>
      </c>
      <c r="N193" s="6">
        <v>0.05</v>
      </c>
      <c r="O193" s="6">
        <v>0</v>
      </c>
      <c r="P193" s="10" t="s">
        <v>28</v>
      </c>
      <c r="Q193" s="6">
        <v>0</v>
      </c>
      <c r="R193" s="6">
        <v>0</v>
      </c>
      <c r="S193" s="11">
        <f>IF($A193="","---",IF(OR($G193="FIC",$G193="FC"),IF(COUNTIFS($D$2:$D226,#REF!,$E$2:$E226,$E193,$G$2:$G226,"FIC")=1,$B193,"Completion Date Pending"),IF(OR(AND($K193=$J193,$K193=$R193),$K193=0,($K193-SUMIFS($R$2:$R226,$D$2:$D226,$D193,$E$2:$E226,$E193,$G$2:$G226,$G193))=0),$B193,"Completion Date Pending")))</f>
        <v>45803</v>
      </c>
      <c r="T193" s="12">
        <f t="shared" si="12"/>
        <v>0</v>
      </c>
      <c r="U193" s="12">
        <f t="shared" si="13"/>
        <v>38</v>
      </c>
      <c r="V193" s="45">
        <f t="shared" si="14"/>
        <v>0</v>
      </c>
      <c r="W193" s="46">
        <f t="shared" si="15"/>
        <v>760</v>
      </c>
      <c r="X193" s="13" t="str">
        <f t="shared" si="16"/>
        <v>Monday</v>
      </c>
      <c r="Y193" s="14" t="b">
        <f t="shared" si="17"/>
        <v>1</v>
      </c>
      <c r="Z193" s="16"/>
    </row>
    <row r="194" spans="1:26" x14ac:dyDescent="0.3">
      <c r="A194" s="6" t="s">
        <v>47</v>
      </c>
      <c r="B194" s="7">
        <v>45803</v>
      </c>
      <c r="C194" s="8">
        <v>22</v>
      </c>
      <c r="D194" s="6" t="s">
        <v>29</v>
      </c>
      <c r="E194" s="6">
        <v>5</v>
      </c>
      <c r="F194" s="6" t="s">
        <v>30</v>
      </c>
      <c r="G194" s="6" t="s">
        <v>61</v>
      </c>
      <c r="H194" s="9">
        <v>20478</v>
      </c>
      <c r="I194" s="9">
        <v>25596</v>
      </c>
      <c r="J194" s="6">
        <v>1</v>
      </c>
      <c r="K194" s="6">
        <v>0</v>
      </c>
      <c r="L194" s="6" t="s">
        <v>27</v>
      </c>
      <c r="M194" s="6">
        <v>0.05</v>
      </c>
      <c r="N194" s="6">
        <v>0.05</v>
      </c>
      <c r="O194" s="6">
        <v>0</v>
      </c>
      <c r="P194" s="10" t="s">
        <v>28</v>
      </c>
      <c r="Q194" s="6">
        <v>0</v>
      </c>
      <c r="R194" s="6">
        <v>0</v>
      </c>
      <c r="S194" s="11">
        <f>IF($A194="","---",IF(OR($G194="FIC",$G194="FC"),IF(COUNTIFS($D$2:$D227,#REF!,$E$2:$E227,$E194,$G$2:$G227,"FIC")=1,$B194,"Completion Date Pending"),IF(OR(AND($K194=$J194,$K194=$R194),$K194=0,($K194-SUMIFS($R$2:$R227,$D$2:$D227,$D194,$E$2:$E227,$E194,$G$2:$G227,$G194))=0),$B194,"Completion Date Pending")))</f>
        <v>45803</v>
      </c>
      <c r="T194" s="12">
        <f t="shared" ref="T194:T257" si="18">IF(OR($H194="",$I194=""),"---",$I194-$H194)</f>
        <v>5118</v>
      </c>
      <c r="U194" s="12">
        <f t="shared" ref="U194:U257" si="19">IF(OR($I194="",$H194=""),"---",$J194-$K194+$Q194)</f>
        <v>1</v>
      </c>
      <c r="V194" s="45">
        <f t="shared" ref="V194:V257" si="20">IF($M194=0,"---",$T194/$M194)</f>
        <v>102360</v>
      </c>
      <c r="W194" s="46">
        <f t="shared" ref="W194:W257" si="21">IF($M194=0,"---",$U194/$M194)</f>
        <v>20</v>
      </c>
      <c r="X194" s="13" t="str">
        <f t="shared" ref="X194:X257" si="22">TEXT($B194,"DDDD")</f>
        <v>Monday</v>
      </c>
      <c r="Y194" s="14" t="b">
        <f t="shared" ref="Y194:Y257" si="23">$M194=$N194</f>
        <v>1</v>
      </c>
      <c r="Z194" s="16"/>
    </row>
    <row r="195" spans="1:26" x14ac:dyDescent="0.3">
      <c r="A195" s="6" t="s">
        <v>47</v>
      </c>
      <c r="B195" s="7">
        <v>45804</v>
      </c>
      <c r="C195" s="8">
        <v>22</v>
      </c>
      <c r="D195" s="6" t="s">
        <v>31</v>
      </c>
      <c r="E195" s="6">
        <v>22</v>
      </c>
      <c r="F195" s="6" t="s">
        <v>32</v>
      </c>
      <c r="G195" s="6" t="s">
        <v>60</v>
      </c>
      <c r="H195" s="6">
        <v>0</v>
      </c>
      <c r="I195" s="6">
        <v>0</v>
      </c>
      <c r="J195" s="6">
        <v>56</v>
      </c>
      <c r="K195" s="6">
        <v>0</v>
      </c>
      <c r="L195" s="6" t="s">
        <v>27</v>
      </c>
      <c r="M195" s="6">
        <v>0.05</v>
      </c>
      <c r="N195" s="6">
        <v>0.05</v>
      </c>
      <c r="O195" s="6">
        <v>0</v>
      </c>
      <c r="P195" s="10" t="s">
        <v>28</v>
      </c>
      <c r="Q195" s="6">
        <v>0</v>
      </c>
      <c r="R195" s="6">
        <v>0</v>
      </c>
      <c r="S195" s="11">
        <f>IF($A195="","---",IF(OR($G195="FIC",$G195="FC"),IF(COUNTIFS($D$2:$D228,#REF!,$E$2:$E228,$E195,$G$2:$G228,"FIC")=1,$B195,"Completion Date Pending"),IF(OR(AND($K195=$J195,$K195=$R195),$K195=0,($K195-SUMIFS($R$2:$R228,$D$2:$D228,$D195,$E$2:$E228,$E195,$G$2:$G228,$G195))=0),$B195,"Completion Date Pending")))</f>
        <v>45804</v>
      </c>
      <c r="T195" s="12">
        <f t="shared" si="18"/>
        <v>0</v>
      </c>
      <c r="U195" s="12">
        <f t="shared" si="19"/>
        <v>56</v>
      </c>
      <c r="V195" s="45">
        <f t="shared" si="20"/>
        <v>0</v>
      </c>
      <c r="W195" s="46">
        <f t="shared" si="21"/>
        <v>1120</v>
      </c>
      <c r="X195" s="13" t="str">
        <f t="shared" si="22"/>
        <v>Tuesday</v>
      </c>
      <c r="Y195" s="14" t="b">
        <f t="shared" si="23"/>
        <v>1</v>
      </c>
      <c r="Z195" s="16"/>
    </row>
    <row r="196" spans="1:26" x14ac:dyDescent="0.3">
      <c r="A196" s="6" t="s">
        <v>47</v>
      </c>
      <c r="B196" s="7">
        <v>45804</v>
      </c>
      <c r="C196" s="8">
        <v>22</v>
      </c>
      <c r="D196" s="6" t="s">
        <v>31</v>
      </c>
      <c r="E196" s="6">
        <v>22</v>
      </c>
      <c r="F196" s="6" t="s">
        <v>32</v>
      </c>
      <c r="G196" s="6" t="s">
        <v>61</v>
      </c>
      <c r="H196" s="9">
        <v>81512</v>
      </c>
      <c r="I196" s="9">
        <v>85411</v>
      </c>
      <c r="J196" s="6">
        <v>1</v>
      </c>
      <c r="K196" s="6">
        <v>0</v>
      </c>
      <c r="L196" s="6" t="s">
        <v>27</v>
      </c>
      <c r="M196" s="6">
        <v>0.05</v>
      </c>
      <c r="N196" s="6">
        <v>0.05</v>
      </c>
      <c r="O196" s="6">
        <v>0</v>
      </c>
      <c r="P196" s="10" t="s">
        <v>28</v>
      </c>
      <c r="Q196" s="6">
        <v>0</v>
      </c>
      <c r="R196" s="6">
        <v>0</v>
      </c>
      <c r="S196" s="11">
        <f>IF($A196="","---",IF(OR($G196="FIC",$G196="FC"),IF(COUNTIFS($D$2:$D229,#REF!,$E$2:$E229,$E196,$G$2:$G229,"FIC")=1,$B196,"Completion Date Pending"),IF(OR(AND($K196=$J196,$K196=$R196),$K196=0,($K196-SUMIFS($R$2:$R229,$D$2:$D229,$D196,$E$2:$E229,$E196,$G$2:$G229,$G196))=0),$B196,"Completion Date Pending")))</f>
        <v>45804</v>
      </c>
      <c r="T196" s="12">
        <f t="shared" si="18"/>
        <v>3899</v>
      </c>
      <c r="U196" s="12">
        <f t="shared" si="19"/>
        <v>1</v>
      </c>
      <c r="V196" s="45">
        <f t="shared" si="20"/>
        <v>77980</v>
      </c>
      <c r="W196" s="46">
        <f t="shared" si="21"/>
        <v>20</v>
      </c>
      <c r="X196" s="13" t="str">
        <f t="shared" si="22"/>
        <v>Tuesday</v>
      </c>
      <c r="Y196" s="14" t="b">
        <f t="shared" si="23"/>
        <v>1</v>
      </c>
      <c r="Z196" s="16"/>
    </row>
    <row r="197" spans="1:26" x14ac:dyDescent="0.3">
      <c r="A197" s="6" t="s">
        <v>47</v>
      </c>
      <c r="B197" s="7">
        <v>45805</v>
      </c>
      <c r="C197" s="8">
        <v>22</v>
      </c>
      <c r="D197" s="6" t="s">
        <v>33</v>
      </c>
      <c r="E197" s="6">
        <v>22</v>
      </c>
      <c r="F197" s="6" t="s">
        <v>34</v>
      </c>
      <c r="G197" s="6" t="s">
        <v>60</v>
      </c>
      <c r="H197" s="6">
        <v>0</v>
      </c>
      <c r="I197" s="6">
        <v>0</v>
      </c>
      <c r="J197" s="6">
        <v>28</v>
      </c>
      <c r="K197" s="6">
        <v>0</v>
      </c>
      <c r="L197" s="6" t="s">
        <v>27</v>
      </c>
      <c r="M197" s="6">
        <v>0.05</v>
      </c>
      <c r="N197" s="6">
        <v>0.05</v>
      </c>
      <c r="O197" s="6">
        <v>0</v>
      </c>
      <c r="P197" s="10" t="s">
        <v>28</v>
      </c>
      <c r="Q197" s="6">
        <v>0</v>
      </c>
      <c r="R197" s="6">
        <v>0</v>
      </c>
      <c r="S197" s="11">
        <f>IF($A197="","---",IF(OR($G197="FIC",$G197="FC"),IF(COUNTIFS($D$2:$D230,#REF!,$E$2:$E230,$E197,$G$2:$G230,"FIC")=1,$B197,"Completion Date Pending"),IF(OR(AND($K197=$J197,$K197=$R197),$K197=0,($K197-SUMIFS($R$2:$R230,$D$2:$D230,$D197,$E$2:$E230,$E197,$G$2:$G230,$G197))=0),$B197,"Completion Date Pending")))</f>
        <v>45805</v>
      </c>
      <c r="T197" s="12">
        <f t="shared" si="18"/>
        <v>0</v>
      </c>
      <c r="U197" s="12">
        <f t="shared" si="19"/>
        <v>28</v>
      </c>
      <c r="V197" s="45">
        <f t="shared" si="20"/>
        <v>0</v>
      </c>
      <c r="W197" s="46">
        <f t="shared" si="21"/>
        <v>560</v>
      </c>
      <c r="X197" s="13" t="str">
        <f t="shared" si="22"/>
        <v>Wednesday</v>
      </c>
      <c r="Y197" s="14" t="b">
        <f t="shared" si="23"/>
        <v>1</v>
      </c>
      <c r="Z197" s="16"/>
    </row>
    <row r="198" spans="1:26" x14ac:dyDescent="0.3">
      <c r="A198" s="6" t="s">
        <v>47</v>
      </c>
      <c r="B198" s="7">
        <v>45805</v>
      </c>
      <c r="C198" s="8">
        <v>22</v>
      </c>
      <c r="D198" s="6" t="s">
        <v>33</v>
      </c>
      <c r="E198" s="6">
        <v>22</v>
      </c>
      <c r="F198" s="6" t="s">
        <v>34</v>
      </c>
      <c r="G198" s="6" t="s">
        <v>61</v>
      </c>
      <c r="H198" s="9">
        <v>64218</v>
      </c>
      <c r="I198" s="9">
        <v>67287</v>
      </c>
      <c r="J198" s="6">
        <v>1</v>
      </c>
      <c r="K198" s="6">
        <v>0</v>
      </c>
      <c r="L198" s="6" t="s">
        <v>27</v>
      </c>
      <c r="M198" s="6">
        <v>0.05</v>
      </c>
      <c r="N198" s="6">
        <v>0.05</v>
      </c>
      <c r="O198" s="6">
        <v>0</v>
      </c>
      <c r="P198" s="10" t="s">
        <v>28</v>
      </c>
      <c r="Q198" s="6">
        <v>0</v>
      </c>
      <c r="R198" s="6">
        <v>0</v>
      </c>
      <c r="S198" s="11">
        <f>IF($A198="","---",IF(OR($G198="FIC",$G198="FC"),IF(COUNTIFS($D$2:$D231,#REF!,$E$2:$E231,$E198,$G$2:$G231,"FIC")=1,$B198,"Completion Date Pending"),IF(OR(AND($K198=$J198,$K198=$R198),$K198=0,($K198-SUMIFS($R$2:$R231,$D$2:$D231,$D198,$E$2:$E231,$E198,$G$2:$G231,$G198))=0),$B198,"Completion Date Pending")))</f>
        <v>45805</v>
      </c>
      <c r="T198" s="12">
        <f t="shared" si="18"/>
        <v>3069</v>
      </c>
      <c r="U198" s="12">
        <f t="shared" si="19"/>
        <v>1</v>
      </c>
      <c r="V198" s="45">
        <f t="shared" si="20"/>
        <v>61380</v>
      </c>
      <c r="W198" s="46">
        <f t="shared" si="21"/>
        <v>20</v>
      </c>
      <c r="X198" s="13" t="str">
        <f t="shared" si="22"/>
        <v>Wednesday</v>
      </c>
      <c r="Y198" s="14" t="b">
        <f t="shared" si="23"/>
        <v>1</v>
      </c>
      <c r="Z198" s="16"/>
    </row>
    <row r="199" spans="1:26" x14ac:dyDescent="0.3">
      <c r="A199" s="6" t="s">
        <v>48</v>
      </c>
      <c r="B199" s="7">
        <v>45803</v>
      </c>
      <c r="C199" s="8">
        <v>22</v>
      </c>
      <c r="D199" s="6" t="s">
        <v>29</v>
      </c>
      <c r="E199" s="6">
        <v>12</v>
      </c>
      <c r="F199" s="6" t="s">
        <v>30</v>
      </c>
      <c r="G199" s="6" t="s">
        <v>60</v>
      </c>
      <c r="H199" s="6">
        <v>0</v>
      </c>
      <c r="I199" s="6">
        <v>0</v>
      </c>
      <c r="J199" s="6">
        <v>19</v>
      </c>
      <c r="K199" s="6">
        <v>0</v>
      </c>
      <c r="L199" s="6" t="s">
        <v>27</v>
      </c>
      <c r="M199" s="6">
        <v>0</v>
      </c>
      <c r="N199" s="6">
        <v>0</v>
      </c>
      <c r="O199" s="6">
        <v>0</v>
      </c>
      <c r="P199" s="10" t="s">
        <v>28</v>
      </c>
      <c r="Q199" s="6">
        <v>0</v>
      </c>
      <c r="R199" s="6">
        <v>0</v>
      </c>
      <c r="S199" s="11">
        <f>IF($A199="","---",IF(OR($G199="FIC",$G199="FC"),IF(COUNTIFS($D$2:$D232,#REF!,$E$2:$E232,$E199,$G$2:$G232,"FIC")=1,$B199,"Completion Date Pending"),IF(OR(AND($K199=$J199,$K199=$R199),$K199=0,($K199-SUMIFS($R$2:$R232,$D$2:$D232,$D199,$E$2:$E232,$E199,$G$2:$G232,$G199))=0),$B199,"Completion Date Pending")))</f>
        <v>45803</v>
      </c>
      <c r="T199" s="12">
        <f t="shared" si="18"/>
        <v>0</v>
      </c>
      <c r="U199" s="12">
        <f t="shared" si="19"/>
        <v>19</v>
      </c>
      <c r="V199" s="45" t="str">
        <f t="shared" si="20"/>
        <v>---</v>
      </c>
      <c r="W199" s="46" t="str">
        <f t="shared" si="21"/>
        <v>---</v>
      </c>
      <c r="X199" s="13" t="str">
        <f t="shared" si="22"/>
        <v>Monday</v>
      </c>
      <c r="Y199" s="14" t="b">
        <f t="shared" si="23"/>
        <v>1</v>
      </c>
      <c r="Z199" s="16"/>
    </row>
    <row r="200" spans="1:26" x14ac:dyDescent="0.3">
      <c r="A200" s="6" t="s">
        <v>48</v>
      </c>
      <c r="B200" s="7">
        <v>45803</v>
      </c>
      <c r="C200" s="8">
        <v>22</v>
      </c>
      <c r="D200" s="6" t="s">
        <v>29</v>
      </c>
      <c r="E200" s="6">
        <v>12</v>
      </c>
      <c r="F200" s="6" t="s">
        <v>30</v>
      </c>
      <c r="G200" s="6" t="s">
        <v>61</v>
      </c>
      <c r="H200" s="9">
        <v>56317</v>
      </c>
      <c r="I200" s="9">
        <v>61432</v>
      </c>
      <c r="J200" s="6">
        <v>1</v>
      </c>
      <c r="K200" s="6">
        <v>0</v>
      </c>
      <c r="L200" s="6" t="s">
        <v>27</v>
      </c>
      <c r="M200" s="6">
        <v>0.2</v>
      </c>
      <c r="N200" s="6">
        <v>0.2</v>
      </c>
      <c r="O200" s="6">
        <v>0</v>
      </c>
      <c r="P200" s="10" t="s">
        <v>28</v>
      </c>
      <c r="Q200" s="6">
        <v>0</v>
      </c>
      <c r="R200" s="6">
        <v>0</v>
      </c>
      <c r="S200" s="11">
        <f>IF($A200="","---",IF(OR($G200="FIC",$G200="FC"),IF(COUNTIFS($D$2:$D233,#REF!,$E$2:$E233,$E200,$G$2:$G233,"FIC")=1,$B200,"Completion Date Pending"),IF(OR(AND($K200=$J200,$K200=$R200),$K200=0,($K200-SUMIFS($R$2:$R233,$D$2:$D233,$D200,$E$2:$E233,$E200,$G$2:$G233,$G200))=0),$B200,"Completion Date Pending")))</f>
        <v>45803</v>
      </c>
      <c r="T200" s="12">
        <f t="shared" si="18"/>
        <v>5115</v>
      </c>
      <c r="U200" s="12">
        <f t="shared" si="19"/>
        <v>1</v>
      </c>
      <c r="V200" s="45">
        <f t="shared" si="20"/>
        <v>25575</v>
      </c>
      <c r="W200" s="46">
        <f t="shared" si="21"/>
        <v>5</v>
      </c>
      <c r="X200" s="13" t="str">
        <f t="shared" si="22"/>
        <v>Monday</v>
      </c>
      <c r="Y200" s="14" t="b">
        <f t="shared" si="23"/>
        <v>1</v>
      </c>
      <c r="Z200" s="16"/>
    </row>
    <row r="201" spans="1:26" x14ac:dyDescent="0.3">
      <c r="A201" s="6" t="s">
        <v>48</v>
      </c>
      <c r="B201" s="7">
        <v>45805</v>
      </c>
      <c r="C201" s="8">
        <v>22</v>
      </c>
      <c r="D201" s="6" t="s">
        <v>31</v>
      </c>
      <c r="E201" s="6">
        <v>10</v>
      </c>
      <c r="F201" s="6" t="s">
        <v>32</v>
      </c>
      <c r="G201" s="6" t="s">
        <v>60</v>
      </c>
      <c r="H201" s="6">
        <v>0</v>
      </c>
      <c r="I201" s="6">
        <v>0</v>
      </c>
      <c r="J201" s="6">
        <v>18</v>
      </c>
      <c r="K201" s="6">
        <v>0</v>
      </c>
      <c r="L201" s="6" t="s">
        <v>27</v>
      </c>
      <c r="M201" s="6">
        <v>0.01</v>
      </c>
      <c r="N201" s="6">
        <v>0.01</v>
      </c>
      <c r="O201" s="6">
        <v>0</v>
      </c>
      <c r="P201" s="10" t="s">
        <v>28</v>
      </c>
      <c r="Q201" s="6">
        <v>0</v>
      </c>
      <c r="R201" s="6">
        <v>0</v>
      </c>
      <c r="S201" s="11">
        <f>IF($A201="","---",IF(OR($G201="FIC",$G201="FC"),IF(COUNTIFS($D$2:$D234,#REF!,$E$2:$E234,$E201,$G$2:$G234,"FIC")=1,$B201,"Completion Date Pending"),IF(OR(AND($K201=$J201,$K201=$R201),$K201=0,($K201-SUMIFS($R$2:$R234,$D$2:$D234,$D201,$E$2:$E234,$E201,$G$2:$G234,$G201))=0),$B201,"Completion Date Pending")))</f>
        <v>45805</v>
      </c>
      <c r="T201" s="12">
        <f t="shared" si="18"/>
        <v>0</v>
      </c>
      <c r="U201" s="12">
        <f t="shared" si="19"/>
        <v>18</v>
      </c>
      <c r="V201" s="45">
        <f t="shared" si="20"/>
        <v>0</v>
      </c>
      <c r="W201" s="46">
        <f t="shared" si="21"/>
        <v>1800</v>
      </c>
      <c r="X201" s="13" t="str">
        <f t="shared" si="22"/>
        <v>Wednesday</v>
      </c>
      <c r="Y201" s="14" t="b">
        <f t="shared" si="23"/>
        <v>1</v>
      </c>
      <c r="Z201" s="16"/>
    </row>
    <row r="202" spans="1:26" x14ac:dyDescent="0.3">
      <c r="A202" s="6" t="s">
        <v>48</v>
      </c>
      <c r="B202" s="7">
        <v>45805</v>
      </c>
      <c r="C202" s="8">
        <v>22</v>
      </c>
      <c r="D202" s="6" t="s">
        <v>31</v>
      </c>
      <c r="E202" s="6">
        <v>10</v>
      </c>
      <c r="F202" s="6" t="s">
        <v>32</v>
      </c>
      <c r="G202" s="6" t="s">
        <v>61</v>
      </c>
      <c r="H202" s="9">
        <v>34924</v>
      </c>
      <c r="I202" s="9">
        <v>38818</v>
      </c>
      <c r="J202" s="6">
        <v>1</v>
      </c>
      <c r="K202" s="6">
        <v>0</v>
      </c>
      <c r="L202" s="6" t="s">
        <v>27</v>
      </c>
      <c r="M202" s="6">
        <v>0.14000000000000001</v>
      </c>
      <c r="N202" s="6">
        <v>0.14000000000000001</v>
      </c>
      <c r="O202" s="6">
        <v>0</v>
      </c>
      <c r="P202" s="10" t="s">
        <v>28</v>
      </c>
      <c r="Q202" s="6">
        <v>0</v>
      </c>
      <c r="R202" s="6">
        <v>0</v>
      </c>
      <c r="S202" s="11">
        <f>IF($A202="","---",IF(OR($G202="FIC",$G202="FC"),IF(COUNTIFS($D$2:$D235,#REF!,$E$2:$E235,$E202,$G$2:$G235,"FIC")=1,$B202,"Completion Date Pending"),IF(OR(AND($K202=$J202,$K202=$R202),$K202=0,($K202-SUMIFS($R$2:$R235,$D$2:$D235,$D202,$E$2:$E235,$E202,$G$2:$G235,$G202))=0),$B202,"Completion Date Pending")))</f>
        <v>45805</v>
      </c>
      <c r="T202" s="12">
        <f t="shared" si="18"/>
        <v>3894</v>
      </c>
      <c r="U202" s="12">
        <f t="shared" si="19"/>
        <v>1</v>
      </c>
      <c r="V202" s="45">
        <f t="shared" si="20"/>
        <v>27814.28571428571</v>
      </c>
      <c r="W202" s="46">
        <f t="shared" si="21"/>
        <v>7.1428571428571423</v>
      </c>
      <c r="X202" s="13" t="str">
        <f t="shared" si="22"/>
        <v>Wednesday</v>
      </c>
      <c r="Y202" s="14" t="b">
        <f t="shared" si="23"/>
        <v>1</v>
      </c>
      <c r="Z202" s="16"/>
    </row>
    <row r="203" spans="1:26" x14ac:dyDescent="0.3">
      <c r="A203" s="6" t="s">
        <v>48</v>
      </c>
      <c r="B203" s="7">
        <v>45806</v>
      </c>
      <c r="C203" s="8">
        <v>22</v>
      </c>
      <c r="D203" s="6" t="s">
        <v>33</v>
      </c>
      <c r="E203" s="6">
        <v>10</v>
      </c>
      <c r="F203" s="6" t="s">
        <v>34</v>
      </c>
      <c r="G203" s="6" t="s">
        <v>60</v>
      </c>
      <c r="H203" s="6">
        <v>0</v>
      </c>
      <c r="I203" s="6">
        <v>0</v>
      </c>
      <c r="J203" s="6">
        <v>35</v>
      </c>
      <c r="K203" s="6">
        <v>0</v>
      </c>
      <c r="L203" s="6" t="s">
        <v>27</v>
      </c>
      <c r="M203" s="6">
        <v>0.01</v>
      </c>
      <c r="N203" s="6">
        <v>0.01</v>
      </c>
      <c r="O203" s="6">
        <v>0</v>
      </c>
      <c r="P203" s="10" t="s">
        <v>28</v>
      </c>
      <c r="Q203" s="6">
        <v>0</v>
      </c>
      <c r="R203" s="6">
        <v>0</v>
      </c>
      <c r="S203" s="11">
        <f>IF($A203="","---",IF(OR($G203="FIC",$G203="FC"),IF(COUNTIFS($D$2:$D236,#REF!,$E$2:$E236,$E203,$G$2:$G236,"FIC")=1,$B203,"Completion Date Pending"),IF(OR(AND($K203=$J203,$K203=$R203),$K203=0,($K203-SUMIFS($R$2:$R236,$D$2:$D236,$D203,$E$2:$E236,$E203,$G$2:$G236,$G203))=0),$B203,"Completion Date Pending")))</f>
        <v>45806</v>
      </c>
      <c r="T203" s="12">
        <f t="shared" si="18"/>
        <v>0</v>
      </c>
      <c r="U203" s="12">
        <f t="shared" si="19"/>
        <v>35</v>
      </c>
      <c r="V203" s="45">
        <f t="shared" si="20"/>
        <v>0</v>
      </c>
      <c r="W203" s="46">
        <f t="shared" si="21"/>
        <v>3500</v>
      </c>
      <c r="X203" s="13" t="str">
        <f t="shared" si="22"/>
        <v>Thursday</v>
      </c>
      <c r="Y203" s="14" t="b">
        <f t="shared" si="23"/>
        <v>1</v>
      </c>
      <c r="Z203" s="16"/>
    </row>
    <row r="204" spans="1:26" x14ac:dyDescent="0.3">
      <c r="A204" s="6" t="s">
        <v>48</v>
      </c>
      <c r="B204" s="7">
        <v>45806</v>
      </c>
      <c r="C204" s="8">
        <v>22</v>
      </c>
      <c r="D204" s="6" t="s">
        <v>33</v>
      </c>
      <c r="E204" s="6">
        <v>10</v>
      </c>
      <c r="F204" s="6" t="s">
        <v>34</v>
      </c>
      <c r="G204" s="6" t="s">
        <v>61</v>
      </c>
      <c r="H204" s="9">
        <v>27514</v>
      </c>
      <c r="I204" s="9">
        <v>30577</v>
      </c>
      <c r="J204" s="6">
        <v>1</v>
      </c>
      <c r="K204" s="6">
        <v>0</v>
      </c>
      <c r="L204" s="6" t="s">
        <v>27</v>
      </c>
      <c r="M204" s="6">
        <v>0.14000000000000001</v>
      </c>
      <c r="N204" s="6">
        <v>0.14000000000000001</v>
      </c>
      <c r="O204" s="6">
        <v>0</v>
      </c>
      <c r="P204" s="10" t="s">
        <v>28</v>
      </c>
      <c r="Q204" s="6">
        <v>0</v>
      </c>
      <c r="R204" s="6">
        <v>0</v>
      </c>
      <c r="S204" s="11">
        <f>IF($A204="","---",IF(OR($G204="FIC",$G204="FC"),IF(COUNTIFS($D$2:$D237,#REF!,$E$2:$E237,$E204,$G$2:$G237,"FIC")=1,$B204,"Completion Date Pending"),IF(OR(AND($K204=$J204,$K204=$R204),$K204=0,($K204-SUMIFS($R$2:$R237,$D$2:$D237,$D204,$E$2:$E237,$E204,$G$2:$G237,$G204))=0),$B204,"Completion Date Pending")))</f>
        <v>45806</v>
      </c>
      <c r="T204" s="12">
        <f t="shared" si="18"/>
        <v>3063</v>
      </c>
      <c r="U204" s="12">
        <f t="shared" si="19"/>
        <v>1</v>
      </c>
      <c r="V204" s="45">
        <f t="shared" si="20"/>
        <v>21878.571428571428</v>
      </c>
      <c r="W204" s="46">
        <f t="shared" si="21"/>
        <v>7.1428571428571423</v>
      </c>
      <c r="X204" s="13" t="str">
        <f t="shared" si="22"/>
        <v>Thursday</v>
      </c>
      <c r="Y204" s="14" t="b">
        <f t="shared" si="23"/>
        <v>1</v>
      </c>
      <c r="Z204" s="16"/>
    </row>
    <row r="205" spans="1:26" x14ac:dyDescent="0.3">
      <c r="A205" s="6" t="s">
        <v>49</v>
      </c>
      <c r="B205" s="7">
        <v>45804</v>
      </c>
      <c r="C205" s="8">
        <v>22</v>
      </c>
      <c r="D205" s="6" t="s">
        <v>31</v>
      </c>
      <c r="E205" s="6">
        <v>16</v>
      </c>
      <c r="F205" s="6" t="s">
        <v>32</v>
      </c>
      <c r="G205" s="6" t="s">
        <v>60</v>
      </c>
      <c r="H205" s="6">
        <v>0</v>
      </c>
      <c r="I205" s="6">
        <v>0</v>
      </c>
      <c r="J205" s="6">
        <v>18</v>
      </c>
      <c r="K205" s="6">
        <v>0</v>
      </c>
      <c r="L205" s="6" t="s">
        <v>27</v>
      </c>
      <c r="M205" s="6">
        <v>0.01</v>
      </c>
      <c r="N205" s="6">
        <v>0.01</v>
      </c>
      <c r="O205" s="6">
        <v>0</v>
      </c>
      <c r="P205" s="10" t="s">
        <v>28</v>
      </c>
      <c r="Q205" s="6">
        <v>0</v>
      </c>
      <c r="R205" s="6">
        <v>0</v>
      </c>
      <c r="S205" s="11">
        <f>IF($A205="","---",IF(OR($G205="FIC",$G205="FC"),IF(COUNTIFS($D$2:$D238,#REF!,$E$2:$E238,$E205,$G$2:$G238,"FIC")=1,$B205,"Completion Date Pending"),IF(OR(AND($K205=$J205,$K205=$R205),$K205=0,($K205-SUMIFS($R$2:$R238,$D$2:$D238,$D205,$E$2:$E238,$E205,$G$2:$G238,$G205))=0),$B205,"Completion Date Pending")))</f>
        <v>45804</v>
      </c>
      <c r="T205" s="12">
        <f t="shared" si="18"/>
        <v>0</v>
      </c>
      <c r="U205" s="12">
        <f t="shared" si="19"/>
        <v>18</v>
      </c>
      <c r="V205" s="45">
        <f t="shared" si="20"/>
        <v>0</v>
      </c>
      <c r="W205" s="46">
        <f t="shared" si="21"/>
        <v>1800</v>
      </c>
      <c r="X205" s="13" t="str">
        <f t="shared" si="22"/>
        <v>Tuesday</v>
      </c>
      <c r="Y205" s="14" t="b">
        <f t="shared" si="23"/>
        <v>1</v>
      </c>
      <c r="Z205" s="16"/>
    </row>
    <row r="206" spans="1:26" x14ac:dyDescent="0.3">
      <c r="A206" s="6" t="s">
        <v>49</v>
      </c>
      <c r="B206" s="7">
        <v>45804</v>
      </c>
      <c r="C206" s="8">
        <v>22</v>
      </c>
      <c r="D206" s="6" t="s">
        <v>31</v>
      </c>
      <c r="E206" s="6">
        <v>16</v>
      </c>
      <c r="F206" s="6" t="s">
        <v>32</v>
      </c>
      <c r="G206" s="6" t="s">
        <v>61</v>
      </c>
      <c r="H206" s="9">
        <v>58227</v>
      </c>
      <c r="I206" s="9">
        <v>62100</v>
      </c>
      <c r="J206" s="6">
        <v>1</v>
      </c>
      <c r="K206" s="6">
        <v>0</v>
      </c>
      <c r="L206" s="6" t="s">
        <v>27</v>
      </c>
      <c r="M206" s="6">
        <v>0.01</v>
      </c>
      <c r="N206" s="6">
        <v>0.01</v>
      </c>
      <c r="O206" s="6">
        <v>0</v>
      </c>
      <c r="P206" s="10" t="s">
        <v>28</v>
      </c>
      <c r="Q206" s="6">
        <v>0</v>
      </c>
      <c r="R206" s="6">
        <v>0</v>
      </c>
      <c r="S206" s="11">
        <f>IF($A206="","---",IF(OR($G206="FIC",$G206="FC"),IF(COUNTIFS($D$2:$D239,#REF!,$E$2:$E239,$E206,$G$2:$G239,"FIC")=1,$B206,"Completion Date Pending"),IF(OR(AND($K206=$J206,$K206=$R206),$K206=0,($K206-SUMIFS($R$2:$R239,$D$2:$D239,$D206,$E$2:$E239,$E206,$G$2:$G239,$G206))=0),$B206,"Completion Date Pending")))</f>
        <v>45804</v>
      </c>
      <c r="T206" s="12">
        <f t="shared" si="18"/>
        <v>3873</v>
      </c>
      <c r="U206" s="12">
        <f t="shared" si="19"/>
        <v>1</v>
      </c>
      <c r="V206" s="45">
        <f t="shared" si="20"/>
        <v>387300</v>
      </c>
      <c r="W206" s="46">
        <f t="shared" si="21"/>
        <v>100</v>
      </c>
      <c r="X206" s="13" t="str">
        <f t="shared" si="22"/>
        <v>Tuesday</v>
      </c>
      <c r="Y206" s="14" t="b">
        <f t="shared" si="23"/>
        <v>1</v>
      </c>
      <c r="Z206" s="16"/>
    </row>
    <row r="207" spans="1:26" x14ac:dyDescent="0.3">
      <c r="A207" s="6" t="s">
        <v>49</v>
      </c>
      <c r="B207" s="7">
        <v>45805</v>
      </c>
      <c r="C207" s="8">
        <v>22</v>
      </c>
      <c r="D207" s="6" t="s">
        <v>33</v>
      </c>
      <c r="E207" s="6">
        <v>16</v>
      </c>
      <c r="F207" s="6" t="s">
        <v>34</v>
      </c>
      <c r="G207" s="6" t="s">
        <v>60</v>
      </c>
      <c r="H207" s="6">
        <v>0</v>
      </c>
      <c r="I207" s="6">
        <v>0</v>
      </c>
      <c r="J207" s="6">
        <v>36</v>
      </c>
      <c r="K207" s="6">
        <v>0</v>
      </c>
      <c r="L207" s="6" t="s">
        <v>27</v>
      </c>
      <c r="M207" s="6">
        <v>0.01</v>
      </c>
      <c r="N207" s="6">
        <v>0.01</v>
      </c>
      <c r="O207" s="6">
        <v>0</v>
      </c>
      <c r="P207" s="10" t="s">
        <v>28</v>
      </c>
      <c r="Q207" s="6">
        <v>0</v>
      </c>
      <c r="R207" s="6">
        <v>0</v>
      </c>
      <c r="S207" s="11">
        <f>IF($A207="","---",IF(OR($G207="FIC",$G207="FC"),IF(COUNTIFS($D$2:$D240,#REF!,$E$2:$E240,$E207,$G$2:$G240,"FIC")=1,$B207,"Completion Date Pending"),IF(OR(AND($K207=$J207,$K207=$R207),$K207=0,($K207-SUMIFS($R$2:$R240,$D$2:$D240,$D207,$E$2:$E240,$E207,$G$2:$G240,$G207))=0),$B207,"Completion Date Pending")))</f>
        <v>45805</v>
      </c>
      <c r="T207" s="12">
        <f t="shared" si="18"/>
        <v>0</v>
      </c>
      <c r="U207" s="12">
        <f t="shared" si="19"/>
        <v>36</v>
      </c>
      <c r="V207" s="45">
        <f t="shared" si="20"/>
        <v>0</v>
      </c>
      <c r="W207" s="46">
        <f t="shared" si="21"/>
        <v>3600</v>
      </c>
      <c r="X207" s="13" t="str">
        <f t="shared" si="22"/>
        <v>Wednesday</v>
      </c>
      <c r="Y207" s="14" t="b">
        <f t="shared" si="23"/>
        <v>1</v>
      </c>
      <c r="Z207" s="16"/>
    </row>
    <row r="208" spans="1:26" x14ac:dyDescent="0.3">
      <c r="A208" s="6" t="s">
        <v>49</v>
      </c>
      <c r="B208" s="7">
        <v>45805</v>
      </c>
      <c r="C208" s="8">
        <v>22</v>
      </c>
      <c r="D208" s="6" t="s">
        <v>33</v>
      </c>
      <c r="E208" s="6">
        <v>16</v>
      </c>
      <c r="F208" s="6" t="s">
        <v>34</v>
      </c>
      <c r="G208" s="6" t="s">
        <v>61</v>
      </c>
      <c r="H208" s="9">
        <v>45858</v>
      </c>
      <c r="I208" s="9">
        <v>48918</v>
      </c>
      <c r="J208" s="6">
        <v>1</v>
      </c>
      <c r="K208" s="6">
        <v>0</v>
      </c>
      <c r="L208" s="6" t="s">
        <v>27</v>
      </c>
      <c r="M208" s="6">
        <v>0.01</v>
      </c>
      <c r="N208" s="6">
        <v>0.01</v>
      </c>
      <c r="O208" s="6">
        <v>0</v>
      </c>
      <c r="P208" s="10" t="s">
        <v>28</v>
      </c>
      <c r="Q208" s="6">
        <v>0</v>
      </c>
      <c r="R208" s="6">
        <v>0</v>
      </c>
      <c r="S208" s="11">
        <f>IF($A208="","---",IF(OR($G208="FIC",$G208="FC"),IF(COUNTIFS($D$2:$D241,#REF!,$E$2:$E241,$E208,$G$2:$G241,"FIC")=1,$B208,"Completion Date Pending"),IF(OR(AND($K208=$J208,$K208=$R208),$K208=0,($K208-SUMIFS($R$2:$R241,$D$2:$D241,$D208,$E$2:$E241,$E208,$G$2:$G241,$G208))=0),$B208,"Completion Date Pending")))</f>
        <v>45805</v>
      </c>
      <c r="T208" s="12">
        <f t="shared" si="18"/>
        <v>3060</v>
      </c>
      <c r="U208" s="12">
        <f t="shared" si="19"/>
        <v>1</v>
      </c>
      <c r="V208" s="45">
        <f t="shared" si="20"/>
        <v>306000</v>
      </c>
      <c r="W208" s="46">
        <f t="shared" si="21"/>
        <v>100</v>
      </c>
      <c r="X208" s="13" t="str">
        <f t="shared" si="22"/>
        <v>Wednesday</v>
      </c>
      <c r="Y208" s="14" t="b">
        <f t="shared" si="23"/>
        <v>1</v>
      </c>
      <c r="Z208" s="16"/>
    </row>
    <row r="209" spans="1:26" x14ac:dyDescent="0.3">
      <c r="A209" s="6" t="s">
        <v>50</v>
      </c>
      <c r="B209" s="7">
        <v>45803</v>
      </c>
      <c r="C209" s="8">
        <v>22</v>
      </c>
      <c r="D209" s="6" t="s">
        <v>29</v>
      </c>
      <c r="E209" s="6">
        <v>13</v>
      </c>
      <c r="F209" s="6" t="s">
        <v>30</v>
      </c>
      <c r="G209" s="6" t="s">
        <v>60</v>
      </c>
      <c r="H209" s="6">
        <v>0</v>
      </c>
      <c r="I209" s="6">
        <v>0</v>
      </c>
      <c r="J209" s="6">
        <v>14</v>
      </c>
      <c r="K209" s="6">
        <v>0</v>
      </c>
      <c r="L209" s="6" t="s">
        <v>27</v>
      </c>
      <c r="M209" s="6">
        <v>0</v>
      </c>
      <c r="N209" s="6">
        <v>0</v>
      </c>
      <c r="O209" s="6">
        <v>0</v>
      </c>
      <c r="P209" s="10" t="s">
        <v>28</v>
      </c>
      <c r="Q209" s="6">
        <v>0</v>
      </c>
      <c r="R209" s="6">
        <v>0</v>
      </c>
      <c r="S209" s="11">
        <f>IF($A209="","---",IF(OR($G209="FIC",$G209="FC"),IF(COUNTIFS($D$2:$D242,#REF!,$E$2:$E242,$E209,$G$2:$G242,"FIC")=1,$B209,"Completion Date Pending"),IF(OR(AND($K209=$J209,$K209=$R209),$K209=0,($K209-SUMIFS($R$2:$R242,$D$2:$D242,$D209,$E$2:$E242,$E209,$G$2:$G242,$G209))=0),$B209,"Completion Date Pending")))</f>
        <v>45803</v>
      </c>
      <c r="T209" s="12">
        <f t="shared" si="18"/>
        <v>0</v>
      </c>
      <c r="U209" s="12">
        <f t="shared" si="19"/>
        <v>14</v>
      </c>
      <c r="V209" s="45" t="str">
        <f t="shared" si="20"/>
        <v>---</v>
      </c>
      <c r="W209" s="46" t="str">
        <f t="shared" si="21"/>
        <v>---</v>
      </c>
      <c r="X209" s="13" t="str">
        <f t="shared" si="22"/>
        <v>Monday</v>
      </c>
      <c r="Y209" s="14" t="b">
        <f t="shared" si="23"/>
        <v>1</v>
      </c>
      <c r="Z209" s="16"/>
    </row>
    <row r="210" spans="1:26" x14ac:dyDescent="0.3">
      <c r="A210" s="6" t="s">
        <v>50</v>
      </c>
      <c r="B210" s="7">
        <v>45803</v>
      </c>
      <c r="C210" s="8">
        <v>22</v>
      </c>
      <c r="D210" s="6" t="s">
        <v>29</v>
      </c>
      <c r="E210" s="6">
        <v>13</v>
      </c>
      <c r="F210" s="6" t="s">
        <v>30</v>
      </c>
      <c r="G210" s="6" t="s">
        <v>61</v>
      </c>
      <c r="H210" s="9">
        <v>61432</v>
      </c>
      <c r="I210" s="9">
        <v>66557</v>
      </c>
      <c r="J210" s="6">
        <v>1</v>
      </c>
      <c r="K210" s="6">
        <v>0</v>
      </c>
      <c r="L210" s="6" t="s">
        <v>27</v>
      </c>
      <c r="M210" s="6">
        <v>0.2</v>
      </c>
      <c r="N210" s="6">
        <v>0.2</v>
      </c>
      <c r="O210" s="6">
        <v>0</v>
      </c>
      <c r="P210" s="10" t="s">
        <v>28</v>
      </c>
      <c r="Q210" s="6">
        <v>0</v>
      </c>
      <c r="R210" s="6">
        <v>0</v>
      </c>
      <c r="S210" s="11">
        <f>IF($A210="","---",IF(OR($G210="FIC",$G210="FC"),IF(COUNTIFS($D$2:$D243,#REF!,$E$2:$E243,$E210,$G$2:$G243,"FIC")=1,$B210,"Completion Date Pending"),IF(OR(AND($K210=$J210,$K210=$R210),$K210=0,($K210-SUMIFS($R$2:$R243,$D$2:$D243,$D210,$E$2:$E243,$E210,$G$2:$G243,$G210))=0),$B210,"Completion Date Pending")))</f>
        <v>45803</v>
      </c>
      <c r="T210" s="12">
        <f t="shared" si="18"/>
        <v>5125</v>
      </c>
      <c r="U210" s="12">
        <f t="shared" si="19"/>
        <v>1</v>
      </c>
      <c r="V210" s="45">
        <f t="shared" si="20"/>
        <v>25625</v>
      </c>
      <c r="W210" s="46">
        <f t="shared" si="21"/>
        <v>5</v>
      </c>
      <c r="X210" s="13" t="str">
        <f t="shared" si="22"/>
        <v>Monday</v>
      </c>
      <c r="Y210" s="14" t="b">
        <f t="shared" si="23"/>
        <v>1</v>
      </c>
      <c r="Z210" s="16"/>
    </row>
    <row r="211" spans="1:26" x14ac:dyDescent="0.3">
      <c r="A211" s="6" t="s">
        <v>50</v>
      </c>
      <c r="B211" s="7">
        <v>45805</v>
      </c>
      <c r="C211" s="8">
        <v>22</v>
      </c>
      <c r="D211" s="6" t="s">
        <v>31</v>
      </c>
      <c r="E211" s="6">
        <v>11</v>
      </c>
      <c r="F211" s="6" t="s">
        <v>32</v>
      </c>
      <c r="G211" s="6" t="s">
        <v>60</v>
      </c>
      <c r="H211" s="6">
        <v>0</v>
      </c>
      <c r="I211" s="6">
        <v>0</v>
      </c>
      <c r="J211" s="6">
        <v>14</v>
      </c>
      <c r="K211" s="6">
        <v>0</v>
      </c>
      <c r="L211" s="6" t="s">
        <v>27</v>
      </c>
      <c r="M211" s="6">
        <v>0.01</v>
      </c>
      <c r="N211" s="6">
        <v>0.01</v>
      </c>
      <c r="O211" s="6">
        <v>0</v>
      </c>
      <c r="P211" s="10" t="s">
        <v>28</v>
      </c>
      <c r="Q211" s="6">
        <v>0</v>
      </c>
      <c r="R211" s="6">
        <v>0</v>
      </c>
      <c r="S211" s="11">
        <f>IF($A211="","---",IF(OR($G211="FIC",$G211="FC"),IF(COUNTIFS($D$2:$D244,#REF!,$E$2:$E244,$E211,$G$2:$G244,"FIC")=1,$B211,"Completion Date Pending"),IF(OR(AND($K211=$J211,$K211=$R211),$K211=0,($K211-SUMIFS($R$2:$R244,$D$2:$D244,$D211,$E$2:$E244,$E211,$G$2:$G244,$G211))=0),$B211,"Completion Date Pending")))</f>
        <v>45805</v>
      </c>
      <c r="T211" s="12">
        <f t="shared" si="18"/>
        <v>0</v>
      </c>
      <c r="U211" s="12">
        <f t="shared" si="19"/>
        <v>14</v>
      </c>
      <c r="V211" s="45">
        <f t="shared" si="20"/>
        <v>0</v>
      </c>
      <c r="W211" s="46">
        <f t="shared" si="21"/>
        <v>1400</v>
      </c>
      <c r="X211" s="13" t="str">
        <f t="shared" si="22"/>
        <v>Wednesday</v>
      </c>
      <c r="Y211" s="14" t="b">
        <f t="shared" si="23"/>
        <v>1</v>
      </c>
      <c r="Z211" s="16"/>
    </row>
    <row r="212" spans="1:26" x14ac:dyDescent="0.3">
      <c r="A212" s="6" t="s">
        <v>50</v>
      </c>
      <c r="B212" s="7">
        <v>45805</v>
      </c>
      <c r="C212" s="8">
        <v>22</v>
      </c>
      <c r="D212" s="6" t="s">
        <v>31</v>
      </c>
      <c r="E212" s="6">
        <v>11</v>
      </c>
      <c r="F212" s="6" t="s">
        <v>32</v>
      </c>
      <c r="G212" s="6" t="s">
        <v>61</v>
      </c>
      <c r="H212" s="9">
        <v>38818</v>
      </c>
      <c r="I212" s="9">
        <v>42701</v>
      </c>
      <c r="J212" s="6">
        <v>1</v>
      </c>
      <c r="K212" s="6">
        <v>0</v>
      </c>
      <c r="L212" s="6" t="s">
        <v>27</v>
      </c>
      <c r="M212" s="6">
        <v>0.14000000000000001</v>
      </c>
      <c r="N212" s="6">
        <v>0.14000000000000001</v>
      </c>
      <c r="O212" s="6">
        <v>0</v>
      </c>
      <c r="P212" s="10" t="s">
        <v>28</v>
      </c>
      <c r="Q212" s="6">
        <v>0</v>
      </c>
      <c r="R212" s="6">
        <v>0</v>
      </c>
      <c r="S212" s="11">
        <f>IF($A212="","---",IF(OR($G212="FIC",$G212="FC"),IF(COUNTIFS($D$2:$D245,#REF!,$E$2:$E245,$E212,$G$2:$G245,"FIC")=1,$B212,"Completion Date Pending"),IF(OR(AND($K212=$J212,$K212=$R212),$K212=0,($K212-SUMIFS($R$2:$R245,$D$2:$D245,$D212,$E$2:$E245,$E212,$G$2:$G245,$G212))=0),$B212,"Completion Date Pending")))</f>
        <v>45805</v>
      </c>
      <c r="T212" s="12">
        <f t="shared" si="18"/>
        <v>3883</v>
      </c>
      <c r="U212" s="12">
        <f t="shared" si="19"/>
        <v>1</v>
      </c>
      <c r="V212" s="45">
        <f t="shared" si="20"/>
        <v>27735.714285714283</v>
      </c>
      <c r="W212" s="46">
        <f t="shared" si="21"/>
        <v>7.1428571428571423</v>
      </c>
      <c r="X212" s="13" t="str">
        <f t="shared" si="22"/>
        <v>Wednesday</v>
      </c>
      <c r="Y212" s="14" t="b">
        <f t="shared" si="23"/>
        <v>1</v>
      </c>
      <c r="Z212" s="16"/>
    </row>
    <row r="213" spans="1:26" x14ac:dyDescent="0.3">
      <c r="A213" s="6" t="s">
        <v>50</v>
      </c>
      <c r="B213" s="7">
        <v>45806</v>
      </c>
      <c r="C213" s="8">
        <v>22</v>
      </c>
      <c r="D213" s="6" t="s">
        <v>33</v>
      </c>
      <c r="E213" s="6">
        <v>11</v>
      </c>
      <c r="F213" s="6" t="s">
        <v>34</v>
      </c>
      <c r="G213" s="6" t="s">
        <v>60</v>
      </c>
      <c r="H213" s="6">
        <v>0</v>
      </c>
      <c r="I213" s="6">
        <v>0</v>
      </c>
      <c r="J213" s="6">
        <v>43</v>
      </c>
      <c r="K213" s="6">
        <v>0</v>
      </c>
      <c r="L213" s="6" t="s">
        <v>27</v>
      </c>
      <c r="M213" s="6">
        <v>0.01</v>
      </c>
      <c r="N213" s="6">
        <v>0.01</v>
      </c>
      <c r="O213" s="6">
        <v>0</v>
      </c>
      <c r="P213" s="10" t="s">
        <v>28</v>
      </c>
      <c r="Q213" s="6">
        <v>0</v>
      </c>
      <c r="R213" s="6">
        <v>0</v>
      </c>
      <c r="S213" s="11">
        <f>IF($A213="","---",IF(OR($G213="FIC",$G213="FC"),IF(COUNTIFS($D$2:$D246,#REF!,$E$2:$E246,$E213,$G$2:$G246,"FIC")=1,$B213,"Completion Date Pending"),IF(OR(AND($K213=$J213,$K213=$R213),$K213=0,($K213-SUMIFS($R$2:$R246,$D$2:$D246,$D213,$E$2:$E246,$E213,$G$2:$G246,$G213))=0),$B213,"Completion Date Pending")))</f>
        <v>45806</v>
      </c>
      <c r="T213" s="12">
        <f t="shared" si="18"/>
        <v>0</v>
      </c>
      <c r="U213" s="12">
        <f t="shared" si="19"/>
        <v>43</v>
      </c>
      <c r="V213" s="45">
        <f t="shared" si="20"/>
        <v>0</v>
      </c>
      <c r="W213" s="46">
        <f t="shared" si="21"/>
        <v>4300</v>
      </c>
      <c r="X213" s="13" t="str">
        <f t="shared" si="22"/>
        <v>Thursday</v>
      </c>
      <c r="Y213" s="14" t="b">
        <f t="shared" si="23"/>
        <v>1</v>
      </c>
      <c r="Z213" s="16"/>
    </row>
    <row r="214" spans="1:26" x14ac:dyDescent="0.3">
      <c r="A214" s="6" t="s">
        <v>50</v>
      </c>
      <c r="B214" s="7">
        <v>45806</v>
      </c>
      <c r="C214" s="8">
        <v>22</v>
      </c>
      <c r="D214" s="6" t="s">
        <v>33</v>
      </c>
      <c r="E214" s="6">
        <v>11</v>
      </c>
      <c r="F214" s="6" t="s">
        <v>34</v>
      </c>
      <c r="G214" s="6" t="s">
        <v>61</v>
      </c>
      <c r="H214" s="9">
        <v>30577</v>
      </c>
      <c r="I214" s="9">
        <v>33630</v>
      </c>
      <c r="J214" s="6">
        <v>1</v>
      </c>
      <c r="K214" s="6">
        <v>0</v>
      </c>
      <c r="L214" s="6" t="s">
        <v>27</v>
      </c>
      <c r="M214" s="6">
        <v>0.14000000000000001</v>
      </c>
      <c r="N214" s="6">
        <v>0.14000000000000001</v>
      </c>
      <c r="O214" s="6">
        <v>0</v>
      </c>
      <c r="P214" s="10" t="s">
        <v>28</v>
      </c>
      <c r="Q214" s="6">
        <v>0</v>
      </c>
      <c r="R214" s="6">
        <v>0</v>
      </c>
      <c r="S214" s="11">
        <f>IF($A214="","---",IF(OR($G214="FIC",$G214="FC"),IF(COUNTIFS($D$2:$D247,#REF!,$E$2:$E247,$E214,$G$2:$G247,"FIC")=1,$B214,"Completion Date Pending"),IF(OR(AND($K214=$J214,$K214=$R214),$K214=0,($K214-SUMIFS($R$2:$R247,$D$2:$D247,$D214,$E$2:$E247,$E214,$G$2:$G247,$G214))=0),$B214,"Completion Date Pending")))</f>
        <v>45806</v>
      </c>
      <c r="T214" s="12">
        <f t="shared" si="18"/>
        <v>3053</v>
      </c>
      <c r="U214" s="12">
        <f t="shared" si="19"/>
        <v>1</v>
      </c>
      <c r="V214" s="45">
        <f t="shared" si="20"/>
        <v>21807.142857142855</v>
      </c>
      <c r="W214" s="46">
        <f t="shared" si="21"/>
        <v>7.1428571428571423</v>
      </c>
      <c r="X214" s="13" t="str">
        <f t="shared" si="22"/>
        <v>Thursday</v>
      </c>
      <c r="Y214" s="14" t="b">
        <f t="shared" si="23"/>
        <v>1</v>
      </c>
      <c r="Z214" s="16"/>
    </row>
    <row r="215" spans="1:26" x14ac:dyDescent="0.3">
      <c r="A215" s="6" t="s">
        <v>50</v>
      </c>
      <c r="B215" s="7">
        <v>45807</v>
      </c>
      <c r="C215" s="8">
        <v>22</v>
      </c>
      <c r="D215" s="6" t="s">
        <v>35</v>
      </c>
      <c r="E215" s="6">
        <v>10</v>
      </c>
      <c r="F215" s="6" t="s">
        <v>36</v>
      </c>
      <c r="G215" s="6" t="s">
        <v>60</v>
      </c>
      <c r="H215" s="6">
        <v>0</v>
      </c>
      <c r="I215" s="6">
        <v>0</v>
      </c>
      <c r="J215" s="6">
        <v>23</v>
      </c>
      <c r="K215" s="6">
        <v>0</v>
      </c>
      <c r="L215" s="6" t="s">
        <v>27</v>
      </c>
      <c r="M215" s="6">
        <v>0.01</v>
      </c>
      <c r="N215" s="6">
        <v>0.01</v>
      </c>
      <c r="O215" s="6">
        <v>0</v>
      </c>
      <c r="P215" s="10" t="s">
        <v>28</v>
      </c>
      <c r="Q215" s="6">
        <v>0</v>
      </c>
      <c r="R215" s="6">
        <v>0</v>
      </c>
      <c r="S215" s="11">
        <f>IF($A215="","---",IF(OR($G215="FIC",$G215="FC"),IF(COUNTIFS($D$2:$D248,#REF!,$E$2:$E248,$E215,$G$2:$G248,"FIC")=1,$B215,"Completion Date Pending"),IF(OR(AND($K215=$J215,$K215=$R215),$K215=0,($K215-SUMIFS($R$2:$R248,$D$2:$D248,$D215,$E$2:$E248,$E215,$G$2:$G248,$G215))=0),$B215,"Completion Date Pending")))</f>
        <v>45807</v>
      </c>
      <c r="T215" s="12">
        <f t="shared" si="18"/>
        <v>0</v>
      </c>
      <c r="U215" s="12">
        <f t="shared" si="19"/>
        <v>23</v>
      </c>
      <c r="V215" s="45">
        <f t="shared" si="20"/>
        <v>0</v>
      </c>
      <c r="W215" s="46">
        <f t="shared" si="21"/>
        <v>2300</v>
      </c>
      <c r="X215" s="13" t="str">
        <f t="shared" si="22"/>
        <v>Friday</v>
      </c>
      <c r="Y215" s="14" t="b">
        <f t="shared" si="23"/>
        <v>1</v>
      </c>
      <c r="Z215" s="16"/>
    </row>
    <row r="216" spans="1:26" x14ac:dyDescent="0.3">
      <c r="A216" s="6" t="s">
        <v>50</v>
      </c>
      <c r="B216" s="7">
        <v>45807</v>
      </c>
      <c r="C216" s="8">
        <v>22</v>
      </c>
      <c r="D216" s="6" t="s">
        <v>35</v>
      </c>
      <c r="E216" s="6">
        <v>10</v>
      </c>
      <c r="F216" s="6" t="s">
        <v>36</v>
      </c>
      <c r="G216" s="6" t="s">
        <v>61</v>
      </c>
      <c r="H216" s="9">
        <v>59696</v>
      </c>
      <c r="I216" s="9">
        <v>66336</v>
      </c>
      <c r="J216" s="6">
        <v>1</v>
      </c>
      <c r="K216" s="6">
        <v>0</v>
      </c>
      <c r="L216" s="6" t="s">
        <v>27</v>
      </c>
      <c r="M216" s="6">
        <v>0.14000000000000001</v>
      </c>
      <c r="N216" s="6">
        <v>0.14000000000000001</v>
      </c>
      <c r="O216" s="6">
        <v>0</v>
      </c>
      <c r="P216" s="10" t="s">
        <v>28</v>
      </c>
      <c r="Q216" s="6">
        <v>0</v>
      </c>
      <c r="R216" s="6">
        <v>0</v>
      </c>
      <c r="S216" s="11">
        <f>IF($A216="","---",IF(OR($G216="FIC",$G216="FC"),IF(COUNTIFS($D$2:$D249,#REF!,$E$2:$E249,$E216,$G$2:$G249,"FIC")=1,$B216,"Completion Date Pending"),IF(OR(AND($K216=$J216,$K216=$R216),$K216=0,($K216-SUMIFS($R$2:$R249,$D$2:$D249,$D216,$E$2:$E249,$E216,$G$2:$G249,$G216))=0),$B216,"Completion Date Pending")))</f>
        <v>45807</v>
      </c>
      <c r="T216" s="12">
        <f t="shared" si="18"/>
        <v>6640</v>
      </c>
      <c r="U216" s="12">
        <f t="shared" si="19"/>
        <v>1</v>
      </c>
      <c r="V216" s="45">
        <f t="shared" si="20"/>
        <v>47428.571428571428</v>
      </c>
      <c r="W216" s="46">
        <f t="shared" si="21"/>
        <v>7.1428571428571423</v>
      </c>
      <c r="X216" s="13" t="str">
        <f t="shared" si="22"/>
        <v>Friday</v>
      </c>
      <c r="Y216" s="14" t="b">
        <f t="shared" si="23"/>
        <v>1</v>
      </c>
      <c r="Z216" s="16"/>
    </row>
    <row r="217" spans="1:26" x14ac:dyDescent="0.3">
      <c r="A217" s="6" t="s">
        <v>51</v>
      </c>
      <c r="B217" s="7">
        <v>45804</v>
      </c>
      <c r="C217" s="8">
        <v>22</v>
      </c>
      <c r="D217" s="6" t="s">
        <v>29</v>
      </c>
      <c r="E217" s="6">
        <v>3</v>
      </c>
      <c r="F217" s="6" t="s">
        <v>30</v>
      </c>
      <c r="G217" s="6" t="s">
        <v>60</v>
      </c>
      <c r="H217" s="6">
        <v>0</v>
      </c>
      <c r="I217" s="6">
        <v>0</v>
      </c>
      <c r="J217" s="6">
        <v>17</v>
      </c>
      <c r="K217" s="6">
        <v>0</v>
      </c>
      <c r="L217" s="6" t="s">
        <v>27</v>
      </c>
      <c r="M217" s="6">
        <v>0.05</v>
      </c>
      <c r="N217" s="6">
        <v>0.05</v>
      </c>
      <c r="O217" s="6">
        <v>0</v>
      </c>
      <c r="P217" s="10" t="s">
        <v>28</v>
      </c>
      <c r="Q217" s="6">
        <v>0</v>
      </c>
      <c r="R217" s="6">
        <v>0</v>
      </c>
      <c r="S217" s="11">
        <f>IF($A217="","---",IF(OR($G217="FIC",$G217="FC"),IF(COUNTIFS($D$2:$D250,#REF!,$E$2:$E250,$E217,$G$2:$G250,"FIC")=1,$B217,"Completion Date Pending"),IF(OR(AND($K217=$J217,$K217=$R217),$K217=0,($K217-SUMIFS($R$2:$R250,$D$2:$D250,$D217,$E$2:$E250,$E217,$G$2:$G250,$G217))=0),$B217,"Completion Date Pending")))</f>
        <v>45804</v>
      </c>
      <c r="T217" s="12">
        <f t="shared" si="18"/>
        <v>0</v>
      </c>
      <c r="U217" s="12">
        <f t="shared" si="19"/>
        <v>17</v>
      </c>
      <c r="V217" s="45">
        <f t="shared" si="20"/>
        <v>0</v>
      </c>
      <c r="W217" s="46">
        <f t="shared" si="21"/>
        <v>340</v>
      </c>
      <c r="X217" s="13" t="str">
        <f t="shared" si="22"/>
        <v>Tuesday</v>
      </c>
      <c r="Y217" s="14" t="b">
        <f t="shared" si="23"/>
        <v>1</v>
      </c>
      <c r="Z217" s="16"/>
    </row>
    <row r="218" spans="1:26" x14ac:dyDescent="0.3">
      <c r="A218" s="6" t="s">
        <v>51</v>
      </c>
      <c r="B218" s="7">
        <v>45804</v>
      </c>
      <c r="C218" s="8">
        <v>22</v>
      </c>
      <c r="D218" s="6" t="s">
        <v>29</v>
      </c>
      <c r="E218" s="6">
        <v>3</v>
      </c>
      <c r="F218" s="6" t="s">
        <v>30</v>
      </c>
      <c r="G218" s="6" t="s">
        <v>61</v>
      </c>
      <c r="H218" s="9">
        <v>10234</v>
      </c>
      <c r="I218" s="9">
        <v>15348</v>
      </c>
      <c r="J218" s="6">
        <v>0</v>
      </c>
      <c r="K218" s="6">
        <v>0</v>
      </c>
      <c r="L218" s="6" t="s">
        <v>27</v>
      </c>
      <c r="M218" s="6">
        <v>0.05</v>
      </c>
      <c r="N218" s="6">
        <v>0.05</v>
      </c>
      <c r="O218" s="6">
        <v>0</v>
      </c>
      <c r="P218" s="10" t="s">
        <v>28</v>
      </c>
      <c r="Q218" s="6">
        <v>0</v>
      </c>
      <c r="R218" s="6">
        <v>0</v>
      </c>
      <c r="S218" s="11">
        <f>IF($A218="","---",IF(OR($G218="FIC",$G218="FC"),IF(COUNTIFS($D$2:$D251,#REF!,$E$2:$E251,$E218,$G$2:$G251,"FIC")=1,$B218,"Completion Date Pending"),IF(OR(AND($K218=$J218,$K218=$R218),$K218=0,($K218-SUMIFS($R$2:$R251,$D$2:$D251,$D218,$E$2:$E251,$E218,$G$2:$G251,$G218))=0),$B218,"Completion Date Pending")))</f>
        <v>45804</v>
      </c>
      <c r="T218" s="12">
        <f t="shared" si="18"/>
        <v>5114</v>
      </c>
      <c r="U218" s="12">
        <f t="shared" si="19"/>
        <v>0</v>
      </c>
      <c r="V218" s="45">
        <f t="shared" si="20"/>
        <v>102280</v>
      </c>
      <c r="W218" s="46">
        <f t="shared" si="21"/>
        <v>0</v>
      </c>
      <c r="X218" s="13" t="str">
        <f t="shared" si="22"/>
        <v>Tuesday</v>
      </c>
      <c r="Y218" s="14" t="b">
        <f t="shared" si="23"/>
        <v>1</v>
      </c>
      <c r="Z218" s="16"/>
    </row>
    <row r="219" spans="1:26" x14ac:dyDescent="0.3">
      <c r="A219" s="6" t="s">
        <v>51</v>
      </c>
      <c r="B219" s="7">
        <v>45805</v>
      </c>
      <c r="C219" s="8">
        <v>22</v>
      </c>
      <c r="D219" s="6" t="s">
        <v>31</v>
      </c>
      <c r="E219" s="6">
        <v>15</v>
      </c>
      <c r="F219" s="6" t="s">
        <v>32</v>
      </c>
      <c r="G219" s="6" t="s">
        <v>60</v>
      </c>
      <c r="H219" s="6">
        <v>0</v>
      </c>
      <c r="I219" s="6">
        <v>0</v>
      </c>
      <c r="J219" s="6">
        <v>12</v>
      </c>
      <c r="K219" s="6">
        <v>0</v>
      </c>
      <c r="L219" s="6" t="s">
        <v>27</v>
      </c>
      <c r="M219" s="6">
        <v>0.05</v>
      </c>
      <c r="N219" s="6">
        <v>0.05</v>
      </c>
      <c r="O219" s="6">
        <v>0</v>
      </c>
      <c r="P219" s="10" t="s">
        <v>28</v>
      </c>
      <c r="Q219" s="6">
        <v>0</v>
      </c>
      <c r="R219" s="6">
        <v>0</v>
      </c>
      <c r="S219" s="11">
        <f>IF($A219="","---",IF(OR($G219="FIC",$G219="FC"),IF(COUNTIFS($D$2:$D252,#REF!,$E$2:$E252,$E219,$G$2:$G252,"FIC")=1,$B219,"Completion Date Pending"),IF(OR(AND($K219=$J219,$K219=$R219),$K219=0,($K219-SUMIFS($R$2:$R252,$D$2:$D252,$D219,$E$2:$E252,$E219,$G$2:$G252,$G219))=0),$B219,"Completion Date Pending")))</f>
        <v>45805</v>
      </c>
      <c r="T219" s="12">
        <f t="shared" si="18"/>
        <v>0</v>
      </c>
      <c r="U219" s="12">
        <f t="shared" si="19"/>
        <v>12</v>
      </c>
      <c r="V219" s="45">
        <f t="shared" si="20"/>
        <v>0</v>
      </c>
      <c r="W219" s="46">
        <f t="shared" si="21"/>
        <v>240</v>
      </c>
      <c r="X219" s="13" t="str">
        <f t="shared" si="22"/>
        <v>Wednesday</v>
      </c>
      <c r="Y219" s="14" t="b">
        <f t="shared" si="23"/>
        <v>1</v>
      </c>
      <c r="Z219" s="16"/>
    </row>
    <row r="220" spans="1:26" x14ac:dyDescent="0.3">
      <c r="A220" s="6" t="s">
        <v>51</v>
      </c>
      <c r="B220" s="7">
        <v>45805</v>
      </c>
      <c r="C220" s="8">
        <v>22</v>
      </c>
      <c r="D220" s="6" t="s">
        <v>31</v>
      </c>
      <c r="E220" s="6">
        <v>15</v>
      </c>
      <c r="F220" s="6" t="s">
        <v>32</v>
      </c>
      <c r="G220" s="6" t="s">
        <v>61</v>
      </c>
      <c r="H220" s="9">
        <v>54337</v>
      </c>
      <c r="I220" s="9">
        <v>58227</v>
      </c>
      <c r="J220" s="6">
        <v>0</v>
      </c>
      <c r="K220" s="6">
        <v>0</v>
      </c>
      <c r="L220" s="6" t="s">
        <v>27</v>
      </c>
      <c r="M220" s="6">
        <v>0.05</v>
      </c>
      <c r="N220" s="6">
        <v>0.05</v>
      </c>
      <c r="O220" s="6">
        <v>0</v>
      </c>
      <c r="P220" s="10" t="s">
        <v>28</v>
      </c>
      <c r="Q220" s="6">
        <v>0</v>
      </c>
      <c r="R220" s="6">
        <v>0</v>
      </c>
      <c r="S220" s="11">
        <f>IF($A220="","---",IF(OR($G220="FIC",$G220="FC"),IF(COUNTIFS($D$2:$D253,#REF!,$E$2:$E253,$E220,$G$2:$G253,"FIC")=1,$B220,"Completion Date Pending"),IF(OR(AND($K220=$J220,$K220=$R220),$K220=0,($K220-SUMIFS($R$2:$R253,$D$2:$D253,$D220,$E$2:$E253,$E220,$G$2:$G253,$G220))=0),$B220,"Completion Date Pending")))</f>
        <v>45805</v>
      </c>
      <c r="T220" s="12">
        <f t="shared" si="18"/>
        <v>3890</v>
      </c>
      <c r="U220" s="12">
        <f t="shared" si="19"/>
        <v>0</v>
      </c>
      <c r="V220" s="45">
        <f t="shared" si="20"/>
        <v>77800</v>
      </c>
      <c r="W220" s="46">
        <f t="shared" si="21"/>
        <v>0</v>
      </c>
      <c r="X220" s="13" t="str">
        <f t="shared" si="22"/>
        <v>Wednesday</v>
      </c>
      <c r="Y220" s="14" t="b">
        <f t="shared" si="23"/>
        <v>1</v>
      </c>
      <c r="Z220" s="16"/>
    </row>
    <row r="221" spans="1:26" x14ac:dyDescent="0.3">
      <c r="A221" s="6" t="s">
        <v>51</v>
      </c>
      <c r="B221" s="7">
        <v>45807</v>
      </c>
      <c r="C221" s="8">
        <v>22</v>
      </c>
      <c r="D221" s="6" t="s">
        <v>33</v>
      </c>
      <c r="E221" s="6">
        <v>15</v>
      </c>
      <c r="F221" s="6" t="s">
        <v>34</v>
      </c>
      <c r="G221" s="6" t="s">
        <v>60</v>
      </c>
      <c r="H221" s="6">
        <v>0</v>
      </c>
      <c r="I221" s="6">
        <v>0</v>
      </c>
      <c r="J221" s="6">
        <v>16</v>
      </c>
      <c r="K221" s="6">
        <v>0</v>
      </c>
      <c r="L221" s="6" t="s">
        <v>27</v>
      </c>
      <c r="M221" s="6">
        <v>0.05</v>
      </c>
      <c r="N221" s="6">
        <v>0.05</v>
      </c>
      <c r="O221" s="6">
        <v>0</v>
      </c>
      <c r="P221" s="10" t="s">
        <v>28</v>
      </c>
      <c r="Q221" s="6">
        <v>0</v>
      </c>
      <c r="R221" s="6">
        <v>0</v>
      </c>
      <c r="S221" s="11">
        <f>IF($A221="","---",IF(OR($G221="FIC",$G221="FC"),IF(COUNTIFS($D$2:$D254,#REF!,$E$2:$E254,$E221,$G$2:$G254,"FIC")=1,$B221,"Completion Date Pending"),IF(OR(AND($K221=$J221,$K221=$R221),$K221=0,($K221-SUMIFS($R$2:$R254,$D$2:$D254,$D221,$E$2:$E254,$E221,$G$2:$G254,$G221))=0),$B221,"Completion Date Pending")))</f>
        <v>45807</v>
      </c>
      <c r="T221" s="12">
        <f t="shared" si="18"/>
        <v>0</v>
      </c>
      <c r="U221" s="12">
        <f t="shared" si="19"/>
        <v>16</v>
      </c>
      <c r="V221" s="45">
        <f t="shared" si="20"/>
        <v>0</v>
      </c>
      <c r="W221" s="46">
        <f t="shared" si="21"/>
        <v>320</v>
      </c>
      <c r="X221" s="13" t="str">
        <f t="shared" si="22"/>
        <v>Friday</v>
      </c>
      <c r="Y221" s="14" t="b">
        <f t="shared" si="23"/>
        <v>1</v>
      </c>
      <c r="Z221" s="16"/>
    </row>
    <row r="222" spans="1:26" x14ac:dyDescent="0.3">
      <c r="A222" s="6" t="s">
        <v>51</v>
      </c>
      <c r="B222" s="7">
        <v>45807</v>
      </c>
      <c r="C222" s="8">
        <v>22</v>
      </c>
      <c r="D222" s="6" t="s">
        <v>33</v>
      </c>
      <c r="E222" s="6">
        <v>15</v>
      </c>
      <c r="F222" s="6" t="s">
        <v>34</v>
      </c>
      <c r="G222" s="6" t="s">
        <v>61</v>
      </c>
      <c r="H222" s="9">
        <v>42809</v>
      </c>
      <c r="I222" s="9">
        <v>45858</v>
      </c>
      <c r="J222" s="6">
        <v>0</v>
      </c>
      <c r="K222" s="6">
        <v>0</v>
      </c>
      <c r="L222" s="6" t="s">
        <v>27</v>
      </c>
      <c r="M222" s="6">
        <v>0.05</v>
      </c>
      <c r="N222" s="6">
        <v>0.05</v>
      </c>
      <c r="O222" s="6">
        <v>0</v>
      </c>
      <c r="P222" s="10" t="s">
        <v>28</v>
      </c>
      <c r="Q222" s="6">
        <v>0</v>
      </c>
      <c r="R222" s="6">
        <v>0</v>
      </c>
      <c r="S222" s="11">
        <f>IF($A222="","---",IF(OR($G222="FIC",$G222="FC"),IF(COUNTIFS($D$2:$D255,#REF!,$E$2:$E255,$E222,$G$2:$G255,"FIC")=1,$B222,"Completion Date Pending"),IF(OR(AND($K222=$J222,$K222=$R222),$K222=0,($K222-SUMIFS($R$2:$R255,$D$2:$D255,$D222,$E$2:$E255,$E222,$G$2:$G255,$G222))=0),$B222,"Completion Date Pending")))</f>
        <v>45807</v>
      </c>
      <c r="T222" s="12">
        <f t="shared" si="18"/>
        <v>3049</v>
      </c>
      <c r="U222" s="12">
        <f t="shared" si="19"/>
        <v>0</v>
      </c>
      <c r="V222" s="45">
        <f t="shared" si="20"/>
        <v>60980</v>
      </c>
      <c r="W222" s="46">
        <f t="shared" si="21"/>
        <v>0</v>
      </c>
      <c r="X222" s="13" t="str">
        <f t="shared" si="22"/>
        <v>Friday</v>
      </c>
      <c r="Y222" s="14" t="b">
        <f t="shared" si="23"/>
        <v>1</v>
      </c>
      <c r="Z222" s="16"/>
    </row>
    <row r="223" spans="1:26" x14ac:dyDescent="0.3">
      <c r="A223" s="6" t="s">
        <v>52</v>
      </c>
      <c r="B223" s="7">
        <v>45804</v>
      </c>
      <c r="C223" s="8">
        <v>22</v>
      </c>
      <c r="D223" s="6" t="s">
        <v>29</v>
      </c>
      <c r="E223" s="6">
        <v>15</v>
      </c>
      <c r="F223" s="6" t="s">
        <v>30</v>
      </c>
      <c r="G223" s="6" t="s">
        <v>60</v>
      </c>
      <c r="H223" s="6">
        <v>0</v>
      </c>
      <c r="I223" s="6">
        <v>0</v>
      </c>
      <c r="J223" s="6">
        <v>14</v>
      </c>
      <c r="K223" s="6">
        <v>0</v>
      </c>
      <c r="L223" s="6" t="s">
        <v>27</v>
      </c>
      <c r="M223" s="6">
        <v>0.05</v>
      </c>
      <c r="N223" s="6">
        <v>0.05</v>
      </c>
      <c r="O223" s="6">
        <v>0</v>
      </c>
      <c r="P223" s="10" t="s">
        <v>28</v>
      </c>
      <c r="Q223" s="6">
        <v>0</v>
      </c>
      <c r="R223" s="6">
        <v>0</v>
      </c>
      <c r="S223" s="11">
        <f>IF($A223="","---",IF(OR($G223="FIC",$G223="FC"),IF(COUNTIFS($D$2:$D256,#REF!,$E$2:$E256,$E223,$G$2:$G256,"FIC")=1,$B223,"Completion Date Pending"),IF(OR(AND($K223=$J223,$K223=$R223),$K223=0,($K223-SUMIFS($R$2:$R256,$D$2:$D256,$D223,$E$2:$E256,$E223,$G$2:$G256,$G223))=0),$B223,"Completion Date Pending")))</f>
        <v>45804</v>
      </c>
      <c r="T223" s="12">
        <f t="shared" si="18"/>
        <v>0</v>
      </c>
      <c r="U223" s="12">
        <f t="shared" si="19"/>
        <v>14</v>
      </c>
      <c r="V223" s="45">
        <f t="shared" si="20"/>
        <v>0</v>
      </c>
      <c r="W223" s="46">
        <f t="shared" si="21"/>
        <v>280</v>
      </c>
      <c r="X223" s="13" t="str">
        <f t="shared" si="22"/>
        <v>Tuesday</v>
      </c>
      <c r="Y223" s="14" t="b">
        <f t="shared" si="23"/>
        <v>1</v>
      </c>
      <c r="Z223" s="16"/>
    </row>
    <row r="224" spans="1:26" x14ac:dyDescent="0.3">
      <c r="A224" s="6" t="s">
        <v>52</v>
      </c>
      <c r="B224" s="7">
        <v>45804</v>
      </c>
      <c r="C224" s="8">
        <v>22</v>
      </c>
      <c r="D224" s="6" t="s">
        <v>29</v>
      </c>
      <c r="E224" s="6">
        <v>15</v>
      </c>
      <c r="F224" s="6" t="s">
        <v>30</v>
      </c>
      <c r="G224" s="6" t="s">
        <v>61</v>
      </c>
      <c r="H224" s="9">
        <v>71673</v>
      </c>
      <c r="I224" s="9">
        <v>76792</v>
      </c>
      <c r="J224" s="6">
        <v>1</v>
      </c>
      <c r="K224" s="6">
        <v>0</v>
      </c>
      <c r="L224" s="6" t="s">
        <v>27</v>
      </c>
      <c r="M224" s="6">
        <v>0.05</v>
      </c>
      <c r="N224" s="6">
        <v>0.05</v>
      </c>
      <c r="O224" s="6">
        <v>0</v>
      </c>
      <c r="P224" s="10" t="s">
        <v>28</v>
      </c>
      <c r="Q224" s="6">
        <v>0</v>
      </c>
      <c r="R224" s="6">
        <v>0</v>
      </c>
      <c r="S224" s="11">
        <f>IF($A224="","---",IF(OR($G224="FIC",$G224="FC"),IF(COUNTIFS($D$2:$D257,#REF!,$E$2:$E257,$E224,$G$2:$G257,"FIC")=1,$B224,"Completion Date Pending"),IF(OR(AND($K224=$J224,$K224=$R224),$K224=0,($K224-SUMIFS($R$2:$R257,$D$2:$D257,$D224,$E$2:$E257,$E224,$G$2:$G257,$G224))=0),$B224,"Completion Date Pending")))</f>
        <v>45804</v>
      </c>
      <c r="T224" s="12">
        <f t="shared" si="18"/>
        <v>5119</v>
      </c>
      <c r="U224" s="12">
        <f t="shared" si="19"/>
        <v>1</v>
      </c>
      <c r="V224" s="45">
        <f t="shared" si="20"/>
        <v>102380</v>
      </c>
      <c r="W224" s="46">
        <f t="shared" si="21"/>
        <v>20</v>
      </c>
      <c r="X224" s="13" t="str">
        <f t="shared" si="22"/>
        <v>Tuesday</v>
      </c>
      <c r="Y224" s="14" t="b">
        <f t="shared" si="23"/>
        <v>1</v>
      </c>
      <c r="Z224" s="16"/>
    </row>
    <row r="225" spans="1:26" x14ac:dyDescent="0.3">
      <c r="A225" s="6" t="s">
        <v>52</v>
      </c>
      <c r="B225" s="7">
        <v>45805</v>
      </c>
      <c r="C225" s="8">
        <v>22</v>
      </c>
      <c r="D225" s="6" t="s">
        <v>31</v>
      </c>
      <c r="E225" s="6">
        <v>9</v>
      </c>
      <c r="F225" s="6" t="s">
        <v>32</v>
      </c>
      <c r="G225" s="6" t="s">
        <v>60</v>
      </c>
      <c r="H225" s="6">
        <v>0</v>
      </c>
      <c r="I225" s="6">
        <v>0</v>
      </c>
      <c r="J225" s="6">
        <v>9</v>
      </c>
      <c r="K225" s="6">
        <v>0</v>
      </c>
      <c r="L225" s="6" t="s">
        <v>27</v>
      </c>
      <c r="M225" s="6">
        <v>0.01</v>
      </c>
      <c r="N225" s="6">
        <v>0.01</v>
      </c>
      <c r="O225" s="6">
        <v>0</v>
      </c>
      <c r="P225" s="10" t="s">
        <v>28</v>
      </c>
      <c r="Q225" s="6">
        <v>0</v>
      </c>
      <c r="R225" s="6">
        <v>0</v>
      </c>
      <c r="S225" s="11">
        <f>IF($A225="","---",IF(OR($G225="FIC",$G225="FC"),IF(COUNTIFS($D$2:$D258,#REF!,$E$2:$E258,$E225,$G$2:$G258,"FIC")=1,$B225,"Completion Date Pending"),IF(OR(AND($K225=$J225,$K225=$R225),$K225=0,($K225-SUMIFS($R$2:$R258,$D$2:$D258,$D225,$E$2:$E258,$E225,$G$2:$G258,$G225))=0),$B225,"Completion Date Pending")))</f>
        <v>45805</v>
      </c>
      <c r="T225" s="12">
        <f t="shared" si="18"/>
        <v>0</v>
      </c>
      <c r="U225" s="12">
        <f t="shared" si="19"/>
        <v>9</v>
      </c>
      <c r="V225" s="45">
        <f t="shared" si="20"/>
        <v>0</v>
      </c>
      <c r="W225" s="46">
        <f t="shared" si="21"/>
        <v>900</v>
      </c>
      <c r="X225" s="13" t="str">
        <f t="shared" si="22"/>
        <v>Wednesday</v>
      </c>
      <c r="Y225" s="14" t="b">
        <f t="shared" si="23"/>
        <v>1</v>
      </c>
      <c r="Z225" s="16"/>
    </row>
    <row r="226" spans="1:26" x14ac:dyDescent="0.3">
      <c r="A226" s="6" t="s">
        <v>52</v>
      </c>
      <c r="B226" s="7">
        <v>45805</v>
      </c>
      <c r="C226" s="8">
        <v>22</v>
      </c>
      <c r="D226" s="6" t="s">
        <v>31</v>
      </c>
      <c r="E226" s="6">
        <v>9</v>
      </c>
      <c r="F226" s="6" t="s">
        <v>32</v>
      </c>
      <c r="G226" s="6" t="s">
        <v>61</v>
      </c>
      <c r="H226" s="9">
        <v>31044</v>
      </c>
      <c r="I226" s="9">
        <v>34928</v>
      </c>
      <c r="J226" s="6">
        <v>1</v>
      </c>
      <c r="K226" s="6">
        <v>0</v>
      </c>
      <c r="L226" s="6" t="s">
        <v>27</v>
      </c>
      <c r="M226" s="6">
        <v>0.04</v>
      </c>
      <c r="N226" s="6">
        <v>0.04</v>
      </c>
      <c r="O226" s="6">
        <v>0</v>
      </c>
      <c r="P226" s="10" t="s">
        <v>28</v>
      </c>
      <c r="Q226" s="6">
        <v>0</v>
      </c>
      <c r="R226" s="6">
        <v>0</v>
      </c>
      <c r="S226" s="11">
        <f>IF($A226="","---",IF(OR($G226="FIC",$G226="FC"),IF(COUNTIFS($D$2:$D259,#REF!,$E$2:$E259,$E226,$G$2:$G259,"FIC")=1,$B226,"Completion Date Pending"),IF(OR(AND($K226=$J226,$K226=$R226),$K226=0,($K226-SUMIFS($R$2:$R259,$D$2:$D259,$D226,$E$2:$E259,$E226,$G$2:$G259,$G226))=0),$B226,"Completion Date Pending")))</f>
        <v>45805</v>
      </c>
      <c r="T226" s="12">
        <f t="shared" si="18"/>
        <v>3884</v>
      </c>
      <c r="U226" s="12">
        <f t="shared" si="19"/>
        <v>1</v>
      </c>
      <c r="V226" s="45">
        <f t="shared" si="20"/>
        <v>97100</v>
      </c>
      <c r="W226" s="46">
        <f t="shared" si="21"/>
        <v>25</v>
      </c>
      <c r="X226" s="13" t="str">
        <f t="shared" si="22"/>
        <v>Wednesday</v>
      </c>
      <c r="Y226" s="14" t="b">
        <f t="shared" si="23"/>
        <v>1</v>
      </c>
      <c r="Z226" s="16"/>
    </row>
    <row r="227" spans="1:26" x14ac:dyDescent="0.3">
      <c r="A227" s="6" t="s">
        <v>52</v>
      </c>
      <c r="B227" s="7">
        <v>45806</v>
      </c>
      <c r="C227" s="8">
        <v>22</v>
      </c>
      <c r="D227" s="6" t="s">
        <v>33</v>
      </c>
      <c r="E227" s="6">
        <v>9</v>
      </c>
      <c r="F227" s="6" t="s">
        <v>34</v>
      </c>
      <c r="G227" s="6" t="s">
        <v>60</v>
      </c>
      <c r="H227" s="6">
        <v>0</v>
      </c>
      <c r="I227" s="6">
        <v>0</v>
      </c>
      <c r="J227" s="6">
        <v>19</v>
      </c>
      <c r="K227" s="6">
        <v>0</v>
      </c>
      <c r="L227" s="6" t="s">
        <v>27</v>
      </c>
      <c r="M227" s="6">
        <v>0</v>
      </c>
      <c r="N227" s="6">
        <v>0</v>
      </c>
      <c r="O227" s="6">
        <v>0</v>
      </c>
      <c r="P227" s="10" t="s">
        <v>28</v>
      </c>
      <c r="Q227" s="6">
        <v>0</v>
      </c>
      <c r="R227" s="6">
        <v>0</v>
      </c>
      <c r="S227" s="11">
        <f>IF($A227="","---",IF(OR($G227="FIC",$G227="FC"),IF(COUNTIFS($D$2:$D260,#REF!,$E$2:$E260,$E227,$G$2:$G260,"FIC")=1,$B227,"Completion Date Pending"),IF(OR(AND($K227=$J227,$K227=$R227),$K227=0,($K227-SUMIFS($R$2:$R260,$D$2:$D260,$D227,$E$2:$E260,$E227,$G$2:$G260,$G227))=0),$B227,"Completion Date Pending")))</f>
        <v>45806</v>
      </c>
      <c r="T227" s="12">
        <f t="shared" si="18"/>
        <v>0</v>
      </c>
      <c r="U227" s="12">
        <f t="shared" si="19"/>
        <v>19</v>
      </c>
      <c r="V227" s="45" t="str">
        <f t="shared" si="20"/>
        <v>---</v>
      </c>
      <c r="W227" s="46" t="str">
        <f t="shared" si="21"/>
        <v>---</v>
      </c>
      <c r="X227" s="13" t="str">
        <f t="shared" si="22"/>
        <v>Thursday</v>
      </c>
      <c r="Y227" s="14" t="b">
        <f t="shared" si="23"/>
        <v>1</v>
      </c>
      <c r="Z227" s="16"/>
    </row>
    <row r="228" spans="1:26" x14ac:dyDescent="0.3">
      <c r="A228" s="6" t="s">
        <v>52</v>
      </c>
      <c r="B228" s="7">
        <v>45806</v>
      </c>
      <c r="C228" s="8">
        <v>22</v>
      </c>
      <c r="D228" s="6" t="s">
        <v>33</v>
      </c>
      <c r="E228" s="6">
        <v>9</v>
      </c>
      <c r="F228" s="6" t="s">
        <v>34</v>
      </c>
      <c r="G228" s="6" t="s">
        <v>61</v>
      </c>
      <c r="H228" s="9">
        <v>24455</v>
      </c>
      <c r="I228" s="9">
        <v>27514</v>
      </c>
      <c r="J228" s="6">
        <v>1</v>
      </c>
      <c r="K228" s="6">
        <v>0</v>
      </c>
      <c r="L228" s="6" t="s">
        <v>27</v>
      </c>
      <c r="M228" s="6">
        <v>0.05</v>
      </c>
      <c r="N228" s="6">
        <v>0.05</v>
      </c>
      <c r="O228" s="6">
        <v>0</v>
      </c>
      <c r="P228" s="10" t="s">
        <v>28</v>
      </c>
      <c r="Q228" s="6">
        <v>0</v>
      </c>
      <c r="R228" s="6">
        <v>0</v>
      </c>
      <c r="S228" s="11">
        <f>IF($A228="","---",IF(OR($G228="FIC",$G228="FC"),IF(COUNTIFS($D$2:$D261,#REF!,$E$2:$E261,$E228,$G$2:$G261,"FIC")=1,$B228,"Completion Date Pending"),IF(OR(AND($K228=$J228,$K228=$R228),$K228=0,($K228-SUMIFS($R$2:$R261,$D$2:$D261,$D228,$E$2:$E261,$E228,$G$2:$G261,$G228))=0),$B228,"Completion Date Pending")))</f>
        <v>45806</v>
      </c>
      <c r="T228" s="12">
        <f t="shared" si="18"/>
        <v>3059</v>
      </c>
      <c r="U228" s="12">
        <f t="shared" si="19"/>
        <v>1</v>
      </c>
      <c r="V228" s="45">
        <f t="shared" si="20"/>
        <v>61180</v>
      </c>
      <c r="W228" s="46">
        <f t="shared" si="21"/>
        <v>20</v>
      </c>
      <c r="X228" s="13" t="str">
        <f t="shared" si="22"/>
        <v>Thursday</v>
      </c>
      <c r="Y228" s="14" t="b">
        <f t="shared" si="23"/>
        <v>1</v>
      </c>
      <c r="Z228" s="16"/>
    </row>
    <row r="229" spans="1:26" x14ac:dyDescent="0.3">
      <c r="A229" s="6" t="s">
        <v>53</v>
      </c>
      <c r="B229" s="7">
        <v>45803</v>
      </c>
      <c r="C229" s="8">
        <v>22</v>
      </c>
      <c r="D229" s="6" t="s">
        <v>29</v>
      </c>
      <c r="E229" s="6">
        <v>1</v>
      </c>
      <c r="F229" s="6" t="s">
        <v>30</v>
      </c>
      <c r="G229" s="6" t="s">
        <v>60</v>
      </c>
      <c r="H229" s="6">
        <v>0</v>
      </c>
      <c r="I229" s="6">
        <v>0</v>
      </c>
      <c r="J229" s="6">
        <v>28</v>
      </c>
      <c r="K229" s="6">
        <v>0</v>
      </c>
      <c r="L229" s="6" t="s">
        <v>27</v>
      </c>
      <c r="M229" s="6">
        <v>0.05</v>
      </c>
      <c r="N229" s="6">
        <v>0.05</v>
      </c>
      <c r="O229" s="6">
        <v>0</v>
      </c>
      <c r="P229" s="10" t="s">
        <v>28</v>
      </c>
      <c r="Q229" s="6">
        <v>0</v>
      </c>
      <c r="R229" s="6">
        <v>0</v>
      </c>
      <c r="S229" s="11">
        <f>IF($A229="","---",IF(OR($G229="FIC",$G229="FC"),IF(COUNTIFS($D$2:$D262,#REF!,$E$2:$E262,$E229,$G$2:$G262,"FIC")=1,$B229,"Completion Date Pending"),IF(OR(AND($K229=$J229,$K229=$R229),$K229=0,($K229-SUMIFS($R$2:$R262,$D$2:$D262,$D229,$E$2:$E262,$E229,$G$2:$G262,$G229))=0),$B229,"Completion Date Pending")))</f>
        <v>45803</v>
      </c>
      <c r="T229" s="12">
        <f t="shared" si="18"/>
        <v>0</v>
      </c>
      <c r="U229" s="12">
        <f t="shared" si="19"/>
        <v>28</v>
      </c>
      <c r="V229" s="45">
        <f t="shared" si="20"/>
        <v>0</v>
      </c>
      <c r="W229" s="46">
        <f t="shared" si="21"/>
        <v>560</v>
      </c>
      <c r="X229" s="13" t="str">
        <f t="shared" si="22"/>
        <v>Monday</v>
      </c>
      <c r="Y229" s="14" t="b">
        <f t="shared" si="23"/>
        <v>1</v>
      </c>
      <c r="Z229" s="16"/>
    </row>
    <row r="230" spans="1:26" x14ac:dyDescent="0.3">
      <c r="A230" s="6" t="s">
        <v>53</v>
      </c>
      <c r="B230" s="7">
        <v>45803</v>
      </c>
      <c r="C230" s="8">
        <v>22</v>
      </c>
      <c r="D230" s="6" t="s">
        <v>29</v>
      </c>
      <c r="E230" s="6">
        <v>1</v>
      </c>
      <c r="F230" s="6" t="s">
        <v>30</v>
      </c>
      <c r="G230" s="6" t="s">
        <v>61</v>
      </c>
      <c r="H230" s="6">
        <v>0</v>
      </c>
      <c r="I230" s="9">
        <v>5111</v>
      </c>
      <c r="J230" s="6">
        <v>1</v>
      </c>
      <c r="K230" s="6">
        <v>0</v>
      </c>
      <c r="L230" s="6" t="s">
        <v>27</v>
      </c>
      <c r="M230" s="6">
        <v>0.05</v>
      </c>
      <c r="N230" s="6">
        <v>0.05</v>
      </c>
      <c r="O230" s="6">
        <v>0</v>
      </c>
      <c r="P230" s="10" t="s">
        <v>28</v>
      </c>
      <c r="Q230" s="6">
        <v>0</v>
      </c>
      <c r="R230" s="6">
        <v>0</v>
      </c>
      <c r="S230" s="11">
        <f>IF($A230="","---",IF(OR($G230="FIC",$G230="FC"),IF(COUNTIFS($D$2:$D263,#REF!,$E$2:$E263,$E230,$G$2:$G263,"FIC")=1,$B230,"Completion Date Pending"),IF(OR(AND($K230=$J230,$K230=$R230),$K230=0,($K230-SUMIFS($R$2:$R263,$D$2:$D263,$D230,$E$2:$E263,$E230,$G$2:$G263,$G230))=0),$B230,"Completion Date Pending")))</f>
        <v>45803</v>
      </c>
      <c r="T230" s="12">
        <f t="shared" si="18"/>
        <v>5111</v>
      </c>
      <c r="U230" s="12">
        <f t="shared" si="19"/>
        <v>1</v>
      </c>
      <c r="V230" s="45">
        <f t="shared" si="20"/>
        <v>102220</v>
      </c>
      <c r="W230" s="46">
        <f t="shared" si="21"/>
        <v>20</v>
      </c>
      <c r="X230" s="13" t="str">
        <f t="shared" si="22"/>
        <v>Monday</v>
      </c>
      <c r="Y230" s="14" t="b">
        <f t="shared" si="23"/>
        <v>1</v>
      </c>
      <c r="Z230" s="16"/>
    </row>
    <row r="231" spans="1:26" x14ac:dyDescent="0.3">
      <c r="A231" s="6" t="s">
        <v>53</v>
      </c>
      <c r="B231" s="7">
        <v>45804</v>
      </c>
      <c r="C231" s="8">
        <v>22</v>
      </c>
      <c r="D231" s="6" t="s">
        <v>31</v>
      </c>
      <c r="E231" s="6">
        <v>2</v>
      </c>
      <c r="F231" s="6" t="s">
        <v>32</v>
      </c>
      <c r="G231" s="6" t="s">
        <v>60</v>
      </c>
      <c r="H231" s="6">
        <v>0</v>
      </c>
      <c r="I231" s="6">
        <v>0</v>
      </c>
      <c r="J231" s="6">
        <v>8</v>
      </c>
      <c r="K231" s="6">
        <v>0</v>
      </c>
      <c r="L231" s="6" t="s">
        <v>27</v>
      </c>
      <c r="M231" s="6">
        <v>0.01</v>
      </c>
      <c r="N231" s="6">
        <v>0.01</v>
      </c>
      <c r="O231" s="6">
        <v>0</v>
      </c>
      <c r="P231" s="10" t="s">
        <v>28</v>
      </c>
      <c r="Q231" s="6">
        <v>0</v>
      </c>
      <c r="R231" s="6">
        <v>0</v>
      </c>
      <c r="S231" s="11">
        <f>IF($A231="","---",IF(OR($G231="FIC",$G231="FC"),IF(COUNTIFS($D$2:$D264,#REF!,$E$2:$E264,$E231,$G$2:$G264,"FIC")=1,$B231,"Completion Date Pending"),IF(OR(AND($K231=$J231,$K231=$R231),$K231=0,($K231-SUMIFS($R$2:$R264,$D$2:$D264,$D231,$E$2:$E264,$E231,$G$2:$G264,$G231))=0),$B231,"Completion Date Pending")))</f>
        <v>45804</v>
      </c>
      <c r="T231" s="12">
        <f t="shared" si="18"/>
        <v>0</v>
      </c>
      <c r="U231" s="12">
        <f t="shared" si="19"/>
        <v>8</v>
      </c>
      <c r="V231" s="45">
        <f t="shared" si="20"/>
        <v>0</v>
      </c>
      <c r="W231" s="46">
        <f t="shared" si="21"/>
        <v>800</v>
      </c>
      <c r="X231" s="13" t="str">
        <f t="shared" si="22"/>
        <v>Tuesday</v>
      </c>
      <c r="Y231" s="14" t="b">
        <f t="shared" si="23"/>
        <v>1</v>
      </c>
      <c r="Z231" s="16"/>
    </row>
    <row r="232" spans="1:26" x14ac:dyDescent="0.3">
      <c r="A232" s="6" t="s">
        <v>53</v>
      </c>
      <c r="B232" s="7">
        <v>45804</v>
      </c>
      <c r="C232" s="8">
        <v>22</v>
      </c>
      <c r="D232" s="6" t="s">
        <v>31</v>
      </c>
      <c r="E232" s="6">
        <v>2</v>
      </c>
      <c r="F232" s="6" t="s">
        <v>32</v>
      </c>
      <c r="G232" s="6" t="s">
        <v>61</v>
      </c>
      <c r="H232" s="9">
        <v>3878</v>
      </c>
      <c r="I232" s="9">
        <v>7763</v>
      </c>
      <c r="J232" s="6">
        <v>1</v>
      </c>
      <c r="K232" s="6">
        <v>0</v>
      </c>
      <c r="L232" s="6" t="s">
        <v>27</v>
      </c>
      <c r="M232" s="6">
        <v>0.04</v>
      </c>
      <c r="N232" s="6">
        <v>0.04</v>
      </c>
      <c r="O232" s="6">
        <v>0</v>
      </c>
      <c r="P232" s="10" t="s">
        <v>28</v>
      </c>
      <c r="Q232" s="6">
        <v>0</v>
      </c>
      <c r="R232" s="6">
        <v>0</v>
      </c>
      <c r="S232" s="11">
        <f>IF($A232="","---",IF(OR($G232="FIC",$G232="FC"),IF(COUNTIFS($D$2:$D265,#REF!,$E$2:$E265,$E232,$G$2:$G265,"FIC")=1,$B232,"Completion Date Pending"),IF(OR(AND($K232=$J232,$K232=$R232),$K232=0,($K232-SUMIFS($R$2:$R265,$D$2:$D265,$D232,$E$2:$E265,$E232,$G$2:$G265,$G232))=0),$B232,"Completion Date Pending")))</f>
        <v>45804</v>
      </c>
      <c r="T232" s="12">
        <f t="shared" si="18"/>
        <v>3885</v>
      </c>
      <c r="U232" s="12">
        <f t="shared" si="19"/>
        <v>1</v>
      </c>
      <c r="V232" s="45">
        <f t="shared" si="20"/>
        <v>97125</v>
      </c>
      <c r="W232" s="46">
        <f t="shared" si="21"/>
        <v>25</v>
      </c>
      <c r="X232" s="13" t="str">
        <f t="shared" si="22"/>
        <v>Tuesday</v>
      </c>
      <c r="Y232" s="14" t="b">
        <f t="shared" si="23"/>
        <v>1</v>
      </c>
      <c r="Z232" s="16"/>
    </row>
    <row r="233" spans="1:26" x14ac:dyDescent="0.3">
      <c r="A233" s="6" t="s">
        <v>53</v>
      </c>
      <c r="B233" s="7">
        <v>45804</v>
      </c>
      <c r="C233" s="8">
        <v>22</v>
      </c>
      <c r="D233" s="6" t="s">
        <v>33</v>
      </c>
      <c r="E233" s="6">
        <v>2</v>
      </c>
      <c r="F233" s="6" t="s">
        <v>34</v>
      </c>
      <c r="G233" s="6" t="s">
        <v>60</v>
      </c>
      <c r="H233" s="6">
        <v>0</v>
      </c>
      <c r="I233" s="6">
        <v>0</v>
      </c>
      <c r="J233" s="6">
        <v>32</v>
      </c>
      <c r="K233" s="6">
        <v>0</v>
      </c>
      <c r="L233" s="6" t="s">
        <v>27</v>
      </c>
      <c r="M233" s="6">
        <v>0.01</v>
      </c>
      <c r="N233" s="6">
        <v>0.01</v>
      </c>
      <c r="O233" s="6">
        <v>0</v>
      </c>
      <c r="P233" s="10" t="s">
        <v>28</v>
      </c>
      <c r="Q233" s="6">
        <v>0</v>
      </c>
      <c r="R233" s="6">
        <v>0</v>
      </c>
      <c r="S233" s="11">
        <f>IF($A233="","---",IF(OR($G233="FIC",$G233="FC"),IF(COUNTIFS($D$2:$D266,#REF!,$E$2:$E266,$E233,$G$2:$G266,"FIC")=1,$B233,"Completion Date Pending"),IF(OR(AND($K233=$J233,$K233=$R233),$K233=0,($K233-SUMIFS($R$2:$R266,$D$2:$D266,$D233,$E$2:$E266,$E233,$G$2:$G266,$G233))=0),$B233,"Completion Date Pending")))</f>
        <v>45804</v>
      </c>
      <c r="T233" s="12">
        <f t="shared" si="18"/>
        <v>0</v>
      </c>
      <c r="U233" s="12">
        <f t="shared" si="19"/>
        <v>32</v>
      </c>
      <c r="V233" s="45">
        <f t="shared" si="20"/>
        <v>0</v>
      </c>
      <c r="W233" s="46">
        <f t="shared" si="21"/>
        <v>3200</v>
      </c>
      <c r="X233" s="13" t="str">
        <f t="shared" si="22"/>
        <v>Tuesday</v>
      </c>
      <c r="Y233" s="14" t="b">
        <f t="shared" si="23"/>
        <v>1</v>
      </c>
      <c r="Z233" s="16"/>
    </row>
    <row r="234" spans="1:26" x14ac:dyDescent="0.3">
      <c r="A234" s="6" t="s">
        <v>53</v>
      </c>
      <c r="B234" s="7">
        <v>45804</v>
      </c>
      <c r="C234" s="8">
        <v>22</v>
      </c>
      <c r="D234" s="6" t="s">
        <v>33</v>
      </c>
      <c r="E234" s="6">
        <v>2</v>
      </c>
      <c r="F234" s="6" t="s">
        <v>34</v>
      </c>
      <c r="G234" s="6" t="s">
        <v>61</v>
      </c>
      <c r="H234" s="9">
        <v>3056</v>
      </c>
      <c r="I234" s="9">
        <v>6108</v>
      </c>
      <c r="J234" s="6">
        <v>1</v>
      </c>
      <c r="K234" s="6">
        <v>0</v>
      </c>
      <c r="L234" s="6" t="s">
        <v>27</v>
      </c>
      <c r="M234" s="6">
        <v>0.04</v>
      </c>
      <c r="N234" s="6">
        <v>0.04</v>
      </c>
      <c r="O234" s="6">
        <v>0</v>
      </c>
      <c r="P234" s="10" t="s">
        <v>28</v>
      </c>
      <c r="Q234" s="6">
        <v>0</v>
      </c>
      <c r="R234" s="6">
        <v>0</v>
      </c>
      <c r="S234" s="11">
        <f>IF($A234="","---",IF(OR($G234="FIC",$G234="FC"),IF(COUNTIFS($D$2:$D267,#REF!,$E$2:$E267,$E234,$G$2:$G267,"FIC")=1,$B234,"Completion Date Pending"),IF(OR(AND($K234=$J234,$K234=$R234),$K234=0,($K234-SUMIFS($R$2:$R267,$D$2:$D267,$D234,$E$2:$E267,$E234,$G$2:$G267,$G234))=0),$B234,"Completion Date Pending")))</f>
        <v>45804</v>
      </c>
      <c r="T234" s="12">
        <f t="shared" si="18"/>
        <v>3052</v>
      </c>
      <c r="U234" s="12">
        <f t="shared" si="19"/>
        <v>1</v>
      </c>
      <c r="V234" s="45">
        <f t="shared" si="20"/>
        <v>76300</v>
      </c>
      <c r="W234" s="46">
        <f t="shared" si="21"/>
        <v>25</v>
      </c>
      <c r="X234" s="13" t="str">
        <f t="shared" si="22"/>
        <v>Tuesday</v>
      </c>
      <c r="Y234" s="14" t="b">
        <f t="shared" si="23"/>
        <v>1</v>
      </c>
      <c r="Z234" s="16"/>
    </row>
    <row r="235" spans="1:26" x14ac:dyDescent="0.3">
      <c r="A235" s="6" t="s">
        <v>53</v>
      </c>
      <c r="B235" s="7">
        <v>45805</v>
      </c>
      <c r="C235" s="8">
        <v>22</v>
      </c>
      <c r="D235" s="6" t="s">
        <v>33</v>
      </c>
      <c r="E235" s="6">
        <v>19</v>
      </c>
      <c r="F235" s="6" t="s">
        <v>34</v>
      </c>
      <c r="G235" s="6" t="s">
        <v>60</v>
      </c>
      <c r="H235" s="6">
        <v>0</v>
      </c>
      <c r="I235" s="6">
        <v>0</v>
      </c>
      <c r="J235" s="6">
        <v>45</v>
      </c>
      <c r="K235" s="6">
        <v>0</v>
      </c>
      <c r="L235" s="6" t="s">
        <v>27</v>
      </c>
      <c r="M235" s="6">
        <v>0.04</v>
      </c>
      <c r="N235" s="6">
        <v>0.04</v>
      </c>
      <c r="O235" s="6">
        <v>0</v>
      </c>
      <c r="P235" s="10" t="s">
        <v>28</v>
      </c>
      <c r="Q235" s="6">
        <v>0</v>
      </c>
      <c r="R235" s="6">
        <v>0</v>
      </c>
      <c r="S235" s="11">
        <f>IF($A235="","---",IF(OR($G235="FIC",$G235="FC"),IF(COUNTIFS($D$2:$D268,#REF!,$E$2:$E268,$E235,$G$2:$G268,"FIC")=1,$B235,"Completion Date Pending"),IF(OR(AND($K235=$J235,$K235=$R235),$K235=0,($K235-SUMIFS($R$2:$R268,$D$2:$D268,$D235,$E$2:$E268,$E235,$G$2:$G268,$G235))=0),$B235,"Completion Date Pending")))</f>
        <v>45805</v>
      </c>
      <c r="T235" s="12">
        <f t="shared" si="18"/>
        <v>0</v>
      </c>
      <c r="U235" s="12">
        <f t="shared" si="19"/>
        <v>45</v>
      </c>
      <c r="V235" s="45">
        <f t="shared" si="20"/>
        <v>0</v>
      </c>
      <c r="W235" s="46">
        <f t="shared" si="21"/>
        <v>1125</v>
      </c>
      <c r="X235" s="13" t="str">
        <f t="shared" si="22"/>
        <v>Wednesday</v>
      </c>
      <c r="Y235" s="14" t="b">
        <f t="shared" si="23"/>
        <v>1</v>
      </c>
      <c r="Z235" s="16"/>
    </row>
    <row r="236" spans="1:26" x14ac:dyDescent="0.3">
      <c r="A236" s="6" t="s">
        <v>53</v>
      </c>
      <c r="B236" s="7">
        <v>45805</v>
      </c>
      <c r="C236" s="8">
        <v>22</v>
      </c>
      <c r="D236" s="6" t="s">
        <v>33</v>
      </c>
      <c r="E236" s="6">
        <v>19</v>
      </c>
      <c r="F236" s="6" t="s">
        <v>34</v>
      </c>
      <c r="G236" s="6" t="s">
        <v>61</v>
      </c>
      <c r="H236" s="9">
        <v>55036</v>
      </c>
      <c r="I236" s="9">
        <v>58096</v>
      </c>
      <c r="J236" s="6">
        <v>1</v>
      </c>
      <c r="K236" s="6">
        <v>0</v>
      </c>
      <c r="L236" s="6" t="s">
        <v>27</v>
      </c>
      <c r="M236" s="6">
        <v>0.06</v>
      </c>
      <c r="N236" s="6">
        <v>0.06</v>
      </c>
      <c r="O236" s="6">
        <v>0</v>
      </c>
      <c r="P236" s="10" t="s">
        <v>28</v>
      </c>
      <c r="Q236" s="6">
        <v>0</v>
      </c>
      <c r="R236" s="6">
        <v>0</v>
      </c>
      <c r="S236" s="11">
        <f>IF($A236="","---",IF(OR($G236="FIC",$G236="FC"),IF(COUNTIFS($D$2:$D269,#REF!,$E$2:$E269,$E236,$G$2:$G269,"FIC")=1,$B236,"Completion Date Pending"),IF(OR(AND($K236=$J236,$K236=$R236),$K236=0,($K236-SUMIFS($R$2:$R269,$D$2:$D269,$D236,$E$2:$E269,$E236,$G$2:$G269,$G236))=0),$B236,"Completion Date Pending")))</f>
        <v>45805</v>
      </c>
      <c r="T236" s="12">
        <f t="shared" si="18"/>
        <v>3060</v>
      </c>
      <c r="U236" s="12">
        <f t="shared" si="19"/>
        <v>1</v>
      </c>
      <c r="V236" s="45">
        <f t="shared" si="20"/>
        <v>51000</v>
      </c>
      <c r="W236" s="46">
        <f t="shared" si="21"/>
        <v>16.666666666666668</v>
      </c>
      <c r="X236" s="13" t="str">
        <f t="shared" si="22"/>
        <v>Wednesday</v>
      </c>
      <c r="Y236" s="14" t="b">
        <f t="shared" si="23"/>
        <v>1</v>
      </c>
      <c r="Z236" s="16"/>
    </row>
    <row r="237" spans="1:26" x14ac:dyDescent="0.3">
      <c r="A237" s="6" t="s">
        <v>53</v>
      </c>
      <c r="B237" s="7">
        <v>45806</v>
      </c>
      <c r="C237" s="8">
        <v>22</v>
      </c>
      <c r="D237" s="6" t="s">
        <v>35</v>
      </c>
      <c r="E237" s="6">
        <v>2</v>
      </c>
      <c r="F237" s="6" t="s">
        <v>36</v>
      </c>
      <c r="G237" s="6" t="s">
        <v>60</v>
      </c>
      <c r="H237" s="6">
        <v>0</v>
      </c>
      <c r="I237" s="6">
        <v>0</v>
      </c>
      <c r="J237" s="6">
        <v>159</v>
      </c>
      <c r="K237" s="6">
        <v>0</v>
      </c>
      <c r="L237" s="6" t="s">
        <v>27</v>
      </c>
      <c r="M237" s="6">
        <v>0.1</v>
      </c>
      <c r="N237" s="6">
        <v>0.1</v>
      </c>
      <c r="O237" s="6">
        <v>0</v>
      </c>
      <c r="P237" s="10" t="s">
        <v>28</v>
      </c>
      <c r="Q237" s="6">
        <v>0</v>
      </c>
      <c r="R237" s="6">
        <v>0</v>
      </c>
      <c r="S237" s="11">
        <f>IF($A237="","---",IF(OR($G237="FIC",$G237="FC"),IF(COUNTIFS($D$2:$D270,#REF!,$E$2:$E270,$E237,$G$2:$G270,"FIC")=1,$B237,"Completion Date Pending"),IF(OR(AND($K237=$J237,$K237=$R237),$K237=0,($K237-SUMIFS($R$2:$R270,$D$2:$D270,$D237,$E$2:$E270,$E237,$G$2:$G270,$G237))=0),$B237,"Completion Date Pending")))</f>
        <v>45806</v>
      </c>
      <c r="T237" s="12">
        <f t="shared" si="18"/>
        <v>0</v>
      </c>
      <c r="U237" s="12">
        <f t="shared" si="19"/>
        <v>159</v>
      </c>
      <c r="V237" s="45">
        <f t="shared" si="20"/>
        <v>0</v>
      </c>
      <c r="W237" s="46">
        <f t="shared" si="21"/>
        <v>1590</v>
      </c>
      <c r="X237" s="13" t="str">
        <f t="shared" si="22"/>
        <v>Thursday</v>
      </c>
      <c r="Y237" s="14" t="b">
        <f t="shared" si="23"/>
        <v>1</v>
      </c>
      <c r="Z237" s="16"/>
    </row>
    <row r="238" spans="1:26" x14ac:dyDescent="0.3">
      <c r="A238" s="6" t="s">
        <v>53</v>
      </c>
      <c r="B238" s="7">
        <v>45806</v>
      </c>
      <c r="C238" s="8">
        <v>22</v>
      </c>
      <c r="D238" s="6" t="s">
        <v>35</v>
      </c>
      <c r="E238" s="6">
        <v>2</v>
      </c>
      <c r="F238" s="6" t="s">
        <v>36</v>
      </c>
      <c r="G238" s="6" t="s">
        <v>61</v>
      </c>
      <c r="H238" s="9">
        <v>6630</v>
      </c>
      <c r="I238" s="9">
        <v>13262</v>
      </c>
      <c r="J238" s="6">
        <v>1</v>
      </c>
      <c r="K238" s="6">
        <v>0</v>
      </c>
      <c r="L238" s="6" t="s">
        <v>27</v>
      </c>
      <c r="M238" s="6">
        <v>0.1</v>
      </c>
      <c r="N238" s="6">
        <v>0.1</v>
      </c>
      <c r="O238" s="6">
        <v>0</v>
      </c>
      <c r="P238" s="10" t="s">
        <v>28</v>
      </c>
      <c r="Q238" s="6">
        <v>0</v>
      </c>
      <c r="R238" s="6">
        <v>0</v>
      </c>
      <c r="S238" s="11">
        <f>IF($A238="","---",IF(OR($G238="FIC",$G238="FC"),IF(COUNTIFS($D$2:$D271,#REF!,$E$2:$E271,$E238,$G$2:$G271,"FIC")=1,$B238,"Completion Date Pending"),IF(OR(AND($K238=$J238,$K238=$R238),$K238=0,($K238-SUMIFS($R$2:$R271,$D$2:$D271,$D238,$E$2:$E271,$E238,$G$2:$G271,$G238))=0),$B238,"Completion Date Pending")))</f>
        <v>45806</v>
      </c>
      <c r="T238" s="12">
        <f t="shared" si="18"/>
        <v>6632</v>
      </c>
      <c r="U238" s="12">
        <f t="shared" si="19"/>
        <v>1</v>
      </c>
      <c r="V238" s="45">
        <f t="shared" si="20"/>
        <v>66320</v>
      </c>
      <c r="W238" s="46">
        <f t="shared" si="21"/>
        <v>10</v>
      </c>
      <c r="X238" s="13" t="str">
        <f t="shared" si="22"/>
        <v>Thursday</v>
      </c>
      <c r="Y238" s="14" t="b">
        <f t="shared" si="23"/>
        <v>1</v>
      </c>
      <c r="Z238" s="16"/>
    </row>
    <row r="239" spans="1:26" x14ac:dyDescent="0.3">
      <c r="A239" s="6" t="s">
        <v>54</v>
      </c>
      <c r="B239" s="7">
        <v>45804</v>
      </c>
      <c r="C239" s="8">
        <v>22</v>
      </c>
      <c r="D239" s="6" t="s">
        <v>29</v>
      </c>
      <c r="E239" s="6">
        <v>14</v>
      </c>
      <c r="F239" s="6" t="s">
        <v>30</v>
      </c>
      <c r="G239" s="6" t="s">
        <v>60</v>
      </c>
      <c r="H239" s="6">
        <v>0</v>
      </c>
      <c r="I239" s="6">
        <v>0</v>
      </c>
      <c r="J239" s="6">
        <v>12</v>
      </c>
      <c r="K239" s="6">
        <v>0</v>
      </c>
      <c r="L239" s="6" t="s">
        <v>27</v>
      </c>
      <c r="M239" s="6">
        <v>0.1</v>
      </c>
      <c r="N239" s="6">
        <v>0.1</v>
      </c>
      <c r="O239" s="6">
        <v>0</v>
      </c>
      <c r="P239" s="10" t="s">
        <v>28</v>
      </c>
      <c r="Q239" s="6">
        <v>0</v>
      </c>
      <c r="R239" s="6">
        <v>0</v>
      </c>
      <c r="S239" s="11">
        <f>IF($A239="","---",IF(OR($G239="FIC",$G239="FC"),IF(COUNTIFS($D$2:$D272,#REF!,$E$2:$E272,$E239,$G$2:$G272,"FIC")=1,$B239,"Completion Date Pending"),IF(OR(AND($K239=$J239,$K239=$R239),$K239=0,($K239-SUMIFS($R$2:$R272,$D$2:$D272,$D239,$E$2:$E272,$E239,$G$2:$G272,$G239))=0),$B239,"Completion Date Pending")))</f>
        <v>45804</v>
      </c>
      <c r="T239" s="12">
        <f t="shared" si="18"/>
        <v>0</v>
      </c>
      <c r="U239" s="12">
        <f t="shared" si="19"/>
        <v>12</v>
      </c>
      <c r="V239" s="45">
        <f t="shared" si="20"/>
        <v>0</v>
      </c>
      <c r="W239" s="46">
        <f t="shared" si="21"/>
        <v>120</v>
      </c>
      <c r="X239" s="13" t="str">
        <f t="shared" si="22"/>
        <v>Tuesday</v>
      </c>
      <c r="Y239" s="14" t="b">
        <f t="shared" si="23"/>
        <v>1</v>
      </c>
      <c r="Z239" s="16"/>
    </row>
    <row r="240" spans="1:26" x14ac:dyDescent="0.3">
      <c r="A240" s="6" t="s">
        <v>54</v>
      </c>
      <c r="B240" s="7">
        <v>45804</v>
      </c>
      <c r="C240" s="8">
        <v>22</v>
      </c>
      <c r="D240" s="6" t="s">
        <v>29</v>
      </c>
      <c r="E240" s="6">
        <v>14</v>
      </c>
      <c r="F240" s="6" t="s">
        <v>30</v>
      </c>
      <c r="G240" s="6" t="s">
        <v>61</v>
      </c>
      <c r="H240" s="9">
        <v>66557</v>
      </c>
      <c r="I240" s="9">
        <v>71673</v>
      </c>
      <c r="J240" s="6">
        <v>1</v>
      </c>
      <c r="K240" s="6">
        <v>0</v>
      </c>
      <c r="L240" s="6" t="s">
        <v>27</v>
      </c>
      <c r="M240" s="6">
        <v>0.1</v>
      </c>
      <c r="N240" s="6">
        <v>0.1</v>
      </c>
      <c r="O240" s="6">
        <v>0</v>
      </c>
      <c r="P240" s="10" t="s">
        <v>28</v>
      </c>
      <c r="Q240" s="6">
        <v>0</v>
      </c>
      <c r="R240" s="6">
        <v>0</v>
      </c>
      <c r="S240" s="11">
        <f>IF($A240="","---",IF(OR($G240="FIC",$G240="FC"),IF(COUNTIFS($D$2:$D273,#REF!,$E$2:$E273,$E240,$G$2:$G273,"FIC")=1,$B240,"Completion Date Pending"),IF(OR(AND($K240=$J240,$K240=$R240),$K240=0,($K240-SUMIFS($R$2:$R273,$D$2:$D273,$D240,$E$2:$E273,$E240,$G$2:$G273,$G240))=0),$B240,"Completion Date Pending")))</f>
        <v>45804</v>
      </c>
      <c r="T240" s="12">
        <f t="shared" si="18"/>
        <v>5116</v>
      </c>
      <c r="U240" s="12">
        <f t="shared" si="19"/>
        <v>1</v>
      </c>
      <c r="V240" s="45">
        <f t="shared" si="20"/>
        <v>51160</v>
      </c>
      <c r="W240" s="46">
        <f t="shared" si="21"/>
        <v>10</v>
      </c>
      <c r="X240" s="13" t="str">
        <f t="shared" si="22"/>
        <v>Tuesday</v>
      </c>
      <c r="Y240" s="14" t="b">
        <f t="shared" si="23"/>
        <v>1</v>
      </c>
      <c r="Z240" s="16"/>
    </row>
    <row r="241" spans="1:26" x14ac:dyDescent="0.3">
      <c r="A241" s="6" t="s">
        <v>54</v>
      </c>
      <c r="B241" s="7">
        <v>45805</v>
      </c>
      <c r="C241" s="8">
        <v>22</v>
      </c>
      <c r="D241" s="6" t="s">
        <v>31</v>
      </c>
      <c r="E241" s="6">
        <v>12</v>
      </c>
      <c r="F241" s="6" t="s">
        <v>32</v>
      </c>
      <c r="G241" s="6" t="s">
        <v>60</v>
      </c>
      <c r="H241" s="6">
        <v>0</v>
      </c>
      <c r="I241" s="6">
        <v>0</v>
      </c>
      <c r="J241" s="6">
        <v>16</v>
      </c>
      <c r="K241" s="6">
        <v>0</v>
      </c>
      <c r="L241" s="6" t="s">
        <v>27</v>
      </c>
      <c r="M241" s="6">
        <v>0.01</v>
      </c>
      <c r="N241" s="6">
        <v>0.01</v>
      </c>
      <c r="O241" s="6">
        <v>0</v>
      </c>
      <c r="P241" s="10" t="s">
        <v>28</v>
      </c>
      <c r="Q241" s="6">
        <v>0</v>
      </c>
      <c r="R241" s="6">
        <v>0</v>
      </c>
      <c r="S241" s="11">
        <f>IF($A241="","---",IF(OR($G241="FIC",$G241="FC"),IF(COUNTIFS($D$2:$D274,#REF!,$E$2:$E274,$E241,$G$2:$G274,"FIC")=1,$B241,"Completion Date Pending"),IF(OR(AND($K241=$J241,$K241=$R241),$K241=0,($K241-SUMIFS($R$2:$R274,$D$2:$D274,$D241,$E$2:$E274,$E241,$G$2:$G274,$G241))=0),$B241,"Completion Date Pending")))</f>
        <v>45805</v>
      </c>
      <c r="T241" s="12">
        <f t="shared" si="18"/>
        <v>0</v>
      </c>
      <c r="U241" s="12">
        <f t="shared" si="19"/>
        <v>16</v>
      </c>
      <c r="V241" s="45">
        <f t="shared" si="20"/>
        <v>0</v>
      </c>
      <c r="W241" s="46">
        <f t="shared" si="21"/>
        <v>1600</v>
      </c>
      <c r="X241" s="13" t="str">
        <f t="shared" si="22"/>
        <v>Wednesday</v>
      </c>
      <c r="Y241" s="14" t="b">
        <f t="shared" si="23"/>
        <v>1</v>
      </c>
      <c r="Z241" s="16"/>
    </row>
    <row r="242" spans="1:26" x14ac:dyDescent="0.3">
      <c r="A242" s="6" t="s">
        <v>54</v>
      </c>
      <c r="B242" s="7">
        <v>45805</v>
      </c>
      <c r="C242" s="8">
        <v>22</v>
      </c>
      <c r="D242" s="6" t="s">
        <v>31</v>
      </c>
      <c r="E242" s="6">
        <v>12</v>
      </c>
      <c r="F242" s="6" t="s">
        <v>32</v>
      </c>
      <c r="G242" s="6" t="s">
        <v>61</v>
      </c>
      <c r="H242" s="9">
        <v>42701</v>
      </c>
      <c r="I242" s="9">
        <v>46575</v>
      </c>
      <c r="J242" s="6">
        <v>1</v>
      </c>
      <c r="K242" s="6">
        <v>0</v>
      </c>
      <c r="L242" s="6" t="s">
        <v>27</v>
      </c>
      <c r="M242" s="6">
        <v>0.14000000000000001</v>
      </c>
      <c r="N242" s="6">
        <v>0.14000000000000001</v>
      </c>
      <c r="O242" s="6">
        <v>0</v>
      </c>
      <c r="P242" s="10" t="s">
        <v>28</v>
      </c>
      <c r="Q242" s="6">
        <v>0</v>
      </c>
      <c r="R242" s="6">
        <v>0</v>
      </c>
      <c r="S242" s="11">
        <f>IF($A242="","---",IF(OR($G242="FIC",$G242="FC"),IF(COUNTIFS($D$2:$D275,#REF!,$E$2:$E275,$E242,$G$2:$G275,"FIC")=1,$B242,"Completion Date Pending"),IF(OR(AND($K242=$J242,$K242=$R242),$K242=0,($K242-SUMIFS($R$2:$R275,$D$2:$D275,$D242,$E$2:$E275,$E242,$G$2:$G275,$G242))=0),$B242,"Completion Date Pending")))</f>
        <v>45805</v>
      </c>
      <c r="T242" s="12">
        <f t="shared" si="18"/>
        <v>3874</v>
      </c>
      <c r="U242" s="12">
        <f t="shared" si="19"/>
        <v>1</v>
      </c>
      <c r="V242" s="45">
        <f t="shared" si="20"/>
        <v>27671.428571428569</v>
      </c>
      <c r="W242" s="46">
        <f t="shared" si="21"/>
        <v>7.1428571428571423</v>
      </c>
      <c r="X242" s="13" t="str">
        <f t="shared" si="22"/>
        <v>Wednesday</v>
      </c>
      <c r="Y242" s="14" t="b">
        <f t="shared" si="23"/>
        <v>1</v>
      </c>
      <c r="Z242" s="16"/>
    </row>
    <row r="243" spans="1:26" x14ac:dyDescent="0.3">
      <c r="A243" s="6" t="s">
        <v>54</v>
      </c>
      <c r="B243" s="7">
        <v>45807</v>
      </c>
      <c r="C243" s="8">
        <v>22</v>
      </c>
      <c r="D243" s="6" t="s">
        <v>33</v>
      </c>
      <c r="E243" s="6">
        <v>12</v>
      </c>
      <c r="F243" s="6" t="s">
        <v>34</v>
      </c>
      <c r="G243" s="6" t="s">
        <v>60</v>
      </c>
      <c r="H243" s="6">
        <v>0</v>
      </c>
      <c r="I243" s="6">
        <v>0</v>
      </c>
      <c r="J243" s="6">
        <v>42</v>
      </c>
      <c r="K243" s="6">
        <v>0</v>
      </c>
      <c r="L243" s="6" t="s">
        <v>27</v>
      </c>
      <c r="M243" s="6">
        <v>0.1</v>
      </c>
      <c r="N243" s="6">
        <v>0.1</v>
      </c>
      <c r="O243" s="6">
        <v>0</v>
      </c>
      <c r="P243" s="10" t="s">
        <v>28</v>
      </c>
      <c r="Q243" s="6">
        <v>0</v>
      </c>
      <c r="R243" s="6">
        <v>0</v>
      </c>
      <c r="S243" s="11">
        <f>IF($A243="","---",IF(OR($G243="FIC",$G243="FC"),IF(COUNTIFS($D$2:$D276,#REF!,$E$2:$E276,$E243,$G$2:$G276,"FIC")=1,$B243,"Completion Date Pending"),IF(OR(AND($K243=$J243,$K243=$R243),$K243=0,($K243-SUMIFS($R$2:$R276,$D$2:$D276,$D243,$E$2:$E276,$E243,$G$2:$G276,$G243))=0),$B243,"Completion Date Pending")))</f>
        <v>45807</v>
      </c>
      <c r="T243" s="12">
        <f t="shared" si="18"/>
        <v>0</v>
      </c>
      <c r="U243" s="12">
        <f t="shared" si="19"/>
        <v>42</v>
      </c>
      <c r="V243" s="45">
        <f t="shared" si="20"/>
        <v>0</v>
      </c>
      <c r="W243" s="46">
        <f t="shared" si="21"/>
        <v>420</v>
      </c>
      <c r="X243" s="13" t="str">
        <f t="shared" si="22"/>
        <v>Friday</v>
      </c>
      <c r="Y243" s="14" t="b">
        <f t="shared" si="23"/>
        <v>1</v>
      </c>
      <c r="Z243" s="16"/>
    </row>
    <row r="244" spans="1:26" x14ac:dyDescent="0.3">
      <c r="A244" s="6" t="s">
        <v>54</v>
      </c>
      <c r="B244" s="7">
        <v>45807</v>
      </c>
      <c r="C244" s="8">
        <v>22</v>
      </c>
      <c r="D244" s="6" t="s">
        <v>33</v>
      </c>
      <c r="E244" s="6">
        <v>12</v>
      </c>
      <c r="F244" s="6" t="s">
        <v>34</v>
      </c>
      <c r="G244" s="6" t="s">
        <v>61</v>
      </c>
      <c r="H244" s="9">
        <v>33630</v>
      </c>
      <c r="I244" s="9">
        <v>36686</v>
      </c>
      <c r="J244" s="6">
        <v>1</v>
      </c>
      <c r="K244" s="6">
        <v>0</v>
      </c>
      <c r="L244" s="6" t="s">
        <v>27</v>
      </c>
      <c r="M244" s="6">
        <v>0.1</v>
      </c>
      <c r="N244" s="6">
        <v>0.1</v>
      </c>
      <c r="O244" s="6">
        <v>0</v>
      </c>
      <c r="P244" s="10" t="s">
        <v>28</v>
      </c>
      <c r="Q244" s="6">
        <v>0</v>
      </c>
      <c r="R244" s="6">
        <v>0</v>
      </c>
      <c r="S244" s="11">
        <f>IF($A244="","---",IF(OR($G244="FIC",$G244="FC"),IF(COUNTIFS($D$2:$D277,#REF!,$E$2:$E277,$E244,$G$2:$G277,"FIC")=1,$B244,"Completion Date Pending"),IF(OR(AND($K244=$J244,$K244=$R244),$K244=0,($K244-SUMIFS($R$2:$R277,$D$2:$D277,$D244,$E$2:$E277,$E244,$G$2:$G277,$G244))=0),$B244,"Completion Date Pending")))</f>
        <v>45807</v>
      </c>
      <c r="T244" s="12">
        <f t="shared" si="18"/>
        <v>3056</v>
      </c>
      <c r="U244" s="12">
        <f t="shared" si="19"/>
        <v>1</v>
      </c>
      <c r="V244" s="45">
        <f t="shared" si="20"/>
        <v>30560</v>
      </c>
      <c r="W244" s="46">
        <f t="shared" si="21"/>
        <v>10</v>
      </c>
      <c r="X244" s="13" t="str">
        <f t="shared" si="22"/>
        <v>Friday</v>
      </c>
      <c r="Y244" s="14" t="b">
        <f t="shared" si="23"/>
        <v>1</v>
      </c>
      <c r="Z244" s="16"/>
    </row>
    <row r="245" spans="1:26" x14ac:dyDescent="0.3">
      <c r="A245" s="6" t="s">
        <v>55</v>
      </c>
      <c r="B245" s="7">
        <v>45804</v>
      </c>
      <c r="C245" s="8">
        <v>22</v>
      </c>
      <c r="D245" s="6" t="s">
        <v>29</v>
      </c>
      <c r="E245" s="6">
        <v>22</v>
      </c>
      <c r="F245" s="6" t="s">
        <v>30</v>
      </c>
      <c r="G245" s="6" t="s">
        <v>60</v>
      </c>
      <c r="H245" s="6">
        <v>0</v>
      </c>
      <c r="I245" s="6">
        <v>0</v>
      </c>
      <c r="J245" s="6">
        <v>111</v>
      </c>
      <c r="K245" s="6">
        <v>0</v>
      </c>
      <c r="L245" s="6" t="s">
        <v>27</v>
      </c>
      <c r="M245" s="6">
        <v>0.05</v>
      </c>
      <c r="N245" s="6">
        <v>0.05</v>
      </c>
      <c r="O245" s="6">
        <v>0</v>
      </c>
      <c r="P245" s="10" t="s">
        <v>28</v>
      </c>
      <c r="Q245" s="6">
        <v>0</v>
      </c>
      <c r="R245" s="6">
        <v>0</v>
      </c>
      <c r="S245" s="11">
        <f>IF($A245="","---",IF(OR($G245="FIC",$G245="FC"),IF(COUNTIFS($D$2:$D278,#REF!,$E$2:$E278,$E245,$G$2:$G278,"FIC")=1,$B245,"Completion Date Pending"),IF(OR(AND($K245=$J245,$K245=$R245),$K245=0,($K245-SUMIFS($R$2:$R278,$D$2:$D278,$D245,$E$2:$E278,$E245,$G$2:$G278,$G245))=0),$B245,"Completion Date Pending")))</f>
        <v>45804</v>
      </c>
      <c r="T245" s="12">
        <f t="shared" si="18"/>
        <v>0</v>
      </c>
      <c r="U245" s="12">
        <f t="shared" si="19"/>
        <v>111</v>
      </c>
      <c r="V245" s="45">
        <f t="shared" si="20"/>
        <v>0</v>
      </c>
      <c r="W245" s="46">
        <f t="shared" si="21"/>
        <v>2220</v>
      </c>
      <c r="X245" s="13" t="str">
        <f t="shared" si="22"/>
        <v>Tuesday</v>
      </c>
      <c r="Y245" s="14" t="b">
        <f t="shared" si="23"/>
        <v>1</v>
      </c>
      <c r="Z245" s="16"/>
    </row>
    <row r="246" spans="1:26" x14ac:dyDescent="0.3">
      <c r="A246" s="6" t="s">
        <v>55</v>
      </c>
      <c r="B246" s="7">
        <v>45804</v>
      </c>
      <c r="C246" s="8">
        <v>22</v>
      </c>
      <c r="D246" s="6" t="s">
        <v>29</v>
      </c>
      <c r="E246" s="6">
        <v>22</v>
      </c>
      <c r="F246" s="6" t="s">
        <v>30</v>
      </c>
      <c r="G246" s="6" t="s">
        <v>61</v>
      </c>
      <c r="H246" s="9">
        <v>107519</v>
      </c>
      <c r="I246" s="9">
        <v>112593</v>
      </c>
      <c r="J246" s="6">
        <v>1</v>
      </c>
      <c r="K246" s="6">
        <v>1</v>
      </c>
      <c r="L246" s="6" t="s">
        <v>27</v>
      </c>
      <c r="M246" s="6">
        <v>0.05</v>
      </c>
      <c r="N246" s="6">
        <v>0.05</v>
      </c>
      <c r="O246" s="6">
        <v>0</v>
      </c>
      <c r="P246" s="10" t="s">
        <v>28</v>
      </c>
      <c r="Q246" s="6">
        <v>0</v>
      </c>
      <c r="R246" s="6">
        <v>0</v>
      </c>
      <c r="S246" s="11" t="str">
        <f>IF($A246="","---",IF(OR($G246="FIC",$G246="FC"),IF(COUNTIFS($D$2:$D279,#REF!,$E$2:$E279,$E246,$G$2:$G279,"FIC")=1,$B246,"Completion Date Pending"),IF(OR(AND($K246=$J246,$K246=$R246),$K246=0,($K246-SUMIFS($R$2:$R279,$D$2:$D279,$D246,$E$2:$E279,$E246,$G$2:$G279,$G246))=0),$B246,"Completion Date Pending")))</f>
        <v>Completion Date Pending</v>
      </c>
      <c r="T246" s="12">
        <f t="shared" si="18"/>
        <v>5074</v>
      </c>
      <c r="U246" s="12">
        <f t="shared" si="19"/>
        <v>0</v>
      </c>
      <c r="V246" s="45">
        <f t="shared" si="20"/>
        <v>101480</v>
      </c>
      <c r="W246" s="46">
        <f t="shared" si="21"/>
        <v>0</v>
      </c>
      <c r="X246" s="13" t="str">
        <f t="shared" si="22"/>
        <v>Tuesday</v>
      </c>
      <c r="Y246" s="14" t="b">
        <f t="shared" si="23"/>
        <v>1</v>
      </c>
      <c r="Z246" s="16"/>
    </row>
    <row r="247" spans="1:26" x14ac:dyDescent="0.3">
      <c r="A247" s="6" t="s">
        <v>55</v>
      </c>
      <c r="B247" s="7">
        <v>45807</v>
      </c>
      <c r="C247" s="8">
        <v>22</v>
      </c>
      <c r="D247" s="6" t="s">
        <v>31</v>
      </c>
      <c r="E247" s="6">
        <v>1</v>
      </c>
      <c r="F247" s="6" t="s">
        <v>32</v>
      </c>
      <c r="G247" s="6" t="s">
        <v>60</v>
      </c>
      <c r="H247" s="6">
        <v>0</v>
      </c>
      <c r="I247" s="6">
        <v>0</v>
      </c>
      <c r="J247" s="6">
        <v>55</v>
      </c>
      <c r="K247" s="6">
        <v>0</v>
      </c>
      <c r="L247" s="6" t="s">
        <v>27</v>
      </c>
      <c r="M247" s="6">
        <v>0.1</v>
      </c>
      <c r="N247" s="6">
        <v>0.1</v>
      </c>
      <c r="O247" s="6">
        <v>0</v>
      </c>
      <c r="P247" s="10" t="s">
        <v>28</v>
      </c>
      <c r="Q247" s="6">
        <v>0</v>
      </c>
      <c r="R247" s="6">
        <v>0</v>
      </c>
      <c r="S247" s="11">
        <f>IF($A247="","---",IF(OR($G247="FIC",$G247="FC"),IF(COUNTIFS($D$2:$D280,#REF!,$E$2:$E280,$E247,$G$2:$G280,"FIC")=1,$B247,"Completion Date Pending"),IF(OR(AND($K247=$J247,$K247=$R247),$K247=0,($K247-SUMIFS($R$2:$R280,$D$2:$D280,$D247,$E$2:$E280,$E247,$G$2:$G280,$G247))=0),$B247,"Completion Date Pending")))</f>
        <v>45807</v>
      </c>
      <c r="T247" s="12">
        <f t="shared" si="18"/>
        <v>0</v>
      </c>
      <c r="U247" s="12">
        <f t="shared" si="19"/>
        <v>55</v>
      </c>
      <c r="V247" s="45">
        <f t="shared" si="20"/>
        <v>0</v>
      </c>
      <c r="W247" s="46">
        <f t="shared" si="21"/>
        <v>550</v>
      </c>
      <c r="X247" s="13" t="str">
        <f t="shared" si="22"/>
        <v>Friday</v>
      </c>
      <c r="Y247" s="14" t="b">
        <f t="shared" si="23"/>
        <v>1</v>
      </c>
      <c r="Z247" s="16"/>
    </row>
    <row r="248" spans="1:26" x14ac:dyDescent="0.3">
      <c r="A248" s="6" t="s">
        <v>55</v>
      </c>
      <c r="B248" s="7">
        <v>45807</v>
      </c>
      <c r="C248" s="8">
        <v>22</v>
      </c>
      <c r="D248" s="6" t="s">
        <v>31</v>
      </c>
      <c r="E248" s="6">
        <v>1</v>
      </c>
      <c r="F248" s="6" t="s">
        <v>32</v>
      </c>
      <c r="G248" s="6" t="s">
        <v>61</v>
      </c>
      <c r="H248" s="6">
        <v>0</v>
      </c>
      <c r="I248" s="9">
        <v>3878</v>
      </c>
      <c r="J248" s="6">
        <v>1</v>
      </c>
      <c r="K248" s="6">
        <v>0</v>
      </c>
      <c r="L248" s="6" t="s">
        <v>27</v>
      </c>
      <c r="M248" s="6">
        <v>0.1</v>
      </c>
      <c r="N248" s="6">
        <v>0.1</v>
      </c>
      <c r="O248" s="6">
        <v>0</v>
      </c>
      <c r="P248" s="10" t="s">
        <v>28</v>
      </c>
      <c r="Q248" s="6">
        <v>0</v>
      </c>
      <c r="R248" s="6">
        <v>0</v>
      </c>
      <c r="S248" s="11">
        <f>IF($A248="","---",IF(OR($G248="FIC",$G248="FC"),IF(COUNTIFS($D$2:$D280,#REF!,$E$2:$E280,$E248,$G$2:$G280,"FIC")=1,$B248,"Completion Date Pending"),IF(OR(AND($K248=$J248,$K248=$R248),$K248=0,($K248-SUMIFS($R$2:$R280,$D$2:$D280,$D248,$E$2:$E280,$E248,$G$2:$G280,$G248))=0),$B248,"Completion Date Pending")))</f>
        <v>45807</v>
      </c>
      <c r="T248" s="12">
        <f t="shared" si="18"/>
        <v>3878</v>
      </c>
      <c r="U248" s="12">
        <f t="shared" si="19"/>
        <v>1</v>
      </c>
      <c r="V248" s="45">
        <f t="shared" si="20"/>
        <v>38780</v>
      </c>
      <c r="W248" s="46">
        <f t="shared" si="21"/>
        <v>10</v>
      </c>
      <c r="X248" s="13" t="str">
        <f t="shared" si="22"/>
        <v>Friday</v>
      </c>
      <c r="Y248" s="14" t="b">
        <f t="shared" si="23"/>
        <v>1</v>
      </c>
      <c r="Z248" s="16"/>
    </row>
    <row r="249" spans="1:26" x14ac:dyDescent="0.3">
      <c r="A249" s="6" t="s">
        <v>55</v>
      </c>
      <c r="B249" s="7">
        <v>45807</v>
      </c>
      <c r="C249" s="8">
        <v>22</v>
      </c>
      <c r="D249" s="6" t="s">
        <v>33</v>
      </c>
      <c r="E249" s="6">
        <v>1</v>
      </c>
      <c r="F249" s="6" t="s">
        <v>34</v>
      </c>
      <c r="G249" s="6" t="s">
        <v>60</v>
      </c>
      <c r="H249" s="6">
        <v>0</v>
      </c>
      <c r="I249" s="6">
        <v>0</v>
      </c>
      <c r="J249" s="6">
        <v>25</v>
      </c>
      <c r="K249" s="6">
        <v>0</v>
      </c>
      <c r="L249" s="6" t="s">
        <v>27</v>
      </c>
      <c r="M249" s="6">
        <v>0.1</v>
      </c>
      <c r="N249" s="6">
        <v>0.1</v>
      </c>
      <c r="O249" s="6">
        <v>0</v>
      </c>
      <c r="P249" s="10" t="s">
        <v>28</v>
      </c>
      <c r="Q249" s="6">
        <v>0</v>
      </c>
      <c r="R249" s="6">
        <v>0</v>
      </c>
      <c r="S249" s="11">
        <f>IF($A249="","---",IF(OR($G249="FIC",$G249="FC"),IF(COUNTIFS($D$2:$D280,#REF!,$E$2:$E280,$E249,$G$2:$G280,"FIC")=1,$B249,"Completion Date Pending"),IF(OR(AND($K249=$J249,$K249=$R249),$K249=0,($K249-SUMIFS($R$2:$R280,$D$2:$D280,$D249,$E$2:$E280,$E249,$G$2:$G280,$G249))=0),$B249,"Completion Date Pending")))</f>
        <v>45807</v>
      </c>
      <c r="T249" s="12">
        <f t="shared" si="18"/>
        <v>0</v>
      </c>
      <c r="U249" s="12">
        <f t="shared" si="19"/>
        <v>25</v>
      </c>
      <c r="V249" s="45">
        <f t="shared" si="20"/>
        <v>0</v>
      </c>
      <c r="W249" s="46">
        <f t="shared" si="21"/>
        <v>250</v>
      </c>
      <c r="X249" s="13" t="str">
        <f t="shared" si="22"/>
        <v>Friday</v>
      </c>
      <c r="Y249" s="14" t="b">
        <f t="shared" si="23"/>
        <v>1</v>
      </c>
      <c r="Z249" s="16"/>
    </row>
    <row r="250" spans="1:26" x14ac:dyDescent="0.3">
      <c r="A250" s="6" t="s">
        <v>55</v>
      </c>
      <c r="B250" s="7">
        <v>45807</v>
      </c>
      <c r="C250" s="8">
        <v>22</v>
      </c>
      <c r="D250" s="6" t="s">
        <v>33</v>
      </c>
      <c r="E250" s="6">
        <v>1</v>
      </c>
      <c r="F250" s="6" t="s">
        <v>34</v>
      </c>
      <c r="G250" s="6" t="s">
        <v>61</v>
      </c>
      <c r="H250" s="6">
        <v>0</v>
      </c>
      <c r="I250" s="9">
        <v>3056</v>
      </c>
      <c r="J250" s="6">
        <v>1</v>
      </c>
      <c r="K250" s="6">
        <v>0</v>
      </c>
      <c r="L250" s="6" t="s">
        <v>27</v>
      </c>
      <c r="M250" s="6">
        <v>0.1</v>
      </c>
      <c r="N250" s="6">
        <v>0.1</v>
      </c>
      <c r="O250" s="6">
        <v>0</v>
      </c>
      <c r="P250" s="10" t="s">
        <v>28</v>
      </c>
      <c r="Q250" s="6">
        <v>0</v>
      </c>
      <c r="R250" s="6">
        <v>0</v>
      </c>
      <c r="S250" s="11">
        <f>IF($A250="","---",IF(OR($G250="FIC",$G250="FC"),IF(COUNTIFS($D$2:$D280,#REF!,$E$2:$E280,$E250,$G$2:$G280,"FIC")=1,$B250,"Completion Date Pending"),IF(OR(AND($K250=$J250,$K250=$R250),$K250=0,($K250-SUMIFS($R$2:$R280,$D$2:$D280,$D250,$E$2:$E280,$E250,$G$2:$G280,$G250))=0),$B250,"Completion Date Pending")))</f>
        <v>45807</v>
      </c>
      <c r="T250" s="12">
        <f t="shared" si="18"/>
        <v>3056</v>
      </c>
      <c r="U250" s="12">
        <f t="shared" si="19"/>
        <v>1</v>
      </c>
      <c r="V250" s="45">
        <f t="shared" si="20"/>
        <v>30560</v>
      </c>
      <c r="W250" s="46">
        <f t="shared" si="21"/>
        <v>10</v>
      </c>
      <c r="X250" s="13" t="str">
        <f t="shared" si="22"/>
        <v>Friday</v>
      </c>
      <c r="Y250" s="14" t="b">
        <f t="shared" si="23"/>
        <v>1</v>
      </c>
      <c r="Z250" s="16"/>
    </row>
    <row r="251" spans="1:26" x14ac:dyDescent="0.3">
      <c r="A251" s="6" t="s">
        <v>56</v>
      </c>
      <c r="B251" s="7">
        <v>45803</v>
      </c>
      <c r="C251" s="8">
        <v>22</v>
      </c>
      <c r="D251" s="6" t="s">
        <v>29</v>
      </c>
      <c r="E251" s="6">
        <v>9</v>
      </c>
      <c r="F251" s="6" t="s">
        <v>30</v>
      </c>
      <c r="G251" s="6" t="s">
        <v>60</v>
      </c>
      <c r="H251" s="6">
        <v>0</v>
      </c>
      <c r="I251" s="6">
        <v>0</v>
      </c>
      <c r="J251" s="6">
        <v>26</v>
      </c>
      <c r="K251" s="6">
        <v>0</v>
      </c>
      <c r="L251" s="6" t="s">
        <v>27</v>
      </c>
      <c r="M251" s="6">
        <v>0.05</v>
      </c>
      <c r="N251" s="6">
        <v>0.05</v>
      </c>
      <c r="O251" s="6">
        <v>0</v>
      </c>
      <c r="P251" s="10" t="s">
        <v>28</v>
      </c>
      <c r="Q251" s="6">
        <v>0</v>
      </c>
      <c r="R251" s="6">
        <v>0</v>
      </c>
      <c r="S251" s="11">
        <f>IF($A251="","---",IF(OR($G251="FIC",$G251="FC"),IF(COUNTIFS($D$2:$D280,#REF!,$E$2:$E280,$E251,$G$2:$G280,"FIC")=1,$B251,"Completion Date Pending"),IF(OR(AND($K251=$J251,$K251=$R251),$K251=0,($K251-SUMIFS($R$2:$R280,$D$2:$D280,$D251,$E$2:$E280,$E251,$G$2:$G280,$G251))=0),$B251,"Completion Date Pending")))</f>
        <v>45803</v>
      </c>
      <c r="T251" s="12">
        <f t="shared" si="18"/>
        <v>0</v>
      </c>
      <c r="U251" s="12">
        <f t="shared" si="19"/>
        <v>26</v>
      </c>
      <c r="V251" s="45">
        <f t="shared" si="20"/>
        <v>0</v>
      </c>
      <c r="W251" s="46">
        <f t="shared" si="21"/>
        <v>520</v>
      </c>
      <c r="X251" s="13" t="str">
        <f t="shared" si="22"/>
        <v>Monday</v>
      </c>
      <c r="Y251" s="14" t="b">
        <f t="shared" si="23"/>
        <v>1</v>
      </c>
      <c r="Z251" s="16"/>
    </row>
    <row r="252" spans="1:26" x14ac:dyDescent="0.3">
      <c r="A252" s="6" t="s">
        <v>56</v>
      </c>
      <c r="B252" s="7">
        <v>45803</v>
      </c>
      <c r="C252" s="8">
        <v>22</v>
      </c>
      <c r="D252" s="6" t="s">
        <v>29</v>
      </c>
      <c r="E252" s="6">
        <v>9</v>
      </c>
      <c r="F252" s="6" t="s">
        <v>30</v>
      </c>
      <c r="G252" s="6" t="s">
        <v>61</v>
      </c>
      <c r="H252" s="9">
        <v>40954</v>
      </c>
      <c r="I252" s="9">
        <v>46074</v>
      </c>
      <c r="J252" s="6">
        <v>1</v>
      </c>
      <c r="K252" s="6">
        <v>0</v>
      </c>
      <c r="L252" s="6" t="s">
        <v>27</v>
      </c>
      <c r="M252" s="6">
        <v>0.05</v>
      </c>
      <c r="N252" s="6">
        <v>0.05</v>
      </c>
      <c r="O252" s="6">
        <v>0</v>
      </c>
      <c r="P252" s="10" t="s">
        <v>28</v>
      </c>
      <c r="Q252" s="6">
        <v>0</v>
      </c>
      <c r="R252" s="6">
        <v>0</v>
      </c>
      <c r="S252" s="11">
        <f>IF($A252="","---",IF(OR($G252="FIC",$G252="FC"),IF(COUNTIFS($D$2:$D280,#REF!,$E$2:$E280,$E252,$G$2:$G280,"FIC")=1,$B252,"Completion Date Pending"),IF(OR(AND($K252=$J252,$K252=$R252),$K252=0,($K252-SUMIFS($R$2:$R280,$D$2:$D280,$D252,$E$2:$E280,$E252,$G$2:$G280,$G252))=0),$B252,"Completion Date Pending")))</f>
        <v>45803</v>
      </c>
      <c r="T252" s="12">
        <f t="shared" si="18"/>
        <v>5120</v>
      </c>
      <c r="U252" s="12">
        <f t="shared" si="19"/>
        <v>1</v>
      </c>
      <c r="V252" s="45">
        <f t="shared" si="20"/>
        <v>102400</v>
      </c>
      <c r="W252" s="46">
        <f t="shared" si="21"/>
        <v>20</v>
      </c>
      <c r="X252" s="13" t="str">
        <f t="shared" si="22"/>
        <v>Monday</v>
      </c>
      <c r="Y252" s="14" t="b">
        <f t="shared" si="23"/>
        <v>1</v>
      </c>
      <c r="Z252" s="16"/>
    </row>
    <row r="253" spans="1:26" x14ac:dyDescent="0.3">
      <c r="A253" s="6" t="s">
        <v>56</v>
      </c>
      <c r="B253" s="7">
        <v>45804</v>
      </c>
      <c r="C253" s="8">
        <v>22</v>
      </c>
      <c r="D253" s="6" t="s">
        <v>31</v>
      </c>
      <c r="E253" s="6">
        <v>13</v>
      </c>
      <c r="F253" s="6" t="s">
        <v>32</v>
      </c>
      <c r="G253" s="6" t="s">
        <v>60</v>
      </c>
      <c r="H253" s="6">
        <v>0</v>
      </c>
      <c r="I253" s="6">
        <v>0</v>
      </c>
      <c r="J253" s="6">
        <v>17</v>
      </c>
      <c r="K253" s="6">
        <v>0</v>
      </c>
      <c r="L253" s="6" t="s">
        <v>27</v>
      </c>
      <c r="M253" s="6">
        <v>0.05</v>
      </c>
      <c r="N253" s="6">
        <v>0.05</v>
      </c>
      <c r="O253" s="6">
        <v>0</v>
      </c>
      <c r="P253" s="10" t="s">
        <v>28</v>
      </c>
      <c r="Q253" s="6">
        <v>0</v>
      </c>
      <c r="R253" s="6">
        <v>0</v>
      </c>
      <c r="S253" s="11">
        <f>IF($A253="","---",IF(OR($G253="FIC",$G253="FC"),IF(COUNTIFS($D$2:$D280,#REF!,$E$2:$E280,$E253,$G$2:$G280,"FIC")=1,$B253,"Completion Date Pending"),IF(OR(AND($K253=$J253,$K253=$R253),$K253=0,($K253-SUMIFS($R$2:$R280,$D$2:$D280,$D253,$E$2:$E280,$E253,$G$2:$G280,$G253))=0),$B253,"Completion Date Pending")))</f>
        <v>45804</v>
      </c>
      <c r="T253" s="12">
        <f t="shared" si="18"/>
        <v>0</v>
      </c>
      <c r="U253" s="12">
        <f t="shared" si="19"/>
        <v>17</v>
      </c>
      <c r="V253" s="45">
        <f t="shared" si="20"/>
        <v>0</v>
      </c>
      <c r="W253" s="46">
        <f t="shared" si="21"/>
        <v>340</v>
      </c>
      <c r="X253" s="13" t="str">
        <f t="shared" si="22"/>
        <v>Tuesday</v>
      </c>
      <c r="Y253" s="14" t="b">
        <f t="shared" si="23"/>
        <v>1</v>
      </c>
      <c r="Z253" s="16"/>
    </row>
    <row r="254" spans="1:26" x14ac:dyDescent="0.3">
      <c r="A254" s="6" t="s">
        <v>56</v>
      </c>
      <c r="B254" s="7">
        <v>45804</v>
      </c>
      <c r="C254" s="8">
        <v>22</v>
      </c>
      <c r="D254" s="6" t="s">
        <v>31</v>
      </c>
      <c r="E254" s="6">
        <v>13</v>
      </c>
      <c r="F254" s="6" t="s">
        <v>32</v>
      </c>
      <c r="G254" s="6" t="s">
        <v>61</v>
      </c>
      <c r="H254" s="9">
        <v>46575</v>
      </c>
      <c r="I254" s="9">
        <v>50465</v>
      </c>
      <c r="J254" s="6">
        <v>1</v>
      </c>
      <c r="K254" s="6">
        <v>0</v>
      </c>
      <c r="L254" s="6" t="s">
        <v>27</v>
      </c>
      <c r="M254" s="6">
        <v>0.05</v>
      </c>
      <c r="N254" s="6">
        <v>0.05</v>
      </c>
      <c r="O254" s="6">
        <v>0</v>
      </c>
      <c r="P254" s="10" t="s">
        <v>28</v>
      </c>
      <c r="Q254" s="6">
        <v>0</v>
      </c>
      <c r="R254" s="6">
        <v>0</v>
      </c>
      <c r="S254" s="11">
        <f>IF($A254="","---",IF(OR($G254="FIC",$G254="FC"),IF(COUNTIFS($D$2:$D280,#REF!,$E$2:$E280,$E254,$G$2:$G280,"FIC")=1,$B254,"Completion Date Pending"),IF(OR(AND($K254=$J254,$K254=$R254),$K254=0,($K254-SUMIFS($R$2:$R280,$D$2:$D280,$D254,$E$2:$E280,$E254,$G$2:$G280,$G254))=0),$B254,"Completion Date Pending")))</f>
        <v>45804</v>
      </c>
      <c r="T254" s="12">
        <f t="shared" si="18"/>
        <v>3890</v>
      </c>
      <c r="U254" s="12">
        <f t="shared" si="19"/>
        <v>1</v>
      </c>
      <c r="V254" s="45">
        <f t="shared" si="20"/>
        <v>77800</v>
      </c>
      <c r="W254" s="46">
        <f t="shared" si="21"/>
        <v>20</v>
      </c>
      <c r="X254" s="13" t="str">
        <f t="shared" si="22"/>
        <v>Tuesday</v>
      </c>
      <c r="Y254" s="14" t="b">
        <f t="shared" si="23"/>
        <v>1</v>
      </c>
      <c r="Z254" s="16"/>
    </row>
    <row r="255" spans="1:26" x14ac:dyDescent="0.3">
      <c r="A255" s="6" t="s">
        <v>56</v>
      </c>
      <c r="B255" s="7">
        <v>45805</v>
      </c>
      <c r="C255" s="8">
        <v>22</v>
      </c>
      <c r="D255" s="6" t="s">
        <v>33</v>
      </c>
      <c r="E255" s="6">
        <v>13</v>
      </c>
      <c r="F255" s="6" t="s">
        <v>34</v>
      </c>
      <c r="G255" s="6" t="s">
        <v>60</v>
      </c>
      <c r="H255" s="6">
        <v>0</v>
      </c>
      <c r="I255" s="6">
        <v>0</v>
      </c>
      <c r="J255" s="6">
        <v>21</v>
      </c>
      <c r="K255" s="6">
        <v>0</v>
      </c>
      <c r="L255" s="6" t="s">
        <v>27</v>
      </c>
      <c r="M255" s="6">
        <v>0.05</v>
      </c>
      <c r="N255" s="6">
        <v>0.05</v>
      </c>
      <c r="O255" s="6">
        <v>0</v>
      </c>
      <c r="P255" s="10" t="s">
        <v>28</v>
      </c>
      <c r="Q255" s="6">
        <v>0</v>
      </c>
      <c r="R255" s="6">
        <v>0</v>
      </c>
      <c r="S255" s="11">
        <f>IF($A255="","---",IF(OR($G255="FIC",$G255="FC"),IF(COUNTIFS($D$2:$D280,#REF!,$E$2:$E280,$E255,$G$2:$G280,"FIC")=1,$B255,"Completion Date Pending"),IF(OR(AND($K255=$J255,$K255=$R255),$K255=0,($K255-SUMIFS($R$2:$R280,$D$2:$D280,$D255,$E$2:$E280,$E255,$G$2:$G280,$G255))=0),$B255,"Completion Date Pending")))</f>
        <v>45805</v>
      </c>
      <c r="T255" s="12">
        <f t="shared" si="18"/>
        <v>0</v>
      </c>
      <c r="U255" s="12">
        <f t="shared" si="19"/>
        <v>21</v>
      </c>
      <c r="V255" s="45">
        <f t="shared" si="20"/>
        <v>0</v>
      </c>
      <c r="W255" s="46">
        <f t="shared" si="21"/>
        <v>420</v>
      </c>
      <c r="X255" s="13" t="str">
        <f t="shared" si="22"/>
        <v>Wednesday</v>
      </c>
      <c r="Y255" s="14" t="b">
        <f t="shared" si="23"/>
        <v>1</v>
      </c>
      <c r="Z255" s="16"/>
    </row>
    <row r="256" spans="1:26" x14ac:dyDescent="0.3">
      <c r="A256" s="6" t="s">
        <v>56</v>
      </c>
      <c r="B256" s="7">
        <v>45805</v>
      </c>
      <c r="C256" s="8">
        <v>22</v>
      </c>
      <c r="D256" s="6" t="s">
        <v>33</v>
      </c>
      <c r="E256" s="6">
        <v>13</v>
      </c>
      <c r="F256" s="6" t="s">
        <v>34</v>
      </c>
      <c r="G256" s="6" t="s">
        <v>61</v>
      </c>
      <c r="H256" s="9">
        <v>36686</v>
      </c>
      <c r="I256" s="9">
        <v>39750</v>
      </c>
      <c r="J256" s="6">
        <v>1</v>
      </c>
      <c r="K256" s="6">
        <v>0</v>
      </c>
      <c r="L256" s="6" t="s">
        <v>27</v>
      </c>
      <c r="M256" s="6">
        <v>0.05</v>
      </c>
      <c r="N256" s="6">
        <v>0.05</v>
      </c>
      <c r="O256" s="6">
        <v>0</v>
      </c>
      <c r="P256" s="10" t="s">
        <v>28</v>
      </c>
      <c r="Q256" s="6">
        <v>0</v>
      </c>
      <c r="R256" s="6">
        <v>0</v>
      </c>
      <c r="S256" s="11">
        <f>IF($A256="","---",IF(OR($G256="FIC",$G256="FC"),IF(COUNTIFS($D$2:$D280,#REF!,$E$2:$E280,$E256,$G$2:$G280,"FIC")=1,$B256,"Completion Date Pending"),IF(OR(AND($K256=$J256,$K256=$R256),$K256=0,($K256-SUMIFS($R$2:$R280,$D$2:$D280,$D256,$E$2:$E280,$E256,$G$2:$G280,$G256))=0),$B256,"Completion Date Pending")))</f>
        <v>45805</v>
      </c>
      <c r="T256" s="12">
        <f t="shared" si="18"/>
        <v>3064</v>
      </c>
      <c r="U256" s="12">
        <f t="shared" si="19"/>
        <v>1</v>
      </c>
      <c r="V256" s="45">
        <f t="shared" si="20"/>
        <v>61280</v>
      </c>
      <c r="W256" s="46">
        <f t="shared" si="21"/>
        <v>20</v>
      </c>
      <c r="X256" s="13" t="str">
        <f t="shared" si="22"/>
        <v>Wednesday</v>
      </c>
      <c r="Y256" s="14" t="b">
        <f t="shared" si="23"/>
        <v>1</v>
      </c>
      <c r="Z256" s="16"/>
    </row>
    <row r="257" spans="1:26" x14ac:dyDescent="0.3">
      <c r="A257" s="6" t="s">
        <v>56</v>
      </c>
      <c r="B257" s="7">
        <v>45807</v>
      </c>
      <c r="C257" s="8">
        <v>22</v>
      </c>
      <c r="D257" s="6" t="s">
        <v>35</v>
      </c>
      <c r="E257" s="6">
        <v>3</v>
      </c>
      <c r="F257" s="6" t="s">
        <v>36</v>
      </c>
      <c r="G257" s="6" t="s">
        <v>60</v>
      </c>
      <c r="H257" s="6">
        <v>0</v>
      </c>
      <c r="I257" s="6">
        <v>0</v>
      </c>
      <c r="J257" s="6">
        <v>300</v>
      </c>
      <c r="K257" s="6">
        <v>0</v>
      </c>
      <c r="L257" s="6" t="s">
        <v>27</v>
      </c>
      <c r="M257" s="6">
        <v>0.05</v>
      </c>
      <c r="N257" s="6">
        <v>0.05</v>
      </c>
      <c r="O257" s="6">
        <v>0</v>
      </c>
      <c r="P257" s="10" t="s">
        <v>28</v>
      </c>
      <c r="Q257" s="6">
        <v>0</v>
      </c>
      <c r="R257" s="6">
        <v>0</v>
      </c>
      <c r="S257" s="11">
        <f>IF($A257="","---",IF(OR($G257="FIC",$G257="FC"),IF(COUNTIFS($D$2:$D280,#REF!,$E$2:$E280,$E257,$G$2:$G280,"FIC")=1,$B257,"Completion Date Pending"),IF(OR(AND($K257=$J257,$K257=$R257),$K257=0,($K257-SUMIFS($R$2:$R280,$D$2:$D280,$D257,$E$2:$E280,$E257,$G$2:$G280,$G257))=0),$B257,"Completion Date Pending")))</f>
        <v>45807</v>
      </c>
      <c r="T257" s="12">
        <f t="shared" si="18"/>
        <v>0</v>
      </c>
      <c r="U257" s="12">
        <f t="shared" si="19"/>
        <v>300</v>
      </c>
      <c r="V257" s="45">
        <f t="shared" si="20"/>
        <v>0</v>
      </c>
      <c r="W257" s="46">
        <f t="shared" si="21"/>
        <v>6000</v>
      </c>
      <c r="X257" s="13" t="str">
        <f t="shared" si="22"/>
        <v>Friday</v>
      </c>
      <c r="Y257" s="14" t="b">
        <f t="shared" si="23"/>
        <v>1</v>
      </c>
      <c r="Z257" s="16"/>
    </row>
    <row r="258" spans="1:26" x14ac:dyDescent="0.3">
      <c r="A258" s="6" t="s">
        <v>56</v>
      </c>
      <c r="B258" s="7">
        <v>45807</v>
      </c>
      <c r="C258" s="8">
        <v>22</v>
      </c>
      <c r="D258" s="6" t="s">
        <v>35</v>
      </c>
      <c r="E258" s="6">
        <v>3</v>
      </c>
      <c r="F258" s="6" t="s">
        <v>36</v>
      </c>
      <c r="G258" s="6" t="s">
        <v>61</v>
      </c>
      <c r="H258" s="9">
        <v>13262</v>
      </c>
      <c r="I258" s="9">
        <v>19890</v>
      </c>
      <c r="J258" s="6">
        <v>1</v>
      </c>
      <c r="K258" s="6">
        <v>0</v>
      </c>
      <c r="L258" s="6" t="s">
        <v>27</v>
      </c>
      <c r="M258" s="6">
        <v>0.05</v>
      </c>
      <c r="N258" s="6">
        <v>0.05</v>
      </c>
      <c r="O258" s="6">
        <v>0</v>
      </c>
      <c r="P258" s="10" t="s">
        <v>28</v>
      </c>
      <c r="Q258" s="6">
        <v>0</v>
      </c>
      <c r="R258" s="6">
        <v>0</v>
      </c>
      <c r="S258" s="11">
        <f>IF($A258="","---",IF(OR($G258="FIC",$G258="FC"),IF(COUNTIFS($D$2:$D280,#REF!,$E$2:$E280,$E258,$G$2:$G280,"FIC")=1,$B258,"Completion Date Pending"),IF(OR(AND($K258=$J258,$K258=$R258),$K258=0,($K258-SUMIFS($R$2:$R280,$D$2:$D280,$D258,$E$2:$E280,$E258,$G$2:$G280,$G258))=0),$B258,"Completion Date Pending")))</f>
        <v>45807</v>
      </c>
      <c r="T258" s="12">
        <f t="shared" ref="T258:T280" si="24">IF(OR($H258="",$I258=""),"---",$I258-$H258)</f>
        <v>6628</v>
      </c>
      <c r="U258" s="12">
        <f t="shared" ref="U258:U280" si="25">IF(OR($I258="",$H258=""),"---",$J258-$K258+$Q258)</f>
        <v>1</v>
      </c>
      <c r="V258" s="45">
        <f t="shared" ref="V258:V280" si="26">IF($M258=0,"---",$T258/$M258)</f>
        <v>132560</v>
      </c>
      <c r="W258" s="46">
        <f t="shared" ref="W258:W280" si="27">IF($M258=0,"---",$U258/$M258)</f>
        <v>20</v>
      </c>
      <c r="X258" s="13" t="str">
        <f t="shared" ref="X258:X280" si="28">TEXT($B258,"DDDD")</f>
        <v>Friday</v>
      </c>
      <c r="Y258" s="14" t="b">
        <f t="shared" ref="Y258:Y280" si="29">$M258=$N258</f>
        <v>1</v>
      </c>
      <c r="Z258" s="16"/>
    </row>
    <row r="259" spans="1:26" x14ac:dyDescent="0.3">
      <c r="A259" s="6" t="s">
        <v>57</v>
      </c>
      <c r="B259" s="7">
        <v>45803</v>
      </c>
      <c r="C259" s="8">
        <v>22</v>
      </c>
      <c r="D259" s="6" t="s">
        <v>29</v>
      </c>
      <c r="E259" s="6">
        <v>8</v>
      </c>
      <c r="F259" s="6" t="s">
        <v>30</v>
      </c>
      <c r="G259" s="6" t="s">
        <v>60</v>
      </c>
      <c r="H259" s="6">
        <v>0</v>
      </c>
      <c r="I259" s="6">
        <v>0</v>
      </c>
      <c r="J259" s="6">
        <v>24</v>
      </c>
      <c r="K259" s="6">
        <v>0</v>
      </c>
      <c r="L259" s="6" t="s">
        <v>27</v>
      </c>
      <c r="M259" s="6">
        <v>0.05</v>
      </c>
      <c r="N259" s="6">
        <v>0.05</v>
      </c>
      <c r="O259" s="6">
        <v>0</v>
      </c>
      <c r="P259" s="10" t="s">
        <v>28</v>
      </c>
      <c r="Q259" s="6">
        <v>0</v>
      </c>
      <c r="R259" s="6">
        <v>0</v>
      </c>
      <c r="S259" s="11">
        <f>IF($A259="","---",IF(OR($G259="FIC",$G259="FC"),IF(COUNTIFS($D$2:$D280,#REF!,$E$2:$E280,$E259,$G$2:$G280,"FIC")=1,$B259,"Completion Date Pending"),IF(OR(AND($K259=$J259,$K259=$R259),$K259=0,($K259-SUMIFS($R$2:$R280,$D$2:$D280,$D259,$E$2:$E280,$E259,$G$2:$G280,$G259))=0),$B259,"Completion Date Pending")))</f>
        <v>45803</v>
      </c>
      <c r="T259" s="12">
        <f t="shared" si="24"/>
        <v>0</v>
      </c>
      <c r="U259" s="12">
        <f t="shared" si="25"/>
        <v>24</v>
      </c>
      <c r="V259" s="45">
        <f t="shared" si="26"/>
        <v>0</v>
      </c>
      <c r="W259" s="46">
        <f t="shared" si="27"/>
        <v>480</v>
      </c>
      <c r="X259" s="13" t="str">
        <f t="shared" si="28"/>
        <v>Monday</v>
      </c>
      <c r="Y259" s="14" t="b">
        <f t="shared" si="29"/>
        <v>1</v>
      </c>
      <c r="Z259" s="16"/>
    </row>
    <row r="260" spans="1:26" x14ac:dyDescent="0.3">
      <c r="A260" s="6" t="s">
        <v>57</v>
      </c>
      <c r="B260" s="7">
        <v>45803</v>
      </c>
      <c r="C260" s="8">
        <v>22</v>
      </c>
      <c r="D260" s="6" t="s">
        <v>29</v>
      </c>
      <c r="E260" s="6">
        <v>8</v>
      </c>
      <c r="F260" s="6" t="s">
        <v>30</v>
      </c>
      <c r="G260" s="6" t="s">
        <v>61</v>
      </c>
      <c r="H260" s="9">
        <v>35835</v>
      </c>
      <c r="I260" s="9">
        <v>40954</v>
      </c>
      <c r="J260" s="6">
        <v>1</v>
      </c>
      <c r="K260" s="6">
        <v>0</v>
      </c>
      <c r="L260" s="6" t="s">
        <v>27</v>
      </c>
      <c r="M260" s="6">
        <v>0.05</v>
      </c>
      <c r="N260" s="6">
        <v>0.05</v>
      </c>
      <c r="O260" s="6">
        <v>0</v>
      </c>
      <c r="P260" s="10" t="s">
        <v>28</v>
      </c>
      <c r="Q260" s="6">
        <v>0</v>
      </c>
      <c r="R260" s="6">
        <v>0</v>
      </c>
      <c r="S260" s="11">
        <f>IF($A260="","---",IF(OR($G260="FIC",$G260="FC"),IF(COUNTIFS($D$2:$D280,#REF!,$E$2:$E280,$E260,$G$2:$G280,"FIC")=1,$B260,"Completion Date Pending"),IF(OR(AND($K260=$J260,$K260=$R260),$K260=0,($K260-SUMIFS($R$2:$R280,$D$2:$D280,$D260,$E$2:$E280,$E260,$G$2:$G280,$G260))=0),$B260,"Completion Date Pending")))</f>
        <v>45803</v>
      </c>
      <c r="T260" s="12">
        <f t="shared" si="24"/>
        <v>5119</v>
      </c>
      <c r="U260" s="12">
        <f t="shared" si="25"/>
        <v>1</v>
      </c>
      <c r="V260" s="45">
        <f t="shared" si="26"/>
        <v>102380</v>
      </c>
      <c r="W260" s="46">
        <f t="shared" si="27"/>
        <v>20</v>
      </c>
      <c r="X260" s="13" t="str">
        <f t="shared" si="28"/>
        <v>Monday</v>
      </c>
      <c r="Y260" s="14" t="b">
        <f t="shared" si="29"/>
        <v>1</v>
      </c>
      <c r="Z260" s="16"/>
    </row>
    <row r="261" spans="1:26" x14ac:dyDescent="0.3">
      <c r="A261" s="6" t="s">
        <v>57</v>
      </c>
      <c r="B261" s="7">
        <v>45804</v>
      </c>
      <c r="C261" s="8">
        <v>22</v>
      </c>
      <c r="D261" s="6" t="s">
        <v>29</v>
      </c>
      <c r="E261" s="6">
        <v>17</v>
      </c>
      <c r="F261" s="6" t="s">
        <v>30</v>
      </c>
      <c r="G261" s="6" t="s">
        <v>60</v>
      </c>
      <c r="H261" s="6">
        <v>0</v>
      </c>
      <c r="I261" s="6">
        <v>0</v>
      </c>
      <c r="J261" s="6">
        <v>13</v>
      </c>
      <c r="K261" s="6">
        <v>0</v>
      </c>
      <c r="L261" s="6" t="s">
        <v>27</v>
      </c>
      <c r="M261" s="6">
        <v>0.05</v>
      </c>
      <c r="N261" s="6">
        <v>0.05</v>
      </c>
      <c r="O261" s="6">
        <v>0</v>
      </c>
      <c r="P261" s="10" t="s">
        <v>28</v>
      </c>
      <c r="Q261" s="6">
        <v>0</v>
      </c>
      <c r="R261" s="6">
        <v>0</v>
      </c>
      <c r="S261" s="11">
        <f>IF($A261="","---",IF(OR($G261="FIC",$G261="FC"),IF(COUNTIFS($D$2:$D280,#REF!,$E$2:$E280,$E261,$G$2:$G280,"FIC")=1,$B261,"Completion Date Pending"),IF(OR(AND($K261=$J261,$K261=$R261),$K261=0,($K261-SUMIFS($R$2:$R280,$D$2:$D280,$D261,$E$2:$E280,$E261,$G$2:$G280,$G261))=0),$B261,"Completion Date Pending")))</f>
        <v>45804</v>
      </c>
      <c r="T261" s="12">
        <f t="shared" si="24"/>
        <v>0</v>
      </c>
      <c r="U261" s="12">
        <f t="shared" si="25"/>
        <v>13</v>
      </c>
      <c r="V261" s="45">
        <f t="shared" si="26"/>
        <v>0</v>
      </c>
      <c r="W261" s="46">
        <f t="shared" si="27"/>
        <v>260</v>
      </c>
      <c r="X261" s="13" t="str">
        <f t="shared" si="28"/>
        <v>Tuesday</v>
      </c>
      <c r="Y261" s="14" t="b">
        <f t="shared" si="29"/>
        <v>1</v>
      </c>
      <c r="Z261" s="16"/>
    </row>
    <row r="262" spans="1:26" x14ac:dyDescent="0.3">
      <c r="A262" s="6" t="s">
        <v>57</v>
      </c>
      <c r="B262" s="7">
        <v>45804</v>
      </c>
      <c r="C262" s="8">
        <v>22</v>
      </c>
      <c r="D262" s="6" t="s">
        <v>29</v>
      </c>
      <c r="E262" s="6">
        <v>17</v>
      </c>
      <c r="F262" s="6" t="s">
        <v>30</v>
      </c>
      <c r="G262" s="6" t="s">
        <v>61</v>
      </c>
      <c r="H262" s="9">
        <v>81919</v>
      </c>
      <c r="I262" s="9">
        <v>87039</v>
      </c>
      <c r="J262" s="6">
        <v>1</v>
      </c>
      <c r="K262" s="6">
        <v>0</v>
      </c>
      <c r="L262" s="6" t="s">
        <v>27</v>
      </c>
      <c r="M262" s="6">
        <v>0.05</v>
      </c>
      <c r="N262" s="6">
        <v>0.05</v>
      </c>
      <c r="O262" s="6">
        <v>0</v>
      </c>
      <c r="P262" s="10" t="s">
        <v>28</v>
      </c>
      <c r="Q262" s="6">
        <v>0</v>
      </c>
      <c r="R262" s="6">
        <v>0</v>
      </c>
      <c r="S262" s="11">
        <f>IF($A262="","---",IF(OR($G262="FIC",$G262="FC"),IF(COUNTIFS($D$2:$D280,#REF!,$E$2:$E280,$E262,$G$2:$G280,"FIC")=1,$B262,"Completion Date Pending"),IF(OR(AND($K262=$J262,$K262=$R262),$K262=0,($K262-SUMIFS($R$2:$R280,$D$2:$D280,$D262,$E$2:$E280,$E262,$G$2:$G280,$G262))=0),$B262,"Completion Date Pending")))</f>
        <v>45804</v>
      </c>
      <c r="T262" s="12">
        <f t="shared" si="24"/>
        <v>5120</v>
      </c>
      <c r="U262" s="12">
        <f t="shared" si="25"/>
        <v>1</v>
      </c>
      <c r="V262" s="45">
        <f t="shared" si="26"/>
        <v>102400</v>
      </c>
      <c r="W262" s="46">
        <f t="shared" si="27"/>
        <v>20</v>
      </c>
      <c r="X262" s="13" t="str">
        <f t="shared" si="28"/>
        <v>Tuesday</v>
      </c>
      <c r="Y262" s="14" t="b">
        <f t="shared" si="29"/>
        <v>1</v>
      </c>
      <c r="Z262" s="16"/>
    </row>
    <row r="263" spans="1:26" x14ac:dyDescent="0.3">
      <c r="A263" s="6" t="s">
        <v>57</v>
      </c>
      <c r="B263" s="7">
        <v>45805</v>
      </c>
      <c r="C263" s="8">
        <v>22</v>
      </c>
      <c r="D263" s="6" t="s">
        <v>31</v>
      </c>
      <c r="E263" s="6">
        <v>3</v>
      </c>
      <c r="F263" s="6" t="s">
        <v>32</v>
      </c>
      <c r="G263" s="6" t="s">
        <v>60</v>
      </c>
      <c r="H263" s="6">
        <v>0</v>
      </c>
      <c r="I263" s="6">
        <v>0</v>
      </c>
      <c r="J263" s="6">
        <v>13</v>
      </c>
      <c r="K263" s="6">
        <v>0</v>
      </c>
      <c r="L263" s="6" t="s">
        <v>27</v>
      </c>
      <c r="M263" s="6">
        <v>0.05</v>
      </c>
      <c r="N263" s="6">
        <v>0.05</v>
      </c>
      <c r="O263" s="6">
        <v>0</v>
      </c>
      <c r="P263" s="10" t="s">
        <v>28</v>
      </c>
      <c r="Q263" s="6">
        <v>0</v>
      </c>
      <c r="R263" s="6">
        <v>0</v>
      </c>
      <c r="S263" s="11">
        <f>IF($A263="","---",IF(OR($G263="FIC",$G263="FC"),IF(COUNTIFS($D$2:$D280,#REF!,$E$2:$E280,$E263,$G$2:$G280,"FIC")=1,$B263,"Completion Date Pending"),IF(OR(AND($K263=$J263,$K263=$R263),$K263=0,($K263-SUMIFS($R$2:$R280,$D$2:$D280,$D263,$E$2:$E280,$E263,$G$2:$G280,$G263))=0),$B263,"Completion Date Pending")))</f>
        <v>45805</v>
      </c>
      <c r="T263" s="12">
        <f t="shared" si="24"/>
        <v>0</v>
      </c>
      <c r="U263" s="12">
        <f t="shared" si="25"/>
        <v>13</v>
      </c>
      <c r="V263" s="45">
        <f t="shared" si="26"/>
        <v>0</v>
      </c>
      <c r="W263" s="46">
        <f t="shared" si="27"/>
        <v>260</v>
      </c>
      <c r="X263" s="13" t="str">
        <f t="shared" si="28"/>
        <v>Wednesday</v>
      </c>
      <c r="Y263" s="14" t="b">
        <f t="shared" si="29"/>
        <v>1</v>
      </c>
      <c r="Z263" s="16"/>
    </row>
    <row r="264" spans="1:26" x14ac:dyDescent="0.3">
      <c r="A264" s="6" t="s">
        <v>57</v>
      </c>
      <c r="B264" s="7">
        <v>45805</v>
      </c>
      <c r="C264" s="8">
        <v>22</v>
      </c>
      <c r="D264" s="6" t="s">
        <v>31</v>
      </c>
      <c r="E264" s="6">
        <v>3</v>
      </c>
      <c r="F264" s="6" t="s">
        <v>32</v>
      </c>
      <c r="G264" s="6" t="s">
        <v>61</v>
      </c>
      <c r="H264" s="9">
        <v>7763</v>
      </c>
      <c r="I264" s="9">
        <v>11636</v>
      </c>
      <c r="J264" s="6">
        <v>1</v>
      </c>
      <c r="K264" s="6">
        <v>0</v>
      </c>
      <c r="L264" s="6" t="s">
        <v>27</v>
      </c>
      <c r="M264" s="6">
        <v>0.05</v>
      </c>
      <c r="N264" s="6">
        <v>0.05</v>
      </c>
      <c r="O264" s="6">
        <v>0</v>
      </c>
      <c r="P264" s="10" t="s">
        <v>28</v>
      </c>
      <c r="Q264" s="6">
        <v>0</v>
      </c>
      <c r="R264" s="6">
        <v>0</v>
      </c>
      <c r="S264" s="11">
        <f>IF($A264="","---",IF(OR($G264="FIC",$G264="FC"),IF(COUNTIFS($D$2:$D280,#REF!,$E$2:$E280,$E264,$G$2:$G280,"FIC")=1,$B264,"Completion Date Pending"),IF(OR(AND($K264=$J264,$K264=$R264),$K264=0,($K264-SUMIFS($R$2:$R280,$D$2:$D280,$D264,$E$2:$E280,$E264,$G$2:$G280,$G264))=0),$B264,"Completion Date Pending")))</f>
        <v>45805</v>
      </c>
      <c r="T264" s="12">
        <f t="shared" si="24"/>
        <v>3873</v>
      </c>
      <c r="U264" s="12">
        <f t="shared" si="25"/>
        <v>1</v>
      </c>
      <c r="V264" s="45">
        <f t="shared" si="26"/>
        <v>77460</v>
      </c>
      <c r="W264" s="46">
        <f t="shared" si="27"/>
        <v>20</v>
      </c>
      <c r="X264" s="13" t="str">
        <f t="shared" si="28"/>
        <v>Wednesday</v>
      </c>
      <c r="Y264" s="14" t="b">
        <f t="shared" si="29"/>
        <v>1</v>
      </c>
      <c r="Z264" s="16"/>
    </row>
    <row r="265" spans="1:26" x14ac:dyDescent="0.3">
      <c r="A265" s="6" t="s">
        <v>57</v>
      </c>
      <c r="B265" s="7">
        <v>45806</v>
      </c>
      <c r="C265" s="8">
        <v>22</v>
      </c>
      <c r="D265" s="6" t="s">
        <v>33</v>
      </c>
      <c r="E265" s="6">
        <v>3</v>
      </c>
      <c r="F265" s="6" t="s">
        <v>34</v>
      </c>
      <c r="G265" s="6" t="s">
        <v>60</v>
      </c>
      <c r="H265" s="6">
        <v>0</v>
      </c>
      <c r="I265" s="6">
        <v>0</v>
      </c>
      <c r="J265" s="6">
        <v>41</v>
      </c>
      <c r="K265" s="6">
        <v>0</v>
      </c>
      <c r="L265" s="6" t="s">
        <v>27</v>
      </c>
      <c r="M265" s="6">
        <v>0.05</v>
      </c>
      <c r="N265" s="6">
        <v>0.05</v>
      </c>
      <c r="O265" s="6">
        <v>0</v>
      </c>
      <c r="P265" s="10" t="s">
        <v>28</v>
      </c>
      <c r="Q265" s="6">
        <v>0</v>
      </c>
      <c r="R265" s="6">
        <v>0</v>
      </c>
      <c r="S265" s="11">
        <f>IF($A265="","---",IF(OR($G265="FIC",$G265="FC"),IF(COUNTIFS($D$2:$D280,#REF!,$E$2:$E280,$E265,$G$2:$G280,"FIC")=1,$B265,"Completion Date Pending"),IF(OR(AND($K265=$J265,$K265=$R265),$K265=0,($K265-SUMIFS($R$2:$R280,$D$2:$D280,$D265,$E$2:$E280,$E265,$G$2:$G280,$G265))=0),$B265,"Completion Date Pending")))</f>
        <v>45806</v>
      </c>
      <c r="T265" s="12">
        <f t="shared" si="24"/>
        <v>0</v>
      </c>
      <c r="U265" s="12">
        <f t="shared" si="25"/>
        <v>41</v>
      </c>
      <c r="V265" s="45">
        <f t="shared" si="26"/>
        <v>0</v>
      </c>
      <c r="W265" s="46">
        <f t="shared" si="27"/>
        <v>820</v>
      </c>
      <c r="X265" s="13" t="str">
        <f t="shared" si="28"/>
        <v>Thursday</v>
      </c>
      <c r="Y265" s="14" t="b">
        <f t="shared" si="29"/>
        <v>1</v>
      </c>
      <c r="Z265" s="16"/>
    </row>
    <row r="266" spans="1:26" x14ac:dyDescent="0.3">
      <c r="A266" s="6" t="s">
        <v>57</v>
      </c>
      <c r="B266" s="7">
        <v>45806</v>
      </c>
      <c r="C266" s="8">
        <v>22</v>
      </c>
      <c r="D266" s="6" t="s">
        <v>33</v>
      </c>
      <c r="E266" s="6">
        <v>3</v>
      </c>
      <c r="F266" s="6" t="s">
        <v>34</v>
      </c>
      <c r="G266" s="6" t="s">
        <v>61</v>
      </c>
      <c r="H266" s="9">
        <v>6108</v>
      </c>
      <c r="I266" s="9">
        <v>9171</v>
      </c>
      <c r="J266" s="6">
        <v>1</v>
      </c>
      <c r="K266" s="6">
        <v>0</v>
      </c>
      <c r="L266" s="6" t="s">
        <v>27</v>
      </c>
      <c r="M266" s="6">
        <v>0.05</v>
      </c>
      <c r="N266" s="6">
        <v>0.05</v>
      </c>
      <c r="O266" s="6">
        <v>0</v>
      </c>
      <c r="P266" s="10" t="s">
        <v>28</v>
      </c>
      <c r="Q266" s="6">
        <v>0</v>
      </c>
      <c r="R266" s="6">
        <v>0</v>
      </c>
      <c r="S266" s="11">
        <f>IF($A266="","---",IF(OR($G266="FIC",$G266="FC"),IF(COUNTIFS($D$2:$D280,#REF!,$E$2:$E280,$E266,$G$2:$G280,"FIC")=1,$B266,"Completion Date Pending"),IF(OR(AND($K266=$J266,$K266=$R266),$K266=0,($K266-SUMIFS($R$2:$R280,$D$2:$D280,$D266,$E$2:$E280,$E266,$G$2:$G280,$G266))=0),$B266,"Completion Date Pending")))</f>
        <v>45806</v>
      </c>
      <c r="T266" s="12">
        <f t="shared" si="24"/>
        <v>3063</v>
      </c>
      <c r="U266" s="12">
        <f t="shared" si="25"/>
        <v>1</v>
      </c>
      <c r="V266" s="45">
        <f t="shared" si="26"/>
        <v>61260</v>
      </c>
      <c r="W266" s="46">
        <f t="shared" si="27"/>
        <v>20</v>
      </c>
      <c r="X266" s="13" t="str">
        <f t="shared" si="28"/>
        <v>Thursday</v>
      </c>
      <c r="Y266" s="14" t="b">
        <f t="shared" si="29"/>
        <v>1</v>
      </c>
      <c r="Z266" s="16"/>
    </row>
    <row r="267" spans="1:26" x14ac:dyDescent="0.3">
      <c r="A267" s="6" t="s">
        <v>58</v>
      </c>
      <c r="B267" s="7">
        <v>45803</v>
      </c>
      <c r="C267" s="8">
        <v>22</v>
      </c>
      <c r="D267" s="6" t="s">
        <v>29</v>
      </c>
      <c r="E267" s="6">
        <v>10</v>
      </c>
      <c r="F267" s="6" t="s">
        <v>30</v>
      </c>
      <c r="G267" s="6" t="s">
        <v>60</v>
      </c>
      <c r="H267" s="6">
        <v>0</v>
      </c>
      <c r="I267" s="6">
        <v>0</v>
      </c>
      <c r="J267" s="6">
        <v>36</v>
      </c>
      <c r="K267" s="6">
        <v>0</v>
      </c>
      <c r="L267" s="6" t="s">
        <v>27</v>
      </c>
      <c r="M267" s="6">
        <v>0.1</v>
      </c>
      <c r="N267" s="6">
        <v>0.1</v>
      </c>
      <c r="O267" s="6">
        <v>0</v>
      </c>
      <c r="P267" s="10" t="s">
        <v>28</v>
      </c>
      <c r="Q267" s="6">
        <v>0</v>
      </c>
      <c r="R267" s="6">
        <v>0</v>
      </c>
      <c r="S267" s="11">
        <f>IF($A267="","---",IF(OR($G267="FIC",$G267="FC"),IF(COUNTIFS($D$2:$D280,#REF!,$E$2:$E280,$E267,$G$2:$G280,"FIC")=1,$B267,"Completion Date Pending"),IF(OR(AND($K267=$J267,$K267=$R267),$K267=0,($K267-SUMIFS($R$2:$R280,$D$2:$D280,$D267,$E$2:$E280,$E267,$G$2:$G280,$G267))=0),$B267,"Completion Date Pending")))</f>
        <v>45803</v>
      </c>
      <c r="T267" s="12">
        <f t="shared" si="24"/>
        <v>0</v>
      </c>
      <c r="U267" s="12">
        <f t="shared" si="25"/>
        <v>36</v>
      </c>
      <c r="V267" s="45">
        <f t="shared" si="26"/>
        <v>0</v>
      </c>
      <c r="W267" s="46">
        <f t="shared" si="27"/>
        <v>360</v>
      </c>
      <c r="X267" s="13" t="str">
        <f t="shared" si="28"/>
        <v>Monday</v>
      </c>
      <c r="Y267" s="14" t="b">
        <f t="shared" si="29"/>
        <v>1</v>
      </c>
      <c r="Z267" s="16"/>
    </row>
    <row r="268" spans="1:26" x14ac:dyDescent="0.3">
      <c r="A268" s="6" t="s">
        <v>58</v>
      </c>
      <c r="B268" s="7">
        <v>45803</v>
      </c>
      <c r="C268" s="8">
        <v>22</v>
      </c>
      <c r="D268" s="6" t="s">
        <v>29</v>
      </c>
      <c r="E268" s="6">
        <v>10</v>
      </c>
      <c r="F268" s="6" t="s">
        <v>30</v>
      </c>
      <c r="G268" s="6" t="s">
        <v>61</v>
      </c>
      <c r="H268" s="9">
        <v>46074</v>
      </c>
      <c r="I268" s="9">
        <v>51196</v>
      </c>
      <c r="J268" s="6">
        <v>1</v>
      </c>
      <c r="K268" s="6">
        <v>0</v>
      </c>
      <c r="L268" s="6" t="s">
        <v>27</v>
      </c>
      <c r="M268" s="6">
        <v>0.2</v>
      </c>
      <c r="N268" s="6">
        <v>0.2</v>
      </c>
      <c r="O268" s="6">
        <v>0</v>
      </c>
      <c r="P268" s="10" t="s">
        <v>28</v>
      </c>
      <c r="Q268" s="6">
        <v>0</v>
      </c>
      <c r="R268" s="6">
        <v>0</v>
      </c>
      <c r="S268" s="11">
        <f>IF($A268="","---",IF(OR($G268="FIC",$G268="FC"),IF(COUNTIFS($D$2:$D280,#REF!,$E$2:$E280,$E268,$G$2:$G280,"FIC")=1,$B268,"Completion Date Pending"),IF(OR(AND($K268=$J268,$K268=$R268),$K268=0,($K268-SUMIFS($R$2:$R280,$D$2:$D280,$D268,$E$2:$E280,$E268,$G$2:$G280,$G268))=0),$B268,"Completion Date Pending")))</f>
        <v>45803</v>
      </c>
      <c r="T268" s="12">
        <f t="shared" si="24"/>
        <v>5122</v>
      </c>
      <c r="U268" s="12">
        <f t="shared" si="25"/>
        <v>1</v>
      </c>
      <c r="V268" s="45">
        <f t="shared" si="26"/>
        <v>25610</v>
      </c>
      <c r="W268" s="46">
        <f t="shared" si="27"/>
        <v>5</v>
      </c>
      <c r="X268" s="13" t="str">
        <f t="shared" si="28"/>
        <v>Monday</v>
      </c>
      <c r="Y268" s="14" t="b">
        <f t="shared" si="29"/>
        <v>1</v>
      </c>
      <c r="Z268" s="16"/>
    </row>
    <row r="269" spans="1:26" x14ac:dyDescent="0.3">
      <c r="A269" s="6" t="s">
        <v>58</v>
      </c>
      <c r="B269" s="7">
        <v>45804</v>
      </c>
      <c r="C269" s="8">
        <v>22</v>
      </c>
      <c r="D269" s="6" t="s">
        <v>31</v>
      </c>
      <c r="E269" s="6">
        <v>5</v>
      </c>
      <c r="F269" s="6" t="s">
        <v>32</v>
      </c>
      <c r="G269" s="6" t="s">
        <v>60</v>
      </c>
      <c r="H269" s="6">
        <v>0</v>
      </c>
      <c r="I269" s="6">
        <v>0</v>
      </c>
      <c r="J269" s="6">
        <v>22</v>
      </c>
      <c r="K269" s="6">
        <v>0</v>
      </c>
      <c r="L269" s="6" t="s">
        <v>27</v>
      </c>
      <c r="M269" s="6">
        <v>0.1</v>
      </c>
      <c r="N269" s="6">
        <v>0.1</v>
      </c>
      <c r="O269" s="6">
        <v>0</v>
      </c>
      <c r="P269" s="10" t="s">
        <v>28</v>
      </c>
      <c r="Q269" s="6">
        <v>0</v>
      </c>
      <c r="R269" s="6">
        <v>0</v>
      </c>
      <c r="S269" s="11">
        <f>IF($A269="","---",IF(OR($G269="FIC",$G269="FC"),IF(COUNTIFS($D$2:$D280,#REF!,$E$2:$E280,$E269,$G$2:$G280,"FIC")=1,$B269,"Completion Date Pending"),IF(OR(AND($K269=$J269,$K269=$R269),$K269=0,($K269-SUMIFS($R$2:$R280,$D$2:$D280,$D269,$E$2:$E280,$E269,$G$2:$G280,$G269))=0),$B269,"Completion Date Pending")))</f>
        <v>45804</v>
      </c>
      <c r="T269" s="12">
        <f t="shared" si="24"/>
        <v>0</v>
      </c>
      <c r="U269" s="12">
        <f t="shared" si="25"/>
        <v>22</v>
      </c>
      <c r="V269" s="45">
        <f t="shared" si="26"/>
        <v>0</v>
      </c>
      <c r="W269" s="46">
        <f t="shared" si="27"/>
        <v>220</v>
      </c>
      <c r="X269" s="13" t="str">
        <f t="shared" si="28"/>
        <v>Tuesday</v>
      </c>
      <c r="Y269" s="14" t="b">
        <f t="shared" si="29"/>
        <v>1</v>
      </c>
      <c r="Z269" s="16"/>
    </row>
    <row r="270" spans="1:26" x14ac:dyDescent="0.3">
      <c r="A270" s="6" t="s">
        <v>58</v>
      </c>
      <c r="B270" s="7">
        <v>45804</v>
      </c>
      <c r="C270" s="8">
        <v>22</v>
      </c>
      <c r="D270" s="6" t="s">
        <v>31</v>
      </c>
      <c r="E270" s="6">
        <v>5</v>
      </c>
      <c r="F270" s="6" t="s">
        <v>32</v>
      </c>
      <c r="G270" s="6" t="s">
        <v>61</v>
      </c>
      <c r="H270" s="9">
        <v>15521</v>
      </c>
      <c r="I270" s="9">
        <v>19408</v>
      </c>
      <c r="J270" s="6">
        <v>1</v>
      </c>
      <c r="K270" s="6">
        <v>0</v>
      </c>
      <c r="L270" s="6" t="s">
        <v>27</v>
      </c>
      <c r="M270" s="6">
        <v>0.2</v>
      </c>
      <c r="N270" s="6">
        <v>0.2</v>
      </c>
      <c r="O270" s="6">
        <v>0</v>
      </c>
      <c r="P270" s="10" t="s">
        <v>28</v>
      </c>
      <c r="Q270" s="6">
        <v>0</v>
      </c>
      <c r="R270" s="6">
        <v>0</v>
      </c>
      <c r="S270" s="11">
        <f>IF($A270="","---",IF(OR($G270="FIC",$G270="FC"),IF(COUNTIFS($D$2:$D280,#REF!,$E$2:$E280,$E270,$G$2:$G280,"FIC")=1,$B270,"Completion Date Pending"),IF(OR(AND($K270=$J270,$K270=$R270),$K270=0,($K270-SUMIFS($R$2:$R280,$D$2:$D280,$D270,$E$2:$E280,$E270,$G$2:$G280,$G270))=0),$B270,"Completion Date Pending")))</f>
        <v>45804</v>
      </c>
      <c r="T270" s="12">
        <f t="shared" si="24"/>
        <v>3887</v>
      </c>
      <c r="U270" s="12">
        <f t="shared" si="25"/>
        <v>1</v>
      </c>
      <c r="V270" s="45">
        <f t="shared" si="26"/>
        <v>19435</v>
      </c>
      <c r="W270" s="46">
        <f t="shared" si="27"/>
        <v>5</v>
      </c>
      <c r="X270" s="13" t="str">
        <f t="shared" si="28"/>
        <v>Tuesday</v>
      </c>
      <c r="Y270" s="14" t="b">
        <f t="shared" si="29"/>
        <v>1</v>
      </c>
      <c r="Z270" s="16"/>
    </row>
    <row r="271" spans="1:26" x14ac:dyDescent="0.3">
      <c r="A271" s="6" t="s">
        <v>58</v>
      </c>
      <c r="B271" s="7">
        <v>45806</v>
      </c>
      <c r="C271" s="8">
        <v>22</v>
      </c>
      <c r="D271" s="6" t="s">
        <v>33</v>
      </c>
      <c r="E271" s="6">
        <v>5</v>
      </c>
      <c r="F271" s="6" t="s">
        <v>34</v>
      </c>
      <c r="G271" s="6" t="s">
        <v>60</v>
      </c>
      <c r="H271" s="6">
        <v>0</v>
      </c>
      <c r="I271" s="6">
        <v>0</v>
      </c>
      <c r="J271" s="6">
        <v>36</v>
      </c>
      <c r="K271" s="6">
        <v>0</v>
      </c>
      <c r="L271" s="6" t="s">
        <v>27</v>
      </c>
      <c r="M271" s="6">
        <v>0.1</v>
      </c>
      <c r="N271" s="6">
        <v>0.1</v>
      </c>
      <c r="O271" s="6">
        <v>0</v>
      </c>
      <c r="P271" s="10" t="s">
        <v>28</v>
      </c>
      <c r="Q271" s="6">
        <v>0</v>
      </c>
      <c r="R271" s="6">
        <v>0</v>
      </c>
      <c r="S271" s="11">
        <f>IF($A271="","---",IF(OR($G271="FIC",$G271="FC"),IF(COUNTIFS($D$2:$D280,#REF!,$E$2:$E280,$E271,$G$2:$G280,"FIC")=1,$B271,"Completion Date Pending"),IF(OR(AND($K271=$J271,$K271=$R271),$K271=0,($K271-SUMIFS($R$2:$R280,$D$2:$D280,$D271,$E$2:$E280,$E271,$G$2:$G280,$G271))=0),$B271,"Completion Date Pending")))</f>
        <v>45806</v>
      </c>
      <c r="T271" s="12">
        <f t="shared" si="24"/>
        <v>0</v>
      </c>
      <c r="U271" s="12">
        <f t="shared" si="25"/>
        <v>36</v>
      </c>
      <c r="V271" s="45">
        <f t="shared" si="26"/>
        <v>0</v>
      </c>
      <c r="W271" s="46">
        <f t="shared" si="27"/>
        <v>360</v>
      </c>
      <c r="X271" s="13" t="str">
        <f t="shared" si="28"/>
        <v>Thursday</v>
      </c>
      <c r="Y271" s="14" t="b">
        <f t="shared" si="29"/>
        <v>1</v>
      </c>
      <c r="Z271" s="16"/>
    </row>
    <row r="272" spans="1:26" x14ac:dyDescent="0.3">
      <c r="A272" s="6" t="s">
        <v>58</v>
      </c>
      <c r="B272" s="7">
        <v>45806</v>
      </c>
      <c r="C272" s="8">
        <v>22</v>
      </c>
      <c r="D272" s="6" t="s">
        <v>33</v>
      </c>
      <c r="E272" s="6">
        <v>5</v>
      </c>
      <c r="F272" s="6" t="s">
        <v>34</v>
      </c>
      <c r="G272" s="6" t="s">
        <v>61</v>
      </c>
      <c r="H272" s="9">
        <v>12232</v>
      </c>
      <c r="I272" s="9">
        <v>15283</v>
      </c>
      <c r="J272" s="6">
        <v>1</v>
      </c>
      <c r="K272" s="6">
        <v>0</v>
      </c>
      <c r="L272" s="6" t="s">
        <v>27</v>
      </c>
      <c r="M272" s="6">
        <v>0.2</v>
      </c>
      <c r="N272" s="6">
        <v>0.2</v>
      </c>
      <c r="O272" s="6">
        <v>0</v>
      </c>
      <c r="P272" s="10" t="s">
        <v>28</v>
      </c>
      <c r="Q272" s="6">
        <v>0</v>
      </c>
      <c r="R272" s="6">
        <v>0</v>
      </c>
      <c r="S272" s="11">
        <f>IF($A272="","---",IF(OR($G272="FIC",$G272="FC"),IF(COUNTIFS($D$2:$D280,#REF!,$E$2:$E280,$E272,$G$2:$G280,"FIC")=1,$B272,"Completion Date Pending"),IF(OR(AND($K272=$J272,$K272=$R272),$K272=0,($K272-SUMIFS($R$2:$R280,$D$2:$D280,$D272,$E$2:$E280,$E272,$G$2:$G280,$G272))=0),$B272,"Completion Date Pending")))</f>
        <v>45806</v>
      </c>
      <c r="T272" s="12">
        <f t="shared" si="24"/>
        <v>3051</v>
      </c>
      <c r="U272" s="12">
        <f t="shared" si="25"/>
        <v>1</v>
      </c>
      <c r="V272" s="45">
        <f t="shared" si="26"/>
        <v>15255</v>
      </c>
      <c r="W272" s="46">
        <f t="shared" si="27"/>
        <v>5</v>
      </c>
      <c r="X272" s="13" t="str">
        <f t="shared" si="28"/>
        <v>Thursday</v>
      </c>
      <c r="Y272" s="14" t="b">
        <f t="shared" si="29"/>
        <v>1</v>
      </c>
      <c r="Z272" s="16"/>
    </row>
    <row r="273" spans="1:30" x14ac:dyDescent="0.3">
      <c r="A273" s="6" t="s">
        <v>59</v>
      </c>
      <c r="B273" s="7">
        <v>45803</v>
      </c>
      <c r="C273" s="8">
        <v>22</v>
      </c>
      <c r="D273" s="6" t="s">
        <v>29</v>
      </c>
      <c r="E273" s="6">
        <v>2</v>
      </c>
      <c r="F273" s="6" t="s">
        <v>30</v>
      </c>
      <c r="G273" s="6" t="s">
        <v>60</v>
      </c>
      <c r="H273" s="6">
        <v>0</v>
      </c>
      <c r="I273" s="6">
        <v>0</v>
      </c>
      <c r="J273" s="6">
        <v>19</v>
      </c>
      <c r="K273" s="6">
        <v>0</v>
      </c>
      <c r="L273" s="6" t="s">
        <v>27</v>
      </c>
      <c r="M273" s="6">
        <v>0.1</v>
      </c>
      <c r="N273" s="6">
        <v>0.1</v>
      </c>
      <c r="O273" s="6">
        <v>0</v>
      </c>
      <c r="P273" s="10" t="s">
        <v>28</v>
      </c>
      <c r="Q273" s="6">
        <v>0</v>
      </c>
      <c r="R273" s="6">
        <v>0</v>
      </c>
      <c r="S273" s="11">
        <f>IF($A273="","---",IF(OR($G273="FIC",$G273="FC"),IF(COUNTIFS($D$2:$D280,#REF!,$E$2:$E280,$E273,$G$2:$G280,"FIC")=1,$B273,"Completion Date Pending"),IF(OR(AND($K273=$J273,$K273=$R273),$K273=0,($K273-SUMIFS($R$2:$R280,$D$2:$D280,$D273,$E$2:$E280,$E273,$G$2:$G280,$G273))=0),$B273,"Completion Date Pending")))</f>
        <v>45803</v>
      </c>
      <c r="T273" s="12">
        <f t="shared" si="24"/>
        <v>0</v>
      </c>
      <c r="U273" s="12">
        <f t="shared" si="25"/>
        <v>19</v>
      </c>
      <c r="V273" s="45">
        <f t="shared" si="26"/>
        <v>0</v>
      </c>
      <c r="W273" s="46">
        <f t="shared" si="27"/>
        <v>190</v>
      </c>
      <c r="X273" s="13" t="str">
        <f t="shared" si="28"/>
        <v>Monday</v>
      </c>
      <c r="Y273" s="14" t="b">
        <f t="shared" si="29"/>
        <v>1</v>
      </c>
      <c r="Z273" s="16"/>
    </row>
    <row r="274" spans="1:30" x14ac:dyDescent="0.3">
      <c r="A274" s="6" t="s">
        <v>59</v>
      </c>
      <c r="B274" s="7">
        <v>45803</v>
      </c>
      <c r="C274" s="8">
        <v>22</v>
      </c>
      <c r="D274" s="6" t="s">
        <v>29</v>
      </c>
      <c r="E274" s="6">
        <v>2</v>
      </c>
      <c r="F274" s="6" t="s">
        <v>30</v>
      </c>
      <c r="G274" s="6" t="s">
        <v>61</v>
      </c>
      <c r="H274" s="9">
        <v>5111</v>
      </c>
      <c r="I274" s="9">
        <v>10234</v>
      </c>
      <c r="J274" s="6">
        <v>1</v>
      </c>
      <c r="K274" s="6">
        <v>0</v>
      </c>
      <c r="L274" s="6" t="s">
        <v>27</v>
      </c>
      <c r="M274" s="6">
        <v>0.1</v>
      </c>
      <c r="N274" s="6">
        <v>0.1</v>
      </c>
      <c r="O274" s="6">
        <v>0</v>
      </c>
      <c r="P274" s="10" t="s">
        <v>28</v>
      </c>
      <c r="Q274" s="6">
        <v>0</v>
      </c>
      <c r="R274" s="6">
        <v>0</v>
      </c>
      <c r="S274" s="11">
        <f>IF($A274="","---",IF(OR($G274="FIC",$G274="FC"),IF(COUNTIFS($D$2:$D280,#REF!,$E$2:$E280,$E274,$G$2:$G280,"FIC")=1,$B274,"Completion Date Pending"),IF(OR(AND($K274=$J274,$K274=$R274),$K274=0,($K274-SUMIFS($R$2:$R280,$D$2:$D280,$D274,$E$2:$E280,$E274,$G$2:$G280,$G274))=0),$B274,"Completion Date Pending")))</f>
        <v>45803</v>
      </c>
      <c r="T274" s="12">
        <f t="shared" si="24"/>
        <v>5123</v>
      </c>
      <c r="U274" s="12">
        <f t="shared" si="25"/>
        <v>1</v>
      </c>
      <c r="V274" s="45">
        <f t="shared" si="26"/>
        <v>51230</v>
      </c>
      <c r="W274" s="46">
        <f t="shared" si="27"/>
        <v>10</v>
      </c>
      <c r="X274" s="13" t="str">
        <f t="shared" si="28"/>
        <v>Monday</v>
      </c>
      <c r="Y274" s="14" t="b">
        <f t="shared" si="29"/>
        <v>1</v>
      </c>
      <c r="Z274" s="16"/>
    </row>
    <row r="275" spans="1:30" x14ac:dyDescent="0.3">
      <c r="A275" s="6" t="s">
        <v>59</v>
      </c>
      <c r="B275" s="7">
        <v>45804</v>
      </c>
      <c r="C275" s="8">
        <v>22</v>
      </c>
      <c r="D275" s="6" t="s">
        <v>29</v>
      </c>
      <c r="E275" s="6">
        <v>16</v>
      </c>
      <c r="F275" s="6" t="s">
        <v>30</v>
      </c>
      <c r="G275" s="6" t="s">
        <v>60</v>
      </c>
      <c r="H275" s="6">
        <v>0</v>
      </c>
      <c r="I275" s="6">
        <v>0</v>
      </c>
      <c r="J275" s="6">
        <v>12</v>
      </c>
      <c r="K275" s="6">
        <v>0</v>
      </c>
      <c r="L275" s="6" t="s">
        <v>27</v>
      </c>
      <c r="M275" s="6">
        <v>0.1</v>
      </c>
      <c r="N275" s="6">
        <v>0.1</v>
      </c>
      <c r="O275" s="6">
        <v>0</v>
      </c>
      <c r="P275" s="10" t="s">
        <v>28</v>
      </c>
      <c r="Q275" s="6">
        <v>0</v>
      </c>
      <c r="R275" s="6">
        <v>0</v>
      </c>
      <c r="S275" s="11">
        <f>IF($A275="","---",IF(OR($G275="FIC",$G275="FC"),IF(COUNTIFS($D$2:$D280,#REF!,$E$2:$E280,$E275,$G$2:$G280,"FIC")=1,$B275,"Completion Date Pending"),IF(OR(AND($K275=$J275,$K275=$R275),$K275=0,($K275-SUMIFS($R$2:$R280,$D$2:$D280,$D275,$E$2:$E280,$E275,$G$2:$G280,$G275))=0),$B275,"Completion Date Pending")))</f>
        <v>45804</v>
      </c>
      <c r="T275" s="12">
        <f t="shared" si="24"/>
        <v>0</v>
      </c>
      <c r="U275" s="12">
        <f t="shared" si="25"/>
        <v>12</v>
      </c>
      <c r="V275" s="45">
        <f t="shared" si="26"/>
        <v>0</v>
      </c>
      <c r="W275" s="46">
        <f t="shared" si="27"/>
        <v>120</v>
      </c>
      <c r="X275" s="13" t="str">
        <f t="shared" si="28"/>
        <v>Tuesday</v>
      </c>
      <c r="Y275" s="14" t="b">
        <f t="shared" si="29"/>
        <v>1</v>
      </c>
      <c r="Z275" s="16"/>
    </row>
    <row r="276" spans="1:30" x14ac:dyDescent="0.3">
      <c r="A276" s="6" t="s">
        <v>59</v>
      </c>
      <c r="B276" s="7">
        <v>45804</v>
      </c>
      <c r="C276" s="8">
        <v>22</v>
      </c>
      <c r="D276" s="6" t="s">
        <v>29</v>
      </c>
      <c r="E276" s="6">
        <v>16</v>
      </c>
      <c r="F276" s="6" t="s">
        <v>30</v>
      </c>
      <c r="G276" s="6" t="s">
        <v>61</v>
      </c>
      <c r="H276" s="9">
        <v>76792</v>
      </c>
      <c r="I276" s="9">
        <v>81919</v>
      </c>
      <c r="J276" s="6">
        <v>1</v>
      </c>
      <c r="K276" s="6">
        <v>0</v>
      </c>
      <c r="L276" s="6" t="s">
        <v>27</v>
      </c>
      <c r="M276" s="6">
        <v>0.1</v>
      </c>
      <c r="N276" s="6">
        <v>0.1</v>
      </c>
      <c r="O276" s="6">
        <v>0</v>
      </c>
      <c r="P276" s="10" t="s">
        <v>28</v>
      </c>
      <c r="Q276" s="6">
        <v>0</v>
      </c>
      <c r="R276" s="6">
        <v>0</v>
      </c>
      <c r="S276" s="11">
        <f>IF($A276="","---",IF(OR($G276="FIC",$G276="FC"),IF(COUNTIFS($D$2:$D280,#REF!,$E$2:$E280,$E276,$G$2:$G280,"FIC")=1,$B276,"Completion Date Pending"),IF(OR(AND($K276=$J276,$K276=$R276),$K276=0,($K276-SUMIFS($R$2:$R280,$D$2:$D280,$D276,$E$2:$E280,$E276,$G$2:$G280,$G276))=0),$B276,"Completion Date Pending")))</f>
        <v>45804</v>
      </c>
      <c r="T276" s="12">
        <f t="shared" si="24"/>
        <v>5127</v>
      </c>
      <c r="U276" s="12">
        <f t="shared" si="25"/>
        <v>1</v>
      </c>
      <c r="V276" s="45">
        <f t="shared" si="26"/>
        <v>51270</v>
      </c>
      <c r="W276" s="46">
        <f t="shared" si="27"/>
        <v>10</v>
      </c>
      <c r="X276" s="13" t="str">
        <f t="shared" si="28"/>
        <v>Tuesday</v>
      </c>
      <c r="Y276" s="14" t="b">
        <f t="shared" si="29"/>
        <v>1</v>
      </c>
      <c r="Z276" s="16"/>
    </row>
    <row r="277" spans="1:30" x14ac:dyDescent="0.3">
      <c r="A277" s="6" t="s">
        <v>59</v>
      </c>
      <c r="B277" s="7">
        <v>45805</v>
      </c>
      <c r="C277" s="8">
        <v>22</v>
      </c>
      <c r="D277" s="6" t="s">
        <v>31</v>
      </c>
      <c r="E277" s="6">
        <v>14</v>
      </c>
      <c r="F277" s="6" t="s">
        <v>32</v>
      </c>
      <c r="G277" s="6" t="s">
        <v>60</v>
      </c>
      <c r="H277" s="6">
        <v>0</v>
      </c>
      <c r="I277" s="6">
        <v>0</v>
      </c>
      <c r="J277" s="6">
        <v>31</v>
      </c>
      <c r="K277" s="6">
        <v>0</v>
      </c>
      <c r="L277" s="6" t="s">
        <v>27</v>
      </c>
      <c r="M277" s="6">
        <v>0.1</v>
      </c>
      <c r="N277" s="6">
        <v>0.1</v>
      </c>
      <c r="O277" s="6">
        <v>0</v>
      </c>
      <c r="P277" s="10" t="s">
        <v>28</v>
      </c>
      <c r="Q277" s="6">
        <v>0</v>
      </c>
      <c r="R277" s="6">
        <v>0</v>
      </c>
      <c r="S277" s="11">
        <f>IF($A277="","---",IF(OR($G277="FIC",$G277="FC"),IF(COUNTIFS($D$2:$D280,#REF!,$E$2:$E280,$E277,$G$2:$G280,"FIC")=1,$B277,"Completion Date Pending"),IF(OR(AND($K277=$J277,$K277=$R277),$K277=0,($K277-SUMIFS($R$2:$R280,$D$2:$D280,$D277,$E$2:$E280,$E277,$G$2:$G280,$G277))=0),$B277,"Completion Date Pending")))</f>
        <v>45805</v>
      </c>
      <c r="T277" s="12">
        <f t="shared" si="24"/>
        <v>0</v>
      </c>
      <c r="U277" s="12">
        <f t="shared" si="25"/>
        <v>31</v>
      </c>
      <c r="V277" s="45">
        <f t="shared" si="26"/>
        <v>0</v>
      </c>
      <c r="W277" s="46">
        <f t="shared" si="27"/>
        <v>310</v>
      </c>
      <c r="X277" s="13" t="str">
        <f t="shared" si="28"/>
        <v>Wednesday</v>
      </c>
      <c r="Y277" s="14" t="b">
        <f t="shared" si="29"/>
        <v>1</v>
      </c>
      <c r="Z277" s="16"/>
    </row>
    <row r="278" spans="1:30" x14ac:dyDescent="0.3">
      <c r="A278" s="6" t="s">
        <v>59</v>
      </c>
      <c r="B278" s="7">
        <v>45805</v>
      </c>
      <c r="C278" s="8">
        <v>22</v>
      </c>
      <c r="D278" s="6" t="s">
        <v>31</v>
      </c>
      <c r="E278" s="6">
        <v>14</v>
      </c>
      <c r="F278" s="6" t="s">
        <v>32</v>
      </c>
      <c r="G278" s="6" t="s">
        <v>61</v>
      </c>
      <c r="H278" s="9">
        <v>50465</v>
      </c>
      <c r="I278" s="9">
        <v>54337</v>
      </c>
      <c r="J278" s="6">
        <v>1</v>
      </c>
      <c r="K278" s="6">
        <v>0</v>
      </c>
      <c r="L278" s="6" t="s">
        <v>27</v>
      </c>
      <c r="M278" s="6">
        <v>0.1</v>
      </c>
      <c r="N278" s="6">
        <v>0.1</v>
      </c>
      <c r="O278" s="6">
        <v>0</v>
      </c>
      <c r="P278" s="10" t="s">
        <v>28</v>
      </c>
      <c r="Q278" s="6">
        <v>0</v>
      </c>
      <c r="R278" s="6">
        <v>0</v>
      </c>
      <c r="S278" s="11">
        <f>IF($A278="","---",IF(OR($G278="FIC",$G278="FC"),IF(COUNTIFS($D$2:$D280,#REF!,$E$2:$E280,$E278,$G$2:$G280,"FIC")=1,$B278,"Completion Date Pending"),IF(OR(AND($K278=$J278,$K278=$R278),$K278=0,($K278-SUMIFS($R$2:$R280,$D$2:$D280,$D278,$E$2:$E280,$E278,$G$2:$G280,$G278))=0),$B278,"Completion Date Pending")))</f>
        <v>45805</v>
      </c>
      <c r="T278" s="12">
        <f t="shared" si="24"/>
        <v>3872</v>
      </c>
      <c r="U278" s="12">
        <f t="shared" si="25"/>
        <v>1</v>
      </c>
      <c r="V278" s="45">
        <f t="shared" si="26"/>
        <v>38720</v>
      </c>
      <c r="W278" s="46">
        <f t="shared" si="27"/>
        <v>10</v>
      </c>
      <c r="X278" s="13" t="str">
        <f t="shared" si="28"/>
        <v>Wednesday</v>
      </c>
      <c r="Y278" s="14" t="b">
        <f t="shared" si="29"/>
        <v>1</v>
      </c>
      <c r="Z278" s="16"/>
    </row>
    <row r="279" spans="1:30" x14ac:dyDescent="0.3">
      <c r="A279" s="6" t="s">
        <v>59</v>
      </c>
      <c r="B279" s="7">
        <v>45806</v>
      </c>
      <c r="C279" s="8">
        <v>22</v>
      </c>
      <c r="D279" s="6" t="s">
        <v>33</v>
      </c>
      <c r="E279" s="6">
        <v>14</v>
      </c>
      <c r="F279" s="6" t="s">
        <v>34</v>
      </c>
      <c r="G279" s="6" t="s">
        <v>60</v>
      </c>
      <c r="H279" s="6">
        <v>0</v>
      </c>
      <c r="I279" s="6">
        <v>0</v>
      </c>
      <c r="J279" s="6">
        <v>36</v>
      </c>
      <c r="K279" s="6">
        <v>0</v>
      </c>
      <c r="L279" s="6" t="s">
        <v>27</v>
      </c>
      <c r="M279" s="6">
        <v>0.1</v>
      </c>
      <c r="N279" s="6">
        <v>0.1</v>
      </c>
      <c r="O279" s="6">
        <v>0</v>
      </c>
      <c r="P279" s="10" t="s">
        <v>28</v>
      </c>
      <c r="Q279" s="6">
        <v>0</v>
      </c>
      <c r="R279" s="6">
        <v>0</v>
      </c>
      <c r="S279" s="11">
        <f>IF($A279="","---",IF(OR($G279="FIC",$G279="FC"),IF(COUNTIFS($D$2:$D280,#REF!,$E$2:$E280,$E279,$G$2:$G280,"FIC")=1,$B279,"Completion Date Pending"),IF(OR(AND($K279=$J279,$K279=$R279),$K279=0,($K279-SUMIFS($R$2:$R280,$D$2:$D280,$D279,$E$2:$E280,$E279,$G$2:$G280,$G279))=0),$B279,"Completion Date Pending")))</f>
        <v>45806</v>
      </c>
      <c r="T279" s="12">
        <f t="shared" si="24"/>
        <v>0</v>
      </c>
      <c r="U279" s="12">
        <f t="shared" si="25"/>
        <v>36</v>
      </c>
      <c r="V279" s="45">
        <f t="shared" si="26"/>
        <v>0</v>
      </c>
      <c r="W279" s="46">
        <f t="shared" si="27"/>
        <v>360</v>
      </c>
      <c r="X279" s="13" t="str">
        <f t="shared" si="28"/>
        <v>Thursday</v>
      </c>
      <c r="Y279" s="14" t="b">
        <f t="shared" si="29"/>
        <v>1</v>
      </c>
      <c r="Z279" s="16"/>
    </row>
    <row r="280" spans="1:30" x14ac:dyDescent="0.3">
      <c r="A280" s="6" t="s">
        <v>59</v>
      </c>
      <c r="B280" s="7">
        <v>45806</v>
      </c>
      <c r="C280" s="8">
        <v>22</v>
      </c>
      <c r="D280" s="6" t="s">
        <v>33</v>
      </c>
      <c r="E280" s="6">
        <v>14</v>
      </c>
      <c r="F280" s="6" t="s">
        <v>34</v>
      </c>
      <c r="G280" s="6" t="s">
        <v>61</v>
      </c>
      <c r="H280" s="9">
        <v>39750</v>
      </c>
      <c r="I280" s="9">
        <v>42809</v>
      </c>
      <c r="J280" s="6">
        <v>1</v>
      </c>
      <c r="K280" s="6">
        <v>0</v>
      </c>
      <c r="L280" s="6" t="s">
        <v>27</v>
      </c>
      <c r="M280" s="6">
        <v>0.1</v>
      </c>
      <c r="N280" s="6">
        <v>0.1</v>
      </c>
      <c r="O280" s="6">
        <v>0</v>
      </c>
      <c r="P280" s="10" t="s">
        <v>28</v>
      </c>
      <c r="Q280" s="6">
        <v>0</v>
      </c>
      <c r="R280" s="6">
        <v>0</v>
      </c>
      <c r="S280" s="11">
        <f>IF($A280="","---",IF(OR($G280="FIC",$G280="FC"),IF(COUNTIFS($D$2:$D280,#REF!,$E$2:$E280,$E280,$G$2:$G280,"FIC")=1,$B280,"Completion Date Pending"),IF(OR(AND($K280=$J280,$K280=$R280),$K280=0,($K280-SUMIFS($R$2:$R280,$D$2:$D280,$D280,$E$2:$E280,$E280,$G$2:$G280,$G280))=0),$B280,"Completion Date Pending")))</f>
        <v>45806</v>
      </c>
      <c r="T280" s="12">
        <f t="shared" si="24"/>
        <v>3059</v>
      </c>
      <c r="U280" s="12">
        <f t="shared" si="25"/>
        <v>1</v>
      </c>
      <c r="V280" s="45">
        <f t="shared" si="26"/>
        <v>30590</v>
      </c>
      <c r="W280" s="46">
        <f t="shared" si="27"/>
        <v>10</v>
      </c>
      <c r="X280" s="13" t="str">
        <f t="shared" si="28"/>
        <v>Thursday</v>
      </c>
      <c r="Y280" s="14" t="b">
        <f t="shared" si="29"/>
        <v>1</v>
      </c>
      <c r="Z280" s="16"/>
    </row>
    <row r="281" spans="1:30" x14ac:dyDescent="0.3">
      <c r="A281" s="6" t="s">
        <v>37</v>
      </c>
      <c r="B281" s="7">
        <v>45808</v>
      </c>
      <c r="C281" s="8">
        <v>22</v>
      </c>
      <c r="D281" s="6" t="s">
        <v>35</v>
      </c>
      <c r="E281" s="6">
        <v>14</v>
      </c>
      <c r="F281" s="6" t="s">
        <v>36</v>
      </c>
      <c r="G281" s="6" t="s">
        <v>26</v>
      </c>
      <c r="H281" s="9">
        <v>86241</v>
      </c>
      <c r="I281" s="9">
        <v>88241</v>
      </c>
      <c r="J281" s="6">
        <v>1</v>
      </c>
      <c r="K281" s="6">
        <v>1</v>
      </c>
      <c r="L281" s="6" t="s">
        <v>27</v>
      </c>
      <c r="M281" s="6">
        <v>8</v>
      </c>
      <c r="N281" s="6">
        <v>8</v>
      </c>
      <c r="O281" s="6">
        <v>0</v>
      </c>
      <c r="P281" s="10" t="s">
        <v>28</v>
      </c>
      <c r="Q281" s="6">
        <v>0</v>
      </c>
      <c r="R281" s="6">
        <v>0</v>
      </c>
      <c r="S281" s="11" t="str">
        <f>IF($A281="","---",IF(OR($G281="FIC",$G281="FC"),IF(COUNTIFS($D$281:$D282,#REF!,$E$281:$E282,$E281,$G$281:$G282,"FIC")=1,$B281,"Completion Date Pending"),IF(OR(AND($K281=$J281,$K281=$R281),$K281=0,($K281-SUMIFS($R$281:$R282,$D$281:$D282,$D281,$E$281:$E282,$E281,$G$281:$G282,$G281))=0),$B281,"Completion Date Pending")))</f>
        <v>Completion Date Pending</v>
      </c>
      <c r="T281" s="12">
        <f>IF(OR($H281="",$I281=""),"---",$I281-$H281)</f>
        <v>2000</v>
      </c>
      <c r="U281" s="12">
        <f>IF(OR($I281="",$H281=""),"---",$J281-$K281+$Q281)</f>
        <v>0</v>
      </c>
      <c r="V281" s="45">
        <f>IF($M281=0,"---",$T281/$M281)</f>
        <v>250</v>
      </c>
      <c r="W281" s="46">
        <f>IF($M281=0,"---",$U281/$M281)</f>
        <v>0</v>
      </c>
      <c r="X281" s="13" t="str">
        <f>TEXT($B281,"DDDD")</f>
        <v>Saturday</v>
      </c>
      <c r="Y281" s="14" t="b">
        <f>$M281=$N281</f>
        <v>1</v>
      </c>
      <c r="Z281" s="35"/>
      <c r="AA281" s="35"/>
      <c r="AB281" s="35"/>
      <c r="AC281" s="35"/>
      <c r="AD281" s="35"/>
    </row>
    <row r="282" spans="1:30" x14ac:dyDescent="0.3">
      <c r="A282" s="6" t="s">
        <v>37</v>
      </c>
      <c r="B282" s="7">
        <v>45809</v>
      </c>
      <c r="C282" s="8">
        <v>22</v>
      </c>
      <c r="D282" s="6" t="s">
        <v>35</v>
      </c>
      <c r="E282" s="6">
        <v>14</v>
      </c>
      <c r="F282" s="6" t="s">
        <v>36</v>
      </c>
      <c r="G282" s="6" t="s">
        <v>26</v>
      </c>
      <c r="H282" s="9">
        <v>88241</v>
      </c>
      <c r="I282" s="9">
        <v>92800</v>
      </c>
      <c r="J282" s="6">
        <v>1</v>
      </c>
      <c r="K282" s="6">
        <v>1</v>
      </c>
      <c r="L282" s="6" t="s">
        <v>27</v>
      </c>
      <c r="M282" s="6">
        <v>9</v>
      </c>
      <c r="N282" s="6">
        <v>9</v>
      </c>
      <c r="O282" s="6">
        <v>0</v>
      </c>
      <c r="P282" s="10" t="s">
        <v>28</v>
      </c>
      <c r="Q282" s="6">
        <v>0</v>
      </c>
      <c r="R282" s="6">
        <v>0</v>
      </c>
      <c r="S282" s="11" t="str">
        <f>IF($A282="","---",IF(OR($G282="FIC",$G282="FC"),IF(COUNTIFS($D$281:$D282,#REF!,$E$281:$E282,$E282,$G$281:$G282,"FIC")=1,$B282,"Completion Date Pending"),IF(OR(AND($K282=$J282,$K282=$R282),$K282=0,($K282-SUMIFS($R$281:$R282,$D$281:$D282,$D282,$E$281:$E282,$E282,$G$281:$G282,$G282))=0),$B282,"Completion Date Pending")))</f>
        <v>Completion Date Pending</v>
      </c>
      <c r="T282" s="12">
        <f>IF(OR($H282="",$I282=""),"---",$I282-$H282)</f>
        <v>4559</v>
      </c>
      <c r="U282" s="12">
        <f>IF(OR($I282="",$H282=""),"---",$J282-$K282+$Q282)</f>
        <v>0</v>
      </c>
      <c r="V282" s="45">
        <f>IF($M282=0,"---",$T282/$M282)</f>
        <v>506.55555555555554</v>
      </c>
      <c r="W282" s="46">
        <f>IF($M282=0,"---",$U282/$M282)</f>
        <v>0</v>
      </c>
      <c r="X282" s="13" t="str">
        <f>TEXT($B282,"DDDD")</f>
        <v>Sunday</v>
      </c>
      <c r="Y282" s="14" t="b">
        <f>$M282=$N282</f>
        <v>1</v>
      </c>
      <c r="Z282" s="35"/>
      <c r="AA282" s="35"/>
      <c r="AB282" s="35"/>
      <c r="AC282" s="35"/>
      <c r="AD282" s="35"/>
    </row>
    <row r="283" spans="1:30" x14ac:dyDescent="0.3">
      <c r="A283" s="6" t="s">
        <v>41</v>
      </c>
      <c r="B283" s="7">
        <v>45809</v>
      </c>
      <c r="C283" s="8">
        <v>22</v>
      </c>
      <c r="D283" s="6" t="s">
        <v>35</v>
      </c>
      <c r="E283" s="6">
        <v>9</v>
      </c>
      <c r="F283" s="6" t="s">
        <v>36</v>
      </c>
      <c r="G283" s="6" t="s">
        <v>26</v>
      </c>
      <c r="H283" s="9">
        <v>55100</v>
      </c>
      <c r="I283" s="9">
        <v>59696</v>
      </c>
      <c r="J283" s="6">
        <v>1</v>
      </c>
      <c r="K283" s="6">
        <v>1</v>
      </c>
      <c r="L283" s="6" t="s">
        <v>27</v>
      </c>
      <c r="M283" s="6">
        <v>9</v>
      </c>
      <c r="N283" s="6">
        <v>9</v>
      </c>
      <c r="O283" s="6">
        <v>0</v>
      </c>
      <c r="P283" s="10" t="s">
        <v>28</v>
      </c>
      <c r="Q283" s="6">
        <v>0</v>
      </c>
      <c r="R283" s="6">
        <v>0</v>
      </c>
      <c r="S283" s="11" t="str">
        <f>IF($A283="","---",IF(OR($G283="FIC",$G283="FC"),IF(COUNTIFS($D$281:$D283,#REF!,$E$281:$E283,$E283,$G$281:$G283,"FIC")=1,$B283,"Completion Date Pending"),IF(OR(AND($K283=$J283,$K283=$R283),$K283=0,($K283-SUMIFS($R$281:$R283,$D$281:$D283,$D283,$E$281:$E283,$E283,$G$281:$G283,$G283))=0),$B283,"Completion Date Pending")))</f>
        <v>Completion Date Pending</v>
      </c>
      <c r="T283" s="12">
        <f>IF(OR($H283="",$I283=""),"---",$I283-$H283)</f>
        <v>4596</v>
      </c>
      <c r="U283" s="12">
        <f>IF(OR($I283="",$H283=""),"---",$J283-$K283+$Q283)</f>
        <v>0</v>
      </c>
      <c r="V283" s="45">
        <f>IF($M283=0,"---",$T283/$M283)</f>
        <v>510.66666666666669</v>
      </c>
      <c r="W283" s="46">
        <f>IF($M283=0,"---",$U283/$M283)</f>
        <v>0</v>
      </c>
      <c r="X283" s="13" t="str">
        <f>TEXT($B283,"DDDD")</f>
        <v>Sunday</v>
      </c>
      <c r="Y283" s="14" t="b">
        <f>$M283=$N283</f>
        <v>1</v>
      </c>
      <c r="Z283" s="35"/>
      <c r="AA283" s="35"/>
      <c r="AB283" s="35"/>
      <c r="AC283" s="35"/>
      <c r="AD283" s="35"/>
    </row>
    <row r="284" spans="1:30" x14ac:dyDescent="0.3">
      <c r="A284" s="6" t="s">
        <v>42</v>
      </c>
      <c r="B284" s="7">
        <v>45808</v>
      </c>
      <c r="C284" s="8">
        <v>22</v>
      </c>
      <c r="D284" s="6" t="s">
        <v>35</v>
      </c>
      <c r="E284" s="6">
        <v>20</v>
      </c>
      <c r="F284" s="6" t="s">
        <v>36</v>
      </c>
      <c r="G284" s="6" t="s">
        <v>26</v>
      </c>
      <c r="H284" s="9">
        <v>126033</v>
      </c>
      <c r="I284" s="9">
        <v>128040</v>
      </c>
      <c r="J284" s="6">
        <v>1</v>
      </c>
      <c r="K284" s="6">
        <v>1</v>
      </c>
      <c r="L284" s="6" t="s">
        <v>27</v>
      </c>
      <c r="M284" s="6">
        <v>8</v>
      </c>
      <c r="N284" s="6">
        <v>8</v>
      </c>
      <c r="O284" s="6">
        <v>0</v>
      </c>
      <c r="P284" s="10" t="s">
        <v>28</v>
      </c>
      <c r="Q284" s="6">
        <v>0</v>
      </c>
      <c r="R284" s="6">
        <v>0</v>
      </c>
      <c r="S284" s="11" t="str">
        <f>IF($A284="","---",IF(OR($G284="FIC",$G284="FC"),IF(COUNTIFS($D$281:$D284,#REF!,$E$281:$E284,$E284,$G$281:$G284,"FIC")=1,$B284,"Completion Date Pending"),IF(OR(AND($K284=$J284,$K284=$R284),$K284=0,($K284-SUMIFS($R$281:$R284,$D$281:$D284,$D284,$E$281:$E284,$E284,$G$281:$G284,$G284))=0),$B284,"Completion Date Pending")))</f>
        <v>Completion Date Pending</v>
      </c>
      <c r="T284" s="12">
        <f>IF(OR($H284="",$I284=""),"---",$I284-$H284)</f>
        <v>2007</v>
      </c>
      <c r="U284" s="12">
        <f>IF(OR($I284="",$H284=""),"---",$J284-$K284+$Q284)</f>
        <v>0</v>
      </c>
      <c r="V284" s="45">
        <f>IF($M284=0,"---",$T284/$M284)</f>
        <v>250.875</v>
      </c>
      <c r="W284" s="46">
        <f>IF($M284=0,"---",$U284/$M284)</f>
        <v>0</v>
      </c>
      <c r="X284" s="13" t="str">
        <f>TEXT($B284,"DDDD")</f>
        <v>Saturday</v>
      </c>
      <c r="Y284" s="14" t="b">
        <f>$M284=$N284</f>
        <v>1</v>
      </c>
      <c r="Z284" s="35"/>
      <c r="AA284" s="35"/>
      <c r="AB284" s="35"/>
      <c r="AC284" s="35"/>
      <c r="AD284" s="35"/>
    </row>
    <row r="285" spans="1:30" x14ac:dyDescent="0.3">
      <c r="A285" s="6" t="s">
        <v>42</v>
      </c>
      <c r="B285" s="7">
        <v>45809</v>
      </c>
      <c r="C285" s="8">
        <v>22</v>
      </c>
      <c r="D285" s="6" t="s">
        <v>35</v>
      </c>
      <c r="E285" s="6">
        <v>20</v>
      </c>
      <c r="F285" s="6" t="s">
        <v>36</v>
      </c>
      <c r="G285" s="6" t="s">
        <v>26</v>
      </c>
      <c r="H285" s="9">
        <v>128040</v>
      </c>
      <c r="I285" s="9">
        <v>132670</v>
      </c>
      <c r="J285" s="6">
        <v>1</v>
      </c>
      <c r="K285" s="6">
        <v>0</v>
      </c>
      <c r="L285" s="6" t="s">
        <v>27</v>
      </c>
      <c r="M285" s="6">
        <v>9</v>
      </c>
      <c r="N285" s="6">
        <v>9</v>
      </c>
      <c r="O285" s="6">
        <v>0</v>
      </c>
      <c r="P285" s="10" t="s">
        <v>28</v>
      </c>
      <c r="Q285" s="6">
        <v>0</v>
      </c>
      <c r="R285" s="6">
        <v>0</v>
      </c>
      <c r="S285" s="11">
        <f>IF($A285="","---",IF(OR($G285="FIC",$G285="FC"),IF(COUNTIFS($D$281:$D285,#REF!,$E$281:$E285,$E285,$G$281:$G285,"FIC")=1,$B285,"Completion Date Pending"),IF(OR(AND($K285=$J285,$K285=$R285),$K285=0,($K285-SUMIFS($R$281:$R285,$D$281:$D285,$D285,$E$281:$E285,$E285,$G$281:$G285,$G285))=0),$B285,"Completion Date Pending")))</f>
        <v>45809</v>
      </c>
      <c r="T285" s="12">
        <f>IF(OR($H285="",$I285=""),"---",$I285-$H285)</f>
        <v>4630</v>
      </c>
      <c r="U285" s="12">
        <f>IF(OR($I285="",$H285=""),"---",$J285-$K285+$Q285)</f>
        <v>1</v>
      </c>
      <c r="V285" s="45">
        <f>IF($M285=0,"---",$T285/$M285)</f>
        <v>514.44444444444446</v>
      </c>
      <c r="W285" s="46">
        <f>IF($M285=0,"---",$U285/$M285)</f>
        <v>0.1111111111111111</v>
      </c>
      <c r="X285" s="13" t="str">
        <f>TEXT($B285,"DDDD")</f>
        <v>Sunday</v>
      </c>
      <c r="Y285" s="14" t="b">
        <f>$M285=$N285</f>
        <v>1</v>
      </c>
      <c r="Z285" s="35"/>
      <c r="AA285" s="35"/>
      <c r="AB285" s="35"/>
      <c r="AC285" s="35"/>
      <c r="AD285" s="35"/>
    </row>
    <row r="286" spans="1:30" x14ac:dyDescent="0.3">
      <c r="A286" s="6" t="s">
        <v>43</v>
      </c>
      <c r="B286" s="7">
        <v>45808</v>
      </c>
      <c r="C286" s="8">
        <v>22</v>
      </c>
      <c r="D286" s="6" t="s">
        <v>35</v>
      </c>
      <c r="E286" s="6">
        <v>19</v>
      </c>
      <c r="F286" s="6" t="s">
        <v>36</v>
      </c>
      <c r="G286" s="6" t="s">
        <v>26</v>
      </c>
      <c r="H286" s="9">
        <v>119411</v>
      </c>
      <c r="I286" s="9">
        <v>121445</v>
      </c>
      <c r="J286" s="6">
        <v>1</v>
      </c>
      <c r="K286" s="6">
        <v>1</v>
      </c>
      <c r="L286" s="6" t="s">
        <v>27</v>
      </c>
      <c r="M286" s="6">
        <v>8</v>
      </c>
      <c r="N286" s="6">
        <v>8</v>
      </c>
      <c r="O286" s="6">
        <v>0</v>
      </c>
      <c r="P286" s="10" t="s">
        <v>28</v>
      </c>
      <c r="Q286" s="6">
        <v>0</v>
      </c>
      <c r="R286" s="6">
        <v>0</v>
      </c>
      <c r="S286" s="11" t="str">
        <f>IF($A286="","---",IF(OR($G286="FIC",$G286="FC"),IF(COUNTIFS($D$281:$D286,#REF!,$E$281:$E286,$E286,$G$281:$G286,"FIC")=1,$B286,"Completion Date Pending"),IF(OR(AND($K286=$J286,$K286=$R286),$K286=0,($K286-SUMIFS($R$281:$R286,$D$281:$D286,$D286,$E$281:$E286,$E286,$G$281:$G286,$G286))=0),$B286,"Completion Date Pending")))</f>
        <v>Completion Date Pending</v>
      </c>
      <c r="T286" s="12">
        <f>IF(OR($H286="",$I286=""),"---",$I286-$H286)</f>
        <v>2034</v>
      </c>
      <c r="U286" s="12">
        <f>IF(OR($I286="",$H286=""),"---",$J286-$K286+$Q286)</f>
        <v>0</v>
      </c>
      <c r="V286" s="45">
        <f>IF($M286=0,"---",$T286/$M286)</f>
        <v>254.25</v>
      </c>
      <c r="W286" s="46">
        <f>IF($M286=0,"---",$U286/$M286)</f>
        <v>0</v>
      </c>
      <c r="X286" s="13" t="str">
        <f>TEXT($B286,"DDDD")</f>
        <v>Saturday</v>
      </c>
      <c r="Y286" s="14" t="b">
        <f>$M286=$N286</f>
        <v>1</v>
      </c>
      <c r="Z286" s="35"/>
      <c r="AA286" s="35"/>
      <c r="AB286" s="35"/>
      <c r="AC286" s="35"/>
      <c r="AD286" s="35"/>
    </row>
    <row r="287" spans="1:30" x14ac:dyDescent="0.3">
      <c r="A287" s="6" t="s">
        <v>43</v>
      </c>
      <c r="B287" s="7">
        <v>45809</v>
      </c>
      <c r="C287" s="8">
        <v>22</v>
      </c>
      <c r="D287" s="6" t="s">
        <v>35</v>
      </c>
      <c r="E287" s="6">
        <v>19</v>
      </c>
      <c r="F287" s="6" t="s">
        <v>36</v>
      </c>
      <c r="G287" s="6" t="s">
        <v>26</v>
      </c>
      <c r="H287" s="9">
        <v>121445</v>
      </c>
      <c r="I287" s="9">
        <v>126033</v>
      </c>
      <c r="J287" s="6">
        <v>1</v>
      </c>
      <c r="K287" s="6">
        <v>0</v>
      </c>
      <c r="L287" s="6" t="s">
        <v>27</v>
      </c>
      <c r="M287" s="6">
        <v>9</v>
      </c>
      <c r="N287" s="6">
        <v>9</v>
      </c>
      <c r="O287" s="6">
        <v>0</v>
      </c>
      <c r="P287" s="10" t="s">
        <v>28</v>
      </c>
      <c r="Q287" s="6">
        <v>0</v>
      </c>
      <c r="R287" s="6">
        <v>0</v>
      </c>
      <c r="S287" s="11">
        <f>IF($A287="","---",IF(OR($G287="FIC",$G287="FC"),IF(COUNTIFS($D$281:$D287,#REF!,$E$281:$E287,$E287,$G$281:$G287,"FIC")=1,$B287,"Completion Date Pending"),IF(OR(AND($K287=$J287,$K287=$R287),$K287=0,($K287-SUMIFS($R$281:$R287,$D$281:$D287,$D287,$E$281:$E287,$E287,$G$281:$G287,$G287))=0),$B287,"Completion Date Pending")))</f>
        <v>45809</v>
      </c>
      <c r="T287" s="12">
        <f>IF(OR($H287="",$I287=""),"---",$I287-$H287)</f>
        <v>4588</v>
      </c>
      <c r="U287" s="12">
        <f>IF(OR($I287="",$H287=""),"---",$J287-$K287+$Q287)</f>
        <v>1</v>
      </c>
      <c r="V287" s="45">
        <f>IF($M287=0,"---",$T287/$M287)</f>
        <v>509.77777777777777</v>
      </c>
      <c r="W287" s="46">
        <f>IF($M287=0,"---",$U287/$M287)</f>
        <v>0.1111111111111111</v>
      </c>
      <c r="X287" s="13" t="str">
        <f>TEXT($B287,"DDDD")</f>
        <v>Sunday</v>
      </c>
      <c r="Y287" s="14" t="b">
        <f>$M287=$N287</f>
        <v>1</v>
      </c>
      <c r="Z287" s="35"/>
      <c r="AA287" s="35"/>
      <c r="AB287" s="35"/>
      <c r="AC287" s="35"/>
      <c r="AD287" s="35"/>
    </row>
    <row r="288" spans="1:30" x14ac:dyDescent="0.3">
      <c r="A288" s="6" t="s">
        <v>44</v>
      </c>
      <c r="B288" s="7">
        <v>45808</v>
      </c>
      <c r="C288" s="8">
        <v>22</v>
      </c>
      <c r="D288" s="6" t="s">
        <v>35</v>
      </c>
      <c r="E288" s="6">
        <v>12</v>
      </c>
      <c r="F288" s="6" t="s">
        <v>36</v>
      </c>
      <c r="G288" s="6" t="s">
        <v>26</v>
      </c>
      <c r="H288" s="9">
        <v>75200</v>
      </c>
      <c r="I288" s="9">
        <v>79598</v>
      </c>
      <c r="J288" s="6">
        <v>1</v>
      </c>
      <c r="K288" s="6">
        <v>0</v>
      </c>
      <c r="L288" s="6" t="s">
        <v>27</v>
      </c>
      <c r="M288" s="6">
        <v>9</v>
      </c>
      <c r="N288" s="6">
        <v>9</v>
      </c>
      <c r="O288" s="6">
        <v>0</v>
      </c>
      <c r="P288" s="10" t="s">
        <v>28</v>
      </c>
      <c r="Q288" s="6">
        <v>0</v>
      </c>
      <c r="R288" s="6">
        <v>0</v>
      </c>
      <c r="S288" s="11">
        <f>IF($A288="","---",IF(OR($G288="FIC",$G288="FC"),IF(COUNTIFS($D$281:$D288,#REF!,$E$281:$E288,$E288,$G$281:$G288,"FIC")=1,$B288,"Completion Date Pending"),IF(OR(AND($K288=$J288,$K288=$R288),$K288=0,($K288-SUMIFS($R$281:$R288,$D$281:$D288,$D288,$E$281:$E288,$E288,$G$281:$G288,$G288))=0),$B288,"Completion Date Pending")))</f>
        <v>45808</v>
      </c>
      <c r="T288" s="12">
        <f>IF(OR($H288="",$I288=""),"---",$I288-$H288)</f>
        <v>4398</v>
      </c>
      <c r="U288" s="12">
        <f>IF(OR($I288="",$H288=""),"---",$J288-$K288+$Q288)</f>
        <v>1</v>
      </c>
      <c r="V288" s="45">
        <f>IF($M288=0,"---",$T288/$M288)</f>
        <v>488.66666666666669</v>
      </c>
      <c r="W288" s="46">
        <f>IF($M288=0,"---",$U288/$M288)</f>
        <v>0.1111111111111111</v>
      </c>
      <c r="X288" s="13" t="str">
        <f>TEXT($B288,"DDDD")</f>
        <v>Saturday</v>
      </c>
      <c r="Y288" s="14" t="b">
        <f>$M288=$N288</f>
        <v>1</v>
      </c>
      <c r="Z288" s="35"/>
      <c r="AA288" s="35"/>
      <c r="AB288" s="35"/>
      <c r="AC288" s="35"/>
      <c r="AD288" s="35"/>
    </row>
    <row r="289" spans="1:30" x14ac:dyDescent="0.3">
      <c r="A289" s="6" t="s">
        <v>46</v>
      </c>
      <c r="B289" s="7">
        <v>45808</v>
      </c>
      <c r="C289" s="8">
        <v>22</v>
      </c>
      <c r="D289" s="6" t="s">
        <v>35</v>
      </c>
      <c r="E289" s="6">
        <v>15</v>
      </c>
      <c r="F289" s="6" t="s">
        <v>36</v>
      </c>
      <c r="G289" s="6" t="s">
        <v>26</v>
      </c>
      <c r="H289" s="9">
        <v>92867</v>
      </c>
      <c r="I289" s="9">
        <v>94870</v>
      </c>
      <c r="J289" s="6">
        <v>1</v>
      </c>
      <c r="K289" s="6">
        <v>1</v>
      </c>
      <c r="L289" s="6" t="s">
        <v>27</v>
      </c>
      <c r="M289" s="6">
        <v>8</v>
      </c>
      <c r="N289" s="6">
        <v>8</v>
      </c>
      <c r="O289" s="6">
        <v>0</v>
      </c>
      <c r="P289" s="10" t="s">
        <v>28</v>
      </c>
      <c r="Q289" s="6">
        <v>0</v>
      </c>
      <c r="R289" s="6">
        <v>0</v>
      </c>
      <c r="S289" s="11" t="str">
        <f>IF($A289="","---",IF(OR($G289="FIC",$G289="FC"),IF(COUNTIFS($D$281:$D289,#REF!,$E$281:$E289,$E289,$G$281:$G289,"FIC")=1,$B289,"Completion Date Pending"),IF(OR(AND($K289=$J289,$K289=$R289),$K289=0,($K289-SUMIFS($R$281:$R289,$D$281:$D289,$D289,$E$281:$E289,$E289,$G$281:$G289,$G289))=0),$B289,"Completion Date Pending")))</f>
        <v>Completion Date Pending</v>
      </c>
      <c r="T289" s="12">
        <f>IF(OR($H289="",$I289=""),"---",$I289-$H289)</f>
        <v>2003</v>
      </c>
      <c r="U289" s="12">
        <f>IF(OR($I289="",$H289=""),"---",$J289-$K289+$Q289)</f>
        <v>0</v>
      </c>
      <c r="V289" s="45">
        <f>IF($M289=0,"---",$T289/$M289)</f>
        <v>250.375</v>
      </c>
      <c r="W289" s="46">
        <f>IF($M289=0,"---",$U289/$M289)</f>
        <v>0</v>
      </c>
      <c r="X289" s="13" t="str">
        <f>TEXT($B289,"DDDD")</f>
        <v>Saturday</v>
      </c>
      <c r="Y289" s="14" t="b">
        <f>$M289=$N289</f>
        <v>1</v>
      </c>
      <c r="Z289" s="35"/>
      <c r="AA289" s="35"/>
      <c r="AB289" s="35"/>
      <c r="AC289" s="35"/>
      <c r="AD289" s="35"/>
    </row>
    <row r="290" spans="1:30" x14ac:dyDescent="0.3">
      <c r="A290" s="6" t="s">
        <v>46</v>
      </c>
      <c r="B290" s="7">
        <v>45809</v>
      </c>
      <c r="C290" s="8">
        <v>22</v>
      </c>
      <c r="D290" s="6" t="s">
        <v>35</v>
      </c>
      <c r="E290" s="6">
        <v>15</v>
      </c>
      <c r="F290" s="6" t="s">
        <v>36</v>
      </c>
      <c r="G290" s="6" t="s">
        <v>26</v>
      </c>
      <c r="H290" s="9">
        <v>94870</v>
      </c>
      <c r="I290" s="9">
        <v>99502</v>
      </c>
      <c r="J290" s="6">
        <v>1</v>
      </c>
      <c r="K290" s="6">
        <v>0</v>
      </c>
      <c r="L290" s="6" t="s">
        <v>27</v>
      </c>
      <c r="M290" s="6">
        <v>9</v>
      </c>
      <c r="N290" s="6">
        <v>9</v>
      </c>
      <c r="O290" s="6">
        <v>0</v>
      </c>
      <c r="P290" s="10" t="s">
        <v>28</v>
      </c>
      <c r="Q290" s="6">
        <v>0</v>
      </c>
      <c r="R290" s="6">
        <v>0</v>
      </c>
      <c r="S290" s="11">
        <f>IF($A290="","---",IF(OR($G290="FIC",$G290="FC"),IF(COUNTIFS($D$281:$D290,#REF!,$E$281:$E290,$E290,$G$281:$G290,"FIC")=1,$B290,"Completion Date Pending"),IF(OR(AND($K290=$J290,$K290=$R290),$K290=0,($K290-SUMIFS($R$281:$R290,$D$281:$D290,$D290,$E$281:$E290,$E290,$G$281:$G290,$G290))=0),$B290,"Completion Date Pending")))</f>
        <v>45809</v>
      </c>
      <c r="T290" s="12">
        <f>IF(OR($H290="",$I290=""),"---",$I290-$H290)</f>
        <v>4632</v>
      </c>
      <c r="U290" s="12">
        <f>IF(OR($I290="",$H290=""),"---",$J290-$K290+$Q290)</f>
        <v>1</v>
      </c>
      <c r="V290" s="45">
        <f>IF($M290=0,"---",$T290/$M290)</f>
        <v>514.66666666666663</v>
      </c>
      <c r="W290" s="46">
        <f>IF($M290=0,"---",$U290/$M290)</f>
        <v>0.1111111111111111</v>
      </c>
      <c r="X290" s="13" t="str">
        <f>TEXT($B290,"DDDD")</f>
        <v>Sunday</v>
      </c>
      <c r="Y290" s="14" t="b">
        <f>$M290=$N290</f>
        <v>1</v>
      </c>
      <c r="Z290" s="35"/>
      <c r="AA290" s="35"/>
      <c r="AB290" s="35"/>
      <c r="AC290" s="35"/>
      <c r="AD290" s="35"/>
    </row>
    <row r="291" spans="1:30" x14ac:dyDescent="0.3">
      <c r="A291" s="6" t="s">
        <v>47</v>
      </c>
      <c r="B291" s="7">
        <v>45808</v>
      </c>
      <c r="C291" s="8">
        <v>22</v>
      </c>
      <c r="D291" s="6" t="s">
        <v>35</v>
      </c>
      <c r="E291" s="6">
        <v>18</v>
      </c>
      <c r="F291" s="6" t="s">
        <v>36</v>
      </c>
      <c r="G291" s="6" t="s">
        <v>26</v>
      </c>
      <c r="H291" s="9">
        <v>112773</v>
      </c>
      <c r="I291" s="9">
        <v>114845</v>
      </c>
      <c r="J291" s="6">
        <v>1</v>
      </c>
      <c r="K291" s="6">
        <v>1</v>
      </c>
      <c r="L291" s="6" t="s">
        <v>27</v>
      </c>
      <c r="M291" s="6">
        <v>8</v>
      </c>
      <c r="N291" s="6">
        <v>8</v>
      </c>
      <c r="O291" s="6">
        <v>0</v>
      </c>
      <c r="P291" s="10" t="s">
        <v>28</v>
      </c>
      <c r="Q291" s="6">
        <v>0</v>
      </c>
      <c r="R291" s="6">
        <v>0</v>
      </c>
      <c r="S291" s="11" t="str">
        <f>IF($A291="","---",IF(OR($G291="FIC",$G291="FC"),IF(COUNTIFS($D$281:$D291,#REF!,$E$281:$E291,$E291,$G$281:$G291,"FIC")=1,$B291,"Completion Date Pending"),IF(OR(AND($K291=$J291,$K291=$R291),$K291=0,($K291-SUMIFS($R$281:$R291,$D$281:$D291,$D291,$E$281:$E291,$E291,$G$281:$G291,$G291))=0),$B291,"Completion Date Pending")))</f>
        <v>Completion Date Pending</v>
      </c>
      <c r="T291" s="12">
        <f>IF(OR($H291="",$I291=""),"---",$I291-$H291)</f>
        <v>2072</v>
      </c>
      <c r="U291" s="12">
        <f>IF(OR($I291="",$H291=""),"---",$J291-$K291+$Q291)</f>
        <v>0</v>
      </c>
      <c r="V291" s="45">
        <f>IF($M291=0,"---",$T291/$M291)</f>
        <v>259</v>
      </c>
      <c r="W291" s="46">
        <f>IF($M291=0,"---",$U291/$M291)</f>
        <v>0</v>
      </c>
      <c r="X291" s="13" t="str">
        <f>TEXT($B291,"DDDD")</f>
        <v>Saturday</v>
      </c>
      <c r="Y291" s="14" t="b">
        <f>$M291=$N291</f>
        <v>1</v>
      </c>
      <c r="Z291" s="35"/>
      <c r="AA291" s="35"/>
      <c r="AB291" s="35"/>
      <c r="AC291" s="35"/>
      <c r="AD291" s="35"/>
    </row>
    <row r="292" spans="1:30" x14ac:dyDescent="0.3">
      <c r="A292" s="6" t="s">
        <v>47</v>
      </c>
      <c r="B292" s="7">
        <v>45809</v>
      </c>
      <c r="C292" s="8">
        <v>22</v>
      </c>
      <c r="D292" s="6" t="s">
        <v>35</v>
      </c>
      <c r="E292" s="6">
        <v>18</v>
      </c>
      <c r="F292" s="6" t="s">
        <v>36</v>
      </c>
      <c r="G292" s="6" t="s">
        <v>26</v>
      </c>
      <c r="H292" s="9">
        <v>114845</v>
      </c>
      <c r="I292" s="9">
        <v>119411</v>
      </c>
      <c r="J292" s="6">
        <v>1</v>
      </c>
      <c r="K292" s="6">
        <v>0</v>
      </c>
      <c r="L292" s="6" t="s">
        <v>27</v>
      </c>
      <c r="M292" s="6">
        <v>9</v>
      </c>
      <c r="N292" s="6">
        <v>9</v>
      </c>
      <c r="O292" s="6">
        <v>0</v>
      </c>
      <c r="P292" s="10" t="s">
        <v>28</v>
      </c>
      <c r="Q292" s="6">
        <v>0</v>
      </c>
      <c r="R292" s="6">
        <v>0</v>
      </c>
      <c r="S292" s="11">
        <f>IF($A292="","---",IF(OR($G292="FIC",$G292="FC"),IF(COUNTIFS($D$281:$D292,#REF!,$E$281:$E292,$E292,$G$281:$G292,"FIC")=1,$B292,"Completion Date Pending"),IF(OR(AND($K292=$J292,$K292=$R292),$K292=0,($K292-SUMIFS($R$281:$R292,$D$281:$D292,$D292,$E$281:$E292,$E292,$G$281:$G292,$G292))=0),$B292,"Completion Date Pending")))</f>
        <v>45809</v>
      </c>
      <c r="T292" s="12">
        <f>IF(OR($H292="",$I292=""),"---",$I292-$H292)</f>
        <v>4566</v>
      </c>
      <c r="U292" s="12">
        <f>IF(OR($I292="",$H292=""),"---",$J292-$K292+$Q292)</f>
        <v>1</v>
      </c>
      <c r="V292" s="45">
        <f>IF($M292=0,"---",$T292/$M292)</f>
        <v>507.33333333333331</v>
      </c>
      <c r="W292" s="46">
        <f>IF($M292=0,"---",$U292/$M292)</f>
        <v>0.1111111111111111</v>
      </c>
      <c r="X292" s="13" t="str">
        <f>TEXT($B292,"DDDD")</f>
        <v>Sunday</v>
      </c>
      <c r="Y292" s="14" t="b">
        <f>$M292=$N292</f>
        <v>1</v>
      </c>
      <c r="Z292" s="35"/>
      <c r="AA292" s="35"/>
      <c r="AB292" s="35"/>
      <c r="AC292" s="35"/>
      <c r="AD292" s="35"/>
    </row>
    <row r="293" spans="1:30" x14ac:dyDescent="0.3">
      <c r="A293" s="6" t="s">
        <v>48</v>
      </c>
      <c r="B293" s="7">
        <v>45809</v>
      </c>
      <c r="C293" s="8">
        <v>22</v>
      </c>
      <c r="D293" s="6" t="s">
        <v>35</v>
      </c>
      <c r="E293" s="6">
        <v>11</v>
      </c>
      <c r="F293" s="6" t="s">
        <v>36</v>
      </c>
      <c r="G293" s="6" t="s">
        <v>26</v>
      </c>
      <c r="H293" s="9">
        <v>67336</v>
      </c>
      <c r="I293" s="9">
        <v>72966</v>
      </c>
      <c r="J293" s="6">
        <v>1</v>
      </c>
      <c r="K293" s="6">
        <v>0</v>
      </c>
      <c r="L293" s="6" t="s">
        <v>27</v>
      </c>
      <c r="M293" s="6">
        <v>8.8000000000000007</v>
      </c>
      <c r="N293" s="6">
        <v>8.8000000000000007</v>
      </c>
      <c r="O293" s="6">
        <v>0</v>
      </c>
      <c r="P293" s="10" t="s">
        <v>28</v>
      </c>
      <c r="Q293" s="6">
        <v>0</v>
      </c>
      <c r="R293" s="6">
        <v>0</v>
      </c>
      <c r="S293" s="11">
        <f>IF($A293="","---",IF(OR($G293="FIC",$G293="FC"),IF(COUNTIFS($D$281:$D293,#REF!,$E$281:$E293,$E293,$G$281:$G293,"FIC")=1,$B293,"Completion Date Pending"),IF(OR(AND($K293=$J293,$K293=$R293),$K293=0,($K293-SUMIFS($R$281:$R293,$D$281:$D293,$D293,$E$281:$E293,$E293,$G$281:$G293,$G293))=0),$B293,"Completion Date Pending")))</f>
        <v>45809</v>
      </c>
      <c r="T293" s="12">
        <f>IF(OR($H293="",$I293=""),"---",$I293-$H293)</f>
        <v>5630</v>
      </c>
      <c r="U293" s="12">
        <f>IF(OR($I293="",$H293=""),"---",$J293-$K293+$Q293)</f>
        <v>1</v>
      </c>
      <c r="V293" s="45">
        <f>IF($M293=0,"---",$T293/$M293)</f>
        <v>639.77272727272725</v>
      </c>
      <c r="W293" s="46">
        <f>IF($M293=0,"---",$U293/$M293)</f>
        <v>0.11363636363636363</v>
      </c>
      <c r="X293" s="13" t="str">
        <f>TEXT($B293,"DDDD")</f>
        <v>Sunday</v>
      </c>
      <c r="Y293" s="14" t="b">
        <f>$M293=$N293</f>
        <v>1</v>
      </c>
      <c r="Z293" s="35"/>
      <c r="AA293" s="35"/>
      <c r="AB293" s="35"/>
      <c r="AC293" s="35"/>
      <c r="AD293" s="35"/>
    </row>
    <row r="294" spans="1:30" x14ac:dyDescent="0.3">
      <c r="A294" s="6" t="s">
        <v>49</v>
      </c>
      <c r="B294" s="7">
        <v>45808</v>
      </c>
      <c r="C294" s="8">
        <v>22</v>
      </c>
      <c r="D294" s="6" t="s">
        <v>35</v>
      </c>
      <c r="E294" s="6">
        <v>6</v>
      </c>
      <c r="F294" s="6" t="s">
        <v>36</v>
      </c>
      <c r="G294" s="6" t="s">
        <v>26</v>
      </c>
      <c r="H294" s="9">
        <v>37660</v>
      </c>
      <c r="I294" s="9">
        <v>38500</v>
      </c>
      <c r="J294" s="6">
        <v>1</v>
      </c>
      <c r="K294" s="6">
        <v>1</v>
      </c>
      <c r="L294" s="6" t="s">
        <v>27</v>
      </c>
      <c r="M294" s="6">
        <v>8</v>
      </c>
      <c r="N294" s="6">
        <v>8</v>
      </c>
      <c r="O294" s="6">
        <v>0</v>
      </c>
      <c r="P294" s="10" t="s">
        <v>28</v>
      </c>
      <c r="Q294" s="6">
        <v>0</v>
      </c>
      <c r="R294" s="6">
        <v>0</v>
      </c>
      <c r="S294" s="11" t="str">
        <f>IF($A294="","---",IF(OR($G294="FIC",$G294="FC"),IF(COUNTIFS($D$281:$D294,#REF!,$E$281:$E294,$E294,$G$281:$G294,"FIC")=1,$B294,"Completion Date Pending"),IF(OR(AND($K294=$J294,$K294=$R294),$K294=0,($K294-SUMIFS($R$281:$R294,$D$281:$D294,$D294,$E$281:$E294,$E294,$G$281:$G294,$G294))=0),$B294,"Completion Date Pending")))</f>
        <v>Completion Date Pending</v>
      </c>
      <c r="T294" s="12">
        <f>IF(OR($H294="",$I294=""),"---",$I294-$H294)</f>
        <v>840</v>
      </c>
      <c r="U294" s="12">
        <f>IF(OR($I294="",$H294=""),"---",$J294-$K294+$Q294)</f>
        <v>0</v>
      </c>
      <c r="V294" s="45">
        <f>IF($M294=0,"---",$T294/$M294)</f>
        <v>105</v>
      </c>
      <c r="W294" s="46">
        <f>IF($M294=0,"---",$U294/$M294)</f>
        <v>0</v>
      </c>
      <c r="X294" s="13" t="str">
        <f>TEXT($B294,"DDDD")</f>
        <v>Saturday</v>
      </c>
      <c r="Y294" s="14" t="b">
        <f>$M294=$N294</f>
        <v>1</v>
      </c>
      <c r="Z294" s="35"/>
      <c r="AA294" s="35"/>
      <c r="AB294" s="35"/>
      <c r="AC294" s="35"/>
      <c r="AD294" s="35"/>
    </row>
    <row r="295" spans="1:30" x14ac:dyDescent="0.3">
      <c r="A295" s="6" t="s">
        <v>49</v>
      </c>
      <c r="B295" s="7">
        <v>45809</v>
      </c>
      <c r="C295" s="8">
        <v>22</v>
      </c>
      <c r="D295" s="6" t="s">
        <v>35</v>
      </c>
      <c r="E295" s="6">
        <v>6</v>
      </c>
      <c r="F295" s="6" t="s">
        <v>36</v>
      </c>
      <c r="G295" s="6" t="s">
        <v>26</v>
      </c>
      <c r="H295" s="9">
        <v>38500</v>
      </c>
      <c r="I295" s="9">
        <v>39794</v>
      </c>
      <c r="J295" s="6">
        <v>1</v>
      </c>
      <c r="K295" s="6">
        <v>0</v>
      </c>
      <c r="L295" s="6" t="s">
        <v>27</v>
      </c>
      <c r="M295" s="6">
        <v>2</v>
      </c>
      <c r="N295" s="6">
        <v>2</v>
      </c>
      <c r="O295" s="6">
        <v>0</v>
      </c>
      <c r="P295" s="10" t="s">
        <v>28</v>
      </c>
      <c r="Q295" s="6">
        <v>0</v>
      </c>
      <c r="R295" s="6">
        <v>0</v>
      </c>
      <c r="S295" s="11">
        <f>IF($A295="","---",IF(OR($G295="FIC",$G295="FC"),IF(COUNTIFS($D$281:$D295,#REF!,$E$281:$E295,$E295,$G$281:$G295,"FIC")=1,$B295,"Completion Date Pending"),IF(OR(AND($K295=$J295,$K295=$R295),$K295=0,($K295-SUMIFS($R$281:$R295,$D$281:$D295,$D295,$E$281:$E295,$E295,$G$281:$G295,$G295))=0),$B295,"Completion Date Pending")))</f>
        <v>45809</v>
      </c>
      <c r="T295" s="12">
        <f>IF(OR($H295="",$I295=""),"---",$I295-$H295)</f>
        <v>1294</v>
      </c>
      <c r="U295" s="12">
        <f>IF(OR($I295="",$H295=""),"---",$J295-$K295+$Q295)</f>
        <v>1</v>
      </c>
      <c r="V295" s="45">
        <f>IF($M295=0,"---",$T295/$M295)</f>
        <v>647</v>
      </c>
      <c r="W295" s="46">
        <f>IF($M295=0,"---",$U295/$M295)</f>
        <v>0.5</v>
      </c>
      <c r="X295" s="13" t="str">
        <f>TEXT($B295,"DDDD")</f>
        <v>Sunday</v>
      </c>
      <c r="Y295" s="14" t="b">
        <f>$M295=$N295</f>
        <v>1</v>
      </c>
      <c r="Z295" s="35"/>
      <c r="AA295" s="35"/>
      <c r="AB295" s="35"/>
      <c r="AC295" s="35"/>
      <c r="AD295" s="35"/>
    </row>
    <row r="296" spans="1:30" x14ac:dyDescent="0.3">
      <c r="A296" s="6" t="s">
        <v>49</v>
      </c>
      <c r="B296" s="7">
        <v>45809</v>
      </c>
      <c r="C296" s="8">
        <v>22</v>
      </c>
      <c r="D296" s="6" t="s">
        <v>35</v>
      </c>
      <c r="E296" s="6">
        <v>22</v>
      </c>
      <c r="F296" s="6" t="s">
        <v>36</v>
      </c>
      <c r="G296" s="6" t="s">
        <v>26</v>
      </c>
      <c r="H296" s="9">
        <v>142646</v>
      </c>
      <c r="I296" s="9">
        <v>145660</v>
      </c>
      <c r="J296" s="6">
        <v>1</v>
      </c>
      <c r="K296" s="6">
        <v>1</v>
      </c>
      <c r="L296" s="6" t="s">
        <v>27</v>
      </c>
      <c r="M296" s="6">
        <v>7</v>
      </c>
      <c r="N296" s="6">
        <v>7</v>
      </c>
      <c r="O296" s="6">
        <v>0</v>
      </c>
      <c r="P296" s="10" t="s">
        <v>28</v>
      </c>
      <c r="Q296" s="6">
        <v>0</v>
      </c>
      <c r="R296" s="6">
        <v>0</v>
      </c>
      <c r="S296" s="11" t="str">
        <f>IF($A296="","---",IF(OR($G296="FIC",$G296="FC"),IF(COUNTIFS($D$281:$D296,#REF!,$E$281:$E296,$E296,$G$281:$G296,"FIC")=1,$B296,"Completion Date Pending"),IF(OR(AND($K296=$J296,$K296=$R296),$K296=0,($K296-SUMIFS($R$281:$R296,$D$281:$D296,$D296,$E$281:$E296,$E296,$G$281:$G296,$G296))=0),$B296,"Completion Date Pending")))</f>
        <v>Completion Date Pending</v>
      </c>
      <c r="T296" s="12">
        <f>IF(OR($H296="",$I296=""),"---",$I296-$H296)</f>
        <v>3014</v>
      </c>
      <c r="U296" s="12">
        <f>IF(OR($I296="",$H296=""),"---",$J296-$K296+$Q296)</f>
        <v>0</v>
      </c>
      <c r="V296" s="45">
        <f>IF($M296=0,"---",$T296/$M296)</f>
        <v>430.57142857142856</v>
      </c>
      <c r="W296" s="46">
        <f>IF($M296=0,"---",$U296/$M296)</f>
        <v>0</v>
      </c>
      <c r="X296" s="13" t="str">
        <f>TEXT($B296,"DDDD")</f>
        <v>Sunday</v>
      </c>
      <c r="Y296" s="14" t="b">
        <f>$M296=$N296</f>
        <v>1</v>
      </c>
      <c r="Z296" s="35"/>
      <c r="AA296" s="35"/>
      <c r="AB296" s="35"/>
      <c r="AC296" s="35"/>
      <c r="AD296" s="35"/>
    </row>
    <row r="297" spans="1:30" x14ac:dyDescent="0.3">
      <c r="A297" s="6" t="s">
        <v>52</v>
      </c>
      <c r="B297" s="7">
        <v>45808</v>
      </c>
      <c r="C297" s="8">
        <v>22</v>
      </c>
      <c r="D297" s="6" t="s">
        <v>35</v>
      </c>
      <c r="E297" s="6">
        <v>7</v>
      </c>
      <c r="F297" s="6" t="s">
        <v>36</v>
      </c>
      <c r="G297" s="6" t="s">
        <v>26</v>
      </c>
      <c r="H297" s="9">
        <v>39794</v>
      </c>
      <c r="I297" s="9">
        <v>42020</v>
      </c>
      <c r="J297" s="6">
        <v>1</v>
      </c>
      <c r="K297" s="6">
        <v>1</v>
      </c>
      <c r="L297" s="6" t="s">
        <v>27</v>
      </c>
      <c r="M297" s="6">
        <v>8</v>
      </c>
      <c r="N297" s="6">
        <v>8</v>
      </c>
      <c r="O297" s="6">
        <v>0</v>
      </c>
      <c r="P297" s="10" t="s">
        <v>28</v>
      </c>
      <c r="Q297" s="6">
        <v>0</v>
      </c>
      <c r="R297" s="6">
        <v>0</v>
      </c>
      <c r="S297" s="11" t="str">
        <f>IF($A297="","---",IF(OR($G297="FIC",$G297="FC"),IF(COUNTIFS($D$281:$D297,#REF!,$E$281:$E297,$E297,$G$281:$G297,"FIC")=1,$B297,"Completion Date Pending"),IF(OR(AND($K297=$J297,$K297=$R297),$K297=0,($K297-SUMIFS($R$281:$R297,$D$281:$D297,$D297,$E$281:$E297,$E297,$G$281:$G297,$G297))=0),$B297,"Completion Date Pending")))</f>
        <v>Completion Date Pending</v>
      </c>
      <c r="T297" s="12">
        <f>IF(OR($H297="",$I297=""),"---",$I297-$H297)</f>
        <v>2226</v>
      </c>
      <c r="U297" s="12">
        <f>IF(OR($I297="",$H297=""),"---",$J297-$K297+$Q297)</f>
        <v>0</v>
      </c>
      <c r="V297" s="45">
        <f>IF($M297=0,"---",$T297/$M297)</f>
        <v>278.25</v>
      </c>
      <c r="W297" s="46">
        <f>IF($M297=0,"---",$U297/$M297)</f>
        <v>0</v>
      </c>
      <c r="X297" s="13" t="str">
        <f>TEXT($B297,"DDDD")</f>
        <v>Saturday</v>
      </c>
      <c r="Y297" s="14" t="b">
        <f>$M297=$N297</f>
        <v>1</v>
      </c>
      <c r="Z297" s="35"/>
      <c r="AA297" s="35"/>
      <c r="AB297" s="35"/>
      <c r="AC297" s="35"/>
      <c r="AD297" s="35"/>
    </row>
    <row r="298" spans="1:30" x14ac:dyDescent="0.3">
      <c r="A298" s="6" t="s">
        <v>52</v>
      </c>
      <c r="B298" s="7">
        <v>45809</v>
      </c>
      <c r="C298" s="8">
        <v>22</v>
      </c>
      <c r="D298" s="6" t="s">
        <v>35</v>
      </c>
      <c r="E298" s="6">
        <v>7</v>
      </c>
      <c r="F298" s="6" t="s">
        <v>36</v>
      </c>
      <c r="G298" s="6" t="s">
        <v>26</v>
      </c>
      <c r="H298" s="9">
        <v>42020</v>
      </c>
      <c r="I298" s="9">
        <v>46434</v>
      </c>
      <c r="J298" s="6">
        <v>1</v>
      </c>
      <c r="K298" s="6">
        <v>0</v>
      </c>
      <c r="L298" s="6" t="s">
        <v>27</v>
      </c>
      <c r="M298" s="6">
        <v>9</v>
      </c>
      <c r="N298" s="6">
        <v>9</v>
      </c>
      <c r="O298" s="6">
        <v>0</v>
      </c>
      <c r="P298" s="10" t="s">
        <v>28</v>
      </c>
      <c r="Q298" s="6">
        <v>0</v>
      </c>
      <c r="R298" s="6">
        <v>0</v>
      </c>
      <c r="S298" s="11">
        <f>IF($A298="","---",IF(OR($G298="FIC",$G298="FC"),IF(COUNTIFS($D$281:$D298,#REF!,$E$281:$E298,$E298,$G$281:$G298,"FIC")=1,$B298,"Completion Date Pending"),IF(OR(AND($K298=$J298,$K298=$R298),$K298=0,($K298-SUMIFS($R$281:$R298,$D$281:$D298,$D298,$E$281:$E298,$E298,$G$281:$G298,$G298))=0),$B298,"Completion Date Pending")))</f>
        <v>45809</v>
      </c>
      <c r="T298" s="12">
        <f>IF(OR($H298="",$I298=""),"---",$I298-$H298)</f>
        <v>4414</v>
      </c>
      <c r="U298" s="12">
        <f>IF(OR($I298="",$H298=""),"---",$J298-$K298+$Q298)</f>
        <v>1</v>
      </c>
      <c r="V298" s="45">
        <f>IF($M298=0,"---",$T298/$M298)</f>
        <v>490.44444444444446</v>
      </c>
      <c r="W298" s="46">
        <f>IF($M298=0,"---",$U298/$M298)</f>
        <v>0.1111111111111111</v>
      </c>
      <c r="X298" s="13" t="str">
        <f>TEXT($B298,"DDDD")</f>
        <v>Sunday</v>
      </c>
      <c r="Y298" s="14" t="b">
        <f>$M298=$N298</f>
        <v>1</v>
      </c>
      <c r="Z298" s="35"/>
      <c r="AA298" s="35"/>
      <c r="AB298" s="35"/>
      <c r="AC298" s="35"/>
      <c r="AD298" s="35"/>
    </row>
    <row r="299" spans="1:30" x14ac:dyDescent="0.3">
      <c r="A299" s="6" t="s">
        <v>55</v>
      </c>
      <c r="B299" s="7">
        <v>45808</v>
      </c>
      <c r="C299" s="8">
        <v>22</v>
      </c>
      <c r="D299" s="6" t="s">
        <v>35</v>
      </c>
      <c r="E299" s="6">
        <v>21</v>
      </c>
      <c r="F299" s="6" t="s">
        <v>36</v>
      </c>
      <c r="G299" s="6" t="s">
        <v>26</v>
      </c>
      <c r="H299" s="9">
        <v>132670</v>
      </c>
      <c r="I299" s="9">
        <v>137101</v>
      </c>
      <c r="J299" s="6">
        <v>1</v>
      </c>
      <c r="K299" s="6">
        <v>1</v>
      </c>
      <c r="L299" s="6" t="s">
        <v>27</v>
      </c>
      <c r="M299" s="6">
        <v>9</v>
      </c>
      <c r="N299" s="6">
        <v>9</v>
      </c>
      <c r="O299" s="6">
        <v>0</v>
      </c>
      <c r="P299" s="10" t="s">
        <v>28</v>
      </c>
      <c r="Q299" s="6">
        <v>0</v>
      </c>
      <c r="R299" s="6">
        <v>0</v>
      </c>
      <c r="S299" s="11" t="str">
        <f>IF($A299="","---",IF(OR($G299="FIC",$G299="FC"),IF(COUNTIFS($D$281:$D299,#REF!,$E$281:$E299,$E299,$G$281:$G299,"FIC")=1,$B299,"Completion Date Pending"),IF(OR(AND($K299=$J299,$K299=$R299),$K299=0,($K299-SUMIFS($R$281:$R299,$D$281:$D299,$D299,$E$281:$E299,$E299,$G$281:$G299,$G299))=0),$B299,"Completion Date Pending")))</f>
        <v>Completion Date Pending</v>
      </c>
      <c r="T299" s="12">
        <f>IF(OR($H299="",$I299=""),"---",$I299-$H299)</f>
        <v>4431</v>
      </c>
      <c r="U299" s="12">
        <f>IF(OR($I299="",$H299=""),"---",$J299-$K299+$Q299)</f>
        <v>0</v>
      </c>
      <c r="V299" s="45">
        <f>IF($M299=0,"---",$T299/$M299)</f>
        <v>492.33333333333331</v>
      </c>
      <c r="W299" s="46">
        <f>IF($M299=0,"---",$U299/$M299)</f>
        <v>0</v>
      </c>
      <c r="X299" s="13" t="str">
        <f>TEXT($B299,"DDDD")</f>
        <v>Saturday</v>
      </c>
      <c r="Y299" s="14" t="b">
        <f>$M299=$N299</f>
        <v>1</v>
      </c>
      <c r="Z299" s="35"/>
      <c r="AA299" s="35"/>
      <c r="AB299" s="35"/>
      <c r="AC299" s="35"/>
      <c r="AD299" s="35"/>
    </row>
    <row r="300" spans="1:30" x14ac:dyDescent="0.3">
      <c r="A300" s="6" t="s">
        <v>55</v>
      </c>
      <c r="B300" s="7">
        <v>45809</v>
      </c>
      <c r="C300" s="8">
        <v>22</v>
      </c>
      <c r="D300" s="6" t="s">
        <v>35</v>
      </c>
      <c r="E300" s="6">
        <v>21</v>
      </c>
      <c r="F300" s="6" t="s">
        <v>36</v>
      </c>
      <c r="G300" s="6" t="s">
        <v>26</v>
      </c>
      <c r="H300" s="9">
        <v>137101</v>
      </c>
      <c r="I300" s="9">
        <v>139306</v>
      </c>
      <c r="J300" s="6">
        <v>1</v>
      </c>
      <c r="K300" s="6">
        <v>1</v>
      </c>
      <c r="L300" s="6" t="s">
        <v>27</v>
      </c>
      <c r="M300" s="6">
        <v>8.1999999999999993</v>
      </c>
      <c r="N300" s="6">
        <v>8.1999999999999993</v>
      </c>
      <c r="O300" s="6">
        <v>0</v>
      </c>
      <c r="P300" s="10" t="s">
        <v>28</v>
      </c>
      <c r="Q300" s="6">
        <v>0</v>
      </c>
      <c r="R300" s="6">
        <v>0</v>
      </c>
      <c r="S300" s="11" t="str">
        <f>IF($A300="","---",IF(OR($G300="FIC",$G300="FC"),IF(COUNTIFS($D$281:$D300,#REF!,$E$281:$E300,$E300,$G$281:$G300,"FIC")=1,$B300,"Completion Date Pending"),IF(OR(AND($K300=$J300,$K300=$R300),$K300=0,($K300-SUMIFS($R$281:$R300,$D$281:$D300,$D300,$E$281:$E300,$E300,$G$281:$G300,$G300))=0),$B300,"Completion Date Pending")))</f>
        <v>Completion Date Pending</v>
      </c>
      <c r="T300" s="12">
        <f>IF(OR($H300="",$I300=""),"---",$I300-$H300)</f>
        <v>2205</v>
      </c>
      <c r="U300" s="12">
        <f>IF(OR($I300="",$H300=""),"---",$J300-$K300+$Q300)</f>
        <v>0</v>
      </c>
      <c r="V300" s="45">
        <f>IF($M300=0,"---",$T300/$M300)</f>
        <v>268.90243902439028</v>
      </c>
      <c r="W300" s="46">
        <f>IF($M300=0,"---",$U300/$M300)</f>
        <v>0</v>
      </c>
      <c r="X300" s="13" t="str">
        <f>TEXT($B300,"DDDD")</f>
        <v>Sunday</v>
      </c>
      <c r="Y300" s="14" t="b">
        <f>$M300=$N300</f>
        <v>1</v>
      </c>
      <c r="Z300" s="35"/>
      <c r="AA300" s="35"/>
      <c r="AB300" s="35"/>
      <c r="AC300" s="35"/>
      <c r="AD300" s="35"/>
    </row>
    <row r="301" spans="1:30" x14ac:dyDescent="0.3">
      <c r="A301" s="6" t="s">
        <v>56</v>
      </c>
      <c r="B301" s="7">
        <v>45808</v>
      </c>
      <c r="C301" s="8">
        <v>22</v>
      </c>
      <c r="D301" s="6" t="s">
        <v>35</v>
      </c>
      <c r="E301" s="6">
        <v>3</v>
      </c>
      <c r="F301" s="6" t="s">
        <v>36</v>
      </c>
      <c r="G301" s="6" t="s">
        <v>26</v>
      </c>
      <c r="H301" s="9">
        <v>16800</v>
      </c>
      <c r="I301" s="9">
        <v>19890</v>
      </c>
      <c r="J301" s="6">
        <v>1</v>
      </c>
      <c r="K301" s="6">
        <v>0</v>
      </c>
      <c r="L301" s="6" t="s">
        <v>27</v>
      </c>
      <c r="M301" s="6">
        <v>7</v>
      </c>
      <c r="N301" s="6">
        <v>7</v>
      </c>
      <c r="O301" s="6">
        <v>0</v>
      </c>
      <c r="P301" s="10" t="s">
        <v>28</v>
      </c>
      <c r="Q301" s="6">
        <v>0</v>
      </c>
      <c r="R301" s="6">
        <v>0</v>
      </c>
      <c r="S301" s="11">
        <f>IF($A301="","---",IF(OR($G301="FIC",$G301="FC"),IF(COUNTIFS($D$281:$D301,#REF!,$E$281:$E301,$E301,$G$281:$G301,"FIC")=1,$B301,"Completion Date Pending"),IF(OR(AND($K301=$J301,$K301=$R301),$K301=0,($K301-SUMIFS($R$281:$R301,$D$281:$D301,$D301,$E$281:$E301,$E301,$G$281:$G301,$G301))=0),$B301,"Completion Date Pending")))</f>
        <v>45808</v>
      </c>
      <c r="T301" s="12">
        <f>IF(OR($H301="",$I301=""),"---",$I301-$H301)</f>
        <v>3090</v>
      </c>
      <c r="U301" s="12">
        <f>IF(OR($I301="",$H301=""),"---",$J301-$K301+$Q301)</f>
        <v>1</v>
      </c>
      <c r="V301" s="45">
        <f>IF($M301=0,"---",$T301/$M301)</f>
        <v>441.42857142857144</v>
      </c>
      <c r="W301" s="46">
        <f>IF($M301=0,"---",$U301/$M301)</f>
        <v>0.14285714285714285</v>
      </c>
      <c r="X301" s="13" t="str">
        <f>TEXT($B301,"DDDD")</f>
        <v>Saturday</v>
      </c>
      <c r="Y301" s="14" t="b">
        <f>$M301=$N301</f>
        <v>1</v>
      </c>
      <c r="Z301" s="35"/>
      <c r="AA301" s="35"/>
      <c r="AB301" s="35"/>
      <c r="AC301" s="35"/>
      <c r="AD301" s="35"/>
    </row>
    <row r="302" spans="1:30" x14ac:dyDescent="0.3">
      <c r="A302" s="6" t="s">
        <v>56</v>
      </c>
      <c r="B302" s="7">
        <v>45808</v>
      </c>
      <c r="C302" s="8">
        <v>22</v>
      </c>
      <c r="D302" s="6" t="s">
        <v>35</v>
      </c>
      <c r="E302" s="6">
        <v>22</v>
      </c>
      <c r="F302" s="6" t="s">
        <v>36</v>
      </c>
      <c r="G302" s="6" t="s">
        <v>26</v>
      </c>
      <c r="H302" s="9">
        <v>139306</v>
      </c>
      <c r="I302" s="9">
        <v>140750</v>
      </c>
      <c r="J302" s="6">
        <v>1</v>
      </c>
      <c r="K302" s="6">
        <v>1</v>
      </c>
      <c r="L302" s="6" t="s">
        <v>27</v>
      </c>
      <c r="M302" s="6">
        <v>2</v>
      </c>
      <c r="N302" s="6">
        <v>2</v>
      </c>
      <c r="O302" s="6">
        <v>0</v>
      </c>
      <c r="P302" s="10" t="s">
        <v>28</v>
      </c>
      <c r="Q302" s="6">
        <v>0</v>
      </c>
      <c r="R302" s="6">
        <v>0</v>
      </c>
      <c r="S302" s="11" t="str">
        <f>IF($A302="","---",IF(OR($G302="FIC",$G302="FC"),IF(COUNTIFS($D$281:$D302,#REF!,$E$281:$E302,$E302,$G$281:$G302,"FIC")=1,$B302,"Completion Date Pending"),IF(OR(AND($K302=$J302,$K302=$R302),$K302=0,($K302-SUMIFS($R$281:$R302,$D$281:$D302,$D302,$E$281:$E302,$E302,$G$281:$G302,$G302))=0),$B302,"Completion Date Pending")))</f>
        <v>Completion Date Pending</v>
      </c>
      <c r="T302" s="12">
        <f>IF(OR($H302="",$I302=""),"---",$I302-$H302)</f>
        <v>1444</v>
      </c>
      <c r="U302" s="12">
        <f>IF(OR($I302="",$H302=""),"---",$J302-$K302+$Q302)</f>
        <v>0</v>
      </c>
      <c r="V302" s="45">
        <f>IF($M302=0,"---",$T302/$M302)</f>
        <v>722</v>
      </c>
      <c r="W302" s="46">
        <f>IF($M302=0,"---",$U302/$M302)</f>
        <v>0</v>
      </c>
      <c r="X302" s="13" t="str">
        <f>TEXT($B302,"DDDD")</f>
        <v>Saturday</v>
      </c>
      <c r="Y302" s="14" t="b">
        <f>$M302=$N302</f>
        <v>1</v>
      </c>
      <c r="Z302" s="35"/>
      <c r="AA302" s="35"/>
      <c r="AB302" s="35"/>
      <c r="AC302" s="35"/>
      <c r="AD302" s="35"/>
    </row>
    <row r="303" spans="1:30" x14ac:dyDescent="0.3">
      <c r="A303" s="6" t="s">
        <v>56</v>
      </c>
      <c r="B303" s="7">
        <v>45809</v>
      </c>
      <c r="C303" s="8">
        <v>22</v>
      </c>
      <c r="D303" s="6" t="s">
        <v>35</v>
      </c>
      <c r="E303" s="6">
        <v>22</v>
      </c>
      <c r="F303" s="6" t="s">
        <v>36</v>
      </c>
      <c r="G303" s="6" t="s">
        <v>26</v>
      </c>
      <c r="H303" s="9">
        <v>140750</v>
      </c>
      <c r="I303" s="9">
        <v>142646</v>
      </c>
      <c r="J303" s="6">
        <v>1</v>
      </c>
      <c r="K303" s="6">
        <v>0</v>
      </c>
      <c r="L303" s="6" t="s">
        <v>27</v>
      </c>
      <c r="M303" s="6">
        <v>8.5</v>
      </c>
      <c r="N303" s="6">
        <v>8.5</v>
      </c>
      <c r="O303" s="6">
        <v>0</v>
      </c>
      <c r="P303" s="10" t="s">
        <v>28</v>
      </c>
      <c r="Q303" s="6">
        <v>0</v>
      </c>
      <c r="R303" s="6">
        <v>0</v>
      </c>
      <c r="S303" s="11">
        <f>IF($A303="","---",IF(OR($G303="FIC",$G303="FC"),IF(COUNTIFS($D$281:$D303,#REF!,$E$281:$E303,$E303,$G$281:$G303,"FIC")=1,$B303,"Completion Date Pending"),IF(OR(AND($K303=$J303,$K303=$R303),$K303=0,($K303-SUMIFS($R$281:$R303,$D$281:$D303,$D303,$E$281:$E303,$E303,$G$281:$G303,$G303))=0),$B303,"Completion Date Pending")))</f>
        <v>45809</v>
      </c>
      <c r="T303" s="12">
        <f>IF(OR($H303="",$I303=""),"---",$I303-$H303)</f>
        <v>1896</v>
      </c>
      <c r="U303" s="12">
        <f>IF(OR($I303="",$H303=""),"---",$J303-$K303+$Q303)</f>
        <v>1</v>
      </c>
      <c r="V303" s="45">
        <f>IF($M303=0,"---",$T303/$M303)</f>
        <v>223.05882352941177</v>
      </c>
      <c r="W303" s="46">
        <f>IF($M303=0,"---",$U303/$M303)</f>
        <v>0.11764705882352941</v>
      </c>
      <c r="X303" s="13" t="str">
        <f>TEXT($B303,"DDDD")</f>
        <v>Sunday</v>
      </c>
      <c r="Y303" s="14" t="b">
        <f>$M303=$N303</f>
        <v>1</v>
      </c>
      <c r="Z303" s="35"/>
      <c r="AA303" s="35"/>
      <c r="AB303" s="35"/>
      <c r="AC303" s="35"/>
      <c r="AD303" s="35"/>
    </row>
    <row r="304" spans="1:30" x14ac:dyDescent="0.3">
      <c r="A304" s="6" t="s">
        <v>57</v>
      </c>
      <c r="B304" s="7">
        <v>45808</v>
      </c>
      <c r="C304" s="8">
        <v>22</v>
      </c>
      <c r="D304" s="6" t="s">
        <v>35</v>
      </c>
      <c r="E304" s="6">
        <v>16</v>
      </c>
      <c r="F304" s="6" t="s">
        <v>36</v>
      </c>
      <c r="G304" s="6" t="s">
        <v>26</v>
      </c>
      <c r="H304" s="9">
        <v>99502</v>
      </c>
      <c r="I304" s="9">
        <v>101550</v>
      </c>
      <c r="J304" s="6">
        <v>1</v>
      </c>
      <c r="K304" s="6">
        <v>1</v>
      </c>
      <c r="L304" s="6" t="s">
        <v>27</v>
      </c>
      <c r="M304" s="6">
        <v>8</v>
      </c>
      <c r="N304" s="6">
        <v>8</v>
      </c>
      <c r="O304" s="6">
        <v>0</v>
      </c>
      <c r="P304" s="10" t="s">
        <v>28</v>
      </c>
      <c r="Q304" s="6">
        <v>0</v>
      </c>
      <c r="R304" s="6">
        <v>0</v>
      </c>
      <c r="S304" s="11" t="str">
        <f>IF($A304="","---",IF(OR($G304="FIC",$G304="FC"),IF(COUNTIFS($D$281:$D304,#REF!,$E$281:$E304,$E304,$G$281:$G304,"FIC")=1,$B304,"Completion Date Pending"),IF(OR(AND($K304=$J304,$K304=$R304),$K304=0,($K304-SUMIFS($R$281:$R304,$D$281:$D304,$D304,$E$281:$E304,$E304,$G$281:$G304,$G304))=0),$B304,"Completion Date Pending")))</f>
        <v>Completion Date Pending</v>
      </c>
      <c r="T304" s="12">
        <f>IF(OR($H304="",$I304=""),"---",$I304-$H304)</f>
        <v>2048</v>
      </c>
      <c r="U304" s="12">
        <f>IF(OR($I304="",$H304=""),"---",$J304-$K304+$Q304)</f>
        <v>0</v>
      </c>
      <c r="V304" s="45">
        <f>IF($M304=0,"---",$T304/$M304)</f>
        <v>256</v>
      </c>
      <c r="W304" s="46">
        <f>IF($M304=0,"---",$U304/$M304)</f>
        <v>0</v>
      </c>
      <c r="X304" s="13" t="str">
        <f>TEXT($B304,"DDDD")</f>
        <v>Saturday</v>
      </c>
      <c r="Y304" s="14" t="b">
        <f>$M304=$N304</f>
        <v>1</v>
      </c>
      <c r="Z304" s="35"/>
      <c r="AA304" s="35"/>
      <c r="AB304" s="35"/>
      <c r="AC304" s="35"/>
      <c r="AD304" s="35"/>
    </row>
    <row r="305" spans="1:30" x14ac:dyDescent="0.3">
      <c r="A305" s="6" t="s">
        <v>57</v>
      </c>
      <c r="B305" s="7">
        <v>45809</v>
      </c>
      <c r="C305" s="8">
        <v>22</v>
      </c>
      <c r="D305" s="6" t="s">
        <v>35</v>
      </c>
      <c r="E305" s="6">
        <v>16</v>
      </c>
      <c r="F305" s="6" t="s">
        <v>36</v>
      </c>
      <c r="G305" s="6" t="s">
        <v>26</v>
      </c>
      <c r="H305" s="9">
        <v>101550</v>
      </c>
      <c r="I305" s="9">
        <v>106143</v>
      </c>
      <c r="J305" s="6">
        <v>1</v>
      </c>
      <c r="K305" s="6">
        <v>0</v>
      </c>
      <c r="L305" s="6" t="s">
        <v>27</v>
      </c>
      <c r="M305" s="6">
        <v>9</v>
      </c>
      <c r="N305" s="6">
        <v>9</v>
      </c>
      <c r="O305" s="6">
        <v>0</v>
      </c>
      <c r="P305" s="10" t="s">
        <v>28</v>
      </c>
      <c r="Q305" s="6">
        <v>0</v>
      </c>
      <c r="R305" s="6">
        <v>0</v>
      </c>
      <c r="S305" s="11">
        <f>IF($A305="","---",IF(OR($G305="FIC",$G305="FC"),IF(COUNTIFS($D$281:$D305,#REF!,$E$281:$E305,$E305,$G$281:$G305,"FIC")=1,$B305,"Completion Date Pending"),IF(OR(AND($K305=$J305,$K305=$R305),$K305=0,($K305-SUMIFS($R$281:$R305,$D$281:$D305,$D305,$E$281:$E305,$E305,$G$281:$G305,$G305))=0),$B305,"Completion Date Pending")))</f>
        <v>45809</v>
      </c>
      <c r="T305" s="12">
        <f>IF(OR($H305="",$I305=""),"---",$I305-$H305)</f>
        <v>4593</v>
      </c>
      <c r="U305" s="12">
        <f>IF(OR($I305="",$H305=""),"---",$J305-$K305+$Q305)</f>
        <v>1</v>
      </c>
      <c r="V305" s="45">
        <f>IF($M305=0,"---",$T305/$M305)</f>
        <v>510.33333333333331</v>
      </c>
      <c r="W305" s="46">
        <f>IF($M305=0,"---",$U305/$M305)</f>
        <v>0.1111111111111111</v>
      </c>
      <c r="X305" s="13" t="str">
        <f>TEXT($B305,"DDDD")</f>
        <v>Sunday</v>
      </c>
      <c r="Y305" s="14" t="b">
        <f>$M305=$N305</f>
        <v>1</v>
      </c>
      <c r="Z305" s="35"/>
      <c r="AA305" s="35"/>
      <c r="AB305" s="35"/>
      <c r="AC305" s="35"/>
      <c r="AD305" s="35"/>
    </row>
    <row r="306" spans="1:30" x14ac:dyDescent="0.3">
      <c r="A306" s="6" t="s">
        <v>58</v>
      </c>
      <c r="B306" s="7">
        <v>45808</v>
      </c>
      <c r="C306" s="8">
        <v>22</v>
      </c>
      <c r="D306" s="6" t="s">
        <v>35</v>
      </c>
      <c r="E306" s="6">
        <v>17</v>
      </c>
      <c r="F306" s="6" t="s">
        <v>36</v>
      </c>
      <c r="G306" s="6" t="s">
        <v>26</v>
      </c>
      <c r="H306" s="9">
        <v>106143</v>
      </c>
      <c r="I306" s="9">
        <v>110450</v>
      </c>
      <c r="J306" s="6">
        <v>1</v>
      </c>
      <c r="K306" s="6">
        <v>1</v>
      </c>
      <c r="L306" s="6" t="s">
        <v>27</v>
      </c>
      <c r="M306" s="6">
        <v>9</v>
      </c>
      <c r="N306" s="6">
        <v>9</v>
      </c>
      <c r="O306" s="6">
        <v>0</v>
      </c>
      <c r="P306" s="10" t="s">
        <v>28</v>
      </c>
      <c r="Q306" s="6">
        <v>0</v>
      </c>
      <c r="R306" s="6">
        <v>0</v>
      </c>
      <c r="S306" s="11" t="str">
        <f>IF($A306="","---",IF(OR($G306="FIC",$G306="FC"),IF(COUNTIFS($D$281:$D306,#REF!,$E$281:$E306,$E306,$G$281:$G306,"FIC")=1,$B306,"Completion Date Pending"),IF(OR(AND($K306=$J306,$K306=$R306),$K306=0,($K306-SUMIFS($R$281:$R306,$D$281:$D306,$D306,$E$281:$E306,$E306,$G$281:$G306,$G306))=0),$B306,"Completion Date Pending")))</f>
        <v>Completion Date Pending</v>
      </c>
      <c r="T306" s="12">
        <f>IF(OR($H306="",$I306=""),"---",$I306-$H306)</f>
        <v>4307</v>
      </c>
      <c r="U306" s="12">
        <f>IF(OR($I306="",$H306=""),"---",$J306-$K306+$Q306)</f>
        <v>0</v>
      </c>
      <c r="V306" s="45">
        <f>IF($M306=0,"---",$T306/$M306)</f>
        <v>478.55555555555554</v>
      </c>
      <c r="W306" s="46">
        <f>IF($M306=0,"---",$U306/$M306)</f>
        <v>0</v>
      </c>
      <c r="X306" s="13" t="str">
        <f>TEXT($B306,"DDDD")</f>
        <v>Saturday</v>
      </c>
      <c r="Y306" s="14" t="b">
        <f>$M306=$N306</f>
        <v>1</v>
      </c>
      <c r="Z306" s="35"/>
      <c r="AA306" s="35"/>
      <c r="AB306" s="35"/>
      <c r="AC306" s="35"/>
      <c r="AD306" s="35"/>
    </row>
    <row r="307" spans="1:30" x14ac:dyDescent="0.3">
      <c r="A307" s="6" t="s">
        <v>59</v>
      </c>
      <c r="B307" s="7">
        <v>45808</v>
      </c>
      <c r="C307" s="8">
        <v>22</v>
      </c>
      <c r="D307" s="6" t="s">
        <v>35</v>
      </c>
      <c r="E307" s="6">
        <v>13</v>
      </c>
      <c r="F307" s="6" t="s">
        <v>36</v>
      </c>
      <c r="G307" s="6" t="s">
        <v>26</v>
      </c>
      <c r="H307" s="9">
        <v>79598</v>
      </c>
      <c r="I307" s="9">
        <v>81598</v>
      </c>
      <c r="J307" s="6">
        <v>1</v>
      </c>
      <c r="K307" s="6">
        <v>1</v>
      </c>
      <c r="L307" s="6" t="s">
        <v>27</v>
      </c>
      <c r="M307" s="6">
        <v>8</v>
      </c>
      <c r="N307" s="6">
        <v>8</v>
      </c>
      <c r="O307" s="6">
        <v>0</v>
      </c>
      <c r="P307" s="10" t="s">
        <v>28</v>
      </c>
      <c r="Q307" s="6">
        <v>0</v>
      </c>
      <c r="R307" s="6">
        <v>0</v>
      </c>
      <c r="S307" s="11" t="str">
        <f>IF($A307="","---",IF(OR($G307="FIC",$G307="FC"),IF(COUNTIFS($D$281:$D307,#REF!,$E$281:$E307,$E307,$G$281:$G307,"FIC")=1,$B307,"Completion Date Pending"),IF(OR(AND($K307=$J307,$K307=$R307),$K307=0,($K307-SUMIFS($R$281:$R307,$D$281:$D307,$D307,$E$281:$E307,$E307,$G$281:$G307,$G307))=0),$B307,"Completion Date Pending")))</f>
        <v>Completion Date Pending</v>
      </c>
      <c r="T307" s="12">
        <f>IF(OR($H307="",$I307=""),"---",$I307-$H307)</f>
        <v>2000</v>
      </c>
      <c r="U307" s="12">
        <f>IF(OR($I307="",$H307=""),"---",$J307-$K307+$Q307)</f>
        <v>0</v>
      </c>
      <c r="V307" s="45">
        <f>IF($M307=0,"---",$T307/$M307)</f>
        <v>250</v>
      </c>
      <c r="W307" s="46">
        <f>IF($M307=0,"---",$U307/$M307)</f>
        <v>0</v>
      </c>
      <c r="X307" s="13" t="str">
        <f>TEXT($B307,"DDDD")</f>
        <v>Saturday</v>
      </c>
      <c r="Y307" s="14" t="b">
        <f>$M307=$N307</f>
        <v>1</v>
      </c>
      <c r="Z307" s="35"/>
      <c r="AA307" s="35"/>
      <c r="AB307" s="35"/>
      <c r="AC307" s="35"/>
      <c r="AD307" s="35"/>
    </row>
    <row r="308" spans="1:30" x14ac:dyDescent="0.3">
      <c r="A308" s="6" t="s">
        <v>59</v>
      </c>
      <c r="B308" s="7">
        <v>45809</v>
      </c>
      <c r="C308" s="8">
        <v>22</v>
      </c>
      <c r="D308" s="6" t="s">
        <v>35</v>
      </c>
      <c r="E308" s="6">
        <v>13</v>
      </c>
      <c r="F308" s="6" t="s">
        <v>36</v>
      </c>
      <c r="G308" s="6" t="s">
        <v>26</v>
      </c>
      <c r="H308" s="9">
        <v>81598</v>
      </c>
      <c r="I308" s="9">
        <v>86241</v>
      </c>
      <c r="J308" s="6">
        <v>1</v>
      </c>
      <c r="K308" s="6">
        <v>0</v>
      </c>
      <c r="L308" s="6" t="s">
        <v>27</v>
      </c>
      <c r="M308" s="6">
        <v>9</v>
      </c>
      <c r="N308" s="6">
        <v>9</v>
      </c>
      <c r="O308" s="6">
        <v>0</v>
      </c>
      <c r="P308" s="10" t="s">
        <v>28</v>
      </c>
      <c r="Q308" s="6">
        <v>0</v>
      </c>
      <c r="R308" s="6">
        <v>0</v>
      </c>
      <c r="S308" s="11">
        <f>IF($A308="","---",IF(OR($G308="FIC",$G308="FC"),IF(COUNTIFS($D$281:$D308,#REF!,$E$281:$E308,$E308,$G$281:$G308,"FIC")=1,$B308,"Completion Date Pending"),IF(OR(AND($K308=$J308,$K308=$R308),$K308=0,($K308-SUMIFS($R$281:$R308,$D$281:$D308,$D308,$E$281:$E308,$E308,$G$281:$G308,$G308))=0),$B308,"Completion Date Pending")))</f>
        <v>45809</v>
      </c>
      <c r="T308" s="12">
        <f>IF(OR($H308="",$I308=""),"---",$I308-$H308)</f>
        <v>4643</v>
      </c>
      <c r="U308" s="12">
        <f>IF(OR($I308="",$H308=""),"---",$J308-$K308+$Q308)</f>
        <v>1</v>
      </c>
      <c r="V308" s="45">
        <f>IF($M308=0,"---",$T308/$M308)</f>
        <v>515.88888888888891</v>
      </c>
      <c r="W308" s="46">
        <f>IF($M308=0,"---",$U308/$M308)</f>
        <v>0.1111111111111111</v>
      </c>
      <c r="X308" s="13" t="str">
        <f>TEXT($B308,"DDDD")</f>
        <v>Sunday</v>
      </c>
      <c r="Y308" s="14" t="b">
        <f>$M308=$N308</f>
        <v>1</v>
      </c>
      <c r="Z308" s="35"/>
      <c r="AA308" s="35"/>
      <c r="AB308" s="35"/>
      <c r="AC308" s="35"/>
      <c r="AD308" s="35"/>
    </row>
    <row r="309" spans="1:30" x14ac:dyDescent="0.3">
      <c r="A309" s="6" t="s">
        <v>37</v>
      </c>
      <c r="B309" s="7">
        <v>45808</v>
      </c>
      <c r="C309" s="8">
        <v>22</v>
      </c>
      <c r="D309" s="6" t="s">
        <v>35</v>
      </c>
      <c r="E309" s="6">
        <v>14</v>
      </c>
      <c r="F309" s="6" t="s">
        <v>36</v>
      </c>
      <c r="G309" s="6" t="s">
        <v>60</v>
      </c>
      <c r="H309" s="9">
        <v>0</v>
      </c>
      <c r="I309" s="9">
        <v>0</v>
      </c>
      <c r="J309" s="6">
        <v>30</v>
      </c>
      <c r="K309" s="6">
        <v>0</v>
      </c>
      <c r="L309" s="6" t="s">
        <v>27</v>
      </c>
      <c r="M309" s="6">
        <v>0.3</v>
      </c>
      <c r="N309" s="6">
        <v>0.3</v>
      </c>
      <c r="O309" s="6">
        <v>0</v>
      </c>
      <c r="P309" s="10" t="s">
        <v>28</v>
      </c>
      <c r="Q309" s="6">
        <v>0</v>
      </c>
      <c r="R309" s="6">
        <v>0</v>
      </c>
      <c r="S309" s="11">
        <f>IF($A309="","---",IF(OR($G309="FIC",$G309="FC"),IF(COUNTIFS($D$281:$D309,#REF!,$E$281:$E309,$E309,$G$281:$G309,"FIC")=1,$B309,"Completion Date Pending"),IF(OR(AND($K309=$J309,$K309=$R309),$K309=0,($K309-SUMIFS($R$281:$R309,$D$281:$D309,$D309,$E$281:$E309,$E309,$G$281:$G309,$G309))=0),$B309,"Completion Date Pending")))</f>
        <v>45808</v>
      </c>
      <c r="T309" s="12">
        <f>IF(OR($H309="",$I309=""),"---",$I309-$H309)</f>
        <v>0</v>
      </c>
      <c r="U309" s="12">
        <f>IF(OR($I309="",$H309=""),"---",$J309-$K309+$Q309)</f>
        <v>30</v>
      </c>
      <c r="V309" s="45">
        <f>IF($M309=0,"---",$T309/$M309)</f>
        <v>0</v>
      </c>
      <c r="W309" s="46">
        <f>IF($M309=0,"---",$U309/$M309)</f>
        <v>100</v>
      </c>
      <c r="X309" s="13" t="str">
        <f>TEXT($B309,"DDDD")</f>
        <v>Saturday</v>
      </c>
      <c r="Y309" s="14" t="b">
        <f>$M309=$N309</f>
        <v>1</v>
      </c>
      <c r="Z309" s="35"/>
      <c r="AA309" s="35"/>
      <c r="AB309" s="35"/>
      <c r="AC309" s="35"/>
      <c r="AD309" s="35"/>
    </row>
    <row r="310" spans="1:30" x14ac:dyDescent="0.3">
      <c r="A310" s="6" t="s">
        <v>37</v>
      </c>
      <c r="B310" s="7">
        <v>45808</v>
      </c>
      <c r="C310" s="8">
        <v>22</v>
      </c>
      <c r="D310" s="6" t="s">
        <v>35</v>
      </c>
      <c r="E310" s="6">
        <v>14</v>
      </c>
      <c r="F310" s="6" t="s">
        <v>36</v>
      </c>
      <c r="G310" s="6" t="s">
        <v>61</v>
      </c>
      <c r="H310" s="9">
        <v>86241</v>
      </c>
      <c r="I310" s="9">
        <v>92867</v>
      </c>
      <c r="J310" s="6">
        <v>1</v>
      </c>
      <c r="K310" s="6">
        <v>0</v>
      </c>
      <c r="L310" s="6" t="s">
        <v>27</v>
      </c>
      <c r="M310" s="6">
        <v>0.7</v>
      </c>
      <c r="N310" s="6">
        <v>0.7</v>
      </c>
      <c r="O310" s="6">
        <v>0</v>
      </c>
      <c r="P310" s="10" t="s">
        <v>28</v>
      </c>
      <c r="Q310" s="6">
        <v>0</v>
      </c>
      <c r="R310" s="6">
        <v>0</v>
      </c>
      <c r="S310" s="11">
        <f>IF($A310="","---",IF(OR($G310="FIC",$G310="FC"),IF(COUNTIFS($D$281:$D310,#REF!,$E$281:$E310,$E310,$G$281:$G310,"FIC")=1,$B310,"Completion Date Pending"),IF(OR(AND($K310=$J310,$K310=$R310),$K310=0,($K310-SUMIFS($R$281:$R310,$D$281:$D310,$D310,$E$281:$E310,$E310,$G$281:$G310,$G310))=0),$B310,"Completion Date Pending")))</f>
        <v>45808</v>
      </c>
      <c r="T310" s="12">
        <f>IF(OR($H310="",$I310=""),"---",$I310-$H310)</f>
        <v>6626</v>
      </c>
      <c r="U310" s="12">
        <f>IF(OR($I310="",$H310=""),"---",$J310-$K310+$Q310)</f>
        <v>1</v>
      </c>
      <c r="V310" s="45">
        <f>IF($M310=0,"---",$T310/$M310)</f>
        <v>9465.7142857142862</v>
      </c>
      <c r="W310" s="46">
        <f>IF($M310=0,"---",$U310/$M310)</f>
        <v>1.4285714285714286</v>
      </c>
      <c r="X310" s="13" t="str">
        <f>TEXT($B310,"DDDD")</f>
        <v>Saturday</v>
      </c>
      <c r="Y310" s="14" t="b">
        <f>$M310=$N310</f>
        <v>1</v>
      </c>
      <c r="Z310" s="35"/>
      <c r="AA310" s="35"/>
      <c r="AB310" s="35"/>
      <c r="AC310" s="35"/>
      <c r="AD310" s="35"/>
    </row>
    <row r="311" spans="1:30" x14ac:dyDescent="0.3">
      <c r="A311" s="6" t="s">
        <v>42</v>
      </c>
      <c r="B311" s="7">
        <v>45808</v>
      </c>
      <c r="C311" s="8">
        <v>22</v>
      </c>
      <c r="D311" s="6" t="s">
        <v>35</v>
      </c>
      <c r="E311" s="6">
        <v>20</v>
      </c>
      <c r="F311" s="6" t="s">
        <v>36</v>
      </c>
      <c r="G311" s="6" t="s">
        <v>60</v>
      </c>
      <c r="H311" s="9">
        <v>0</v>
      </c>
      <c r="I311" s="9">
        <v>0</v>
      </c>
      <c r="J311" s="6">
        <v>50</v>
      </c>
      <c r="K311" s="6">
        <v>0</v>
      </c>
      <c r="L311" s="6" t="s">
        <v>27</v>
      </c>
      <c r="M311" s="6">
        <v>0.3</v>
      </c>
      <c r="N311" s="6">
        <v>0.3</v>
      </c>
      <c r="O311" s="6">
        <v>0</v>
      </c>
      <c r="P311" s="10" t="s">
        <v>28</v>
      </c>
      <c r="Q311" s="6">
        <v>0</v>
      </c>
      <c r="R311" s="6">
        <v>0</v>
      </c>
      <c r="S311" s="11">
        <f>IF($A311="","---",IF(OR($G311="FIC",$G311="FC"),IF(COUNTIFS($D$281:$D311,#REF!,$E$281:$E311,$E311,$G$281:$G311,"FIC")=1,$B311,"Completion Date Pending"),IF(OR(AND($K311=$J311,$K311=$R311),$K311=0,($K311-SUMIFS($R$281:$R311,$D$281:$D311,$D311,$E$281:$E311,$E311,$G$281:$G311,$G311))=0),$B311,"Completion Date Pending")))</f>
        <v>45808</v>
      </c>
      <c r="T311" s="12">
        <f>IF(OR($H311="",$I311=""),"---",$I311-$H311)</f>
        <v>0</v>
      </c>
      <c r="U311" s="12">
        <f>IF(OR($I311="",$H311=""),"---",$J311-$K311+$Q311)</f>
        <v>50</v>
      </c>
      <c r="V311" s="45">
        <f>IF($M311=0,"---",$T311/$M311)</f>
        <v>0</v>
      </c>
      <c r="W311" s="46">
        <f>IF($M311=0,"---",$U311/$M311)</f>
        <v>166.66666666666669</v>
      </c>
      <c r="X311" s="13" t="str">
        <f>TEXT($B311,"DDDD")</f>
        <v>Saturday</v>
      </c>
      <c r="Y311" s="14" t="b">
        <f>$M311=$N311</f>
        <v>1</v>
      </c>
      <c r="Z311" s="35"/>
      <c r="AA311" s="35"/>
      <c r="AB311" s="35"/>
      <c r="AC311" s="35"/>
      <c r="AD311" s="35"/>
    </row>
    <row r="312" spans="1:30" x14ac:dyDescent="0.3">
      <c r="A312" s="6" t="s">
        <v>42</v>
      </c>
      <c r="B312" s="7">
        <v>45808</v>
      </c>
      <c r="C312" s="8">
        <v>22</v>
      </c>
      <c r="D312" s="6" t="s">
        <v>35</v>
      </c>
      <c r="E312" s="6">
        <v>20</v>
      </c>
      <c r="F312" s="6" t="s">
        <v>36</v>
      </c>
      <c r="G312" s="6" t="s">
        <v>61</v>
      </c>
      <c r="H312" s="9">
        <v>126033</v>
      </c>
      <c r="I312" s="9">
        <v>132670</v>
      </c>
      <c r="J312" s="6">
        <v>1</v>
      </c>
      <c r="K312" s="6">
        <v>0</v>
      </c>
      <c r="L312" s="6" t="s">
        <v>27</v>
      </c>
      <c r="M312" s="6">
        <v>0.7</v>
      </c>
      <c r="N312" s="6">
        <v>0.7</v>
      </c>
      <c r="O312" s="6">
        <v>0</v>
      </c>
      <c r="P312" s="10" t="s">
        <v>28</v>
      </c>
      <c r="Q312" s="6">
        <v>0</v>
      </c>
      <c r="R312" s="6">
        <v>0</v>
      </c>
      <c r="S312" s="11">
        <f>IF($A312="","---",IF(OR($G312="FIC",$G312="FC"),IF(COUNTIFS($D$281:$D312,#REF!,$E$281:$E312,$E312,$G$281:$G312,"FIC")=1,$B312,"Completion Date Pending"),IF(OR(AND($K312=$J312,$K312=$R312),$K312=0,($K312-SUMIFS($R$281:$R312,$D$281:$D312,$D312,$E$281:$E312,$E312,$G$281:$G312,$G312))=0),$B312,"Completion Date Pending")))</f>
        <v>45808</v>
      </c>
      <c r="T312" s="12">
        <f>IF(OR($H312="",$I312=""),"---",$I312-$H312)</f>
        <v>6637</v>
      </c>
      <c r="U312" s="12">
        <f>IF(OR($I312="",$H312=""),"---",$J312-$K312+$Q312)</f>
        <v>1</v>
      </c>
      <c r="V312" s="45">
        <f>IF($M312=0,"---",$T312/$M312)</f>
        <v>9481.4285714285725</v>
      </c>
      <c r="W312" s="46">
        <f>IF($M312=0,"---",$U312/$M312)</f>
        <v>1.4285714285714286</v>
      </c>
      <c r="X312" s="13" t="str">
        <f>TEXT($B312,"DDDD")</f>
        <v>Saturday</v>
      </c>
      <c r="Y312" s="14" t="b">
        <f>$M312=$N312</f>
        <v>1</v>
      </c>
      <c r="Z312" s="35"/>
      <c r="AA312" s="35"/>
      <c r="AB312" s="35"/>
      <c r="AC312" s="35"/>
      <c r="AD312" s="35"/>
    </row>
    <row r="313" spans="1:30" x14ac:dyDescent="0.3">
      <c r="A313" s="6" t="s">
        <v>43</v>
      </c>
      <c r="B313" s="7">
        <v>45808</v>
      </c>
      <c r="C313" s="8">
        <v>22</v>
      </c>
      <c r="D313" s="6" t="s">
        <v>92</v>
      </c>
      <c r="E313" s="6">
        <v>19</v>
      </c>
      <c r="F313" s="6" t="s">
        <v>36</v>
      </c>
      <c r="G313" s="6" t="s">
        <v>60</v>
      </c>
      <c r="H313" s="9">
        <v>0</v>
      </c>
      <c r="I313" s="9">
        <v>0</v>
      </c>
      <c r="J313" s="6">
        <v>119</v>
      </c>
      <c r="K313" s="6">
        <v>0</v>
      </c>
      <c r="L313" s="6" t="s">
        <v>27</v>
      </c>
      <c r="M313" s="6">
        <v>0.5</v>
      </c>
      <c r="N313" s="6">
        <v>0.5</v>
      </c>
      <c r="O313" s="6">
        <v>0</v>
      </c>
      <c r="P313" s="10" t="s">
        <v>28</v>
      </c>
      <c r="Q313" s="6">
        <v>0</v>
      </c>
      <c r="R313" s="6">
        <v>0</v>
      </c>
      <c r="S313" s="11">
        <f>IF($A313="","---",IF(OR($G313="FIC",$G313="FC"),IF(COUNTIFS($D$281:$D313,#REF!,$E$281:$E313,$E313,$G$281:$G313,"FIC")=1,$B313,"Completion Date Pending"),IF(OR(AND($K313=$J313,$K313=$R313),$K313=0,($K313-SUMIFS($R$281:$R313,$D$281:$D313,$D313,$E$281:$E313,$E313,$G$281:$G313,$G313))=0),$B313,"Completion Date Pending")))</f>
        <v>45808</v>
      </c>
      <c r="T313" s="12">
        <f>IF(OR($H313="",$I313=""),"---",$I313-$H313)</f>
        <v>0</v>
      </c>
      <c r="U313" s="12">
        <f>IF(OR($I313="",$H313=""),"---",$J313-$K313+$Q313)</f>
        <v>119</v>
      </c>
      <c r="V313" s="45">
        <f>IF($M313=0,"---",$T313/$M313)</f>
        <v>0</v>
      </c>
      <c r="W313" s="46">
        <f>IF($M313=0,"---",$U313/$M313)</f>
        <v>238</v>
      </c>
      <c r="X313" s="13" t="str">
        <f>TEXT($B313,"DDDD")</f>
        <v>Saturday</v>
      </c>
      <c r="Y313" s="14" t="b">
        <f>$M313=$N313</f>
        <v>1</v>
      </c>
      <c r="Z313" s="35"/>
      <c r="AA313" s="35"/>
      <c r="AB313" s="35"/>
      <c r="AC313" s="35"/>
      <c r="AD313" s="35"/>
    </row>
    <row r="314" spans="1:30" x14ac:dyDescent="0.3">
      <c r="A314" s="6" t="s">
        <v>43</v>
      </c>
      <c r="B314" s="7">
        <v>45808</v>
      </c>
      <c r="C314" s="8">
        <v>22</v>
      </c>
      <c r="D314" s="6" t="s">
        <v>35</v>
      </c>
      <c r="E314" s="6">
        <v>19</v>
      </c>
      <c r="F314" s="6" t="s">
        <v>36</v>
      </c>
      <c r="G314" s="6" t="s">
        <v>61</v>
      </c>
      <c r="H314" s="9">
        <v>119411</v>
      </c>
      <c r="I314" s="9">
        <v>126033</v>
      </c>
      <c r="J314" s="6">
        <v>1</v>
      </c>
      <c r="K314" s="6">
        <v>0</v>
      </c>
      <c r="L314" s="6" t="s">
        <v>27</v>
      </c>
      <c r="M314" s="6">
        <v>0.5</v>
      </c>
      <c r="N314" s="6">
        <v>0.5</v>
      </c>
      <c r="O314" s="6">
        <v>0</v>
      </c>
      <c r="P314" s="10" t="s">
        <v>28</v>
      </c>
      <c r="Q314" s="6">
        <v>0</v>
      </c>
      <c r="R314" s="6">
        <v>0</v>
      </c>
      <c r="S314" s="11">
        <f>IF($A314="","---",IF(OR($G314="FIC",$G314="FC"),IF(COUNTIFS($D$281:$D314,#REF!,$E$281:$E314,$E314,$G$281:$G314,"FIC")=1,$B314,"Completion Date Pending"),IF(OR(AND($K314=$J314,$K314=$R314),$K314=0,($K314-SUMIFS($R$281:$R314,$D$281:$D314,$D314,$E$281:$E314,$E314,$G$281:$G314,$G314))=0),$B314,"Completion Date Pending")))</f>
        <v>45808</v>
      </c>
      <c r="T314" s="12">
        <f>IF(OR($H314="",$I314=""),"---",$I314-$H314)</f>
        <v>6622</v>
      </c>
      <c r="U314" s="12">
        <f>IF(OR($I314="",$H314=""),"---",$J314-$K314+$Q314)</f>
        <v>1</v>
      </c>
      <c r="V314" s="45">
        <f>IF($M314=0,"---",$T314/$M314)</f>
        <v>13244</v>
      </c>
      <c r="W314" s="46">
        <f>IF($M314=0,"---",$U314/$M314)</f>
        <v>2</v>
      </c>
      <c r="X314" s="13" t="str">
        <f>TEXT($B314,"DDDD")</f>
        <v>Saturday</v>
      </c>
      <c r="Y314" s="14" t="b">
        <f>$M314=$N314</f>
        <v>1</v>
      </c>
      <c r="Z314" s="35"/>
      <c r="AA314" s="35"/>
      <c r="AB314" s="35"/>
      <c r="AC314" s="35"/>
      <c r="AD314" s="35"/>
    </row>
    <row r="315" spans="1:30" x14ac:dyDescent="0.3">
      <c r="A315" s="6" t="s">
        <v>46</v>
      </c>
      <c r="B315" s="7">
        <v>45808</v>
      </c>
      <c r="C315" s="8">
        <v>22</v>
      </c>
      <c r="D315" s="6" t="s">
        <v>35</v>
      </c>
      <c r="E315" s="6">
        <v>15</v>
      </c>
      <c r="F315" s="6" t="s">
        <v>36</v>
      </c>
      <c r="G315" s="6" t="s">
        <v>60</v>
      </c>
      <c r="H315" s="9">
        <v>0</v>
      </c>
      <c r="I315" s="9">
        <v>0</v>
      </c>
      <c r="J315" s="6">
        <v>100</v>
      </c>
      <c r="K315" s="6">
        <v>0</v>
      </c>
      <c r="L315" s="6" t="s">
        <v>27</v>
      </c>
      <c r="M315" s="6">
        <v>0.5</v>
      </c>
      <c r="N315" s="6">
        <v>0.5</v>
      </c>
      <c r="O315" s="6">
        <v>0</v>
      </c>
      <c r="P315" s="10" t="s">
        <v>28</v>
      </c>
      <c r="Q315" s="6">
        <v>0</v>
      </c>
      <c r="R315" s="6">
        <v>0</v>
      </c>
      <c r="S315" s="11">
        <f>IF($A315="","---",IF(OR($G315="FIC",$G315="FC"),IF(COUNTIFS($D$281:$D315,#REF!,$E$281:$E315,$E315,$G$281:$G315,"FIC")=1,$B315,"Completion Date Pending"),IF(OR(AND($K315=$J315,$K315=$R315),$K315=0,($K315-SUMIFS($R$281:$R315,$D$281:$D315,$D315,$E$281:$E315,$E315,$G$281:$G315,$G315))=0),$B315,"Completion Date Pending")))</f>
        <v>45808</v>
      </c>
      <c r="T315" s="12">
        <f>IF(OR($H315="",$I315=""),"---",$I315-$H315)</f>
        <v>0</v>
      </c>
      <c r="U315" s="12">
        <f>IF(OR($I315="",$H315=""),"---",$J315-$K315+$Q315)</f>
        <v>100</v>
      </c>
      <c r="V315" s="45">
        <f>IF($M315=0,"---",$T315/$M315)</f>
        <v>0</v>
      </c>
      <c r="W315" s="46">
        <f>IF($M315=0,"---",$U315/$M315)</f>
        <v>200</v>
      </c>
      <c r="X315" s="13" t="str">
        <f>TEXT($B315,"DDDD")</f>
        <v>Saturday</v>
      </c>
      <c r="Y315" s="14" t="b">
        <f>$M315=$N315</f>
        <v>1</v>
      </c>
      <c r="Z315" s="35"/>
      <c r="AA315" s="35"/>
      <c r="AB315" s="35"/>
      <c r="AC315" s="35"/>
      <c r="AD315" s="35"/>
    </row>
    <row r="316" spans="1:30" x14ac:dyDescent="0.3">
      <c r="A316" s="6" t="s">
        <v>46</v>
      </c>
      <c r="B316" s="7">
        <v>45808</v>
      </c>
      <c r="C316" s="8">
        <v>22</v>
      </c>
      <c r="D316" s="6" t="s">
        <v>35</v>
      </c>
      <c r="E316" s="6">
        <v>15</v>
      </c>
      <c r="F316" s="6" t="s">
        <v>36</v>
      </c>
      <c r="G316" s="6" t="s">
        <v>61</v>
      </c>
      <c r="H316" s="9">
        <v>92867</v>
      </c>
      <c r="I316" s="9">
        <v>99502</v>
      </c>
      <c r="J316" s="6">
        <v>1</v>
      </c>
      <c r="K316" s="6">
        <v>0</v>
      </c>
      <c r="L316" s="6" t="s">
        <v>27</v>
      </c>
      <c r="M316" s="6">
        <v>0.5</v>
      </c>
      <c r="N316" s="6">
        <v>0.5</v>
      </c>
      <c r="O316" s="6">
        <v>0</v>
      </c>
      <c r="P316" s="10" t="s">
        <v>28</v>
      </c>
      <c r="Q316" s="6">
        <v>0</v>
      </c>
      <c r="R316" s="6">
        <v>0</v>
      </c>
      <c r="S316" s="11">
        <f>IF($A316="","---",IF(OR($G316="FIC",$G316="FC"),IF(COUNTIFS($D$281:$D316,#REF!,$E$281:$E316,$E316,$G$281:$G316,"FIC")=1,$B316,"Completion Date Pending"),IF(OR(AND($K316=$J316,$K316=$R316),$K316=0,($K316-SUMIFS($R$281:$R316,$D$281:$D316,$D316,$E$281:$E316,$E316,$G$281:$G316,$G316))=0),$B316,"Completion Date Pending")))</f>
        <v>45808</v>
      </c>
      <c r="T316" s="12">
        <f>IF(OR($H316="",$I316=""),"---",$I316-$H316)</f>
        <v>6635</v>
      </c>
      <c r="U316" s="12">
        <f>IF(OR($I316="",$H316=""),"---",$J316-$K316+$Q316)</f>
        <v>1</v>
      </c>
      <c r="V316" s="45">
        <f>IF($M316=0,"---",$T316/$M316)</f>
        <v>13270</v>
      </c>
      <c r="W316" s="46">
        <f>IF($M316=0,"---",$U316/$M316)</f>
        <v>2</v>
      </c>
      <c r="X316" s="13" t="str">
        <f>TEXT($B316,"DDDD")</f>
        <v>Saturday</v>
      </c>
      <c r="Y316" s="14" t="b">
        <f>$M316=$N316</f>
        <v>1</v>
      </c>
      <c r="Z316" s="35"/>
      <c r="AA316" s="35"/>
      <c r="AB316" s="35"/>
      <c r="AC316" s="35"/>
      <c r="AD316" s="35"/>
    </row>
    <row r="317" spans="1:30" x14ac:dyDescent="0.3">
      <c r="A317" s="6" t="s">
        <v>47</v>
      </c>
      <c r="B317" s="7">
        <v>45808</v>
      </c>
      <c r="C317" s="8">
        <v>22</v>
      </c>
      <c r="D317" s="6" t="s">
        <v>35</v>
      </c>
      <c r="E317" s="6">
        <v>18</v>
      </c>
      <c r="F317" s="6" t="s">
        <v>36</v>
      </c>
      <c r="G317" s="6" t="s">
        <v>60</v>
      </c>
      <c r="H317" s="9">
        <v>0</v>
      </c>
      <c r="I317" s="9">
        <v>0</v>
      </c>
      <c r="J317" s="6">
        <v>112</v>
      </c>
      <c r="K317" s="6">
        <v>0</v>
      </c>
      <c r="L317" s="6" t="s">
        <v>27</v>
      </c>
      <c r="M317" s="6">
        <v>0.5</v>
      </c>
      <c r="N317" s="6">
        <v>0.5</v>
      </c>
      <c r="O317" s="6">
        <v>0</v>
      </c>
      <c r="P317" s="10" t="s">
        <v>28</v>
      </c>
      <c r="Q317" s="6">
        <v>0</v>
      </c>
      <c r="R317" s="6">
        <v>0</v>
      </c>
      <c r="S317" s="11">
        <f>IF($A317="","---",IF(OR($G317="FIC",$G317="FC"),IF(COUNTIFS($D$281:$D317,#REF!,$E$281:$E317,$E317,$G$281:$G317,"FIC")=1,$B317,"Completion Date Pending"),IF(OR(AND($K317=$J317,$K317=$R317),$K317=0,($K317-SUMIFS($R$281:$R317,$D$281:$D317,$D317,$E$281:$E317,$E317,$G$281:$G317,$G317))=0),$B317,"Completion Date Pending")))</f>
        <v>45808</v>
      </c>
      <c r="T317" s="12">
        <f>IF(OR($H317="",$I317=""),"---",$I317-$H317)</f>
        <v>0</v>
      </c>
      <c r="U317" s="12">
        <f>IF(OR($I317="",$H317=""),"---",$J317-$K317+$Q317)</f>
        <v>112</v>
      </c>
      <c r="V317" s="45">
        <f>IF($M317=0,"---",$T317/$M317)</f>
        <v>0</v>
      </c>
      <c r="W317" s="46">
        <f>IF($M317=0,"---",$U317/$M317)</f>
        <v>224</v>
      </c>
      <c r="X317" s="13" t="str">
        <f>TEXT($B317,"DDDD")</f>
        <v>Saturday</v>
      </c>
      <c r="Y317" s="14" t="b">
        <f>$M317=$N317</f>
        <v>1</v>
      </c>
      <c r="Z317" s="35"/>
      <c r="AA317" s="35"/>
      <c r="AB317" s="35"/>
      <c r="AC317" s="35"/>
      <c r="AD317" s="35"/>
    </row>
    <row r="318" spans="1:30" x14ac:dyDescent="0.3">
      <c r="A318" s="6" t="s">
        <v>47</v>
      </c>
      <c r="B318" s="7">
        <v>45808</v>
      </c>
      <c r="C318" s="8">
        <v>22</v>
      </c>
      <c r="D318" s="6" t="s">
        <v>35</v>
      </c>
      <c r="E318" s="6">
        <v>18</v>
      </c>
      <c r="F318" s="6" t="s">
        <v>36</v>
      </c>
      <c r="G318" s="6" t="s">
        <v>61</v>
      </c>
      <c r="H318" s="9">
        <v>112773</v>
      </c>
      <c r="I318" s="9">
        <v>119411</v>
      </c>
      <c r="J318" s="6">
        <v>1</v>
      </c>
      <c r="K318" s="6">
        <v>0</v>
      </c>
      <c r="L318" s="6" t="s">
        <v>27</v>
      </c>
      <c r="M318" s="6">
        <v>0.5</v>
      </c>
      <c r="N318" s="6">
        <v>0.5</v>
      </c>
      <c r="O318" s="6">
        <v>0</v>
      </c>
      <c r="P318" s="10" t="s">
        <v>28</v>
      </c>
      <c r="Q318" s="6">
        <v>0</v>
      </c>
      <c r="R318" s="6">
        <v>0</v>
      </c>
      <c r="S318" s="11">
        <f>IF($A318="","---",IF(OR($G318="FIC",$G318="FC"),IF(COUNTIFS($D$281:$D318,#REF!,$E$281:$E318,$E318,$G$281:$G318,"FIC")=1,$B318,"Completion Date Pending"),IF(OR(AND($K318=$J318,$K318=$R318),$K318=0,($K318-SUMIFS($R$281:$R318,$D$281:$D318,$D318,$E$281:$E318,$E318,$G$281:$G318,$G318))=0),$B318,"Completion Date Pending")))</f>
        <v>45808</v>
      </c>
      <c r="T318" s="12">
        <f>IF(OR($H318="",$I318=""),"---",$I318-$H318)</f>
        <v>6638</v>
      </c>
      <c r="U318" s="12">
        <f>IF(OR($I318="",$H318=""),"---",$J318-$K318+$Q318)</f>
        <v>1</v>
      </c>
      <c r="V318" s="45">
        <f>IF($M318=0,"---",$T318/$M318)</f>
        <v>13276</v>
      </c>
      <c r="W318" s="46">
        <f>IF($M318=0,"---",$U318/$M318)</f>
        <v>2</v>
      </c>
      <c r="X318" s="13" t="str">
        <f>TEXT($B318,"DDDD")</f>
        <v>Saturday</v>
      </c>
      <c r="Y318" s="14" t="b">
        <f>$M318=$N318</f>
        <v>1</v>
      </c>
      <c r="Z318" s="35"/>
      <c r="AA318" s="35"/>
      <c r="AB318" s="35"/>
      <c r="AC318" s="35"/>
      <c r="AD318" s="35"/>
    </row>
    <row r="319" spans="1:30" x14ac:dyDescent="0.3">
      <c r="A319" s="6" t="s">
        <v>48</v>
      </c>
      <c r="B319" s="7">
        <v>45809</v>
      </c>
      <c r="C319" s="8">
        <v>22</v>
      </c>
      <c r="D319" s="6" t="s">
        <v>35</v>
      </c>
      <c r="E319" s="6">
        <v>11</v>
      </c>
      <c r="F319" s="6" t="s">
        <v>36</v>
      </c>
      <c r="G319" s="6" t="s">
        <v>60</v>
      </c>
      <c r="H319" s="9">
        <v>0</v>
      </c>
      <c r="I319" s="9">
        <v>0</v>
      </c>
      <c r="J319" s="6">
        <v>47</v>
      </c>
      <c r="K319" s="6">
        <v>0</v>
      </c>
      <c r="L319" s="6" t="s">
        <v>27</v>
      </c>
      <c r="M319" s="6">
        <v>0.1</v>
      </c>
      <c r="N319" s="6">
        <v>0.1</v>
      </c>
      <c r="O319" s="6">
        <v>0</v>
      </c>
      <c r="P319" s="10" t="s">
        <v>28</v>
      </c>
      <c r="Q319" s="6">
        <v>0</v>
      </c>
      <c r="R319" s="6">
        <v>0</v>
      </c>
      <c r="S319" s="11">
        <f>IF($A319="","---",IF(OR($G319="FIC",$G319="FC"),IF(COUNTIFS($D$281:$D319,#REF!,$E$281:$E319,$E319,$G$281:$G319,"FIC")=1,$B319,"Completion Date Pending"),IF(OR(AND($K319=$J319,$K319=$R319),$K319=0,($K319-SUMIFS($R$281:$R319,$D$281:$D319,$D319,$E$281:$E319,$E319,$G$281:$G319,$G319))=0),$B319,"Completion Date Pending")))</f>
        <v>45809</v>
      </c>
      <c r="T319" s="12">
        <f>IF(OR($H319="",$I319=""),"---",$I319-$H319)</f>
        <v>0</v>
      </c>
      <c r="U319" s="12">
        <f>IF(OR($I319="",$H319=""),"---",$J319-$K319+$Q319)</f>
        <v>47</v>
      </c>
      <c r="V319" s="45">
        <f>IF($M319=0,"---",$T319/$M319)</f>
        <v>0</v>
      </c>
      <c r="W319" s="46">
        <f>IF($M319=0,"---",$U319/$M319)</f>
        <v>470</v>
      </c>
      <c r="X319" s="13" t="str">
        <f>TEXT($B319,"DDDD")</f>
        <v>Sunday</v>
      </c>
      <c r="Y319" s="14" t="b">
        <f>$M319=$N319</f>
        <v>1</v>
      </c>
      <c r="Z319" s="35"/>
      <c r="AA319" s="35"/>
      <c r="AB319" s="35"/>
      <c r="AC319" s="35"/>
      <c r="AD319" s="35"/>
    </row>
    <row r="320" spans="1:30" x14ac:dyDescent="0.3">
      <c r="A320" s="6" t="s">
        <v>48</v>
      </c>
      <c r="B320" s="7">
        <v>45809</v>
      </c>
      <c r="C320" s="8">
        <v>22</v>
      </c>
      <c r="D320" s="6" t="s">
        <v>35</v>
      </c>
      <c r="E320" s="6">
        <v>11</v>
      </c>
      <c r="F320" s="6" t="s">
        <v>36</v>
      </c>
      <c r="G320" s="6" t="s">
        <v>61</v>
      </c>
      <c r="H320" s="9">
        <v>66336</v>
      </c>
      <c r="I320" s="9">
        <v>72966</v>
      </c>
      <c r="J320" s="6">
        <v>1</v>
      </c>
      <c r="K320" s="6">
        <v>0</v>
      </c>
      <c r="L320" s="6" t="s">
        <v>27</v>
      </c>
      <c r="M320" s="6">
        <v>0.1</v>
      </c>
      <c r="N320" s="6">
        <v>0.1</v>
      </c>
      <c r="O320" s="6">
        <v>0</v>
      </c>
      <c r="P320" s="10" t="s">
        <v>28</v>
      </c>
      <c r="Q320" s="6">
        <v>0</v>
      </c>
      <c r="R320" s="6">
        <v>0</v>
      </c>
      <c r="S320" s="11">
        <f>IF($A320="","---",IF(OR($G320="FIC",$G320="FC"),IF(COUNTIFS($D$281:$D320,#REF!,$E$281:$E320,$E320,$G$281:$G320,"FIC")=1,$B320,"Completion Date Pending"),IF(OR(AND($K320=$J320,$K320=$R320),$K320=0,($K320-SUMIFS($R$281:$R320,$D$281:$D320,$D320,$E$281:$E320,$E320,$G$281:$G320,$G320))=0),$B320,"Completion Date Pending")))</f>
        <v>45809</v>
      </c>
      <c r="T320" s="12">
        <f>IF(OR($H320="",$I320=""),"---",$I320-$H320)</f>
        <v>6630</v>
      </c>
      <c r="U320" s="12">
        <f>IF(OR($I320="",$H320=""),"---",$J320-$K320+$Q320)</f>
        <v>1</v>
      </c>
      <c r="V320" s="45">
        <f>IF($M320=0,"---",$T320/$M320)</f>
        <v>66300</v>
      </c>
      <c r="W320" s="46">
        <f>IF($M320=0,"---",$U320/$M320)</f>
        <v>10</v>
      </c>
      <c r="X320" s="13" t="str">
        <f>TEXT($B320,"DDDD")</f>
        <v>Sunday</v>
      </c>
      <c r="Y320" s="14" t="b">
        <f>$M320=$N320</f>
        <v>1</v>
      </c>
      <c r="Z320" s="35"/>
      <c r="AA320" s="35"/>
      <c r="AB320" s="35"/>
      <c r="AC320" s="35"/>
      <c r="AD320" s="35"/>
    </row>
    <row r="321" spans="1:30" x14ac:dyDescent="0.3">
      <c r="A321" s="6" t="s">
        <v>49</v>
      </c>
      <c r="B321" s="7">
        <v>45808</v>
      </c>
      <c r="C321" s="8">
        <v>22</v>
      </c>
      <c r="D321" s="6" t="s">
        <v>35</v>
      </c>
      <c r="E321" s="6">
        <v>6</v>
      </c>
      <c r="F321" s="6" t="s">
        <v>36</v>
      </c>
      <c r="G321" s="6" t="s">
        <v>60</v>
      </c>
      <c r="H321" s="9">
        <v>0</v>
      </c>
      <c r="I321" s="9">
        <v>0</v>
      </c>
      <c r="J321" s="6">
        <v>209</v>
      </c>
      <c r="K321" s="6">
        <v>0</v>
      </c>
      <c r="L321" s="6" t="s">
        <v>27</v>
      </c>
      <c r="M321" s="6">
        <v>0.3</v>
      </c>
      <c r="N321" s="6">
        <v>0.3</v>
      </c>
      <c r="O321" s="6">
        <v>0</v>
      </c>
      <c r="P321" s="10" t="s">
        <v>28</v>
      </c>
      <c r="Q321" s="6">
        <v>0</v>
      </c>
      <c r="R321" s="6">
        <v>0</v>
      </c>
      <c r="S321" s="11">
        <f>IF($A321="","---",IF(OR($G321="FIC",$G321="FC"),IF(COUNTIFS($D$281:$D321,#REF!,$E$281:$E321,$E321,$G$281:$G321,"FIC")=1,$B321,"Completion Date Pending"),IF(OR(AND($K321=$J321,$K321=$R321),$K321=0,($K321-SUMIFS($R$281:$R321,$D$281:$D321,$D321,$E$281:$E321,$E321,$G$281:$G321,$G321))=0),$B321,"Completion Date Pending")))</f>
        <v>45808</v>
      </c>
      <c r="T321" s="12">
        <f>IF(OR($H321="",$I321=""),"---",$I321-$H321)</f>
        <v>0</v>
      </c>
      <c r="U321" s="12">
        <f>IF(OR($I321="",$H321=""),"---",$J321-$K321+$Q321)</f>
        <v>209</v>
      </c>
      <c r="V321" s="45">
        <f>IF($M321=0,"---",$T321/$M321)</f>
        <v>0</v>
      </c>
      <c r="W321" s="46">
        <f>IF($M321=0,"---",$U321/$M321)</f>
        <v>696.66666666666674</v>
      </c>
      <c r="X321" s="13" t="str">
        <f>TEXT($B321,"DDDD")</f>
        <v>Saturday</v>
      </c>
      <c r="Y321" s="14" t="b">
        <f>$M321=$N321</f>
        <v>1</v>
      </c>
      <c r="Z321" s="35"/>
      <c r="AA321" s="35"/>
      <c r="AB321" s="35"/>
      <c r="AC321" s="35"/>
      <c r="AD321" s="35"/>
    </row>
    <row r="322" spans="1:30" x14ac:dyDescent="0.3">
      <c r="A322" s="6" t="s">
        <v>49</v>
      </c>
      <c r="B322" s="7">
        <v>45808</v>
      </c>
      <c r="C322" s="8">
        <v>22</v>
      </c>
      <c r="D322" s="6" t="s">
        <v>35</v>
      </c>
      <c r="E322" s="6">
        <v>6</v>
      </c>
      <c r="F322" s="6" t="s">
        <v>36</v>
      </c>
      <c r="G322" s="6" t="s">
        <v>61</v>
      </c>
      <c r="H322" s="9">
        <v>33160</v>
      </c>
      <c r="I322" s="9">
        <v>39794</v>
      </c>
      <c r="J322" s="6">
        <v>1</v>
      </c>
      <c r="K322" s="6">
        <v>0</v>
      </c>
      <c r="L322" s="6" t="s">
        <v>27</v>
      </c>
      <c r="M322" s="6">
        <v>0.7</v>
      </c>
      <c r="N322" s="6">
        <v>0.7</v>
      </c>
      <c r="O322" s="6">
        <v>0</v>
      </c>
      <c r="P322" s="10" t="s">
        <v>28</v>
      </c>
      <c r="Q322" s="6">
        <v>0</v>
      </c>
      <c r="R322" s="6">
        <v>0</v>
      </c>
      <c r="S322" s="11">
        <f>IF($A322="","---",IF(OR($G322="FIC",$G322="FC"),IF(COUNTIFS($D$281:$D322,#REF!,$E$281:$E322,$E322,$G$281:$G322,"FIC")=1,$B322,"Completion Date Pending"),IF(OR(AND($K322=$J322,$K322=$R322),$K322=0,($K322-SUMIFS($R$281:$R322,$D$281:$D322,$D322,$E$281:$E322,$E322,$G$281:$G322,$G322))=0),$B322,"Completion Date Pending")))</f>
        <v>45808</v>
      </c>
      <c r="T322" s="12">
        <f>IF(OR($H322="",$I322=""),"---",$I322-$H322)</f>
        <v>6634</v>
      </c>
      <c r="U322" s="12">
        <f>IF(OR($I322="",$H322=""),"---",$J322-$K322+$Q322)</f>
        <v>1</v>
      </c>
      <c r="V322" s="45">
        <f>IF($M322=0,"---",$T322/$M322)</f>
        <v>9477.1428571428569</v>
      </c>
      <c r="W322" s="46">
        <f>IF($M322=0,"---",$U322/$M322)</f>
        <v>1.4285714285714286</v>
      </c>
      <c r="X322" s="13" t="str">
        <f>TEXT($B322,"DDDD")</f>
        <v>Saturday</v>
      </c>
      <c r="Y322" s="14" t="b">
        <f>$M322=$N322</f>
        <v>1</v>
      </c>
      <c r="Z322" s="35"/>
      <c r="AA322" s="35"/>
      <c r="AB322" s="35"/>
      <c r="AC322" s="35"/>
      <c r="AD322" s="35"/>
    </row>
    <row r="323" spans="1:30" x14ac:dyDescent="0.3">
      <c r="A323" s="6" t="s">
        <v>52</v>
      </c>
      <c r="B323" s="7">
        <v>45808</v>
      </c>
      <c r="C323" s="8">
        <v>22</v>
      </c>
      <c r="D323" s="6" t="s">
        <v>35</v>
      </c>
      <c r="E323" s="6">
        <v>7</v>
      </c>
      <c r="F323" s="6" t="s">
        <v>36</v>
      </c>
      <c r="G323" s="6" t="s">
        <v>60</v>
      </c>
      <c r="H323" s="9">
        <v>0</v>
      </c>
      <c r="I323" s="9">
        <v>0</v>
      </c>
      <c r="J323" s="6">
        <v>70</v>
      </c>
      <c r="K323" s="6">
        <v>0</v>
      </c>
      <c r="L323" s="6" t="s">
        <v>27</v>
      </c>
      <c r="M323" s="6">
        <v>0.3</v>
      </c>
      <c r="N323" s="6">
        <v>0.3</v>
      </c>
      <c r="O323" s="6">
        <v>0</v>
      </c>
      <c r="P323" s="10" t="s">
        <v>28</v>
      </c>
      <c r="Q323" s="6">
        <v>0</v>
      </c>
      <c r="R323" s="6">
        <v>0</v>
      </c>
      <c r="S323" s="11">
        <f>IF($A323="","---",IF(OR($G323="FIC",$G323="FC"),IF(COUNTIFS($D$281:$D323,#REF!,$E$281:$E323,$E323,$G$281:$G323,"FIC")=1,$B323,"Completion Date Pending"),IF(OR(AND($K323=$J323,$K323=$R323),$K323=0,($K323-SUMIFS($R$281:$R323,$D$281:$D323,$D323,$E$281:$E323,$E323,$G$281:$G323,$G323))=0),$B323,"Completion Date Pending")))</f>
        <v>45808</v>
      </c>
      <c r="T323" s="12">
        <f>IF(OR($H323="",$I323=""),"---",$I323-$H323)</f>
        <v>0</v>
      </c>
      <c r="U323" s="12">
        <f>IF(OR($I323="",$H323=""),"---",$J323-$K323+$Q323)</f>
        <v>70</v>
      </c>
      <c r="V323" s="45">
        <f>IF($M323=0,"---",$T323/$M323)</f>
        <v>0</v>
      </c>
      <c r="W323" s="46">
        <f>IF($M323=0,"---",$U323/$M323)</f>
        <v>233.33333333333334</v>
      </c>
      <c r="X323" s="13" t="str">
        <f>TEXT($B323,"DDDD")</f>
        <v>Saturday</v>
      </c>
      <c r="Y323" s="14" t="b">
        <f>$M323=$N323</f>
        <v>1</v>
      </c>
      <c r="Z323" s="35"/>
      <c r="AA323" s="35"/>
      <c r="AB323" s="35"/>
      <c r="AC323" s="35"/>
      <c r="AD323" s="35"/>
    </row>
    <row r="324" spans="1:30" x14ac:dyDescent="0.3">
      <c r="A324" s="6" t="s">
        <v>52</v>
      </c>
      <c r="B324" s="7">
        <v>45808</v>
      </c>
      <c r="C324" s="8">
        <v>22</v>
      </c>
      <c r="D324" s="6" t="s">
        <v>35</v>
      </c>
      <c r="E324" s="6">
        <v>7</v>
      </c>
      <c r="F324" s="6" t="s">
        <v>36</v>
      </c>
      <c r="G324" s="6" t="s">
        <v>61</v>
      </c>
      <c r="H324" s="9">
        <v>39794</v>
      </c>
      <c r="I324" s="9">
        <v>46434</v>
      </c>
      <c r="J324" s="6">
        <v>1</v>
      </c>
      <c r="K324" s="6">
        <v>0</v>
      </c>
      <c r="L324" s="6" t="s">
        <v>27</v>
      </c>
      <c r="M324" s="6">
        <v>0.7</v>
      </c>
      <c r="N324" s="6">
        <v>0.7</v>
      </c>
      <c r="O324" s="6">
        <v>0</v>
      </c>
      <c r="P324" s="10" t="s">
        <v>28</v>
      </c>
      <c r="Q324" s="6">
        <v>0</v>
      </c>
      <c r="R324" s="6">
        <v>0</v>
      </c>
      <c r="S324" s="11">
        <f>IF($A324="","---",IF(OR($G324="FIC",$G324="FC"),IF(COUNTIFS($D$281:$D324,#REF!,$E$281:$E324,$E324,$G$281:$G324,"FIC")=1,$B324,"Completion Date Pending"),IF(OR(AND($K324=$J324,$K324=$R324),$K324=0,($K324-SUMIFS($R$281:$R324,$D$281:$D324,$D324,$E$281:$E324,$E324,$G$281:$G324,$G324))=0),$B324,"Completion Date Pending")))</f>
        <v>45808</v>
      </c>
      <c r="T324" s="12">
        <f>IF(OR($H324="",$I324=""),"---",$I324-$H324)</f>
        <v>6640</v>
      </c>
      <c r="U324" s="12">
        <f>IF(OR($I324="",$H324=""),"---",$J324-$K324+$Q324)</f>
        <v>1</v>
      </c>
      <c r="V324" s="45">
        <f>IF($M324=0,"---",$T324/$M324)</f>
        <v>9485.7142857142862</v>
      </c>
      <c r="W324" s="46">
        <f>IF($M324=0,"---",$U324/$M324)</f>
        <v>1.4285714285714286</v>
      </c>
      <c r="X324" s="13" t="str">
        <f>TEXT($B324,"DDDD")</f>
        <v>Saturday</v>
      </c>
      <c r="Y324" s="14" t="b">
        <f>$M324=$N324</f>
        <v>1</v>
      </c>
      <c r="Z324" s="35"/>
      <c r="AA324" s="35"/>
      <c r="AB324" s="35"/>
      <c r="AC324" s="35"/>
      <c r="AD324" s="35"/>
    </row>
    <row r="325" spans="1:30" x14ac:dyDescent="0.3">
      <c r="A325" s="6" t="s">
        <v>55</v>
      </c>
      <c r="B325" s="7">
        <v>45809</v>
      </c>
      <c r="C325" s="8">
        <v>22</v>
      </c>
      <c r="D325" s="6" t="s">
        <v>35</v>
      </c>
      <c r="E325" s="6">
        <v>21</v>
      </c>
      <c r="F325" s="6" t="s">
        <v>36</v>
      </c>
      <c r="G325" s="6" t="s">
        <v>60</v>
      </c>
      <c r="H325" s="9">
        <v>0</v>
      </c>
      <c r="I325" s="9">
        <v>0</v>
      </c>
      <c r="J325" s="6">
        <v>124</v>
      </c>
      <c r="K325" s="6">
        <v>0</v>
      </c>
      <c r="L325" s="6" t="s">
        <v>27</v>
      </c>
      <c r="M325" s="6">
        <v>0.4</v>
      </c>
      <c r="N325" s="6">
        <v>0.4</v>
      </c>
      <c r="O325" s="6">
        <v>0</v>
      </c>
      <c r="P325" s="10" t="s">
        <v>28</v>
      </c>
      <c r="Q325" s="6">
        <v>0</v>
      </c>
      <c r="R325" s="6">
        <v>0</v>
      </c>
      <c r="S325" s="11">
        <f>IF($A325="","---",IF(OR($G325="FIC",$G325="FC"),IF(COUNTIFS($D$281:$D325,#REF!,$E$281:$E325,$E325,$G$281:$G325,"FIC")=1,$B325,"Completion Date Pending"),IF(OR(AND($K325=$J325,$K325=$R325),$K325=0,($K325-SUMIFS($R$281:$R325,$D$281:$D325,$D325,$E$281:$E325,$E325,$G$281:$G325,$G325))=0),$B325,"Completion Date Pending")))</f>
        <v>45809</v>
      </c>
      <c r="T325" s="12">
        <f>IF(OR($H325="",$I325=""),"---",$I325-$H325)</f>
        <v>0</v>
      </c>
      <c r="U325" s="12">
        <f>IF(OR($I325="",$H325=""),"---",$J325-$K325+$Q325)</f>
        <v>124</v>
      </c>
      <c r="V325" s="45">
        <f>IF($M325=0,"---",$T325/$M325)</f>
        <v>0</v>
      </c>
      <c r="W325" s="46">
        <f>IF($M325=0,"---",$U325/$M325)</f>
        <v>310</v>
      </c>
      <c r="X325" s="13" t="str">
        <f>TEXT($B325,"DDDD")</f>
        <v>Sunday</v>
      </c>
      <c r="Y325" s="14" t="b">
        <f>$M325=$N325</f>
        <v>1</v>
      </c>
      <c r="Z325" s="35"/>
      <c r="AA325" s="35"/>
      <c r="AB325" s="35"/>
      <c r="AC325" s="35"/>
      <c r="AD325" s="35"/>
    </row>
    <row r="326" spans="1:30" x14ac:dyDescent="0.3">
      <c r="A326" s="6" t="s">
        <v>55</v>
      </c>
      <c r="B326" s="7">
        <v>45809</v>
      </c>
      <c r="C326" s="8">
        <v>22</v>
      </c>
      <c r="D326" s="6" t="s">
        <v>35</v>
      </c>
      <c r="E326" s="6">
        <v>21</v>
      </c>
      <c r="F326" s="6" t="s">
        <v>36</v>
      </c>
      <c r="G326" s="6" t="s">
        <v>61</v>
      </c>
      <c r="H326" s="9">
        <v>132670</v>
      </c>
      <c r="I326" s="9">
        <v>139306</v>
      </c>
      <c r="J326" s="6">
        <v>1</v>
      </c>
      <c r="K326" s="6">
        <v>0</v>
      </c>
      <c r="L326" s="6" t="s">
        <v>27</v>
      </c>
      <c r="M326" s="6">
        <v>0.4</v>
      </c>
      <c r="N326" s="6">
        <v>0.4</v>
      </c>
      <c r="O326" s="6">
        <v>0</v>
      </c>
      <c r="P326" s="10" t="s">
        <v>28</v>
      </c>
      <c r="Q326" s="6">
        <v>0</v>
      </c>
      <c r="R326" s="6">
        <v>0</v>
      </c>
      <c r="S326" s="11">
        <f>IF($A326="","---",IF(OR($G326="FIC",$G326="FC"),IF(COUNTIFS($D$281:$D326,#REF!,$E$281:$E326,$E326,$G$281:$G326,"FIC")=1,$B326,"Completion Date Pending"),IF(OR(AND($K326=$J326,$K326=$R326),$K326=0,($K326-SUMIFS($R$281:$R326,$D$281:$D326,$D326,$E$281:$E326,$E326,$G$281:$G326,$G326))=0),$B326,"Completion Date Pending")))</f>
        <v>45809</v>
      </c>
      <c r="T326" s="12">
        <f>IF(OR($H326="",$I326=""),"---",$I326-$H326)</f>
        <v>6636</v>
      </c>
      <c r="U326" s="12">
        <f>IF(OR($I326="",$H326=""),"---",$J326-$K326+$Q326)</f>
        <v>1</v>
      </c>
      <c r="V326" s="45">
        <f>IF($M326=0,"---",$T326/$M326)</f>
        <v>16590</v>
      </c>
      <c r="W326" s="46">
        <f>IF($M326=0,"---",$U326/$M326)</f>
        <v>2.5</v>
      </c>
      <c r="X326" s="13" t="str">
        <f>TEXT($B326,"DDDD")</f>
        <v>Sunday</v>
      </c>
      <c r="Y326" s="14" t="b">
        <f>$M326=$N326</f>
        <v>1</v>
      </c>
      <c r="Z326" s="35"/>
      <c r="AA326" s="35"/>
      <c r="AB326" s="35"/>
      <c r="AC326" s="35"/>
      <c r="AD326" s="35"/>
    </row>
    <row r="327" spans="1:30" x14ac:dyDescent="0.3">
      <c r="A327" s="6" t="s">
        <v>56</v>
      </c>
      <c r="B327" s="7">
        <v>45809</v>
      </c>
      <c r="C327" s="8">
        <v>22</v>
      </c>
      <c r="D327" s="6" t="s">
        <v>35</v>
      </c>
      <c r="E327" s="6">
        <v>22</v>
      </c>
      <c r="F327" s="6" t="s">
        <v>36</v>
      </c>
      <c r="G327" s="6" t="s">
        <v>60</v>
      </c>
      <c r="H327" s="9">
        <v>0</v>
      </c>
      <c r="I327" s="9">
        <v>0</v>
      </c>
      <c r="J327" s="6">
        <v>46</v>
      </c>
      <c r="K327" s="6">
        <v>0</v>
      </c>
      <c r="L327" s="6" t="s">
        <v>27</v>
      </c>
      <c r="M327" s="6">
        <v>0</v>
      </c>
      <c r="N327" s="6">
        <v>0</v>
      </c>
      <c r="O327" s="6">
        <v>0</v>
      </c>
      <c r="P327" s="10" t="s">
        <v>28</v>
      </c>
      <c r="Q327" s="6">
        <v>0</v>
      </c>
      <c r="R327" s="6">
        <v>0</v>
      </c>
      <c r="S327" s="11">
        <f>IF($A327="","---",IF(OR($G327="FIC",$G327="FC"),IF(COUNTIFS($D$281:$D327,#REF!,$E$281:$E327,$E327,$G$281:$G327,"FIC")=1,$B327,"Completion Date Pending"),IF(OR(AND($K327=$J327,$K327=$R327),$K327=0,($K327-SUMIFS($R$281:$R327,$D$281:$D327,$D327,$E$281:$E327,$E327,$G$281:$G327,$G327))=0),$B327,"Completion Date Pending")))</f>
        <v>45809</v>
      </c>
      <c r="T327" s="12">
        <f>IF(OR($H327="",$I327=""),"---",$I327-$H327)</f>
        <v>0</v>
      </c>
      <c r="U327" s="12">
        <f>IF(OR($I327="",$H327=""),"---",$J327-$K327+$Q327)</f>
        <v>46</v>
      </c>
      <c r="V327" s="45" t="str">
        <f>IF($M327=0,"---",$T327/$M327)</f>
        <v>---</v>
      </c>
      <c r="W327" s="46" t="str">
        <f>IF($M327=0,"---",$U327/$M327)</f>
        <v>---</v>
      </c>
      <c r="X327" s="13" t="str">
        <f>TEXT($B327,"DDDD")</f>
        <v>Sunday</v>
      </c>
      <c r="Y327" s="14" t="b">
        <f>$M327=$N327</f>
        <v>1</v>
      </c>
      <c r="Z327" s="35"/>
      <c r="AA327" s="35"/>
      <c r="AB327" s="35"/>
      <c r="AC327" s="35"/>
      <c r="AD327" s="35"/>
    </row>
    <row r="328" spans="1:30" x14ac:dyDescent="0.3">
      <c r="A328" s="6" t="s">
        <v>56</v>
      </c>
      <c r="B328" s="7">
        <v>45809</v>
      </c>
      <c r="C328" s="8">
        <v>22</v>
      </c>
      <c r="D328" s="6" t="s">
        <v>35</v>
      </c>
      <c r="E328" s="6">
        <v>22</v>
      </c>
      <c r="F328" s="6" t="s">
        <v>36</v>
      </c>
      <c r="G328" s="6" t="s">
        <v>61</v>
      </c>
      <c r="H328" s="9">
        <v>139306</v>
      </c>
      <c r="I328" s="9">
        <v>142646</v>
      </c>
      <c r="J328" s="6">
        <v>1</v>
      </c>
      <c r="K328" s="6">
        <v>0</v>
      </c>
      <c r="L328" s="6" t="s">
        <v>27</v>
      </c>
      <c r="M328" s="6">
        <v>0.5</v>
      </c>
      <c r="N328" s="6">
        <v>0.5</v>
      </c>
      <c r="O328" s="6">
        <v>0</v>
      </c>
      <c r="P328" s="10" t="s">
        <v>28</v>
      </c>
      <c r="Q328" s="6">
        <v>0</v>
      </c>
      <c r="R328" s="6">
        <v>0</v>
      </c>
      <c r="S328" s="11">
        <f>IF($A328="","---",IF(OR($G328="FIC",$G328="FC"),IF(COUNTIFS($D$281:$D328,#REF!,$E$281:$E328,$E328,$G$281:$G328,"FIC")=1,$B328,"Completion Date Pending"),IF(OR(AND($K328=$J328,$K328=$R328),$K328=0,($K328-SUMIFS($R$281:$R328,$D$281:$D328,$D328,$E$281:$E328,$E328,$G$281:$G328,$G328))=0),$B328,"Completion Date Pending")))</f>
        <v>45809</v>
      </c>
      <c r="T328" s="12">
        <f>IF(OR($H328="",$I328=""),"---",$I328-$H328)</f>
        <v>3340</v>
      </c>
      <c r="U328" s="12">
        <f>IF(OR($I328="",$H328=""),"---",$J328-$K328+$Q328)</f>
        <v>1</v>
      </c>
      <c r="V328" s="45">
        <f>IF($M328=0,"---",$T328/$M328)</f>
        <v>6680</v>
      </c>
      <c r="W328" s="46">
        <f>IF($M328=0,"---",$U328/$M328)</f>
        <v>2</v>
      </c>
      <c r="X328" s="13" t="str">
        <f>TEXT($B328,"DDDD")</f>
        <v>Sunday</v>
      </c>
      <c r="Y328" s="14" t="b">
        <f>$M328=$N328</f>
        <v>1</v>
      </c>
      <c r="Z328" s="35"/>
      <c r="AA328" s="35"/>
      <c r="AB328" s="35"/>
      <c r="AC328" s="35"/>
      <c r="AD328" s="35"/>
    </row>
    <row r="329" spans="1:30" x14ac:dyDescent="0.3">
      <c r="A329" s="6" t="s">
        <v>57</v>
      </c>
      <c r="B329" s="7">
        <v>45808</v>
      </c>
      <c r="C329" s="8">
        <v>22</v>
      </c>
      <c r="D329" s="6" t="s">
        <v>35</v>
      </c>
      <c r="E329" s="6">
        <v>16</v>
      </c>
      <c r="F329" s="6" t="s">
        <v>36</v>
      </c>
      <c r="G329" s="6" t="s">
        <v>60</v>
      </c>
      <c r="H329" s="9">
        <v>0</v>
      </c>
      <c r="I329" s="9">
        <v>0</v>
      </c>
      <c r="J329" s="6">
        <v>51</v>
      </c>
      <c r="K329" s="6">
        <v>0</v>
      </c>
      <c r="L329" s="6" t="s">
        <v>27</v>
      </c>
      <c r="M329" s="6">
        <v>0.4</v>
      </c>
      <c r="N329" s="6">
        <v>0.4</v>
      </c>
      <c r="O329" s="6">
        <v>0</v>
      </c>
      <c r="P329" s="10" t="s">
        <v>28</v>
      </c>
      <c r="Q329" s="6">
        <v>0</v>
      </c>
      <c r="R329" s="6">
        <v>0</v>
      </c>
      <c r="S329" s="11">
        <f>IF($A329="","---",IF(OR($G329="FIC",$G329="FC"),IF(COUNTIFS($D$281:$D329,#REF!,$E$281:$E329,$E329,$G$281:$G329,"FIC")=1,$B329,"Completion Date Pending"),IF(OR(AND($K329=$J329,$K329=$R329),$K329=0,($K329-SUMIFS($R$281:$R329,$D$281:$D329,$D329,$E$281:$E329,$E329,$G$281:$G329,$G329))=0),$B329,"Completion Date Pending")))</f>
        <v>45808</v>
      </c>
      <c r="T329" s="12">
        <f>IF(OR($H329="",$I329=""),"---",$I329-$H329)</f>
        <v>0</v>
      </c>
      <c r="U329" s="12">
        <f>IF(OR($I329="",$H329=""),"---",$J329-$K329+$Q329)</f>
        <v>51</v>
      </c>
      <c r="V329" s="45">
        <f>IF($M329=0,"---",$T329/$M329)</f>
        <v>0</v>
      </c>
      <c r="W329" s="46">
        <f>IF($M329=0,"---",$U329/$M329)</f>
        <v>127.5</v>
      </c>
      <c r="X329" s="13" t="str">
        <f>TEXT($B329,"DDDD")</f>
        <v>Saturday</v>
      </c>
      <c r="Y329" s="14" t="b">
        <f>$M329=$N329</f>
        <v>1</v>
      </c>
      <c r="Z329" s="35"/>
      <c r="AA329" s="35"/>
      <c r="AB329" s="35"/>
      <c r="AC329" s="35"/>
      <c r="AD329" s="35"/>
    </row>
    <row r="330" spans="1:30" x14ac:dyDescent="0.3">
      <c r="A330" s="6" t="s">
        <v>57</v>
      </c>
      <c r="B330" s="7">
        <v>45808</v>
      </c>
      <c r="C330" s="8">
        <v>22</v>
      </c>
      <c r="D330" s="6" t="s">
        <v>35</v>
      </c>
      <c r="E330" s="6">
        <v>16</v>
      </c>
      <c r="F330" s="6" t="s">
        <v>36</v>
      </c>
      <c r="G330" s="6" t="s">
        <v>61</v>
      </c>
      <c r="H330" s="9">
        <v>99502</v>
      </c>
      <c r="I330" s="9">
        <v>106143</v>
      </c>
      <c r="J330" s="6">
        <v>1</v>
      </c>
      <c r="K330" s="6">
        <v>0</v>
      </c>
      <c r="L330" s="6" t="s">
        <v>27</v>
      </c>
      <c r="M330" s="6">
        <v>0.6</v>
      </c>
      <c r="N330" s="6">
        <v>0.6</v>
      </c>
      <c r="O330" s="6">
        <v>0</v>
      </c>
      <c r="P330" s="10" t="s">
        <v>28</v>
      </c>
      <c r="Q330" s="6">
        <v>0</v>
      </c>
      <c r="R330" s="6">
        <v>0</v>
      </c>
      <c r="S330" s="11">
        <f>IF($A330="","---",IF(OR($G330="FIC",$G330="FC"),IF(COUNTIFS($D$281:$D330,#REF!,$E$281:$E330,$E330,$G$281:$G330,"FIC")=1,$B330,"Completion Date Pending"),IF(OR(AND($K330=$J330,$K330=$R330),$K330=0,($K330-SUMIFS($R$281:$R330,$D$281:$D330,$D330,$E$281:$E330,$E330,$G$281:$G330,$G330))=0),$B330,"Completion Date Pending")))</f>
        <v>45808</v>
      </c>
      <c r="T330" s="12">
        <f>IF(OR($H330="",$I330=""),"---",$I330-$H330)</f>
        <v>6641</v>
      </c>
      <c r="U330" s="12">
        <f>IF(OR($I330="",$H330=""),"---",$J330-$K330+$Q330)</f>
        <v>1</v>
      </c>
      <c r="V330" s="45">
        <f>IF($M330=0,"---",$T330/$M330)</f>
        <v>11068.333333333334</v>
      </c>
      <c r="W330" s="46">
        <f>IF($M330=0,"---",$U330/$M330)</f>
        <v>1.6666666666666667</v>
      </c>
      <c r="X330" s="13" t="str">
        <f>TEXT($B330,"DDDD")</f>
        <v>Saturday</v>
      </c>
      <c r="Y330" s="14" t="b">
        <f>$M330=$N330</f>
        <v>1</v>
      </c>
      <c r="Z330" s="35"/>
      <c r="AA330" s="35"/>
      <c r="AB330" s="35"/>
      <c r="AC330" s="35"/>
      <c r="AD330" s="35"/>
    </row>
    <row r="331" spans="1:30" x14ac:dyDescent="0.3">
      <c r="A331" s="6" t="s">
        <v>59</v>
      </c>
      <c r="B331" s="7">
        <v>45808</v>
      </c>
      <c r="C331" s="8">
        <v>22</v>
      </c>
      <c r="D331" s="6" t="s">
        <v>35</v>
      </c>
      <c r="E331" s="6">
        <v>13</v>
      </c>
      <c r="F331" s="6" t="s">
        <v>36</v>
      </c>
      <c r="G331" s="6" t="s">
        <v>60</v>
      </c>
      <c r="H331" s="9">
        <v>0</v>
      </c>
      <c r="I331" s="9">
        <v>0</v>
      </c>
      <c r="J331" s="6">
        <v>83</v>
      </c>
      <c r="K331" s="6">
        <v>0</v>
      </c>
      <c r="L331" s="6" t="s">
        <v>27</v>
      </c>
      <c r="M331" s="6">
        <v>0.5</v>
      </c>
      <c r="N331" s="6">
        <v>0.5</v>
      </c>
      <c r="O331" s="6">
        <v>0</v>
      </c>
      <c r="P331" s="10" t="s">
        <v>28</v>
      </c>
      <c r="Q331" s="6">
        <v>0</v>
      </c>
      <c r="R331" s="6">
        <v>0</v>
      </c>
      <c r="S331" s="11">
        <f>IF($A331="","---",IF(OR($G331="FIC",$G331="FC"),IF(COUNTIFS($D$281:$D331,#REF!,$E$281:$E331,$E331,$G$281:$G331,"FIC")=1,$B331,"Completion Date Pending"),IF(OR(AND($K331=$J331,$K331=$R331),$K331=0,($K331-SUMIFS($R$281:$R331,$D$281:$D331,$D331,$E$281:$E331,$E331,$G$281:$G331,$G331))=0),$B331,"Completion Date Pending")))</f>
        <v>45808</v>
      </c>
      <c r="T331" s="12">
        <f>IF(OR($H331="",$I331=""),"---",$I331-$H331)</f>
        <v>0</v>
      </c>
      <c r="U331" s="12">
        <f>IF(OR($I331="",$H331=""),"---",$J331-$K331+$Q331)</f>
        <v>83</v>
      </c>
      <c r="V331" s="45">
        <f>IF($M331=0,"---",$T331/$M331)</f>
        <v>0</v>
      </c>
      <c r="W331" s="46">
        <f>IF($M331=0,"---",$U331/$M331)</f>
        <v>166</v>
      </c>
      <c r="X331" s="13" t="str">
        <f>TEXT($B331,"DDDD")</f>
        <v>Saturday</v>
      </c>
      <c r="Y331" s="14" t="b">
        <f>$M331=$N331</f>
        <v>1</v>
      </c>
      <c r="Z331" s="35"/>
      <c r="AA331" s="35"/>
      <c r="AB331" s="35"/>
      <c r="AC331" s="35"/>
      <c r="AD331" s="35"/>
    </row>
    <row r="332" spans="1:30" x14ac:dyDescent="0.3">
      <c r="A332" s="6" t="s">
        <v>59</v>
      </c>
      <c r="B332" s="7">
        <v>45808</v>
      </c>
      <c r="C332" s="8">
        <v>22</v>
      </c>
      <c r="D332" s="6" t="s">
        <v>35</v>
      </c>
      <c r="E332" s="6">
        <v>13</v>
      </c>
      <c r="F332" s="6" t="s">
        <v>36</v>
      </c>
      <c r="G332" s="6" t="s">
        <v>61</v>
      </c>
      <c r="H332" s="9">
        <v>79598</v>
      </c>
      <c r="I332" s="9">
        <v>86241</v>
      </c>
      <c r="J332" s="6">
        <v>1</v>
      </c>
      <c r="K332" s="6">
        <v>0</v>
      </c>
      <c r="L332" s="6" t="s">
        <v>27</v>
      </c>
      <c r="M332" s="6">
        <v>0.5</v>
      </c>
      <c r="N332" s="6">
        <v>0.5</v>
      </c>
      <c r="O332" s="6">
        <v>0</v>
      </c>
      <c r="P332" s="10" t="s">
        <v>28</v>
      </c>
      <c r="Q332" s="6">
        <v>0</v>
      </c>
      <c r="R332" s="6">
        <v>0</v>
      </c>
      <c r="S332" s="11">
        <f>IF($A332="","---",IF(OR($G332="FIC",$G332="FC"),IF(COUNTIFS($D$281:$D332,#REF!,$E$281:$E332,$E332,$G$281:$G332,"FIC")=1,$B332,"Completion Date Pending"),IF(OR(AND($K332=$J332,$K332=$R332),$K332=0,($K332-SUMIFS($R$281:$R332,$D$281:$D332,$D332,$E$281:$E332,$E332,$G$281:$G332,$G332))=0),$B332,"Completion Date Pending")))</f>
        <v>45808</v>
      </c>
      <c r="T332" s="12">
        <f>IF(OR($H332="",$I332=""),"---",$I332-$H332)</f>
        <v>6643</v>
      </c>
      <c r="U332" s="12">
        <f>IF(OR($I332="",$H332=""),"---",$J332-$K332+$Q332)</f>
        <v>1</v>
      </c>
      <c r="V332" s="45">
        <f>IF($M332=0,"---",$T332/$M332)</f>
        <v>13286</v>
      </c>
      <c r="W332" s="46">
        <f>IF($M332=0,"---",$U332/$M332)</f>
        <v>2</v>
      </c>
      <c r="X332" s="13" t="str">
        <f>TEXT($B332,"DDDD")</f>
        <v>Saturday</v>
      </c>
      <c r="Y332" s="14" t="b">
        <f>$M332=$N332</f>
        <v>1</v>
      </c>
      <c r="Z332" s="35"/>
      <c r="AA332" s="35"/>
      <c r="AB332" s="35"/>
      <c r="AC332" s="35"/>
      <c r="AD332" s="35"/>
    </row>
    <row r="333" spans="1:30" x14ac:dyDescent="0.3">
      <c r="Z333" s="35"/>
      <c r="AA333" s="35"/>
      <c r="AB333" s="35"/>
      <c r="AC333" s="35"/>
      <c r="AD333" s="35"/>
    </row>
    <row r="334" spans="1:30" x14ac:dyDescent="0.3">
      <c r="Z334" s="35"/>
      <c r="AA334" s="35"/>
      <c r="AB334" s="35"/>
      <c r="AC334" s="35"/>
      <c r="AD334" s="35"/>
    </row>
    <row r="335" spans="1:30" x14ac:dyDescent="0.3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Final_Report</vt:lpstr>
      <vt:lpstr>OT_Calculation</vt:lpstr>
      <vt:lpstr>Pivot_Weekdays</vt:lpstr>
      <vt:lpstr>Raw_Entries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utkarshkumar248@gmail.com</dc:creator>
  <cp:lastModifiedBy>utkarshkumar248@gmail.com</cp:lastModifiedBy>
  <dcterms:created xsi:type="dcterms:W3CDTF">2025-09-18T09:10:54Z</dcterms:created>
  <dcterms:modified xsi:type="dcterms:W3CDTF">2025-09-19T08:50:36Z</dcterms:modified>
</cp:coreProperties>
</file>